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c 99 (CBZ99)" sheetId="1" r:id="rId4"/>
    <sheet state="visible" name="Jan 10 (CBF10)" sheetId="2" r:id="rId5"/>
    <sheet state="visible" name="Feb 10 (CBG10)" sheetId="3" r:id="rId6"/>
    <sheet state="visible" name="Mar 10 (CBH10)" sheetId="4" r:id="rId7"/>
    <sheet state="visible" name="Apr 10 (CBJ10)" sheetId="5" r:id="rId8"/>
    <sheet state="visible" name="May 10 (CBK10)" sheetId="6" r:id="rId9"/>
    <sheet state="visible" name="Jun 10 (CBM10)" sheetId="7" r:id="rId10"/>
    <sheet state="visible" name="Jul 10 (CBN10)" sheetId="8" r:id="rId11"/>
    <sheet state="visible" name="Aug 10 (CBQ10)" sheetId="9" r:id="rId12"/>
    <sheet state="visible" name="Sep 10 (CBU10)" sheetId="10" r:id="rId13"/>
    <sheet state="visible" name="Oct 10 (CBV10)" sheetId="11" r:id="rId14"/>
    <sheet state="visible" name="Nov 10 (CBX10)" sheetId="12" r:id="rId15"/>
    <sheet state="visible" name="Dec 10 (CBZ10)" sheetId="13" r:id="rId16"/>
    <sheet state="visible" name="Jan 11 (CBF11)" sheetId="14" r:id="rId17"/>
    <sheet state="visible" name="Feb 11 (CBG11)" sheetId="15" r:id="rId18"/>
    <sheet state="visible" name="Mar 11 (CBH11)" sheetId="16" r:id="rId19"/>
    <sheet state="visible" name="Apr 11 (CBJ11)" sheetId="17" r:id="rId20"/>
    <sheet state="visible" name="May 11 (CBK11)" sheetId="18" r:id="rId21"/>
    <sheet state="visible" name="Jun 11 (CBM11)" sheetId="19" r:id="rId22"/>
    <sheet state="visible" name="Jul 11 (CBN11)" sheetId="20" r:id="rId23"/>
    <sheet state="visible" name="Aug 11 (CBQ11)" sheetId="21" r:id="rId24"/>
    <sheet state="visible" name="Sep 11 (CBU11)" sheetId="22" r:id="rId25"/>
    <sheet state="visible" name="Oct 11 (CBV11)" sheetId="23" r:id="rId26"/>
    <sheet state="visible" name="Nov 11 (CBX11)" sheetId="24" r:id="rId27"/>
    <sheet state="visible" name="Dec 11 (CBZ11)" sheetId="25" r:id="rId28"/>
    <sheet state="visible" name="Jan 12 (CBF12)" sheetId="26" r:id="rId29"/>
    <sheet state="visible" name="Feb 12 (CBG12)" sheetId="27" r:id="rId30"/>
    <sheet state="visible" name="Mar 12 (CBH12)" sheetId="28" r:id="rId31"/>
    <sheet state="visible" name="Apr 12 (CBJ12)" sheetId="29" r:id="rId32"/>
    <sheet state="visible" name="May 12 (CBK12)" sheetId="30" r:id="rId33"/>
    <sheet state="visible" name="Jun 12 (CBM12)" sheetId="31" r:id="rId34"/>
    <sheet state="visible" name="Jul 12 (CBN12)" sheetId="32" r:id="rId35"/>
    <sheet state="visible" name="Aug 12 (CBQ12)" sheetId="33" r:id="rId36"/>
    <sheet state="visible" name="Sep 12 (CBU12)" sheetId="34" r:id="rId37"/>
    <sheet state="visible" name="Oct 12 (CBV12)" sheetId="35" r:id="rId38"/>
    <sheet state="visible" name="Nov 12 (CBX12)" sheetId="36" r:id="rId39"/>
    <sheet state="visible" name="Dec 12 (CBZ12)" sheetId="37" r:id="rId40"/>
    <sheet state="visible" name="Jan 13 (CBF13)" sheetId="38" r:id="rId41"/>
    <sheet state="visible" name="Feb 13 (CBG13)" sheetId="39" r:id="rId42"/>
    <sheet state="visible" name="Mar 13 (CBH13)" sheetId="40" r:id="rId43"/>
    <sheet state="visible" name="Apr 13 (CBJ13)" sheetId="41" r:id="rId44"/>
    <sheet state="visible" name="May 13 (CBK13)" sheetId="42" r:id="rId45"/>
    <sheet state="visible" name="Jun 13 (CBM13)" sheetId="43" r:id="rId46"/>
    <sheet state="visible" name="Jul 13 (CBN13)" sheetId="44" r:id="rId47"/>
    <sheet state="visible" name="Aug 13 (CBQ13)" sheetId="45" r:id="rId48"/>
    <sheet state="visible" name="Sep 13 (CBU13)" sheetId="46" r:id="rId49"/>
    <sheet state="visible" name="Oct 13 (CBV13)" sheetId="47" r:id="rId50"/>
    <sheet state="visible" name="Nov 13 (CBX13)" sheetId="48" r:id="rId51"/>
    <sheet state="visible" name="Dec 13 (CBZ13)" sheetId="49" r:id="rId52"/>
    <sheet state="visible" name="Jan 14 (CBF14)" sheetId="50" r:id="rId53"/>
    <sheet state="visible" name="Feb 14 (CBG14)" sheetId="51" r:id="rId54"/>
    <sheet state="visible" name="Mar 14 (CBH14)" sheetId="52" r:id="rId55"/>
    <sheet state="visible" name="Apr 14 (CBJ14)" sheetId="53" r:id="rId56"/>
    <sheet state="visible" name="May 14 (CBK14)" sheetId="54" r:id="rId57"/>
    <sheet state="visible" name="Jun 14 (CBM14)" sheetId="55" r:id="rId58"/>
    <sheet state="visible" name="Jul 14 (CBN14)" sheetId="56" r:id="rId59"/>
    <sheet state="visible" name="Aug 14 (CBQ14)" sheetId="57" r:id="rId60"/>
    <sheet state="visible" name="Sep 14 (CBU14)" sheetId="58" r:id="rId61"/>
    <sheet state="visible" name="Oct 14 (CBV14)" sheetId="59" r:id="rId62"/>
    <sheet state="visible" name="Nov 14 (CBX14)" sheetId="60" r:id="rId63"/>
    <sheet state="visible" name="Dec 14 (CBZ14)" sheetId="61" r:id="rId64"/>
    <sheet state="visible" name="Jan 15 (CBF15)" sheetId="62" r:id="rId65"/>
    <sheet state="visible" name="Feb 15 (CBG15)" sheetId="63" r:id="rId66"/>
    <sheet state="visible" name="Mar 15 (CBH15)" sheetId="64" r:id="rId67"/>
    <sheet state="visible" name="Apr 15 (CBJ15)" sheetId="65" r:id="rId68"/>
    <sheet state="visible" name="May 15 (CBK15)" sheetId="66" r:id="rId69"/>
    <sheet state="visible" name="Jun 15 (CBM15)" sheetId="67" r:id="rId70"/>
    <sheet state="visible" name=" Jul 15 (CBN15)" sheetId="68" r:id="rId71"/>
    <sheet state="visible" name="Aug 15 (CBQ15)" sheetId="69" r:id="rId72"/>
    <sheet state="visible" name="Sep 15 (CBU15)" sheetId="70" r:id="rId73"/>
    <sheet state="visible" name="Oct 15 (CBV15)" sheetId="71" r:id="rId74"/>
    <sheet state="visible" name="Nov 15 (CBX15)" sheetId="72" r:id="rId75"/>
    <sheet state="visible" name="Dec 15 (CBZ15)" sheetId="73" r:id="rId76"/>
    <sheet state="visible" name="Jan 16 (CBF16)" sheetId="74" r:id="rId77"/>
    <sheet state="visible" name="Feb 16 (CBG16)" sheetId="75" r:id="rId78"/>
    <sheet state="visible" name="Mar 16 (CBH16)" sheetId="76" r:id="rId79"/>
    <sheet state="visible" name="Apr 16 (CBJ16)" sheetId="77" r:id="rId80"/>
    <sheet state="visible" name="May 16 (CBK16)" sheetId="78" r:id="rId81"/>
    <sheet state="visible" name="Jun 16 (CBM16)" sheetId="79" r:id="rId82"/>
    <sheet state="visible" name="Jul 16 (CBN16)" sheetId="80" r:id="rId83"/>
    <sheet state="visible" name="Aug 16 (CBQ16)" sheetId="81" r:id="rId84"/>
    <sheet state="visible" name="Sep 16 (CBU16)" sheetId="82" r:id="rId85"/>
    <sheet state="visible" name="Oct 16 (CBV16)" sheetId="83" r:id="rId86"/>
    <sheet state="visible" name="Nov 16 (CBX16)" sheetId="84" r:id="rId87"/>
    <sheet state="visible" name="Dec 16 (CBZ16)" sheetId="85" r:id="rId88"/>
    <sheet state="visible" name="Jan 17 (CBF17)" sheetId="86" r:id="rId89"/>
    <sheet state="visible" name="Feb 17 (CBG17)" sheetId="87" r:id="rId90"/>
    <sheet state="visible" name="Mar 17 (CBH17)" sheetId="88" r:id="rId91"/>
    <sheet state="visible" name="Apr 17 (CBJ17)" sheetId="89" r:id="rId92"/>
    <sheet state="visible" name="May 17 (CBK17)" sheetId="90" r:id="rId93"/>
    <sheet state="visible" name="Jun 17 (CBM17)" sheetId="91" r:id="rId94"/>
    <sheet state="visible" name="Jul 17 (CBN17)" sheetId="92" r:id="rId95"/>
    <sheet state="visible" name="Aug 17 (CBQ17)" sheetId="93" r:id="rId96"/>
    <sheet state="visible" name="Sep 17 (CBU17)" sheetId="94" r:id="rId97"/>
    <sheet state="visible" name="Oct 17 (CBV17)" sheetId="95" r:id="rId98"/>
    <sheet state="visible" name="Nov 17 (CBX17)" sheetId="96" r:id="rId99"/>
    <sheet state="visible" name="Dec 17 (CBZ17)" sheetId="97" r:id="rId100"/>
    <sheet state="visible" name="Jan 18 (CBF18)" sheetId="98" r:id="rId101"/>
    <sheet state="visible" name="Feb 18 (CBG18)" sheetId="99" r:id="rId102"/>
    <sheet state="visible" name="Mar 18 (CBH18)" sheetId="100" r:id="rId103"/>
    <sheet state="visible" name="Apr 18 (CBJ18)" sheetId="101" r:id="rId104"/>
    <sheet state="visible" name="May 18 (CBK18)" sheetId="102" r:id="rId105"/>
    <sheet state="visible" name="Jun 18 (CBM18)" sheetId="103" r:id="rId106"/>
    <sheet state="visible" name="Jul 18 (CBN18)" sheetId="104" r:id="rId107"/>
    <sheet state="visible" name="Aug 18 (CBQ18)" sheetId="105" r:id="rId108"/>
    <sheet state="visible" name="Sep 18 (CBU18)" sheetId="106" r:id="rId109"/>
    <sheet state="visible" name="Oct 18 (CBV18)" sheetId="107" r:id="rId110"/>
    <sheet state="visible" name="Nov 18 (CBX18)" sheetId="108" r:id="rId111"/>
    <sheet state="visible" name="Dec 18 (CBZ18)" sheetId="109" r:id="rId112"/>
    <sheet state="visible" name="Jan 19 (CBF19)" sheetId="110" r:id="rId113"/>
    <sheet state="visible" name="Feb 19 (CBG19)" sheetId="111" r:id="rId114"/>
    <sheet state="visible" name="Mar 19 (CBH19)" sheetId="112" r:id="rId115"/>
    <sheet state="visible" name="Apr 19 (CBJ19)" sheetId="113" r:id="rId116"/>
    <sheet state="visible" name="May 19 (CBK19)" sheetId="114" r:id="rId117"/>
    <sheet state="visible" name="Jun 19 (CBM19)" sheetId="115" r:id="rId118"/>
    <sheet state="visible" name="Jul 19 (CBN19)" sheetId="116" r:id="rId119"/>
    <sheet state="visible" name="Aug 19 (CBQ19)" sheetId="117" r:id="rId120"/>
    <sheet state="visible" name="Sep 19 (CBU19)" sheetId="118" r:id="rId121"/>
    <sheet state="visible" name="Oct 19 (CBV19)" sheetId="119" r:id="rId122"/>
    <sheet state="visible" name="Nov 19 (CBX19)" sheetId="120" r:id="rId123"/>
    <sheet state="visible" name="Dec 19 (CBZ19)" sheetId="121" r:id="rId124"/>
    <sheet state="visible" name="Jan 20 (CBF20)" sheetId="122" r:id="rId125"/>
    <sheet state="visible" name="Feb 20 (CBG20)" sheetId="123" r:id="rId126"/>
    <sheet state="visible" name="Mar 20 (CBH20)" sheetId="124" r:id="rId127"/>
    <sheet state="visible" name="Apr 20 (CBJ20)" sheetId="125" r:id="rId128"/>
    <sheet state="visible" name="May 20 (CBK20)" sheetId="126" r:id="rId129"/>
    <sheet state="visible" name="Jun 20 (CBM20)" sheetId="127" r:id="rId130"/>
    <sheet state="visible" name="Jul 20 (CBN20)" sheetId="128" r:id="rId131"/>
    <sheet state="visible" name="Aug 20 (CBQ20)" sheetId="129" r:id="rId132"/>
    <sheet state="visible" name="Sep 20 (CBU20)" sheetId="130" r:id="rId133"/>
    <sheet state="visible" name="Oct 20 (CBV20)" sheetId="131" r:id="rId134"/>
    <sheet state="visible" name="Nov 20 (CBX20)" sheetId="132" r:id="rId135"/>
    <sheet state="visible" name="Dec 20 (CBZ20)" sheetId="133" r:id="rId136"/>
  </sheets>
  <definedNames/>
  <calcPr/>
</workbook>
</file>

<file path=xl/sharedStrings.xml><?xml version="1.0" encoding="utf-8"?>
<sst xmlns="http://schemas.openxmlformats.org/spreadsheetml/2006/main" count="2395" uniqueCount="11">
  <si>
    <t>https://www.barchart.com/futures/quotes/CBG10/price-history/historical</t>
  </si>
  <si>
    <t>Time</t>
  </si>
  <si>
    <t>Open</t>
  </si>
  <si>
    <t>High</t>
  </si>
  <si>
    <t>Low</t>
  </si>
  <si>
    <t>Last</t>
  </si>
  <si>
    <t>Change</t>
  </si>
  <si>
    <t>%Chg</t>
  </si>
  <si>
    <t>Volume</t>
  </si>
  <si>
    <t>Open Int</t>
  </si>
  <si>
    <t>unch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</si>
</sst>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12">
    <font>
      <sz val="10.0"/>
      <color rgb="FF000000"/>
      <name val="Arial"/>
      <scheme val="minor"/>
    </font>
    <font>
      <u/>
      <color rgb="FF0000FF"/>
    </font>
    <font>
      <b/>
      <sz val="9.0"/>
      <color rgb="FF000000"/>
      <name val="&quot;Noto Sans&quot;"/>
    </font>
    <font>
      <color theme="1"/>
      <name val="Arial"/>
      <scheme val="minor"/>
    </font>
    <font>
      <sz val="9.0"/>
      <color rgb="FF000000"/>
      <name val="&quot;Noto Sans&quot;"/>
    </font>
    <font>
      <sz val="9.0"/>
      <color rgb="FF0E7039"/>
      <name val="&quot;Noto Sans&quot;"/>
    </font>
    <font>
      <sz val="9.0"/>
      <color rgb="FFC40000"/>
      <name val="&quot;Noto Sans&quot;"/>
    </font>
    <font>
      <b/>
      <sz val="9.0"/>
      <color theme="1"/>
      <name val="Arial"/>
      <scheme val="minor"/>
    </font>
    <font>
      <b/>
      <sz val="9.0"/>
      <color rgb="FFC40000"/>
      <name val="Arial"/>
      <scheme val="minor"/>
    </font>
    <font>
      <b/>
      <sz val="9.0"/>
      <color rgb="FF0E7039"/>
      <name val="Arial"/>
      <scheme val="minor"/>
    </font>
    <font>
      <b/>
      <sz val="9.0"/>
      <color rgb="FF5900B2"/>
      <name val="Arial"/>
      <scheme val="minor"/>
    </font>
    <font>
      <sz val="9.0"/>
      <color rgb="FF5900B2"/>
      <name val="&quot;Noto Sans&quot;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wrapText="0"/>
    </xf>
    <xf borderId="0" fillId="0" fontId="3" numFmtId="0" xfId="0" applyFont="1"/>
    <xf borderId="0" fillId="0" fontId="2" numFmtId="0" xfId="0" applyAlignment="1" applyFont="1">
      <alignment horizontal="right" readingOrder="0" shrinkToFit="0" wrapText="0"/>
    </xf>
    <xf borderId="0" fillId="0" fontId="3" numFmtId="164" xfId="0" applyFont="1" applyNumberFormat="1"/>
    <xf borderId="0" fillId="0" fontId="3" numFmtId="10" xfId="0" applyFont="1" applyNumberFormat="1"/>
    <xf borderId="0" fillId="0" fontId="4" numFmtId="164" xfId="0" applyAlignment="1" applyFont="1" applyNumberFormat="1">
      <alignment readingOrder="0" shrinkToFit="0" wrapText="0"/>
    </xf>
    <xf borderId="0" fillId="0" fontId="4" numFmtId="0" xfId="0" applyAlignment="1" applyFont="1">
      <alignment horizontal="right" readingOrder="0" shrinkToFit="0" wrapText="0"/>
    </xf>
    <xf borderId="0" fillId="0" fontId="5" numFmtId="0" xfId="0" applyAlignment="1" applyFont="1">
      <alignment horizontal="right" shrinkToFit="0" wrapText="0"/>
    </xf>
    <xf borderId="0" fillId="0" fontId="5" numFmtId="0" xfId="0" applyAlignment="1" applyFont="1">
      <alignment horizontal="right" readingOrder="0" shrinkToFit="0" wrapText="0"/>
    </xf>
    <xf borderId="0" fillId="0" fontId="6" numFmtId="0" xfId="0" applyAlignment="1" applyFont="1">
      <alignment horizontal="right" readingOrder="0" shrinkToFit="0" wrapText="0"/>
    </xf>
    <xf borderId="0" fillId="0" fontId="6" numFmtId="10" xfId="0" applyAlignment="1" applyFont="1" applyNumberFormat="1">
      <alignment horizontal="right" readingOrder="0" shrinkToFit="0" wrapText="0"/>
    </xf>
    <xf borderId="0" fillId="0" fontId="3" numFmtId="165" xfId="0" applyFont="1" applyNumberFormat="1"/>
    <xf borderId="0" fillId="0" fontId="4" numFmtId="165" xfId="0" applyAlignment="1" applyFont="1" applyNumberFormat="1">
      <alignment readingOrder="0" shrinkToFit="0" wrapText="0"/>
    </xf>
    <xf borderId="0" fillId="0" fontId="3" numFmtId="3" xfId="0" applyFont="1" applyNumberFormat="1"/>
    <xf borderId="0" fillId="0" fontId="5" numFmtId="3" xfId="0" applyAlignment="1" applyFont="1" applyNumberFormat="1">
      <alignment horizontal="right" readingOrder="0" shrinkToFit="0" wrapText="0"/>
    </xf>
    <xf borderId="0" fillId="0" fontId="6" numFmtId="3" xfId="0" applyAlignment="1" applyFont="1" applyNumberFormat="1">
      <alignment horizontal="right" readingOrder="0" shrinkToFit="0" wrapText="0"/>
    </xf>
    <xf borderId="0" fillId="0" fontId="7" numFmtId="0" xfId="0" applyAlignment="1" applyFont="1">
      <alignment readingOrder="0" shrinkToFit="0" wrapText="0"/>
    </xf>
    <xf borderId="0" fillId="0" fontId="7" numFmtId="0" xfId="0" applyAlignment="1" applyFont="1">
      <alignment horizontal="right" readingOrder="0" shrinkToFit="0" wrapText="0"/>
    </xf>
    <xf borderId="0" fillId="0" fontId="7" numFmtId="164" xfId="0" applyAlignment="1" applyFont="1" applyNumberFormat="1">
      <alignment horizontal="right" readingOrder="0" shrinkToFit="0" wrapText="0"/>
    </xf>
    <xf borderId="0" fillId="0" fontId="8" numFmtId="0" xfId="0" applyAlignment="1" applyFont="1">
      <alignment horizontal="right" readingOrder="0" shrinkToFit="0" wrapText="0"/>
    </xf>
    <xf borderId="0" fillId="0" fontId="8" numFmtId="10" xfId="0" applyAlignment="1" applyFont="1" applyNumberFormat="1">
      <alignment horizontal="right" readingOrder="0" shrinkToFit="0" wrapText="0"/>
    </xf>
    <xf borderId="0" fillId="0" fontId="8" numFmtId="164" xfId="0" applyAlignment="1" applyFont="1" applyNumberFormat="1">
      <alignment horizontal="right" readingOrder="0" shrinkToFit="0" wrapText="0"/>
    </xf>
    <xf borderId="0" fillId="0" fontId="8" numFmtId="3" xfId="0" applyAlignment="1" applyFont="1" applyNumberFormat="1">
      <alignment horizontal="right" readingOrder="0" shrinkToFit="0" wrapText="0"/>
    </xf>
    <xf borderId="0" fillId="0" fontId="9" numFmtId="0" xfId="0" applyAlignment="1" applyFont="1">
      <alignment horizontal="right" shrinkToFit="0" wrapText="0"/>
    </xf>
    <xf borderId="0" fillId="0" fontId="9" numFmtId="3" xfId="0" applyAlignment="1" applyFont="1" applyNumberFormat="1">
      <alignment horizontal="right" readingOrder="0" shrinkToFit="0" wrapText="0"/>
    </xf>
    <xf borderId="0" fillId="0" fontId="9" numFmtId="164" xfId="0" applyAlignment="1" applyFont="1" applyNumberFormat="1">
      <alignment horizontal="right" readingOrder="0" shrinkToFit="0" wrapText="0"/>
    </xf>
    <xf borderId="0" fillId="0" fontId="9" numFmtId="0" xfId="0" applyAlignment="1" applyFont="1">
      <alignment horizontal="right" readingOrder="0" shrinkToFit="0" wrapText="0"/>
    </xf>
    <xf borderId="0" fillId="0" fontId="9" numFmtId="165" xfId="0" applyAlignment="1" applyFont="1" applyNumberFormat="1">
      <alignment horizontal="right" readingOrder="0" shrinkToFit="0" wrapText="0"/>
    </xf>
    <xf borderId="0" fillId="0" fontId="8" numFmtId="165" xfId="0" applyAlignment="1" applyFont="1" applyNumberFormat="1">
      <alignment horizontal="right" readingOrder="0" shrinkToFit="0" wrapText="0"/>
    </xf>
    <xf borderId="0" fillId="0" fontId="4" numFmtId="3" xfId="0" applyAlignment="1" applyFont="1" applyNumberFormat="1">
      <alignment horizontal="right" readingOrder="0" shrinkToFit="0" wrapText="0"/>
    </xf>
    <xf borderId="0" fillId="0" fontId="4" numFmtId="0" xfId="0" applyAlignment="1" applyFont="1">
      <alignment horizontal="right" shrinkToFit="0" wrapText="0"/>
    </xf>
    <xf borderId="0" fillId="0" fontId="7" numFmtId="165" xfId="0" applyAlignment="1" applyFont="1" applyNumberFormat="1">
      <alignment horizontal="right" readingOrder="0" shrinkToFit="0" wrapText="0"/>
    </xf>
    <xf borderId="0" fillId="0" fontId="10" numFmtId="0" xfId="0" applyAlignment="1" applyFont="1">
      <alignment horizontal="right" readingOrder="0" shrinkToFit="0" wrapText="0"/>
    </xf>
    <xf borderId="0" fillId="0" fontId="10" numFmtId="3" xfId="0" applyAlignment="1" applyFont="1" applyNumberFormat="1">
      <alignment horizontal="right" readingOrder="0" shrinkToFit="0" wrapText="0"/>
    </xf>
    <xf borderId="0" fillId="0" fontId="10" numFmtId="164" xfId="0" applyAlignment="1" applyFont="1" applyNumberFormat="1">
      <alignment horizontal="right" readingOrder="0" shrinkToFit="0" wrapText="0"/>
    </xf>
    <xf borderId="0" fillId="0" fontId="11" numFmtId="0" xfId="0" applyAlignment="1" applyFont="1">
      <alignment horizontal="right" readingOrder="0" shrinkToFit="0" wrapText="0"/>
    </xf>
    <xf borderId="0" fillId="0" fontId="11" numFmtId="3" xfId="0" applyAlignment="1" applyFont="1" applyNumberFormat="1">
      <alignment horizontal="right" readingOrder="0" shrinkToFit="0" wrapText="0"/>
    </xf>
    <xf borderId="0" fillId="0" fontId="10" numFmtId="165" xfId="0" applyAlignment="1" applyFont="1" applyNumberFormat="1">
      <alignment horizontal="right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archart.com/futures/quotes/CBG10/price-history/historical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archart.com/futures/quotes/CBG10/price-history/historical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1</v>
      </c>
      <c r="B2" s="3" t="str">
        <f t="array" ref="B2:J2">TRANSPOSE(A2:A10)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2</v>
      </c>
      <c r="B3" s="5">
        <f t="array" ref="B3:J3">TRANSPOSE(A11:A19)</f>
        <v>36389</v>
      </c>
      <c r="C3" s="3">
        <v>19.9</v>
      </c>
      <c r="D3" s="3">
        <v>20.37</v>
      </c>
      <c r="E3" s="3">
        <v>19.75</v>
      </c>
      <c r="F3" s="3">
        <v>20.22</v>
      </c>
      <c r="G3" s="3">
        <v>0.35</v>
      </c>
      <c r="H3" s="3">
        <v>0.0176</v>
      </c>
      <c r="I3" s="3">
        <v>0.0</v>
      </c>
      <c r="J3" s="3">
        <v>0.0</v>
      </c>
    </row>
    <row r="4">
      <c r="A4" s="4" t="s">
        <v>3</v>
      </c>
      <c r="B4" s="5">
        <f t="array" ref="B4:J4">TRANSPOSE(A20:A28)</f>
        <v>36390</v>
      </c>
      <c r="C4" s="3">
        <v>20.2</v>
      </c>
      <c r="D4" s="3">
        <v>20.23</v>
      </c>
      <c r="E4" s="3">
        <v>20.06</v>
      </c>
      <c r="F4" s="3">
        <v>20.1</v>
      </c>
      <c r="G4" s="3">
        <v>-0.12</v>
      </c>
      <c r="H4" s="6">
        <v>-0.0059</v>
      </c>
      <c r="I4" s="3">
        <v>0.0</v>
      </c>
      <c r="J4" s="3">
        <v>0.0</v>
      </c>
    </row>
    <row r="5">
      <c r="A5" s="4" t="s">
        <v>4</v>
      </c>
      <c r="B5" s="5">
        <f t="shared" ref="B5:B586" si="1">TRANSPOSE(OFFSET($A$2, (ROW(B5)-2)*9, 0, 9, 1))</f>
        <v>36391</v>
      </c>
      <c r="C5" s="3">
        <v>20.06</v>
      </c>
      <c r="D5" s="3">
        <v>20.42</v>
      </c>
      <c r="E5" s="3">
        <v>20.06</v>
      </c>
      <c r="F5" s="3">
        <v>20.35</v>
      </c>
      <c r="G5" s="3">
        <v>0.25</v>
      </c>
      <c r="H5" s="3">
        <v>0.0124</v>
      </c>
      <c r="I5" s="3">
        <v>0.0</v>
      </c>
      <c r="J5" s="3">
        <v>0.0</v>
      </c>
    </row>
    <row r="6">
      <c r="A6" s="4" t="s">
        <v>5</v>
      </c>
      <c r="B6" s="5">
        <f t="shared" si="1"/>
        <v>36392</v>
      </c>
      <c r="C6" s="3">
        <v>20.4</v>
      </c>
      <c r="D6" s="3">
        <v>20.68</v>
      </c>
      <c r="E6" s="3">
        <v>20.38</v>
      </c>
      <c r="F6" s="3">
        <v>20.49</v>
      </c>
      <c r="G6" s="3">
        <v>0.14</v>
      </c>
      <c r="H6" s="3">
        <v>0.0069</v>
      </c>
      <c r="I6" s="3">
        <v>0.0</v>
      </c>
      <c r="J6" s="3">
        <v>0.0</v>
      </c>
    </row>
    <row r="7">
      <c r="A7" s="4" t="s">
        <v>6</v>
      </c>
      <c r="B7" s="5">
        <f t="shared" si="1"/>
        <v>36395</v>
      </c>
      <c r="C7" s="3">
        <v>20.55</v>
      </c>
      <c r="D7" s="3">
        <v>20.73</v>
      </c>
      <c r="E7" s="3">
        <v>20.45</v>
      </c>
      <c r="F7" s="3">
        <v>20.56</v>
      </c>
      <c r="G7" s="3">
        <v>0.07</v>
      </c>
      <c r="H7" s="3">
        <v>0.0034000000000000002</v>
      </c>
      <c r="I7" s="3">
        <v>0.0</v>
      </c>
      <c r="J7" s="3">
        <v>0.0</v>
      </c>
    </row>
    <row r="8">
      <c r="A8" s="4" t="s">
        <v>7</v>
      </c>
      <c r="B8" s="5">
        <f t="shared" si="1"/>
        <v>36396</v>
      </c>
      <c r="C8" s="3">
        <v>20.54</v>
      </c>
      <c r="D8" s="3">
        <v>20.56</v>
      </c>
      <c r="E8" s="3">
        <v>20.23</v>
      </c>
      <c r="F8" s="3">
        <v>20.25</v>
      </c>
      <c r="G8" s="3">
        <v>-0.31</v>
      </c>
      <c r="H8" s="6">
        <v>-0.0151</v>
      </c>
      <c r="I8" s="3">
        <v>0.0</v>
      </c>
      <c r="J8" s="3">
        <v>0.0</v>
      </c>
    </row>
    <row r="9">
      <c r="A9" s="4" t="s">
        <v>8</v>
      </c>
      <c r="B9" s="5">
        <f t="shared" si="1"/>
        <v>36397</v>
      </c>
      <c r="C9" s="3">
        <v>20.15</v>
      </c>
      <c r="D9" s="3">
        <v>20.18</v>
      </c>
      <c r="E9" s="3">
        <v>19.4</v>
      </c>
      <c r="F9" s="3">
        <v>19.48</v>
      </c>
      <c r="G9" s="3">
        <v>-0.77</v>
      </c>
      <c r="H9" s="6">
        <v>-0.038</v>
      </c>
      <c r="I9" s="3">
        <v>0.0</v>
      </c>
      <c r="J9" s="3">
        <v>0.0</v>
      </c>
    </row>
    <row r="10">
      <c r="A10" s="4" t="s">
        <v>9</v>
      </c>
      <c r="B10" s="5">
        <f t="shared" si="1"/>
        <v>36398</v>
      </c>
      <c r="C10" s="3">
        <v>19.58</v>
      </c>
      <c r="D10" s="3">
        <v>20.02</v>
      </c>
      <c r="E10" s="3">
        <v>19.47</v>
      </c>
      <c r="F10" s="3">
        <v>20.02</v>
      </c>
      <c r="G10" s="3">
        <v>0.54</v>
      </c>
      <c r="H10" s="3">
        <v>0.0277</v>
      </c>
      <c r="I10" s="3">
        <v>0.0</v>
      </c>
      <c r="J10" s="3">
        <v>0.0</v>
      </c>
    </row>
    <row r="11">
      <c r="A11" s="7">
        <v>36389.0</v>
      </c>
      <c r="B11" s="5">
        <f t="shared" si="1"/>
        <v>36399</v>
      </c>
      <c r="C11" s="3">
        <v>20.02</v>
      </c>
      <c r="D11" s="3">
        <v>20.22</v>
      </c>
      <c r="E11" s="3">
        <v>19.9</v>
      </c>
      <c r="F11" s="3">
        <v>20.2</v>
      </c>
      <c r="G11" s="3">
        <v>0.18</v>
      </c>
      <c r="H11" s="3">
        <v>0.009000000000000001</v>
      </c>
      <c r="I11" s="3">
        <v>0.0</v>
      </c>
      <c r="J11" s="3">
        <v>0.0</v>
      </c>
    </row>
    <row r="12">
      <c r="A12" s="8">
        <v>19.9</v>
      </c>
      <c r="B12" s="5">
        <f t="shared" si="1"/>
        <v>36403</v>
      </c>
      <c r="C12" s="3">
        <v>20.65</v>
      </c>
      <c r="D12" s="3">
        <v>20.87</v>
      </c>
      <c r="E12" s="3">
        <v>20.56</v>
      </c>
      <c r="F12" s="3">
        <v>20.82</v>
      </c>
      <c r="G12" s="3">
        <v>0.62</v>
      </c>
      <c r="H12" s="3">
        <v>0.030699999999999998</v>
      </c>
      <c r="I12" s="3">
        <v>0.0</v>
      </c>
      <c r="J12" s="3">
        <v>0.0</v>
      </c>
    </row>
    <row r="13">
      <c r="A13" s="8">
        <v>20.37</v>
      </c>
      <c r="B13" s="5">
        <f t="shared" si="1"/>
        <v>36404</v>
      </c>
      <c r="C13" s="3">
        <v>20.72</v>
      </c>
      <c r="D13" s="3">
        <v>20.91</v>
      </c>
      <c r="E13" s="3">
        <v>20.5</v>
      </c>
      <c r="F13" s="3">
        <v>20.61</v>
      </c>
      <c r="G13" s="3">
        <v>-0.21</v>
      </c>
      <c r="H13" s="6">
        <v>-0.0101</v>
      </c>
      <c r="I13" s="3">
        <v>0.0</v>
      </c>
      <c r="J13" s="3">
        <v>0.0</v>
      </c>
    </row>
    <row r="14">
      <c r="A14" s="8">
        <v>19.75</v>
      </c>
      <c r="B14" s="5">
        <f t="shared" si="1"/>
        <v>36405</v>
      </c>
      <c r="C14" s="3">
        <v>20.5</v>
      </c>
      <c r="D14" s="3">
        <v>20.56</v>
      </c>
      <c r="E14" s="3">
        <v>20.3</v>
      </c>
      <c r="F14" s="3">
        <v>20.31</v>
      </c>
      <c r="G14" s="3">
        <v>-0.3</v>
      </c>
      <c r="H14" s="6">
        <v>-0.0146</v>
      </c>
      <c r="I14" s="3">
        <v>0.0</v>
      </c>
      <c r="J14" s="3">
        <v>0.0</v>
      </c>
    </row>
    <row r="15">
      <c r="A15" s="8">
        <v>20.22</v>
      </c>
      <c r="B15" s="5">
        <f t="shared" si="1"/>
        <v>36406</v>
      </c>
      <c r="C15" s="3">
        <v>20.43</v>
      </c>
      <c r="D15" s="3">
        <v>20.55</v>
      </c>
      <c r="E15" s="3">
        <v>20.43</v>
      </c>
      <c r="F15" s="3">
        <v>20.55</v>
      </c>
      <c r="G15" s="3">
        <v>0.24</v>
      </c>
      <c r="H15" s="3">
        <v>0.0118</v>
      </c>
      <c r="I15" s="3">
        <v>0.0</v>
      </c>
      <c r="J15" s="3">
        <v>0.0</v>
      </c>
    </row>
    <row r="16">
      <c r="A16" s="9">
        <f>+0.35</f>
        <v>0.35</v>
      </c>
      <c r="B16" s="5">
        <f t="shared" si="1"/>
        <v>36409</v>
      </c>
      <c r="C16" s="3">
        <v>20.71</v>
      </c>
      <c r="D16" s="3">
        <v>20.82</v>
      </c>
      <c r="E16" s="3">
        <v>20.65</v>
      </c>
      <c r="F16" s="3">
        <v>20.81</v>
      </c>
      <c r="G16" s="3">
        <v>0.26</v>
      </c>
      <c r="H16" s="3">
        <v>0.0127</v>
      </c>
      <c r="I16" s="3">
        <v>0.0</v>
      </c>
      <c r="J16" s="3">
        <v>0.0</v>
      </c>
    </row>
    <row r="17">
      <c r="A17" s="9">
        <f>+1.76%</f>
        <v>0.0176</v>
      </c>
      <c r="B17" s="5">
        <f t="shared" si="1"/>
        <v>36410</v>
      </c>
      <c r="C17" s="3">
        <v>20.87</v>
      </c>
      <c r="D17" s="3">
        <v>21.37</v>
      </c>
      <c r="E17" s="3">
        <v>20.8</v>
      </c>
      <c r="F17" s="3">
        <v>21.32</v>
      </c>
      <c r="G17" s="3">
        <v>0.51</v>
      </c>
      <c r="H17" s="3">
        <v>0.0245</v>
      </c>
      <c r="I17" s="3">
        <v>0.0</v>
      </c>
      <c r="J17" s="3">
        <v>0.0</v>
      </c>
    </row>
    <row r="18">
      <c r="A18" s="10">
        <v>0.0</v>
      </c>
      <c r="B18" s="5">
        <f t="shared" si="1"/>
        <v>36411</v>
      </c>
      <c r="C18" s="3">
        <v>21.25</v>
      </c>
      <c r="D18" s="3">
        <v>21.6</v>
      </c>
      <c r="E18" s="3">
        <v>21.21</v>
      </c>
      <c r="F18" s="3">
        <v>21.59</v>
      </c>
      <c r="G18" s="3">
        <v>0.27</v>
      </c>
      <c r="H18" s="3">
        <v>0.0127</v>
      </c>
      <c r="I18" s="3">
        <v>0.0</v>
      </c>
      <c r="J18" s="3">
        <v>0.0</v>
      </c>
    </row>
    <row r="19">
      <c r="A19" s="10">
        <v>0.0</v>
      </c>
      <c r="B19" s="5">
        <f t="shared" si="1"/>
        <v>36412</v>
      </c>
      <c r="C19" s="3">
        <v>21.67</v>
      </c>
      <c r="D19" s="3">
        <v>22.24</v>
      </c>
      <c r="E19" s="3">
        <v>21.67</v>
      </c>
      <c r="F19" s="3">
        <v>22.22</v>
      </c>
      <c r="G19" s="3">
        <v>0.63</v>
      </c>
      <c r="H19" s="3">
        <v>0.0292</v>
      </c>
      <c r="I19" s="3">
        <v>0.0</v>
      </c>
      <c r="J19" s="3">
        <v>0.0</v>
      </c>
    </row>
    <row r="20">
      <c r="A20" s="7">
        <v>36390.0</v>
      </c>
      <c r="B20" s="5">
        <f t="shared" si="1"/>
        <v>36413</v>
      </c>
      <c r="C20" s="3">
        <v>22.02</v>
      </c>
      <c r="D20" s="3">
        <v>22.5</v>
      </c>
      <c r="E20" s="3">
        <v>21.91</v>
      </c>
      <c r="F20" s="3">
        <v>22.42</v>
      </c>
      <c r="G20" s="3">
        <v>0.2</v>
      </c>
      <c r="H20" s="3">
        <v>0.009000000000000001</v>
      </c>
      <c r="I20" s="3">
        <v>0.0</v>
      </c>
      <c r="J20" s="3">
        <v>0.0</v>
      </c>
    </row>
    <row r="21">
      <c r="A21" s="8">
        <v>20.2</v>
      </c>
      <c r="B21" s="5">
        <f t="shared" si="1"/>
        <v>36416</v>
      </c>
      <c r="C21" s="3">
        <v>22.38</v>
      </c>
      <c r="D21" s="3">
        <v>22.58</v>
      </c>
      <c r="E21" s="3">
        <v>22.14</v>
      </c>
      <c r="F21" s="3">
        <v>22.56</v>
      </c>
      <c r="G21" s="3">
        <v>0.14</v>
      </c>
      <c r="H21" s="3">
        <v>0.0062</v>
      </c>
      <c r="I21" s="3">
        <v>0.0</v>
      </c>
      <c r="J21" s="3">
        <v>0.0</v>
      </c>
    </row>
    <row r="22">
      <c r="A22" s="8">
        <v>20.23</v>
      </c>
      <c r="B22" s="5">
        <f t="shared" si="1"/>
        <v>36417</v>
      </c>
      <c r="C22" s="3">
        <v>22.42</v>
      </c>
      <c r="D22" s="3">
        <v>22.7</v>
      </c>
      <c r="E22" s="3">
        <v>22.32</v>
      </c>
      <c r="F22" s="3">
        <v>22.41</v>
      </c>
      <c r="G22" s="3">
        <v>-0.15</v>
      </c>
      <c r="H22" s="6">
        <v>-0.0066</v>
      </c>
      <c r="I22" s="3">
        <v>0.0</v>
      </c>
      <c r="J22" s="3">
        <v>0.0</v>
      </c>
    </row>
    <row r="23">
      <c r="A23" s="8">
        <v>20.06</v>
      </c>
      <c r="B23" s="5">
        <f t="shared" si="1"/>
        <v>36418</v>
      </c>
      <c r="C23" s="3">
        <v>22.22</v>
      </c>
      <c r="D23" s="3">
        <v>22.68</v>
      </c>
      <c r="E23" s="3">
        <v>21.85</v>
      </c>
      <c r="F23" s="3">
        <v>22.29</v>
      </c>
      <c r="G23" s="3">
        <v>-0.12</v>
      </c>
      <c r="H23" s="6">
        <v>-0.0054</v>
      </c>
      <c r="I23" s="3">
        <v>0.0</v>
      </c>
      <c r="J23" s="3">
        <v>0.0</v>
      </c>
    </row>
    <row r="24">
      <c r="A24" s="8">
        <v>20.1</v>
      </c>
      <c r="B24" s="5">
        <f t="shared" si="1"/>
        <v>36419</v>
      </c>
      <c r="C24" s="3">
        <v>22.4</v>
      </c>
      <c r="D24" s="3">
        <v>22.78</v>
      </c>
      <c r="E24" s="3">
        <v>22.34</v>
      </c>
      <c r="F24" s="3">
        <v>22.34</v>
      </c>
      <c r="G24" s="3">
        <v>0.05</v>
      </c>
      <c r="H24" s="3">
        <v>0.0022</v>
      </c>
      <c r="I24" s="3">
        <v>0.0</v>
      </c>
      <c r="J24" s="3">
        <v>0.0</v>
      </c>
    </row>
    <row r="25">
      <c r="A25" s="11">
        <v>-0.12</v>
      </c>
      <c r="B25" s="5">
        <f t="shared" si="1"/>
        <v>36420</v>
      </c>
      <c r="C25" s="3">
        <v>22.31</v>
      </c>
      <c r="D25" s="3">
        <v>22.59</v>
      </c>
      <c r="E25" s="3">
        <v>22.25</v>
      </c>
      <c r="F25" s="3">
        <v>22.5</v>
      </c>
      <c r="G25" s="3">
        <v>0.16</v>
      </c>
      <c r="H25" s="3">
        <v>0.0072</v>
      </c>
      <c r="I25" s="3">
        <v>0.0</v>
      </c>
      <c r="J25" s="3">
        <v>0.0</v>
      </c>
    </row>
    <row r="26">
      <c r="A26" s="12">
        <v>-0.0059</v>
      </c>
      <c r="B26" s="5">
        <f t="shared" si="1"/>
        <v>36423</v>
      </c>
      <c r="C26" s="3">
        <v>22.51</v>
      </c>
      <c r="D26" s="3">
        <v>22.55</v>
      </c>
      <c r="E26" s="3">
        <v>22.3</v>
      </c>
      <c r="F26" s="3">
        <v>22.33</v>
      </c>
      <c r="G26" s="3">
        <v>-0.17</v>
      </c>
      <c r="H26" s="6">
        <v>-0.0076</v>
      </c>
      <c r="I26" s="3">
        <v>0.0</v>
      </c>
      <c r="J26" s="3">
        <v>0.0</v>
      </c>
    </row>
    <row r="27">
      <c r="A27" s="11">
        <v>0.0</v>
      </c>
      <c r="B27" s="5">
        <f t="shared" si="1"/>
        <v>36424</v>
      </c>
      <c r="C27" s="3">
        <v>22.2</v>
      </c>
      <c r="D27" s="3">
        <v>22.59</v>
      </c>
      <c r="E27" s="3">
        <v>22.01</v>
      </c>
      <c r="F27" s="3">
        <v>22.3</v>
      </c>
      <c r="G27" s="3">
        <v>-0.03</v>
      </c>
      <c r="H27" s="6">
        <v>-0.0013</v>
      </c>
      <c r="I27" s="3">
        <v>0.0</v>
      </c>
      <c r="J27" s="3">
        <v>0.0</v>
      </c>
    </row>
    <row r="28">
      <c r="A28" s="11">
        <v>0.0</v>
      </c>
      <c r="B28" s="5">
        <f t="shared" si="1"/>
        <v>36425</v>
      </c>
      <c r="C28" s="3">
        <v>22.43</v>
      </c>
      <c r="D28" s="3">
        <v>22.61</v>
      </c>
      <c r="E28" s="3">
        <v>22.37</v>
      </c>
      <c r="F28" s="3">
        <v>22.58</v>
      </c>
      <c r="G28" s="3">
        <v>0.28</v>
      </c>
      <c r="H28" s="3">
        <v>0.0126</v>
      </c>
      <c r="I28" s="3">
        <v>0.0</v>
      </c>
      <c r="J28" s="3">
        <v>0.0</v>
      </c>
    </row>
    <row r="29">
      <c r="A29" s="7">
        <v>36391.0</v>
      </c>
      <c r="B29" s="5">
        <f t="shared" si="1"/>
        <v>36426</v>
      </c>
      <c r="C29" s="3">
        <v>22.8</v>
      </c>
      <c r="D29" s="3">
        <v>23.42</v>
      </c>
      <c r="E29" s="3">
        <v>22.8</v>
      </c>
      <c r="F29" s="3">
        <v>23.3</v>
      </c>
      <c r="G29" s="3">
        <v>0.72</v>
      </c>
      <c r="H29" s="3">
        <v>0.0319</v>
      </c>
      <c r="I29" s="3">
        <v>0.0</v>
      </c>
      <c r="J29" s="3">
        <v>0.0</v>
      </c>
    </row>
    <row r="30">
      <c r="A30" s="8">
        <v>20.06</v>
      </c>
      <c r="B30" s="5">
        <f t="shared" si="1"/>
        <v>36427</v>
      </c>
      <c r="C30" s="3">
        <v>23.18</v>
      </c>
      <c r="D30" s="3">
        <v>23.5</v>
      </c>
      <c r="E30" s="3">
        <v>23.17</v>
      </c>
      <c r="F30" s="3">
        <v>23.41</v>
      </c>
      <c r="G30" s="3">
        <v>0.11</v>
      </c>
      <c r="H30" s="3">
        <v>0.004699999999999999</v>
      </c>
      <c r="I30" s="3">
        <v>0.0</v>
      </c>
      <c r="J30" s="3">
        <v>0.0</v>
      </c>
    </row>
    <row r="31">
      <c r="A31" s="8">
        <v>20.42</v>
      </c>
      <c r="B31" s="5">
        <f t="shared" si="1"/>
        <v>36430</v>
      </c>
      <c r="C31" s="3">
        <v>23.3</v>
      </c>
      <c r="D31" s="3">
        <v>23.68</v>
      </c>
      <c r="E31" s="3">
        <v>23.3</v>
      </c>
      <c r="F31" s="3">
        <v>23.58</v>
      </c>
      <c r="G31" s="3">
        <v>0.17</v>
      </c>
      <c r="H31" s="3">
        <v>0.0073</v>
      </c>
      <c r="I31" s="3">
        <v>0.0</v>
      </c>
      <c r="J31" s="3">
        <v>0.0</v>
      </c>
    </row>
    <row r="32">
      <c r="A32" s="8">
        <v>20.06</v>
      </c>
      <c r="B32" s="5">
        <f t="shared" si="1"/>
        <v>36431</v>
      </c>
      <c r="C32" s="3">
        <v>23.5</v>
      </c>
      <c r="D32" s="3">
        <v>23.52</v>
      </c>
      <c r="E32" s="3">
        <v>23.25</v>
      </c>
      <c r="F32" s="3">
        <v>23.37</v>
      </c>
      <c r="G32" s="3">
        <v>-0.21</v>
      </c>
      <c r="H32" s="6">
        <v>-0.0089</v>
      </c>
      <c r="I32" s="3">
        <v>0.0</v>
      </c>
      <c r="J32" s="3">
        <v>0.0</v>
      </c>
    </row>
    <row r="33">
      <c r="A33" s="8">
        <v>20.35</v>
      </c>
      <c r="B33" s="5">
        <f t="shared" si="1"/>
        <v>36432</v>
      </c>
      <c r="C33" s="3">
        <v>23.58</v>
      </c>
      <c r="D33" s="3">
        <v>23.85</v>
      </c>
      <c r="E33" s="3">
        <v>23.45</v>
      </c>
      <c r="F33" s="3">
        <v>23.47</v>
      </c>
      <c r="G33" s="3">
        <v>0.1</v>
      </c>
      <c r="H33" s="3">
        <v>0.0043</v>
      </c>
      <c r="I33" s="3">
        <v>0.0</v>
      </c>
      <c r="J33" s="3">
        <v>0.0</v>
      </c>
    </row>
    <row r="34">
      <c r="A34" s="9">
        <f>+0.25</f>
        <v>0.25</v>
      </c>
      <c r="B34" s="5">
        <f t="shared" si="1"/>
        <v>36433</v>
      </c>
      <c r="C34" s="3">
        <v>23.28</v>
      </c>
      <c r="D34" s="3">
        <v>23.41</v>
      </c>
      <c r="E34" s="3">
        <v>23.15</v>
      </c>
      <c r="F34" s="3">
        <v>23.3</v>
      </c>
      <c r="G34" s="3">
        <v>-0.17</v>
      </c>
      <c r="H34" s="6">
        <v>-0.0072</v>
      </c>
      <c r="I34" s="3">
        <v>0.0</v>
      </c>
      <c r="J34" s="3">
        <v>0.0</v>
      </c>
    </row>
    <row r="35">
      <c r="A35" s="9">
        <f>+1.24%</f>
        <v>0.0124</v>
      </c>
      <c r="B35" s="5">
        <f t="shared" si="1"/>
        <v>36434</v>
      </c>
      <c r="C35" s="3">
        <v>23.38</v>
      </c>
      <c r="D35" s="3">
        <v>23.51</v>
      </c>
      <c r="E35" s="3">
        <v>23.3</v>
      </c>
      <c r="F35" s="3">
        <v>23.34</v>
      </c>
      <c r="G35" s="3">
        <v>0.04</v>
      </c>
      <c r="H35" s="3">
        <v>0.0017000000000000001</v>
      </c>
      <c r="I35" s="3">
        <v>0.0</v>
      </c>
      <c r="J35" s="3">
        <v>0.0</v>
      </c>
    </row>
    <row r="36">
      <c r="A36" s="10">
        <v>0.0</v>
      </c>
      <c r="B36" s="5">
        <f t="shared" si="1"/>
        <v>36437</v>
      </c>
      <c r="C36" s="3">
        <v>23.2</v>
      </c>
      <c r="D36" s="3">
        <v>23.26</v>
      </c>
      <c r="E36" s="3">
        <v>22.7</v>
      </c>
      <c r="F36" s="3">
        <v>22.8</v>
      </c>
      <c r="G36" s="3">
        <v>-0.54</v>
      </c>
      <c r="H36" s="6">
        <v>-0.0231</v>
      </c>
      <c r="I36" s="3">
        <v>0.0</v>
      </c>
      <c r="J36" s="3">
        <v>0.0</v>
      </c>
    </row>
    <row r="37">
      <c r="A37" s="10">
        <v>0.0</v>
      </c>
      <c r="B37" s="5">
        <f t="shared" si="1"/>
        <v>36438</v>
      </c>
      <c r="C37" s="3">
        <v>22.7</v>
      </c>
      <c r="D37" s="3">
        <v>22.73</v>
      </c>
      <c r="E37" s="3">
        <v>22.14</v>
      </c>
      <c r="F37" s="3">
        <v>22.7</v>
      </c>
      <c r="G37" s="3">
        <v>-0.1</v>
      </c>
      <c r="H37" s="6">
        <v>-0.0044</v>
      </c>
      <c r="I37" s="3">
        <v>0.0</v>
      </c>
      <c r="J37" s="3">
        <v>0.0</v>
      </c>
    </row>
    <row r="38">
      <c r="A38" s="7">
        <v>36392.0</v>
      </c>
      <c r="B38" s="5">
        <f t="shared" si="1"/>
        <v>36439</v>
      </c>
      <c r="C38" s="3">
        <v>22.52</v>
      </c>
      <c r="D38" s="3">
        <v>22.75</v>
      </c>
      <c r="E38" s="3">
        <v>22.5</v>
      </c>
      <c r="F38" s="3">
        <v>22.6</v>
      </c>
      <c r="G38" s="3">
        <v>-0.1</v>
      </c>
      <c r="H38" s="6">
        <v>-0.0044</v>
      </c>
      <c r="I38" s="3">
        <v>0.0</v>
      </c>
      <c r="J38" s="3">
        <v>0.0</v>
      </c>
    </row>
    <row r="39">
      <c r="A39" s="8">
        <v>20.4</v>
      </c>
      <c r="B39" s="5">
        <f t="shared" si="1"/>
        <v>36440</v>
      </c>
      <c r="C39" s="3">
        <v>22.3</v>
      </c>
      <c r="D39" s="3">
        <v>22.31</v>
      </c>
      <c r="E39" s="3">
        <v>21.85</v>
      </c>
      <c r="F39" s="3">
        <v>21.89</v>
      </c>
      <c r="G39" s="3">
        <v>-0.71</v>
      </c>
      <c r="H39" s="6">
        <v>-0.0314</v>
      </c>
      <c r="I39" s="3">
        <v>0.0</v>
      </c>
      <c r="J39" s="3">
        <v>0.0</v>
      </c>
    </row>
    <row r="40">
      <c r="A40" s="8">
        <v>20.68</v>
      </c>
      <c r="B40" s="5">
        <f t="shared" si="1"/>
        <v>36441</v>
      </c>
      <c r="C40" s="3">
        <v>21.2</v>
      </c>
      <c r="D40" s="3">
        <v>21.27</v>
      </c>
      <c r="E40" s="3">
        <v>20.23</v>
      </c>
      <c r="F40" s="3">
        <v>20.6</v>
      </c>
      <c r="G40" s="3">
        <v>-1.29</v>
      </c>
      <c r="H40" s="6">
        <v>-0.0589</v>
      </c>
      <c r="I40" s="3">
        <v>0.0</v>
      </c>
      <c r="J40" s="3">
        <v>0.0</v>
      </c>
    </row>
    <row r="41">
      <c r="A41" s="8">
        <v>20.38</v>
      </c>
      <c r="B41" s="13">
        <f t="shared" si="1"/>
        <v>36444</v>
      </c>
      <c r="C41" s="3">
        <v>20.61</v>
      </c>
      <c r="D41" s="3">
        <v>21.14</v>
      </c>
      <c r="E41" s="3">
        <v>20.3</v>
      </c>
      <c r="F41" s="3">
        <v>21.11</v>
      </c>
      <c r="G41" s="3">
        <v>0.51</v>
      </c>
      <c r="H41" s="3">
        <v>0.0248</v>
      </c>
      <c r="I41" s="3">
        <v>0.0</v>
      </c>
      <c r="J41" s="3">
        <v>0.0</v>
      </c>
    </row>
    <row r="42">
      <c r="A42" s="8">
        <v>20.49</v>
      </c>
      <c r="B42" s="13">
        <f t="shared" si="1"/>
        <v>36445</v>
      </c>
      <c r="C42" s="3">
        <v>21.42</v>
      </c>
      <c r="D42" s="3">
        <v>22.05</v>
      </c>
      <c r="E42" s="3">
        <v>21.42</v>
      </c>
      <c r="F42" s="3">
        <v>22.03</v>
      </c>
      <c r="G42" s="3">
        <v>0.92</v>
      </c>
      <c r="H42" s="3">
        <v>0.0436</v>
      </c>
      <c r="I42" s="3">
        <v>0.0</v>
      </c>
      <c r="J42" s="3">
        <v>0.0</v>
      </c>
    </row>
    <row r="43">
      <c r="A43" s="9">
        <f>+0.14</f>
        <v>0.14</v>
      </c>
      <c r="B43" s="13">
        <f t="shared" si="1"/>
        <v>36446</v>
      </c>
      <c r="C43" s="3">
        <v>22.58</v>
      </c>
      <c r="D43" s="3">
        <v>22.6</v>
      </c>
      <c r="E43" s="3">
        <v>22.11</v>
      </c>
      <c r="F43" s="3">
        <v>22.45</v>
      </c>
      <c r="G43" s="3">
        <v>0.42</v>
      </c>
      <c r="H43" s="3">
        <v>0.0191</v>
      </c>
      <c r="I43" s="3">
        <v>0.0</v>
      </c>
      <c r="J43" s="3">
        <v>0.0</v>
      </c>
    </row>
    <row r="44">
      <c r="A44" s="9">
        <f>+0.69%</f>
        <v>0.0069</v>
      </c>
      <c r="B44" s="13">
        <f t="shared" si="1"/>
        <v>36447</v>
      </c>
      <c r="C44" s="3">
        <v>22.32</v>
      </c>
      <c r="D44" s="3">
        <v>22.39</v>
      </c>
      <c r="E44" s="3">
        <v>21.86</v>
      </c>
      <c r="F44" s="3">
        <v>21.89</v>
      </c>
      <c r="G44" s="3">
        <v>-0.56</v>
      </c>
      <c r="H44" s="6">
        <v>-0.0249</v>
      </c>
      <c r="I44" s="3">
        <v>0.0</v>
      </c>
      <c r="J44" s="3">
        <v>0.0</v>
      </c>
    </row>
    <row r="45">
      <c r="A45" s="10">
        <v>0.0</v>
      </c>
      <c r="B45" s="13">
        <f t="shared" si="1"/>
        <v>36448</v>
      </c>
      <c r="C45" s="3">
        <v>21.52</v>
      </c>
      <c r="D45" s="3">
        <v>22.54</v>
      </c>
      <c r="E45" s="3">
        <v>21.45</v>
      </c>
      <c r="F45" s="3">
        <v>22.5</v>
      </c>
      <c r="G45" s="3">
        <v>0.61</v>
      </c>
      <c r="H45" s="3">
        <v>0.0279</v>
      </c>
      <c r="I45" s="3">
        <v>0.0</v>
      </c>
      <c r="J45" s="3">
        <v>0.0</v>
      </c>
    </row>
    <row r="46">
      <c r="A46" s="10">
        <v>0.0</v>
      </c>
      <c r="B46" s="13">
        <f t="shared" si="1"/>
        <v>36451</v>
      </c>
      <c r="C46" s="3">
        <v>22.65</v>
      </c>
      <c r="D46" s="3">
        <v>22.65</v>
      </c>
      <c r="E46" s="3">
        <v>22.0</v>
      </c>
      <c r="F46" s="3">
        <v>22.02</v>
      </c>
      <c r="G46" s="3">
        <v>-0.48</v>
      </c>
      <c r="H46" s="6">
        <v>-0.0213</v>
      </c>
      <c r="I46" s="3">
        <v>0.0</v>
      </c>
      <c r="J46" s="3">
        <v>0.0</v>
      </c>
    </row>
    <row r="47">
      <c r="A47" s="7">
        <v>36395.0</v>
      </c>
      <c r="B47" s="13">
        <f t="shared" si="1"/>
        <v>36452</v>
      </c>
      <c r="C47" s="3">
        <v>21.92</v>
      </c>
      <c r="D47" s="3">
        <v>22.25</v>
      </c>
      <c r="E47" s="3">
        <v>21.7</v>
      </c>
      <c r="F47" s="3">
        <v>21.76</v>
      </c>
      <c r="G47" s="3">
        <v>-0.26</v>
      </c>
      <c r="H47" s="6">
        <v>-0.0118</v>
      </c>
      <c r="I47" s="3">
        <v>0.0</v>
      </c>
      <c r="J47" s="3">
        <v>0.0</v>
      </c>
    </row>
    <row r="48">
      <c r="A48" s="8">
        <v>20.55</v>
      </c>
      <c r="B48" s="13">
        <f t="shared" si="1"/>
        <v>36453</v>
      </c>
      <c r="C48" s="3">
        <v>21.99</v>
      </c>
      <c r="D48" s="3">
        <v>22.2</v>
      </c>
      <c r="E48" s="3">
        <v>21.55</v>
      </c>
      <c r="F48" s="3">
        <v>21.87</v>
      </c>
      <c r="G48" s="3">
        <v>0.11</v>
      </c>
      <c r="H48" s="3">
        <v>0.0051</v>
      </c>
      <c r="I48" s="3">
        <v>0.0</v>
      </c>
      <c r="J48" s="3">
        <v>0.0</v>
      </c>
    </row>
    <row r="49">
      <c r="A49" s="8">
        <v>20.73</v>
      </c>
      <c r="B49" s="13">
        <f t="shared" si="1"/>
        <v>36454</v>
      </c>
      <c r="C49" s="3">
        <v>22.03</v>
      </c>
      <c r="D49" s="3">
        <v>22.35</v>
      </c>
      <c r="E49" s="3">
        <v>21.97</v>
      </c>
      <c r="F49" s="3">
        <v>22.11</v>
      </c>
      <c r="G49" s="3">
        <v>0.24</v>
      </c>
      <c r="H49" s="3">
        <v>0.011000000000000001</v>
      </c>
      <c r="I49" s="3">
        <v>0.0</v>
      </c>
      <c r="J49" s="3">
        <v>0.0</v>
      </c>
    </row>
    <row r="50">
      <c r="A50" s="8">
        <v>20.45</v>
      </c>
      <c r="B50" s="13">
        <f t="shared" si="1"/>
        <v>36455</v>
      </c>
      <c r="C50" s="3">
        <v>22.3</v>
      </c>
      <c r="D50" s="3">
        <v>23.05</v>
      </c>
      <c r="E50" s="3">
        <v>22.28</v>
      </c>
      <c r="F50" s="3">
        <v>22.93</v>
      </c>
      <c r="G50" s="3">
        <v>0.82</v>
      </c>
      <c r="H50" s="3">
        <v>0.0371</v>
      </c>
      <c r="I50" s="3">
        <v>0.0</v>
      </c>
      <c r="J50" s="3">
        <v>0.0</v>
      </c>
    </row>
    <row r="51">
      <c r="A51" s="8">
        <v>20.56</v>
      </c>
      <c r="B51" s="13">
        <f t="shared" si="1"/>
        <v>36458</v>
      </c>
      <c r="C51" s="3">
        <v>23.25</v>
      </c>
      <c r="D51" s="3">
        <v>23.4</v>
      </c>
      <c r="E51" s="3">
        <v>22.75</v>
      </c>
      <c r="F51" s="3">
        <v>22.82</v>
      </c>
      <c r="G51" s="3">
        <v>-0.11</v>
      </c>
      <c r="H51" s="6">
        <v>-0.0048</v>
      </c>
      <c r="I51" s="3">
        <v>0.0</v>
      </c>
      <c r="J51" s="3">
        <v>0.0</v>
      </c>
    </row>
    <row r="52">
      <c r="A52" s="9">
        <f>+0.07</f>
        <v>0.07</v>
      </c>
      <c r="B52" s="13">
        <f t="shared" si="1"/>
        <v>36459</v>
      </c>
      <c r="C52" s="3">
        <v>22.7</v>
      </c>
      <c r="D52" s="3">
        <v>22.96</v>
      </c>
      <c r="E52" s="3">
        <v>22.65</v>
      </c>
      <c r="F52" s="3">
        <v>22.7</v>
      </c>
      <c r="G52" s="3">
        <v>-0.12</v>
      </c>
      <c r="H52" s="6">
        <v>-0.0053</v>
      </c>
      <c r="I52" s="3">
        <v>0.0</v>
      </c>
      <c r="J52" s="3">
        <v>0.0</v>
      </c>
    </row>
    <row r="53">
      <c r="A53" s="9">
        <f>+0.34%</f>
        <v>0.0034</v>
      </c>
      <c r="B53" s="13">
        <f t="shared" si="1"/>
        <v>36460</v>
      </c>
      <c r="C53" s="3">
        <v>22.77</v>
      </c>
      <c r="D53" s="3">
        <v>22.86</v>
      </c>
      <c r="E53" s="3">
        <v>22.57</v>
      </c>
      <c r="F53" s="3">
        <v>22.59</v>
      </c>
      <c r="G53" s="3">
        <v>-0.11</v>
      </c>
      <c r="H53" s="6">
        <v>-0.0048</v>
      </c>
      <c r="I53" s="3">
        <v>0.0</v>
      </c>
      <c r="J53" s="3">
        <v>0.0</v>
      </c>
    </row>
    <row r="54">
      <c r="A54" s="10">
        <v>0.0</v>
      </c>
      <c r="B54" s="13">
        <f t="shared" si="1"/>
        <v>36461</v>
      </c>
      <c r="C54" s="3">
        <v>22.45</v>
      </c>
      <c r="D54" s="3">
        <v>22.45</v>
      </c>
      <c r="E54" s="3">
        <v>21.4</v>
      </c>
      <c r="F54" s="3">
        <v>21.42</v>
      </c>
      <c r="G54" s="3">
        <v>-1.17</v>
      </c>
      <c r="H54" s="6">
        <v>-0.0518</v>
      </c>
      <c r="I54" s="3">
        <v>0.0</v>
      </c>
      <c r="J54" s="3">
        <v>0.0</v>
      </c>
    </row>
    <row r="55">
      <c r="A55" s="10">
        <v>0.0</v>
      </c>
      <c r="B55" s="13">
        <f t="shared" si="1"/>
        <v>36462</v>
      </c>
      <c r="C55" s="3">
        <v>21.48</v>
      </c>
      <c r="D55" s="3">
        <v>21.8</v>
      </c>
      <c r="E55" s="3">
        <v>21.42</v>
      </c>
      <c r="F55" s="3">
        <v>21.69</v>
      </c>
      <c r="G55" s="3">
        <v>0.27</v>
      </c>
      <c r="H55" s="3">
        <v>0.0126</v>
      </c>
      <c r="I55" s="3">
        <v>0.0</v>
      </c>
      <c r="J55" s="3">
        <v>0.0</v>
      </c>
    </row>
    <row r="56">
      <c r="A56" s="7">
        <v>36396.0</v>
      </c>
      <c r="B56" s="5">
        <f t="shared" si="1"/>
        <v>36465</v>
      </c>
      <c r="C56" s="3">
        <v>21.85</v>
      </c>
      <c r="D56" s="3">
        <v>22.36</v>
      </c>
      <c r="E56" s="3">
        <v>21.74</v>
      </c>
      <c r="F56" s="3">
        <v>22.35</v>
      </c>
      <c r="G56" s="3">
        <v>0.66</v>
      </c>
      <c r="H56" s="3">
        <v>0.0304</v>
      </c>
      <c r="I56" s="3">
        <v>0.0</v>
      </c>
      <c r="J56" s="3">
        <v>0.0</v>
      </c>
    </row>
    <row r="57">
      <c r="A57" s="8">
        <v>20.54</v>
      </c>
      <c r="B57" s="5">
        <f t="shared" si="1"/>
        <v>36466</v>
      </c>
      <c r="C57" s="3">
        <v>22.3</v>
      </c>
      <c r="D57" s="3">
        <v>22.45</v>
      </c>
      <c r="E57" s="3">
        <v>22.07</v>
      </c>
      <c r="F57" s="3">
        <v>22.08</v>
      </c>
      <c r="G57" s="3">
        <v>-0.27</v>
      </c>
      <c r="H57" s="6">
        <v>-0.0121</v>
      </c>
      <c r="I57" s="3">
        <v>0.0</v>
      </c>
      <c r="J57" s="3">
        <v>0.0</v>
      </c>
    </row>
    <row r="58">
      <c r="A58" s="8">
        <v>20.56</v>
      </c>
      <c r="B58" s="5">
        <f t="shared" si="1"/>
        <v>36467</v>
      </c>
      <c r="C58" s="3">
        <v>22.1</v>
      </c>
      <c r="D58" s="3">
        <v>22.72</v>
      </c>
      <c r="E58" s="3">
        <v>22.06</v>
      </c>
      <c r="F58" s="3">
        <v>22.57</v>
      </c>
      <c r="G58" s="3">
        <v>0.49</v>
      </c>
      <c r="H58" s="3">
        <v>0.0222</v>
      </c>
      <c r="I58" s="3">
        <v>0.0</v>
      </c>
      <c r="J58" s="3">
        <v>0.0</v>
      </c>
    </row>
    <row r="59">
      <c r="A59" s="8">
        <v>20.23</v>
      </c>
      <c r="B59" s="5">
        <f t="shared" si="1"/>
        <v>36468</v>
      </c>
      <c r="C59" s="3">
        <v>22.7</v>
      </c>
      <c r="D59" s="3">
        <v>22.88</v>
      </c>
      <c r="E59" s="3">
        <v>22.5</v>
      </c>
      <c r="F59" s="3">
        <v>22.85</v>
      </c>
      <c r="G59" s="3">
        <v>0.28</v>
      </c>
      <c r="H59" s="3">
        <v>0.0124</v>
      </c>
      <c r="I59" s="3">
        <v>0.0</v>
      </c>
      <c r="J59" s="3">
        <v>0.0</v>
      </c>
    </row>
    <row r="60">
      <c r="A60" s="8">
        <v>20.25</v>
      </c>
      <c r="B60" s="5">
        <f t="shared" si="1"/>
        <v>36469</v>
      </c>
      <c r="C60" s="3">
        <v>22.98</v>
      </c>
      <c r="D60" s="3">
        <v>23.1</v>
      </c>
      <c r="E60" s="3">
        <v>22.65</v>
      </c>
      <c r="F60" s="3">
        <v>22.83</v>
      </c>
      <c r="G60" s="3">
        <v>-0.02</v>
      </c>
      <c r="H60" s="6">
        <v>-9.0E-4</v>
      </c>
      <c r="I60" s="3">
        <v>0.0</v>
      </c>
      <c r="J60" s="3">
        <v>0.0</v>
      </c>
    </row>
    <row r="61">
      <c r="A61" s="11">
        <v>-0.31</v>
      </c>
      <c r="B61" s="5">
        <f t="shared" si="1"/>
        <v>36472</v>
      </c>
      <c r="C61" s="3">
        <v>22.63</v>
      </c>
      <c r="D61" s="3">
        <v>23.3</v>
      </c>
      <c r="E61" s="3">
        <v>22.63</v>
      </c>
      <c r="F61" s="3">
        <v>23.28</v>
      </c>
      <c r="G61" s="3">
        <v>0.45</v>
      </c>
      <c r="H61" s="3">
        <v>0.0197</v>
      </c>
      <c r="I61" s="3">
        <v>0.0</v>
      </c>
      <c r="J61" s="3">
        <v>0.0</v>
      </c>
    </row>
    <row r="62">
      <c r="A62" s="12">
        <v>-0.0151</v>
      </c>
      <c r="B62" s="5">
        <f t="shared" si="1"/>
        <v>36473</v>
      </c>
      <c r="C62" s="3">
        <v>23.45</v>
      </c>
      <c r="D62" s="3">
        <v>24.15</v>
      </c>
      <c r="E62" s="3">
        <v>23.44</v>
      </c>
      <c r="F62" s="3">
        <v>24.13</v>
      </c>
      <c r="G62" s="3">
        <v>0.85</v>
      </c>
      <c r="H62" s="3">
        <v>0.0365</v>
      </c>
      <c r="I62" s="3">
        <v>0.0</v>
      </c>
      <c r="J62" s="3">
        <v>0.0</v>
      </c>
    </row>
    <row r="63">
      <c r="A63" s="11">
        <v>0.0</v>
      </c>
      <c r="B63" s="13">
        <f t="shared" si="1"/>
        <v>36474</v>
      </c>
      <c r="C63" s="3">
        <v>24.3</v>
      </c>
      <c r="D63" s="3">
        <v>24.81</v>
      </c>
      <c r="E63" s="3">
        <v>24.15</v>
      </c>
      <c r="F63" s="3">
        <v>24.49</v>
      </c>
      <c r="G63" s="3">
        <v>0.36</v>
      </c>
      <c r="H63" s="3">
        <v>0.0149</v>
      </c>
      <c r="I63" s="3">
        <v>0.0</v>
      </c>
      <c r="J63" s="3">
        <v>0.0</v>
      </c>
    </row>
    <row r="64">
      <c r="A64" s="11">
        <v>0.0</v>
      </c>
      <c r="B64" s="13">
        <f t="shared" si="1"/>
        <v>36475</v>
      </c>
      <c r="C64" s="3">
        <v>24.34</v>
      </c>
      <c r="D64" s="3">
        <v>24.35</v>
      </c>
      <c r="E64" s="3">
        <v>23.76</v>
      </c>
      <c r="F64" s="3">
        <v>24.28</v>
      </c>
      <c r="G64" s="3">
        <v>-0.21</v>
      </c>
      <c r="H64" s="6">
        <v>-0.0086</v>
      </c>
      <c r="I64" s="3">
        <v>0.0</v>
      </c>
      <c r="J64" s="3">
        <v>0.0</v>
      </c>
    </row>
    <row r="65">
      <c r="A65" s="7">
        <v>36397.0</v>
      </c>
      <c r="B65" s="13">
        <f t="shared" si="1"/>
        <v>36476</v>
      </c>
      <c r="C65" s="3">
        <v>24.14</v>
      </c>
      <c r="D65" s="3">
        <v>24.6</v>
      </c>
      <c r="E65" s="3">
        <v>23.82</v>
      </c>
      <c r="F65" s="3">
        <v>24.59</v>
      </c>
      <c r="G65" s="3">
        <v>0.31</v>
      </c>
      <c r="H65" s="3">
        <v>0.0128</v>
      </c>
      <c r="I65" s="3">
        <v>0.0</v>
      </c>
      <c r="J65" s="3">
        <v>0.0</v>
      </c>
    </row>
    <row r="66">
      <c r="A66" s="8">
        <v>20.15</v>
      </c>
      <c r="B66" s="13">
        <f t="shared" si="1"/>
        <v>36479</v>
      </c>
      <c r="C66" s="3">
        <v>24.85</v>
      </c>
      <c r="D66" s="3">
        <v>25.02</v>
      </c>
      <c r="E66" s="3">
        <v>24.65</v>
      </c>
      <c r="F66" s="3">
        <v>25.0</v>
      </c>
      <c r="G66" s="3">
        <v>0.41</v>
      </c>
      <c r="H66" s="3">
        <v>0.0167</v>
      </c>
      <c r="I66" s="3">
        <v>0.0</v>
      </c>
      <c r="J66" s="3">
        <v>0.0</v>
      </c>
    </row>
    <row r="67">
      <c r="A67" s="8">
        <v>20.18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19.4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8">
        <v>19.48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1">
        <v>-0.77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2">
        <v>-0.038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1">
        <v>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1">
        <v>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7">
        <v>36398.0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19.58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20.02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19.47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8">
        <v>20.02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+0.54</f>
        <v>0.54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9">
        <f>+2.77%</f>
        <v>0.0277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0">
        <v>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0">
        <v>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7">
        <v>36399.0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20.02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20.22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19.9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8">
        <v>20.2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+0.18</f>
        <v>0.18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9">
        <f>+0.9%</f>
        <v>0.009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0">
        <v>0.0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0">
        <v>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7">
        <v>36403.0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20.65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20.87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20.56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8">
        <v>20.82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+0.62</f>
        <v>0.62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9">
        <f>+3.07%</f>
        <v>0.0307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0">
        <v>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0">
        <v>0.0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7">
        <v>36404.0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20.72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20.91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20.5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8">
        <v>20.61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1">
        <v>-0.21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2">
        <v>-0.0101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1">
        <v>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11">
        <v>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7">
        <v>36405.0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20.5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20.56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20.3</v>
      </c>
      <c r="B113" s="3" t="str">
        <f t="shared" si="1"/>
        <v>#REF!</v>
      </c>
    </row>
    <row r="114">
      <c r="A114" s="8">
        <v>20.31</v>
      </c>
      <c r="B114" s="3" t="str">
        <f t="shared" si="1"/>
        <v>#REF!</v>
      </c>
    </row>
    <row r="115">
      <c r="A115" s="11">
        <v>-0.3</v>
      </c>
      <c r="B115" s="3" t="str">
        <f t="shared" si="1"/>
        <v>#REF!</v>
      </c>
    </row>
    <row r="116">
      <c r="A116" s="12">
        <v>-0.0146</v>
      </c>
      <c r="B116" s="3" t="str">
        <f t="shared" si="1"/>
        <v>#REF!</v>
      </c>
    </row>
    <row r="117">
      <c r="A117" s="11">
        <v>0.0</v>
      </c>
      <c r="B117" s="3" t="str">
        <f t="shared" si="1"/>
        <v>#REF!</v>
      </c>
    </row>
    <row r="118">
      <c r="A118" s="11">
        <v>0.0</v>
      </c>
      <c r="B118" s="3" t="str">
        <f t="shared" si="1"/>
        <v>#REF!</v>
      </c>
    </row>
    <row r="119">
      <c r="A119" s="7">
        <v>36406.0</v>
      </c>
      <c r="B119" s="3" t="str">
        <f t="shared" si="1"/>
        <v>#REF!</v>
      </c>
    </row>
    <row r="120">
      <c r="A120" s="8">
        <v>20.43</v>
      </c>
      <c r="B120" s="3" t="str">
        <f t="shared" si="1"/>
        <v>#REF!</v>
      </c>
    </row>
    <row r="121">
      <c r="A121" s="8">
        <v>20.55</v>
      </c>
      <c r="B121" s="3" t="str">
        <f t="shared" si="1"/>
        <v>#REF!</v>
      </c>
    </row>
    <row r="122">
      <c r="A122" s="8">
        <v>20.43</v>
      </c>
      <c r="B122" s="3" t="str">
        <f t="shared" si="1"/>
        <v>#REF!</v>
      </c>
    </row>
    <row r="123">
      <c r="A123" s="8">
        <v>20.55</v>
      </c>
      <c r="B123" s="3" t="str">
        <f t="shared" si="1"/>
        <v>#REF!</v>
      </c>
    </row>
    <row r="124">
      <c r="A124" s="9">
        <f>+0.24</f>
        <v>0.24</v>
      </c>
      <c r="B124" s="3" t="str">
        <f t="shared" si="1"/>
        <v>#REF!</v>
      </c>
    </row>
    <row r="125">
      <c r="A125" s="9">
        <f>+1.18%</f>
        <v>0.0118</v>
      </c>
      <c r="B125" s="3" t="str">
        <f t="shared" si="1"/>
        <v>#REF!</v>
      </c>
    </row>
    <row r="126">
      <c r="A126" s="10">
        <v>0.0</v>
      </c>
      <c r="B126" s="3" t="str">
        <f t="shared" si="1"/>
        <v>#REF!</v>
      </c>
    </row>
    <row r="127">
      <c r="A127" s="10">
        <v>0.0</v>
      </c>
      <c r="B127" s="3" t="str">
        <f t="shared" si="1"/>
        <v>#REF!</v>
      </c>
    </row>
    <row r="128">
      <c r="A128" s="7">
        <v>36409.0</v>
      </c>
      <c r="B128" s="3" t="str">
        <f t="shared" si="1"/>
        <v>#REF!</v>
      </c>
    </row>
    <row r="129">
      <c r="A129" s="8">
        <v>20.71</v>
      </c>
      <c r="B129" s="3" t="str">
        <f t="shared" si="1"/>
        <v>#REF!</v>
      </c>
    </row>
    <row r="130">
      <c r="A130" s="8">
        <v>20.82</v>
      </c>
      <c r="B130" s="3" t="str">
        <f t="shared" si="1"/>
        <v>#REF!</v>
      </c>
    </row>
    <row r="131">
      <c r="A131" s="8">
        <v>20.65</v>
      </c>
      <c r="B131" s="3" t="str">
        <f t="shared" si="1"/>
        <v>#REF!</v>
      </c>
    </row>
    <row r="132">
      <c r="A132" s="8">
        <v>20.81</v>
      </c>
      <c r="B132" s="3" t="str">
        <f t="shared" si="1"/>
        <v>#REF!</v>
      </c>
    </row>
    <row r="133">
      <c r="A133" s="9">
        <f>+0.26</f>
        <v>0.26</v>
      </c>
      <c r="B133" s="3" t="str">
        <f t="shared" si="1"/>
        <v>#REF!</v>
      </c>
    </row>
    <row r="134">
      <c r="A134" s="9">
        <f>+1.27%</f>
        <v>0.0127</v>
      </c>
      <c r="B134" s="3" t="str">
        <f t="shared" si="1"/>
        <v>#REF!</v>
      </c>
    </row>
    <row r="135">
      <c r="A135" s="10">
        <v>0.0</v>
      </c>
      <c r="B135" s="3" t="str">
        <f t="shared" si="1"/>
        <v>#REF!</v>
      </c>
    </row>
    <row r="136">
      <c r="A136" s="10">
        <v>0.0</v>
      </c>
      <c r="B136" s="3" t="str">
        <f t="shared" si="1"/>
        <v>#REF!</v>
      </c>
    </row>
    <row r="137">
      <c r="A137" s="7">
        <v>36410.0</v>
      </c>
      <c r="B137" s="3" t="str">
        <f t="shared" si="1"/>
        <v>#REF!</v>
      </c>
    </row>
    <row r="138">
      <c r="A138" s="8">
        <v>20.87</v>
      </c>
      <c r="B138" s="3" t="str">
        <f t="shared" si="1"/>
        <v>#REF!</v>
      </c>
    </row>
    <row r="139">
      <c r="A139" s="8">
        <v>21.37</v>
      </c>
      <c r="B139" s="3" t="str">
        <f t="shared" si="1"/>
        <v>#REF!</v>
      </c>
    </row>
    <row r="140">
      <c r="A140" s="8">
        <v>20.8</v>
      </c>
      <c r="B140" s="3" t="str">
        <f t="shared" si="1"/>
        <v>#REF!</v>
      </c>
    </row>
    <row r="141">
      <c r="A141" s="8">
        <v>21.32</v>
      </c>
      <c r="B141" s="3" t="str">
        <f t="shared" si="1"/>
        <v>#REF!</v>
      </c>
    </row>
    <row r="142">
      <c r="A142" s="9">
        <f>+0.51</f>
        <v>0.51</v>
      </c>
      <c r="B142" s="3" t="str">
        <f t="shared" si="1"/>
        <v>#REF!</v>
      </c>
    </row>
    <row r="143">
      <c r="A143" s="9">
        <f>+2.45%</f>
        <v>0.0245</v>
      </c>
      <c r="B143" s="3" t="str">
        <f t="shared" si="1"/>
        <v>#REF!</v>
      </c>
    </row>
    <row r="144">
      <c r="A144" s="10">
        <v>0.0</v>
      </c>
      <c r="B144" s="3" t="str">
        <f t="shared" si="1"/>
        <v>#REF!</v>
      </c>
    </row>
    <row r="145">
      <c r="A145" s="10">
        <v>0.0</v>
      </c>
      <c r="B145" s="3" t="str">
        <f t="shared" si="1"/>
        <v>#REF!</v>
      </c>
    </row>
    <row r="146">
      <c r="A146" s="7">
        <v>36411.0</v>
      </c>
      <c r="B146" s="3" t="str">
        <f t="shared" si="1"/>
        <v>#REF!</v>
      </c>
    </row>
    <row r="147">
      <c r="A147" s="8">
        <v>21.25</v>
      </c>
      <c r="B147" s="3" t="str">
        <f t="shared" si="1"/>
        <v>#REF!</v>
      </c>
    </row>
    <row r="148">
      <c r="A148" s="8">
        <v>21.6</v>
      </c>
      <c r="B148" s="3" t="str">
        <f t="shared" si="1"/>
        <v>#REF!</v>
      </c>
    </row>
    <row r="149">
      <c r="A149" s="8">
        <v>21.21</v>
      </c>
      <c r="B149" s="3" t="str">
        <f t="shared" si="1"/>
        <v>#REF!</v>
      </c>
    </row>
    <row r="150">
      <c r="A150" s="8">
        <v>21.59</v>
      </c>
      <c r="B150" s="3" t="str">
        <f t="shared" si="1"/>
        <v>#REF!</v>
      </c>
    </row>
    <row r="151">
      <c r="A151" s="9">
        <f>+0.27</f>
        <v>0.27</v>
      </c>
      <c r="B151" s="3" t="str">
        <f t="shared" si="1"/>
        <v>#REF!</v>
      </c>
    </row>
    <row r="152">
      <c r="A152" s="9">
        <f>+1.27%</f>
        <v>0.0127</v>
      </c>
      <c r="B152" s="3" t="str">
        <f t="shared" si="1"/>
        <v>#REF!</v>
      </c>
    </row>
    <row r="153">
      <c r="A153" s="10">
        <v>0.0</v>
      </c>
      <c r="B153" s="3" t="str">
        <f t="shared" si="1"/>
        <v>#REF!</v>
      </c>
    </row>
    <row r="154">
      <c r="A154" s="10">
        <v>0.0</v>
      </c>
      <c r="B154" s="3" t="str">
        <f t="shared" si="1"/>
        <v>#REF!</v>
      </c>
    </row>
    <row r="155">
      <c r="A155" s="7">
        <v>36412.0</v>
      </c>
      <c r="B155" s="3" t="str">
        <f t="shared" si="1"/>
        <v>#REF!</v>
      </c>
    </row>
    <row r="156">
      <c r="A156" s="8">
        <v>21.67</v>
      </c>
      <c r="B156" s="3" t="str">
        <f t="shared" si="1"/>
        <v>#REF!</v>
      </c>
    </row>
    <row r="157">
      <c r="A157" s="8">
        <v>22.24</v>
      </c>
      <c r="B157" s="3" t="str">
        <f t="shared" si="1"/>
        <v>#REF!</v>
      </c>
    </row>
    <row r="158">
      <c r="A158" s="8">
        <v>21.67</v>
      </c>
      <c r="B158" s="3" t="str">
        <f t="shared" si="1"/>
        <v>#REF!</v>
      </c>
    </row>
    <row r="159">
      <c r="A159" s="8">
        <v>22.22</v>
      </c>
      <c r="B159" s="3" t="str">
        <f t="shared" si="1"/>
        <v>#REF!</v>
      </c>
    </row>
    <row r="160">
      <c r="A160" s="9">
        <f>+0.63</f>
        <v>0.63</v>
      </c>
      <c r="B160" s="3" t="str">
        <f t="shared" si="1"/>
        <v>#REF!</v>
      </c>
    </row>
    <row r="161">
      <c r="A161" s="9">
        <f>+2.92%</f>
        <v>0.0292</v>
      </c>
      <c r="B161" s="3" t="str">
        <f t="shared" si="1"/>
        <v>#REF!</v>
      </c>
    </row>
    <row r="162">
      <c r="A162" s="10">
        <v>0.0</v>
      </c>
      <c r="B162" s="3" t="str">
        <f t="shared" si="1"/>
        <v>#REF!</v>
      </c>
    </row>
    <row r="163">
      <c r="A163" s="10">
        <v>0.0</v>
      </c>
      <c r="B163" s="3" t="str">
        <f t="shared" si="1"/>
        <v>#REF!</v>
      </c>
    </row>
    <row r="164">
      <c r="A164" s="7">
        <v>36413.0</v>
      </c>
      <c r="B164" s="3" t="str">
        <f t="shared" si="1"/>
        <v>#REF!</v>
      </c>
    </row>
    <row r="165">
      <c r="A165" s="8">
        <v>22.02</v>
      </c>
      <c r="B165" s="3" t="str">
        <f t="shared" si="1"/>
        <v>#REF!</v>
      </c>
    </row>
    <row r="166">
      <c r="A166" s="8">
        <v>22.5</v>
      </c>
      <c r="B166" s="3" t="str">
        <f t="shared" si="1"/>
        <v>#REF!</v>
      </c>
    </row>
    <row r="167">
      <c r="A167" s="8">
        <v>21.91</v>
      </c>
      <c r="B167" s="3" t="str">
        <f t="shared" si="1"/>
        <v>#REF!</v>
      </c>
    </row>
    <row r="168">
      <c r="A168" s="8">
        <v>22.42</v>
      </c>
      <c r="B168" s="3" t="str">
        <f t="shared" si="1"/>
        <v>#REF!</v>
      </c>
    </row>
    <row r="169">
      <c r="A169" s="9">
        <f>+0.2</f>
        <v>0.2</v>
      </c>
      <c r="B169" s="3" t="str">
        <f t="shared" si="1"/>
        <v>#REF!</v>
      </c>
    </row>
    <row r="170">
      <c r="A170" s="9">
        <f>+0.9%</f>
        <v>0.009</v>
      </c>
      <c r="B170" s="3" t="str">
        <f t="shared" si="1"/>
        <v>#REF!</v>
      </c>
    </row>
    <row r="171">
      <c r="A171" s="10">
        <v>0.0</v>
      </c>
      <c r="B171" s="3" t="str">
        <f t="shared" si="1"/>
        <v>#REF!</v>
      </c>
    </row>
    <row r="172">
      <c r="A172" s="10">
        <v>0.0</v>
      </c>
      <c r="B172" s="3" t="str">
        <f t="shared" si="1"/>
        <v>#REF!</v>
      </c>
    </row>
    <row r="173">
      <c r="A173" s="7">
        <v>36416.0</v>
      </c>
      <c r="B173" s="3" t="str">
        <f t="shared" si="1"/>
        <v>#REF!</v>
      </c>
    </row>
    <row r="174">
      <c r="A174" s="8">
        <v>22.38</v>
      </c>
      <c r="B174" s="3" t="str">
        <f t="shared" si="1"/>
        <v>#REF!</v>
      </c>
    </row>
    <row r="175">
      <c r="A175" s="8">
        <v>22.58</v>
      </c>
      <c r="B175" s="3" t="str">
        <f t="shared" si="1"/>
        <v>#REF!</v>
      </c>
    </row>
    <row r="176">
      <c r="A176" s="8">
        <v>22.14</v>
      </c>
      <c r="B176" s="3" t="str">
        <f t="shared" si="1"/>
        <v>#REF!</v>
      </c>
    </row>
    <row r="177">
      <c r="A177" s="8">
        <v>22.56</v>
      </c>
      <c r="B177" s="3" t="str">
        <f t="shared" si="1"/>
        <v>#REF!</v>
      </c>
    </row>
    <row r="178">
      <c r="A178" s="9">
        <f>+0.14</f>
        <v>0.14</v>
      </c>
      <c r="B178" s="3" t="str">
        <f t="shared" si="1"/>
        <v>#REF!</v>
      </c>
    </row>
    <row r="179">
      <c r="A179" s="9">
        <f>+0.62%</f>
        <v>0.0062</v>
      </c>
      <c r="B179" s="3" t="str">
        <f t="shared" si="1"/>
        <v>#REF!</v>
      </c>
    </row>
    <row r="180">
      <c r="A180" s="10">
        <v>0.0</v>
      </c>
      <c r="B180" s="3" t="str">
        <f t="shared" si="1"/>
        <v>#REF!</v>
      </c>
    </row>
    <row r="181">
      <c r="A181" s="10">
        <v>0.0</v>
      </c>
      <c r="B181" s="3" t="str">
        <f t="shared" si="1"/>
        <v>#REF!</v>
      </c>
    </row>
    <row r="182">
      <c r="A182" s="7">
        <v>36417.0</v>
      </c>
      <c r="B182" s="3" t="str">
        <f t="shared" si="1"/>
        <v>#REF!</v>
      </c>
    </row>
    <row r="183">
      <c r="A183" s="8">
        <v>22.42</v>
      </c>
      <c r="B183" s="3" t="str">
        <f t="shared" si="1"/>
        <v>#REF!</v>
      </c>
    </row>
    <row r="184">
      <c r="A184" s="8">
        <v>22.7</v>
      </c>
      <c r="B184" s="3" t="str">
        <f t="shared" si="1"/>
        <v>#REF!</v>
      </c>
    </row>
    <row r="185">
      <c r="A185" s="8">
        <v>22.32</v>
      </c>
      <c r="B185" s="3" t="str">
        <f t="shared" si="1"/>
        <v>#REF!</v>
      </c>
    </row>
    <row r="186">
      <c r="A186" s="8">
        <v>22.41</v>
      </c>
      <c r="B186" s="3" t="str">
        <f t="shared" si="1"/>
        <v>#REF!</v>
      </c>
    </row>
    <row r="187">
      <c r="A187" s="11">
        <v>-0.15</v>
      </c>
      <c r="B187" s="3" t="str">
        <f t="shared" si="1"/>
        <v>#REF!</v>
      </c>
    </row>
    <row r="188">
      <c r="A188" s="12">
        <v>-0.0066</v>
      </c>
      <c r="B188" s="3" t="str">
        <f t="shared" si="1"/>
        <v>#REF!</v>
      </c>
    </row>
    <row r="189">
      <c r="A189" s="11">
        <v>0.0</v>
      </c>
      <c r="B189" s="3" t="str">
        <f t="shared" si="1"/>
        <v>#REF!</v>
      </c>
    </row>
    <row r="190">
      <c r="A190" s="11">
        <v>0.0</v>
      </c>
      <c r="B190" s="3" t="str">
        <f t="shared" si="1"/>
        <v>#REF!</v>
      </c>
    </row>
    <row r="191">
      <c r="A191" s="7">
        <v>36418.0</v>
      </c>
      <c r="B191" s="3" t="str">
        <f t="shared" si="1"/>
        <v>#REF!</v>
      </c>
    </row>
    <row r="192">
      <c r="A192" s="8">
        <v>22.22</v>
      </c>
      <c r="B192" s="3" t="str">
        <f t="shared" si="1"/>
        <v>#REF!</v>
      </c>
    </row>
    <row r="193">
      <c r="A193" s="8">
        <v>22.68</v>
      </c>
      <c r="B193" s="3" t="str">
        <f t="shared" si="1"/>
        <v>#REF!</v>
      </c>
    </row>
    <row r="194">
      <c r="A194" s="8">
        <v>21.85</v>
      </c>
      <c r="B194" s="3" t="str">
        <f t="shared" si="1"/>
        <v>#REF!</v>
      </c>
    </row>
    <row r="195">
      <c r="A195" s="8">
        <v>22.29</v>
      </c>
      <c r="B195" s="3" t="str">
        <f t="shared" si="1"/>
        <v>#REF!</v>
      </c>
    </row>
    <row r="196">
      <c r="A196" s="11">
        <v>-0.12</v>
      </c>
      <c r="B196" s="3" t="str">
        <f t="shared" si="1"/>
        <v>#REF!</v>
      </c>
    </row>
    <row r="197">
      <c r="A197" s="12">
        <v>-0.0054</v>
      </c>
      <c r="B197" s="3" t="str">
        <f t="shared" si="1"/>
        <v>#REF!</v>
      </c>
    </row>
    <row r="198">
      <c r="A198" s="11">
        <v>0.0</v>
      </c>
      <c r="B198" s="3" t="str">
        <f t="shared" si="1"/>
        <v>#REF!</v>
      </c>
    </row>
    <row r="199">
      <c r="A199" s="11">
        <v>0.0</v>
      </c>
      <c r="B199" s="3" t="str">
        <f t="shared" si="1"/>
        <v>#REF!</v>
      </c>
    </row>
    <row r="200">
      <c r="A200" s="7">
        <v>36419.0</v>
      </c>
      <c r="B200" s="3" t="str">
        <f t="shared" si="1"/>
        <v>#REF!</v>
      </c>
    </row>
    <row r="201">
      <c r="A201" s="8">
        <v>22.4</v>
      </c>
      <c r="B201" s="3" t="str">
        <f t="shared" si="1"/>
        <v>#REF!</v>
      </c>
    </row>
    <row r="202">
      <c r="A202" s="8">
        <v>22.78</v>
      </c>
      <c r="B202" s="3" t="str">
        <f t="shared" si="1"/>
        <v>#REF!</v>
      </c>
    </row>
    <row r="203">
      <c r="A203" s="8">
        <v>22.34</v>
      </c>
      <c r="B203" s="3" t="str">
        <f t="shared" si="1"/>
        <v>#REF!</v>
      </c>
    </row>
    <row r="204">
      <c r="A204" s="8">
        <v>22.34</v>
      </c>
      <c r="B204" s="3" t="str">
        <f t="shared" si="1"/>
        <v>#REF!</v>
      </c>
    </row>
    <row r="205">
      <c r="A205" s="9">
        <f>+0.05</f>
        <v>0.05</v>
      </c>
      <c r="B205" s="3" t="str">
        <f t="shared" si="1"/>
        <v>#REF!</v>
      </c>
    </row>
    <row r="206">
      <c r="A206" s="9">
        <f>+0.22%</f>
        <v>0.0022</v>
      </c>
      <c r="B206" s="3" t="str">
        <f t="shared" si="1"/>
        <v>#REF!</v>
      </c>
    </row>
    <row r="207">
      <c r="A207" s="10">
        <v>0.0</v>
      </c>
      <c r="B207" s="3" t="str">
        <f t="shared" si="1"/>
        <v>#REF!</v>
      </c>
    </row>
    <row r="208">
      <c r="A208" s="10">
        <v>0.0</v>
      </c>
      <c r="B208" s="3" t="str">
        <f t="shared" si="1"/>
        <v>#REF!</v>
      </c>
    </row>
    <row r="209">
      <c r="A209" s="7">
        <v>36420.0</v>
      </c>
      <c r="B209" s="3" t="str">
        <f t="shared" si="1"/>
        <v>#REF!</v>
      </c>
    </row>
    <row r="210">
      <c r="A210" s="8">
        <v>22.31</v>
      </c>
      <c r="B210" s="3" t="str">
        <f t="shared" si="1"/>
        <v>#REF!</v>
      </c>
    </row>
    <row r="211">
      <c r="A211" s="8">
        <v>22.59</v>
      </c>
      <c r="B211" s="3" t="str">
        <f t="shared" si="1"/>
        <v>#REF!</v>
      </c>
    </row>
    <row r="212">
      <c r="A212" s="8">
        <v>22.25</v>
      </c>
      <c r="B212" s="3" t="str">
        <f t="shared" si="1"/>
        <v>#REF!</v>
      </c>
    </row>
    <row r="213">
      <c r="A213" s="8">
        <v>22.5</v>
      </c>
      <c r="B213" s="3" t="str">
        <f t="shared" si="1"/>
        <v>#REF!</v>
      </c>
    </row>
    <row r="214">
      <c r="A214" s="9">
        <f>+0.16</f>
        <v>0.16</v>
      </c>
      <c r="B214" s="3" t="str">
        <f t="shared" si="1"/>
        <v>#REF!</v>
      </c>
    </row>
    <row r="215">
      <c r="A215" s="9">
        <f>+0.72%</f>
        <v>0.0072</v>
      </c>
      <c r="B215" s="3" t="str">
        <f t="shared" si="1"/>
        <v>#REF!</v>
      </c>
    </row>
    <row r="216">
      <c r="A216" s="10">
        <v>0.0</v>
      </c>
      <c r="B216" s="3" t="str">
        <f t="shared" si="1"/>
        <v>#REF!</v>
      </c>
    </row>
    <row r="217">
      <c r="A217" s="10">
        <v>0.0</v>
      </c>
      <c r="B217" s="3" t="str">
        <f t="shared" si="1"/>
        <v>#REF!</v>
      </c>
    </row>
    <row r="218">
      <c r="A218" s="7">
        <v>36423.0</v>
      </c>
      <c r="B218" s="3" t="str">
        <f t="shared" si="1"/>
        <v>#REF!</v>
      </c>
    </row>
    <row r="219">
      <c r="A219" s="8">
        <v>22.51</v>
      </c>
      <c r="B219" s="3" t="str">
        <f t="shared" si="1"/>
        <v>#REF!</v>
      </c>
    </row>
    <row r="220">
      <c r="A220" s="8">
        <v>22.55</v>
      </c>
      <c r="B220" s="3" t="str">
        <f t="shared" si="1"/>
        <v>#REF!</v>
      </c>
    </row>
    <row r="221">
      <c r="A221" s="8">
        <v>22.3</v>
      </c>
      <c r="B221" s="3" t="str">
        <f t="shared" si="1"/>
        <v>#REF!</v>
      </c>
    </row>
    <row r="222">
      <c r="A222" s="8">
        <v>22.33</v>
      </c>
      <c r="B222" s="3" t="str">
        <f t="shared" si="1"/>
        <v>#REF!</v>
      </c>
    </row>
    <row r="223">
      <c r="A223" s="11">
        <v>-0.17</v>
      </c>
      <c r="B223" s="3" t="str">
        <f t="shared" si="1"/>
        <v>#REF!</v>
      </c>
    </row>
    <row r="224">
      <c r="A224" s="12">
        <v>-0.0076</v>
      </c>
      <c r="B224" s="3" t="str">
        <f t="shared" si="1"/>
        <v>#REF!</v>
      </c>
    </row>
    <row r="225">
      <c r="A225" s="11">
        <v>0.0</v>
      </c>
      <c r="B225" s="3" t="str">
        <f t="shared" si="1"/>
        <v>#REF!</v>
      </c>
    </row>
    <row r="226">
      <c r="A226" s="11">
        <v>0.0</v>
      </c>
      <c r="B226" s="3" t="str">
        <f t="shared" si="1"/>
        <v>#REF!</v>
      </c>
    </row>
    <row r="227">
      <c r="A227" s="7">
        <v>36424.0</v>
      </c>
      <c r="B227" s="3" t="str">
        <f t="shared" si="1"/>
        <v>#REF!</v>
      </c>
    </row>
    <row r="228">
      <c r="A228" s="8">
        <v>22.2</v>
      </c>
      <c r="B228" s="3" t="str">
        <f t="shared" si="1"/>
        <v>#REF!</v>
      </c>
    </row>
    <row r="229">
      <c r="A229" s="8">
        <v>22.59</v>
      </c>
      <c r="B229" s="3" t="str">
        <f t="shared" si="1"/>
        <v>#REF!</v>
      </c>
    </row>
    <row r="230">
      <c r="A230" s="8">
        <v>22.01</v>
      </c>
      <c r="B230" s="3" t="str">
        <f t="shared" si="1"/>
        <v>#REF!</v>
      </c>
    </row>
    <row r="231">
      <c r="A231" s="8">
        <v>22.3</v>
      </c>
      <c r="B231" s="3" t="str">
        <f t="shared" si="1"/>
        <v>#REF!</v>
      </c>
    </row>
    <row r="232">
      <c r="A232" s="11">
        <v>-0.03</v>
      </c>
      <c r="B232" s="3" t="str">
        <f t="shared" si="1"/>
        <v>#REF!</v>
      </c>
    </row>
    <row r="233">
      <c r="A233" s="12">
        <v>-0.0013</v>
      </c>
      <c r="B233" s="3" t="str">
        <f t="shared" si="1"/>
        <v>#REF!</v>
      </c>
    </row>
    <row r="234">
      <c r="A234" s="11">
        <v>0.0</v>
      </c>
      <c r="B234" s="3" t="str">
        <f t="shared" si="1"/>
        <v>#REF!</v>
      </c>
    </row>
    <row r="235">
      <c r="A235" s="11">
        <v>0.0</v>
      </c>
      <c r="B235" s="3" t="str">
        <f t="shared" si="1"/>
        <v>#REF!</v>
      </c>
    </row>
    <row r="236">
      <c r="A236" s="7">
        <v>36425.0</v>
      </c>
      <c r="B236" s="3" t="str">
        <f t="shared" si="1"/>
        <v>#REF!</v>
      </c>
    </row>
    <row r="237">
      <c r="A237" s="8">
        <v>22.43</v>
      </c>
      <c r="B237" s="3" t="str">
        <f t="shared" si="1"/>
        <v>#REF!</v>
      </c>
    </row>
    <row r="238">
      <c r="A238" s="8">
        <v>22.61</v>
      </c>
      <c r="B238" s="3" t="str">
        <f t="shared" si="1"/>
        <v>#REF!</v>
      </c>
    </row>
    <row r="239">
      <c r="A239" s="8">
        <v>22.37</v>
      </c>
      <c r="B239" s="3" t="str">
        <f t="shared" si="1"/>
        <v>#REF!</v>
      </c>
    </row>
    <row r="240">
      <c r="A240" s="8">
        <v>22.58</v>
      </c>
      <c r="B240" s="3" t="str">
        <f t="shared" si="1"/>
        <v>#REF!</v>
      </c>
    </row>
    <row r="241">
      <c r="A241" s="9">
        <f>+0.28</f>
        <v>0.28</v>
      </c>
      <c r="B241" s="3" t="str">
        <f t="shared" si="1"/>
        <v>#REF!</v>
      </c>
    </row>
    <row r="242">
      <c r="A242" s="9">
        <f>+1.26%</f>
        <v>0.0126</v>
      </c>
      <c r="B242" s="3" t="str">
        <f t="shared" si="1"/>
        <v>#REF!</v>
      </c>
    </row>
    <row r="243">
      <c r="A243" s="10">
        <v>0.0</v>
      </c>
      <c r="B243" s="3" t="str">
        <f t="shared" si="1"/>
        <v>#REF!</v>
      </c>
    </row>
    <row r="244">
      <c r="A244" s="10">
        <v>0.0</v>
      </c>
      <c r="B244" s="3" t="str">
        <f t="shared" si="1"/>
        <v>#REF!</v>
      </c>
    </row>
    <row r="245">
      <c r="A245" s="7">
        <v>36426.0</v>
      </c>
      <c r="B245" s="3" t="str">
        <f t="shared" si="1"/>
        <v>#REF!</v>
      </c>
    </row>
    <row r="246">
      <c r="A246" s="8">
        <v>22.8</v>
      </c>
      <c r="B246" s="3" t="str">
        <f t="shared" si="1"/>
        <v>#REF!</v>
      </c>
    </row>
    <row r="247">
      <c r="A247" s="8">
        <v>23.42</v>
      </c>
      <c r="B247" s="3" t="str">
        <f t="shared" si="1"/>
        <v>#REF!</v>
      </c>
    </row>
    <row r="248">
      <c r="A248" s="8">
        <v>22.8</v>
      </c>
      <c r="B248" s="3" t="str">
        <f t="shared" si="1"/>
        <v>#REF!</v>
      </c>
    </row>
    <row r="249">
      <c r="A249" s="8">
        <v>23.3</v>
      </c>
      <c r="B249" s="3" t="str">
        <f t="shared" si="1"/>
        <v>#REF!</v>
      </c>
    </row>
    <row r="250">
      <c r="A250" s="9">
        <f>+0.72</f>
        <v>0.72</v>
      </c>
      <c r="B250" s="3" t="str">
        <f t="shared" si="1"/>
        <v>#REF!</v>
      </c>
    </row>
    <row r="251">
      <c r="A251" s="9">
        <f>+3.19%</f>
        <v>0.0319</v>
      </c>
      <c r="B251" s="3" t="str">
        <f t="shared" si="1"/>
        <v>#REF!</v>
      </c>
    </row>
    <row r="252">
      <c r="A252" s="10">
        <v>0.0</v>
      </c>
      <c r="B252" s="3" t="str">
        <f t="shared" si="1"/>
        <v>#REF!</v>
      </c>
    </row>
    <row r="253">
      <c r="A253" s="10">
        <v>0.0</v>
      </c>
      <c r="B253" s="3" t="str">
        <f t="shared" si="1"/>
        <v>#REF!</v>
      </c>
    </row>
    <row r="254">
      <c r="A254" s="7">
        <v>36427.0</v>
      </c>
      <c r="B254" s="3" t="str">
        <f t="shared" si="1"/>
        <v>#REF!</v>
      </c>
    </row>
    <row r="255">
      <c r="A255" s="8">
        <v>23.18</v>
      </c>
      <c r="B255" s="3" t="str">
        <f t="shared" si="1"/>
        <v>#REF!</v>
      </c>
    </row>
    <row r="256">
      <c r="A256" s="8">
        <v>23.5</v>
      </c>
      <c r="B256" s="3" t="str">
        <f t="shared" si="1"/>
        <v>#REF!</v>
      </c>
    </row>
    <row r="257">
      <c r="A257" s="8">
        <v>23.17</v>
      </c>
      <c r="B257" s="3" t="str">
        <f t="shared" si="1"/>
        <v>#REF!</v>
      </c>
    </row>
    <row r="258">
      <c r="A258" s="8">
        <v>23.41</v>
      </c>
      <c r="B258" s="3" t="str">
        <f t="shared" si="1"/>
        <v>#REF!</v>
      </c>
    </row>
    <row r="259">
      <c r="A259" s="9">
        <f>+0.11</f>
        <v>0.11</v>
      </c>
      <c r="B259" s="3" t="str">
        <f t="shared" si="1"/>
        <v>#REF!</v>
      </c>
    </row>
    <row r="260">
      <c r="A260" s="9">
        <f>+0.47%</f>
        <v>0.0047</v>
      </c>
      <c r="B260" s="3" t="str">
        <f t="shared" si="1"/>
        <v>#REF!</v>
      </c>
    </row>
    <row r="261">
      <c r="A261" s="10">
        <v>0.0</v>
      </c>
      <c r="B261" s="3" t="str">
        <f t="shared" si="1"/>
        <v>#REF!</v>
      </c>
    </row>
    <row r="262">
      <c r="A262" s="10">
        <v>0.0</v>
      </c>
      <c r="B262" s="3" t="str">
        <f t="shared" si="1"/>
        <v>#REF!</v>
      </c>
    </row>
    <row r="263">
      <c r="A263" s="7">
        <v>36430.0</v>
      </c>
      <c r="B263" s="3" t="str">
        <f t="shared" si="1"/>
        <v>#REF!</v>
      </c>
    </row>
    <row r="264">
      <c r="A264" s="8">
        <v>23.3</v>
      </c>
      <c r="B264" s="3" t="str">
        <f t="shared" si="1"/>
        <v>#REF!</v>
      </c>
    </row>
    <row r="265">
      <c r="A265" s="8">
        <v>23.68</v>
      </c>
      <c r="B265" s="3" t="str">
        <f t="shared" si="1"/>
        <v>#REF!</v>
      </c>
    </row>
    <row r="266">
      <c r="A266" s="8">
        <v>23.3</v>
      </c>
      <c r="B266" s="3" t="str">
        <f t="shared" si="1"/>
        <v>#REF!</v>
      </c>
    </row>
    <row r="267">
      <c r="A267" s="8">
        <v>23.58</v>
      </c>
      <c r="B267" s="3" t="str">
        <f t="shared" si="1"/>
        <v>#REF!</v>
      </c>
    </row>
    <row r="268">
      <c r="A268" s="9">
        <f>+0.17</f>
        <v>0.17</v>
      </c>
      <c r="B268" s="3" t="str">
        <f t="shared" si="1"/>
        <v>#REF!</v>
      </c>
    </row>
    <row r="269">
      <c r="A269" s="9">
        <f>+0.73%</f>
        <v>0.0073</v>
      </c>
      <c r="B269" s="3" t="str">
        <f t="shared" si="1"/>
        <v>#REF!</v>
      </c>
    </row>
    <row r="270">
      <c r="A270" s="10">
        <v>0.0</v>
      </c>
      <c r="B270" s="3" t="str">
        <f t="shared" si="1"/>
        <v>#REF!</v>
      </c>
    </row>
    <row r="271">
      <c r="A271" s="10">
        <v>0.0</v>
      </c>
      <c r="B271" s="3" t="str">
        <f t="shared" si="1"/>
        <v>#REF!</v>
      </c>
    </row>
    <row r="272">
      <c r="A272" s="7">
        <v>36431.0</v>
      </c>
      <c r="B272" s="3" t="str">
        <f t="shared" si="1"/>
        <v>#REF!</v>
      </c>
    </row>
    <row r="273">
      <c r="A273" s="8">
        <v>23.5</v>
      </c>
      <c r="B273" s="3" t="str">
        <f t="shared" si="1"/>
        <v>#REF!</v>
      </c>
    </row>
    <row r="274">
      <c r="A274" s="8">
        <v>23.52</v>
      </c>
      <c r="B274" s="3" t="str">
        <f t="shared" si="1"/>
        <v>#REF!</v>
      </c>
    </row>
    <row r="275">
      <c r="A275" s="8">
        <v>23.25</v>
      </c>
      <c r="B275" s="3" t="str">
        <f t="shared" si="1"/>
        <v>#REF!</v>
      </c>
    </row>
    <row r="276">
      <c r="A276" s="8">
        <v>23.37</v>
      </c>
      <c r="B276" s="3" t="str">
        <f t="shared" si="1"/>
        <v>#REF!</v>
      </c>
    </row>
    <row r="277">
      <c r="A277" s="11">
        <v>-0.21</v>
      </c>
      <c r="B277" s="3" t="str">
        <f t="shared" si="1"/>
        <v>#REF!</v>
      </c>
    </row>
    <row r="278">
      <c r="A278" s="12">
        <v>-0.0089</v>
      </c>
      <c r="B278" s="3" t="str">
        <f t="shared" si="1"/>
        <v>#REF!</v>
      </c>
    </row>
    <row r="279">
      <c r="A279" s="11">
        <v>0.0</v>
      </c>
      <c r="B279" s="3" t="str">
        <f t="shared" si="1"/>
        <v>#REF!</v>
      </c>
    </row>
    <row r="280">
      <c r="A280" s="11">
        <v>0.0</v>
      </c>
      <c r="B280" s="3" t="str">
        <f t="shared" si="1"/>
        <v>#REF!</v>
      </c>
    </row>
    <row r="281">
      <c r="A281" s="7">
        <v>36432.0</v>
      </c>
      <c r="B281" s="3" t="str">
        <f t="shared" si="1"/>
        <v>#REF!</v>
      </c>
    </row>
    <row r="282">
      <c r="A282" s="8">
        <v>23.58</v>
      </c>
      <c r="B282" s="3" t="str">
        <f t="shared" si="1"/>
        <v>#REF!</v>
      </c>
    </row>
    <row r="283">
      <c r="A283" s="8">
        <v>23.85</v>
      </c>
      <c r="B283" s="3" t="str">
        <f t="shared" si="1"/>
        <v>#REF!</v>
      </c>
    </row>
    <row r="284">
      <c r="A284" s="8">
        <v>23.45</v>
      </c>
      <c r="B284" s="3" t="str">
        <f t="shared" si="1"/>
        <v>#REF!</v>
      </c>
    </row>
    <row r="285">
      <c r="A285" s="8">
        <v>23.47</v>
      </c>
      <c r="B285" s="3" t="str">
        <f t="shared" si="1"/>
        <v>#REF!</v>
      </c>
    </row>
    <row r="286">
      <c r="A286" s="9">
        <f>+0.1</f>
        <v>0.1</v>
      </c>
      <c r="B286" s="3" t="str">
        <f t="shared" si="1"/>
        <v>#REF!</v>
      </c>
    </row>
    <row r="287">
      <c r="A287" s="9">
        <f>+0.43%</f>
        <v>0.0043</v>
      </c>
      <c r="B287" s="3" t="str">
        <f t="shared" si="1"/>
        <v>#REF!</v>
      </c>
    </row>
    <row r="288">
      <c r="A288" s="10">
        <v>0.0</v>
      </c>
      <c r="B288" s="3" t="str">
        <f t="shared" si="1"/>
        <v>#REF!</v>
      </c>
    </row>
    <row r="289">
      <c r="A289" s="10">
        <v>0.0</v>
      </c>
      <c r="B289" s="3" t="str">
        <f t="shared" si="1"/>
        <v>#REF!</v>
      </c>
    </row>
    <row r="290">
      <c r="A290" s="7">
        <v>36433.0</v>
      </c>
      <c r="B290" s="3" t="str">
        <f t="shared" si="1"/>
        <v>#REF!</v>
      </c>
    </row>
    <row r="291">
      <c r="A291" s="8">
        <v>23.28</v>
      </c>
      <c r="B291" s="3" t="str">
        <f t="shared" si="1"/>
        <v>#REF!</v>
      </c>
    </row>
    <row r="292">
      <c r="A292" s="8">
        <v>23.41</v>
      </c>
      <c r="B292" s="3" t="str">
        <f t="shared" si="1"/>
        <v>#REF!</v>
      </c>
    </row>
    <row r="293">
      <c r="A293" s="8">
        <v>23.15</v>
      </c>
      <c r="B293" s="3" t="str">
        <f t="shared" si="1"/>
        <v>#REF!</v>
      </c>
    </row>
    <row r="294">
      <c r="A294" s="8">
        <v>23.3</v>
      </c>
      <c r="B294" s="3" t="str">
        <f t="shared" si="1"/>
        <v>#REF!</v>
      </c>
    </row>
    <row r="295">
      <c r="A295" s="11">
        <v>-0.17</v>
      </c>
      <c r="B295" s="3" t="str">
        <f t="shared" si="1"/>
        <v>#REF!</v>
      </c>
    </row>
    <row r="296">
      <c r="A296" s="12">
        <v>-0.0072</v>
      </c>
      <c r="B296" s="3" t="str">
        <f t="shared" si="1"/>
        <v>#REF!</v>
      </c>
    </row>
    <row r="297">
      <c r="A297" s="11">
        <v>0.0</v>
      </c>
      <c r="B297" s="3" t="str">
        <f t="shared" si="1"/>
        <v>#REF!</v>
      </c>
    </row>
    <row r="298">
      <c r="A298" s="11">
        <v>0.0</v>
      </c>
      <c r="B298" s="3" t="str">
        <f t="shared" si="1"/>
        <v>#REF!</v>
      </c>
    </row>
    <row r="299">
      <c r="A299" s="7">
        <v>36434.0</v>
      </c>
      <c r="B299" s="3" t="str">
        <f t="shared" si="1"/>
        <v>#REF!</v>
      </c>
    </row>
    <row r="300">
      <c r="A300" s="8">
        <v>23.38</v>
      </c>
      <c r="B300" s="3" t="str">
        <f t="shared" si="1"/>
        <v>#REF!</v>
      </c>
    </row>
    <row r="301">
      <c r="A301" s="8">
        <v>23.51</v>
      </c>
      <c r="B301" s="3" t="str">
        <f t="shared" si="1"/>
        <v>#REF!</v>
      </c>
    </row>
    <row r="302">
      <c r="A302" s="8">
        <v>23.3</v>
      </c>
      <c r="B302" s="3" t="str">
        <f t="shared" si="1"/>
        <v>#REF!</v>
      </c>
    </row>
    <row r="303">
      <c r="A303" s="8">
        <v>23.34</v>
      </c>
      <c r="B303" s="3" t="str">
        <f t="shared" si="1"/>
        <v>#REF!</v>
      </c>
    </row>
    <row r="304">
      <c r="A304" s="9">
        <f>+0.04</f>
        <v>0.04</v>
      </c>
      <c r="B304" s="3" t="str">
        <f t="shared" si="1"/>
        <v>#REF!</v>
      </c>
    </row>
    <row r="305">
      <c r="A305" s="9">
        <f>+0.17%</f>
        <v>0.0017</v>
      </c>
      <c r="B305" s="3" t="str">
        <f t="shared" si="1"/>
        <v>#REF!</v>
      </c>
    </row>
    <row r="306">
      <c r="A306" s="10">
        <v>0.0</v>
      </c>
      <c r="B306" s="3" t="str">
        <f t="shared" si="1"/>
        <v>#REF!</v>
      </c>
    </row>
    <row r="307">
      <c r="A307" s="10">
        <v>0.0</v>
      </c>
      <c r="B307" s="3" t="str">
        <f t="shared" si="1"/>
        <v>#REF!</v>
      </c>
    </row>
    <row r="308">
      <c r="A308" s="7">
        <v>36437.0</v>
      </c>
      <c r="B308" s="3" t="str">
        <f t="shared" si="1"/>
        <v>#REF!</v>
      </c>
    </row>
    <row r="309">
      <c r="A309" s="8">
        <v>23.2</v>
      </c>
      <c r="B309" s="3" t="str">
        <f t="shared" si="1"/>
        <v>#REF!</v>
      </c>
    </row>
    <row r="310">
      <c r="A310" s="8">
        <v>23.26</v>
      </c>
      <c r="B310" s="3" t="str">
        <f t="shared" si="1"/>
        <v>#REF!</v>
      </c>
    </row>
    <row r="311">
      <c r="A311" s="8">
        <v>22.7</v>
      </c>
      <c r="B311" s="3" t="str">
        <f t="shared" si="1"/>
        <v>#REF!</v>
      </c>
    </row>
    <row r="312">
      <c r="A312" s="8">
        <v>22.8</v>
      </c>
      <c r="B312" s="3" t="str">
        <f t="shared" si="1"/>
        <v>#REF!</v>
      </c>
    </row>
    <row r="313">
      <c r="A313" s="11">
        <v>-0.54</v>
      </c>
      <c r="B313" s="3" t="str">
        <f t="shared" si="1"/>
        <v>#REF!</v>
      </c>
    </row>
    <row r="314">
      <c r="A314" s="12">
        <v>-0.0231</v>
      </c>
      <c r="B314" s="3" t="str">
        <f t="shared" si="1"/>
        <v>#REF!</v>
      </c>
    </row>
    <row r="315">
      <c r="A315" s="11">
        <v>0.0</v>
      </c>
      <c r="B315" s="3" t="str">
        <f t="shared" si="1"/>
        <v>#REF!</v>
      </c>
    </row>
    <row r="316">
      <c r="A316" s="11">
        <v>0.0</v>
      </c>
      <c r="B316" s="3" t="str">
        <f t="shared" si="1"/>
        <v>#REF!</v>
      </c>
    </row>
    <row r="317">
      <c r="A317" s="7">
        <v>36438.0</v>
      </c>
      <c r="B317" s="3" t="str">
        <f t="shared" si="1"/>
        <v>#REF!</v>
      </c>
    </row>
    <row r="318">
      <c r="A318" s="8">
        <v>22.7</v>
      </c>
      <c r="B318" s="3" t="str">
        <f t="shared" si="1"/>
        <v>#REF!</v>
      </c>
    </row>
    <row r="319">
      <c r="A319" s="8">
        <v>22.73</v>
      </c>
      <c r="B319" s="3" t="str">
        <f t="shared" si="1"/>
        <v>#REF!</v>
      </c>
    </row>
    <row r="320">
      <c r="A320" s="8">
        <v>22.14</v>
      </c>
      <c r="B320" s="3" t="str">
        <f t="shared" si="1"/>
        <v>#REF!</v>
      </c>
    </row>
    <row r="321">
      <c r="A321" s="8">
        <v>22.7</v>
      </c>
      <c r="B321" s="3" t="str">
        <f t="shared" si="1"/>
        <v>#REF!</v>
      </c>
    </row>
    <row r="322">
      <c r="A322" s="11">
        <v>-0.1</v>
      </c>
      <c r="B322" s="3" t="str">
        <f t="shared" si="1"/>
        <v>#REF!</v>
      </c>
    </row>
    <row r="323">
      <c r="A323" s="12">
        <v>-0.0044</v>
      </c>
      <c r="B323" s="3" t="str">
        <f t="shared" si="1"/>
        <v>#REF!</v>
      </c>
    </row>
    <row r="324">
      <c r="A324" s="11">
        <v>0.0</v>
      </c>
      <c r="B324" s="3" t="str">
        <f t="shared" si="1"/>
        <v>#REF!</v>
      </c>
    </row>
    <row r="325">
      <c r="A325" s="11">
        <v>0.0</v>
      </c>
      <c r="B325" s="3" t="str">
        <f t="shared" si="1"/>
        <v>#REF!</v>
      </c>
    </row>
    <row r="326">
      <c r="A326" s="7">
        <v>36439.0</v>
      </c>
      <c r="B326" s="3" t="str">
        <f t="shared" si="1"/>
        <v>#REF!</v>
      </c>
    </row>
    <row r="327">
      <c r="A327" s="8">
        <v>22.52</v>
      </c>
      <c r="B327" s="3" t="str">
        <f t="shared" si="1"/>
        <v>#REF!</v>
      </c>
    </row>
    <row r="328">
      <c r="A328" s="8">
        <v>22.75</v>
      </c>
      <c r="B328" s="3" t="str">
        <f t="shared" si="1"/>
        <v>#REF!</v>
      </c>
    </row>
    <row r="329">
      <c r="A329" s="8">
        <v>22.5</v>
      </c>
      <c r="B329" s="3" t="str">
        <f t="shared" si="1"/>
        <v>#REF!</v>
      </c>
    </row>
    <row r="330">
      <c r="A330" s="8">
        <v>22.6</v>
      </c>
      <c r="B330" s="3" t="str">
        <f t="shared" si="1"/>
        <v>#REF!</v>
      </c>
    </row>
    <row r="331">
      <c r="A331" s="11">
        <v>-0.1</v>
      </c>
      <c r="B331" s="3" t="str">
        <f t="shared" si="1"/>
        <v>#REF!</v>
      </c>
    </row>
    <row r="332">
      <c r="A332" s="12">
        <v>-0.0044</v>
      </c>
      <c r="B332" s="3" t="str">
        <f t="shared" si="1"/>
        <v>#REF!</v>
      </c>
    </row>
    <row r="333">
      <c r="A333" s="11">
        <v>0.0</v>
      </c>
      <c r="B333" s="3" t="str">
        <f t="shared" si="1"/>
        <v>#REF!</v>
      </c>
    </row>
    <row r="334">
      <c r="A334" s="11">
        <v>0.0</v>
      </c>
      <c r="B334" s="3" t="str">
        <f t="shared" si="1"/>
        <v>#REF!</v>
      </c>
    </row>
    <row r="335">
      <c r="A335" s="7">
        <v>36440.0</v>
      </c>
      <c r="B335" s="3" t="str">
        <f t="shared" si="1"/>
        <v>#REF!</v>
      </c>
    </row>
    <row r="336">
      <c r="A336" s="8">
        <v>22.3</v>
      </c>
      <c r="B336" s="3" t="str">
        <f t="shared" si="1"/>
        <v>#REF!</v>
      </c>
    </row>
    <row r="337">
      <c r="A337" s="8">
        <v>22.31</v>
      </c>
      <c r="B337" s="3" t="str">
        <f t="shared" si="1"/>
        <v>#REF!</v>
      </c>
    </row>
    <row r="338">
      <c r="A338" s="8">
        <v>21.85</v>
      </c>
      <c r="B338" s="3" t="str">
        <f t="shared" si="1"/>
        <v>#REF!</v>
      </c>
    </row>
    <row r="339">
      <c r="A339" s="8">
        <v>21.89</v>
      </c>
      <c r="B339" s="3" t="str">
        <f t="shared" si="1"/>
        <v>#REF!</v>
      </c>
    </row>
    <row r="340">
      <c r="A340" s="11">
        <v>-0.71</v>
      </c>
      <c r="B340" s="3" t="str">
        <f t="shared" si="1"/>
        <v>#REF!</v>
      </c>
    </row>
    <row r="341">
      <c r="A341" s="12">
        <v>-0.0314</v>
      </c>
      <c r="B341" s="3" t="str">
        <f t="shared" si="1"/>
        <v>#REF!</v>
      </c>
    </row>
    <row r="342">
      <c r="A342" s="11">
        <v>0.0</v>
      </c>
      <c r="B342" s="3" t="str">
        <f t="shared" si="1"/>
        <v>#REF!</v>
      </c>
    </row>
    <row r="343">
      <c r="A343" s="11">
        <v>0.0</v>
      </c>
      <c r="B343" s="3" t="str">
        <f t="shared" si="1"/>
        <v>#REF!</v>
      </c>
    </row>
    <row r="344">
      <c r="A344" s="7">
        <v>36441.0</v>
      </c>
      <c r="B344" s="3" t="str">
        <f t="shared" si="1"/>
        <v>#REF!</v>
      </c>
    </row>
    <row r="345">
      <c r="A345" s="8">
        <v>21.2</v>
      </c>
      <c r="B345" s="3" t="str">
        <f t="shared" si="1"/>
        <v>#REF!</v>
      </c>
    </row>
    <row r="346">
      <c r="A346" s="8">
        <v>21.27</v>
      </c>
      <c r="B346" s="3" t="str">
        <f t="shared" si="1"/>
        <v>#REF!</v>
      </c>
    </row>
    <row r="347">
      <c r="A347" s="8">
        <v>20.23</v>
      </c>
      <c r="B347" s="3" t="str">
        <f t="shared" si="1"/>
        <v>#REF!</v>
      </c>
    </row>
    <row r="348">
      <c r="A348" s="8">
        <v>20.6</v>
      </c>
      <c r="B348" s="3" t="str">
        <f t="shared" si="1"/>
        <v>#REF!</v>
      </c>
    </row>
    <row r="349">
      <c r="A349" s="11">
        <v>-1.29</v>
      </c>
      <c r="B349" s="3" t="str">
        <f t="shared" si="1"/>
        <v>#REF!</v>
      </c>
    </row>
    <row r="350">
      <c r="A350" s="12">
        <v>-0.0589</v>
      </c>
      <c r="B350" s="3" t="str">
        <f t="shared" si="1"/>
        <v>#REF!</v>
      </c>
    </row>
    <row r="351">
      <c r="A351" s="11">
        <v>0.0</v>
      </c>
      <c r="B351" s="3" t="str">
        <f t="shared" si="1"/>
        <v>#REF!</v>
      </c>
    </row>
    <row r="352">
      <c r="A352" s="11">
        <v>0.0</v>
      </c>
      <c r="B352" s="3" t="str">
        <f t="shared" si="1"/>
        <v>#REF!</v>
      </c>
    </row>
    <row r="353">
      <c r="A353" s="14">
        <v>36444.0</v>
      </c>
      <c r="B353" s="3" t="str">
        <f t="shared" si="1"/>
        <v>#REF!</v>
      </c>
    </row>
    <row r="354">
      <c r="A354" s="8">
        <v>20.61</v>
      </c>
      <c r="B354" s="3" t="str">
        <f t="shared" si="1"/>
        <v>#REF!</v>
      </c>
    </row>
    <row r="355">
      <c r="A355" s="8">
        <v>21.14</v>
      </c>
      <c r="B355" s="3" t="str">
        <f t="shared" si="1"/>
        <v>#REF!</v>
      </c>
    </row>
    <row r="356">
      <c r="A356" s="8">
        <v>20.3</v>
      </c>
      <c r="B356" s="3" t="str">
        <f t="shared" si="1"/>
        <v>#REF!</v>
      </c>
    </row>
    <row r="357">
      <c r="A357" s="8">
        <v>21.11</v>
      </c>
      <c r="B357" s="3" t="str">
        <f t="shared" si="1"/>
        <v>#REF!</v>
      </c>
    </row>
    <row r="358">
      <c r="A358" s="9">
        <f>+0.51</f>
        <v>0.51</v>
      </c>
      <c r="B358" s="3" t="str">
        <f t="shared" si="1"/>
        <v>#REF!</v>
      </c>
    </row>
    <row r="359">
      <c r="A359" s="9">
        <f>+2.48%</f>
        <v>0.0248</v>
      </c>
      <c r="B359" s="3" t="str">
        <f t="shared" si="1"/>
        <v>#REF!</v>
      </c>
    </row>
    <row r="360">
      <c r="A360" s="10">
        <v>0.0</v>
      </c>
      <c r="B360" s="3" t="str">
        <f t="shared" si="1"/>
        <v>#REF!</v>
      </c>
    </row>
    <row r="361">
      <c r="A361" s="10">
        <v>0.0</v>
      </c>
      <c r="B361" s="3" t="str">
        <f t="shared" si="1"/>
        <v>#REF!</v>
      </c>
    </row>
    <row r="362">
      <c r="A362" s="14">
        <v>36445.0</v>
      </c>
      <c r="B362" s="3" t="str">
        <f t="shared" si="1"/>
        <v>#REF!</v>
      </c>
    </row>
    <row r="363">
      <c r="A363" s="8">
        <v>21.42</v>
      </c>
      <c r="B363" s="3" t="str">
        <f t="shared" si="1"/>
        <v>#REF!</v>
      </c>
    </row>
    <row r="364">
      <c r="A364" s="8">
        <v>22.05</v>
      </c>
      <c r="B364" s="3" t="str">
        <f t="shared" si="1"/>
        <v>#REF!</v>
      </c>
    </row>
    <row r="365">
      <c r="A365" s="8">
        <v>21.42</v>
      </c>
      <c r="B365" s="3" t="str">
        <f t="shared" si="1"/>
        <v>#REF!</v>
      </c>
    </row>
    <row r="366">
      <c r="A366" s="8">
        <v>22.03</v>
      </c>
      <c r="B366" s="3" t="str">
        <f t="shared" si="1"/>
        <v>#REF!</v>
      </c>
    </row>
    <row r="367">
      <c r="A367" s="9">
        <f>+0.92</f>
        <v>0.92</v>
      </c>
      <c r="B367" s="3" t="str">
        <f t="shared" si="1"/>
        <v>#REF!</v>
      </c>
    </row>
    <row r="368">
      <c r="A368" s="9">
        <f>+4.36%</f>
        <v>0.0436</v>
      </c>
      <c r="B368" s="3" t="str">
        <f t="shared" si="1"/>
        <v>#REF!</v>
      </c>
    </row>
    <row r="369">
      <c r="A369" s="10">
        <v>0.0</v>
      </c>
      <c r="B369" s="3" t="str">
        <f t="shared" si="1"/>
        <v>#REF!</v>
      </c>
    </row>
    <row r="370">
      <c r="A370" s="10">
        <v>0.0</v>
      </c>
      <c r="B370" s="3" t="str">
        <f t="shared" si="1"/>
        <v>#REF!</v>
      </c>
    </row>
    <row r="371">
      <c r="A371" s="14">
        <v>36446.0</v>
      </c>
      <c r="B371" s="3" t="str">
        <f t="shared" si="1"/>
        <v>#REF!</v>
      </c>
    </row>
    <row r="372">
      <c r="A372" s="8">
        <v>22.58</v>
      </c>
      <c r="B372" s="3" t="str">
        <f t="shared" si="1"/>
        <v>#REF!</v>
      </c>
    </row>
    <row r="373">
      <c r="A373" s="8">
        <v>22.6</v>
      </c>
      <c r="B373" s="3" t="str">
        <f t="shared" si="1"/>
        <v>#REF!</v>
      </c>
    </row>
    <row r="374">
      <c r="A374" s="8">
        <v>22.11</v>
      </c>
      <c r="B374" s="3" t="str">
        <f t="shared" si="1"/>
        <v>#REF!</v>
      </c>
    </row>
    <row r="375">
      <c r="A375" s="8">
        <v>22.45</v>
      </c>
      <c r="B375" s="3" t="str">
        <f t="shared" si="1"/>
        <v>#REF!</v>
      </c>
    </row>
    <row r="376">
      <c r="A376" s="9">
        <f>+0.42</f>
        <v>0.42</v>
      </c>
      <c r="B376" s="3" t="str">
        <f t="shared" si="1"/>
        <v>#REF!</v>
      </c>
    </row>
    <row r="377">
      <c r="A377" s="9">
        <f>+1.91%</f>
        <v>0.0191</v>
      </c>
      <c r="B377" s="3" t="str">
        <f t="shared" si="1"/>
        <v>#REF!</v>
      </c>
    </row>
    <row r="378">
      <c r="A378" s="10">
        <v>0.0</v>
      </c>
      <c r="B378" s="3" t="str">
        <f t="shared" si="1"/>
        <v>#REF!</v>
      </c>
    </row>
    <row r="379">
      <c r="A379" s="10">
        <v>0.0</v>
      </c>
      <c r="B379" s="3" t="str">
        <f t="shared" si="1"/>
        <v>#REF!</v>
      </c>
    </row>
    <row r="380">
      <c r="A380" s="14">
        <v>36447.0</v>
      </c>
      <c r="B380" s="3" t="str">
        <f t="shared" si="1"/>
        <v>#REF!</v>
      </c>
    </row>
    <row r="381">
      <c r="A381" s="8">
        <v>22.32</v>
      </c>
      <c r="B381" s="3" t="str">
        <f t="shared" si="1"/>
        <v>#REF!</v>
      </c>
    </row>
    <row r="382">
      <c r="A382" s="8">
        <v>22.39</v>
      </c>
      <c r="B382" s="3" t="str">
        <f t="shared" si="1"/>
        <v>#REF!</v>
      </c>
    </row>
    <row r="383">
      <c r="A383" s="8">
        <v>21.86</v>
      </c>
      <c r="B383" s="3" t="str">
        <f t="shared" si="1"/>
        <v>#REF!</v>
      </c>
    </row>
    <row r="384">
      <c r="A384" s="8">
        <v>21.89</v>
      </c>
      <c r="B384" s="3" t="str">
        <f t="shared" si="1"/>
        <v>#REF!</v>
      </c>
    </row>
    <row r="385">
      <c r="A385" s="11">
        <v>-0.56</v>
      </c>
      <c r="B385" s="3" t="str">
        <f t="shared" si="1"/>
        <v>#REF!</v>
      </c>
    </row>
    <row r="386">
      <c r="A386" s="12">
        <v>-0.0249</v>
      </c>
      <c r="B386" s="3" t="str">
        <f t="shared" si="1"/>
        <v>#REF!</v>
      </c>
    </row>
    <row r="387">
      <c r="A387" s="11">
        <v>0.0</v>
      </c>
      <c r="B387" s="3" t="str">
        <f t="shared" si="1"/>
        <v>#REF!</v>
      </c>
    </row>
    <row r="388">
      <c r="A388" s="11">
        <v>0.0</v>
      </c>
      <c r="B388" s="3" t="str">
        <f t="shared" si="1"/>
        <v>#REF!</v>
      </c>
    </row>
    <row r="389">
      <c r="A389" s="14">
        <v>36448.0</v>
      </c>
      <c r="B389" s="3" t="str">
        <f t="shared" si="1"/>
        <v>#REF!</v>
      </c>
    </row>
    <row r="390">
      <c r="A390" s="8">
        <v>21.52</v>
      </c>
      <c r="B390" s="3" t="str">
        <f t="shared" si="1"/>
        <v>#REF!</v>
      </c>
    </row>
    <row r="391">
      <c r="A391" s="8">
        <v>22.54</v>
      </c>
      <c r="B391" s="3" t="str">
        <f t="shared" si="1"/>
        <v>#REF!</v>
      </c>
    </row>
    <row r="392">
      <c r="A392" s="8">
        <v>21.45</v>
      </c>
      <c r="B392" s="3" t="str">
        <f t="shared" si="1"/>
        <v>#REF!</v>
      </c>
    </row>
    <row r="393">
      <c r="A393" s="8">
        <v>22.5</v>
      </c>
      <c r="B393" s="3" t="str">
        <f t="shared" si="1"/>
        <v>#REF!</v>
      </c>
    </row>
    <row r="394">
      <c r="A394" s="9">
        <f>+0.61</f>
        <v>0.61</v>
      </c>
      <c r="B394" s="3" t="str">
        <f t="shared" si="1"/>
        <v>#REF!</v>
      </c>
    </row>
    <row r="395">
      <c r="A395" s="9">
        <f>+2.79%</f>
        <v>0.0279</v>
      </c>
      <c r="B395" s="3" t="str">
        <f t="shared" si="1"/>
        <v>#REF!</v>
      </c>
    </row>
    <row r="396">
      <c r="A396" s="10">
        <v>0.0</v>
      </c>
      <c r="B396" s="3" t="str">
        <f t="shared" si="1"/>
        <v>#REF!</v>
      </c>
    </row>
    <row r="397">
      <c r="A397" s="10">
        <v>0.0</v>
      </c>
      <c r="B397" s="3" t="str">
        <f t="shared" si="1"/>
        <v>#REF!</v>
      </c>
    </row>
    <row r="398">
      <c r="A398" s="14">
        <v>36451.0</v>
      </c>
      <c r="B398" s="3" t="str">
        <f t="shared" si="1"/>
        <v>#REF!</v>
      </c>
    </row>
    <row r="399">
      <c r="A399" s="8">
        <v>22.65</v>
      </c>
      <c r="B399" s="3" t="str">
        <f t="shared" si="1"/>
        <v>#REF!</v>
      </c>
    </row>
    <row r="400">
      <c r="A400" s="8">
        <v>22.65</v>
      </c>
      <c r="B400" s="3" t="str">
        <f t="shared" si="1"/>
        <v>#REF!</v>
      </c>
    </row>
    <row r="401">
      <c r="A401" s="8">
        <v>22.0</v>
      </c>
      <c r="B401" s="3" t="str">
        <f t="shared" si="1"/>
        <v>#REF!</v>
      </c>
    </row>
    <row r="402">
      <c r="A402" s="8">
        <v>22.02</v>
      </c>
      <c r="B402" s="3" t="str">
        <f t="shared" si="1"/>
        <v>#REF!</v>
      </c>
    </row>
    <row r="403">
      <c r="A403" s="11">
        <v>-0.48</v>
      </c>
      <c r="B403" s="3" t="str">
        <f t="shared" si="1"/>
        <v>#REF!</v>
      </c>
    </row>
    <row r="404">
      <c r="A404" s="12">
        <v>-0.0213</v>
      </c>
      <c r="B404" s="3" t="str">
        <f t="shared" si="1"/>
        <v>#REF!</v>
      </c>
    </row>
    <row r="405">
      <c r="A405" s="11">
        <v>0.0</v>
      </c>
      <c r="B405" s="3" t="str">
        <f t="shared" si="1"/>
        <v>#REF!</v>
      </c>
    </row>
    <row r="406">
      <c r="A406" s="11">
        <v>0.0</v>
      </c>
      <c r="B406" s="3" t="str">
        <f t="shared" si="1"/>
        <v>#REF!</v>
      </c>
    </row>
    <row r="407">
      <c r="A407" s="14">
        <v>36452.0</v>
      </c>
      <c r="B407" s="3" t="str">
        <f t="shared" si="1"/>
        <v>#REF!</v>
      </c>
    </row>
    <row r="408">
      <c r="A408" s="8">
        <v>21.92</v>
      </c>
      <c r="B408" s="3" t="str">
        <f t="shared" si="1"/>
        <v>#REF!</v>
      </c>
    </row>
    <row r="409">
      <c r="A409" s="8">
        <v>22.25</v>
      </c>
      <c r="B409" s="3" t="str">
        <f t="shared" si="1"/>
        <v>#REF!</v>
      </c>
    </row>
    <row r="410">
      <c r="A410" s="8">
        <v>21.7</v>
      </c>
      <c r="B410" s="3" t="str">
        <f t="shared" si="1"/>
        <v>#REF!</v>
      </c>
    </row>
    <row r="411">
      <c r="A411" s="8">
        <v>21.76</v>
      </c>
      <c r="B411" s="3" t="str">
        <f t="shared" si="1"/>
        <v>#REF!</v>
      </c>
    </row>
    <row r="412">
      <c r="A412" s="11">
        <v>-0.26</v>
      </c>
      <c r="B412" s="3" t="str">
        <f t="shared" si="1"/>
        <v>#REF!</v>
      </c>
    </row>
    <row r="413">
      <c r="A413" s="12">
        <v>-0.0118</v>
      </c>
      <c r="B413" s="3" t="str">
        <f t="shared" si="1"/>
        <v>#REF!</v>
      </c>
    </row>
    <row r="414">
      <c r="A414" s="11">
        <v>0.0</v>
      </c>
      <c r="B414" s="3" t="str">
        <f t="shared" si="1"/>
        <v>#REF!</v>
      </c>
    </row>
    <row r="415">
      <c r="A415" s="11">
        <v>0.0</v>
      </c>
      <c r="B415" s="3" t="str">
        <f t="shared" si="1"/>
        <v>#REF!</v>
      </c>
    </row>
    <row r="416">
      <c r="A416" s="14">
        <v>36453.0</v>
      </c>
      <c r="B416" s="3" t="str">
        <f t="shared" si="1"/>
        <v>#REF!</v>
      </c>
    </row>
    <row r="417">
      <c r="A417" s="8">
        <v>21.99</v>
      </c>
      <c r="B417" s="3" t="str">
        <f t="shared" si="1"/>
        <v>#REF!</v>
      </c>
    </row>
    <row r="418">
      <c r="A418" s="8">
        <v>22.2</v>
      </c>
      <c r="B418" s="3" t="str">
        <f t="shared" si="1"/>
        <v>#REF!</v>
      </c>
    </row>
    <row r="419">
      <c r="A419" s="8">
        <v>21.55</v>
      </c>
      <c r="B419" s="3" t="str">
        <f t="shared" si="1"/>
        <v>#REF!</v>
      </c>
    </row>
    <row r="420">
      <c r="A420" s="8">
        <v>21.87</v>
      </c>
      <c r="B420" s="3" t="str">
        <f t="shared" si="1"/>
        <v>#REF!</v>
      </c>
    </row>
    <row r="421">
      <c r="A421" s="9">
        <f>+0.11</f>
        <v>0.11</v>
      </c>
      <c r="B421" s="3" t="str">
        <f t="shared" si="1"/>
        <v>#REF!</v>
      </c>
    </row>
    <row r="422">
      <c r="A422" s="9">
        <f>+0.51%</f>
        <v>0.0051</v>
      </c>
      <c r="B422" s="3" t="str">
        <f t="shared" si="1"/>
        <v>#REF!</v>
      </c>
    </row>
    <row r="423">
      <c r="A423" s="10">
        <v>0.0</v>
      </c>
      <c r="B423" s="3" t="str">
        <f t="shared" si="1"/>
        <v>#REF!</v>
      </c>
    </row>
    <row r="424">
      <c r="A424" s="10">
        <v>0.0</v>
      </c>
      <c r="B424" s="3" t="str">
        <f t="shared" si="1"/>
        <v>#REF!</v>
      </c>
    </row>
    <row r="425">
      <c r="A425" s="14">
        <v>36454.0</v>
      </c>
      <c r="B425" s="3" t="str">
        <f t="shared" si="1"/>
        <v>#REF!</v>
      </c>
    </row>
    <row r="426">
      <c r="A426" s="8">
        <v>22.03</v>
      </c>
      <c r="B426" s="3" t="str">
        <f t="shared" si="1"/>
        <v>#REF!</v>
      </c>
    </row>
    <row r="427">
      <c r="A427" s="8">
        <v>22.35</v>
      </c>
      <c r="B427" s="3" t="str">
        <f t="shared" si="1"/>
        <v>#REF!</v>
      </c>
    </row>
    <row r="428">
      <c r="A428" s="8">
        <v>21.97</v>
      </c>
      <c r="B428" s="3" t="str">
        <f t="shared" si="1"/>
        <v>#REF!</v>
      </c>
    </row>
    <row r="429">
      <c r="A429" s="8">
        <v>22.11</v>
      </c>
      <c r="B429" s="3" t="str">
        <f t="shared" si="1"/>
        <v>#REF!</v>
      </c>
    </row>
    <row r="430">
      <c r="A430" s="9">
        <f>+0.24</f>
        <v>0.24</v>
      </c>
      <c r="B430" s="3" t="str">
        <f t="shared" si="1"/>
        <v>#REF!</v>
      </c>
    </row>
    <row r="431">
      <c r="A431" s="9">
        <f>+1.1%</f>
        <v>0.011</v>
      </c>
      <c r="B431" s="3" t="str">
        <f t="shared" si="1"/>
        <v>#REF!</v>
      </c>
    </row>
    <row r="432">
      <c r="A432" s="10">
        <v>0.0</v>
      </c>
      <c r="B432" s="3" t="str">
        <f t="shared" si="1"/>
        <v>#REF!</v>
      </c>
    </row>
    <row r="433">
      <c r="A433" s="10">
        <v>0.0</v>
      </c>
      <c r="B433" s="3" t="str">
        <f t="shared" si="1"/>
        <v>#REF!</v>
      </c>
    </row>
    <row r="434">
      <c r="A434" s="14">
        <v>36455.0</v>
      </c>
      <c r="B434" s="3" t="str">
        <f t="shared" si="1"/>
        <v>#REF!</v>
      </c>
    </row>
    <row r="435">
      <c r="A435" s="8">
        <v>22.3</v>
      </c>
      <c r="B435" s="3" t="str">
        <f t="shared" si="1"/>
        <v>#REF!</v>
      </c>
    </row>
    <row r="436">
      <c r="A436" s="8">
        <v>23.05</v>
      </c>
      <c r="B436" s="3" t="str">
        <f t="shared" si="1"/>
        <v>#REF!</v>
      </c>
    </row>
    <row r="437">
      <c r="A437" s="8">
        <v>22.28</v>
      </c>
      <c r="B437" s="3" t="str">
        <f t="shared" si="1"/>
        <v>#REF!</v>
      </c>
    </row>
    <row r="438">
      <c r="A438" s="8">
        <v>22.93</v>
      </c>
      <c r="B438" s="3" t="str">
        <f t="shared" si="1"/>
        <v>#REF!</v>
      </c>
    </row>
    <row r="439">
      <c r="A439" s="9">
        <f>+0.82</f>
        <v>0.82</v>
      </c>
      <c r="B439" s="3" t="str">
        <f t="shared" si="1"/>
        <v>#REF!</v>
      </c>
    </row>
    <row r="440">
      <c r="A440" s="9">
        <f>+3.71%</f>
        <v>0.0371</v>
      </c>
      <c r="B440" s="3" t="str">
        <f t="shared" si="1"/>
        <v>#REF!</v>
      </c>
    </row>
    <row r="441">
      <c r="A441" s="10">
        <v>0.0</v>
      </c>
      <c r="B441" s="3" t="str">
        <f t="shared" si="1"/>
        <v>#REF!</v>
      </c>
    </row>
    <row r="442">
      <c r="A442" s="10">
        <v>0.0</v>
      </c>
      <c r="B442" s="3" t="str">
        <f t="shared" si="1"/>
        <v>#REF!</v>
      </c>
    </row>
    <row r="443">
      <c r="A443" s="14">
        <v>36458.0</v>
      </c>
      <c r="B443" s="3" t="str">
        <f t="shared" si="1"/>
        <v>#REF!</v>
      </c>
    </row>
    <row r="444">
      <c r="A444" s="8">
        <v>23.25</v>
      </c>
      <c r="B444" s="3" t="str">
        <f t="shared" si="1"/>
        <v>#REF!</v>
      </c>
    </row>
    <row r="445">
      <c r="A445" s="8">
        <v>23.4</v>
      </c>
      <c r="B445" s="3" t="str">
        <f t="shared" si="1"/>
        <v>#REF!</v>
      </c>
    </row>
    <row r="446">
      <c r="A446" s="8">
        <v>22.75</v>
      </c>
      <c r="B446" s="3" t="str">
        <f t="shared" si="1"/>
        <v>#REF!</v>
      </c>
    </row>
    <row r="447">
      <c r="A447" s="8">
        <v>22.82</v>
      </c>
      <c r="B447" s="3" t="str">
        <f t="shared" si="1"/>
        <v>#REF!</v>
      </c>
    </row>
    <row r="448">
      <c r="A448" s="11">
        <v>-0.11</v>
      </c>
      <c r="B448" s="3" t="str">
        <f t="shared" si="1"/>
        <v>#REF!</v>
      </c>
    </row>
    <row r="449">
      <c r="A449" s="12">
        <v>-0.0048</v>
      </c>
      <c r="B449" s="3" t="str">
        <f t="shared" si="1"/>
        <v>#REF!</v>
      </c>
    </row>
    <row r="450">
      <c r="A450" s="11">
        <v>0.0</v>
      </c>
      <c r="B450" s="3" t="str">
        <f t="shared" si="1"/>
        <v>#REF!</v>
      </c>
    </row>
    <row r="451">
      <c r="A451" s="11">
        <v>0.0</v>
      </c>
      <c r="B451" s="3" t="str">
        <f t="shared" si="1"/>
        <v>#REF!</v>
      </c>
    </row>
    <row r="452">
      <c r="A452" s="14">
        <v>36459.0</v>
      </c>
      <c r="B452" s="3" t="str">
        <f t="shared" si="1"/>
        <v>#REF!</v>
      </c>
    </row>
    <row r="453">
      <c r="A453" s="8">
        <v>22.7</v>
      </c>
      <c r="B453" s="3" t="str">
        <f t="shared" si="1"/>
        <v>#REF!</v>
      </c>
    </row>
    <row r="454">
      <c r="A454" s="8">
        <v>22.96</v>
      </c>
      <c r="B454" s="3" t="str">
        <f t="shared" si="1"/>
        <v>#REF!</v>
      </c>
    </row>
    <row r="455">
      <c r="A455" s="8">
        <v>22.65</v>
      </c>
      <c r="B455" s="3" t="str">
        <f t="shared" si="1"/>
        <v>#REF!</v>
      </c>
    </row>
    <row r="456">
      <c r="A456" s="8">
        <v>22.7</v>
      </c>
      <c r="B456" s="3" t="str">
        <f t="shared" si="1"/>
        <v>#REF!</v>
      </c>
    </row>
    <row r="457">
      <c r="A457" s="11">
        <v>-0.12</v>
      </c>
      <c r="B457" s="3" t="str">
        <f t="shared" si="1"/>
        <v>#REF!</v>
      </c>
    </row>
    <row r="458">
      <c r="A458" s="12">
        <v>-0.0053</v>
      </c>
      <c r="B458" s="3" t="str">
        <f t="shared" si="1"/>
        <v>#REF!</v>
      </c>
    </row>
    <row r="459">
      <c r="A459" s="11">
        <v>0.0</v>
      </c>
      <c r="B459" s="3" t="str">
        <f t="shared" si="1"/>
        <v>#REF!</v>
      </c>
    </row>
    <row r="460">
      <c r="A460" s="11">
        <v>0.0</v>
      </c>
      <c r="B460" s="3" t="str">
        <f t="shared" si="1"/>
        <v>#REF!</v>
      </c>
    </row>
    <row r="461">
      <c r="A461" s="14">
        <v>36460.0</v>
      </c>
      <c r="B461" s="3" t="str">
        <f t="shared" si="1"/>
        <v>#REF!</v>
      </c>
    </row>
    <row r="462">
      <c r="A462" s="8">
        <v>22.77</v>
      </c>
      <c r="B462" s="3" t="str">
        <f t="shared" si="1"/>
        <v>#REF!</v>
      </c>
    </row>
    <row r="463">
      <c r="A463" s="8">
        <v>22.86</v>
      </c>
      <c r="B463" s="3" t="str">
        <f t="shared" si="1"/>
        <v>#REF!</v>
      </c>
    </row>
    <row r="464">
      <c r="A464" s="8">
        <v>22.57</v>
      </c>
      <c r="B464" s="3" t="str">
        <f t="shared" si="1"/>
        <v>#REF!</v>
      </c>
    </row>
    <row r="465">
      <c r="A465" s="8">
        <v>22.59</v>
      </c>
      <c r="B465" s="3" t="str">
        <f t="shared" si="1"/>
        <v>#REF!</v>
      </c>
    </row>
    <row r="466">
      <c r="A466" s="11">
        <v>-0.11</v>
      </c>
      <c r="B466" s="3" t="str">
        <f t="shared" si="1"/>
        <v>#REF!</v>
      </c>
    </row>
    <row r="467">
      <c r="A467" s="12">
        <v>-0.0048</v>
      </c>
      <c r="B467" s="3" t="str">
        <f t="shared" si="1"/>
        <v>#REF!</v>
      </c>
    </row>
    <row r="468">
      <c r="A468" s="11">
        <v>0.0</v>
      </c>
      <c r="B468" s="3" t="str">
        <f t="shared" si="1"/>
        <v>#REF!</v>
      </c>
    </row>
    <row r="469">
      <c r="A469" s="11">
        <v>0.0</v>
      </c>
      <c r="B469" s="3" t="str">
        <f t="shared" si="1"/>
        <v>#REF!</v>
      </c>
    </row>
    <row r="470">
      <c r="A470" s="14">
        <v>36461.0</v>
      </c>
      <c r="B470" s="3" t="str">
        <f t="shared" si="1"/>
        <v>#REF!</v>
      </c>
    </row>
    <row r="471">
      <c r="A471" s="8">
        <v>22.45</v>
      </c>
      <c r="B471" s="3" t="str">
        <f t="shared" si="1"/>
        <v>#REF!</v>
      </c>
    </row>
    <row r="472">
      <c r="A472" s="8">
        <v>22.45</v>
      </c>
      <c r="B472" s="3" t="str">
        <f t="shared" si="1"/>
        <v>#REF!</v>
      </c>
    </row>
    <row r="473">
      <c r="A473" s="8">
        <v>21.4</v>
      </c>
      <c r="B473" s="3" t="str">
        <f t="shared" si="1"/>
        <v>#REF!</v>
      </c>
    </row>
    <row r="474">
      <c r="A474" s="8">
        <v>21.42</v>
      </c>
      <c r="B474" s="3" t="str">
        <f t="shared" si="1"/>
        <v>#REF!</v>
      </c>
    </row>
    <row r="475">
      <c r="A475" s="11">
        <v>-1.17</v>
      </c>
      <c r="B475" s="3" t="str">
        <f t="shared" si="1"/>
        <v>#REF!</v>
      </c>
    </row>
    <row r="476">
      <c r="A476" s="12">
        <v>-0.0518</v>
      </c>
      <c r="B476" s="3" t="str">
        <f t="shared" si="1"/>
        <v>#REF!</v>
      </c>
    </row>
    <row r="477">
      <c r="A477" s="11">
        <v>0.0</v>
      </c>
      <c r="B477" s="3" t="str">
        <f t="shared" si="1"/>
        <v>#REF!</v>
      </c>
    </row>
    <row r="478">
      <c r="A478" s="11">
        <v>0.0</v>
      </c>
      <c r="B478" s="3" t="str">
        <f t="shared" si="1"/>
        <v>#REF!</v>
      </c>
    </row>
    <row r="479">
      <c r="A479" s="14">
        <v>36462.0</v>
      </c>
      <c r="B479" s="3" t="str">
        <f t="shared" si="1"/>
        <v>#REF!</v>
      </c>
    </row>
    <row r="480">
      <c r="A480" s="8">
        <v>21.48</v>
      </c>
      <c r="B480" s="3" t="str">
        <f t="shared" si="1"/>
        <v>#REF!</v>
      </c>
    </row>
    <row r="481">
      <c r="A481" s="8">
        <v>21.8</v>
      </c>
      <c r="B481" s="3" t="str">
        <f t="shared" si="1"/>
        <v>#REF!</v>
      </c>
    </row>
    <row r="482">
      <c r="A482" s="8">
        <v>21.42</v>
      </c>
      <c r="B482" s="3" t="str">
        <f t="shared" si="1"/>
        <v>#REF!</v>
      </c>
    </row>
    <row r="483">
      <c r="A483" s="8">
        <v>21.69</v>
      </c>
      <c r="B483" s="3" t="str">
        <f t="shared" si="1"/>
        <v>#REF!</v>
      </c>
    </row>
    <row r="484">
      <c r="A484" s="9">
        <f>+0.27</f>
        <v>0.27</v>
      </c>
      <c r="B484" s="3" t="str">
        <f t="shared" si="1"/>
        <v>#REF!</v>
      </c>
    </row>
    <row r="485">
      <c r="A485" s="9">
        <f>+1.26%</f>
        <v>0.0126</v>
      </c>
      <c r="B485" s="3" t="str">
        <f t="shared" si="1"/>
        <v>#REF!</v>
      </c>
    </row>
    <row r="486">
      <c r="A486" s="10">
        <v>0.0</v>
      </c>
      <c r="B486" s="3" t="str">
        <f t="shared" si="1"/>
        <v>#REF!</v>
      </c>
    </row>
    <row r="487">
      <c r="A487" s="10">
        <v>0.0</v>
      </c>
      <c r="B487" s="3" t="str">
        <f t="shared" si="1"/>
        <v>#REF!</v>
      </c>
    </row>
    <row r="488">
      <c r="A488" s="7">
        <v>36465.0</v>
      </c>
      <c r="B488" s="3" t="str">
        <f t="shared" si="1"/>
        <v>#REF!</v>
      </c>
    </row>
    <row r="489">
      <c r="A489" s="8">
        <v>21.85</v>
      </c>
      <c r="B489" s="3" t="str">
        <f t="shared" si="1"/>
        <v>#REF!</v>
      </c>
    </row>
    <row r="490">
      <c r="A490" s="8">
        <v>22.36</v>
      </c>
      <c r="B490" s="3" t="str">
        <f t="shared" si="1"/>
        <v>#REF!</v>
      </c>
    </row>
    <row r="491">
      <c r="A491" s="8">
        <v>21.74</v>
      </c>
      <c r="B491" s="3" t="str">
        <f t="shared" si="1"/>
        <v>#REF!</v>
      </c>
    </row>
    <row r="492">
      <c r="A492" s="8">
        <v>22.35</v>
      </c>
      <c r="B492" s="3" t="str">
        <f t="shared" si="1"/>
        <v>#REF!</v>
      </c>
    </row>
    <row r="493">
      <c r="A493" s="9">
        <f>+0.66</f>
        <v>0.66</v>
      </c>
      <c r="B493" s="3" t="str">
        <f t="shared" si="1"/>
        <v>#REF!</v>
      </c>
    </row>
    <row r="494">
      <c r="A494" s="9">
        <f>+3.04%</f>
        <v>0.0304</v>
      </c>
      <c r="B494" s="3" t="str">
        <f t="shared" si="1"/>
        <v>#REF!</v>
      </c>
    </row>
    <row r="495">
      <c r="A495" s="10">
        <v>0.0</v>
      </c>
      <c r="B495" s="3" t="str">
        <f t="shared" si="1"/>
        <v>#REF!</v>
      </c>
    </row>
    <row r="496">
      <c r="A496" s="10">
        <v>0.0</v>
      </c>
      <c r="B496" s="3" t="str">
        <f t="shared" si="1"/>
        <v>#REF!</v>
      </c>
    </row>
    <row r="497">
      <c r="A497" s="7">
        <v>36466.0</v>
      </c>
      <c r="B497" s="3" t="str">
        <f t="shared" si="1"/>
        <v>#REF!</v>
      </c>
    </row>
    <row r="498">
      <c r="A498" s="8">
        <v>22.3</v>
      </c>
      <c r="B498" s="3" t="str">
        <f t="shared" si="1"/>
        <v>#REF!</v>
      </c>
    </row>
    <row r="499">
      <c r="A499" s="8">
        <v>22.45</v>
      </c>
      <c r="B499" s="3" t="str">
        <f t="shared" si="1"/>
        <v>#REF!</v>
      </c>
    </row>
    <row r="500">
      <c r="A500" s="8">
        <v>22.07</v>
      </c>
      <c r="B500" s="3" t="str">
        <f t="shared" si="1"/>
        <v>#REF!</v>
      </c>
    </row>
    <row r="501">
      <c r="A501" s="8">
        <v>22.08</v>
      </c>
      <c r="B501" s="3" t="str">
        <f t="shared" si="1"/>
        <v>#REF!</v>
      </c>
    </row>
    <row r="502">
      <c r="A502" s="11">
        <v>-0.27</v>
      </c>
      <c r="B502" s="3" t="str">
        <f t="shared" si="1"/>
        <v>#REF!</v>
      </c>
    </row>
    <row r="503">
      <c r="A503" s="12">
        <v>-0.0121</v>
      </c>
      <c r="B503" s="3" t="str">
        <f t="shared" si="1"/>
        <v>#REF!</v>
      </c>
    </row>
    <row r="504">
      <c r="A504" s="11">
        <v>0.0</v>
      </c>
      <c r="B504" s="3" t="str">
        <f t="shared" si="1"/>
        <v>#REF!</v>
      </c>
    </row>
    <row r="505">
      <c r="A505" s="11">
        <v>0.0</v>
      </c>
      <c r="B505" s="3" t="str">
        <f t="shared" si="1"/>
        <v>#REF!</v>
      </c>
    </row>
    <row r="506">
      <c r="A506" s="7">
        <v>36467.0</v>
      </c>
      <c r="B506" s="3" t="str">
        <f t="shared" si="1"/>
        <v>#REF!</v>
      </c>
    </row>
    <row r="507">
      <c r="A507" s="8">
        <v>22.1</v>
      </c>
      <c r="B507" s="3" t="str">
        <f t="shared" si="1"/>
        <v>#REF!</v>
      </c>
    </row>
    <row r="508">
      <c r="A508" s="8">
        <v>22.72</v>
      </c>
      <c r="B508" s="3" t="str">
        <f t="shared" si="1"/>
        <v>#REF!</v>
      </c>
    </row>
    <row r="509">
      <c r="A509" s="8">
        <v>22.06</v>
      </c>
      <c r="B509" s="3" t="str">
        <f t="shared" si="1"/>
        <v>#REF!</v>
      </c>
    </row>
    <row r="510">
      <c r="A510" s="8">
        <v>22.57</v>
      </c>
      <c r="B510" s="3" t="str">
        <f t="shared" si="1"/>
        <v>#REF!</v>
      </c>
    </row>
    <row r="511">
      <c r="A511" s="9">
        <f>+0.49</f>
        <v>0.49</v>
      </c>
      <c r="B511" s="3" t="str">
        <f t="shared" si="1"/>
        <v>#REF!</v>
      </c>
    </row>
    <row r="512">
      <c r="A512" s="9">
        <f>+2.22%</f>
        <v>0.0222</v>
      </c>
      <c r="B512" s="3" t="str">
        <f t="shared" si="1"/>
        <v>#REF!</v>
      </c>
    </row>
    <row r="513">
      <c r="A513" s="10">
        <v>0.0</v>
      </c>
      <c r="B513" s="3" t="str">
        <f t="shared" si="1"/>
        <v>#REF!</v>
      </c>
    </row>
    <row r="514">
      <c r="A514" s="10">
        <v>0.0</v>
      </c>
      <c r="B514" s="3" t="str">
        <f t="shared" si="1"/>
        <v>#REF!</v>
      </c>
    </row>
    <row r="515">
      <c r="A515" s="7">
        <v>36468.0</v>
      </c>
      <c r="B515" s="3" t="str">
        <f t="shared" si="1"/>
        <v>#REF!</v>
      </c>
    </row>
    <row r="516">
      <c r="A516" s="8">
        <v>22.7</v>
      </c>
      <c r="B516" s="3" t="str">
        <f t="shared" si="1"/>
        <v>#REF!</v>
      </c>
    </row>
    <row r="517">
      <c r="A517" s="8">
        <v>22.88</v>
      </c>
      <c r="B517" s="3" t="str">
        <f t="shared" si="1"/>
        <v>#REF!</v>
      </c>
    </row>
    <row r="518">
      <c r="A518" s="8">
        <v>22.5</v>
      </c>
      <c r="B518" s="3" t="str">
        <f t="shared" si="1"/>
        <v>#REF!</v>
      </c>
    </row>
    <row r="519">
      <c r="A519" s="8">
        <v>22.85</v>
      </c>
      <c r="B519" s="3" t="str">
        <f t="shared" si="1"/>
        <v>#REF!</v>
      </c>
    </row>
    <row r="520">
      <c r="A520" s="9">
        <f>+0.28</f>
        <v>0.28</v>
      </c>
      <c r="B520" s="3" t="str">
        <f t="shared" si="1"/>
        <v>#REF!</v>
      </c>
    </row>
    <row r="521">
      <c r="A521" s="9">
        <f>+1.24%</f>
        <v>0.0124</v>
      </c>
      <c r="B521" s="3" t="str">
        <f t="shared" si="1"/>
        <v>#REF!</v>
      </c>
    </row>
    <row r="522">
      <c r="A522" s="10">
        <v>0.0</v>
      </c>
      <c r="B522" s="3" t="str">
        <f t="shared" si="1"/>
        <v>#REF!</v>
      </c>
    </row>
    <row r="523">
      <c r="A523" s="10">
        <v>0.0</v>
      </c>
      <c r="B523" s="3" t="str">
        <f t="shared" si="1"/>
        <v>#REF!</v>
      </c>
    </row>
    <row r="524">
      <c r="A524" s="7">
        <v>36469.0</v>
      </c>
      <c r="B524" s="3" t="str">
        <f t="shared" si="1"/>
        <v>#REF!</v>
      </c>
    </row>
    <row r="525">
      <c r="A525" s="8">
        <v>22.98</v>
      </c>
      <c r="B525" s="3" t="str">
        <f t="shared" si="1"/>
        <v>#REF!</v>
      </c>
    </row>
    <row r="526">
      <c r="A526" s="8">
        <v>23.1</v>
      </c>
      <c r="B526" s="3" t="str">
        <f t="shared" si="1"/>
        <v>#REF!</v>
      </c>
    </row>
    <row r="527">
      <c r="A527" s="8">
        <v>22.65</v>
      </c>
      <c r="B527" s="3" t="str">
        <f t="shared" si="1"/>
        <v>#REF!</v>
      </c>
    </row>
    <row r="528">
      <c r="A528" s="8">
        <v>22.83</v>
      </c>
      <c r="B528" s="3" t="str">
        <f t="shared" si="1"/>
        <v>#REF!</v>
      </c>
    </row>
    <row r="529">
      <c r="A529" s="11">
        <v>-0.02</v>
      </c>
      <c r="B529" s="3" t="str">
        <f t="shared" si="1"/>
        <v>#REF!</v>
      </c>
    </row>
    <row r="530">
      <c r="A530" s="12">
        <v>-9.0E-4</v>
      </c>
      <c r="B530" s="3" t="str">
        <f t="shared" si="1"/>
        <v>#REF!</v>
      </c>
    </row>
    <row r="531">
      <c r="A531" s="11">
        <v>0.0</v>
      </c>
      <c r="B531" s="3" t="str">
        <f t="shared" si="1"/>
        <v>#REF!</v>
      </c>
    </row>
    <row r="532">
      <c r="A532" s="11">
        <v>0.0</v>
      </c>
      <c r="B532" s="3" t="str">
        <f t="shared" si="1"/>
        <v>#REF!</v>
      </c>
    </row>
    <row r="533">
      <c r="A533" s="7">
        <v>36472.0</v>
      </c>
      <c r="B533" s="3" t="str">
        <f t="shared" si="1"/>
        <v>#REF!</v>
      </c>
    </row>
    <row r="534">
      <c r="A534" s="8">
        <v>22.63</v>
      </c>
      <c r="B534" s="3" t="str">
        <f t="shared" si="1"/>
        <v>#REF!</v>
      </c>
    </row>
    <row r="535">
      <c r="A535" s="8">
        <v>23.3</v>
      </c>
      <c r="B535" s="3" t="str">
        <f t="shared" si="1"/>
        <v>#REF!</v>
      </c>
    </row>
    <row r="536">
      <c r="A536" s="8">
        <v>22.63</v>
      </c>
      <c r="B536" s="3" t="str">
        <f t="shared" si="1"/>
        <v>#REF!</v>
      </c>
    </row>
    <row r="537">
      <c r="A537" s="8">
        <v>23.28</v>
      </c>
      <c r="B537" s="3" t="str">
        <f t="shared" si="1"/>
        <v>#REF!</v>
      </c>
    </row>
    <row r="538">
      <c r="A538" s="9">
        <f>+0.45</f>
        <v>0.45</v>
      </c>
      <c r="B538" s="3" t="str">
        <f t="shared" si="1"/>
        <v>#REF!</v>
      </c>
    </row>
    <row r="539">
      <c r="A539" s="9">
        <f>+1.97%</f>
        <v>0.0197</v>
      </c>
      <c r="B539" s="3" t="str">
        <f t="shared" si="1"/>
        <v>#REF!</v>
      </c>
    </row>
    <row r="540">
      <c r="A540" s="10">
        <v>0.0</v>
      </c>
      <c r="B540" s="3" t="str">
        <f t="shared" si="1"/>
        <v>#REF!</v>
      </c>
    </row>
    <row r="541">
      <c r="A541" s="10">
        <v>0.0</v>
      </c>
      <c r="B541" s="3" t="str">
        <f t="shared" si="1"/>
        <v>#REF!</v>
      </c>
    </row>
    <row r="542">
      <c r="A542" s="7">
        <v>36473.0</v>
      </c>
      <c r="B542" s="3" t="str">
        <f t="shared" si="1"/>
        <v>#REF!</v>
      </c>
    </row>
    <row r="543">
      <c r="A543" s="8">
        <v>23.45</v>
      </c>
      <c r="B543" s="3" t="str">
        <f t="shared" si="1"/>
        <v>#REF!</v>
      </c>
    </row>
    <row r="544">
      <c r="A544" s="8">
        <v>24.15</v>
      </c>
      <c r="B544" s="3" t="str">
        <f t="shared" si="1"/>
        <v>#REF!</v>
      </c>
    </row>
    <row r="545">
      <c r="A545" s="8">
        <v>23.44</v>
      </c>
      <c r="B545" s="3" t="str">
        <f t="shared" si="1"/>
        <v>#REF!</v>
      </c>
    </row>
    <row r="546">
      <c r="A546" s="8">
        <v>24.13</v>
      </c>
      <c r="B546" s="3" t="str">
        <f t="shared" si="1"/>
        <v>#REF!</v>
      </c>
    </row>
    <row r="547">
      <c r="A547" s="9">
        <f>+0.85</f>
        <v>0.85</v>
      </c>
      <c r="B547" s="3" t="str">
        <f t="shared" si="1"/>
        <v>#REF!</v>
      </c>
    </row>
    <row r="548">
      <c r="A548" s="9">
        <f>+3.65%</f>
        <v>0.0365</v>
      </c>
      <c r="B548" s="3" t="str">
        <f t="shared" si="1"/>
        <v>#REF!</v>
      </c>
    </row>
    <row r="549">
      <c r="A549" s="10">
        <v>0.0</v>
      </c>
      <c r="B549" s="3" t="str">
        <f t="shared" si="1"/>
        <v>#REF!</v>
      </c>
    </row>
    <row r="550">
      <c r="A550" s="10">
        <v>0.0</v>
      </c>
      <c r="B550" s="3" t="str">
        <f t="shared" si="1"/>
        <v>#REF!</v>
      </c>
    </row>
    <row r="551">
      <c r="A551" s="14">
        <v>36474.0</v>
      </c>
      <c r="B551" s="3" t="str">
        <f t="shared" si="1"/>
        <v>#REF!</v>
      </c>
    </row>
    <row r="552">
      <c r="A552" s="8">
        <v>24.3</v>
      </c>
      <c r="B552" s="3" t="str">
        <f t="shared" si="1"/>
        <v>#REF!</v>
      </c>
    </row>
    <row r="553">
      <c r="A553" s="8">
        <v>24.81</v>
      </c>
      <c r="B553" s="3" t="str">
        <f t="shared" si="1"/>
        <v>#REF!</v>
      </c>
    </row>
    <row r="554">
      <c r="A554" s="8">
        <v>24.15</v>
      </c>
      <c r="B554" s="3" t="str">
        <f t="shared" si="1"/>
        <v>#REF!</v>
      </c>
    </row>
    <row r="555">
      <c r="A555" s="8">
        <v>24.49</v>
      </c>
      <c r="B555" s="3" t="str">
        <f t="shared" si="1"/>
        <v>#REF!</v>
      </c>
    </row>
    <row r="556">
      <c r="A556" s="9">
        <f>+0.36</f>
        <v>0.36</v>
      </c>
      <c r="B556" s="3" t="str">
        <f t="shared" si="1"/>
        <v>#REF!</v>
      </c>
    </row>
    <row r="557">
      <c r="A557" s="9">
        <f>+1.49%</f>
        <v>0.0149</v>
      </c>
      <c r="B557" s="3" t="str">
        <f t="shared" si="1"/>
        <v>#REF!</v>
      </c>
    </row>
    <row r="558">
      <c r="A558" s="10">
        <v>0.0</v>
      </c>
      <c r="B558" s="3" t="str">
        <f t="shared" si="1"/>
        <v>#REF!</v>
      </c>
    </row>
    <row r="559">
      <c r="A559" s="10">
        <v>0.0</v>
      </c>
      <c r="B559" s="3" t="str">
        <f t="shared" si="1"/>
        <v>#REF!</v>
      </c>
    </row>
    <row r="560">
      <c r="A560" s="14">
        <v>36475.0</v>
      </c>
      <c r="B560" s="3" t="str">
        <f t="shared" si="1"/>
        <v>#REF!</v>
      </c>
    </row>
    <row r="561">
      <c r="A561" s="8">
        <v>24.34</v>
      </c>
      <c r="B561" s="3" t="str">
        <f t="shared" si="1"/>
        <v>#REF!</v>
      </c>
    </row>
    <row r="562">
      <c r="A562" s="8">
        <v>24.35</v>
      </c>
      <c r="B562" s="3" t="str">
        <f t="shared" si="1"/>
        <v>#REF!</v>
      </c>
    </row>
    <row r="563">
      <c r="A563" s="8">
        <v>23.76</v>
      </c>
      <c r="B563" s="3" t="str">
        <f t="shared" si="1"/>
        <v>#REF!</v>
      </c>
    </row>
    <row r="564">
      <c r="A564" s="8">
        <v>24.28</v>
      </c>
      <c r="B564" s="3" t="str">
        <f t="shared" si="1"/>
        <v>#REF!</v>
      </c>
    </row>
    <row r="565">
      <c r="A565" s="11">
        <v>-0.21</v>
      </c>
      <c r="B565" s="3" t="str">
        <f t="shared" si="1"/>
        <v>#REF!</v>
      </c>
    </row>
    <row r="566">
      <c r="A566" s="12">
        <v>-0.0086</v>
      </c>
      <c r="B566" s="3" t="str">
        <f t="shared" si="1"/>
        <v>#REF!</v>
      </c>
    </row>
    <row r="567">
      <c r="A567" s="11">
        <v>0.0</v>
      </c>
      <c r="B567" s="3" t="str">
        <f t="shared" si="1"/>
        <v>#REF!</v>
      </c>
    </row>
    <row r="568">
      <c r="A568" s="11">
        <v>0.0</v>
      </c>
      <c r="B568" s="3" t="str">
        <f t="shared" si="1"/>
        <v>#REF!</v>
      </c>
    </row>
    <row r="569">
      <c r="A569" s="14">
        <v>36476.0</v>
      </c>
      <c r="B569" s="3" t="str">
        <f t="shared" si="1"/>
        <v>#REF!</v>
      </c>
    </row>
    <row r="570">
      <c r="A570" s="8">
        <v>24.14</v>
      </c>
      <c r="B570" s="3" t="str">
        <f t="shared" si="1"/>
        <v>#REF!</v>
      </c>
    </row>
    <row r="571">
      <c r="A571" s="8">
        <v>24.6</v>
      </c>
      <c r="B571" s="3" t="str">
        <f t="shared" si="1"/>
        <v>#REF!</v>
      </c>
    </row>
    <row r="572">
      <c r="A572" s="8">
        <v>23.82</v>
      </c>
      <c r="B572" s="3" t="str">
        <f t="shared" si="1"/>
        <v>#REF!</v>
      </c>
    </row>
    <row r="573">
      <c r="A573" s="8">
        <v>24.59</v>
      </c>
      <c r="B573" s="3" t="str">
        <f t="shared" si="1"/>
        <v>#REF!</v>
      </c>
    </row>
    <row r="574">
      <c r="A574" s="9">
        <f>+0.31</f>
        <v>0.31</v>
      </c>
      <c r="B574" s="3" t="str">
        <f t="shared" si="1"/>
        <v>#REF!</v>
      </c>
    </row>
    <row r="575">
      <c r="A575" s="9">
        <f>+1.28%</f>
        <v>0.0128</v>
      </c>
      <c r="B575" s="3" t="str">
        <f t="shared" si="1"/>
        <v>#REF!</v>
      </c>
    </row>
    <row r="576">
      <c r="A576" s="10">
        <v>0.0</v>
      </c>
      <c r="B576" s="3" t="str">
        <f t="shared" si="1"/>
        <v>#REF!</v>
      </c>
    </row>
    <row r="577">
      <c r="A577" s="10">
        <v>0.0</v>
      </c>
      <c r="B577" s="3" t="str">
        <f t="shared" si="1"/>
        <v>#REF!</v>
      </c>
    </row>
    <row r="578">
      <c r="A578" s="14">
        <v>36479.0</v>
      </c>
      <c r="B578" s="3" t="str">
        <f t="shared" si="1"/>
        <v>#REF!</v>
      </c>
    </row>
    <row r="579">
      <c r="A579" s="8">
        <v>24.85</v>
      </c>
      <c r="B579" s="3" t="str">
        <f t="shared" si="1"/>
        <v>#REF!</v>
      </c>
    </row>
    <row r="580">
      <c r="A580" s="8">
        <v>25.02</v>
      </c>
      <c r="B580" s="3" t="str">
        <f t="shared" si="1"/>
        <v>#REF!</v>
      </c>
    </row>
    <row r="581">
      <c r="A581" s="8">
        <v>24.65</v>
      </c>
      <c r="B581" s="3" t="str">
        <f t="shared" si="1"/>
        <v>#REF!</v>
      </c>
    </row>
    <row r="582">
      <c r="A582" s="8">
        <v>25.0</v>
      </c>
      <c r="B582" s="3" t="str">
        <f t="shared" si="1"/>
        <v>#REF!</v>
      </c>
    </row>
    <row r="583">
      <c r="A583" s="9">
        <f>+0.41</f>
        <v>0.41</v>
      </c>
      <c r="B583" s="3" t="str">
        <f t="shared" si="1"/>
        <v>#REF!</v>
      </c>
    </row>
    <row r="584">
      <c r="A584" s="9">
        <f>+1.67%</f>
        <v>0.0167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  <row r="586">
      <c r="A586" s="10">
        <v>0.0</v>
      </c>
      <c r="B586" s="3" t="str">
        <f t="shared" si="1"/>
        <v>#REF!</v>
      </c>
    </row>
  </sheetData>
  <hyperlinks>
    <hyperlink r:id="rId1" ref="A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  <c r="B1" s="1" t="s">
        <v>0</v>
      </c>
    </row>
    <row r="2">
      <c r="A2" s="4" t="s">
        <v>2</v>
      </c>
      <c r="B2" s="3" t="str">
        <f t="shared" ref="B2:B112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40163</v>
      </c>
      <c r="C3" s="3">
        <v>72.29</v>
      </c>
      <c r="D3" s="3">
        <v>73.86</v>
      </c>
      <c r="E3" s="3">
        <v>72.03</v>
      </c>
      <c r="F3" s="3">
        <v>73.55</v>
      </c>
      <c r="G3" s="3">
        <v>1.5</v>
      </c>
      <c r="H3" s="3">
        <v>0.0208</v>
      </c>
      <c r="I3" s="3">
        <v>0.0</v>
      </c>
      <c r="J3" s="3">
        <v>0.0</v>
      </c>
    </row>
    <row r="4">
      <c r="A4" s="4" t="s">
        <v>4</v>
      </c>
      <c r="B4" s="13">
        <f t="shared" si="1"/>
        <v>40162</v>
      </c>
      <c r="C4" s="3">
        <v>72.04</v>
      </c>
      <c r="D4" s="3">
        <v>72.81</v>
      </c>
      <c r="E4" s="3">
        <v>71.57</v>
      </c>
      <c r="F4" s="3">
        <v>72.05</v>
      </c>
      <c r="G4" s="3">
        <v>0.16</v>
      </c>
      <c r="H4" s="3">
        <v>0.0022</v>
      </c>
      <c r="I4" s="15">
        <v>77365.0</v>
      </c>
      <c r="J4" s="15">
        <v>45735.0</v>
      </c>
    </row>
    <row r="5">
      <c r="A5" s="4" t="s">
        <v>5</v>
      </c>
      <c r="B5" s="13">
        <f t="shared" si="1"/>
        <v>40161</v>
      </c>
      <c r="C5" s="3">
        <v>71.47</v>
      </c>
      <c r="D5" s="3">
        <v>72.37</v>
      </c>
      <c r="E5" s="3">
        <v>71.16</v>
      </c>
      <c r="F5" s="3">
        <v>71.89</v>
      </c>
      <c r="G5" s="3">
        <v>0.01</v>
      </c>
      <c r="H5" s="3">
        <v>1.0E-4</v>
      </c>
      <c r="I5" s="15">
        <v>83686.0</v>
      </c>
      <c r="J5" s="15">
        <v>62278.0</v>
      </c>
    </row>
    <row r="6">
      <c r="A6" s="4" t="s">
        <v>6</v>
      </c>
      <c r="B6" s="13">
        <f t="shared" si="1"/>
        <v>40158</v>
      </c>
      <c r="C6" s="3">
        <v>71.85</v>
      </c>
      <c r="D6" s="3">
        <v>72.6</v>
      </c>
      <c r="E6" s="3">
        <v>71.02</v>
      </c>
      <c r="F6" s="3">
        <v>71.88</v>
      </c>
      <c r="G6" s="3">
        <v>0.02</v>
      </c>
      <c r="H6" s="3">
        <v>3.0E-4</v>
      </c>
      <c r="I6" s="15">
        <v>106601.0</v>
      </c>
      <c r="J6" s="15">
        <v>72947.0</v>
      </c>
    </row>
    <row r="7">
      <c r="A7" s="4" t="s">
        <v>7</v>
      </c>
      <c r="B7" s="13">
        <f t="shared" si="1"/>
        <v>40157</v>
      </c>
      <c r="C7" s="3">
        <v>72.75</v>
      </c>
      <c r="D7" s="3">
        <v>73.26</v>
      </c>
      <c r="E7" s="3">
        <v>71.15</v>
      </c>
      <c r="F7" s="3">
        <v>71.86</v>
      </c>
      <c r="G7" s="3">
        <v>-0.53</v>
      </c>
      <c r="H7" s="6">
        <v>-0.0073</v>
      </c>
      <c r="I7" s="15">
        <v>125328.0</v>
      </c>
      <c r="J7" s="15">
        <v>101819.0</v>
      </c>
    </row>
    <row r="8">
      <c r="A8" s="4" t="s">
        <v>8</v>
      </c>
      <c r="B8" s="5">
        <f t="shared" si="1"/>
        <v>40156</v>
      </c>
      <c r="C8" s="3">
        <v>75.47</v>
      </c>
      <c r="D8" s="3">
        <v>76.19</v>
      </c>
      <c r="E8" s="3">
        <v>72.0</v>
      </c>
      <c r="F8" s="3">
        <v>72.39</v>
      </c>
      <c r="G8" s="3">
        <v>-2.8</v>
      </c>
      <c r="H8" s="6">
        <v>-0.0372</v>
      </c>
      <c r="I8" s="15">
        <v>209492.0</v>
      </c>
      <c r="J8" s="15">
        <v>116397.0</v>
      </c>
    </row>
    <row r="9">
      <c r="A9" s="4" t="s">
        <v>9</v>
      </c>
      <c r="B9" s="5">
        <f t="shared" si="1"/>
        <v>40155</v>
      </c>
      <c r="C9" s="3">
        <v>76.78</v>
      </c>
      <c r="D9" s="3">
        <v>77.02</v>
      </c>
      <c r="E9" s="3">
        <v>75.08</v>
      </c>
      <c r="F9" s="3">
        <v>75.19</v>
      </c>
      <c r="G9" s="3">
        <v>-1.24</v>
      </c>
      <c r="H9" s="6">
        <v>-0.0162</v>
      </c>
      <c r="I9" s="15">
        <v>138009.0</v>
      </c>
      <c r="J9" s="15">
        <v>123189.0</v>
      </c>
    </row>
    <row r="10">
      <c r="A10" s="14">
        <v>40163.0</v>
      </c>
      <c r="B10" s="5">
        <f t="shared" si="1"/>
        <v>40154</v>
      </c>
      <c r="C10" s="3">
        <v>77.83</v>
      </c>
      <c r="D10" s="3">
        <v>78.25</v>
      </c>
      <c r="E10" s="3">
        <v>76.28</v>
      </c>
      <c r="F10" s="3">
        <v>76.43</v>
      </c>
      <c r="G10" s="3">
        <v>-1.09</v>
      </c>
      <c r="H10" s="6">
        <v>-0.0141</v>
      </c>
      <c r="I10" s="15">
        <v>134703.0</v>
      </c>
      <c r="J10" s="15">
        <v>130170.0</v>
      </c>
    </row>
    <row r="11">
      <c r="A11" s="8">
        <v>72.29</v>
      </c>
      <c r="B11" s="5">
        <f t="shared" si="1"/>
        <v>40151</v>
      </c>
      <c r="C11" s="3">
        <v>77.59</v>
      </c>
      <c r="D11" s="3">
        <v>79.8</v>
      </c>
      <c r="E11" s="3">
        <v>76.94</v>
      </c>
      <c r="F11" s="3">
        <v>77.52</v>
      </c>
      <c r="G11" s="3">
        <v>-0.84</v>
      </c>
      <c r="H11" s="6">
        <v>-0.0107</v>
      </c>
      <c r="I11" s="15">
        <v>172267.0</v>
      </c>
      <c r="J11" s="15">
        <v>143961.0</v>
      </c>
    </row>
    <row r="12">
      <c r="A12" s="8">
        <v>73.86</v>
      </c>
      <c r="B12" s="5">
        <f t="shared" si="1"/>
        <v>40150</v>
      </c>
      <c r="C12" s="3">
        <v>78.09</v>
      </c>
      <c r="D12" s="3">
        <v>78.95</v>
      </c>
      <c r="E12" s="3">
        <v>77.41</v>
      </c>
      <c r="F12" s="3">
        <v>78.36</v>
      </c>
      <c r="G12" s="3">
        <v>0.48</v>
      </c>
      <c r="H12" s="3">
        <v>0.0062</v>
      </c>
      <c r="I12" s="15">
        <v>147308.0</v>
      </c>
      <c r="J12" s="15">
        <v>149833.0</v>
      </c>
    </row>
    <row r="13">
      <c r="A13" s="8">
        <v>72.03</v>
      </c>
      <c r="B13" s="5">
        <f t="shared" si="1"/>
        <v>40149</v>
      </c>
      <c r="C13" s="3">
        <v>79.34</v>
      </c>
      <c r="D13" s="3">
        <v>79.67</v>
      </c>
      <c r="E13" s="3">
        <v>77.48</v>
      </c>
      <c r="F13" s="3">
        <v>77.88</v>
      </c>
      <c r="G13" s="3">
        <v>-1.47</v>
      </c>
      <c r="H13" s="6">
        <v>-0.0185</v>
      </c>
      <c r="I13" s="15">
        <v>141157.0</v>
      </c>
      <c r="J13" s="15">
        <v>151805.0</v>
      </c>
    </row>
    <row r="14">
      <c r="A14" s="8">
        <v>73.55</v>
      </c>
      <c r="B14" s="5">
        <f t="shared" si="1"/>
        <v>40148</v>
      </c>
      <c r="C14" s="3">
        <v>78.42</v>
      </c>
      <c r="D14" s="3">
        <v>79.91</v>
      </c>
      <c r="E14" s="3">
        <v>78.25</v>
      </c>
      <c r="F14" s="3">
        <v>79.35</v>
      </c>
      <c r="G14" s="3">
        <v>0.88</v>
      </c>
      <c r="H14" s="3">
        <v>0.011200000000000002</v>
      </c>
      <c r="I14" s="15">
        <v>140301.0</v>
      </c>
      <c r="J14" s="15">
        <v>164052.0</v>
      </c>
    </row>
    <row r="15">
      <c r="A15" s="9">
        <f>+1.5</f>
        <v>1.5</v>
      </c>
      <c r="B15" s="13">
        <f t="shared" si="1"/>
        <v>40147</v>
      </c>
      <c r="C15" s="3">
        <v>77.46</v>
      </c>
      <c r="D15" s="3">
        <v>79.3</v>
      </c>
      <c r="E15" s="3">
        <v>76.4</v>
      </c>
      <c r="F15" s="3">
        <v>78.47</v>
      </c>
      <c r="G15" s="3">
        <v>1.29</v>
      </c>
      <c r="H15" s="3">
        <v>0.0167</v>
      </c>
      <c r="I15" s="15">
        <v>155212.0</v>
      </c>
      <c r="J15" s="15">
        <v>172219.0</v>
      </c>
    </row>
    <row r="16">
      <c r="A16" s="9">
        <f>+2.08%</f>
        <v>0.0208</v>
      </c>
      <c r="B16" s="13">
        <f t="shared" si="1"/>
        <v>40144</v>
      </c>
      <c r="C16" s="3">
        <v>77.18</v>
      </c>
      <c r="D16" s="3">
        <v>77.37</v>
      </c>
      <c r="E16" s="3">
        <v>73.7</v>
      </c>
      <c r="F16" s="3">
        <v>77.18</v>
      </c>
      <c r="G16" s="3">
        <v>0.19</v>
      </c>
      <c r="H16" s="3">
        <v>0.0025</v>
      </c>
      <c r="I16" s="15">
        <v>155310.0</v>
      </c>
      <c r="J16" s="15">
        <v>176412.0</v>
      </c>
    </row>
    <row r="17">
      <c r="A17" s="10">
        <v>0.0</v>
      </c>
      <c r="B17" s="13">
        <f t="shared" si="1"/>
        <v>40143</v>
      </c>
      <c r="C17" s="3">
        <v>78.31</v>
      </c>
      <c r="D17" s="3">
        <v>78.31</v>
      </c>
      <c r="E17" s="3">
        <v>76.95</v>
      </c>
      <c r="F17" s="3">
        <v>76.99</v>
      </c>
      <c r="G17" s="3">
        <v>-1.45</v>
      </c>
      <c r="H17" s="6">
        <v>-0.0185</v>
      </c>
      <c r="I17" s="15">
        <v>57568.0</v>
      </c>
      <c r="J17" s="15">
        <v>186057.0</v>
      </c>
    </row>
    <row r="18">
      <c r="A18" s="10">
        <v>0.0</v>
      </c>
      <c r="B18" s="13">
        <f t="shared" si="1"/>
        <v>40142</v>
      </c>
      <c r="C18" s="3">
        <v>76.6</v>
      </c>
      <c r="D18" s="3">
        <v>78.63</v>
      </c>
      <c r="E18" s="3">
        <v>76.31</v>
      </c>
      <c r="F18" s="3">
        <v>78.44</v>
      </c>
      <c r="G18" s="3">
        <v>1.98</v>
      </c>
      <c r="H18" s="3">
        <v>0.0259</v>
      </c>
      <c r="I18" s="15">
        <v>154427.0</v>
      </c>
      <c r="J18" s="15">
        <v>192192.0</v>
      </c>
    </row>
    <row r="19">
      <c r="A19" s="14">
        <v>40162.0</v>
      </c>
      <c r="B19" s="13">
        <f t="shared" si="1"/>
        <v>40141</v>
      </c>
      <c r="C19" s="3">
        <v>77.46</v>
      </c>
      <c r="D19" s="3">
        <v>77.84</v>
      </c>
      <c r="E19" s="3">
        <v>76.01</v>
      </c>
      <c r="F19" s="3">
        <v>76.46</v>
      </c>
      <c r="G19" s="3">
        <v>-1.0</v>
      </c>
      <c r="H19" s="6">
        <v>-0.0129</v>
      </c>
      <c r="I19" s="15">
        <v>173886.0</v>
      </c>
      <c r="J19" s="15">
        <v>196452.0</v>
      </c>
    </row>
    <row r="20">
      <c r="A20" s="8">
        <v>72.04</v>
      </c>
      <c r="B20" s="13">
        <f t="shared" si="1"/>
        <v>40140</v>
      </c>
      <c r="C20" s="3">
        <v>77.55</v>
      </c>
      <c r="D20" s="3">
        <v>79.58</v>
      </c>
      <c r="E20" s="3">
        <v>77.12</v>
      </c>
      <c r="F20" s="3">
        <v>77.46</v>
      </c>
      <c r="G20" s="3">
        <v>0.26</v>
      </c>
      <c r="H20" s="3">
        <v>0.0034000000000000002</v>
      </c>
      <c r="I20" s="15">
        <v>146698.0</v>
      </c>
      <c r="J20" s="15">
        <v>231849.0</v>
      </c>
    </row>
    <row r="21">
      <c r="A21" s="8">
        <v>72.81</v>
      </c>
      <c r="B21" s="13">
        <f t="shared" si="1"/>
        <v>40137</v>
      </c>
      <c r="C21" s="3">
        <v>77.93</v>
      </c>
      <c r="D21" s="3">
        <v>78.15</v>
      </c>
      <c r="E21" s="3">
        <v>76.5</v>
      </c>
      <c r="F21" s="3">
        <v>77.2</v>
      </c>
      <c r="G21" s="3">
        <v>-0.44</v>
      </c>
      <c r="H21" s="6">
        <v>-0.0057</v>
      </c>
      <c r="I21" s="15">
        <v>124126.0</v>
      </c>
      <c r="J21" s="15">
        <v>219463.0</v>
      </c>
    </row>
    <row r="22">
      <c r="A22" s="8">
        <v>71.57</v>
      </c>
      <c r="B22" s="13">
        <f t="shared" si="1"/>
        <v>40136</v>
      </c>
      <c r="C22" s="3">
        <v>79.4</v>
      </c>
      <c r="D22" s="3">
        <v>79.79</v>
      </c>
      <c r="E22" s="3">
        <v>77.2</v>
      </c>
      <c r="F22" s="3">
        <v>77.64</v>
      </c>
      <c r="G22" s="3">
        <v>-1.83</v>
      </c>
      <c r="H22" s="6">
        <v>-0.023</v>
      </c>
      <c r="I22" s="15">
        <v>147852.0</v>
      </c>
      <c r="J22" s="15">
        <v>228028.0</v>
      </c>
    </row>
    <row r="23">
      <c r="A23" s="8">
        <v>72.05</v>
      </c>
      <c r="B23" s="13">
        <f t="shared" si="1"/>
        <v>40135</v>
      </c>
      <c r="C23" s="3">
        <v>79.45</v>
      </c>
      <c r="D23" s="3">
        <v>80.14</v>
      </c>
      <c r="E23" s="3">
        <v>78.67</v>
      </c>
      <c r="F23" s="3">
        <v>79.47</v>
      </c>
      <c r="G23" s="3">
        <v>0.5</v>
      </c>
      <c r="H23" s="3">
        <v>0.0063</v>
      </c>
      <c r="I23" s="15">
        <v>136198.0</v>
      </c>
      <c r="J23" s="15">
        <v>243875.0</v>
      </c>
    </row>
    <row r="24">
      <c r="A24" s="9">
        <f>+0.16</f>
        <v>0.16</v>
      </c>
      <c r="B24" s="13">
        <f t="shared" si="1"/>
        <v>40134</v>
      </c>
      <c r="C24" s="3">
        <v>78.8</v>
      </c>
      <c r="D24" s="3">
        <v>79.56</v>
      </c>
      <c r="E24" s="3">
        <v>78.02</v>
      </c>
      <c r="F24" s="3">
        <v>78.97</v>
      </c>
      <c r="G24" s="3">
        <v>0.21</v>
      </c>
      <c r="H24" s="3">
        <v>0.0027</v>
      </c>
      <c r="I24" s="15">
        <v>121112.0</v>
      </c>
      <c r="J24" s="15">
        <v>230822.0</v>
      </c>
    </row>
    <row r="25">
      <c r="A25" s="9">
        <f>+0.22%</f>
        <v>0.0022</v>
      </c>
      <c r="B25" s="13">
        <f t="shared" si="1"/>
        <v>40133</v>
      </c>
      <c r="C25" s="3">
        <v>76.79</v>
      </c>
      <c r="D25" s="3">
        <v>79.27</v>
      </c>
      <c r="E25" s="3">
        <v>76.57</v>
      </c>
      <c r="F25" s="3">
        <v>78.76</v>
      </c>
      <c r="G25" s="3">
        <v>2.45</v>
      </c>
      <c r="H25" s="3">
        <v>0.0321</v>
      </c>
      <c r="I25" s="15">
        <v>135428.0</v>
      </c>
      <c r="J25" s="15">
        <v>231547.0</v>
      </c>
    </row>
    <row r="26">
      <c r="A26" s="16">
        <v>77365.0</v>
      </c>
      <c r="B26" s="13">
        <f t="shared" si="1"/>
        <v>40130</v>
      </c>
      <c r="C26" s="3">
        <v>76.45</v>
      </c>
      <c r="D26" s="3">
        <v>77.64</v>
      </c>
      <c r="E26" s="3">
        <v>75.55</v>
      </c>
      <c r="F26" s="3">
        <v>76.31</v>
      </c>
      <c r="G26" s="3">
        <v>-0.46</v>
      </c>
      <c r="H26" s="6">
        <v>-0.006</v>
      </c>
      <c r="I26" s="15">
        <v>139155.0</v>
      </c>
      <c r="J26" s="15">
        <v>220413.0</v>
      </c>
    </row>
    <row r="27">
      <c r="A27" s="16">
        <v>45735.0</v>
      </c>
      <c r="B27" s="13">
        <f t="shared" si="1"/>
        <v>40129</v>
      </c>
      <c r="C27" s="3">
        <v>78.98</v>
      </c>
      <c r="D27" s="3">
        <v>79.04</v>
      </c>
      <c r="E27" s="3">
        <v>76.32</v>
      </c>
      <c r="F27" s="3">
        <v>76.77</v>
      </c>
      <c r="G27" s="3">
        <v>-1.93</v>
      </c>
      <c r="H27" s="6">
        <v>-0.0245</v>
      </c>
      <c r="I27" s="15">
        <v>178143.0</v>
      </c>
      <c r="J27" s="15">
        <v>225586.0</v>
      </c>
    </row>
    <row r="28">
      <c r="A28" s="14">
        <v>40161.0</v>
      </c>
      <c r="B28" s="13">
        <f t="shared" si="1"/>
        <v>40128</v>
      </c>
      <c r="C28" s="3">
        <v>78.36</v>
      </c>
      <c r="D28" s="3">
        <v>79.35</v>
      </c>
      <c r="E28" s="3">
        <v>77.84</v>
      </c>
      <c r="F28" s="3">
        <v>78.7</v>
      </c>
      <c r="G28" s="3">
        <v>0.42</v>
      </c>
      <c r="H28" s="3">
        <v>0.0054</v>
      </c>
      <c r="I28" s="15">
        <v>142497.0</v>
      </c>
      <c r="J28" s="15">
        <v>213191.0</v>
      </c>
    </row>
    <row r="29">
      <c r="A29" s="8">
        <v>71.47</v>
      </c>
      <c r="B29" s="13">
        <f t="shared" si="1"/>
        <v>40127</v>
      </c>
      <c r="C29" s="3">
        <v>78.35</v>
      </c>
      <c r="D29" s="3">
        <v>79.71</v>
      </c>
      <c r="E29" s="3">
        <v>77.15</v>
      </c>
      <c r="F29" s="3">
        <v>78.28</v>
      </c>
      <c r="G29" s="3">
        <v>-0.29</v>
      </c>
      <c r="H29" s="6">
        <v>-0.0037</v>
      </c>
      <c r="I29" s="15">
        <v>109243.0</v>
      </c>
      <c r="J29" s="15">
        <v>190246.0</v>
      </c>
    </row>
    <row r="30">
      <c r="A30" s="8">
        <v>72.37</v>
      </c>
      <c r="B30" s="5">
        <f t="shared" si="1"/>
        <v>40126</v>
      </c>
      <c r="C30" s="3">
        <v>77.0</v>
      </c>
      <c r="D30" s="3">
        <v>79.32</v>
      </c>
      <c r="E30" s="3">
        <v>77.0</v>
      </c>
      <c r="F30" s="3">
        <v>78.57</v>
      </c>
      <c r="G30" s="3">
        <v>1.95</v>
      </c>
      <c r="H30" s="3">
        <v>0.0255</v>
      </c>
      <c r="I30" s="15">
        <v>84088.0</v>
      </c>
      <c r="J30" s="15">
        <v>182059.0</v>
      </c>
    </row>
    <row r="31">
      <c r="A31" s="8">
        <v>71.16</v>
      </c>
      <c r="B31" s="5">
        <f t="shared" si="1"/>
        <v>40123</v>
      </c>
      <c r="C31" s="3">
        <v>79.17</v>
      </c>
      <c r="D31" s="3">
        <v>79.55</v>
      </c>
      <c r="E31" s="3">
        <v>75.98</v>
      </c>
      <c r="F31" s="3">
        <v>76.62</v>
      </c>
      <c r="G31" s="3">
        <v>-2.15</v>
      </c>
      <c r="H31" s="6">
        <v>-0.0273</v>
      </c>
      <c r="I31" s="15">
        <v>96320.0</v>
      </c>
      <c r="J31" s="15">
        <v>161205.0</v>
      </c>
    </row>
    <row r="32">
      <c r="A32" s="8">
        <v>71.89</v>
      </c>
      <c r="B32" s="5">
        <f t="shared" si="1"/>
        <v>40122</v>
      </c>
      <c r="C32" s="3">
        <v>79.15</v>
      </c>
      <c r="D32" s="3">
        <v>79.73</v>
      </c>
      <c r="E32" s="3">
        <v>78.58</v>
      </c>
      <c r="F32" s="3">
        <v>78.77</v>
      </c>
      <c r="G32" s="3">
        <v>-0.94</v>
      </c>
      <c r="H32" s="6">
        <v>-0.0118</v>
      </c>
      <c r="I32" s="15">
        <v>78968.0</v>
      </c>
      <c r="J32" s="15">
        <v>157676.0</v>
      </c>
    </row>
    <row r="33">
      <c r="A33" s="9">
        <f>+0.01</f>
        <v>0.01</v>
      </c>
      <c r="B33" s="5">
        <f t="shared" si="1"/>
        <v>40121</v>
      </c>
      <c r="C33" s="3">
        <v>78.59</v>
      </c>
      <c r="D33" s="3">
        <v>80.24</v>
      </c>
      <c r="E33" s="3">
        <v>78.5</v>
      </c>
      <c r="F33" s="3">
        <v>79.71</v>
      </c>
      <c r="G33" s="3">
        <v>0.77</v>
      </c>
      <c r="H33" s="3">
        <v>0.0098</v>
      </c>
      <c r="I33" s="15">
        <v>78022.0</v>
      </c>
      <c r="J33" s="15">
        <v>146304.0</v>
      </c>
    </row>
    <row r="34">
      <c r="A34" s="9">
        <f>+0.01%</f>
        <v>0.0001</v>
      </c>
      <c r="B34" s="5">
        <f t="shared" si="1"/>
        <v>40120</v>
      </c>
      <c r="C34" s="3">
        <v>77.36</v>
      </c>
      <c r="D34" s="3">
        <v>79.15</v>
      </c>
      <c r="E34" s="3">
        <v>75.92</v>
      </c>
      <c r="F34" s="3">
        <v>78.94</v>
      </c>
      <c r="G34" s="3">
        <v>1.58</v>
      </c>
      <c r="H34" s="3">
        <v>0.0204</v>
      </c>
      <c r="I34" s="15">
        <v>72047.0</v>
      </c>
      <c r="J34" s="15">
        <v>141844.0</v>
      </c>
    </row>
    <row r="35">
      <c r="A35" s="16">
        <v>83686.0</v>
      </c>
      <c r="B35" s="5">
        <f t="shared" si="1"/>
        <v>40119</v>
      </c>
      <c r="C35" s="3">
        <v>76.05</v>
      </c>
      <c r="D35" s="3">
        <v>77.86</v>
      </c>
      <c r="E35" s="3">
        <v>75.7</v>
      </c>
      <c r="F35" s="3">
        <v>77.36</v>
      </c>
      <c r="G35" s="3">
        <v>1.36</v>
      </c>
      <c r="H35" s="3">
        <v>0.0179</v>
      </c>
      <c r="I35" s="15">
        <v>59912.0</v>
      </c>
      <c r="J35" s="15">
        <v>132746.0</v>
      </c>
    </row>
    <row r="36">
      <c r="A36" s="16">
        <v>62278.0</v>
      </c>
      <c r="B36" s="13">
        <f t="shared" si="1"/>
        <v>40116</v>
      </c>
      <c r="C36" s="3">
        <v>78.85</v>
      </c>
      <c r="D36" s="3">
        <v>78.99</v>
      </c>
      <c r="E36" s="3">
        <v>75.9</v>
      </c>
      <c r="F36" s="3">
        <v>76.0</v>
      </c>
      <c r="G36" s="3">
        <v>-2.81</v>
      </c>
      <c r="H36" s="6">
        <v>-0.0357</v>
      </c>
      <c r="I36" s="15">
        <v>61641.0</v>
      </c>
      <c r="J36" s="15">
        <v>126224.0</v>
      </c>
    </row>
    <row r="37">
      <c r="A37" s="14">
        <v>40158.0</v>
      </c>
      <c r="B37" s="13">
        <f t="shared" si="1"/>
        <v>40115</v>
      </c>
      <c r="C37" s="3">
        <v>78.84</v>
      </c>
      <c r="D37" s="3">
        <v>78.84</v>
      </c>
      <c r="E37" s="3">
        <v>78.81</v>
      </c>
      <c r="F37" s="3">
        <v>78.81</v>
      </c>
      <c r="G37" s="3">
        <v>2.21</v>
      </c>
      <c r="H37" s="3">
        <v>0.028900000000000002</v>
      </c>
      <c r="I37" s="15">
        <v>58393.0</v>
      </c>
      <c r="J37" s="15">
        <v>122902.0</v>
      </c>
    </row>
    <row r="38">
      <c r="A38" s="8">
        <v>71.85</v>
      </c>
      <c r="B38" s="13">
        <f t="shared" si="1"/>
        <v>40114</v>
      </c>
      <c r="C38" s="3">
        <v>78.61</v>
      </c>
      <c r="D38" s="3">
        <v>78.79</v>
      </c>
      <c r="E38" s="3">
        <v>76.39</v>
      </c>
      <c r="F38" s="3">
        <v>76.6</v>
      </c>
      <c r="G38" s="3">
        <v>-2.06</v>
      </c>
      <c r="H38" s="6">
        <v>-0.0262</v>
      </c>
      <c r="I38" s="15">
        <v>65830.0</v>
      </c>
      <c r="J38" s="15">
        <v>116051.0</v>
      </c>
    </row>
    <row r="39">
      <c r="A39" s="8">
        <v>72.6</v>
      </c>
      <c r="B39" s="13">
        <f t="shared" si="1"/>
        <v>40113</v>
      </c>
      <c r="C39" s="3">
        <v>78.18</v>
      </c>
      <c r="D39" s="3">
        <v>79.17</v>
      </c>
      <c r="E39" s="3">
        <v>77.21</v>
      </c>
      <c r="F39" s="3">
        <v>78.66</v>
      </c>
      <c r="G39" s="3">
        <v>0.62</v>
      </c>
      <c r="H39" s="3">
        <v>0.0079</v>
      </c>
      <c r="I39" s="15">
        <v>58472.0</v>
      </c>
      <c r="J39" s="15">
        <v>119801.0</v>
      </c>
    </row>
    <row r="40">
      <c r="A40" s="8">
        <v>71.02</v>
      </c>
      <c r="B40" s="13">
        <f t="shared" si="1"/>
        <v>40112</v>
      </c>
      <c r="C40" s="3">
        <v>79.25</v>
      </c>
      <c r="D40" s="3">
        <v>80.86</v>
      </c>
      <c r="E40" s="3">
        <v>77.41</v>
      </c>
      <c r="F40" s="3">
        <v>78.04</v>
      </c>
      <c r="G40" s="3">
        <v>-1.65</v>
      </c>
      <c r="H40" s="6">
        <v>-0.0207</v>
      </c>
      <c r="I40" s="15">
        <v>40975.0</v>
      </c>
      <c r="J40" s="15">
        <v>114338.0</v>
      </c>
    </row>
    <row r="41">
      <c r="A41" s="8">
        <v>71.88</v>
      </c>
      <c r="B41" s="13">
        <f t="shared" si="1"/>
        <v>40109</v>
      </c>
      <c r="C41" s="3">
        <v>80.5</v>
      </c>
      <c r="D41" s="3">
        <v>80.89</v>
      </c>
      <c r="E41" s="3">
        <v>78.81</v>
      </c>
      <c r="F41" s="3">
        <v>79.69</v>
      </c>
      <c r="G41" s="3">
        <v>-0.56</v>
      </c>
      <c r="H41" s="6">
        <v>-0.007</v>
      </c>
      <c r="I41" s="15">
        <v>41804.0</v>
      </c>
      <c r="J41" s="15">
        <v>112943.0</v>
      </c>
    </row>
    <row r="42">
      <c r="A42" s="9">
        <f>+0.02</f>
        <v>0.02</v>
      </c>
      <c r="B42" s="13">
        <f t="shared" si="1"/>
        <v>40108</v>
      </c>
      <c r="C42" s="3">
        <v>80.27</v>
      </c>
      <c r="D42" s="3">
        <v>80.55</v>
      </c>
      <c r="E42" s="3">
        <v>79.02</v>
      </c>
      <c r="F42" s="3">
        <v>80.25</v>
      </c>
      <c r="G42" s="3">
        <v>-0.2</v>
      </c>
      <c r="H42" s="6">
        <v>-0.0025</v>
      </c>
      <c r="I42" s="15">
        <v>45169.0</v>
      </c>
      <c r="J42" s="15">
        <v>113816.0</v>
      </c>
    </row>
    <row r="43">
      <c r="A43" s="9">
        <f>+0.03%</f>
        <v>0.0003</v>
      </c>
      <c r="B43" s="13">
        <f t="shared" si="1"/>
        <v>40107</v>
      </c>
      <c r="C43" s="3">
        <v>77.65</v>
      </c>
      <c r="D43" s="3">
        <v>81.0</v>
      </c>
      <c r="E43" s="3">
        <v>76.79</v>
      </c>
      <c r="F43" s="3">
        <v>80.45</v>
      </c>
      <c r="G43" s="3">
        <v>2.47</v>
      </c>
      <c r="H43" s="3">
        <v>0.0317</v>
      </c>
      <c r="I43" s="15">
        <v>55085.0</v>
      </c>
      <c r="J43" s="15">
        <v>112513.0</v>
      </c>
    </row>
    <row r="44">
      <c r="A44" s="16">
        <v>106601.0</v>
      </c>
      <c r="B44" s="13">
        <f t="shared" si="1"/>
        <v>40106</v>
      </c>
      <c r="C44" s="3">
        <v>78.42</v>
      </c>
      <c r="D44" s="3">
        <v>78.86</v>
      </c>
      <c r="E44" s="3">
        <v>77.2</v>
      </c>
      <c r="F44" s="3">
        <v>77.98</v>
      </c>
      <c r="G44" s="3">
        <v>-0.49</v>
      </c>
      <c r="H44" s="6">
        <v>-0.0062</v>
      </c>
      <c r="I44" s="15">
        <v>51120.0</v>
      </c>
      <c r="J44" s="15">
        <v>111332.0</v>
      </c>
    </row>
    <row r="45">
      <c r="A45" s="16">
        <v>72947.0</v>
      </c>
      <c r="B45" s="13">
        <f t="shared" si="1"/>
        <v>40105</v>
      </c>
      <c r="C45" s="3">
        <v>77.8</v>
      </c>
      <c r="D45" s="3">
        <v>78.55</v>
      </c>
      <c r="E45" s="3">
        <v>77.23</v>
      </c>
      <c r="F45" s="3">
        <v>78.47</v>
      </c>
      <c r="G45" s="3">
        <v>0.78</v>
      </c>
      <c r="H45" s="3">
        <v>0.01</v>
      </c>
      <c r="I45" s="15">
        <v>37761.0</v>
      </c>
      <c r="J45" s="15">
        <v>105966.0</v>
      </c>
    </row>
    <row r="46">
      <c r="A46" s="14">
        <v>40157.0</v>
      </c>
      <c r="B46" s="13">
        <f t="shared" si="1"/>
        <v>40102</v>
      </c>
      <c r="C46" s="3">
        <v>77.24</v>
      </c>
      <c r="D46" s="3">
        <v>77.88</v>
      </c>
      <c r="E46" s="3">
        <v>76.13</v>
      </c>
      <c r="F46" s="3">
        <v>77.69</v>
      </c>
      <c r="G46" s="3">
        <v>0.71</v>
      </c>
      <c r="H46" s="3">
        <v>0.0092</v>
      </c>
      <c r="I46" s="15">
        <v>45266.0</v>
      </c>
      <c r="J46" s="15">
        <v>103742.0</v>
      </c>
    </row>
    <row r="47">
      <c r="A47" s="8">
        <v>72.75</v>
      </c>
      <c r="B47" s="13">
        <f t="shared" si="1"/>
        <v>40101</v>
      </c>
      <c r="C47" s="3">
        <v>74.96</v>
      </c>
      <c r="D47" s="3">
        <v>77.28</v>
      </c>
      <c r="E47" s="3">
        <v>74.31</v>
      </c>
      <c r="F47" s="3">
        <v>76.98</v>
      </c>
      <c r="G47" s="3">
        <v>2.38</v>
      </c>
      <c r="H47" s="3">
        <v>0.0319</v>
      </c>
      <c r="I47" s="15">
        <v>46291.0</v>
      </c>
      <c r="J47" s="15">
        <v>102353.0</v>
      </c>
    </row>
    <row r="48">
      <c r="A48" s="8">
        <v>73.26</v>
      </c>
      <c r="B48" s="13">
        <f t="shared" si="1"/>
        <v>40100</v>
      </c>
      <c r="C48" s="3">
        <v>74.32</v>
      </c>
      <c r="D48" s="3">
        <v>74.92</v>
      </c>
      <c r="E48" s="3">
        <v>73.87</v>
      </c>
      <c r="F48" s="3">
        <v>74.6</v>
      </c>
      <c r="G48" s="3">
        <v>0.87</v>
      </c>
      <c r="H48" s="3">
        <v>0.0118</v>
      </c>
      <c r="I48" s="15">
        <v>34761.0</v>
      </c>
      <c r="J48" s="15">
        <v>99294.0</v>
      </c>
    </row>
    <row r="49">
      <c r="A49" s="8">
        <v>71.15</v>
      </c>
      <c r="B49" s="13">
        <f t="shared" si="1"/>
        <v>40099</v>
      </c>
      <c r="C49" s="3">
        <v>72.27</v>
      </c>
      <c r="D49" s="3">
        <v>74.2</v>
      </c>
      <c r="E49" s="3">
        <v>72.27</v>
      </c>
      <c r="F49" s="3">
        <v>73.73</v>
      </c>
      <c r="G49" s="3">
        <v>0.96</v>
      </c>
      <c r="H49" s="3">
        <v>0.0132</v>
      </c>
      <c r="I49" s="15">
        <v>39104.0</v>
      </c>
      <c r="J49" s="15">
        <v>94211.0</v>
      </c>
    </row>
    <row r="50">
      <c r="A50" s="8">
        <v>71.86</v>
      </c>
      <c r="B50" s="13">
        <f t="shared" si="1"/>
        <v>40098</v>
      </c>
      <c r="C50" s="3">
        <v>71.87</v>
      </c>
      <c r="D50" s="3">
        <v>73.41</v>
      </c>
      <c r="E50" s="3">
        <v>71.81</v>
      </c>
      <c r="F50" s="3">
        <v>72.77</v>
      </c>
      <c r="G50" s="3">
        <v>1.32</v>
      </c>
      <c r="H50" s="3">
        <v>0.018500000000000003</v>
      </c>
      <c r="I50" s="15">
        <v>36182.0</v>
      </c>
      <c r="J50" s="15">
        <v>88003.0</v>
      </c>
    </row>
    <row r="51">
      <c r="A51" s="11">
        <v>-0.53</v>
      </c>
      <c r="B51" s="5">
        <f t="shared" si="1"/>
        <v>40095</v>
      </c>
      <c r="C51" s="3">
        <v>70.85</v>
      </c>
      <c r="D51" s="3">
        <v>71.98</v>
      </c>
      <c r="E51" s="3">
        <v>70.36</v>
      </c>
      <c r="F51" s="3">
        <v>71.45</v>
      </c>
      <c r="G51" s="3">
        <v>0.16</v>
      </c>
      <c r="H51" s="3">
        <v>0.0022</v>
      </c>
      <c r="I51" s="15">
        <v>43149.0</v>
      </c>
      <c r="J51" s="15">
        <v>85510.0</v>
      </c>
    </row>
    <row r="52">
      <c r="A52" s="12">
        <v>-0.0073</v>
      </c>
      <c r="B52" s="5">
        <f t="shared" si="1"/>
        <v>40094</v>
      </c>
      <c r="C52" s="3">
        <v>69.34</v>
      </c>
      <c r="D52" s="3">
        <v>72.0</v>
      </c>
      <c r="E52" s="3">
        <v>68.63</v>
      </c>
      <c r="F52" s="3">
        <v>71.29</v>
      </c>
      <c r="G52" s="3">
        <v>2.47</v>
      </c>
      <c r="H52" s="3">
        <v>0.0359</v>
      </c>
      <c r="I52" s="15">
        <v>46175.0</v>
      </c>
      <c r="J52" s="15">
        <v>79698.0</v>
      </c>
    </row>
    <row r="53">
      <c r="A53" s="17">
        <v>125328.0</v>
      </c>
      <c r="B53" s="5">
        <f t="shared" si="1"/>
        <v>40093</v>
      </c>
      <c r="C53" s="3">
        <v>70.64</v>
      </c>
      <c r="D53" s="3">
        <v>70.95</v>
      </c>
      <c r="E53" s="3">
        <v>68.32</v>
      </c>
      <c r="F53" s="3">
        <v>68.82</v>
      </c>
      <c r="G53" s="3">
        <v>-1.26</v>
      </c>
      <c r="H53" s="6">
        <v>-0.018</v>
      </c>
      <c r="I53" s="15">
        <v>51070.0</v>
      </c>
      <c r="J53" s="15">
        <v>75244.0</v>
      </c>
    </row>
    <row r="54">
      <c r="A54" s="17">
        <v>101819.0</v>
      </c>
      <c r="B54" s="5">
        <f t="shared" si="1"/>
        <v>40092</v>
      </c>
      <c r="C54" s="3">
        <v>69.51</v>
      </c>
      <c r="D54" s="3">
        <v>71.23</v>
      </c>
      <c r="E54" s="3">
        <v>69.43</v>
      </c>
      <c r="F54" s="3">
        <v>70.08</v>
      </c>
      <c r="G54" s="3">
        <v>0.52</v>
      </c>
      <c r="H54" s="3">
        <v>0.0075</v>
      </c>
      <c r="I54" s="15">
        <v>23602.0</v>
      </c>
      <c r="J54" s="15">
        <v>67101.0</v>
      </c>
    </row>
    <row r="55">
      <c r="A55" s="7">
        <v>40156.0</v>
      </c>
      <c r="B55" s="5">
        <f t="shared" si="1"/>
        <v>40091</v>
      </c>
      <c r="C55" s="3">
        <v>69.45</v>
      </c>
      <c r="D55" s="3">
        <v>70.08</v>
      </c>
      <c r="E55" s="3">
        <v>67.44</v>
      </c>
      <c r="F55" s="3">
        <v>69.56</v>
      </c>
      <c r="G55" s="3">
        <v>-0.01</v>
      </c>
      <c r="H55" s="6">
        <v>-1.0E-4</v>
      </c>
      <c r="I55" s="15">
        <v>25412.0</v>
      </c>
      <c r="J55" s="15">
        <v>66657.0</v>
      </c>
    </row>
    <row r="56">
      <c r="A56" s="8">
        <v>75.47</v>
      </c>
      <c r="B56" s="5">
        <f t="shared" si="1"/>
        <v>40088</v>
      </c>
      <c r="C56" s="3">
        <v>70.01</v>
      </c>
      <c r="D56" s="3">
        <v>70.26</v>
      </c>
      <c r="E56" s="3">
        <v>68.26</v>
      </c>
      <c r="F56" s="3">
        <v>69.57</v>
      </c>
      <c r="G56" s="3">
        <v>-1.11</v>
      </c>
      <c r="H56" s="6">
        <v>-0.0157</v>
      </c>
      <c r="I56" s="15">
        <v>22066.0</v>
      </c>
      <c r="J56" s="15">
        <v>62643.0</v>
      </c>
    </row>
    <row r="57">
      <c r="A57" s="8">
        <v>76.19</v>
      </c>
      <c r="B57" s="5">
        <f t="shared" si="1"/>
        <v>40087</v>
      </c>
      <c r="C57" s="3">
        <v>70.27</v>
      </c>
      <c r="D57" s="3">
        <v>71.16</v>
      </c>
      <c r="E57" s="3">
        <v>69.11</v>
      </c>
      <c r="F57" s="3">
        <v>70.68</v>
      </c>
      <c r="G57" s="3">
        <v>0.21</v>
      </c>
      <c r="H57" s="3">
        <v>0.003</v>
      </c>
      <c r="I57" s="15">
        <v>25747.0</v>
      </c>
      <c r="J57" s="15">
        <v>62041.0</v>
      </c>
    </row>
    <row r="58">
      <c r="A58" s="8">
        <v>72.0</v>
      </c>
      <c r="B58" s="5">
        <f t="shared" si="1"/>
        <v>40086</v>
      </c>
      <c r="C58" s="3">
        <v>67.01</v>
      </c>
      <c r="D58" s="3">
        <v>70.73</v>
      </c>
      <c r="E58" s="3">
        <v>66.43</v>
      </c>
      <c r="F58" s="3">
        <v>70.47</v>
      </c>
      <c r="G58" s="3">
        <v>3.53</v>
      </c>
      <c r="H58" s="3">
        <v>0.0527</v>
      </c>
      <c r="I58" s="15">
        <v>20136.0</v>
      </c>
      <c r="J58" s="15">
        <v>60300.0</v>
      </c>
    </row>
    <row r="59">
      <c r="A59" s="8">
        <v>72.39</v>
      </c>
      <c r="B59" s="5">
        <f t="shared" si="1"/>
        <v>40085</v>
      </c>
      <c r="C59" s="3">
        <v>67.3</v>
      </c>
      <c r="D59" s="3">
        <v>67.44</v>
      </c>
      <c r="E59" s="3">
        <v>66.17</v>
      </c>
      <c r="F59" s="3">
        <v>66.94</v>
      </c>
      <c r="G59" s="3">
        <v>-0.05</v>
      </c>
      <c r="H59" s="6">
        <v>-7.0E-4</v>
      </c>
      <c r="I59" s="15">
        <v>21905.0</v>
      </c>
      <c r="J59" s="15">
        <v>60956.0</v>
      </c>
    </row>
    <row r="60">
      <c r="A60" s="11">
        <v>-2.8</v>
      </c>
      <c r="B60" s="5">
        <f t="shared" si="1"/>
        <v>40084</v>
      </c>
      <c r="C60" s="3">
        <v>65.96</v>
      </c>
      <c r="D60" s="3">
        <v>67.69</v>
      </c>
      <c r="E60" s="3">
        <v>65.9</v>
      </c>
      <c r="F60" s="3">
        <v>66.99</v>
      </c>
      <c r="G60" s="3">
        <v>0.48</v>
      </c>
      <c r="H60" s="3">
        <v>0.0072</v>
      </c>
      <c r="I60" s="15">
        <v>16065.0</v>
      </c>
      <c r="J60" s="15">
        <v>59698.0</v>
      </c>
    </row>
    <row r="61">
      <c r="A61" s="12">
        <v>-0.0372</v>
      </c>
      <c r="B61" s="5">
        <f t="shared" si="1"/>
        <v>40081</v>
      </c>
      <c r="C61" s="3">
        <v>66.35</v>
      </c>
      <c r="D61" s="3">
        <v>67.22</v>
      </c>
      <c r="E61" s="3">
        <v>65.56</v>
      </c>
      <c r="F61" s="3">
        <v>66.51</v>
      </c>
      <c r="G61" s="3">
        <v>0.17</v>
      </c>
      <c r="H61" s="3">
        <v>0.0026</v>
      </c>
      <c r="I61" s="15">
        <v>25116.0</v>
      </c>
      <c r="J61" s="15">
        <v>57290.0</v>
      </c>
    </row>
    <row r="62">
      <c r="A62" s="17">
        <v>209492.0</v>
      </c>
      <c r="B62" s="5">
        <f t="shared" si="1"/>
        <v>40080</v>
      </c>
      <c r="C62" s="3">
        <v>69.1</v>
      </c>
      <c r="D62" s="3">
        <v>69.35</v>
      </c>
      <c r="E62" s="3">
        <v>66.13</v>
      </c>
      <c r="F62" s="3">
        <v>66.34</v>
      </c>
      <c r="G62" s="3">
        <v>-3.07</v>
      </c>
      <c r="H62" s="6">
        <v>-0.0442</v>
      </c>
      <c r="I62" s="15">
        <v>28729.0</v>
      </c>
      <c r="J62" s="15">
        <v>55857.0</v>
      </c>
    </row>
    <row r="63">
      <c r="A63" s="17">
        <v>116397.0</v>
      </c>
      <c r="B63" s="5">
        <f t="shared" si="1"/>
        <v>40079</v>
      </c>
      <c r="C63" s="3">
        <v>71.5</v>
      </c>
      <c r="D63" s="3">
        <v>71.83</v>
      </c>
      <c r="E63" s="3">
        <v>68.86</v>
      </c>
      <c r="F63" s="3">
        <v>69.41</v>
      </c>
      <c r="G63" s="3">
        <v>-2.47</v>
      </c>
      <c r="H63" s="6">
        <v>-0.0344</v>
      </c>
      <c r="I63" s="15">
        <v>21152.0</v>
      </c>
      <c r="J63" s="15">
        <v>53943.0</v>
      </c>
    </row>
    <row r="64">
      <c r="A64" s="7">
        <v>40155.0</v>
      </c>
      <c r="B64" s="5">
        <f t="shared" si="1"/>
        <v>40078</v>
      </c>
      <c r="C64" s="3">
        <v>70.25</v>
      </c>
      <c r="D64" s="3">
        <v>72.04</v>
      </c>
      <c r="E64" s="3">
        <v>70.23</v>
      </c>
      <c r="F64" s="3">
        <v>71.88</v>
      </c>
      <c r="G64" s="3">
        <v>1.77</v>
      </c>
      <c r="H64" s="3">
        <v>0.0252</v>
      </c>
      <c r="I64" s="15">
        <v>15452.0</v>
      </c>
      <c r="J64" s="15">
        <v>53788.0</v>
      </c>
    </row>
    <row r="65">
      <c r="A65" s="8">
        <v>76.78</v>
      </c>
      <c r="B65" s="5">
        <f t="shared" si="1"/>
        <v>40077</v>
      </c>
      <c r="C65" s="3">
        <v>72.4</v>
      </c>
      <c r="D65" s="3">
        <v>72.4</v>
      </c>
      <c r="E65" s="3">
        <v>69.47</v>
      </c>
      <c r="F65" s="3">
        <v>70.11</v>
      </c>
      <c r="G65" s="3">
        <v>-2.55</v>
      </c>
      <c r="H65" s="6">
        <v>-0.0351</v>
      </c>
      <c r="I65" s="15">
        <v>17245.0</v>
      </c>
      <c r="J65" s="15">
        <v>51074.0</v>
      </c>
    </row>
    <row r="66">
      <c r="A66" s="8">
        <v>77.02</v>
      </c>
      <c r="B66" s="5">
        <f t="shared" si="1"/>
        <v>40074</v>
      </c>
      <c r="C66" s="3">
        <v>72.62</v>
      </c>
      <c r="D66" s="3">
        <v>73.11</v>
      </c>
      <c r="E66" s="3">
        <v>71.96</v>
      </c>
      <c r="F66" s="3">
        <v>72.66</v>
      </c>
      <c r="G66" s="3">
        <v>-0.3</v>
      </c>
      <c r="H66" s="6">
        <v>-0.0041</v>
      </c>
      <c r="I66" s="15">
        <v>19663.0</v>
      </c>
      <c r="J66" s="15">
        <v>52657.0</v>
      </c>
    </row>
    <row r="67">
      <c r="A67" s="8">
        <v>75.08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75.19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-1.24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-0.0162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138009.0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123189.0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40154.0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77.83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78.25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76.28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76.43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-1.09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-0.0141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134703.0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130170.0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40151.0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77.59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79.8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76.94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77.52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-0.84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-0.0107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172267.0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143961.0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40150.0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78.09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78.95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77.41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78.36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+0.48</f>
        <v>0.48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+0.62%</f>
        <v>0.0062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147308.0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149833.0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40149.0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79.34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79.67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77.48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77.88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-1.47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-0.0185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141157.0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151805.0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40148.0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78.42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79.91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78.25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79.35</v>
      </c>
    </row>
    <row r="114">
      <c r="A114" s="9">
        <f>+0.88</f>
        <v>0.88</v>
      </c>
    </row>
    <row r="115">
      <c r="A115" s="9">
        <f>+1.12%</f>
        <v>0.0112</v>
      </c>
    </row>
    <row r="116">
      <c r="A116" s="16">
        <v>140301.0</v>
      </c>
    </row>
    <row r="117">
      <c r="A117" s="16">
        <v>164052.0</v>
      </c>
    </row>
    <row r="118">
      <c r="A118" s="14">
        <v>40147.0</v>
      </c>
    </row>
    <row r="119">
      <c r="A119" s="8">
        <v>77.46</v>
      </c>
    </row>
    <row r="120">
      <c r="A120" s="8">
        <v>79.3</v>
      </c>
    </row>
    <row r="121">
      <c r="A121" s="8">
        <v>76.4</v>
      </c>
    </row>
    <row r="122">
      <c r="A122" s="8">
        <v>78.47</v>
      </c>
    </row>
    <row r="123">
      <c r="A123" s="9">
        <f>+1.29</f>
        <v>1.29</v>
      </c>
    </row>
    <row r="124">
      <c r="A124" s="9">
        <f>+1.67%</f>
        <v>0.0167</v>
      </c>
    </row>
    <row r="125">
      <c r="A125" s="16">
        <v>155212.0</v>
      </c>
    </row>
    <row r="126">
      <c r="A126" s="16">
        <v>172219.0</v>
      </c>
    </row>
    <row r="127">
      <c r="A127" s="14">
        <v>40144.0</v>
      </c>
    </row>
    <row r="128">
      <c r="A128" s="8">
        <v>77.18</v>
      </c>
    </row>
    <row r="129">
      <c r="A129" s="8">
        <v>77.37</v>
      </c>
    </row>
    <row r="130">
      <c r="A130" s="8">
        <v>73.7</v>
      </c>
    </row>
    <row r="131">
      <c r="A131" s="8">
        <v>77.18</v>
      </c>
    </row>
    <row r="132">
      <c r="A132" s="9">
        <f>+0.19</f>
        <v>0.19</v>
      </c>
    </row>
    <row r="133">
      <c r="A133" s="9">
        <f>+0.25%</f>
        <v>0.0025</v>
      </c>
    </row>
    <row r="134">
      <c r="A134" s="16">
        <v>155310.0</v>
      </c>
    </row>
    <row r="135">
      <c r="A135" s="16">
        <v>176412.0</v>
      </c>
    </row>
    <row r="136">
      <c r="A136" s="14">
        <v>40143.0</v>
      </c>
    </row>
    <row r="137">
      <c r="A137" s="8">
        <v>78.31</v>
      </c>
    </row>
    <row r="138">
      <c r="A138" s="8">
        <v>78.31</v>
      </c>
    </row>
    <row r="139">
      <c r="A139" s="8">
        <v>76.95</v>
      </c>
    </row>
    <row r="140">
      <c r="A140" s="8">
        <v>76.99</v>
      </c>
    </row>
    <row r="141">
      <c r="A141" s="11">
        <v>-1.45</v>
      </c>
    </row>
    <row r="142">
      <c r="A142" s="12">
        <v>-0.0185</v>
      </c>
    </row>
    <row r="143">
      <c r="A143" s="17">
        <v>57568.0</v>
      </c>
    </row>
    <row r="144">
      <c r="A144" s="17">
        <v>186057.0</v>
      </c>
    </row>
    <row r="145">
      <c r="A145" s="14">
        <v>40142.0</v>
      </c>
    </row>
    <row r="146">
      <c r="A146" s="8">
        <v>76.6</v>
      </c>
    </row>
    <row r="147">
      <c r="A147" s="8">
        <v>78.63</v>
      </c>
    </row>
    <row r="148">
      <c r="A148" s="8">
        <v>76.31</v>
      </c>
    </row>
    <row r="149">
      <c r="A149" s="8">
        <v>78.44</v>
      </c>
    </row>
    <row r="150">
      <c r="A150" s="9">
        <f>+1.98</f>
        <v>1.98</v>
      </c>
    </row>
    <row r="151">
      <c r="A151" s="9">
        <f>+2.59%</f>
        <v>0.0259</v>
      </c>
    </row>
    <row r="152">
      <c r="A152" s="16">
        <v>154427.0</v>
      </c>
    </row>
    <row r="153">
      <c r="A153" s="16">
        <v>192192.0</v>
      </c>
    </row>
    <row r="154">
      <c r="A154" s="14">
        <v>40141.0</v>
      </c>
    </row>
    <row r="155">
      <c r="A155" s="8">
        <v>77.46</v>
      </c>
    </row>
    <row r="156">
      <c r="A156" s="8">
        <v>77.84</v>
      </c>
    </row>
    <row r="157">
      <c r="A157" s="8">
        <v>76.01</v>
      </c>
    </row>
    <row r="158">
      <c r="A158" s="8">
        <v>76.46</v>
      </c>
    </row>
    <row r="159">
      <c r="A159" s="11">
        <v>-1.0</v>
      </c>
    </row>
    <row r="160">
      <c r="A160" s="12">
        <v>-0.0129</v>
      </c>
    </row>
    <row r="161">
      <c r="A161" s="17">
        <v>173886.0</v>
      </c>
    </row>
    <row r="162">
      <c r="A162" s="17">
        <v>196452.0</v>
      </c>
    </row>
    <row r="163">
      <c r="A163" s="14">
        <v>40140.0</v>
      </c>
    </row>
    <row r="164">
      <c r="A164" s="8">
        <v>77.55</v>
      </c>
    </row>
    <row r="165">
      <c r="A165" s="8">
        <v>79.58</v>
      </c>
    </row>
    <row r="166">
      <c r="A166" s="8">
        <v>77.12</v>
      </c>
    </row>
    <row r="167">
      <c r="A167" s="8">
        <v>77.46</v>
      </c>
    </row>
    <row r="168">
      <c r="A168" s="9">
        <f>+0.26</f>
        <v>0.26</v>
      </c>
    </row>
    <row r="169">
      <c r="A169" s="9">
        <f>+0.34%</f>
        <v>0.0034</v>
      </c>
    </row>
    <row r="170">
      <c r="A170" s="16">
        <v>146698.0</v>
      </c>
    </row>
    <row r="171">
      <c r="A171" s="16">
        <v>231849.0</v>
      </c>
    </row>
    <row r="172">
      <c r="A172" s="14">
        <v>40137.0</v>
      </c>
    </row>
    <row r="173">
      <c r="A173" s="8">
        <v>77.93</v>
      </c>
    </row>
    <row r="174">
      <c r="A174" s="8">
        <v>78.15</v>
      </c>
    </row>
    <row r="175">
      <c r="A175" s="8">
        <v>76.5</v>
      </c>
    </row>
    <row r="176">
      <c r="A176" s="8">
        <v>77.2</v>
      </c>
    </row>
    <row r="177">
      <c r="A177" s="11">
        <v>-0.44</v>
      </c>
    </row>
    <row r="178">
      <c r="A178" s="12">
        <v>-0.0057</v>
      </c>
    </row>
    <row r="179">
      <c r="A179" s="17">
        <v>124126.0</v>
      </c>
    </row>
    <row r="180">
      <c r="A180" s="17">
        <v>219463.0</v>
      </c>
    </row>
    <row r="181">
      <c r="A181" s="14">
        <v>40136.0</v>
      </c>
    </row>
    <row r="182">
      <c r="A182" s="8">
        <v>79.4</v>
      </c>
    </row>
    <row r="183">
      <c r="A183" s="8">
        <v>79.79</v>
      </c>
    </row>
    <row r="184">
      <c r="A184" s="8">
        <v>77.2</v>
      </c>
    </row>
    <row r="185">
      <c r="A185" s="8">
        <v>77.64</v>
      </c>
    </row>
    <row r="186">
      <c r="A186" s="11">
        <v>-1.83</v>
      </c>
    </row>
    <row r="187">
      <c r="A187" s="12">
        <v>-0.023</v>
      </c>
    </row>
    <row r="188">
      <c r="A188" s="17">
        <v>147852.0</v>
      </c>
    </row>
    <row r="189">
      <c r="A189" s="17">
        <v>228028.0</v>
      </c>
    </row>
    <row r="190">
      <c r="A190" s="14">
        <v>40135.0</v>
      </c>
    </row>
    <row r="191">
      <c r="A191" s="8">
        <v>79.45</v>
      </c>
    </row>
    <row r="192">
      <c r="A192" s="8">
        <v>80.14</v>
      </c>
    </row>
    <row r="193">
      <c r="A193" s="8">
        <v>78.67</v>
      </c>
    </row>
    <row r="194">
      <c r="A194" s="8">
        <v>79.47</v>
      </c>
    </row>
    <row r="195">
      <c r="A195" s="9">
        <f>+0.5</f>
        <v>0.5</v>
      </c>
    </row>
    <row r="196">
      <c r="A196" s="9">
        <f>+0.63%</f>
        <v>0.0063</v>
      </c>
    </row>
    <row r="197">
      <c r="A197" s="16">
        <v>136198.0</v>
      </c>
    </row>
    <row r="198">
      <c r="A198" s="16">
        <v>243875.0</v>
      </c>
    </row>
    <row r="199">
      <c r="A199" s="14">
        <v>40134.0</v>
      </c>
    </row>
    <row r="200">
      <c r="A200" s="8">
        <v>78.8</v>
      </c>
    </row>
    <row r="201">
      <c r="A201" s="8">
        <v>79.56</v>
      </c>
    </row>
    <row r="202">
      <c r="A202" s="8">
        <v>78.02</v>
      </c>
    </row>
    <row r="203">
      <c r="A203" s="8">
        <v>78.97</v>
      </c>
    </row>
    <row r="204">
      <c r="A204" s="9">
        <f>+0.21</f>
        <v>0.21</v>
      </c>
    </row>
    <row r="205">
      <c r="A205" s="9">
        <f>+0.27%</f>
        <v>0.0027</v>
      </c>
    </row>
    <row r="206">
      <c r="A206" s="16">
        <v>121112.0</v>
      </c>
    </row>
    <row r="207">
      <c r="A207" s="16">
        <v>230822.0</v>
      </c>
    </row>
    <row r="208">
      <c r="A208" s="14">
        <v>40133.0</v>
      </c>
    </row>
    <row r="209">
      <c r="A209" s="8">
        <v>76.79</v>
      </c>
    </row>
    <row r="210">
      <c r="A210" s="8">
        <v>79.27</v>
      </c>
    </row>
    <row r="211">
      <c r="A211" s="8">
        <v>76.57</v>
      </c>
    </row>
    <row r="212">
      <c r="A212" s="8">
        <v>78.76</v>
      </c>
    </row>
    <row r="213">
      <c r="A213" s="9">
        <f>+2.45</f>
        <v>2.45</v>
      </c>
    </row>
    <row r="214">
      <c r="A214" s="9">
        <f>+3.21%</f>
        <v>0.0321</v>
      </c>
    </row>
    <row r="215">
      <c r="A215" s="16">
        <v>135428.0</v>
      </c>
    </row>
    <row r="216">
      <c r="A216" s="16">
        <v>231547.0</v>
      </c>
    </row>
    <row r="217">
      <c r="A217" s="14">
        <v>40130.0</v>
      </c>
    </row>
    <row r="218">
      <c r="A218" s="8">
        <v>76.45</v>
      </c>
    </row>
    <row r="219">
      <c r="A219" s="8">
        <v>77.64</v>
      </c>
    </row>
    <row r="220">
      <c r="A220" s="8">
        <v>75.55</v>
      </c>
    </row>
    <row r="221">
      <c r="A221" s="8">
        <v>76.31</v>
      </c>
    </row>
    <row r="222">
      <c r="A222" s="11">
        <v>-0.46</v>
      </c>
    </row>
    <row r="223">
      <c r="A223" s="12">
        <v>-0.006</v>
      </c>
    </row>
    <row r="224">
      <c r="A224" s="17">
        <v>139155.0</v>
      </c>
    </row>
    <row r="225">
      <c r="A225" s="17">
        <v>220413.0</v>
      </c>
    </row>
    <row r="226">
      <c r="A226" s="14">
        <v>40129.0</v>
      </c>
    </row>
    <row r="227">
      <c r="A227" s="8">
        <v>78.98</v>
      </c>
    </row>
    <row r="228">
      <c r="A228" s="8">
        <v>79.04</v>
      </c>
    </row>
    <row r="229">
      <c r="A229" s="8">
        <v>76.32</v>
      </c>
    </row>
    <row r="230">
      <c r="A230" s="8">
        <v>76.77</v>
      </c>
    </row>
    <row r="231">
      <c r="A231" s="11">
        <v>-1.93</v>
      </c>
    </row>
    <row r="232">
      <c r="A232" s="12">
        <v>-0.0245</v>
      </c>
    </row>
    <row r="233">
      <c r="A233" s="17">
        <v>178143.0</v>
      </c>
    </row>
    <row r="234">
      <c r="A234" s="17">
        <v>225586.0</v>
      </c>
    </row>
    <row r="235">
      <c r="A235" s="14">
        <v>40128.0</v>
      </c>
    </row>
    <row r="236">
      <c r="A236" s="8">
        <v>78.36</v>
      </c>
    </row>
    <row r="237">
      <c r="A237" s="8">
        <v>79.35</v>
      </c>
    </row>
    <row r="238">
      <c r="A238" s="8">
        <v>77.84</v>
      </c>
    </row>
    <row r="239">
      <c r="A239" s="8">
        <v>78.7</v>
      </c>
    </row>
    <row r="240">
      <c r="A240" s="9">
        <f>+0.42</f>
        <v>0.42</v>
      </c>
    </row>
    <row r="241">
      <c r="A241" s="9">
        <f>+0.54%</f>
        <v>0.0054</v>
      </c>
    </row>
    <row r="242">
      <c r="A242" s="16">
        <v>142497.0</v>
      </c>
    </row>
    <row r="243">
      <c r="A243" s="16">
        <v>213191.0</v>
      </c>
    </row>
    <row r="244">
      <c r="A244" s="14">
        <v>40127.0</v>
      </c>
    </row>
    <row r="245">
      <c r="A245" s="8">
        <v>78.35</v>
      </c>
    </row>
    <row r="246">
      <c r="A246" s="8">
        <v>79.71</v>
      </c>
    </row>
    <row r="247">
      <c r="A247" s="8">
        <v>77.15</v>
      </c>
    </row>
    <row r="248">
      <c r="A248" s="8">
        <v>78.28</v>
      </c>
    </row>
    <row r="249">
      <c r="A249" s="11">
        <v>-0.29</v>
      </c>
    </row>
    <row r="250">
      <c r="A250" s="12">
        <v>-0.0037</v>
      </c>
    </row>
    <row r="251">
      <c r="A251" s="17">
        <v>109243.0</v>
      </c>
    </row>
    <row r="252">
      <c r="A252" s="17">
        <v>190246.0</v>
      </c>
    </row>
    <row r="253">
      <c r="A253" s="7">
        <v>40126.0</v>
      </c>
    </row>
    <row r="254">
      <c r="A254" s="8">
        <v>77.0</v>
      </c>
    </row>
    <row r="255">
      <c r="A255" s="8">
        <v>79.32</v>
      </c>
    </row>
    <row r="256">
      <c r="A256" s="8">
        <v>77.0</v>
      </c>
    </row>
    <row r="257">
      <c r="A257" s="8">
        <v>78.57</v>
      </c>
    </row>
    <row r="258">
      <c r="A258" s="9">
        <f>+1.95</f>
        <v>1.95</v>
      </c>
    </row>
    <row r="259">
      <c r="A259" s="9">
        <f>+2.55%</f>
        <v>0.0255</v>
      </c>
    </row>
    <row r="260">
      <c r="A260" s="16">
        <v>84088.0</v>
      </c>
    </row>
    <row r="261">
      <c r="A261" s="16">
        <v>182059.0</v>
      </c>
    </row>
    <row r="262">
      <c r="A262" s="7">
        <v>40123.0</v>
      </c>
    </row>
    <row r="263">
      <c r="A263" s="8">
        <v>79.17</v>
      </c>
    </row>
    <row r="264">
      <c r="A264" s="8">
        <v>79.55</v>
      </c>
    </row>
    <row r="265">
      <c r="A265" s="8">
        <v>75.98</v>
      </c>
    </row>
    <row r="266">
      <c r="A266" s="8">
        <v>76.62</v>
      </c>
    </row>
    <row r="267">
      <c r="A267" s="11">
        <v>-2.15</v>
      </c>
    </row>
    <row r="268">
      <c r="A268" s="12">
        <v>-0.0273</v>
      </c>
    </row>
    <row r="269">
      <c r="A269" s="17">
        <v>96320.0</v>
      </c>
    </row>
    <row r="270">
      <c r="A270" s="17">
        <v>161205.0</v>
      </c>
    </row>
    <row r="271">
      <c r="A271" s="7">
        <v>40122.0</v>
      </c>
    </row>
    <row r="272">
      <c r="A272" s="8">
        <v>79.15</v>
      </c>
    </row>
    <row r="273">
      <c r="A273" s="8">
        <v>79.73</v>
      </c>
    </row>
    <row r="274">
      <c r="A274" s="8">
        <v>78.58</v>
      </c>
    </row>
    <row r="275">
      <c r="A275" s="8">
        <v>78.77</v>
      </c>
    </row>
    <row r="276">
      <c r="A276" s="11">
        <v>-0.94</v>
      </c>
    </row>
    <row r="277">
      <c r="A277" s="12">
        <v>-0.0118</v>
      </c>
    </row>
    <row r="278">
      <c r="A278" s="17">
        <v>78968.0</v>
      </c>
    </row>
    <row r="279">
      <c r="A279" s="17">
        <v>157676.0</v>
      </c>
    </row>
    <row r="280">
      <c r="A280" s="7">
        <v>40121.0</v>
      </c>
    </row>
    <row r="281">
      <c r="A281" s="8">
        <v>78.59</v>
      </c>
    </row>
    <row r="282">
      <c r="A282" s="8">
        <v>80.24</v>
      </c>
    </row>
    <row r="283">
      <c r="A283" s="8">
        <v>78.5</v>
      </c>
    </row>
    <row r="284">
      <c r="A284" s="8">
        <v>79.71</v>
      </c>
    </row>
    <row r="285">
      <c r="A285" s="9">
        <f>+0.77</f>
        <v>0.77</v>
      </c>
    </row>
    <row r="286">
      <c r="A286" s="9">
        <f>+0.98%</f>
        <v>0.0098</v>
      </c>
    </row>
    <row r="287">
      <c r="A287" s="16">
        <v>78022.0</v>
      </c>
    </row>
    <row r="288">
      <c r="A288" s="16">
        <v>146304.0</v>
      </c>
    </row>
    <row r="289">
      <c r="A289" s="7">
        <v>40120.0</v>
      </c>
    </row>
    <row r="290">
      <c r="A290" s="8">
        <v>77.36</v>
      </c>
    </row>
    <row r="291">
      <c r="A291" s="8">
        <v>79.15</v>
      </c>
    </row>
    <row r="292">
      <c r="A292" s="8">
        <v>75.92</v>
      </c>
    </row>
    <row r="293">
      <c r="A293" s="8">
        <v>78.94</v>
      </c>
    </row>
    <row r="294">
      <c r="A294" s="9">
        <f>+1.58</f>
        <v>1.58</v>
      </c>
    </row>
    <row r="295">
      <c r="A295" s="9">
        <f>+2.04%</f>
        <v>0.0204</v>
      </c>
    </row>
    <row r="296">
      <c r="A296" s="16">
        <v>72047.0</v>
      </c>
    </row>
    <row r="297">
      <c r="A297" s="16">
        <v>141844.0</v>
      </c>
    </row>
    <row r="298">
      <c r="A298" s="7">
        <v>40119.0</v>
      </c>
    </row>
    <row r="299">
      <c r="A299" s="8">
        <v>76.05</v>
      </c>
    </row>
    <row r="300">
      <c r="A300" s="8">
        <v>77.86</v>
      </c>
    </row>
    <row r="301">
      <c r="A301" s="8">
        <v>75.7</v>
      </c>
    </row>
    <row r="302">
      <c r="A302" s="8">
        <v>77.36</v>
      </c>
    </row>
    <row r="303">
      <c r="A303" s="9">
        <f>+1.36</f>
        <v>1.36</v>
      </c>
    </row>
    <row r="304">
      <c r="A304" s="9">
        <f>+1.79%</f>
        <v>0.0179</v>
      </c>
    </row>
    <row r="305">
      <c r="A305" s="16">
        <v>59912.0</v>
      </c>
    </row>
    <row r="306">
      <c r="A306" s="16">
        <v>132746.0</v>
      </c>
    </row>
    <row r="307">
      <c r="A307" s="14">
        <v>40116.0</v>
      </c>
    </row>
    <row r="308">
      <c r="A308" s="8">
        <v>78.85</v>
      </c>
    </row>
    <row r="309">
      <c r="A309" s="8">
        <v>78.99</v>
      </c>
    </row>
    <row r="310">
      <c r="A310" s="8">
        <v>75.9</v>
      </c>
    </row>
    <row r="311">
      <c r="A311" s="8">
        <v>76.0</v>
      </c>
    </row>
    <row r="312">
      <c r="A312" s="11">
        <v>-2.81</v>
      </c>
    </row>
    <row r="313">
      <c r="A313" s="12">
        <v>-0.0357</v>
      </c>
    </row>
    <row r="314">
      <c r="A314" s="17">
        <v>61641.0</v>
      </c>
    </row>
    <row r="315">
      <c r="A315" s="17">
        <v>126224.0</v>
      </c>
    </row>
    <row r="316">
      <c r="A316" s="14">
        <v>40115.0</v>
      </c>
    </row>
    <row r="317">
      <c r="A317" s="8">
        <v>78.84</v>
      </c>
    </row>
    <row r="318">
      <c r="A318" s="8">
        <v>78.84</v>
      </c>
    </row>
    <row r="319">
      <c r="A319" s="8">
        <v>78.81</v>
      </c>
    </row>
    <row r="320">
      <c r="A320" s="8">
        <v>78.81</v>
      </c>
    </row>
    <row r="321">
      <c r="A321" s="9">
        <f>+2.21</f>
        <v>2.21</v>
      </c>
    </row>
    <row r="322">
      <c r="A322" s="9">
        <f>+2.89%</f>
        <v>0.0289</v>
      </c>
    </row>
    <row r="323">
      <c r="A323" s="16">
        <v>58393.0</v>
      </c>
    </row>
    <row r="324">
      <c r="A324" s="16">
        <v>122902.0</v>
      </c>
    </row>
    <row r="325">
      <c r="A325" s="14">
        <v>40114.0</v>
      </c>
    </row>
    <row r="326">
      <c r="A326" s="8">
        <v>78.61</v>
      </c>
    </row>
    <row r="327">
      <c r="A327" s="8">
        <v>78.79</v>
      </c>
    </row>
    <row r="328">
      <c r="A328" s="8">
        <v>76.39</v>
      </c>
    </row>
    <row r="329">
      <c r="A329" s="8">
        <v>76.6</v>
      </c>
    </row>
    <row r="330">
      <c r="A330" s="11">
        <v>-2.06</v>
      </c>
    </row>
    <row r="331">
      <c r="A331" s="12">
        <v>-0.0262</v>
      </c>
    </row>
    <row r="332">
      <c r="A332" s="17">
        <v>65830.0</v>
      </c>
    </row>
    <row r="333">
      <c r="A333" s="17">
        <v>116051.0</v>
      </c>
    </row>
    <row r="334">
      <c r="A334" s="14">
        <v>40113.0</v>
      </c>
    </row>
    <row r="335">
      <c r="A335" s="8">
        <v>78.18</v>
      </c>
    </row>
    <row r="336">
      <c r="A336" s="8">
        <v>79.17</v>
      </c>
    </row>
    <row r="337">
      <c r="A337" s="8">
        <v>77.21</v>
      </c>
    </row>
    <row r="338">
      <c r="A338" s="8">
        <v>78.66</v>
      </c>
    </row>
    <row r="339">
      <c r="A339" s="9">
        <f>+0.62</f>
        <v>0.62</v>
      </c>
    </row>
    <row r="340">
      <c r="A340" s="9">
        <f>+0.79%</f>
        <v>0.0079</v>
      </c>
    </row>
    <row r="341">
      <c r="A341" s="16">
        <v>58472.0</v>
      </c>
    </row>
    <row r="342">
      <c r="A342" s="16">
        <v>119801.0</v>
      </c>
    </row>
    <row r="343">
      <c r="A343" s="14">
        <v>40112.0</v>
      </c>
    </row>
    <row r="344">
      <c r="A344" s="8">
        <v>79.25</v>
      </c>
    </row>
    <row r="345">
      <c r="A345" s="8">
        <v>80.86</v>
      </c>
    </row>
    <row r="346">
      <c r="A346" s="8">
        <v>77.41</v>
      </c>
    </row>
    <row r="347">
      <c r="A347" s="8">
        <v>78.04</v>
      </c>
    </row>
    <row r="348">
      <c r="A348" s="11">
        <v>-1.65</v>
      </c>
    </row>
    <row r="349">
      <c r="A349" s="12">
        <v>-0.0207</v>
      </c>
    </row>
    <row r="350">
      <c r="A350" s="17">
        <v>40975.0</v>
      </c>
    </row>
    <row r="351">
      <c r="A351" s="17">
        <v>114338.0</v>
      </c>
    </row>
    <row r="352">
      <c r="A352" s="14">
        <v>40109.0</v>
      </c>
    </row>
    <row r="353">
      <c r="A353" s="8">
        <v>80.5</v>
      </c>
    </row>
    <row r="354">
      <c r="A354" s="8">
        <v>80.89</v>
      </c>
    </row>
    <row r="355">
      <c r="A355" s="8">
        <v>78.81</v>
      </c>
    </row>
    <row r="356">
      <c r="A356" s="8">
        <v>79.69</v>
      </c>
    </row>
    <row r="357">
      <c r="A357" s="11">
        <v>-0.56</v>
      </c>
    </row>
    <row r="358">
      <c r="A358" s="12">
        <v>-0.007</v>
      </c>
    </row>
    <row r="359">
      <c r="A359" s="17">
        <v>41804.0</v>
      </c>
    </row>
    <row r="360">
      <c r="A360" s="17">
        <v>112943.0</v>
      </c>
    </row>
    <row r="361">
      <c r="A361" s="14">
        <v>40108.0</v>
      </c>
    </row>
    <row r="362">
      <c r="A362" s="8">
        <v>80.27</v>
      </c>
    </row>
    <row r="363">
      <c r="A363" s="8">
        <v>80.55</v>
      </c>
    </row>
    <row r="364">
      <c r="A364" s="8">
        <v>79.02</v>
      </c>
    </row>
    <row r="365">
      <c r="A365" s="8">
        <v>80.25</v>
      </c>
    </row>
    <row r="366">
      <c r="A366" s="11">
        <v>-0.2</v>
      </c>
    </row>
    <row r="367">
      <c r="A367" s="12">
        <v>-0.0025</v>
      </c>
    </row>
    <row r="368">
      <c r="A368" s="17">
        <v>45169.0</v>
      </c>
    </row>
    <row r="369">
      <c r="A369" s="17">
        <v>113816.0</v>
      </c>
    </row>
    <row r="370">
      <c r="A370" s="14">
        <v>40107.0</v>
      </c>
    </row>
    <row r="371">
      <c r="A371" s="8">
        <v>77.65</v>
      </c>
    </row>
    <row r="372">
      <c r="A372" s="8">
        <v>81.0</v>
      </c>
    </row>
    <row r="373">
      <c r="A373" s="8">
        <v>76.79</v>
      </c>
    </row>
    <row r="374">
      <c r="A374" s="8">
        <v>80.45</v>
      </c>
    </row>
    <row r="375">
      <c r="A375" s="9">
        <f>+2.47</f>
        <v>2.47</v>
      </c>
    </row>
    <row r="376">
      <c r="A376" s="9">
        <f>+3.17%</f>
        <v>0.0317</v>
      </c>
    </row>
    <row r="377">
      <c r="A377" s="16">
        <v>55085.0</v>
      </c>
    </row>
    <row r="378">
      <c r="A378" s="16">
        <v>112513.0</v>
      </c>
    </row>
    <row r="379">
      <c r="A379" s="14">
        <v>40106.0</v>
      </c>
    </row>
    <row r="380">
      <c r="A380" s="8">
        <v>78.42</v>
      </c>
    </row>
    <row r="381">
      <c r="A381" s="8">
        <v>78.86</v>
      </c>
    </row>
    <row r="382">
      <c r="A382" s="8">
        <v>77.2</v>
      </c>
    </row>
    <row r="383">
      <c r="A383" s="8">
        <v>77.98</v>
      </c>
    </row>
    <row r="384">
      <c r="A384" s="11">
        <v>-0.49</v>
      </c>
    </row>
    <row r="385">
      <c r="A385" s="12">
        <v>-0.0062</v>
      </c>
    </row>
    <row r="386">
      <c r="A386" s="17">
        <v>51120.0</v>
      </c>
    </row>
    <row r="387">
      <c r="A387" s="17">
        <v>111332.0</v>
      </c>
    </row>
    <row r="388">
      <c r="A388" s="14">
        <v>40105.0</v>
      </c>
    </row>
    <row r="389">
      <c r="A389" s="8">
        <v>77.8</v>
      </c>
    </row>
    <row r="390">
      <c r="A390" s="8">
        <v>78.55</v>
      </c>
    </row>
    <row r="391">
      <c r="A391" s="8">
        <v>77.23</v>
      </c>
    </row>
    <row r="392">
      <c r="A392" s="8">
        <v>78.47</v>
      </c>
    </row>
    <row r="393">
      <c r="A393" s="9">
        <f>+0.78</f>
        <v>0.78</v>
      </c>
    </row>
    <row r="394">
      <c r="A394" s="9">
        <f>+1%</f>
        <v>0.01</v>
      </c>
    </row>
    <row r="395">
      <c r="A395" s="16">
        <v>37761.0</v>
      </c>
    </row>
    <row r="396">
      <c r="A396" s="16">
        <v>105966.0</v>
      </c>
    </row>
    <row r="397">
      <c r="A397" s="14">
        <v>40102.0</v>
      </c>
    </row>
    <row r="398">
      <c r="A398" s="8">
        <v>77.24</v>
      </c>
    </row>
    <row r="399">
      <c r="A399" s="8">
        <v>77.88</v>
      </c>
    </row>
    <row r="400">
      <c r="A400" s="8">
        <v>76.13</v>
      </c>
    </row>
    <row r="401">
      <c r="A401" s="8">
        <v>77.69</v>
      </c>
    </row>
    <row r="402">
      <c r="A402" s="9">
        <f>+0.71</f>
        <v>0.71</v>
      </c>
    </row>
    <row r="403">
      <c r="A403" s="9">
        <f>+0.92%</f>
        <v>0.0092</v>
      </c>
    </row>
    <row r="404">
      <c r="A404" s="16">
        <v>45266.0</v>
      </c>
    </row>
    <row r="405">
      <c r="A405" s="16">
        <v>103742.0</v>
      </c>
    </row>
    <row r="406">
      <c r="A406" s="14">
        <v>40101.0</v>
      </c>
    </row>
    <row r="407">
      <c r="A407" s="8">
        <v>74.96</v>
      </c>
    </row>
    <row r="408">
      <c r="A408" s="8">
        <v>77.28</v>
      </c>
    </row>
    <row r="409">
      <c r="A409" s="8">
        <v>74.31</v>
      </c>
    </row>
    <row r="410">
      <c r="A410" s="8">
        <v>76.98</v>
      </c>
    </row>
    <row r="411">
      <c r="A411" s="9">
        <f>+2.38</f>
        <v>2.38</v>
      </c>
    </row>
    <row r="412">
      <c r="A412" s="9">
        <f>+3.19%</f>
        <v>0.0319</v>
      </c>
    </row>
    <row r="413">
      <c r="A413" s="16">
        <v>46291.0</v>
      </c>
    </row>
    <row r="414">
      <c r="A414" s="16">
        <v>102353.0</v>
      </c>
    </row>
    <row r="415">
      <c r="A415" s="14">
        <v>40100.0</v>
      </c>
    </row>
    <row r="416">
      <c r="A416" s="8">
        <v>74.32</v>
      </c>
    </row>
    <row r="417">
      <c r="A417" s="8">
        <v>74.92</v>
      </c>
    </row>
    <row r="418">
      <c r="A418" s="8">
        <v>73.87</v>
      </c>
    </row>
    <row r="419">
      <c r="A419" s="8">
        <v>74.6</v>
      </c>
    </row>
    <row r="420">
      <c r="A420" s="9">
        <f>+0.87</f>
        <v>0.87</v>
      </c>
    </row>
    <row r="421">
      <c r="A421" s="9">
        <f>+1.18%</f>
        <v>0.0118</v>
      </c>
    </row>
    <row r="422">
      <c r="A422" s="16">
        <v>34761.0</v>
      </c>
    </row>
    <row r="423">
      <c r="A423" s="16">
        <v>99294.0</v>
      </c>
    </row>
    <row r="424">
      <c r="A424" s="14">
        <v>40099.0</v>
      </c>
    </row>
    <row r="425">
      <c r="A425" s="8">
        <v>72.27</v>
      </c>
    </row>
    <row r="426">
      <c r="A426" s="8">
        <v>74.2</v>
      </c>
    </row>
    <row r="427">
      <c r="A427" s="8">
        <v>72.27</v>
      </c>
    </row>
    <row r="428">
      <c r="A428" s="8">
        <v>73.73</v>
      </c>
    </row>
    <row r="429">
      <c r="A429" s="9">
        <f>+0.96</f>
        <v>0.96</v>
      </c>
    </row>
    <row r="430">
      <c r="A430" s="9">
        <f>+1.32%</f>
        <v>0.0132</v>
      </c>
    </row>
    <row r="431">
      <c r="A431" s="16">
        <v>39104.0</v>
      </c>
    </row>
    <row r="432">
      <c r="A432" s="16">
        <v>94211.0</v>
      </c>
    </row>
    <row r="433">
      <c r="A433" s="14">
        <v>40098.0</v>
      </c>
    </row>
    <row r="434">
      <c r="A434" s="8">
        <v>71.87</v>
      </c>
    </row>
    <row r="435">
      <c r="A435" s="8">
        <v>73.41</v>
      </c>
    </row>
    <row r="436">
      <c r="A436" s="8">
        <v>71.81</v>
      </c>
    </row>
    <row r="437">
      <c r="A437" s="8">
        <v>72.77</v>
      </c>
    </row>
    <row r="438">
      <c r="A438" s="9">
        <f>+1.32</f>
        <v>1.32</v>
      </c>
    </row>
    <row r="439">
      <c r="A439" s="9">
        <f>+1.85%</f>
        <v>0.0185</v>
      </c>
    </row>
    <row r="440">
      <c r="A440" s="16">
        <v>36182.0</v>
      </c>
    </row>
    <row r="441">
      <c r="A441" s="16">
        <v>88003.0</v>
      </c>
    </row>
    <row r="442">
      <c r="A442" s="7">
        <v>40095.0</v>
      </c>
    </row>
    <row r="443">
      <c r="A443" s="8">
        <v>70.85</v>
      </c>
    </row>
    <row r="444">
      <c r="A444" s="8">
        <v>71.98</v>
      </c>
    </row>
    <row r="445">
      <c r="A445" s="8">
        <v>70.36</v>
      </c>
    </row>
    <row r="446">
      <c r="A446" s="8">
        <v>71.45</v>
      </c>
    </row>
    <row r="447">
      <c r="A447" s="9">
        <f>+0.16</f>
        <v>0.16</v>
      </c>
    </row>
    <row r="448">
      <c r="A448" s="9">
        <f>+0.22%</f>
        <v>0.0022</v>
      </c>
    </row>
    <row r="449">
      <c r="A449" s="16">
        <v>43149.0</v>
      </c>
    </row>
    <row r="450">
      <c r="A450" s="16">
        <v>85510.0</v>
      </c>
    </row>
    <row r="451">
      <c r="A451" s="7">
        <v>40094.0</v>
      </c>
    </row>
    <row r="452">
      <c r="A452" s="8">
        <v>69.34</v>
      </c>
    </row>
    <row r="453">
      <c r="A453" s="8">
        <v>72.0</v>
      </c>
    </row>
    <row r="454">
      <c r="A454" s="8">
        <v>68.63</v>
      </c>
    </row>
    <row r="455">
      <c r="A455" s="8">
        <v>71.29</v>
      </c>
    </row>
    <row r="456">
      <c r="A456" s="9">
        <f>+2.47</f>
        <v>2.47</v>
      </c>
    </row>
    <row r="457">
      <c r="A457" s="9">
        <f>+3.59%</f>
        <v>0.0359</v>
      </c>
    </row>
    <row r="458">
      <c r="A458" s="16">
        <v>46175.0</v>
      </c>
    </row>
    <row r="459">
      <c r="A459" s="16">
        <v>79698.0</v>
      </c>
    </row>
    <row r="460">
      <c r="A460" s="7">
        <v>40093.0</v>
      </c>
    </row>
    <row r="461">
      <c r="A461" s="8">
        <v>70.64</v>
      </c>
    </row>
    <row r="462">
      <c r="A462" s="8">
        <v>70.95</v>
      </c>
    </row>
    <row r="463">
      <c r="A463" s="8">
        <v>68.32</v>
      </c>
    </row>
    <row r="464">
      <c r="A464" s="8">
        <v>68.82</v>
      </c>
    </row>
    <row r="465">
      <c r="A465" s="11">
        <v>-1.26</v>
      </c>
    </row>
    <row r="466">
      <c r="A466" s="12">
        <v>-0.018</v>
      </c>
    </row>
    <row r="467">
      <c r="A467" s="17">
        <v>51070.0</v>
      </c>
    </row>
    <row r="468">
      <c r="A468" s="17">
        <v>75244.0</v>
      </c>
    </row>
    <row r="469">
      <c r="A469" s="7">
        <v>40092.0</v>
      </c>
    </row>
    <row r="470">
      <c r="A470" s="8">
        <v>69.51</v>
      </c>
    </row>
    <row r="471">
      <c r="A471" s="8">
        <v>71.23</v>
      </c>
    </row>
    <row r="472">
      <c r="A472" s="8">
        <v>69.43</v>
      </c>
    </row>
    <row r="473">
      <c r="A473" s="8">
        <v>70.08</v>
      </c>
    </row>
    <row r="474">
      <c r="A474" s="9">
        <f>+0.52</f>
        <v>0.52</v>
      </c>
    </row>
    <row r="475">
      <c r="A475" s="9">
        <f>+0.75%</f>
        <v>0.0075</v>
      </c>
    </row>
    <row r="476">
      <c r="A476" s="16">
        <v>23602.0</v>
      </c>
    </row>
    <row r="477">
      <c r="A477" s="16">
        <v>67101.0</v>
      </c>
    </row>
    <row r="478">
      <c r="A478" s="7">
        <v>40091.0</v>
      </c>
    </row>
    <row r="479">
      <c r="A479" s="8">
        <v>69.45</v>
      </c>
    </row>
    <row r="480">
      <c r="A480" s="8">
        <v>70.08</v>
      </c>
    </row>
    <row r="481">
      <c r="A481" s="8">
        <v>67.44</v>
      </c>
    </row>
    <row r="482">
      <c r="A482" s="8">
        <v>69.56</v>
      </c>
    </row>
    <row r="483">
      <c r="A483" s="11">
        <v>-0.01</v>
      </c>
    </row>
    <row r="484">
      <c r="A484" s="12">
        <v>-1.0E-4</v>
      </c>
    </row>
    <row r="485">
      <c r="A485" s="17">
        <v>25412.0</v>
      </c>
    </row>
    <row r="486">
      <c r="A486" s="17">
        <v>66657.0</v>
      </c>
    </row>
    <row r="487">
      <c r="A487" s="7">
        <v>40088.0</v>
      </c>
    </row>
    <row r="488">
      <c r="A488" s="8">
        <v>70.01</v>
      </c>
    </row>
    <row r="489">
      <c r="A489" s="8">
        <v>70.26</v>
      </c>
    </row>
    <row r="490">
      <c r="A490" s="8">
        <v>68.26</v>
      </c>
    </row>
    <row r="491">
      <c r="A491" s="8">
        <v>69.57</v>
      </c>
    </row>
    <row r="492">
      <c r="A492" s="11">
        <v>-1.11</v>
      </c>
    </row>
    <row r="493">
      <c r="A493" s="12">
        <v>-0.0157</v>
      </c>
    </row>
    <row r="494">
      <c r="A494" s="17">
        <v>22066.0</v>
      </c>
    </row>
    <row r="495">
      <c r="A495" s="17">
        <v>62643.0</v>
      </c>
    </row>
    <row r="496">
      <c r="A496" s="7">
        <v>40087.0</v>
      </c>
    </row>
    <row r="497">
      <c r="A497" s="8">
        <v>70.27</v>
      </c>
    </row>
    <row r="498">
      <c r="A498" s="8">
        <v>71.16</v>
      </c>
    </row>
    <row r="499">
      <c r="A499" s="8">
        <v>69.11</v>
      </c>
    </row>
    <row r="500">
      <c r="A500" s="8">
        <v>70.68</v>
      </c>
    </row>
    <row r="501">
      <c r="A501" s="9">
        <f>+0.21</f>
        <v>0.21</v>
      </c>
    </row>
    <row r="502">
      <c r="A502" s="9">
        <f>+0.3%</f>
        <v>0.003</v>
      </c>
    </row>
    <row r="503">
      <c r="A503" s="16">
        <v>25747.0</v>
      </c>
    </row>
    <row r="504">
      <c r="A504" s="16">
        <v>62041.0</v>
      </c>
    </row>
    <row r="505">
      <c r="A505" s="7">
        <v>40086.0</v>
      </c>
    </row>
    <row r="506">
      <c r="A506" s="8">
        <v>67.01</v>
      </c>
    </row>
    <row r="507">
      <c r="A507" s="8">
        <v>70.73</v>
      </c>
    </row>
    <row r="508">
      <c r="A508" s="8">
        <v>66.43</v>
      </c>
    </row>
    <row r="509">
      <c r="A509" s="8">
        <v>70.47</v>
      </c>
    </row>
    <row r="510">
      <c r="A510" s="9">
        <f>+3.53</f>
        <v>3.53</v>
      </c>
    </row>
    <row r="511">
      <c r="A511" s="9">
        <f>+5.27%</f>
        <v>0.0527</v>
      </c>
    </row>
    <row r="512">
      <c r="A512" s="16">
        <v>20136.0</v>
      </c>
    </row>
    <row r="513">
      <c r="A513" s="16">
        <v>60300.0</v>
      </c>
    </row>
    <row r="514">
      <c r="A514" s="7">
        <v>40085.0</v>
      </c>
    </row>
    <row r="515">
      <c r="A515" s="8">
        <v>67.3</v>
      </c>
    </row>
    <row r="516">
      <c r="A516" s="8">
        <v>67.44</v>
      </c>
    </row>
    <row r="517">
      <c r="A517" s="8">
        <v>66.17</v>
      </c>
    </row>
    <row r="518">
      <c r="A518" s="8">
        <v>66.94</v>
      </c>
    </row>
    <row r="519">
      <c r="A519" s="11">
        <v>-0.05</v>
      </c>
    </row>
    <row r="520">
      <c r="A520" s="12">
        <v>-7.0E-4</v>
      </c>
    </row>
    <row r="521">
      <c r="A521" s="17">
        <v>21905.0</v>
      </c>
    </row>
    <row r="522">
      <c r="A522" s="17">
        <v>60956.0</v>
      </c>
    </row>
    <row r="523">
      <c r="A523" s="7">
        <v>40084.0</v>
      </c>
    </row>
    <row r="524">
      <c r="A524" s="8">
        <v>65.96</v>
      </c>
    </row>
    <row r="525">
      <c r="A525" s="8">
        <v>67.69</v>
      </c>
    </row>
    <row r="526">
      <c r="A526" s="8">
        <v>65.9</v>
      </c>
    </row>
    <row r="527">
      <c r="A527" s="8">
        <v>66.99</v>
      </c>
    </row>
    <row r="528">
      <c r="A528" s="9">
        <f>+0.48</f>
        <v>0.48</v>
      </c>
    </row>
    <row r="529">
      <c r="A529" s="9">
        <f>+0.72%</f>
        <v>0.0072</v>
      </c>
    </row>
    <row r="530">
      <c r="A530" s="16">
        <v>16065.0</v>
      </c>
    </row>
    <row r="531">
      <c r="A531" s="16">
        <v>59698.0</v>
      </c>
    </row>
    <row r="532">
      <c r="A532" s="7">
        <v>40081.0</v>
      </c>
    </row>
    <row r="533">
      <c r="A533" s="8">
        <v>66.35</v>
      </c>
    </row>
    <row r="534">
      <c r="A534" s="8">
        <v>67.22</v>
      </c>
    </row>
    <row r="535">
      <c r="A535" s="8">
        <v>65.56</v>
      </c>
    </row>
    <row r="536">
      <c r="A536" s="8">
        <v>66.51</v>
      </c>
    </row>
    <row r="537">
      <c r="A537" s="9">
        <f>+0.17</f>
        <v>0.17</v>
      </c>
    </row>
    <row r="538">
      <c r="A538" s="9">
        <f>+0.26%</f>
        <v>0.0026</v>
      </c>
    </row>
    <row r="539">
      <c r="A539" s="16">
        <v>25116.0</v>
      </c>
    </row>
    <row r="540">
      <c r="A540" s="16">
        <v>57290.0</v>
      </c>
    </row>
    <row r="541">
      <c r="A541" s="7">
        <v>40080.0</v>
      </c>
    </row>
    <row r="542">
      <c r="A542" s="8">
        <v>69.1</v>
      </c>
    </row>
    <row r="543">
      <c r="A543" s="8">
        <v>69.35</v>
      </c>
    </row>
    <row r="544">
      <c r="A544" s="8">
        <v>66.13</v>
      </c>
    </row>
    <row r="545">
      <c r="A545" s="8">
        <v>66.34</v>
      </c>
    </row>
    <row r="546">
      <c r="A546" s="11">
        <v>-3.07</v>
      </c>
    </row>
    <row r="547">
      <c r="A547" s="12">
        <v>-0.0442</v>
      </c>
    </row>
    <row r="548">
      <c r="A548" s="17">
        <v>28729.0</v>
      </c>
    </row>
    <row r="549">
      <c r="A549" s="17">
        <v>55857.0</v>
      </c>
    </row>
    <row r="550">
      <c r="A550" s="7">
        <v>40079.0</v>
      </c>
    </row>
    <row r="551">
      <c r="A551" s="8">
        <v>71.5</v>
      </c>
    </row>
    <row r="552">
      <c r="A552" s="8">
        <v>71.83</v>
      </c>
    </row>
    <row r="553">
      <c r="A553" s="8">
        <v>68.86</v>
      </c>
    </row>
    <row r="554">
      <c r="A554" s="8">
        <v>69.41</v>
      </c>
    </row>
    <row r="555">
      <c r="A555" s="11">
        <v>-2.47</v>
      </c>
    </row>
    <row r="556">
      <c r="A556" s="12">
        <v>-0.0344</v>
      </c>
    </row>
    <row r="557">
      <c r="A557" s="17">
        <v>21152.0</v>
      </c>
    </row>
    <row r="558">
      <c r="A558" s="17">
        <v>53943.0</v>
      </c>
    </row>
    <row r="559">
      <c r="A559" s="7">
        <v>40078.0</v>
      </c>
    </row>
    <row r="560">
      <c r="A560" s="8">
        <v>70.25</v>
      </c>
    </row>
    <row r="561">
      <c r="A561" s="8">
        <v>72.04</v>
      </c>
    </row>
    <row r="562">
      <c r="A562" s="8">
        <v>70.23</v>
      </c>
    </row>
    <row r="563">
      <c r="A563" s="8">
        <v>71.88</v>
      </c>
    </row>
    <row r="564">
      <c r="A564" s="9">
        <f>+1.77</f>
        <v>1.77</v>
      </c>
    </row>
    <row r="565">
      <c r="A565" s="9">
        <f>+2.52%</f>
        <v>0.0252</v>
      </c>
    </row>
    <row r="566">
      <c r="A566" s="16">
        <v>15452.0</v>
      </c>
    </row>
    <row r="567">
      <c r="A567" s="16">
        <v>53788.0</v>
      </c>
    </row>
    <row r="568">
      <c r="A568" s="7">
        <v>40077.0</v>
      </c>
    </row>
    <row r="569">
      <c r="A569" s="8">
        <v>72.4</v>
      </c>
    </row>
    <row r="570">
      <c r="A570" s="8">
        <v>72.4</v>
      </c>
    </row>
    <row r="571">
      <c r="A571" s="8">
        <v>69.47</v>
      </c>
    </row>
    <row r="572">
      <c r="A572" s="8">
        <v>70.11</v>
      </c>
    </row>
    <row r="573">
      <c r="A573" s="11">
        <v>-2.55</v>
      </c>
    </row>
    <row r="574">
      <c r="A574" s="12">
        <v>-0.0351</v>
      </c>
    </row>
    <row r="575">
      <c r="A575" s="17">
        <v>17245.0</v>
      </c>
    </row>
    <row r="576">
      <c r="A576" s="17">
        <v>51074.0</v>
      </c>
    </row>
    <row r="577">
      <c r="A577" s="7">
        <v>40074.0</v>
      </c>
    </row>
    <row r="578">
      <c r="A578" s="8">
        <v>72.62</v>
      </c>
    </row>
    <row r="579">
      <c r="A579" s="8">
        <v>73.11</v>
      </c>
    </row>
    <row r="580">
      <c r="A580" s="8">
        <v>71.96</v>
      </c>
    </row>
    <row r="581">
      <c r="A581" s="8">
        <v>72.66</v>
      </c>
    </row>
    <row r="582">
      <c r="A582" s="11">
        <v>-0.3</v>
      </c>
    </row>
    <row r="583">
      <c r="A583" s="12">
        <v>-0.0041</v>
      </c>
    </row>
    <row r="584">
      <c r="A584" s="17">
        <v>19663.0</v>
      </c>
    </row>
    <row r="585">
      <c r="A585" s="17">
        <v>52657.0</v>
      </c>
    </row>
  </sheetData>
  <hyperlinks>
    <hyperlink r:id="rId1" ref="B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40192</v>
      </c>
      <c r="C3" s="3">
        <v>78.55</v>
      </c>
      <c r="D3" s="3">
        <v>78.98</v>
      </c>
      <c r="E3" s="3">
        <v>77.49</v>
      </c>
      <c r="F3" s="3">
        <v>77.82</v>
      </c>
      <c r="G3" s="3">
        <v>-0.49</v>
      </c>
      <c r="H3" s="6">
        <v>-0.0063</v>
      </c>
      <c r="I3" s="3">
        <v>0.0</v>
      </c>
      <c r="J3" s="3">
        <v>0.0</v>
      </c>
    </row>
    <row r="4">
      <c r="A4" s="19" t="s">
        <v>4</v>
      </c>
      <c r="B4" s="5">
        <f t="shared" si="1"/>
        <v>40191</v>
      </c>
      <c r="C4" s="3">
        <v>78.49</v>
      </c>
      <c r="D4" s="3">
        <v>79.09</v>
      </c>
      <c r="E4" s="3">
        <v>77.04</v>
      </c>
      <c r="F4" s="3">
        <v>78.31</v>
      </c>
      <c r="G4" s="3">
        <v>-0.99</v>
      </c>
      <c r="H4" s="6">
        <v>-0.0125</v>
      </c>
      <c r="I4" s="15">
        <v>102405.0</v>
      </c>
      <c r="J4" s="15">
        <v>30437.0</v>
      </c>
    </row>
    <row r="5">
      <c r="A5" s="19" t="s">
        <v>5</v>
      </c>
      <c r="B5" s="5">
        <f t="shared" si="1"/>
        <v>40190</v>
      </c>
      <c r="C5" s="3">
        <v>80.55</v>
      </c>
      <c r="D5" s="3">
        <v>80.86</v>
      </c>
      <c r="E5" s="3">
        <v>78.49</v>
      </c>
      <c r="F5" s="3">
        <v>79.3</v>
      </c>
      <c r="G5" s="3">
        <v>-1.67</v>
      </c>
      <c r="H5" s="6">
        <v>-0.0206</v>
      </c>
      <c r="I5" s="15">
        <v>137098.0</v>
      </c>
      <c r="J5" s="15">
        <v>62686.0</v>
      </c>
    </row>
    <row r="6">
      <c r="A6" s="19" t="s">
        <v>6</v>
      </c>
      <c r="B6" s="5">
        <f t="shared" si="1"/>
        <v>40189</v>
      </c>
      <c r="C6" s="3">
        <v>81.53</v>
      </c>
      <c r="D6" s="3">
        <v>82.45</v>
      </c>
      <c r="E6" s="3">
        <v>80.41</v>
      </c>
      <c r="F6" s="3">
        <v>80.97</v>
      </c>
      <c r="G6" s="3">
        <v>-0.4</v>
      </c>
      <c r="H6" s="6">
        <v>-0.0049</v>
      </c>
      <c r="I6" s="15">
        <v>127754.0</v>
      </c>
      <c r="J6" s="15">
        <v>100566.0</v>
      </c>
    </row>
    <row r="7">
      <c r="A7" s="19" t="s">
        <v>7</v>
      </c>
      <c r="B7" s="5">
        <f t="shared" si="1"/>
        <v>40186</v>
      </c>
      <c r="C7" s="3">
        <v>81.51</v>
      </c>
      <c r="D7" s="3">
        <v>82.05</v>
      </c>
      <c r="E7" s="3">
        <v>80.59</v>
      </c>
      <c r="F7" s="3">
        <v>81.37</v>
      </c>
      <c r="G7" s="3">
        <v>-0.14</v>
      </c>
      <c r="H7" s="6">
        <v>-0.0017</v>
      </c>
      <c r="I7" s="15">
        <v>149060.0</v>
      </c>
      <c r="J7" s="15">
        <v>124828.0</v>
      </c>
    </row>
    <row r="8">
      <c r="A8" s="19" t="s">
        <v>8</v>
      </c>
      <c r="B8" s="5">
        <f t="shared" si="1"/>
        <v>40185</v>
      </c>
      <c r="C8" s="3">
        <v>82.0</v>
      </c>
      <c r="D8" s="3">
        <v>82.05</v>
      </c>
      <c r="E8" s="3">
        <v>81.05</v>
      </c>
      <c r="F8" s="3">
        <v>81.51</v>
      </c>
      <c r="G8" s="3">
        <v>-0.38</v>
      </c>
      <c r="H8" s="6">
        <v>-0.0046</v>
      </c>
      <c r="I8" s="15">
        <v>127310.0</v>
      </c>
      <c r="J8" s="15">
        <v>144865.0</v>
      </c>
    </row>
    <row r="9">
      <c r="A9" s="19" t="s">
        <v>9</v>
      </c>
      <c r="B9" s="5">
        <f t="shared" si="1"/>
        <v>40184</v>
      </c>
      <c r="C9" s="3">
        <v>80.38</v>
      </c>
      <c r="D9" s="3">
        <v>82.21</v>
      </c>
      <c r="E9" s="3">
        <v>79.77</v>
      </c>
      <c r="F9" s="3">
        <v>81.89</v>
      </c>
      <c r="G9" s="3">
        <v>1.3</v>
      </c>
      <c r="H9" s="3">
        <v>0.0161</v>
      </c>
      <c r="I9" s="15">
        <v>148099.0</v>
      </c>
      <c r="J9" s="15">
        <v>163579.0</v>
      </c>
    </row>
    <row r="10">
      <c r="A10" s="20">
        <v>40192.0</v>
      </c>
      <c r="B10" s="5">
        <f t="shared" si="1"/>
        <v>40183</v>
      </c>
      <c r="C10" s="3">
        <v>80.29</v>
      </c>
      <c r="D10" s="3">
        <v>80.84</v>
      </c>
      <c r="E10" s="3">
        <v>79.75</v>
      </c>
      <c r="F10" s="3">
        <v>80.59</v>
      </c>
      <c r="G10" s="3">
        <v>0.47</v>
      </c>
      <c r="H10" s="3">
        <v>0.0059</v>
      </c>
      <c r="I10" s="15">
        <v>124294.0</v>
      </c>
      <c r="J10" s="15">
        <v>172055.0</v>
      </c>
    </row>
    <row r="11">
      <c r="A11" s="19">
        <v>78.55</v>
      </c>
      <c r="B11" s="5">
        <f t="shared" si="1"/>
        <v>40182</v>
      </c>
      <c r="C11" s="3">
        <v>78.49</v>
      </c>
      <c r="D11" s="3">
        <v>80.48</v>
      </c>
      <c r="E11" s="3">
        <v>78.34</v>
      </c>
      <c r="F11" s="3">
        <v>80.12</v>
      </c>
      <c r="G11" s="3">
        <v>2.19</v>
      </c>
      <c r="H11" s="3">
        <v>0.0281</v>
      </c>
      <c r="I11" s="15">
        <v>117445.0</v>
      </c>
      <c r="J11" s="15">
        <v>176882.0</v>
      </c>
    </row>
    <row r="12">
      <c r="A12" s="19">
        <v>78.98</v>
      </c>
      <c r="B12" s="13">
        <f t="shared" si="1"/>
        <v>40178</v>
      </c>
      <c r="C12" s="3">
        <v>78.65</v>
      </c>
      <c r="D12" s="3">
        <v>78.94</v>
      </c>
      <c r="E12" s="3">
        <v>77.77</v>
      </c>
      <c r="F12" s="3">
        <v>77.93</v>
      </c>
      <c r="G12" s="3">
        <v>-0.1</v>
      </c>
      <c r="H12" s="6">
        <v>-0.0013</v>
      </c>
      <c r="I12" s="15">
        <v>52657.0</v>
      </c>
      <c r="J12" s="15">
        <v>188136.0</v>
      </c>
    </row>
    <row r="13">
      <c r="A13" s="19">
        <v>77.49</v>
      </c>
      <c r="B13" s="13">
        <f t="shared" si="1"/>
        <v>40177</v>
      </c>
      <c r="C13" s="3">
        <v>77.53</v>
      </c>
      <c r="D13" s="3">
        <v>78.65</v>
      </c>
      <c r="E13" s="3">
        <v>77.51</v>
      </c>
      <c r="F13" s="3">
        <v>78.03</v>
      </c>
      <c r="G13" s="3">
        <v>0.39</v>
      </c>
      <c r="H13" s="3">
        <v>0.005</v>
      </c>
      <c r="I13" s="15">
        <v>71355.0</v>
      </c>
      <c r="J13" s="15">
        <v>184565.0</v>
      </c>
    </row>
    <row r="14">
      <c r="A14" s="19">
        <v>77.82</v>
      </c>
      <c r="B14" s="13">
        <f t="shared" si="1"/>
        <v>40176</v>
      </c>
      <c r="C14" s="3">
        <v>77.42</v>
      </c>
      <c r="D14" s="3">
        <v>78.03</v>
      </c>
      <c r="E14" s="3">
        <v>76.8</v>
      </c>
      <c r="F14" s="3">
        <v>77.64</v>
      </c>
      <c r="G14" s="3">
        <v>0.32</v>
      </c>
      <c r="H14" s="3">
        <v>0.0040999999999999995</v>
      </c>
      <c r="I14" s="15">
        <v>63744.0</v>
      </c>
      <c r="J14" s="15">
        <v>189218.0</v>
      </c>
    </row>
    <row r="15">
      <c r="A15" s="21">
        <v>-0.49</v>
      </c>
      <c r="B15" s="13">
        <f t="shared" si="1"/>
        <v>40175</v>
      </c>
      <c r="C15" s="3">
        <v>76.3</v>
      </c>
      <c r="D15" s="3">
        <v>77.42</v>
      </c>
      <c r="E15" s="3">
        <v>76.2</v>
      </c>
      <c r="F15" s="3">
        <v>77.32</v>
      </c>
      <c r="G15" s="3">
        <v>1.01</v>
      </c>
      <c r="H15" s="3">
        <v>0.0132</v>
      </c>
      <c r="I15" s="15">
        <v>41915.0</v>
      </c>
      <c r="J15" s="15">
        <v>193304.0</v>
      </c>
    </row>
    <row r="16">
      <c r="A16" s="22">
        <v>-0.0063</v>
      </c>
      <c r="B16" s="13">
        <f t="shared" si="1"/>
        <v>40171</v>
      </c>
      <c r="C16" s="3">
        <v>75.53</v>
      </c>
      <c r="D16" s="3">
        <v>76.5</v>
      </c>
      <c r="E16" s="3">
        <v>74.71</v>
      </c>
      <c r="F16" s="3">
        <v>76.31</v>
      </c>
      <c r="G16" s="3">
        <v>0.86</v>
      </c>
      <c r="H16" s="3">
        <v>0.011399999999999999</v>
      </c>
      <c r="I16" s="15">
        <v>56937.0</v>
      </c>
      <c r="J16" s="15">
        <v>210784.0</v>
      </c>
    </row>
    <row r="17">
      <c r="A17" s="21">
        <v>0.0</v>
      </c>
      <c r="B17" s="13">
        <f t="shared" si="1"/>
        <v>40170</v>
      </c>
      <c r="C17" s="3">
        <v>73.61</v>
      </c>
      <c r="D17" s="3">
        <v>75.66</v>
      </c>
      <c r="E17" s="3">
        <v>73.24</v>
      </c>
      <c r="F17" s="3">
        <v>75.45</v>
      </c>
      <c r="G17" s="3">
        <v>1.99</v>
      </c>
      <c r="H17" s="3">
        <v>0.0271</v>
      </c>
      <c r="I17" s="15">
        <v>108763.0</v>
      </c>
      <c r="J17" s="15">
        <v>194071.0</v>
      </c>
    </row>
    <row r="18">
      <c r="A18" s="21">
        <v>0.0</v>
      </c>
      <c r="B18" s="13">
        <f t="shared" si="1"/>
        <v>40169</v>
      </c>
      <c r="C18" s="3">
        <v>72.99</v>
      </c>
      <c r="D18" s="3">
        <v>74.0</v>
      </c>
      <c r="E18" s="3">
        <v>71.97</v>
      </c>
      <c r="F18" s="3">
        <v>73.46</v>
      </c>
      <c r="G18" s="3">
        <v>0.47</v>
      </c>
      <c r="H18" s="3">
        <v>0.0064</v>
      </c>
      <c r="I18" s="15">
        <v>96803.0</v>
      </c>
      <c r="J18" s="15">
        <v>193145.0</v>
      </c>
    </row>
    <row r="19">
      <c r="A19" s="23">
        <v>40191.0</v>
      </c>
      <c r="B19" s="13">
        <f t="shared" si="1"/>
        <v>40168</v>
      </c>
      <c r="C19" s="3">
        <v>73.62</v>
      </c>
      <c r="D19" s="3">
        <v>74.64</v>
      </c>
      <c r="E19" s="3">
        <v>72.48</v>
      </c>
      <c r="F19" s="3">
        <v>72.99</v>
      </c>
      <c r="G19" s="3">
        <v>-0.76</v>
      </c>
      <c r="H19" s="6">
        <v>-0.0103</v>
      </c>
      <c r="I19" s="15">
        <v>80463.0</v>
      </c>
      <c r="J19" s="15">
        <v>193877.0</v>
      </c>
    </row>
    <row r="20">
      <c r="A20" s="21">
        <v>78.49</v>
      </c>
      <c r="B20" s="13">
        <f t="shared" si="1"/>
        <v>40165</v>
      </c>
      <c r="C20" s="3">
        <v>73.2</v>
      </c>
      <c r="D20" s="3">
        <v>74.84</v>
      </c>
      <c r="E20" s="3">
        <v>72.76</v>
      </c>
      <c r="F20" s="3">
        <v>73.75</v>
      </c>
      <c r="G20" s="3">
        <v>0.38</v>
      </c>
      <c r="H20" s="3">
        <v>0.0052</v>
      </c>
      <c r="I20" s="15">
        <v>148922.0</v>
      </c>
      <c r="J20" s="15">
        <v>192561.0</v>
      </c>
    </row>
    <row r="21">
      <c r="A21" s="21">
        <v>79.09</v>
      </c>
      <c r="B21" s="13">
        <f t="shared" si="1"/>
        <v>40164</v>
      </c>
      <c r="C21" s="3">
        <v>74.78</v>
      </c>
      <c r="D21" s="3">
        <v>74.78</v>
      </c>
      <c r="E21" s="3">
        <v>72.35</v>
      </c>
      <c r="F21" s="3">
        <v>73.37</v>
      </c>
      <c r="G21" s="3">
        <v>-0.92</v>
      </c>
      <c r="H21" s="6">
        <v>-0.0124</v>
      </c>
      <c r="I21" s="15">
        <v>128473.0</v>
      </c>
      <c r="J21" s="15">
        <v>192216.0</v>
      </c>
    </row>
    <row r="22">
      <c r="A22" s="21">
        <v>77.04</v>
      </c>
      <c r="B22" s="13">
        <f t="shared" si="1"/>
        <v>40163</v>
      </c>
      <c r="C22" s="3">
        <v>73.12</v>
      </c>
      <c r="D22" s="3">
        <v>74.97</v>
      </c>
      <c r="E22" s="3">
        <v>72.84</v>
      </c>
      <c r="F22" s="3">
        <v>74.29</v>
      </c>
      <c r="G22" s="3">
        <v>1.42</v>
      </c>
      <c r="H22" s="3">
        <v>0.0195</v>
      </c>
      <c r="I22" s="15">
        <v>181184.0</v>
      </c>
      <c r="J22" s="15">
        <v>196665.0</v>
      </c>
    </row>
    <row r="23">
      <c r="A23" s="21">
        <v>78.31</v>
      </c>
      <c r="B23" s="13">
        <f t="shared" si="1"/>
        <v>40162</v>
      </c>
      <c r="C23" s="3">
        <v>72.91</v>
      </c>
      <c r="D23" s="3">
        <v>73.62</v>
      </c>
      <c r="E23" s="3">
        <v>72.38</v>
      </c>
      <c r="F23" s="3">
        <v>72.87</v>
      </c>
      <c r="G23" s="3">
        <v>0.16</v>
      </c>
      <c r="H23" s="3">
        <v>0.0022</v>
      </c>
      <c r="I23" s="15">
        <v>137965.0</v>
      </c>
      <c r="J23" s="15">
        <v>192849.0</v>
      </c>
    </row>
    <row r="24">
      <c r="A24" s="21">
        <v>-0.99</v>
      </c>
      <c r="B24" s="13">
        <f t="shared" si="1"/>
        <v>40161</v>
      </c>
      <c r="C24" s="3">
        <v>72.45</v>
      </c>
      <c r="D24" s="3">
        <v>73.17</v>
      </c>
      <c r="E24" s="3">
        <v>71.96</v>
      </c>
      <c r="F24" s="3">
        <v>72.71</v>
      </c>
      <c r="G24" s="3">
        <v>0.01</v>
      </c>
      <c r="H24" s="3">
        <v>1.0E-4</v>
      </c>
      <c r="I24" s="15">
        <v>81448.0</v>
      </c>
      <c r="J24" s="15">
        <v>181582.0</v>
      </c>
    </row>
    <row r="25">
      <c r="A25" s="22">
        <v>-0.0125</v>
      </c>
      <c r="B25" s="13">
        <f t="shared" si="1"/>
        <v>40158</v>
      </c>
      <c r="C25" s="3">
        <v>72.3</v>
      </c>
      <c r="D25" s="3">
        <v>73.44</v>
      </c>
      <c r="E25" s="3">
        <v>71.85</v>
      </c>
      <c r="F25" s="3">
        <v>72.7</v>
      </c>
      <c r="G25" s="3">
        <v>-0.03</v>
      </c>
      <c r="H25" s="6">
        <v>-4.0E-4</v>
      </c>
      <c r="I25" s="15">
        <v>85341.0</v>
      </c>
      <c r="J25" s="15">
        <v>164717.0</v>
      </c>
    </row>
    <row r="26">
      <c r="A26" s="24">
        <v>102405.0</v>
      </c>
      <c r="B26" s="13">
        <f t="shared" si="1"/>
        <v>40157</v>
      </c>
      <c r="C26" s="3">
        <v>73.65</v>
      </c>
      <c r="D26" s="3">
        <v>74.1</v>
      </c>
      <c r="E26" s="3">
        <v>72.01</v>
      </c>
      <c r="F26" s="3">
        <v>72.73</v>
      </c>
      <c r="G26" s="3">
        <v>-0.53</v>
      </c>
      <c r="H26" s="6">
        <v>-0.0072</v>
      </c>
      <c r="I26" s="15">
        <v>91136.0</v>
      </c>
      <c r="J26" s="15">
        <v>166836.0</v>
      </c>
    </row>
    <row r="27">
      <c r="A27" s="24">
        <v>30437.0</v>
      </c>
      <c r="B27" s="5">
        <f t="shared" si="1"/>
        <v>40156</v>
      </c>
      <c r="C27" s="3">
        <v>76.29</v>
      </c>
      <c r="D27" s="3">
        <v>76.99</v>
      </c>
      <c r="E27" s="3">
        <v>72.9</v>
      </c>
      <c r="F27" s="3">
        <v>73.26</v>
      </c>
      <c r="G27" s="3">
        <v>-2.77</v>
      </c>
      <c r="H27" s="6">
        <v>-0.0364</v>
      </c>
      <c r="I27" s="15">
        <v>140414.0</v>
      </c>
      <c r="J27" s="15">
        <v>159657.0</v>
      </c>
    </row>
    <row r="28">
      <c r="A28" s="23">
        <v>40190.0</v>
      </c>
      <c r="B28" s="5">
        <f t="shared" si="1"/>
        <v>40155</v>
      </c>
      <c r="C28" s="3">
        <v>77.65</v>
      </c>
      <c r="D28" s="3">
        <v>77.88</v>
      </c>
      <c r="E28" s="3">
        <v>75.91</v>
      </c>
      <c r="F28" s="3">
        <v>76.03</v>
      </c>
      <c r="G28" s="3">
        <v>-1.27</v>
      </c>
      <c r="H28" s="6">
        <v>-0.0164</v>
      </c>
      <c r="I28" s="15">
        <v>75760.0</v>
      </c>
      <c r="J28" s="15">
        <v>137980.0</v>
      </c>
    </row>
    <row r="29">
      <c r="A29" s="21">
        <v>80.55</v>
      </c>
      <c r="B29" s="5">
        <f t="shared" si="1"/>
        <v>40154</v>
      </c>
      <c r="C29" s="3">
        <v>78.76</v>
      </c>
      <c r="D29" s="3">
        <v>78.95</v>
      </c>
      <c r="E29" s="3">
        <v>77.17</v>
      </c>
      <c r="F29" s="3">
        <v>77.3</v>
      </c>
      <c r="G29" s="3">
        <v>-1.1</v>
      </c>
      <c r="H29" s="6">
        <v>-0.014</v>
      </c>
      <c r="I29" s="15">
        <v>85679.0</v>
      </c>
      <c r="J29" s="15">
        <v>147716.0</v>
      </c>
    </row>
    <row r="30">
      <c r="A30" s="21">
        <v>80.86</v>
      </c>
      <c r="B30" s="5">
        <f t="shared" si="1"/>
        <v>40151</v>
      </c>
      <c r="C30" s="3">
        <v>78.5</v>
      </c>
      <c r="D30" s="3">
        <v>80.64</v>
      </c>
      <c r="E30" s="3">
        <v>77.81</v>
      </c>
      <c r="F30" s="3">
        <v>78.4</v>
      </c>
      <c r="G30" s="3">
        <v>-0.81</v>
      </c>
      <c r="H30" s="6">
        <v>-0.0102</v>
      </c>
      <c r="I30" s="15">
        <v>71200.0</v>
      </c>
      <c r="J30" s="15">
        <v>151183.0</v>
      </c>
    </row>
    <row r="31">
      <c r="A31" s="21">
        <v>78.49</v>
      </c>
      <c r="B31" s="5">
        <f t="shared" si="1"/>
        <v>40150</v>
      </c>
      <c r="C31" s="3">
        <v>78.93</v>
      </c>
      <c r="D31" s="3">
        <v>79.76</v>
      </c>
      <c r="E31" s="3">
        <v>78.26</v>
      </c>
      <c r="F31" s="3">
        <v>79.21</v>
      </c>
      <c r="G31" s="3">
        <v>0.5</v>
      </c>
      <c r="H31" s="3">
        <v>0.0064</v>
      </c>
      <c r="I31" s="15">
        <v>68478.0</v>
      </c>
      <c r="J31" s="15">
        <v>146039.0</v>
      </c>
    </row>
    <row r="32">
      <c r="A32" s="21">
        <v>79.3</v>
      </c>
      <c r="B32" s="5">
        <f t="shared" si="1"/>
        <v>40149</v>
      </c>
      <c r="C32" s="3">
        <v>80.17</v>
      </c>
      <c r="D32" s="3">
        <v>80.45</v>
      </c>
      <c r="E32" s="3">
        <v>78.3</v>
      </c>
      <c r="F32" s="3">
        <v>78.71</v>
      </c>
      <c r="G32" s="3">
        <v>-1.46</v>
      </c>
      <c r="H32" s="6">
        <v>-0.0182</v>
      </c>
      <c r="I32" s="15">
        <v>64501.0</v>
      </c>
      <c r="J32" s="15">
        <v>144255.0</v>
      </c>
    </row>
    <row r="33">
      <c r="A33" s="21">
        <v>-1.67</v>
      </c>
      <c r="B33" s="5">
        <f t="shared" si="1"/>
        <v>40148</v>
      </c>
      <c r="C33" s="3">
        <v>79.34</v>
      </c>
      <c r="D33" s="3">
        <v>80.72</v>
      </c>
      <c r="E33" s="3">
        <v>79.1</v>
      </c>
      <c r="F33" s="3">
        <v>80.17</v>
      </c>
      <c r="G33" s="3">
        <v>0.87</v>
      </c>
      <c r="H33" s="3">
        <v>0.011000000000000001</v>
      </c>
      <c r="I33" s="15">
        <v>67300.0</v>
      </c>
      <c r="J33" s="15">
        <v>140067.0</v>
      </c>
    </row>
    <row r="34">
      <c r="A34" s="22">
        <v>-0.0206</v>
      </c>
      <c r="B34" s="13">
        <f t="shared" si="1"/>
        <v>40147</v>
      </c>
      <c r="C34" s="3">
        <v>78.25</v>
      </c>
      <c r="D34" s="3">
        <v>80.1</v>
      </c>
      <c r="E34" s="3">
        <v>77.22</v>
      </c>
      <c r="F34" s="3">
        <v>79.3</v>
      </c>
      <c r="G34" s="3">
        <v>1.32</v>
      </c>
      <c r="H34" s="3">
        <v>0.0169</v>
      </c>
      <c r="I34" s="15">
        <v>44337.0</v>
      </c>
      <c r="J34" s="15">
        <v>130950.0</v>
      </c>
    </row>
    <row r="35">
      <c r="A35" s="24">
        <v>137098.0</v>
      </c>
      <c r="B35" s="13">
        <f t="shared" si="1"/>
        <v>40144</v>
      </c>
      <c r="C35" s="3">
        <v>77.76</v>
      </c>
      <c r="D35" s="3">
        <v>78.17</v>
      </c>
      <c r="E35" s="3">
        <v>74.5</v>
      </c>
      <c r="F35" s="3">
        <v>77.98</v>
      </c>
      <c r="G35" s="3">
        <v>0.2</v>
      </c>
      <c r="H35" s="3">
        <v>0.0026</v>
      </c>
      <c r="I35" s="15">
        <v>47619.0</v>
      </c>
      <c r="J35" s="15">
        <v>125184.0</v>
      </c>
    </row>
    <row r="36">
      <c r="A36" s="24">
        <v>62686.0</v>
      </c>
      <c r="B36" s="13">
        <f t="shared" si="1"/>
        <v>40143</v>
      </c>
      <c r="C36" s="3">
        <v>79.0</v>
      </c>
      <c r="D36" s="3">
        <v>79.05</v>
      </c>
      <c r="E36" s="3">
        <v>77.74</v>
      </c>
      <c r="F36" s="3">
        <v>77.78</v>
      </c>
      <c r="G36" s="3">
        <v>-1.46</v>
      </c>
      <c r="H36" s="6">
        <v>-0.0184</v>
      </c>
      <c r="I36" s="15">
        <v>21214.0</v>
      </c>
      <c r="J36" s="15">
        <v>122569.0</v>
      </c>
    </row>
    <row r="37">
      <c r="A37" s="23">
        <v>40189.0</v>
      </c>
      <c r="B37" s="13">
        <f t="shared" si="1"/>
        <v>40142</v>
      </c>
      <c r="C37" s="3">
        <v>77.32</v>
      </c>
      <c r="D37" s="3">
        <v>79.44</v>
      </c>
      <c r="E37" s="3">
        <v>77.15</v>
      </c>
      <c r="F37" s="3">
        <v>79.24</v>
      </c>
      <c r="G37" s="3">
        <v>1.96</v>
      </c>
      <c r="H37" s="3">
        <v>0.0254</v>
      </c>
      <c r="I37" s="15">
        <v>48167.0</v>
      </c>
      <c r="J37" s="15">
        <v>124386.0</v>
      </c>
    </row>
    <row r="38">
      <c r="A38" s="21">
        <v>81.53</v>
      </c>
      <c r="B38" s="13">
        <f t="shared" si="1"/>
        <v>40141</v>
      </c>
      <c r="C38" s="3">
        <v>78.15</v>
      </c>
      <c r="D38" s="3">
        <v>78.6</v>
      </c>
      <c r="E38" s="3">
        <v>76.82</v>
      </c>
      <c r="F38" s="3">
        <v>77.28</v>
      </c>
      <c r="G38" s="3">
        <v>-0.95</v>
      </c>
      <c r="H38" s="6">
        <v>-0.0121</v>
      </c>
      <c r="I38" s="15">
        <v>68580.0</v>
      </c>
      <c r="J38" s="15">
        <v>122059.0</v>
      </c>
    </row>
    <row r="39">
      <c r="A39" s="21">
        <v>82.45</v>
      </c>
      <c r="B39" s="13">
        <f t="shared" si="1"/>
        <v>40140</v>
      </c>
      <c r="C39" s="3">
        <v>78.7</v>
      </c>
      <c r="D39" s="3">
        <v>80.35</v>
      </c>
      <c r="E39" s="3">
        <v>77.91</v>
      </c>
      <c r="F39" s="3">
        <v>78.23</v>
      </c>
      <c r="G39" s="3">
        <v>0.24</v>
      </c>
      <c r="H39" s="3">
        <v>0.0031</v>
      </c>
      <c r="I39" s="15">
        <v>43493.0</v>
      </c>
      <c r="J39" s="15">
        <v>119923.0</v>
      </c>
    </row>
    <row r="40">
      <c r="A40" s="21">
        <v>80.41</v>
      </c>
      <c r="B40" s="13">
        <f t="shared" si="1"/>
        <v>40137</v>
      </c>
      <c r="C40" s="3">
        <v>78.67</v>
      </c>
      <c r="D40" s="3">
        <v>78.98</v>
      </c>
      <c r="E40" s="3">
        <v>77.3</v>
      </c>
      <c r="F40" s="3">
        <v>77.99</v>
      </c>
      <c r="G40" s="3">
        <v>-0.47</v>
      </c>
      <c r="H40" s="6">
        <v>-0.006</v>
      </c>
      <c r="I40" s="15">
        <v>40326.0</v>
      </c>
      <c r="J40" s="15">
        <v>121144.0</v>
      </c>
    </row>
    <row r="41">
      <c r="A41" s="21">
        <v>80.97</v>
      </c>
      <c r="B41" s="13">
        <f t="shared" si="1"/>
        <v>40136</v>
      </c>
      <c r="C41" s="3">
        <v>80.17</v>
      </c>
      <c r="D41" s="3">
        <v>80.59</v>
      </c>
      <c r="E41" s="3">
        <v>78.0</v>
      </c>
      <c r="F41" s="3">
        <v>78.46</v>
      </c>
      <c r="G41" s="3">
        <v>-1.81</v>
      </c>
      <c r="H41" s="6">
        <v>-0.0225</v>
      </c>
      <c r="I41" s="15">
        <v>47920.0</v>
      </c>
      <c r="J41" s="15">
        <v>122211.0</v>
      </c>
    </row>
    <row r="42">
      <c r="A42" s="21">
        <v>-0.4</v>
      </c>
      <c r="B42" s="13">
        <f t="shared" si="1"/>
        <v>40135</v>
      </c>
      <c r="C42" s="3">
        <v>80.35</v>
      </c>
      <c r="D42" s="3">
        <v>80.92</v>
      </c>
      <c r="E42" s="3">
        <v>79.5</v>
      </c>
      <c r="F42" s="3">
        <v>80.27</v>
      </c>
      <c r="G42" s="3">
        <v>0.51</v>
      </c>
      <c r="H42" s="3">
        <v>0.0064</v>
      </c>
      <c r="I42" s="15">
        <v>51481.0</v>
      </c>
      <c r="J42" s="15">
        <v>123267.0</v>
      </c>
    </row>
    <row r="43">
      <c r="A43" s="22">
        <v>-0.0049</v>
      </c>
      <c r="B43" s="13">
        <f t="shared" si="1"/>
        <v>40134</v>
      </c>
      <c r="C43" s="3">
        <v>79.6</v>
      </c>
      <c r="D43" s="3">
        <v>80.32</v>
      </c>
      <c r="E43" s="3">
        <v>78.8</v>
      </c>
      <c r="F43" s="3">
        <v>79.76</v>
      </c>
      <c r="G43" s="3">
        <v>0.26</v>
      </c>
      <c r="H43" s="3">
        <v>0.0033</v>
      </c>
      <c r="I43" s="15">
        <v>51376.0</v>
      </c>
      <c r="J43" s="15">
        <v>121308.0</v>
      </c>
    </row>
    <row r="44">
      <c r="A44" s="24">
        <v>127754.0</v>
      </c>
      <c r="B44" s="13">
        <f t="shared" si="1"/>
        <v>40133</v>
      </c>
      <c r="C44" s="3">
        <v>77.6</v>
      </c>
      <c r="D44" s="3">
        <v>80.0</v>
      </c>
      <c r="E44" s="3">
        <v>77.34</v>
      </c>
      <c r="F44" s="3">
        <v>79.5</v>
      </c>
      <c r="G44" s="3">
        <v>2.45</v>
      </c>
      <c r="H44" s="3">
        <v>0.0318</v>
      </c>
      <c r="I44" s="15">
        <v>45164.0</v>
      </c>
      <c r="J44" s="15">
        <v>120357.0</v>
      </c>
    </row>
    <row r="45">
      <c r="A45" s="24">
        <v>100566.0</v>
      </c>
      <c r="B45" s="13">
        <f t="shared" si="1"/>
        <v>40130</v>
      </c>
      <c r="C45" s="3">
        <v>77.12</v>
      </c>
      <c r="D45" s="3">
        <v>78.39</v>
      </c>
      <c r="E45" s="3">
        <v>76.36</v>
      </c>
      <c r="F45" s="3">
        <v>77.05</v>
      </c>
      <c r="G45" s="3">
        <v>-0.49</v>
      </c>
      <c r="H45" s="6">
        <v>-0.0063</v>
      </c>
      <c r="I45" s="15">
        <v>30222.0</v>
      </c>
      <c r="J45" s="15">
        <v>116953.0</v>
      </c>
    </row>
    <row r="46">
      <c r="A46" s="23">
        <v>40186.0</v>
      </c>
      <c r="B46" s="13">
        <f t="shared" si="1"/>
        <v>40129</v>
      </c>
      <c r="C46" s="3">
        <v>79.7</v>
      </c>
      <c r="D46" s="3">
        <v>79.79</v>
      </c>
      <c r="E46" s="3">
        <v>77.08</v>
      </c>
      <c r="F46" s="3">
        <v>77.54</v>
      </c>
      <c r="G46" s="3">
        <v>-1.91</v>
      </c>
      <c r="H46" s="6">
        <v>-0.024</v>
      </c>
      <c r="I46" s="15">
        <v>51600.0</v>
      </c>
      <c r="J46" s="15">
        <v>113061.0</v>
      </c>
    </row>
    <row r="47">
      <c r="A47" s="21">
        <v>81.51</v>
      </c>
      <c r="B47" s="13">
        <f t="shared" si="1"/>
        <v>40128</v>
      </c>
      <c r="C47" s="3">
        <v>79.25</v>
      </c>
      <c r="D47" s="3">
        <v>80.09</v>
      </c>
      <c r="E47" s="3">
        <v>78.71</v>
      </c>
      <c r="F47" s="3">
        <v>79.45</v>
      </c>
      <c r="G47" s="3">
        <v>0.41</v>
      </c>
      <c r="H47" s="3">
        <v>0.0052</v>
      </c>
      <c r="I47" s="15">
        <v>34625.0</v>
      </c>
      <c r="J47" s="15">
        <v>100245.0</v>
      </c>
    </row>
    <row r="48">
      <c r="A48" s="21">
        <v>82.05</v>
      </c>
      <c r="B48" s="13">
        <f t="shared" si="1"/>
        <v>40127</v>
      </c>
      <c r="C48" s="3">
        <v>79.05</v>
      </c>
      <c r="D48" s="3">
        <v>80.47</v>
      </c>
      <c r="E48" s="3">
        <v>77.92</v>
      </c>
      <c r="F48" s="3">
        <v>79.04</v>
      </c>
      <c r="G48" s="3">
        <v>-0.3</v>
      </c>
      <c r="H48" s="6">
        <v>-0.0038</v>
      </c>
      <c r="I48" s="15">
        <v>33669.0</v>
      </c>
      <c r="J48" s="15">
        <v>90959.0</v>
      </c>
    </row>
    <row r="49">
      <c r="A49" s="21">
        <v>80.59</v>
      </c>
      <c r="B49" s="5">
        <f t="shared" si="1"/>
        <v>40126</v>
      </c>
      <c r="C49" s="3">
        <v>78.16</v>
      </c>
      <c r="D49" s="3">
        <v>80.03</v>
      </c>
      <c r="E49" s="3">
        <v>77.92</v>
      </c>
      <c r="F49" s="3">
        <v>79.34</v>
      </c>
      <c r="G49" s="3">
        <v>1.95</v>
      </c>
      <c r="H49" s="3">
        <v>0.0252</v>
      </c>
      <c r="I49" s="15">
        <v>28040.0</v>
      </c>
      <c r="J49" s="15">
        <v>82815.0</v>
      </c>
    </row>
    <row r="50">
      <c r="A50" s="21">
        <v>81.37</v>
      </c>
      <c r="B50" s="5">
        <f t="shared" si="1"/>
        <v>40123</v>
      </c>
      <c r="C50" s="3">
        <v>80.05</v>
      </c>
      <c r="D50" s="3">
        <v>80.31</v>
      </c>
      <c r="E50" s="3">
        <v>76.75</v>
      </c>
      <c r="F50" s="3">
        <v>77.39</v>
      </c>
      <c r="G50" s="3">
        <v>-2.16</v>
      </c>
      <c r="H50" s="6">
        <v>-0.0272</v>
      </c>
      <c r="I50" s="15">
        <v>41534.0</v>
      </c>
      <c r="J50" s="15">
        <v>79753.0</v>
      </c>
    </row>
    <row r="51">
      <c r="A51" s="21">
        <v>-0.14</v>
      </c>
      <c r="B51" s="5">
        <f t="shared" si="1"/>
        <v>40122</v>
      </c>
      <c r="C51" s="3">
        <v>79.93</v>
      </c>
      <c r="D51" s="3">
        <v>80.48</v>
      </c>
      <c r="E51" s="3">
        <v>79.36</v>
      </c>
      <c r="F51" s="3">
        <v>79.55</v>
      </c>
      <c r="G51" s="3">
        <v>-0.96</v>
      </c>
      <c r="H51" s="6">
        <v>-0.0119</v>
      </c>
      <c r="I51" s="15">
        <v>36025.0</v>
      </c>
      <c r="J51" s="15">
        <v>74639.0</v>
      </c>
    </row>
    <row r="52">
      <c r="A52" s="22">
        <v>-0.0017</v>
      </c>
      <c r="B52" s="5">
        <f t="shared" si="1"/>
        <v>40121</v>
      </c>
      <c r="C52" s="3">
        <v>79.37</v>
      </c>
      <c r="D52" s="3">
        <v>80.96</v>
      </c>
      <c r="E52" s="3">
        <v>79.29</v>
      </c>
      <c r="F52" s="3">
        <v>80.51</v>
      </c>
      <c r="G52" s="3">
        <v>0.79</v>
      </c>
      <c r="H52" s="3">
        <v>0.009899999999999999</v>
      </c>
      <c r="I52" s="15">
        <v>35793.0</v>
      </c>
      <c r="J52" s="15">
        <v>66474.0</v>
      </c>
    </row>
    <row r="53">
      <c r="A53" s="24">
        <v>149060.0</v>
      </c>
      <c r="B53" s="5">
        <f t="shared" si="1"/>
        <v>40120</v>
      </c>
      <c r="C53" s="3">
        <v>78.12</v>
      </c>
      <c r="D53" s="3">
        <v>79.91</v>
      </c>
      <c r="E53" s="3">
        <v>76.68</v>
      </c>
      <c r="F53" s="3">
        <v>79.72</v>
      </c>
      <c r="G53" s="3">
        <v>1.6</v>
      </c>
      <c r="H53" s="3">
        <v>0.020499999999999997</v>
      </c>
      <c r="I53" s="15">
        <v>29062.0</v>
      </c>
      <c r="J53" s="15">
        <v>60254.0</v>
      </c>
    </row>
    <row r="54">
      <c r="A54" s="24">
        <v>124828.0</v>
      </c>
      <c r="B54" s="5">
        <f t="shared" si="1"/>
        <v>40119</v>
      </c>
      <c r="C54" s="3">
        <v>76.81</v>
      </c>
      <c r="D54" s="3">
        <v>78.6</v>
      </c>
      <c r="E54" s="3">
        <v>76.65</v>
      </c>
      <c r="F54" s="3">
        <v>78.12</v>
      </c>
      <c r="G54" s="3">
        <v>1.36</v>
      </c>
      <c r="H54" s="3">
        <v>0.0177</v>
      </c>
      <c r="I54" s="15">
        <v>18755.0</v>
      </c>
      <c r="J54" s="15">
        <v>55226.0</v>
      </c>
    </row>
    <row r="55">
      <c r="A55" s="23">
        <v>40185.0</v>
      </c>
      <c r="B55" s="13">
        <f t="shared" si="1"/>
        <v>40116</v>
      </c>
      <c r="C55" s="3">
        <v>79.68</v>
      </c>
      <c r="D55" s="3">
        <v>79.7</v>
      </c>
      <c r="E55" s="3">
        <v>76.67</v>
      </c>
      <c r="F55" s="3">
        <v>76.76</v>
      </c>
      <c r="G55" s="3">
        <v>-2.77</v>
      </c>
      <c r="H55" s="6">
        <v>-0.0348</v>
      </c>
      <c r="I55" s="15">
        <v>17693.0</v>
      </c>
      <c r="J55" s="15">
        <v>52552.0</v>
      </c>
    </row>
    <row r="56">
      <c r="A56" s="21">
        <v>82.0</v>
      </c>
      <c r="B56" s="13">
        <f t="shared" si="1"/>
        <v>40115</v>
      </c>
      <c r="C56" s="3">
        <v>79.59</v>
      </c>
      <c r="D56" s="3">
        <v>79.61</v>
      </c>
      <c r="E56" s="3">
        <v>79.53</v>
      </c>
      <c r="F56" s="3">
        <v>79.53</v>
      </c>
      <c r="G56" s="3">
        <v>2.21</v>
      </c>
      <c r="H56" s="3">
        <v>0.0286</v>
      </c>
      <c r="I56" s="15">
        <v>23051.0</v>
      </c>
      <c r="J56" s="15">
        <v>52197.0</v>
      </c>
    </row>
    <row r="57">
      <c r="A57" s="21">
        <v>82.05</v>
      </c>
      <c r="B57" s="13">
        <f t="shared" si="1"/>
        <v>40114</v>
      </c>
      <c r="C57" s="3">
        <v>79.38</v>
      </c>
      <c r="D57" s="3">
        <v>79.51</v>
      </c>
      <c r="E57" s="3">
        <v>77.1</v>
      </c>
      <c r="F57" s="3">
        <v>77.32</v>
      </c>
      <c r="G57" s="3">
        <v>-2.07</v>
      </c>
      <c r="H57" s="6">
        <v>-0.0261</v>
      </c>
      <c r="I57" s="15">
        <v>22288.0</v>
      </c>
      <c r="J57" s="15">
        <v>49567.0</v>
      </c>
    </row>
    <row r="58">
      <c r="A58" s="21">
        <v>81.05</v>
      </c>
      <c r="B58" s="13">
        <f t="shared" si="1"/>
        <v>40113</v>
      </c>
      <c r="C58" s="3">
        <v>78.81</v>
      </c>
      <c r="D58" s="3">
        <v>79.88</v>
      </c>
      <c r="E58" s="3">
        <v>77.96</v>
      </c>
      <c r="F58" s="3">
        <v>79.39</v>
      </c>
      <c r="G58" s="3">
        <v>0.59</v>
      </c>
      <c r="H58" s="3">
        <v>0.0075</v>
      </c>
      <c r="I58" s="15">
        <v>20355.0</v>
      </c>
      <c r="J58" s="15">
        <v>47929.0</v>
      </c>
    </row>
    <row r="59">
      <c r="A59" s="21">
        <v>81.51</v>
      </c>
      <c r="B59" s="13">
        <f t="shared" si="1"/>
        <v>40112</v>
      </c>
      <c r="C59" s="3">
        <v>79.99</v>
      </c>
      <c r="D59" s="3">
        <v>81.56</v>
      </c>
      <c r="E59" s="3">
        <v>78.18</v>
      </c>
      <c r="F59" s="3">
        <v>78.8</v>
      </c>
      <c r="G59" s="3">
        <v>-1.62</v>
      </c>
      <c r="H59" s="6">
        <v>-0.0201</v>
      </c>
      <c r="I59" s="15">
        <v>23924.0</v>
      </c>
      <c r="J59" s="15">
        <v>48272.0</v>
      </c>
    </row>
    <row r="60">
      <c r="A60" s="21">
        <v>-0.38</v>
      </c>
      <c r="B60" s="13">
        <f t="shared" si="1"/>
        <v>40109</v>
      </c>
      <c r="C60" s="3">
        <v>81.03</v>
      </c>
      <c r="D60" s="3">
        <v>81.56</v>
      </c>
      <c r="E60" s="3">
        <v>79.66</v>
      </c>
      <c r="F60" s="3">
        <v>80.42</v>
      </c>
      <c r="G60" s="3">
        <v>-0.53</v>
      </c>
      <c r="H60" s="6">
        <v>-0.0065</v>
      </c>
      <c r="I60" s="15">
        <v>24615.0</v>
      </c>
      <c r="J60" s="15">
        <v>48019.0</v>
      </c>
    </row>
    <row r="61">
      <c r="A61" s="22">
        <v>-0.0046</v>
      </c>
      <c r="B61" s="13">
        <f t="shared" si="1"/>
        <v>40108</v>
      </c>
      <c r="C61" s="3">
        <v>80.95</v>
      </c>
      <c r="D61" s="3">
        <v>81.36</v>
      </c>
      <c r="E61" s="3">
        <v>79.72</v>
      </c>
      <c r="F61" s="3">
        <v>80.95</v>
      </c>
      <c r="G61" s="3">
        <v>-0.2</v>
      </c>
      <c r="H61" s="6">
        <v>-0.0025</v>
      </c>
      <c r="I61" s="15">
        <v>19907.0</v>
      </c>
      <c r="J61" s="15">
        <v>47422.0</v>
      </c>
    </row>
    <row r="62">
      <c r="A62" s="24">
        <v>127310.0</v>
      </c>
      <c r="B62" s="13">
        <f t="shared" si="1"/>
        <v>40107</v>
      </c>
      <c r="C62" s="3">
        <v>78.16</v>
      </c>
      <c r="D62" s="3">
        <v>81.66</v>
      </c>
      <c r="E62" s="3">
        <v>77.54</v>
      </c>
      <c r="F62" s="3">
        <v>81.15</v>
      </c>
      <c r="G62" s="3">
        <v>2.49</v>
      </c>
      <c r="H62" s="3">
        <v>0.0317</v>
      </c>
      <c r="I62" s="15">
        <v>21720.0</v>
      </c>
      <c r="J62" s="15">
        <v>46655.0</v>
      </c>
    </row>
    <row r="63">
      <c r="A63" s="24">
        <v>144865.0</v>
      </c>
      <c r="B63" s="13">
        <f t="shared" si="1"/>
        <v>40106</v>
      </c>
      <c r="C63" s="3">
        <v>79.14</v>
      </c>
      <c r="D63" s="3">
        <v>79.54</v>
      </c>
      <c r="E63" s="3">
        <v>77.93</v>
      </c>
      <c r="F63" s="3">
        <v>78.66</v>
      </c>
      <c r="G63" s="3">
        <v>-0.49</v>
      </c>
      <c r="H63" s="6">
        <v>-0.0062</v>
      </c>
      <c r="I63" s="15">
        <v>21729.0</v>
      </c>
      <c r="J63" s="15">
        <v>47063.0</v>
      </c>
    </row>
    <row r="64">
      <c r="A64" s="23">
        <v>40184.0</v>
      </c>
      <c r="B64" s="13">
        <f t="shared" si="1"/>
        <v>40105</v>
      </c>
      <c r="C64" s="3">
        <v>78.35</v>
      </c>
      <c r="D64" s="3">
        <v>79.2</v>
      </c>
      <c r="E64" s="3">
        <v>77.92</v>
      </c>
      <c r="F64" s="3">
        <v>79.15</v>
      </c>
      <c r="G64" s="3">
        <v>0.8</v>
      </c>
      <c r="H64" s="3">
        <v>0.0102</v>
      </c>
      <c r="I64" s="15">
        <v>19451.0</v>
      </c>
      <c r="J64" s="15">
        <v>44882.0</v>
      </c>
    </row>
    <row r="65">
      <c r="A65" s="21">
        <v>80.38</v>
      </c>
      <c r="B65" s="13">
        <f t="shared" si="1"/>
        <v>40102</v>
      </c>
      <c r="C65" s="3">
        <v>77.91</v>
      </c>
      <c r="D65" s="3">
        <v>78.51</v>
      </c>
      <c r="E65" s="3">
        <v>76.88</v>
      </c>
      <c r="F65" s="3">
        <v>78.35</v>
      </c>
      <c r="G65" s="3">
        <v>0.68</v>
      </c>
      <c r="H65" s="3">
        <v>0.0088</v>
      </c>
      <c r="I65" s="15">
        <v>18919.0</v>
      </c>
      <c r="J65" s="15">
        <v>42327.0</v>
      </c>
    </row>
    <row r="66">
      <c r="A66" s="21">
        <v>82.21</v>
      </c>
      <c r="B66" s="13">
        <f t="shared" si="1"/>
        <v>40101</v>
      </c>
      <c r="C66" s="3">
        <v>75.97</v>
      </c>
      <c r="D66" s="3">
        <v>77.69</v>
      </c>
      <c r="E66" s="3">
        <v>75.08</v>
      </c>
      <c r="F66" s="3">
        <v>77.67</v>
      </c>
      <c r="G66" s="3">
        <v>2.36</v>
      </c>
      <c r="H66" s="3">
        <v>0.0313</v>
      </c>
      <c r="I66" s="15">
        <v>17612.0</v>
      </c>
      <c r="J66" s="3"/>
    </row>
    <row r="67">
      <c r="A67" s="21">
        <v>79.77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81.89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+1.3</f>
        <v>1.3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+1.61%</f>
        <v>0.0161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148099.0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163579.0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40183.0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80.29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80.84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79.75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80.59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+0.47</f>
        <v>0.47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+0.59%</f>
        <v>0.0059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124294.0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172055.0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40182.0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78.49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80.48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78.34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80.12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+2.19</f>
        <v>2.19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+2.81%</f>
        <v>0.0281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117445.0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176882.0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9">
        <v>40178.0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78.65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78.94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77.77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77.93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-0.0013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52657.0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188136.0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30">
        <v>40177.0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77.53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78.65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77.51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78.03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+0.39</f>
        <v>0.39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+0.5%</f>
        <v>0.005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71355.0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184565.0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9">
        <v>40176.0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77.42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78.03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76.8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77.64</v>
      </c>
      <c r="B113" s="3" t="str">
        <f t="shared" si="1"/>
        <v/>
      </c>
    </row>
    <row r="114">
      <c r="A114" s="25">
        <f>+0.32</f>
        <v>0.32</v>
      </c>
      <c r="B114" s="3" t="str">
        <f t="shared" si="1"/>
        <v>#REF!</v>
      </c>
    </row>
    <row r="115">
      <c r="A115" s="25">
        <f>+0.41%</f>
        <v>0.0041</v>
      </c>
      <c r="B115" s="3" t="str">
        <f t="shared" si="1"/>
        <v>#REF!</v>
      </c>
    </row>
    <row r="116">
      <c r="A116" s="26">
        <v>63744.0</v>
      </c>
      <c r="B116" s="3" t="str">
        <f t="shared" si="1"/>
        <v>#REF!</v>
      </c>
    </row>
    <row r="117">
      <c r="A117" s="26">
        <v>189218.0</v>
      </c>
      <c r="B117" s="3" t="str">
        <f t="shared" si="1"/>
        <v>#REF!</v>
      </c>
    </row>
    <row r="118">
      <c r="A118" s="29">
        <v>40175.0</v>
      </c>
      <c r="B118" s="3" t="str">
        <f t="shared" si="1"/>
        <v>#REF!</v>
      </c>
    </row>
    <row r="119">
      <c r="A119" s="28">
        <v>76.3</v>
      </c>
      <c r="B119" s="3" t="str">
        <f t="shared" si="1"/>
        <v>#REF!</v>
      </c>
    </row>
    <row r="120">
      <c r="A120" s="28">
        <v>77.42</v>
      </c>
      <c r="B120" s="3" t="str">
        <f t="shared" si="1"/>
        <v>#REF!</v>
      </c>
    </row>
    <row r="121">
      <c r="A121" s="28">
        <v>76.2</v>
      </c>
      <c r="B121" s="3" t="str">
        <f t="shared" si="1"/>
        <v>#REF!</v>
      </c>
    </row>
    <row r="122">
      <c r="A122" s="28">
        <v>77.32</v>
      </c>
      <c r="B122" s="3" t="str">
        <f t="shared" si="1"/>
        <v>#REF!</v>
      </c>
    </row>
    <row r="123">
      <c r="A123" s="25">
        <f>+1.01</f>
        <v>1.01</v>
      </c>
      <c r="B123" s="3" t="str">
        <f t="shared" si="1"/>
        <v>#REF!</v>
      </c>
    </row>
    <row r="124">
      <c r="A124" s="25">
        <f>+1.32%</f>
        <v>0.0132</v>
      </c>
      <c r="B124" s="3" t="str">
        <f t="shared" si="1"/>
        <v>#REF!</v>
      </c>
    </row>
    <row r="125">
      <c r="A125" s="26">
        <v>41915.0</v>
      </c>
      <c r="B125" s="3" t="str">
        <f t="shared" si="1"/>
        <v>#REF!</v>
      </c>
    </row>
    <row r="126">
      <c r="A126" s="26">
        <v>193304.0</v>
      </c>
      <c r="B126" s="3" t="str">
        <f t="shared" si="1"/>
        <v>#REF!</v>
      </c>
    </row>
    <row r="127">
      <c r="A127" s="29">
        <v>40171.0</v>
      </c>
      <c r="B127" s="3" t="str">
        <f t="shared" si="1"/>
        <v>#REF!</v>
      </c>
    </row>
    <row r="128">
      <c r="A128" s="28">
        <v>75.53</v>
      </c>
      <c r="B128" s="3" t="str">
        <f t="shared" si="1"/>
        <v>#REF!</v>
      </c>
    </row>
    <row r="129">
      <c r="A129" s="28">
        <v>76.5</v>
      </c>
      <c r="B129" s="3" t="str">
        <f t="shared" si="1"/>
        <v>#REF!</v>
      </c>
    </row>
    <row r="130">
      <c r="A130" s="28">
        <v>74.71</v>
      </c>
      <c r="B130" s="3" t="str">
        <f t="shared" si="1"/>
        <v>#REF!</v>
      </c>
    </row>
    <row r="131">
      <c r="A131" s="28">
        <v>76.31</v>
      </c>
      <c r="B131" s="3" t="str">
        <f t="shared" si="1"/>
        <v>#REF!</v>
      </c>
    </row>
    <row r="132">
      <c r="A132" s="25">
        <f>+0.86</f>
        <v>0.86</v>
      </c>
      <c r="B132" s="3" t="str">
        <f t="shared" si="1"/>
        <v>#REF!</v>
      </c>
    </row>
    <row r="133">
      <c r="A133" s="25">
        <f>+1.14%</f>
        <v>0.0114</v>
      </c>
      <c r="B133" s="3" t="str">
        <f t="shared" si="1"/>
        <v>#REF!</v>
      </c>
    </row>
    <row r="134">
      <c r="A134" s="26">
        <v>56937.0</v>
      </c>
      <c r="B134" s="3" t="str">
        <f t="shared" si="1"/>
        <v>#REF!</v>
      </c>
    </row>
    <row r="135">
      <c r="A135" s="26">
        <v>210784.0</v>
      </c>
      <c r="B135" s="3" t="str">
        <f t="shared" si="1"/>
        <v>#REF!</v>
      </c>
    </row>
    <row r="136">
      <c r="A136" s="29">
        <v>40170.0</v>
      </c>
      <c r="B136" s="3" t="str">
        <f t="shared" si="1"/>
        <v>#REF!</v>
      </c>
    </row>
    <row r="137">
      <c r="A137" s="28">
        <v>73.61</v>
      </c>
      <c r="B137" s="3" t="str">
        <f t="shared" si="1"/>
        <v>#REF!</v>
      </c>
    </row>
    <row r="138">
      <c r="A138" s="28">
        <v>75.66</v>
      </c>
      <c r="B138" s="3" t="str">
        <f t="shared" si="1"/>
        <v>#REF!</v>
      </c>
    </row>
    <row r="139">
      <c r="A139" s="28">
        <v>73.24</v>
      </c>
      <c r="B139" s="3" t="str">
        <f t="shared" si="1"/>
        <v>#REF!</v>
      </c>
    </row>
    <row r="140">
      <c r="A140" s="28">
        <v>75.45</v>
      </c>
      <c r="B140" s="3" t="str">
        <f t="shared" si="1"/>
        <v>#REF!</v>
      </c>
    </row>
    <row r="141">
      <c r="A141" s="25">
        <f>+1.99</f>
        <v>1.99</v>
      </c>
      <c r="B141" s="3" t="str">
        <f t="shared" si="1"/>
        <v>#REF!</v>
      </c>
    </row>
    <row r="142">
      <c r="A142" s="25">
        <f>+2.71%</f>
        <v>0.0271</v>
      </c>
      <c r="B142" s="3" t="str">
        <f t="shared" si="1"/>
        <v>#REF!</v>
      </c>
    </row>
    <row r="143">
      <c r="A143" s="26">
        <v>108763.0</v>
      </c>
      <c r="B143" s="3" t="str">
        <f t="shared" si="1"/>
        <v>#REF!</v>
      </c>
    </row>
    <row r="144">
      <c r="A144" s="26">
        <v>194071.0</v>
      </c>
      <c r="B144" s="3" t="str">
        <f t="shared" si="1"/>
        <v>#REF!</v>
      </c>
    </row>
    <row r="145">
      <c r="A145" s="29">
        <v>40169.0</v>
      </c>
      <c r="B145" s="3" t="str">
        <f t="shared" si="1"/>
        <v>#REF!</v>
      </c>
    </row>
    <row r="146">
      <c r="A146" s="28">
        <v>72.99</v>
      </c>
      <c r="B146" s="3" t="str">
        <f t="shared" si="1"/>
        <v>#REF!</v>
      </c>
    </row>
    <row r="147">
      <c r="A147" s="28">
        <v>74.0</v>
      </c>
      <c r="B147" s="3" t="str">
        <f t="shared" si="1"/>
        <v>#REF!</v>
      </c>
    </row>
    <row r="148">
      <c r="A148" s="28">
        <v>71.97</v>
      </c>
      <c r="B148" s="3" t="str">
        <f t="shared" si="1"/>
        <v>#REF!</v>
      </c>
    </row>
    <row r="149">
      <c r="A149" s="28">
        <v>73.46</v>
      </c>
      <c r="B149" s="3" t="str">
        <f t="shared" si="1"/>
        <v>#REF!</v>
      </c>
    </row>
    <row r="150">
      <c r="A150" s="25">
        <f>+0.47</f>
        <v>0.47</v>
      </c>
      <c r="B150" s="3" t="str">
        <f t="shared" si="1"/>
        <v>#REF!</v>
      </c>
    </row>
    <row r="151">
      <c r="A151" s="25">
        <f>+0.64%</f>
        <v>0.0064</v>
      </c>
      <c r="B151" s="3" t="str">
        <f t="shared" si="1"/>
        <v>#REF!</v>
      </c>
    </row>
    <row r="152">
      <c r="A152" s="26">
        <v>96803.0</v>
      </c>
      <c r="B152" s="3" t="str">
        <f t="shared" si="1"/>
        <v>#REF!</v>
      </c>
    </row>
    <row r="153">
      <c r="A153" s="26">
        <v>193145.0</v>
      </c>
      <c r="B153" s="3" t="str">
        <f t="shared" si="1"/>
        <v>#REF!</v>
      </c>
    </row>
    <row r="154">
      <c r="A154" s="29">
        <v>40168.0</v>
      </c>
      <c r="B154" s="3" t="str">
        <f t="shared" si="1"/>
        <v>#REF!</v>
      </c>
    </row>
    <row r="155">
      <c r="A155" s="28">
        <v>73.62</v>
      </c>
      <c r="B155" s="3" t="str">
        <f t="shared" si="1"/>
        <v>#REF!</v>
      </c>
    </row>
    <row r="156">
      <c r="A156" s="28">
        <v>74.64</v>
      </c>
      <c r="B156" s="3" t="str">
        <f t="shared" si="1"/>
        <v>#REF!</v>
      </c>
    </row>
    <row r="157">
      <c r="A157" s="28">
        <v>72.48</v>
      </c>
      <c r="B157" s="3" t="str">
        <f t="shared" si="1"/>
        <v>#REF!</v>
      </c>
    </row>
    <row r="158">
      <c r="A158" s="28">
        <v>72.99</v>
      </c>
      <c r="B158" s="3" t="str">
        <f t="shared" si="1"/>
        <v>#REF!</v>
      </c>
    </row>
    <row r="159">
      <c r="A159" s="21">
        <v>-0.76</v>
      </c>
      <c r="B159" s="3" t="str">
        <f t="shared" si="1"/>
        <v>#REF!</v>
      </c>
    </row>
    <row r="160">
      <c r="A160" s="22">
        <v>-0.0103</v>
      </c>
      <c r="B160" s="3" t="str">
        <f t="shared" si="1"/>
        <v>#REF!</v>
      </c>
    </row>
    <row r="161">
      <c r="A161" s="24">
        <v>80463.0</v>
      </c>
      <c r="B161" s="3" t="str">
        <f t="shared" si="1"/>
        <v>#REF!</v>
      </c>
    </row>
    <row r="162">
      <c r="A162" s="24">
        <v>193877.0</v>
      </c>
      <c r="B162" s="3" t="str">
        <f t="shared" si="1"/>
        <v>#REF!</v>
      </c>
    </row>
    <row r="163">
      <c r="A163" s="30">
        <v>40165.0</v>
      </c>
      <c r="B163" s="3" t="str">
        <f t="shared" si="1"/>
        <v>#REF!</v>
      </c>
    </row>
    <row r="164">
      <c r="A164" s="21">
        <v>73.2</v>
      </c>
      <c r="B164" s="3" t="str">
        <f t="shared" si="1"/>
        <v>#REF!</v>
      </c>
    </row>
    <row r="165">
      <c r="A165" s="21">
        <v>74.84</v>
      </c>
      <c r="B165" s="3" t="str">
        <f t="shared" si="1"/>
        <v>#REF!</v>
      </c>
    </row>
    <row r="166">
      <c r="A166" s="21">
        <v>72.76</v>
      </c>
      <c r="B166" s="3" t="str">
        <f t="shared" si="1"/>
        <v>#REF!</v>
      </c>
    </row>
    <row r="167">
      <c r="A167" s="21">
        <v>73.75</v>
      </c>
      <c r="B167" s="3" t="str">
        <f t="shared" si="1"/>
        <v>#REF!</v>
      </c>
    </row>
    <row r="168">
      <c r="A168" s="25">
        <f>+0.38</f>
        <v>0.38</v>
      </c>
      <c r="B168" s="3" t="str">
        <f t="shared" si="1"/>
        <v>#REF!</v>
      </c>
    </row>
    <row r="169">
      <c r="A169" s="25">
        <f>+0.52%</f>
        <v>0.0052</v>
      </c>
      <c r="B169" s="3" t="str">
        <f t="shared" si="1"/>
        <v>#REF!</v>
      </c>
    </row>
    <row r="170">
      <c r="A170" s="26">
        <v>148922.0</v>
      </c>
      <c r="B170" s="3" t="str">
        <f t="shared" si="1"/>
        <v>#REF!</v>
      </c>
    </row>
    <row r="171">
      <c r="A171" s="26">
        <v>192561.0</v>
      </c>
      <c r="B171" s="3" t="str">
        <f t="shared" si="1"/>
        <v>#REF!</v>
      </c>
    </row>
    <row r="172">
      <c r="A172" s="29">
        <v>40164.0</v>
      </c>
      <c r="B172" s="3" t="str">
        <f t="shared" si="1"/>
        <v>#REF!</v>
      </c>
    </row>
    <row r="173">
      <c r="A173" s="28">
        <v>74.78</v>
      </c>
      <c r="B173" s="3" t="str">
        <f t="shared" si="1"/>
        <v>#REF!</v>
      </c>
    </row>
    <row r="174">
      <c r="A174" s="28">
        <v>74.78</v>
      </c>
      <c r="B174" s="3" t="str">
        <f t="shared" si="1"/>
        <v>#REF!</v>
      </c>
    </row>
    <row r="175">
      <c r="A175" s="28">
        <v>72.35</v>
      </c>
      <c r="B175" s="3" t="str">
        <f t="shared" si="1"/>
        <v>#REF!</v>
      </c>
    </row>
    <row r="176">
      <c r="A176" s="28">
        <v>73.37</v>
      </c>
      <c r="B176" s="3" t="str">
        <f t="shared" si="1"/>
        <v>#REF!</v>
      </c>
    </row>
    <row r="177">
      <c r="A177" s="21">
        <v>-0.92</v>
      </c>
      <c r="B177" s="3" t="str">
        <f t="shared" si="1"/>
        <v>#REF!</v>
      </c>
    </row>
    <row r="178">
      <c r="A178" s="22">
        <v>-0.0124</v>
      </c>
      <c r="B178" s="3" t="str">
        <f t="shared" si="1"/>
        <v>#REF!</v>
      </c>
    </row>
    <row r="179">
      <c r="A179" s="24">
        <v>128473.0</v>
      </c>
      <c r="B179" s="3" t="str">
        <f t="shared" si="1"/>
        <v>#REF!</v>
      </c>
    </row>
    <row r="180">
      <c r="A180" s="24">
        <v>192216.0</v>
      </c>
      <c r="B180" s="3" t="str">
        <f t="shared" si="1"/>
        <v>#REF!</v>
      </c>
    </row>
    <row r="181">
      <c r="A181" s="30">
        <v>40163.0</v>
      </c>
      <c r="B181" s="3" t="str">
        <f t="shared" si="1"/>
        <v>#REF!</v>
      </c>
    </row>
    <row r="182">
      <c r="A182" s="21">
        <v>73.12</v>
      </c>
      <c r="B182" s="3" t="str">
        <f t="shared" si="1"/>
        <v>#REF!</v>
      </c>
    </row>
    <row r="183">
      <c r="A183" s="21">
        <v>74.97</v>
      </c>
      <c r="B183" s="3" t="str">
        <f t="shared" si="1"/>
        <v>#REF!</v>
      </c>
    </row>
    <row r="184">
      <c r="A184" s="21">
        <v>72.84</v>
      </c>
      <c r="B184" s="3" t="str">
        <f t="shared" si="1"/>
        <v>#REF!</v>
      </c>
    </row>
    <row r="185">
      <c r="A185" s="21">
        <v>74.29</v>
      </c>
      <c r="B185" s="3" t="str">
        <f t="shared" si="1"/>
        <v>#REF!</v>
      </c>
    </row>
    <row r="186">
      <c r="A186" s="25">
        <f>+1.42</f>
        <v>1.42</v>
      </c>
      <c r="B186" s="3" t="str">
        <f t="shared" si="1"/>
        <v>#REF!</v>
      </c>
    </row>
    <row r="187">
      <c r="A187" s="25">
        <f>+1.95%</f>
        <v>0.0195</v>
      </c>
      <c r="B187" s="3" t="str">
        <f t="shared" si="1"/>
        <v>#REF!</v>
      </c>
    </row>
    <row r="188">
      <c r="A188" s="26">
        <v>181184.0</v>
      </c>
      <c r="B188" s="3" t="str">
        <f t="shared" si="1"/>
        <v>#REF!</v>
      </c>
    </row>
    <row r="189">
      <c r="A189" s="26">
        <v>196665.0</v>
      </c>
      <c r="B189" s="3" t="str">
        <f t="shared" si="1"/>
        <v>#REF!</v>
      </c>
    </row>
    <row r="190">
      <c r="A190" s="29">
        <v>40162.0</v>
      </c>
      <c r="B190" s="3" t="str">
        <f t="shared" si="1"/>
        <v>#REF!</v>
      </c>
    </row>
    <row r="191">
      <c r="A191" s="28">
        <v>72.91</v>
      </c>
      <c r="B191" s="3" t="str">
        <f t="shared" si="1"/>
        <v>#REF!</v>
      </c>
    </row>
    <row r="192">
      <c r="A192" s="28">
        <v>73.62</v>
      </c>
      <c r="B192" s="3" t="str">
        <f t="shared" si="1"/>
        <v>#REF!</v>
      </c>
    </row>
    <row r="193">
      <c r="A193" s="28">
        <v>72.38</v>
      </c>
      <c r="B193" s="3" t="str">
        <f t="shared" si="1"/>
        <v>#REF!</v>
      </c>
    </row>
    <row r="194">
      <c r="A194" s="28">
        <v>72.87</v>
      </c>
      <c r="B194" s="3" t="str">
        <f t="shared" si="1"/>
        <v>#REF!</v>
      </c>
    </row>
    <row r="195">
      <c r="A195" s="25">
        <f>+0.16</f>
        <v>0.16</v>
      </c>
      <c r="B195" s="3" t="str">
        <f t="shared" si="1"/>
        <v>#REF!</v>
      </c>
    </row>
    <row r="196">
      <c r="A196" s="25">
        <f>+0.22%</f>
        <v>0.0022</v>
      </c>
      <c r="B196" s="3" t="str">
        <f t="shared" si="1"/>
        <v>#REF!</v>
      </c>
    </row>
    <row r="197">
      <c r="A197" s="26">
        <v>137965.0</v>
      </c>
      <c r="B197" s="3" t="str">
        <f t="shared" si="1"/>
        <v>#REF!</v>
      </c>
    </row>
    <row r="198">
      <c r="A198" s="26">
        <v>192849.0</v>
      </c>
      <c r="B198" s="3" t="str">
        <f t="shared" si="1"/>
        <v>#REF!</v>
      </c>
    </row>
    <row r="199">
      <c r="A199" s="29">
        <v>40161.0</v>
      </c>
      <c r="B199" s="3" t="str">
        <f t="shared" si="1"/>
        <v>#REF!</v>
      </c>
    </row>
    <row r="200">
      <c r="A200" s="28">
        <v>72.45</v>
      </c>
      <c r="B200" s="3" t="str">
        <f t="shared" si="1"/>
        <v>#REF!</v>
      </c>
    </row>
    <row r="201">
      <c r="A201" s="28">
        <v>73.17</v>
      </c>
      <c r="B201" s="3" t="str">
        <f t="shared" si="1"/>
        <v>#REF!</v>
      </c>
    </row>
    <row r="202">
      <c r="A202" s="28">
        <v>71.96</v>
      </c>
      <c r="B202" s="3" t="str">
        <f t="shared" si="1"/>
        <v>#REF!</v>
      </c>
    </row>
    <row r="203">
      <c r="A203" s="28">
        <v>72.71</v>
      </c>
      <c r="B203" s="3" t="str">
        <f t="shared" si="1"/>
        <v>#REF!</v>
      </c>
    </row>
    <row r="204">
      <c r="A204" s="25">
        <f>+0.01</f>
        <v>0.01</v>
      </c>
      <c r="B204" s="3" t="str">
        <f t="shared" si="1"/>
        <v>#REF!</v>
      </c>
    </row>
    <row r="205">
      <c r="A205" s="25">
        <f>+0.01%</f>
        <v>0.0001</v>
      </c>
      <c r="B205" s="3" t="str">
        <f t="shared" si="1"/>
        <v>#REF!</v>
      </c>
    </row>
    <row r="206">
      <c r="A206" s="26">
        <v>81448.0</v>
      </c>
      <c r="B206" s="3" t="str">
        <f t="shared" si="1"/>
        <v>#REF!</v>
      </c>
    </row>
    <row r="207">
      <c r="A207" s="26">
        <v>181582.0</v>
      </c>
      <c r="B207" s="3" t="str">
        <f t="shared" si="1"/>
        <v>#REF!</v>
      </c>
    </row>
    <row r="208">
      <c r="A208" s="29">
        <v>40158.0</v>
      </c>
      <c r="B208" s="3" t="str">
        <f t="shared" si="1"/>
        <v>#REF!</v>
      </c>
    </row>
    <row r="209">
      <c r="A209" s="28">
        <v>72.3</v>
      </c>
      <c r="B209" s="3" t="str">
        <f t="shared" si="1"/>
        <v>#REF!</v>
      </c>
    </row>
    <row r="210">
      <c r="A210" s="28">
        <v>73.44</v>
      </c>
      <c r="B210" s="3" t="str">
        <f t="shared" si="1"/>
        <v>#REF!</v>
      </c>
    </row>
    <row r="211">
      <c r="A211" s="28">
        <v>71.85</v>
      </c>
      <c r="B211" s="3" t="str">
        <f t="shared" si="1"/>
        <v>#REF!</v>
      </c>
    </row>
    <row r="212">
      <c r="A212" s="28">
        <v>72.7</v>
      </c>
      <c r="B212" s="3" t="str">
        <f t="shared" si="1"/>
        <v>#REF!</v>
      </c>
    </row>
    <row r="213">
      <c r="A213" s="21">
        <v>-0.03</v>
      </c>
      <c r="B213" s="3" t="str">
        <f t="shared" si="1"/>
        <v>#REF!</v>
      </c>
    </row>
    <row r="214">
      <c r="A214" s="22">
        <v>-4.0E-4</v>
      </c>
      <c r="B214" s="3" t="str">
        <f t="shared" si="1"/>
        <v>#REF!</v>
      </c>
    </row>
    <row r="215">
      <c r="A215" s="24">
        <v>85341.0</v>
      </c>
      <c r="B215" s="3" t="str">
        <f t="shared" si="1"/>
        <v>#REF!</v>
      </c>
    </row>
    <row r="216">
      <c r="A216" s="24">
        <v>164717.0</v>
      </c>
      <c r="B216" s="3" t="str">
        <f t="shared" si="1"/>
        <v>#REF!</v>
      </c>
    </row>
    <row r="217">
      <c r="A217" s="30">
        <v>40157.0</v>
      </c>
      <c r="B217" s="3" t="str">
        <f t="shared" si="1"/>
        <v>#REF!</v>
      </c>
    </row>
    <row r="218">
      <c r="A218" s="21">
        <v>73.65</v>
      </c>
      <c r="B218" s="3" t="str">
        <f t="shared" si="1"/>
        <v>#REF!</v>
      </c>
    </row>
    <row r="219">
      <c r="A219" s="21">
        <v>74.1</v>
      </c>
      <c r="B219" s="3" t="str">
        <f t="shared" si="1"/>
        <v>#REF!</v>
      </c>
    </row>
    <row r="220">
      <c r="A220" s="21">
        <v>72.01</v>
      </c>
      <c r="B220" s="3" t="str">
        <f t="shared" si="1"/>
        <v>#REF!</v>
      </c>
    </row>
    <row r="221">
      <c r="A221" s="21">
        <v>72.73</v>
      </c>
      <c r="B221" s="3" t="str">
        <f t="shared" si="1"/>
        <v>#REF!</v>
      </c>
    </row>
    <row r="222">
      <c r="A222" s="21">
        <v>-0.53</v>
      </c>
      <c r="B222" s="3" t="str">
        <f t="shared" si="1"/>
        <v>#REF!</v>
      </c>
    </row>
    <row r="223">
      <c r="A223" s="22">
        <v>-0.0072</v>
      </c>
      <c r="B223" s="3" t="str">
        <f t="shared" si="1"/>
        <v>#REF!</v>
      </c>
    </row>
    <row r="224">
      <c r="A224" s="24">
        <v>91136.0</v>
      </c>
      <c r="B224" s="3" t="str">
        <f t="shared" si="1"/>
        <v>#REF!</v>
      </c>
    </row>
    <row r="225">
      <c r="A225" s="24">
        <v>166836.0</v>
      </c>
      <c r="B225" s="3" t="str">
        <f t="shared" si="1"/>
        <v>#REF!</v>
      </c>
    </row>
    <row r="226">
      <c r="A226" s="23">
        <v>40156.0</v>
      </c>
      <c r="B226" s="3" t="str">
        <f t="shared" si="1"/>
        <v>#REF!</v>
      </c>
    </row>
    <row r="227">
      <c r="A227" s="21">
        <v>76.29</v>
      </c>
      <c r="B227" s="3" t="str">
        <f t="shared" si="1"/>
        <v>#REF!</v>
      </c>
    </row>
    <row r="228">
      <c r="A228" s="21">
        <v>76.99</v>
      </c>
      <c r="B228" s="3" t="str">
        <f t="shared" si="1"/>
        <v>#REF!</v>
      </c>
    </row>
    <row r="229">
      <c r="A229" s="21">
        <v>72.9</v>
      </c>
      <c r="B229" s="3" t="str">
        <f t="shared" si="1"/>
        <v>#REF!</v>
      </c>
    </row>
    <row r="230">
      <c r="A230" s="21">
        <v>73.26</v>
      </c>
      <c r="B230" s="3" t="str">
        <f t="shared" si="1"/>
        <v>#REF!</v>
      </c>
    </row>
    <row r="231">
      <c r="A231" s="21">
        <v>-2.77</v>
      </c>
      <c r="B231" s="3" t="str">
        <f t="shared" si="1"/>
        <v>#REF!</v>
      </c>
    </row>
    <row r="232">
      <c r="A232" s="22">
        <v>-0.0364</v>
      </c>
      <c r="B232" s="3" t="str">
        <f t="shared" si="1"/>
        <v>#REF!</v>
      </c>
    </row>
    <row r="233">
      <c r="A233" s="24">
        <v>140414.0</v>
      </c>
      <c r="B233" s="3" t="str">
        <f t="shared" si="1"/>
        <v>#REF!</v>
      </c>
    </row>
    <row r="234">
      <c r="A234" s="24">
        <v>159657.0</v>
      </c>
      <c r="B234" s="3" t="str">
        <f t="shared" si="1"/>
        <v>#REF!</v>
      </c>
    </row>
    <row r="235">
      <c r="A235" s="23">
        <v>40155.0</v>
      </c>
      <c r="B235" s="3" t="str">
        <f t="shared" si="1"/>
        <v>#REF!</v>
      </c>
    </row>
    <row r="236">
      <c r="A236" s="21">
        <v>77.65</v>
      </c>
      <c r="B236" s="3" t="str">
        <f t="shared" si="1"/>
        <v>#REF!</v>
      </c>
    </row>
    <row r="237">
      <c r="A237" s="21">
        <v>77.88</v>
      </c>
      <c r="B237" s="3" t="str">
        <f t="shared" si="1"/>
        <v>#REF!</v>
      </c>
    </row>
    <row r="238">
      <c r="A238" s="21">
        <v>75.91</v>
      </c>
      <c r="B238" s="3" t="str">
        <f t="shared" si="1"/>
        <v>#REF!</v>
      </c>
    </row>
    <row r="239">
      <c r="A239" s="21">
        <v>76.03</v>
      </c>
      <c r="B239" s="3" t="str">
        <f t="shared" si="1"/>
        <v>#REF!</v>
      </c>
    </row>
    <row r="240">
      <c r="A240" s="21">
        <v>-1.27</v>
      </c>
      <c r="B240" s="3" t="str">
        <f t="shared" si="1"/>
        <v>#REF!</v>
      </c>
    </row>
    <row r="241">
      <c r="A241" s="22">
        <v>-0.0164</v>
      </c>
      <c r="B241" s="3" t="str">
        <f t="shared" si="1"/>
        <v>#REF!</v>
      </c>
    </row>
    <row r="242">
      <c r="A242" s="24">
        <v>75760.0</v>
      </c>
      <c r="B242" s="3" t="str">
        <f t="shared" si="1"/>
        <v>#REF!</v>
      </c>
    </row>
    <row r="243">
      <c r="A243" s="24">
        <v>137980.0</v>
      </c>
      <c r="B243" s="3" t="str">
        <f t="shared" si="1"/>
        <v>#REF!</v>
      </c>
    </row>
    <row r="244">
      <c r="A244" s="23">
        <v>40154.0</v>
      </c>
      <c r="B244" s="3" t="str">
        <f t="shared" si="1"/>
        <v>#REF!</v>
      </c>
    </row>
    <row r="245">
      <c r="A245" s="21">
        <v>78.76</v>
      </c>
      <c r="B245" s="3" t="str">
        <f t="shared" si="1"/>
        <v>#REF!</v>
      </c>
    </row>
    <row r="246">
      <c r="A246" s="21">
        <v>78.95</v>
      </c>
      <c r="B246" s="3" t="str">
        <f t="shared" si="1"/>
        <v>#REF!</v>
      </c>
    </row>
    <row r="247">
      <c r="A247" s="21">
        <v>77.17</v>
      </c>
      <c r="B247" s="3" t="str">
        <f t="shared" si="1"/>
        <v>#REF!</v>
      </c>
    </row>
    <row r="248">
      <c r="A248" s="21">
        <v>77.3</v>
      </c>
      <c r="B248" s="3" t="str">
        <f t="shared" si="1"/>
        <v>#REF!</v>
      </c>
    </row>
    <row r="249">
      <c r="A249" s="21">
        <v>-1.1</v>
      </c>
      <c r="B249" s="3" t="str">
        <f t="shared" si="1"/>
        <v>#REF!</v>
      </c>
    </row>
    <row r="250">
      <c r="A250" s="22">
        <v>-0.014</v>
      </c>
      <c r="B250" s="3" t="str">
        <f t="shared" si="1"/>
        <v>#REF!</v>
      </c>
    </row>
    <row r="251">
      <c r="A251" s="24">
        <v>85679.0</v>
      </c>
      <c r="B251" s="3" t="str">
        <f t="shared" si="1"/>
        <v>#REF!</v>
      </c>
    </row>
    <row r="252">
      <c r="A252" s="24">
        <v>147716.0</v>
      </c>
      <c r="B252" s="3" t="str">
        <f t="shared" si="1"/>
        <v>#REF!</v>
      </c>
    </row>
    <row r="253">
      <c r="A253" s="23">
        <v>40151.0</v>
      </c>
      <c r="B253" s="3" t="str">
        <f t="shared" si="1"/>
        <v>#REF!</v>
      </c>
    </row>
    <row r="254">
      <c r="A254" s="21">
        <v>78.5</v>
      </c>
      <c r="B254" s="3" t="str">
        <f t="shared" si="1"/>
        <v>#REF!</v>
      </c>
    </row>
    <row r="255">
      <c r="A255" s="21">
        <v>80.64</v>
      </c>
      <c r="B255" s="3" t="str">
        <f t="shared" si="1"/>
        <v>#REF!</v>
      </c>
    </row>
    <row r="256">
      <c r="A256" s="21">
        <v>77.81</v>
      </c>
      <c r="B256" s="3" t="str">
        <f t="shared" si="1"/>
        <v>#REF!</v>
      </c>
    </row>
    <row r="257">
      <c r="A257" s="21">
        <v>78.4</v>
      </c>
      <c r="B257" s="3" t="str">
        <f t="shared" si="1"/>
        <v>#REF!</v>
      </c>
    </row>
    <row r="258">
      <c r="A258" s="21">
        <v>-0.81</v>
      </c>
      <c r="B258" s="3" t="str">
        <f t="shared" si="1"/>
        <v>#REF!</v>
      </c>
    </row>
    <row r="259">
      <c r="A259" s="22">
        <v>-0.0102</v>
      </c>
      <c r="B259" s="3" t="str">
        <f t="shared" si="1"/>
        <v>#REF!</v>
      </c>
    </row>
    <row r="260">
      <c r="A260" s="24">
        <v>71200.0</v>
      </c>
      <c r="B260" s="3" t="str">
        <f t="shared" si="1"/>
        <v>#REF!</v>
      </c>
    </row>
    <row r="261">
      <c r="A261" s="24">
        <v>151183.0</v>
      </c>
      <c r="B261" s="3" t="str">
        <f t="shared" si="1"/>
        <v>#REF!</v>
      </c>
    </row>
    <row r="262">
      <c r="A262" s="23">
        <v>40150.0</v>
      </c>
      <c r="B262" s="3" t="str">
        <f t="shared" si="1"/>
        <v>#REF!</v>
      </c>
    </row>
    <row r="263">
      <c r="A263" s="21">
        <v>78.93</v>
      </c>
      <c r="B263" s="3" t="str">
        <f t="shared" si="1"/>
        <v>#REF!</v>
      </c>
    </row>
    <row r="264">
      <c r="A264" s="21">
        <v>79.76</v>
      </c>
      <c r="B264" s="3" t="str">
        <f t="shared" si="1"/>
        <v>#REF!</v>
      </c>
    </row>
    <row r="265">
      <c r="A265" s="21">
        <v>78.26</v>
      </c>
      <c r="B265" s="3" t="str">
        <f t="shared" si="1"/>
        <v>#REF!</v>
      </c>
    </row>
    <row r="266">
      <c r="A266" s="21">
        <v>79.21</v>
      </c>
      <c r="B266" s="3" t="str">
        <f t="shared" si="1"/>
        <v>#REF!</v>
      </c>
    </row>
    <row r="267">
      <c r="A267" s="25">
        <f>+0.5</f>
        <v>0.5</v>
      </c>
      <c r="B267" s="3" t="str">
        <f t="shared" si="1"/>
        <v>#REF!</v>
      </c>
    </row>
    <row r="268">
      <c r="A268" s="25">
        <f>+0.64%</f>
        <v>0.0064</v>
      </c>
      <c r="B268" s="3" t="str">
        <f t="shared" si="1"/>
        <v>#REF!</v>
      </c>
    </row>
    <row r="269">
      <c r="A269" s="26">
        <v>68478.0</v>
      </c>
      <c r="B269" s="3" t="str">
        <f t="shared" si="1"/>
        <v>#REF!</v>
      </c>
    </row>
    <row r="270">
      <c r="A270" s="26">
        <v>146039.0</v>
      </c>
      <c r="B270" s="3" t="str">
        <f t="shared" si="1"/>
        <v>#REF!</v>
      </c>
    </row>
    <row r="271">
      <c r="A271" s="27">
        <v>40149.0</v>
      </c>
      <c r="B271" s="3" t="str">
        <f t="shared" si="1"/>
        <v>#REF!</v>
      </c>
    </row>
    <row r="272">
      <c r="A272" s="28">
        <v>80.17</v>
      </c>
      <c r="B272" s="3" t="str">
        <f t="shared" si="1"/>
        <v>#REF!</v>
      </c>
    </row>
    <row r="273">
      <c r="A273" s="28">
        <v>80.45</v>
      </c>
      <c r="B273" s="3" t="str">
        <f t="shared" si="1"/>
        <v>#REF!</v>
      </c>
    </row>
    <row r="274">
      <c r="A274" s="28">
        <v>78.3</v>
      </c>
      <c r="B274" s="3" t="str">
        <f t="shared" si="1"/>
        <v>#REF!</v>
      </c>
    </row>
    <row r="275">
      <c r="A275" s="28">
        <v>78.71</v>
      </c>
      <c r="B275" s="3" t="str">
        <f t="shared" si="1"/>
        <v>#REF!</v>
      </c>
    </row>
    <row r="276">
      <c r="A276" s="21">
        <v>-1.46</v>
      </c>
      <c r="B276" s="3" t="str">
        <f t="shared" si="1"/>
        <v>#REF!</v>
      </c>
    </row>
    <row r="277">
      <c r="A277" s="22">
        <v>-0.0182</v>
      </c>
      <c r="B277" s="3" t="str">
        <f t="shared" si="1"/>
        <v>#REF!</v>
      </c>
    </row>
    <row r="278">
      <c r="A278" s="24">
        <v>64501.0</v>
      </c>
      <c r="B278" s="3" t="str">
        <f t="shared" si="1"/>
        <v>#REF!</v>
      </c>
    </row>
    <row r="279">
      <c r="A279" s="24">
        <v>144255.0</v>
      </c>
      <c r="B279" s="3" t="str">
        <f t="shared" si="1"/>
        <v>#REF!</v>
      </c>
    </row>
    <row r="280">
      <c r="A280" s="23">
        <v>40148.0</v>
      </c>
      <c r="B280" s="3" t="str">
        <f t="shared" si="1"/>
        <v>#REF!</v>
      </c>
    </row>
    <row r="281">
      <c r="A281" s="21">
        <v>79.34</v>
      </c>
      <c r="B281" s="3" t="str">
        <f t="shared" si="1"/>
        <v>#REF!</v>
      </c>
    </row>
    <row r="282">
      <c r="A282" s="21">
        <v>80.72</v>
      </c>
      <c r="B282" s="3" t="str">
        <f t="shared" si="1"/>
        <v>#REF!</v>
      </c>
    </row>
    <row r="283">
      <c r="A283" s="21">
        <v>79.1</v>
      </c>
      <c r="B283" s="3" t="str">
        <f t="shared" si="1"/>
        <v>#REF!</v>
      </c>
    </row>
    <row r="284">
      <c r="A284" s="21">
        <v>80.17</v>
      </c>
      <c r="B284" s="3" t="str">
        <f t="shared" si="1"/>
        <v>#REF!</v>
      </c>
    </row>
    <row r="285">
      <c r="A285" s="25">
        <f>+0.87</f>
        <v>0.87</v>
      </c>
      <c r="B285" s="3" t="str">
        <f t="shared" si="1"/>
        <v>#REF!</v>
      </c>
    </row>
    <row r="286">
      <c r="A286" s="25">
        <f>+1.1%</f>
        <v>0.011</v>
      </c>
      <c r="B286" s="3" t="str">
        <f t="shared" si="1"/>
        <v>#REF!</v>
      </c>
    </row>
    <row r="287">
      <c r="A287" s="26">
        <v>67300.0</v>
      </c>
      <c r="B287" s="3" t="str">
        <f t="shared" si="1"/>
        <v>#REF!</v>
      </c>
    </row>
    <row r="288">
      <c r="A288" s="26">
        <v>140067.0</v>
      </c>
      <c r="B288" s="3" t="str">
        <f t="shared" si="1"/>
        <v>#REF!</v>
      </c>
    </row>
    <row r="289">
      <c r="A289" s="29">
        <v>40147.0</v>
      </c>
      <c r="B289" s="3" t="str">
        <f t="shared" si="1"/>
        <v>#REF!</v>
      </c>
    </row>
    <row r="290">
      <c r="A290" s="28">
        <v>78.25</v>
      </c>
      <c r="B290" s="3" t="str">
        <f t="shared" si="1"/>
        <v>#REF!</v>
      </c>
    </row>
    <row r="291">
      <c r="A291" s="28">
        <v>80.1</v>
      </c>
      <c r="B291" s="3" t="str">
        <f t="shared" si="1"/>
        <v>#REF!</v>
      </c>
    </row>
    <row r="292">
      <c r="A292" s="28">
        <v>77.22</v>
      </c>
      <c r="B292" s="3" t="str">
        <f t="shared" si="1"/>
        <v>#REF!</v>
      </c>
    </row>
    <row r="293">
      <c r="A293" s="28">
        <v>79.3</v>
      </c>
      <c r="B293" s="3" t="str">
        <f t="shared" si="1"/>
        <v>#REF!</v>
      </c>
    </row>
    <row r="294">
      <c r="A294" s="25">
        <f>+1.32</f>
        <v>1.32</v>
      </c>
      <c r="B294" s="3" t="str">
        <f t="shared" si="1"/>
        <v>#REF!</v>
      </c>
    </row>
    <row r="295">
      <c r="A295" s="25">
        <f>+1.69%</f>
        <v>0.0169</v>
      </c>
      <c r="B295" s="3" t="str">
        <f t="shared" si="1"/>
        <v>#REF!</v>
      </c>
    </row>
    <row r="296">
      <c r="A296" s="26">
        <v>44337.0</v>
      </c>
      <c r="B296" s="3" t="str">
        <f t="shared" si="1"/>
        <v>#REF!</v>
      </c>
    </row>
    <row r="297">
      <c r="A297" s="26">
        <v>130950.0</v>
      </c>
      <c r="B297" s="3" t="str">
        <f t="shared" si="1"/>
        <v>#REF!</v>
      </c>
    </row>
    <row r="298">
      <c r="A298" s="29">
        <v>40144.0</v>
      </c>
      <c r="B298" s="3" t="str">
        <f t="shared" si="1"/>
        <v>#REF!</v>
      </c>
    </row>
    <row r="299">
      <c r="A299" s="28">
        <v>77.76</v>
      </c>
      <c r="B299" s="3" t="str">
        <f t="shared" si="1"/>
        <v>#REF!</v>
      </c>
    </row>
    <row r="300">
      <c r="A300" s="28">
        <v>78.17</v>
      </c>
      <c r="B300" s="3" t="str">
        <f t="shared" si="1"/>
        <v>#REF!</v>
      </c>
    </row>
    <row r="301">
      <c r="A301" s="28">
        <v>74.5</v>
      </c>
      <c r="B301" s="3" t="str">
        <f t="shared" si="1"/>
        <v>#REF!</v>
      </c>
    </row>
    <row r="302">
      <c r="A302" s="28">
        <v>77.98</v>
      </c>
      <c r="B302" s="3" t="str">
        <f t="shared" si="1"/>
        <v>#REF!</v>
      </c>
    </row>
    <row r="303">
      <c r="A303" s="25">
        <f>+0.2</f>
        <v>0.2</v>
      </c>
      <c r="B303" s="3" t="str">
        <f t="shared" si="1"/>
        <v>#REF!</v>
      </c>
    </row>
    <row r="304">
      <c r="A304" s="25">
        <f>+0.26%</f>
        <v>0.0026</v>
      </c>
      <c r="B304" s="3" t="str">
        <f t="shared" si="1"/>
        <v>#REF!</v>
      </c>
    </row>
    <row r="305">
      <c r="A305" s="26">
        <v>47619.0</v>
      </c>
      <c r="B305" s="3" t="str">
        <f t="shared" si="1"/>
        <v>#REF!</v>
      </c>
    </row>
    <row r="306">
      <c r="A306" s="26">
        <v>125184.0</v>
      </c>
      <c r="B306" s="3" t="str">
        <f t="shared" si="1"/>
        <v>#REF!</v>
      </c>
    </row>
    <row r="307">
      <c r="A307" s="29">
        <v>40143.0</v>
      </c>
      <c r="B307" s="3" t="str">
        <f t="shared" si="1"/>
        <v>#REF!</v>
      </c>
    </row>
    <row r="308">
      <c r="A308" s="28">
        <v>79.0</v>
      </c>
      <c r="B308" s="3" t="str">
        <f t="shared" si="1"/>
        <v>#REF!</v>
      </c>
    </row>
    <row r="309">
      <c r="A309" s="28">
        <v>79.05</v>
      </c>
      <c r="B309" s="3" t="str">
        <f t="shared" si="1"/>
        <v>#REF!</v>
      </c>
    </row>
    <row r="310">
      <c r="A310" s="28">
        <v>77.74</v>
      </c>
      <c r="B310" s="3" t="str">
        <f t="shared" si="1"/>
        <v>#REF!</v>
      </c>
    </row>
    <row r="311">
      <c r="A311" s="28">
        <v>77.78</v>
      </c>
      <c r="B311" s="3" t="str">
        <f t="shared" si="1"/>
        <v>#REF!</v>
      </c>
    </row>
    <row r="312">
      <c r="A312" s="21">
        <v>-1.46</v>
      </c>
      <c r="B312" s="3" t="str">
        <f t="shared" si="1"/>
        <v>#REF!</v>
      </c>
    </row>
    <row r="313">
      <c r="A313" s="22">
        <v>-0.0184</v>
      </c>
      <c r="B313" s="3" t="str">
        <f t="shared" si="1"/>
        <v>#REF!</v>
      </c>
    </row>
    <row r="314">
      <c r="A314" s="24">
        <v>21214.0</v>
      </c>
      <c r="B314" s="3" t="str">
        <f t="shared" si="1"/>
        <v>#REF!</v>
      </c>
    </row>
    <row r="315">
      <c r="A315" s="24">
        <v>122569.0</v>
      </c>
      <c r="B315" s="3" t="str">
        <f t="shared" si="1"/>
        <v>#REF!</v>
      </c>
    </row>
    <row r="316">
      <c r="A316" s="30">
        <v>40142.0</v>
      </c>
      <c r="B316" s="3" t="str">
        <f t="shared" si="1"/>
        <v>#REF!</v>
      </c>
    </row>
    <row r="317">
      <c r="A317" s="21">
        <v>77.32</v>
      </c>
      <c r="B317" s="3" t="str">
        <f t="shared" si="1"/>
        <v>#REF!</v>
      </c>
    </row>
    <row r="318">
      <c r="A318" s="21">
        <v>79.44</v>
      </c>
      <c r="B318" s="3" t="str">
        <f t="shared" si="1"/>
        <v>#REF!</v>
      </c>
    </row>
    <row r="319">
      <c r="A319" s="21">
        <v>77.15</v>
      </c>
      <c r="B319" s="3" t="str">
        <f t="shared" si="1"/>
        <v>#REF!</v>
      </c>
    </row>
    <row r="320">
      <c r="A320" s="21">
        <v>79.24</v>
      </c>
      <c r="B320" s="3" t="str">
        <f t="shared" si="1"/>
        <v>#REF!</v>
      </c>
    </row>
    <row r="321">
      <c r="A321" s="25">
        <f>+1.96</f>
        <v>1.96</v>
      </c>
      <c r="B321" s="3" t="str">
        <f t="shared" si="1"/>
        <v>#REF!</v>
      </c>
    </row>
    <row r="322">
      <c r="A322" s="25">
        <f>+2.54%</f>
        <v>0.0254</v>
      </c>
      <c r="B322" s="3" t="str">
        <f t="shared" si="1"/>
        <v>#REF!</v>
      </c>
    </row>
    <row r="323">
      <c r="A323" s="26">
        <v>48167.0</v>
      </c>
      <c r="B323" s="3" t="str">
        <f t="shared" si="1"/>
        <v>#REF!</v>
      </c>
    </row>
    <row r="324">
      <c r="A324" s="26">
        <v>124386.0</v>
      </c>
      <c r="B324" s="3" t="str">
        <f t="shared" si="1"/>
        <v>#REF!</v>
      </c>
    </row>
    <row r="325">
      <c r="A325" s="29">
        <v>40141.0</v>
      </c>
      <c r="B325" s="3" t="str">
        <f t="shared" si="1"/>
        <v>#REF!</v>
      </c>
    </row>
    <row r="326">
      <c r="A326" s="28">
        <v>78.15</v>
      </c>
      <c r="B326" s="3" t="str">
        <f t="shared" si="1"/>
        <v>#REF!</v>
      </c>
    </row>
    <row r="327">
      <c r="A327" s="28">
        <v>78.6</v>
      </c>
      <c r="B327" s="3" t="str">
        <f t="shared" si="1"/>
        <v>#REF!</v>
      </c>
    </row>
    <row r="328">
      <c r="A328" s="28">
        <v>76.82</v>
      </c>
      <c r="B328" s="3" t="str">
        <f t="shared" si="1"/>
        <v>#REF!</v>
      </c>
    </row>
    <row r="329">
      <c r="A329" s="28">
        <v>77.28</v>
      </c>
      <c r="B329" s="3" t="str">
        <f t="shared" si="1"/>
        <v>#REF!</v>
      </c>
    </row>
    <row r="330">
      <c r="A330" s="21">
        <v>-0.95</v>
      </c>
      <c r="B330" s="3" t="str">
        <f t="shared" si="1"/>
        <v>#REF!</v>
      </c>
    </row>
    <row r="331">
      <c r="A331" s="22">
        <v>-0.0121</v>
      </c>
      <c r="B331" s="3" t="str">
        <f t="shared" si="1"/>
        <v>#REF!</v>
      </c>
    </row>
    <row r="332">
      <c r="A332" s="24">
        <v>68580.0</v>
      </c>
      <c r="B332" s="3" t="str">
        <f t="shared" si="1"/>
        <v>#REF!</v>
      </c>
    </row>
    <row r="333">
      <c r="A333" s="24">
        <v>122059.0</v>
      </c>
      <c r="B333" s="3" t="str">
        <f t="shared" si="1"/>
        <v>#REF!</v>
      </c>
    </row>
    <row r="334">
      <c r="A334" s="30">
        <v>40140.0</v>
      </c>
      <c r="B334" s="3" t="str">
        <f t="shared" si="1"/>
        <v>#REF!</v>
      </c>
    </row>
    <row r="335">
      <c r="A335" s="21">
        <v>78.7</v>
      </c>
      <c r="B335" s="3" t="str">
        <f t="shared" si="1"/>
        <v>#REF!</v>
      </c>
    </row>
    <row r="336">
      <c r="A336" s="21">
        <v>80.35</v>
      </c>
      <c r="B336" s="3" t="str">
        <f t="shared" si="1"/>
        <v>#REF!</v>
      </c>
    </row>
    <row r="337">
      <c r="A337" s="21">
        <v>77.91</v>
      </c>
      <c r="B337" s="3" t="str">
        <f t="shared" si="1"/>
        <v>#REF!</v>
      </c>
    </row>
    <row r="338">
      <c r="A338" s="21">
        <v>78.23</v>
      </c>
      <c r="B338" s="3" t="str">
        <f t="shared" si="1"/>
        <v>#REF!</v>
      </c>
    </row>
    <row r="339">
      <c r="A339" s="25">
        <f>+0.24</f>
        <v>0.24</v>
      </c>
      <c r="B339" s="3" t="str">
        <f t="shared" si="1"/>
        <v>#REF!</v>
      </c>
    </row>
    <row r="340">
      <c r="A340" s="25">
        <f>+0.31%</f>
        <v>0.0031</v>
      </c>
      <c r="B340" s="3" t="str">
        <f t="shared" si="1"/>
        <v>#REF!</v>
      </c>
    </row>
    <row r="341">
      <c r="A341" s="26">
        <v>43493.0</v>
      </c>
      <c r="B341" s="3" t="str">
        <f t="shared" si="1"/>
        <v>#REF!</v>
      </c>
    </row>
    <row r="342">
      <c r="A342" s="26">
        <v>119923.0</v>
      </c>
      <c r="B342" s="3" t="str">
        <f t="shared" si="1"/>
        <v>#REF!</v>
      </c>
    </row>
    <row r="343">
      <c r="A343" s="29">
        <v>40137.0</v>
      </c>
      <c r="B343" s="3" t="str">
        <f t="shared" si="1"/>
        <v>#REF!</v>
      </c>
    </row>
    <row r="344">
      <c r="A344" s="28">
        <v>78.67</v>
      </c>
      <c r="B344" s="3" t="str">
        <f t="shared" si="1"/>
        <v>#REF!</v>
      </c>
    </row>
    <row r="345">
      <c r="A345" s="28">
        <v>78.98</v>
      </c>
      <c r="B345" s="3" t="str">
        <f t="shared" si="1"/>
        <v>#REF!</v>
      </c>
    </row>
    <row r="346">
      <c r="A346" s="28">
        <v>77.3</v>
      </c>
      <c r="B346" s="3" t="str">
        <f t="shared" si="1"/>
        <v>#REF!</v>
      </c>
    </row>
    <row r="347">
      <c r="A347" s="28">
        <v>77.99</v>
      </c>
      <c r="B347" s="3" t="str">
        <f t="shared" si="1"/>
        <v>#REF!</v>
      </c>
    </row>
    <row r="348">
      <c r="A348" s="21">
        <v>-0.47</v>
      </c>
      <c r="B348" s="3" t="str">
        <f t="shared" si="1"/>
        <v>#REF!</v>
      </c>
    </row>
    <row r="349">
      <c r="A349" s="22">
        <v>-0.006</v>
      </c>
      <c r="B349" s="3" t="str">
        <f t="shared" si="1"/>
        <v>#REF!</v>
      </c>
    </row>
    <row r="350">
      <c r="A350" s="24">
        <v>40326.0</v>
      </c>
      <c r="B350" s="3" t="str">
        <f t="shared" si="1"/>
        <v>#REF!</v>
      </c>
    </row>
    <row r="351">
      <c r="A351" s="24">
        <v>121144.0</v>
      </c>
      <c r="B351" s="3" t="str">
        <f t="shared" si="1"/>
        <v>#REF!</v>
      </c>
    </row>
    <row r="352">
      <c r="A352" s="30">
        <v>40136.0</v>
      </c>
      <c r="B352" s="3" t="str">
        <f t="shared" si="1"/>
        <v>#REF!</v>
      </c>
    </row>
    <row r="353">
      <c r="A353" s="21">
        <v>80.17</v>
      </c>
      <c r="B353" s="3" t="str">
        <f t="shared" si="1"/>
        <v>#REF!</v>
      </c>
    </row>
    <row r="354">
      <c r="A354" s="21">
        <v>80.59</v>
      </c>
      <c r="B354" s="3" t="str">
        <f t="shared" si="1"/>
        <v>#REF!</v>
      </c>
    </row>
    <row r="355">
      <c r="A355" s="21">
        <v>78.0</v>
      </c>
      <c r="B355" s="3" t="str">
        <f t="shared" si="1"/>
        <v>#REF!</v>
      </c>
    </row>
    <row r="356">
      <c r="A356" s="21">
        <v>78.46</v>
      </c>
      <c r="B356" s="3" t="str">
        <f t="shared" si="1"/>
        <v>#REF!</v>
      </c>
    </row>
    <row r="357">
      <c r="A357" s="21">
        <v>-1.81</v>
      </c>
      <c r="B357" s="3" t="str">
        <f t="shared" si="1"/>
        <v>#REF!</v>
      </c>
    </row>
    <row r="358">
      <c r="A358" s="22">
        <v>-0.0225</v>
      </c>
      <c r="B358" s="3" t="str">
        <f t="shared" si="1"/>
        <v>#REF!</v>
      </c>
    </row>
    <row r="359">
      <c r="A359" s="24">
        <v>47920.0</v>
      </c>
      <c r="B359" s="3" t="str">
        <f t="shared" si="1"/>
        <v>#REF!</v>
      </c>
    </row>
    <row r="360">
      <c r="A360" s="24">
        <v>122211.0</v>
      </c>
      <c r="B360" s="3" t="str">
        <f t="shared" si="1"/>
        <v>#REF!</v>
      </c>
    </row>
    <row r="361">
      <c r="A361" s="30">
        <v>40135.0</v>
      </c>
      <c r="B361" s="3" t="str">
        <f t="shared" si="1"/>
        <v>#REF!</v>
      </c>
    </row>
    <row r="362">
      <c r="A362" s="21">
        <v>80.35</v>
      </c>
      <c r="B362" s="3" t="str">
        <f t="shared" si="1"/>
        <v>#REF!</v>
      </c>
    </row>
    <row r="363">
      <c r="A363" s="21">
        <v>80.92</v>
      </c>
      <c r="B363" s="3" t="str">
        <f t="shared" si="1"/>
        <v>#REF!</v>
      </c>
    </row>
    <row r="364">
      <c r="A364" s="21">
        <v>79.5</v>
      </c>
      <c r="B364" s="3" t="str">
        <f t="shared" si="1"/>
        <v>#REF!</v>
      </c>
    </row>
    <row r="365">
      <c r="A365" s="21">
        <v>80.27</v>
      </c>
      <c r="B365" s="3" t="str">
        <f t="shared" si="1"/>
        <v>#REF!</v>
      </c>
    </row>
    <row r="366">
      <c r="A366" s="25">
        <f>+0.51</f>
        <v>0.51</v>
      </c>
      <c r="B366" s="3" t="str">
        <f t="shared" si="1"/>
        <v>#REF!</v>
      </c>
    </row>
    <row r="367">
      <c r="A367" s="25">
        <f>+0.64%</f>
        <v>0.0064</v>
      </c>
      <c r="B367" s="3" t="str">
        <f t="shared" si="1"/>
        <v>#REF!</v>
      </c>
    </row>
    <row r="368">
      <c r="A368" s="26">
        <v>51481.0</v>
      </c>
      <c r="B368" s="3" t="str">
        <f t="shared" si="1"/>
        <v>#REF!</v>
      </c>
    </row>
    <row r="369">
      <c r="A369" s="26">
        <v>123267.0</v>
      </c>
      <c r="B369" s="3" t="str">
        <f t="shared" si="1"/>
        <v>#REF!</v>
      </c>
    </row>
    <row r="370">
      <c r="A370" s="29">
        <v>40134.0</v>
      </c>
      <c r="B370" s="3" t="str">
        <f t="shared" si="1"/>
        <v>#REF!</v>
      </c>
    </row>
    <row r="371">
      <c r="A371" s="28">
        <v>79.6</v>
      </c>
      <c r="B371" s="3" t="str">
        <f t="shared" si="1"/>
        <v>#REF!</v>
      </c>
    </row>
    <row r="372">
      <c r="A372" s="28">
        <v>80.32</v>
      </c>
      <c r="B372" s="3" t="str">
        <f t="shared" si="1"/>
        <v>#REF!</v>
      </c>
    </row>
    <row r="373">
      <c r="A373" s="28">
        <v>78.8</v>
      </c>
      <c r="B373" s="3" t="str">
        <f t="shared" si="1"/>
        <v>#REF!</v>
      </c>
    </row>
    <row r="374">
      <c r="A374" s="28">
        <v>79.76</v>
      </c>
      <c r="B374" s="3" t="str">
        <f t="shared" si="1"/>
        <v>#REF!</v>
      </c>
    </row>
    <row r="375">
      <c r="A375" s="25">
        <f>+0.26</f>
        <v>0.26</v>
      </c>
      <c r="B375" s="3" t="str">
        <f t="shared" si="1"/>
        <v>#REF!</v>
      </c>
    </row>
    <row r="376">
      <c r="A376" s="25">
        <f>+0.33%</f>
        <v>0.0033</v>
      </c>
      <c r="B376" s="3" t="str">
        <f t="shared" si="1"/>
        <v>#REF!</v>
      </c>
    </row>
    <row r="377">
      <c r="A377" s="26">
        <v>51376.0</v>
      </c>
      <c r="B377" s="3" t="str">
        <f t="shared" si="1"/>
        <v>#REF!</v>
      </c>
    </row>
    <row r="378">
      <c r="A378" s="26">
        <v>121308.0</v>
      </c>
      <c r="B378" s="3" t="str">
        <f t="shared" si="1"/>
        <v>#REF!</v>
      </c>
    </row>
    <row r="379">
      <c r="A379" s="29">
        <v>40133.0</v>
      </c>
      <c r="B379" s="3" t="str">
        <f t="shared" si="1"/>
        <v>#REF!</v>
      </c>
    </row>
    <row r="380">
      <c r="A380" s="28">
        <v>77.6</v>
      </c>
      <c r="B380" s="3" t="str">
        <f t="shared" si="1"/>
        <v>#REF!</v>
      </c>
    </row>
    <row r="381">
      <c r="A381" s="28">
        <v>80.0</v>
      </c>
      <c r="B381" s="3" t="str">
        <f t="shared" si="1"/>
        <v>#REF!</v>
      </c>
    </row>
    <row r="382">
      <c r="A382" s="28">
        <v>77.34</v>
      </c>
      <c r="B382" s="3" t="str">
        <f t="shared" si="1"/>
        <v>#REF!</v>
      </c>
    </row>
    <row r="383">
      <c r="A383" s="28">
        <v>79.5</v>
      </c>
      <c r="B383" s="3" t="str">
        <f t="shared" si="1"/>
        <v>#REF!</v>
      </c>
    </row>
    <row r="384">
      <c r="A384" s="25">
        <f>+2.45</f>
        <v>2.45</v>
      </c>
      <c r="B384" s="3" t="str">
        <f t="shared" si="1"/>
        <v>#REF!</v>
      </c>
    </row>
    <row r="385">
      <c r="A385" s="25">
        <f>+3.18%</f>
        <v>0.0318</v>
      </c>
      <c r="B385" s="3" t="str">
        <f t="shared" si="1"/>
        <v>#REF!</v>
      </c>
    </row>
    <row r="386">
      <c r="A386" s="26">
        <v>45164.0</v>
      </c>
      <c r="B386" s="3" t="str">
        <f t="shared" si="1"/>
        <v>#REF!</v>
      </c>
    </row>
    <row r="387">
      <c r="A387" s="26">
        <v>120357.0</v>
      </c>
      <c r="B387" s="3" t="str">
        <f t="shared" si="1"/>
        <v>#REF!</v>
      </c>
    </row>
    <row r="388">
      <c r="A388" s="29">
        <v>40130.0</v>
      </c>
      <c r="B388" s="3" t="str">
        <f t="shared" si="1"/>
        <v>#REF!</v>
      </c>
    </row>
    <row r="389">
      <c r="A389" s="28">
        <v>77.12</v>
      </c>
      <c r="B389" s="3" t="str">
        <f t="shared" si="1"/>
        <v>#REF!</v>
      </c>
    </row>
    <row r="390">
      <c r="A390" s="28">
        <v>78.39</v>
      </c>
      <c r="B390" s="3" t="str">
        <f t="shared" si="1"/>
        <v>#REF!</v>
      </c>
    </row>
    <row r="391">
      <c r="A391" s="28">
        <v>76.36</v>
      </c>
      <c r="B391" s="3" t="str">
        <f t="shared" si="1"/>
        <v>#REF!</v>
      </c>
    </row>
    <row r="392">
      <c r="A392" s="28">
        <v>77.05</v>
      </c>
      <c r="B392" s="3" t="str">
        <f t="shared" si="1"/>
        <v>#REF!</v>
      </c>
    </row>
    <row r="393">
      <c r="A393" s="21">
        <v>-0.49</v>
      </c>
      <c r="B393" s="3" t="str">
        <f t="shared" si="1"/>
        <v>#REF!</v>
      </c>
    </row>
    <row r="394">
      <c r="A394" s="22">
        <v>-0.0063</v>
      </c>
      <c r="B394" s="3" t="str">
        <f t="shared" si="1"/>
        <v>#REF!</v>
      </c>
    </row>
    <row r="395">
      <c r="A395" s="24">
        <v>30222.0</v>
      </c>
      <c r="B395" s="3" t="str">
        <f t="shared" si="1"/>
        <v>#REF!</v>
      </c>
    </row>
    <row r="396">
      <c r="A396" s="24">
        <v>116953.0</v>
      </c>
      <c r="B396" s="3" t="str">
        <f t="shared" si="1"/>
        <v>#REF!</v>
      </c>
    </row>
    <row r="397">
      <c r="A397" s="30">
        <v>40129.0</v>
      </c>
      <c r="B397" s="3" t="str">
        <f t="shared" si="1"/>
        <v>#REF!</v>
      </c>
    </row>
    <row r="398">
      <c r="A398" s="21">
        <v>79.7</v>
      </c>
      <c r="B398" s="3" t="str">
        <f t="shared" si="1"/>
        <v>#REF!</v>
      </c>
    </row>
    <row r="399">
      <c r="A399" s="21">
        <v>79.79</v>
      </c>
      <c r="B399" s="3" t="str">
        <f t="shared" si="1"/>
        <v>#REF!</v>
      </c>
    </row>
    <row r="400">
      <c r="A400" s="21">
        <v>77.08</v>
      </c>
      <c r="B400" s="3" t="str">
        <f t="shared" si="1"/>
        <v>#REF!</v>
      </c>
    </row>
    <row r="401">
      <c r="A401" s="21">
        <v>77.54</v>
      </c>
      <c r="B401" s="3" t="str">
        <f t="shared" si="1"/>
        <v>#REF!</v>
      </c>
    </row>
    <row r="402">
      <c r="A402" s="21">
        <v>-1.91</v>
      </c>
      <c r="B402" s="3" t="str">
        <f t="shared" si="1"/>
        <v>#REF!</v>
      </c>
    </row>
    <row r="403">
      <c r="A403" s="22">
        <v>-0.024</v>
      </c>
      <c r="B403" s="3" t="str">
        <f t="shared" si="1"/>
        <v>#REF!</v>
      </c>
    </row>
    <row r="404">
      <c r="A404" s="24">
        <v>51600.0</v>
      </c>
      <c r="B404" s="3" t="str">
        <f t="shared" si="1"/>
        <v>#REF!</v>
      </c>
    </row>
    <row r="405">
      <c r="A405" s="24">
        <v>113061.0</v>
      </c>
      <c r="B405" s="3" t="str">
        <f t="shared" si="1"/>
        <v>#REF!</v>
      </c>
    </row>
    <row r="406">
      <c r="A406" s="30">
        <v>40128.0</v>
      </c>
      <c r="B406" s="3" t="str">
        <f t="shared" si="1"/>
        <v>#REF!</v>
      </c>
    </row>
    <row r="407">
      <c r="A407" s="21">
        <v>79.25</v>
      </c>
      <c r="B407" s="3" t="str">
        <f t="shared" si="1"/>
        <v>#REF!</v>
      </c>
    </row>
    <row r="408">
      <c r="A408" s="21">
        <v>80.09</v>
      </c>
      <c r="B408" s="3" t="str">
        <f t="shared" si="1"/>
        <v>#REF!</v>
      </c>
    </row>
    <row r="409">
      <c r="A409" s="21">
        <v>78.71</v>
      </c>
      <c r="B409" s="3" t="str">
        <f t="shared" si="1"/>
        <v>#REF!</v>
      </c>
    </row>
    <row r="410">
      <c r="A410" s="21">
        <v>79.45</v>
      </c>
      <c r="B410" s="3" t="str">
        <f t="shared" si="1"/>
        <v>#REF!</v>
      </c>
    </row>
    <row r="411">
      <c r="A411" s="25">
        <f>+0.41</f>
        <v>0.41</v>
      </c>
      <c r="B411" s="3" t="str">
        <f t="shared" si="1"/>
        <v>#REF!</v>
      </c>
    </row>
    <row r="412">
      <c r="A412" s="25">
        <f>+0.52%</f>
        <v>0.0052</v>
      </c>
      <c r="B412" s="3" t="str">
        <f t="shared" si="1"/>
        <v>#REF!</v>
      </c>
    </row>
    <row r="413">
      <c r="A413" s="26">
        <v>34625.0</v>
      </c>
      <c r="B413" s="3" t="str">
        <f t="shared" si="1"/>
        <v>#REF!</v>
      </c>
    </row>
    <row r="414">
      <c r="A414" s="26">
        <v>100245.0</v>
      </c>
      <c r="B414" s="3" t="str">
        <f t="shared" si="1"/>
        <v>#REF!</v>
      </c>
    </row>
    <row r="415">
      <c r="A415" s="29">
        <v>40127.0</v>
      </c>
      <c r="B415" s="3" t="str">
        <f t="shared" si="1"/>
        <v>#REF!</v>
      </c>
    </row>
    <row r="416">
      <c r="A416" s="28">
        <v>79.05</v>
      </c>
      <c r="B416" s="3" t="str">
        <f t="shared" si="1"/>
        <v>#REF!</v>
      </c>
    </row>
    <row r="417">
      <c r="A417" s="28">
        <v>80.47</v>
      </c>
      <c r="B417" s="3" t="str">
        <f t="shared" si="1"/>
        <v>#REF!</v>
      </c>
    </row>
    <row r="418">
      <c r="A418" s="28">
        <v>77.92</v>
      </c>
      <c r="B418" s="3" t="str">
        <f t="shared" si="1"/>
        <v>#REF!</v>
      </c>
    </row>
    <row r="419">
      <c r="A419" s="28">
        <v>79.04</v>
      </c>
      <c r="B419" s="3" t="str">
        <f t="shared" si="1"/>
        <v>#REF!</v>
      </c>
    </row>
    <row r="420">
      <c r="A420" s="21">
        <v>-0.3</v>
      </c>
      <c r="B420" s="3" t="str">
        <f t="shared" si="1"/>
        <v>#REF!</v>
      </c>
    </row>
    <row r="421">
      <c r="A421" s="22">
        <v>-0.0038</v>
      </c>
      <c r="B421" s="3" t="str">
        <f t="shared" si="1"/>
        <v>#REF!</v>
      </c>
    </row>
    <row r="422">
      <c r="A422" s="24">
        <v>33669.0</v>
      </c>
      <c r="B422" s="3" t="str">
        <f t="shared" si="1"/>
        <v>#REF!</v>
      </c>
    </row>
    <row r="423">
      <c r="A423" s="24">
        <v>90959.0</v>
      </c>
      <c r="B423" s="3" t="str">
        <f t="shared" si="1"/>
        <v>#REF!</v>
      </c>
    </row>
    <row r="424">
      <c r="A424" s="23">
        <v>40126.0</v>
      </c>
      <c r="B424" s="3" t="str">
        <f t="shared" si="1"/>
        <v>#REF!</v>
      </c>
    </row>
    <row r="425">
      <c r="A425" s="21">
        <v>78.16</v>
      </c>
      <c r="B425" s="3" t="str">
        <f t="shared" si="1"/>
        <v>#REF!</v>
      </c>
    </row>
    <row r="426">
      <c r="A426" s="21">
        <v>80.03</v>
      </c>
      <c r="B426" s="3" t="str">
        <f t="shared" si="1"/>
        <v>#REF!</v>
      </c>
    </row>
    <row r="427">
      <c r="A427" s="21">
        <v>77.92</v>
      </c>
      <c r="B427" s="3" t="str">
        <f t="shared" si="1"/>
        <v>#REF!</v>
      </c>
    </row>
    <row r="428">
      <c r="A428" s="21">
        <v>79.34</v>
      </c>
      <c r="B428" s="3" t="str">
        <f t="shared" si="1"/>
        <v>#REF!</v>
      </c>
    </row>
    <row r="429">
      <c r="A429" s="25">
        <f>+1.95</f>
        <v>1.95</v>
      </c>
      <c r="B429" s="3" t="str">
        <f t="shared" si="1"/>
        <v>#REF!</v>
      </c>
    </row>
    <row r="430">
      <c r="A430" s="25">
        <f>+2.52%</f>
        <v>0.0252</v>
      </c>
      <c r="B430" s="3" t="str">
        <f t="shared" si="1"/>
        <v>#REF!</v>
      </c>
    </row>
    <row r="431">
      <c r="A431" s="26">
        <v>28040.0</v>
      </c>
      <c r="B431" s="3" t="str">
        <f t="shared" si="1"/>
        <v>#REF!</v>
      </c>
    </row>
    <row r="432">
      <c r="A432" s="26">
        <v>82815.0</v>
      </c>
      <c r="B432" s="3" t="str">
        <f t="shared" si="1"/>
        <v>#REF!</v>
      </c>
    </row>
    <row r="433">
      <c r="A433" s="27">
        <v>40123.0</v>
      </c>
      <c r="B433" s="3" t="str">
        <f t="shared" si="1"/>
        <v>#REF!</v>
      </c>
    </row>
    <row r="434">
      <c r="A434" s="28">
        <v>80.05</v>
      </c>
      <c r="B434" s="3" t="str">
        <f t="shared" si="1"/>
        <v>#REF!</v>
      </c>
    </row>
    <row r="435">
      <c r="A435" s="28">
        <v>80.31</v>
      </c>
      <c r="B435" s="3" t="str">
        <f t="shared" si="1"/>
        <v>#REF!</v>
      </c>
    </row>
    <row r="436">
      <c r="A436" s="28">
        <v>76.75</v>
      </c>
      <c r="B436" s="3" t="str">
        <f t="shared" si="1"/>
        <v>#REF!</v>
      </c>
    </row>
    <row r="437">
      <c r="A437" s="28">
        <v>77.39</v>
      </c>
      <c r="B437" s="3" t="str">
        <f t="shared" si="1"/>
        <v>#REF!</v>
      </c>
    </row>
    <row r="438">
      <c r="A438" s="21">
        <v>-2.16</v>
      </c>
      <c r="B438" s="3" t="str">
        <f t="shared" si="1"/>
        <v>#REF!</v>
      </c>
    </row>
    <row r="439">
      <c r="A439" s="22">
        <v>-0.0272</v>
      </c>
      <c r="B439" s="3" t="str">
        <f t="shared" si="1"/>
        <v>#REF!</v>
      </c>
    </row>
    <row r="440">
      <c r="A440" s="24">
        <v>41534.0</v>
      </c>
      <c r="B440" s="3" t="str">
        <f t="shared" si="1"/>
        <v>#REF!</v>
      </c>
    </row>
    <row r="441">
      <c r="A441" s="24">
        <v>79753.0</v>
      </c>
      <c r="B441" s="3" t="str">
        <f t="shared" si="1"/>
        <v>#REF!</v>
      </c>
    </row>
    <row r="442">
      <c r="A442" s="23">
        <v>40122.0</v>
      </c>
      <c r="B442" s="3" t="str">
        <f t="shared" si="1"/>
        <v>#REF!</v>
      </c>
    </row>
    <row r="443">
      <c r="A443" s="21">
        <v>79.93</v>
      </c>
      <c r="B443" s="3" t="str">
        <f t="shared" si="1"/>
        <v>#REF!</v>
      </c>
    </row>
    <row r="444">
      <c r="A444" s="21">
        <v>80.48</v>
      </c>
      <c r="B444" s="3" t="str">
        <f t="shared" si="1"/>
        <v>#REF!</v>
      </c>
    </row>
    <row r="445">
      <c r="A445" s="21">
        <v>79.36</v>
      </c>
      <c r="B445" s="3" t="str">
        <f t="shared" si="1"/>
        <v>#REF!</v>
      </c>
    </row>
    <row r="446">
      <c r="A446" s="21">
        <v>79.55</v>
      </c>
      <c r="B446" s="3" t="str">
        <f t="shared" si="1"/>
        <v>#REF!</v>
      </c>
    </row>
    <row r="447">
      <c r="A447" s="21">
        <v>-0.96</v>
      </c>
      <c r="B447" s="3" t="str">
        <f t="shared" si="1"/>
        <v>#REF!</v>
      </c>
    </row>
    <row r="448">
      <c r="A448" s="22">
        <v>-0.0119</v>
      </c>
      <c r="B448" s="3" t="str">
        <f t="shared" si="1"/>
        <v>#REF!</v>
      </c>
    </row>
    <row r="449">
      <c r="A449" s="24">
        <v>36025.0</v>
      </c>
      <c r="B449" s="3" t="str">
        <f t="shared" si="1"/>
        <v>#REF!</v>
      </c>
    </row>
    <row r="450">
      <c r="A450" s="24">
        <v>74639.0</v>
      </c>
      <c r="B450" s="3" t="str">
        <f t="shared" si="1"/>
        <v>#REF!</v>
      </c>
    </row>
    <row r="451">
      <c r="A451" s="23">
        <v>40121.0</v>
      </c>
      <c r="B451" s="3" t="str">
        <f t="shared" si="1"/>
        <v>#REF!</v>
      </c>
    </row>
    <row r="452">
      <c r="A452" s="21">
        <v>79.37</v>
      </c>
      <c r="B452" s="3" t="str">
        <f t="shared" si="1"/>
        <v>#REF!</v>
      </c>
    </row>
    <row r="453">
      <c r="A453" s="21">
        <v>80.96</v>
      </c>
      <c r="B453" s="3" t="str">
        <f t="shared" si="1"/>
        <v>#REF!</v>
      </c>
    </row>
    <row r="454">
      <c r="A454" s="21">
        <v>79.29</v>
      </c>
      <c r="B454" s="3" t="str">
        <f t="shared" si="1"/>
        <v>#REF!</v>
      </c>
    </row>
    <row r="455">
      <c r="A455" s="21">
        <v>80.51</v>
      </c>
      <c r="B455" s="3" t="str">
        <f t="shared" si="1"/>
        <v>#REF!</v>
      </c>
    </row>
    <row r="456">
      <c r="A456" s="25">
        <f>+0.79</f>
        <v>0.79</v>
      </c>
      <c r="B456" s="3" t="str">
        <f t="shared" si="1"/>
        <v>#REF!</v>
      </c>
    </row>
    <row r="457">
      <c r="A457" s="25">
        <f>+0.99%</f>
        <v>0.0099</v>
      </c>
      <c r="B457" s="3" t="str">
        <f t="shared" si="1"/>
        <v>#REF!</v>
      </c>
    </row>
    <row r="458">
      <c r="A458" s="26">
        <v>35793.0</v>
      </c>
      <c r="B458" s="3" t="str">
        <f t="shared" si="1"/>
        <v>#REF!</v>
      </c>
    </row>
    <row r="459">
      <c r="A459" s="26">
        <v>66474.0</v>
      </c>
      <c r="B459" s="3" t="str">
        <f t="shared" si="1"/>
        <v>#REF!</v>
      </c>
    </row>
    <row r="460">
      <c r="A460" s="27">
        <v>40120.0</v>
      </c>
      <c r="B460" s="3" t="str">
        <f t="shared" si="1"/>
        <v>#REF!</v>
      </c>
    </row>
    <row r="461">
      <c r="A461" s="28">
        <v>78.12</v>
      </c>
      <c r="B461" s="3" t="str">
        <f t="shared" si="1"/>
        <v>#REF!</v>
      </c>
    </row>
    <row r="462">
      <c r="A462" s="28">
        <v>79.91</v>
      </c>
      <c r="B462" s="3" t="str">
        <f t="shared" si="1"/>
        <v>#REF!</v>
      </c>
    </row>
    <row r="463">
      <c r="A463" s="28">
        <v>76.68</v>
      </c>
      <c r="B463" s="3" t="str">
        <f t="shared" si="1"/>
        <v>#REF!</v>
      </c>
    </row>
    <row r="464">
      <c r="A464" s="28">
        <v>79.72</v>
      </c>
      <c r="B464" s="3" t="str">
        <f t="shared" si="1"/>
        <v>#REF!</v>
      </c>
    </row>
    <row r="465">
      <c r="A465" s="25">
        <f>+1.6</f>
        <v>1.6</v>
      </c>
      <c r="B465" s="3" t="str">
        <f t="shared" si="1"/>
        <v>#REF!</v>
      </c>
    </row>
    <row r="466">
      <c r="A466" s="25">
        <f>+2.05%</f>
        <v>0.0205</v>
      </c>
      <c r="B466" s="3" t="str">
        <f t="shared" si="1"/>
        <v>#REF!</v>
      </c>
    </row>
    <row r="467">
      <c r="A467" s="26">
        <v>29062.0</v>
      </c>
      <c r="B467" s="3" t="str">
        <f t="shared" si="1"/>
        <v>#REF!</v>
      </c>
    </row>
    <row r="468">
      <c r="A468" s="26">
        <v>60254.0</v>
      </c>
      <c r="B468" s="3" t="str">
        <f t="shared" si="1"/>
        <v>#REF!</v>
      </c>
    </row>
    <row r="469">
      <c r="A469" s="27">
        <v>40119.0</v>
      </c>
      <c r="B469" s="3" t="str">
        <f t="shared" si="1"/>
        <v>#REF!</v>
      </c>
    </row>
    <row r="470">
      <c r="A470" s="28">
        <v>76.81</v>
      </c>
      <c r="B470" s="3" t="str">
        <f t="shared" si="1"/>
        <v>#REF!</v>
      </c>
    </row>
    <row r="471">
      <c r="A471" s="28">
        <v>78.6</v>
      </c>
      <c r="B471" s="3" t="str">
        <f t="shared" si="1"/>
        <v>#REF!</v>
      </c>
    </row>
    <row r="472">
      <c r="A472" s="28">
        <v>76.65</v>
      </c>
      <c r="B472" s="3" t="str">
        <f t="shared" si="1"/>
        <v>#REF!</v>
      </c>
    </row>
    <row r="473">
      <c r="A473" s="28">
        <v>78.12</v>
      </c>
      <c r="B473" s="3" t="str">
        <f t="shared" si="1"/>
        <v>#REF!</v>
      </c>
    </row>
    <row r="474">
      <c r="A474" s="25">
        <f>+1.36</f>
        <v>1.36</v>
      </c>
      <c r="B474" s="3" t="str">
        <f t="shared" si="1"/>
        <v>#REF!</v>
      </c>
    </row>
    <row r="475">
      <c r="A475" s="25">
        <f>+1.77%</f>
        <v>0.0177</v>
      </c>
      <c r="B475" s="3" t="str">
        <f t="shared" si="1"/>
        <v>#REF!</v>
      </c>
    </row>
    <row r="476">
      <c r="A476" s="26">
        <v>18755.0</v>
      </c>
      <c r="B476" s="3" t="str">
        <f t="shared" si="1"/>
        <v>#REF!</v>
      </c>
    </row>
    <row r="477">
      <c r="A477" s="26">
        <v>55226.0</v>
      </c>
      <c r="B477" s="3" t="str">
        <f t="shared" si="1"/>
        <v>#REF!</v>
      </c>
    </row>
    <row r="478">
      <c r="A478" s="29">
        <v>40116.0</v>
      </c>
      <c r="B478" s="3" t="str">
        <f t="shared" si="1"/>
        <v>#REF!</v>
      </c>
    </row>
    <row r="479">
      <c r="A479" s="28">
        <v>79.68</v>
      </c>
      <c r="B479" s="3" t="str">
        <f t="shared" si="1"/>
        <v>#REF!</v>
      </c>
    </row>
    <row r="480">
      <c r="A480" s="28">
        <v>79.7</v>
      </c>
      <c r="B480" s="3" t="str">
        <f t="shared" si="1"/>
        <v>#REF!</v>
      </c>
    </row>
    <row r="481">
      <c r="A481" s="28">
        <v>76.67</v>
      </c>
      <c r="B481" s="3" t="str">
        <f t="shared" si="1"/>
        <v>#REF!</v>
      </c>
    </row>
    <row r="482">
      <c r="A482" s="28">
        <v>76.76</v>
      </c>
      <c r="B482" s="3" t="str">
        <f t="shared" si="1"/>
        <v>#REF!</v>
      </c>
    </row>
    <row r="483">
      <c r="A483" s="21">
        <v>-2.77</v>
      </c>
      <c r="B483" s="3" t="str">
        <f t="shared" si="1"/>
        <v>#REF!</v>
      </c>
    </row>
    <row r="484">
      <c r="A484" s="22">
        <v>-0.0348</v>
      </c>
      <c r="B484" s="3" t="str">
        <f t="shared" si="1"/>
        <v>#REF!</v>
      </c>
    </row>
    <row r="485">
      <c r="A485" s="24">
        <v>17693.0</v>
      </c>
      <c r="B485" s="3" t="str">
        <f t="shared" si="1"/>
        <v>#REF!</v>
      </c>
    </row>
    <row r="486">
      <c r="A486" s="24">
        <v>52552.0</v>
      </c>
      <c r="B486" s="3" t="str">
        <f t="shared" si="1"/>
        <v>#REF!</v>
      </c>
    </row>
    <row r="487">
      <c r="A487" s="30">
        <v>40115.0</v>
      </c>
      <c r="B487" s="3" t="str">
        <f t="shared" si="1"/>
        <v>#REF!</v>
      </c>
    </row>
    <row r="488">
      <c r="A488" s="21">
        <v>79.59</v>
      </c>
      <c r="B488" s="3" t="str">
        <f t="shared" si="1"/>
        <v>#REF!</v>
      </c>
    </row>
    <row r="489">
      <c r="A489" s="21">
        <v>79.61</v>
      </c>
      <c r="B489" s="3" t="str">
        <f t="shared" si="1"/>
        <v>#REF!</v>
      </c>
    </row>
    <row r="490">
      <c r="A490" s="21">
        <v>79.53</v>
      </c>
      <c r="B490" s="3" t="str">
        <f t="shared" si="1"/>
        <v>#REF!</v>
      </c>
    </row>
    <row r="491">
      <c r="A491" s="21">
        <v>79.53</v>
      </c>
      <c r="B491" s="3" t="str">
        <f t="shared" si="1"/>
        <v>#REF!</v>
      </c>
    </row>
    <row r="492">
      <c r="A492" s="25">
        <f>+2.21</f>
        <v>2.21</v>
      </c>
      <c r="B492" s="3" t="str">
        <f t="shared" si="1"/>
        <v>#REF!</v>
      </c>
    </row>
    <row r="493">
      <c r="A493" s="25">
        <f>+2.86%</f>
        <v>0.0286</v>
      </c>
      <c r="B493" s="3" t="str">
        <f t="shared" si="1"/>
        <v>#REF!</v>
      </c>
    </row>
    <row r="494">
      <c r="A494" s="26">
        <v>23051.0</v>
      </c>
      <c r="B494" s="3" t="str">
        <f t="shared" si="1"/>
        <v>#REF!</v>
      </c>
    </row>
    <row r="495">
      <c r="A495" s="26">
        <v>52197.0</v>
      </c>
      <c r="B495" s="3" t="str">
        <f t="shared" si="1"/>
        <v>#REF!</v>
      </c>
    </row>
    <row r="496">
      <c r="A496" s="29">
        <v>40114.0</v>
      </c>
      <c r="B496" s="3" t="str">
        <f t="shared" si="1"/>
        <v>#REF!</v>
      </c>
    </row>
    <row r="497">
      <c r="A497" s="28">
        <v>79.38</v>
      </c>
      <c r="B497" s="3" t="str">
        <f t="shared" si="1"/>
        <v>#REF!</v>
      </c>
    </row>
    <row r="498">
      <c r="A498" s="28">
        <v>79.51</v>
      </c>
      <c r="B498" s="3" t="str">
        <f t="shared" si="1"/>
        <v>#REF!</v>
      </c>
    </row>
    <row r="499">
      <c r="A499" s="28">
        <v>77.1</v>
      </c>
      <c r="B499" s="3" t="str">
        <f t="shared" si="1"/>
        <v>#REF!</v>
      </c>
    </row>
    <row r="500">
      <c r="A500" s="28">
        <v>77.32</v>
      </c>
      <c r="B500" s="3" t="str">
        <f t="shared" si="1"/>
        <v>#REF!</v>
      </c>
    </row>
    <row r="501">
      <c r="A501" s="21">
        <v>-2.07</v>
      </c>
      <c r="B501" s="3" t="str">
        <f t="shared" si="1"/>
        <v>#REF!</v>
      </c>
    </row>
    <row r="502">
      <c r="A502" s="22">
        <v>-0.0261</v>
      </c>
      <c r="B502" s="3" t="str">
        <f t="shared" si="1"/>
        <v>#REF!</v>
      </c>
    </row>
    <row r="503">
      <c r="A503" s="24">
        <v>22288.0</v>
      </c>
      <c r="B503" s="3" t="str">
        <f t="shared" si="1"/>
        <v>#REF!</v>
      </c>
    </row>
    <row r="504">
      <c r="A504" s="24">
        <v>49567.0</v>
      </c>
      <c r="B504" s="3" t="str">
        <f t="shared" si="1"/>
        <v>#REF!</v>
      </c>
    </row>
    <row r="505">
      <c r="A505" s="30">
        <v>40113.0</v>
      </c>
      <c r="B505" s="3" t="str">
        <f t="shared" si="1"/>
        <v>#REF!</v>
      </c>
    </row>
    <row r="506">
      <c r="A506" s="21">
        <v>78.81</v>
      </c>
      <c r="B506" s="3" t="str">
        <f t="shared" si="1"/>
        <v>#REF!</v>
      </c>
    </row>
    <row r="507">
      <c r="A507" s="21">
        <v>79.88</v>
      </c>
      <c r="B507" s="3" t="str">
        <f t="shared" si="1"/>
        <v>#REF!</v>
      </c>
    </row>
    <row r="508">
      <c r="A508" s="21">
        <v>77.96</v>
      </c>
      <c r="B508" s="3" t="str">
        <f t="shared" si="1"/>
        <v>#REF!</v>
      </c>
    </row>
    <row r="509">
      <c r="A509" s="21">
        <v>79.39</v>
      </c>
      <c r="B509" s="3" t="str">
        <f t="shared" si="1"/>
        <v>#REF!</v>
      </c>
    </row>
    <row r="510">
      <c r="A510" s="25">
        <f>+0.59</f>
        <v>0.59</v>
      </c>
      <c r="B510" s="3" t="str">
        <f t="shared" si="1"/>
        <v>#REF!</v>
      </c>
    </row>
    <row r="511">
      <c r="A511" s="25">
        <f>+0.75%</f>
        <v>0.0075</v>
      </c>
      <c r="B511" s="3" t="str">
        <f t="shared" si="1"/>
        <v>#REF!</v>
      </c>
    </row>
    <row r="512">
      <c r="A512" s="26">
        <v>20355.0</v>
      </c>
      <c r="B512" s="3" t="str">
        <f t="shared" si="1"/>
        <v>#REF!</v>
      </c>
    </row>
    <row r="513">
      <c r="A513" s="26">
        <v>47929.0</v>
      </c>
      <c r="B513" s="3" t="str">
        <f t="shared" si="1"/>
        <v>#REF!</v>
      </c>
    </row>
    <row r="514">
      <c r="A514" s="29">
        <v>40112.0</v>
      </c>
      <c r="B514" s="3" t="str">
        <f t="shared" si="1"/>
        <v>#REF!</v>
      </c>
    </row>
    <row r="515">
      <c r="A515" s="28">
        <v>79.99</v>
      </c>
      <c r="B515" s="3" t="str">
        <f t="shared" si="1"/>
        <v>#REF!</v>
      </c>
    </row>
    <row r="516">
      <c r="A516" s="28">
        <v>81.56</v>
      </c>
      <c r="B516" s="3" t="str">
        <f t="shared" si="1"/>
        <v>#REF!</v>
      </c>
    </row>
    <row r="517">
      <c r="A517" s="28">
        <v>78.18</v>
      </c>
      <c r="B517" s="3" t="str">
        <f t="shared" si="1"/>
        <v>#REF!</v>
      </c>
    </row>
    <row r="518">
      <c r="A518" s="28">
        <v>78.8</v>
      </c>
      <c r="B518" s="3" t="str">
        <f t="shared" si="1"/>
        <v>#REF!</v>
      </c>
    </row>
    <row r="519">
      <c r="A519" s="21">
        <v>-1.62</v>
      </c>
      <c r="B519" s="3" t="str">
        <f t="shared" si="1"/>
        <v>#REF!</v>
      </c>
    </row>
    <row r="520">
      <c r="A520" s="22">
        <v>-0.0201</v>
      </c>
      <c r="B520" s="3" t="str">
        <f t="shared" si="1"/>
        <v>#REF!</v>
      </c>
    </row>
    <row r="521">
      <c r="A521" s="24">
        <v>23924.0</v>
      </c>
      <c r="B521" s="3" t="str">
        <f t="shared" si="1"/>
        <v>#REF!</v>
      </c>
    </row>
    <row r="522">
      <c r="A522" s="24">
        <v>48272.0</v>
      </c>
      <c r="B522" s="3" t="str">
        <f t="shared" si="1"/>
        <v>#REF!</v>
      </c>
    </row>
    <row r="523">
      <c r="A523" s="30">
        <v>40109.0</v>
      </c>
      <c r="B523" s="3" t="str">
        <f t="shared" si="1"/>
        <v>#REF!</v>
      </c>
    </row>
    <row r="524">
      <c r="A524" s="21">
        <v>81.03</v>
      </c>
      <c r="B524" s="3" t="str">
        <f t="shared" si="1"/>
        <v>#REF!</v>
      </c>
    </row>
    <row r="525">
      <c r="A525" s="21">
        <v>81.56</v>
      </c>
      <c r="B525" s="3" t="str">
        <f t="shared" si="1"/>
        <v>#REF!</v>
      </c>
    </row>
    <row r="526">
      <c r="A526" s="21">
        <v>79.66</v>
      </c>
      <c r="B526" s="3" t="str">
        <f t="shared" si="1"/>
        <v>#REF!</v>
      </c>
    </row>
    <row r="527">
      <c r="A527" s="21">
        <v>80.42</v>
      </c>
      <c r="B527" s="3" t="str">
        <f t="shared" si="1"/>
        <v>#REF!</v>
      </c>
    </row>
    <row r="528">
      <c r="A528" s="21">
        <v>-0.53</v>
      </c>
      <c r="B528" s="3" t="str">
        <f t="shared" si="1"/>
        <v>#REF!</v>
      </c>
    </row>
    <row r="529">
      <c r="A529" s="22">
        <v>-0.0065</v>
      </c>
      <c r="B529" s="3" t="str">
        <f t="shared" si="1"/>
        <v>#REF!</v>
      </c>
    </row>
    <row r="530">
      <c r="A530" s="24">
        <v>24615.0</v>
      </c>
      <c r="B530" s="3" t="str">
        <f t="shared" si="1"/>
        <v>#REF!</v>
      </c>
    </row>
    <row r="531">
      <c r="A531" s="24">
        <v>48019.0</v>
      </c>
      <c r="B531" s="3" t="str">
        <f t="shared" si="1"/>
        <v>#REF!</v>
      </c>
    </row>
    <row r="532">
      <c r="A532" s="30">
        <v>40108.0</v>
      </c>
      <c r="B532" s="3" t="str">
        <f t="shared" si="1"/>
        <v>#REF!</v>
      </c>
    </row>
    <row r="533">
      <c r="A533" s="21">
        <v>80.95</v>
      </c>
      <c r="B533" s="3" t="str">
        <f t="shared" si="1"/>
        <v>#REF!</v>
      </c>
    </row>
    <row r="534">
      <c r="A534" s="21">
        <v>81.36</v>
      </c>
      <c r="B534" s="3" t="str">
        <f t="shared" si="1"/>
        <v>#REF!</v>
      </c>
    </row>
    <row r="535">
      <c r="A535" s="21">
        <v>79.72</v>
      </c>
      <c r="B535" s="3" t="str">
        <f t="shared" si="1"/>
        <v>#REF!</v>
      </c>
    </row>
    <row r="536">
      <c r="A536" s="21">
        <v>80.95</v>
      </c>
      <c r="B536" s="3" t="str">
        <f t="shared" si="1"/>
        <v>#REF!</v>
      </c>
    </row>
    <row r="537">
      <c r="A537" s="21">
        <v>-0.2</v>
      </c>
      <c r="B537" s="3" t="str">
        <f t="shared" si="1"/>
        <v>#REF!</v>
      </c>
    </row>
    <row r="538">
      <c r="A538" s="22">
        <v>-0.0025</v>
      </c>
      <c r="B538" s="3" t="str">
        <f t="shared" si="1"/>
        <v>#REF!</v>
      </c>
    </row>
    <row r="539">
      <c r="A539" s="24">
        <v>19907.0</v>
      </c>
      <c r="B539" s="3" t="str">
        <f t="shared" si="1"/>
        <v>#REF!</v>
      </c>
    </row>
    <row r="540">
      <c r="A540" s="24">
        <v>47422.0</v>
      </c>
      <c r="B540" s="3" t="str">
        <f t="shared" si="1"/>
        <v>#REF!</v>
      </c>
    </row>
    <row r="541">
      <c r="A541" s="30">
        <v>40107.0</v>
      </c>
      <c r="B541" s="3" t="str">
        <f t="shared" si="1"/>
        <v>#REF!</v>
      </c>
    </row>
    <row r="542">
      <c r="A542" s="21">
        <v>78.16</v>
      </c>
      <c r="B542" s="3" t="str">
        <f t="shared" si="1"/>
        <v>#REF!</v>
      </c>
    </row>
    <row r="543">
      <c r="A543" s="21">
        <v>81.66</v>
      </c>
      <c r="B543" s="3" t="str">
        <f t="shared" si="1"/>
        <v>#REF!</v>
      </c>
    </row>
    <row r="544">
      <c r="A544" s="21">
        <v>77.54</v>
      </c>
      <c r="B544" s="3" t="str">
        <f t="shared" si="1"/>
        <v>#REF!</v>
      </c>
    </row>
    <row r="545">
      <c r="A545" s="21">
        <v>81.15</v>
      </c>
      <c r="B545" s="3" t="str">
        <f t="shared" si="1"/>
        <v>#REF!</v>
      </c>
    </row>
    <row r="546">
      <c r="A546" s="25">
        <f>+2.49</f>
        <v>2.49</v>
      </c>
      <c r="B546" s="3" t="str">
        <f t="shared" si="1"/>
        <v>#REF!</v>
      </c>
    </row>
    <row r="547">
      <c r="A547" s="25">
        <f>+3.17%</f>
        <v>0.0317</v>
      </c>
      <c r="B547" s="3" t="str">
        <f t="shared" si="1"/>
        <v>#REF!</v>
      </c>
    </row>
    <row r="548">
      <c r="A548" s="26">
        <v>21720.0</v>
      </c>
      <c r="B548" s="3" t="str">
        <f t="shared" si="1"/>
        <v>#REF!</v>
      </c>
    </row>
    <row r="549">
      <c r="A549" s="26">
        <v>46655.0</v>
      </c>
      <c r="B549" s="3" t="str">
        <f t="shared" si="1"/>
        <v>#REF!</v>
      </c>
    </row>
    <row r="550">
      <c r="A550" s="29">
        <v>40106.0</v>
      </c>
      <c r="B550" s="3" t="str">
        <f t="shared" si="1"/>
        <v>#REF!</v>
      </c>
    </row>
    <row r="551">
      <c r="A551" s="28">
        <v>79.14</v>
      </c>
      <c r="B551" s="3" t="str">
        <f t="shared" si="1"/>
        <v>#REF!</v>
      </c>
    </row>
    <row r="552">
      <c r="A552" s="28">
        <v>79.54</v>
      </c>
      <c r="B552" s="3" t="str">
        <f t="shared" si="1"/>
        <v>#REF!</v>
      </c>
    </row>
    <row r="553">
      <c r="A553" s="28">
        <v>77.93</v>
      </c>
      <c r="B553" s="3" t="str">
        <f t="shared" si="1"/>
        <v>#REF!</v>
      </c>
    </row>
    <row r="554">
      <c r="A554" s="28">
        <v>78.66</v>
      </c>
      <c r="B554" s="3" t="str">
        <f t="shared" si="1"/>
        <v>#REF!</v>
      </c>
    </row>
    <row r="555">
      <c r="A555" s="21">
        <v>-0.49</v>
      </c>
      <c r="B555" s="3" t="str">
        <f t="shared" si="1"/>
        <v>#REF!</v>
      </c>
    </row>
    <row r="556">
      <c r="A556" s="22">
        <v>-0.0062</v>
      </c>
      <c r="B556" s="3" t="str">
        <f t="shared" si="1"/>
        <v>#REF!</v>
      </c>
    </row>
    <row r="557">
      <c r="A557" s="24">
        <v>21729.0</v>
      </c>
      <c r="B557" s="3" t="str">
        <f t="shared" si="1"/>
        <v>#REF!</v>
      </c>
    </row>
    <row r="558">
      <c r="A558" s="24">
        <v>47063.0</v>
      </c>
      <c r="B558" s="3" t="str">
        <f t="shared" si="1"/>
        <v>#REF!</v>
      </c>
    </row>
    <row r="559">
      <c r="A559" s="30">
        <v>40105.0</v>
      </c>
      <c r="B559" s="3" t="str">
        <f t="shared" si="1"/>
        <v>#REF!</v>
      </c>
    </row>
    <row r="560">
      <c r="A560" s="21">
        <v>78.35</v>
      </c>
      <c r="B560" s="3" t="str">
        <f t="shared" si="1"/>
        <v>#REF!</v>
      </c>
    </row>
    <row r="561">
      <c r="A561" s="21">
        <v>79.2</v>
      </c>
      <c r="B561" s="3" t="str">
        <f t="shared" si="1"/>
        <v>#REF!</v>
      </c>
    </row>
    <row r="562">
      <c r="A562" s="21">
        <v>77.92</v>
      </c>
      <c r="B562" s="3" t="str">
        <f t="shared" si="1"/>
        <v>#REF!</v>
      </c>
    </row>
    <row r="563">
      <c r="A563" s="21">
        <v>79.15</v>
      </c>
      <c r="B563" s="3" t="str">
        <f t="shared" si="1"/>
        <v>#REF!</v>
      </c>
    </row>
    <row r="564">
      <c r="A564" s="25">
        <f>+0.8</f>
        <v>0.8</v>
      </c>
      <c r="B564" s="3" t="str">
        <f t="shared" si="1"/>
        <v>#REF!</v>
      </c>
    </row>
    <row r="565">
      <c r="A565" s="25">
        <f>+1.02%</f>
        <v>0.0102</v>
      </c>
      <c r="B565" s="3" t="str">
        <f t="shared" si="1"/>
        <v>#REF!</v>
      </c>
    </row>
    <row r="566">
      <c r="A566" s="26">
        <v>19451.0</v>
      </c>
      <c r="B566" s="3" t="str">
        <f t="shared" si="1"/>
        <v>#REF!</v>
      </c>
    </row>
    <row r="567">
      <c r="A567" s="26">
        <v>44882.0</v>
      </c>
      <c r="B567" s="3" t="str">
        <f t="shared" si="1"/>
        <v>#REF!</v>
      </c>
    </row>
    <row r="568">
      <c r="A568" s="29">
        <v>40102.0</v>
      </c>
      <c r="B568" s="3" t="str">
        <f t="shared" si="1"/>
        <v>#REF!</v>
      </c>
    </row>
    <row r="569">
      <c r="A569" s="28">
        <v>77.91</v>
      </c>
      <c r="B569" s="3" t="str">
        <f t="shared" si="1"/>
        <v>#REF!</v>
      </c>
    </row>
    <row r="570">
      <c r="A570" s="28">
        <v>78.51</v>
      </c>
      <c r="B570" s="3" t="str">
        <f t="shared" si="1"/>
        <v>#REF!</v>
      </c>
    </row>
    <row r="571">
      <c r="A571" s="28">
        <v>76.88</v>
      </c>
      <c r="B571" s="3" t="str">
        <f t="shared" si="1"/>
        <v>#REF!</v>
      </c>
    </row>
    <row r="572">
      <c r="A572" s="28">
        <v>78.35</v>
      </c>
      <c r="B572" s="3" t="str">
        <f t="shared" si="1"/>
        <v>#REF!</v>
      </c>
    </row>
    <row r="573">
      <c r="A573" s="25">
        <f>+0.68</f>
        <v>0.68</v>
      </c>
      <c r="B573" s="3" t="str">
        <f t="shared" si="1"/>
        <v>#REF!</v>
      </c>
    </row>
    <row r="574">
      <c r="A574" s="25">
        <f>+0.88%</f>
        <v>0.0088</v>
      </c>
      <c r="B574" s="3" t="str">
        <f t="shared" si="1"/>
        <v>#REF!</v>
      </c>
    </row>
    <row r="575">
      <c r="A575" s="26">
        <v>18919.0</v>
      </c>
      <c r="B575" s="3" t="str">
        <f t="shared" si="1"/>
        <v>#REF!</v>
      </c>
    </row>
    <row r="576">
      <c r="A576" s="26">
        <v>42327.0</v>
      </c>
      <c r="B576" s="3" t="str">
        <f t="shared" si="1"/>
        <v>#REF!</v>
      </c>
    </row>
    <row r="577">
      <c r="A577" s="14">
        <v>40101.0</v>
      </c>
      <c r="B577" s="3" t="str">
        <f t="shared" si="1"/>
        <v>#REF!</v>
      </c>
    </row>
    <row r="578">
      <c r="A578" s="8">
        <v>75.97</v>
      </c>
      <c r="B578" s="3" t="str">
        <f t="shared" si="1"/>
        <v>#REF!</v>
      </c>
    </row>
    <row r="579">
      <c r="A579" s="8">
        <v>77.69</v>
      </c>
      <c r="B579" s="3" t="str">
        <f t="shared" si="1"/>
        <v>#REF!</v>
      </c>
    </row>
    <row r="580">
      <c r="A580" s="8">
        <v>75.08</v>
      </c>
      <c r="B580" s="3" t="str">
        <f t="shared" si="1"/>
        <v>#REF!</v>
      </c>
    </row>
    <row r="581">
      <c r="A581" s="8">
        <v>77.67</v>
      </c>
      <c r="B581" s="3" t="str">
        <f t="shared" si="1"/>
        <v>#REF!</v>
      </c>
    </row>
    <row r="582">
      <c r="A582" s="9">
        <f>+2.36</f>
        <v>2.36</v>
      </c>
      <c r="B582" s="3" t="str">
        <f t="shared" si="1"/>
        <v>#REF!</v>
      </c>
    </row>
    <row r="583">
      <c r="A583" s="9">
        <f>+3.13%</f>
        <v>0.0313</v>
      </c>
      <c r="B583" s="3" t="str">
        <f t="shared" si="1"/>
        <v>#REF!</v>
      </c>
    </row>
    <row r="584">
      <c r="A584" s="31">
        <v>17612.0</v>
      </c>
      <c r="B584" s="3" t="str">
        <f t="shared" si="1"/>
        <v>#REF!</v>
      </c>
    </row>
    <row r="585">
      <c r="A585" s="3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40129</v>
      </c>
      <c r="C3" s="3">
        <v>80.44</v>
      </c>
      <c r="D3" s="3">
        <v>80.44</v>
      </c>
      <c r="E3" s="3">
        <v>77.81</v>
      </c>
      <c r="F3" s="3">
        <v>78.27</v>
      </c>
      <c r="G3" s="3">
        <v>-1.89</v>
      </c>
      <c r="H3" s="6">
        <v>-0.0236</v>
      </c>
      <c r="I3" s="15">
        <v>16363.0</v>
      </c>
      <c r="J3" s="15">
        <v>38177.0</v>
      </c>
    </row>
    <row r="4">
      <c r="A4" s="19" t="s">
        <v>4</v>
      </c>
      <c r="B4" s="13">
        <f t="shared" si="1"/>
        <v>40130</v>
      </c>
      <c r="C4" s="3">
        <v>77.75</v>
      </c>
      <c r="D4" s="3">
        <v>79.09</v>
      </c>
      <c r="E4" s="3">
        <v>77.04</v>
      </c>
      <c r="F4" s="3">
        <v>77.75</v>
      </c>
      <c r="G4" s="3">
        <v>-0.52</v>
      </c>
      <c r="H4" s="6">
        <v>-0.0066</v>
      </c>
      <c r="I4" s="15">
        <v>14260.0</v>
      </c>
      <c r="J4" s="15">
        <v>40458.0</v>
      </c>
    </row>
    <row r="5">
      <c r="A5" s="19" t="s">
        <v>5</v>
      </c>
      <c r="B5" s="13">
        <f t="shared" si="1"/>
        <v>40133</v>
      </c>
      <c r="C5" s="3">
        <v>78.38</v>
      </c>
      <c r="D5" s="3">
        <v>80.7</v>
      </c>
      <c r="E5" s="3">
        <v>78.05</v>
      </c>
      <c r="F5" s="3">
        <v>80.22</v>
      </c>
      <c r="G5" s="3">
        <v>2.47</v>
      </c>
      <c r="H5" s="3">
        <v>0.0318</v>
      </c>
      <c r="I5" s="15">
        <v>19734.0</v>
      </c>
      <c r="J5" s="15">
        <v>42267.0</v>
      </c>
    </row>
    <row r="6">
      <c r="A6" s="19" t="s">
        <v>6</v>
      </c>
      <c r="B6" s="13">
        <f t="shared" si="1"/>
        <v>40134</v>
      </c>
      <c r="C6" s="3">
        <v>80.31</v>
      </c>
      <c r="D6" s="3">
        <v>81.06</v>
      </c>
      <c r="E6" s="3">
        <v>79.54</v>
      </c>
      <c r="F6" s="3">
        <v>80.51</v>
      </c>
      <c r="G6" s="3">
        <v>0.29</v>
      </c>
      <c r="H6" s="3">
        <v>0.0036</v>
      </c>
      <c r="I6" s="15">
        <v>25682.0</v>
      </c>
      <c r="J6" s="15">
        <v>42702.0</v>
      </c>
    </row>
    <row r="7">
      <c r="A7" s="19" t="s">
        <v>7</v>
      </c>
      <c r="B7" s="13">
        <f t="shared" si="1"/>
        <v>40135</v>
      </c>
      <c r="C7" s="3">
        <v>81.23</v>
      </c>
      <c r="D7" s="3">
        <v>81.64</v>
      </c>
      <c r="E7" s="3">
        <v>80.23</v>
      </c>
      <c r="F7" s="3">
        <v>81.04</v>
      </c>
      <c r="G7" s="3">
        <v>0.53</v>
      </c>
      <c r="H7" s="3">
        <v>0.0066</v>
      </c>
      <c r="I7" s="15">
        <v>29577.0</v>
      </c>
      <c r="J7" s="15">
        <v>48006.0</v>
      </c>
    </row>
    <row r="8">
      <c r="A8" s="19" t="s">
        <v>8</v>
      </c>
      <c r="B8" s="13">
        <f t="shared" si="1"/>
        <v>40136</v>
      </c>
      <c r="C8" s="3">
        <v>80.87</v>
      </c>
      <c r="D8" s="3">
        <v>81.36</v>
      </c>
      <c r="E8" s="3">
        <v>78.78</v>
      </c>
      <c r="F8" s="3">
        <v>79.25</v>
      </c>
      <c r="G8" s="3">
        <v>-1.79</v>
      </c>
      <c r="H8" s="6">
        <v>-0.0221</v>
      </c>
      <c r="I8" s="15">
        <v>22720.0</v>
      </c>
      <c r="J8" s="15">
        <v>49766.0</v>
      </c>
    </row>
    <row r="9">
      <c r="A9" s="19" t="s">
        <v>9</v>
      </c>
      <c r="B9" s="13">
        <f t="shared" si="1"/>
        <v>40137</v>
      </c>
      <c r="C9" s="3">
        <v>79.48</v>
      </c>
      <c r="D9" s="3">
        <v>79.75</v>
      </c>
      <c r="E9" s="3">
        <v>78.08</v>
      </c>
      <c r="F9" s="3">
        <v>78.77</v>
      </c>
      <c r="G9" s="3">
        <v>-0.48</v>
      </c>
      <c r="H9" s="6">
        <v>-0.0061</v>
      </c>
      <c r="I9" s="15">
        <v>21117.0</v>
      </c>
      <c r="J9" s="15">
        <v>52048.0</v>
      </c>
    </row>
    <row r="10">
      <c r="A10" s="33">
        <v>40129.0</v>
      </c>
      <c r="B10" s="13">
        <f t="shared" si="1"/>
        <v>40140</v>
      </c>
      <c r="C10" s="3">
        <v>79.71</v>
      </c>
      <c r="D10" s="3">
        <v>81.12</v>
      </c>
      <c r="E10" s="3">
        <v>78.75</v>
      </c>
      <c r="F10" s="3">
        <v>79.02</v>
      </c>
      <c r="G10" s="3">
        <v>0.25</v>
      </c>
      <c r="H10" s="3">
        <v>0.0032</v>
      </c>
      <c r="I10" s="15">
        <v>22632.0</v>
      </c>
      <c r="J10" s="15">
        <v>53572.0</v>
      </c>
    </row>
    <row r="11">
      <c r="A11" s="19">
        <v>80.44</v>
      </c>
      <c r="B11" s="13">
        <f t="shared" si="1"/>
        <v>40141</v>
      </c>
      <c r="C11" s="3">
        <v>79.05</v>
      </c>
      <c r="D11" s="3">
        <v>79.37</v>
      </c>
      <c r="E11" s="3">
        <v>77.61</v>
      </c>
      <c r="F11" s="3">
        <v>78.1</v>
      </c>
      <c r="G11" s="3">
        <v>-0.92</v>
      </c>
      <c r="H11" s="6">
        <v>-0.0116</v>
      </c>
      <c r="I11" s="15">
        <v>40803.0</v>
      </c>
      <c r="J11" s="15">
        <v>58376.0</v>
      </c>
    </row>
    <row r="12">
      <c r="A12" s="19">
        <v>80.44</v>
      </c>
      <c r="B12" s="13">
        <f t="shared" si="1"/>
        <v>40142</v>
      </c>
      <c r="C12" s="3">
        <v>78.15</v>
      </c>
      <c r="D12" s="3">
        <v>80.23</v>
      </c>
      <c r="E12" s="3">
        <v>78.0</v>
      </c>
      <c r="F12" s="3">
        <v>80.05</v>
      </c>
      <c r="G12" s="3">
        <v>1.95</v>
      </c>
      <c r="H12" s="3">
        <v>0.025</v>
      </c>
      <c r="I12" s="15">
        <v>31594.0</v>
      </c>
      <c r="J12" s="15">
        <v>59854.0</v>
      </c>
    </row>
    <row r="13">
      <c r="A13" s="19">
        <v>77.81</v>
      </c>
      <c r="B13" s="13">
        <f t="shared" si="1"/>
        <v>40143</v>
      </c>
      <c r="C13" s="3">
        <v>79.83</v>
      </c>
      <c r="D13" s="3">
        <v>79.83</v>
      </c>
      <c r="E13" s="3">
        <v>78.53</v>
      </c>
      <c r="F13" s="3">
        <v>78.58</v>
      </c>
      <c r="G13" s="3">
        <v>-1.47</v>
      </c>
      <c r="H13" s="6">
        <v>-0.0184</v>
      </c>
      <c r="I13" s="15">
        <v>9688.0</v>
      </c>
      <c r="J13" s="15">
        <v>61009.0</v>
      </c>
    </row>
    <row r="14">
      <c r="A14" s="19">
        <v>78.27</v>
      </c>
      <c r="B14" s="13">
        <f t="shared" si="1"/>
        <v>40144</v>
      </c>
      <c r="C14" s="3">
        <v>78.6</v>
      </c>
      <c r="D14" s="3">
        <v>78.99</v>
      </c>
      <c r="E14" s="3">
        <v>75.39</v>
      </c>
      <c r="F14" s="3">
        <v>78.79</v>
      </c>
      <c r="G14" s="3">
        <v>0.21</v>
      </c>
      <c r="H14" s="3">
        <v>0.0027</v>
      </c>
      <c r="I14" s="15">
        <v>21759.0</v>
      </c>
      <c r="J14" s="15">
        <v>62684.0</v>
      </c>
    </row>
    <row r="15">
      <c r="A15" s="21">
        <v>-1.89</v>
      </c>
      <c r="B15" s="13">
        <f t="shared" si="1"/>
        <v>40147</v>
      </c>
      <c r="C15" s="3">
        <v>79.17</v>
      </c>
      <c r="D15" s="3">
        <v>80.91</v>
      </c>
      <c r="E15" s="3">
        <v>78.04</v>
      </c>
      <c r="F15" s="3">
        <v>80.11</v>
      </c>
      <c r="G15" s="3">
        <v>1.32</v>
      </c>
      <c r="H15" s="3">
        <v>0.0168</v>
      </c>
      <c r="I15" s="15">
        <v>18812.0</v>
      </c>
      <c r="J15" s="15">
        <v>62644.0</v>
      </c>
    </row>
    <row r="16">
      <c r="A16" s="22">
        <v>-0.0236</v>
      </c>
      <c r="B16" s="5">
        <f t="shared" si="1"/>
        <v>40148</v>
      </c>
      <c r="C16" s="3">
        <v>80.15</v>
      </c>
      <c r="D16" s="3">
        <v>81.52</v>
      </c>
      <c r="E16" s="3">
        <v>79.94</v>
      </c>
      <c r="F16" s="3">
        <v>80.98</v>
      </c>
      <c r="G16" s="3">
        <v>0.87</v>
      </c>
      <c r="H16" s="3">
        <v>0.0109</v>
      </c>
      <c r="I16" s="15">
        <v>36742.0</v>
      </c>
      <c r="J16" s="15">
        <v>64224.0</v>
      </c>
    </row>
    <row r="17">
      <c r="A17" s="24">
        <v>16363.0</v>
      </c>
      <c r="B17" s="5">
        <f t="shared" si="1"/>
        <v>40149</v>
      </c>
      <c r="C17" s="3">
        <v>80.84</v>
      </c>
      <c r="D17" s="3">
        <v>81.29</v>
      </c>
      <c r="E17" s="3">
        <v>79.1</v>
      </c>
      <c r="F17" s="3">
        <v>79.53</v>
      </c>
      <c r="G17" s="3">
        <v>-1.45</v>
      </c>
      <c r="H17" s="6">
        <v>-0.0179</v>
      </c>
      <c r="I17" s="15">
        <v>40940.0</v>
      </c>
      <c r="J17" s="15">
        <v>66419.0</v>
      </c>
    </row>
    <row r="18">
      <c r="A18" s="24">
        <v>38177.0</v>
      </c>
      <c r="B18" s="5">
        <f t="shared" si="1"/>
        <v>40150</v>
      </c>
      <c r="C18" s="3">
        <v>79.93</v>
      </c>
      <c r="D18" s="3">
        <v>80.58</v>
      </c>
      <c r="E18" s="3">
        <v>79.11</v>
      </c>
      <c r="F18" s="3">
        <v>80.08</v>
      </c>
      <c r="G18" s="3">
        <v>0.55</v>
      </c>
      <c r="H18" s="3">
        <v>0.0069</v>
      </c>
      <c r="I18" s="15">
        <v>43347.0</v>
      </c>
      <c r="J18" s="15">
        <v>66447.0</v>
      </c>
    </row>
    <row r="19">
      <c r="A19" s="30">
        <v>40130.0</v>
      </c>
      <c r="B19" s="5">
        <f t="shared" si="1"/>
        <v>40151</v>
      </c>
      <c r="C19" s="3">
        <v>79.29</v>
      </c>
      <c r="D19" s="3">
        <v>81.55</v>
      </c>
      <c r="E19" s="3">
        <v>78.7</v>
      </c>
      <c r="F19" s="3">
        <v>79.29</v>
      </c>
      <c r="G19" s="3">
        <v>-0.79</v>
      </c>
      <c r="H19" s="6">
        <v>-0.0099</v>
      </c>
      <c r="I19" s="15">
        <v>40401.0</v>
      </c>
      <c r="J19" s="15">
        <v>70025.0</v>
      </c>
    </row>
    <row r="20">
      <c r="A20" s="21">
        <v>77.75</v>
      </c>
      <c r="B20" s="5">
        <f t="shared" si="1"/>
        <v>40154</v>
      </c>
      <c r="C20" s="3">
        <v>79.61</v>
      </c>
      <c r="D20" s="3">
        <v>79.8</v>
      </c>
      <c r="E20" s="3">
        <v>78.08</v>
      </c>
      <c r="F20" s="3">
        <v>78.21</v>
      </c>
      <c r="G20" s="3">
        <v>-1.08</v>
      </c>
      <c r="H20" s="6">
        <v>-0.0136</v>
      </c>
      <c r="I20" s="15">
        <v>49685.0</v>
      </c>
      <c r="J20" s="15">
        <v>79928.0</v>
      </c>
    </row>
    <row r="21">
      <c r="A21" s="21">
        <v>79.09</v>
      </c>
      <c r="B21" s="5">
        <f t="shared" si="1"/>
        <v>40155</v>
      </c>
      <c r="C21" s="3">
        <v>78.78</v>
      </c>
      <c r="D21" s="3">
        <v>78.78</v>
      </c>
      <c r="E21" s="3">
        <v>76.8</v>
      </c>
      <c r="F21" s="3">
        <v>76.91</v>
      </c>
      <c r="G21" s="3">
        <v>-1.3</v>
      </c>
      <c r="H21" s="6">
        <v>-0.0166</v>
      </c>
      <c r="I21" s="15">
        <v>42665.0</v>
      </c>
      <c r="J21" s="15">
        <v>85284.0</v>
      </c>
    </row>
    <row r="22">
      <c r="A22" s="21">
        <v>77.04</v>
      </c>
      <c r="B22" s="5">
        <f t="shared" si="1"/>
        <v>40156</v>
      </c>
      <c r="C22" s="3">
        <v>77.14</v>
      </c>
      <c r="D22" s="3">
        <v>77.83</v>
      </c>
      <c r="E22" s="3">
        <v>73.8</v>
      </c>
      <c r="F22" s="3">
        <v>74.13</v>
      </c>
      <c r="G22" s="3">
        <v>-2.78</v>
      </c>
      <c r="H22" s="6">
        <v>-0.0361</v>
      </c>
      <c r="I22" s="15">
        <v>80524.0</v>
      </c>
      <c r="J22" s="15">
        <v>96316.0</v>
      </c>
    </row>
    <row r="23">
      <c r="A23" s="21">
        <v>77.75</v>
      </c>
      <c r="B23" s="13">
        <f t="shared" si="1"/>
        <v>40157</v>
      </c>
      <c r="C23" s="3">
        <v>74.46</v>
      </c>
      <c r="D23" s="3">
        <v>74.94</v>
      </c>
      <c r="E23" s="3">
        <v>72.91</v>
      </c>
      <c r="F23" s="3">
        <v>73.61</v>
      </c>
      <c r="G23" s="3">
        <v>-0.52</v>
      </c>
      <c r="H23" s="6">
        <v>-0.007</v>
      </c>
      <c r="I23" s="15">
        <v>46693.0</v>
      </c>
      <c r="J23" s="15">
        <v>99313.0</v>
      </c>
    </row>
    <row r="24">
      <c r="A24" s="21">
        <v>-0.52</v>
      </c>
      <c r="B24" s="13">
        <f t="shared" si="1"/>
        <v>40158</v>
      </c>
      <c r="C24" s="3">
        <v>73.73</v>
      </c>
      <c r="D24" s="3">
        <v>74.29</v>
      </c>
      <c r="E24" s="3">
        <v>72.73</v>
      </c>
      <c r="F24" s="3">
        <v>73.57</v>
      </c>
      <c r="G24" s="3">
        <v>-0.04</v>
      </c>
      <c r="H24" s="6">
        <v>-5.0E-4</v>
      </c>
      <c r="I24" s="15">
        <v>36785.0</v>
      </c>
      <c r="J24" s="15">
        <v>110666.0</v>
      </c>
    </row>
    <row r="25">
      <c r="A25" s="22">
        <v>-0.0066</v>
      </c>
      <c r="B25" s="13">
        <f t="shared" si="1"/>
        <v>40161</v>
      </c>
      <c r="C25" s="3">
        <v>73.35</v>
      </c>
      <c r="D25" s="3">
        <v>74.05</v>
      </c>
      <c r="E25" s="3">
        <v>72.84</v>
      </c>
      <c r="F25" s="3">
        <v>73.58</v>
      </c>
      <c r="G25" s="3">
        <v>0.01</v>
      </c>
      <c r="H25" s="3">
        <v>1.0E-4</v>
      </c>
      <c r="I25" s="15">
        <v>29266.0</v>
      </c>
      <c r="J25" s="15">
        <v>111796.0</v>
      </c>
    </row>
    <row r="26">
      <c r="A26" s="24">
        <v>14260.0</v>
      </c>
      <c r="B26" s="13">
        <f t="shared" si="1"/>
        <v>40162</v>
      </c>
      <c r="C26" s="3">
        <v>73.71</v>
      </c>
      <c r="D26" s="3">
        <v>74.46</v>
      </c>
      <c r="E26" s="3">
        <v>73.26</v>
      </c>
      <c r="F26" s="3">
        <v>73.73</v>
      </c>
      <c r="G26" s="3">
        <v>0.15</v>
      </c>
      <c r="H26" s="3">
        <v>0.002</v>
      </c>
      <c r="I26" s="15">
        <v>46424.0</v>
      </c>
      <c r="J26" s="15">
        <v>115347.0</v>
      </c>
    </row>
    <row r="27">
      <c r="A27" s="24">
        <v>40458.0</v>
      </c>
      <c r="B27" s="13">
        <f t="shared" si="1"/>
        <v>40163</v>
      </c>
      <c r="C27" s="3">
        <v>73.91</v>
      </c>
      <c r="D27" s="3">
        <v>75.75</v>
      </c>
      <c r="E27" s="3">
        <v>73.7</v>
      </c>
      <c r="F27" s="3">
        <v>75.08</v>
      </c>
      <c r="G27" s="3">
        <v>1.35</v>
      </c>
      <c r="H27" s="3">
        <v>0.0183</v>
      </c>
      <c r="I27" s="15">
        <v>66769.0</v>
      </c>
      <c r="J27" s="15">
        <v>116719.0</v>
      </c>
    </row>
    <row r="28">
      <c r="A28" s="30">
        <v>40133.0</v>
      </c>
      <c r="B28" s="13">
        <f t="shared" si="1"/>
        <v>40164</v>
      </c>
      <c r="C28" s="3">
        <v>75.32</v>
      </c>
      <c r="D28" s="3">
        <v>75.36</v>
      </c>
      <c r="E28" s="3">
        <v>73.11</v>
      </c>
      <c r="F28" s="3">
        <v>74.14</v>
      </c>
      <c r="G28" s="3">
        <v>-0.94</v>
      </c>
      <c r="H28" s="6">
        <v>-0.0125</v>
      </c>
      <c r="I28" s="15">
        <v>59361.0</v>
      </c>
      <c r="J28" s="15">
        <v>119282.0</v>
      </c>
    </row>
    <row r="29">
      <c r="A29" s="21">
        <v>78.38</v>
      </c>
      <c r="B29" s="13">
        <f t="shared" si="1"/>
        <v>40165</v>
      </c>
      <c r="C29" s="3">
        <v>73.95</v>
      </c>
      <c r="D29" s="3">
        <v>75.5</v>
      </c>
      <c r="E29" s="3">
        <v>73.54</v>
      </c>
      <c r="F29" s="3">
        <v>74.48</v>
      </c>
      <c r="G29" s="3">
        <v>0.34</v>
      </c>
      <c r="H29" s="3">
        <v>0.0046</v>
      </c>
      <c r="I29" s="15">
        <v>68452.0</v>
      </c>
      <c r="J29" s="15">
        <v>124331.0</v>
      </c>
    </row>
    <row r="30">
      <c r="A30" s="21">
        <v>80.7</v>
      </c>
      <c r="B30" s="13">
        <f t="shared" si="1"/>
        <v>40168</v>
      </c>
      <c r="C30" s="3">
        <v>74.35</v>
      </c>
      <c r="D30" s="3">
        <v>75.36</v>
      </c>
      <c r="E30" s="3">
        <v>73.21</v>
      </c>
      <c r="F30" s="3">
        <v>73.71</v>
      </c>
      <c r="G30" s="3">
        <v>-0.77</v>
      </c>
      <c r="H30" s="6">
        <v>-0.0103</v>
      </c>
      <c r="I30" s="15">
        <v>30006.0</v>
      </c>
      <c r="J30" s="15">
        <v>124111.0</v>
      </c>
    </row>
    <row r="31">
      <c r="A31" s="21">
        <v>78.05</v>
      </c>
      <c r="B31" s="13">
        <f t="shared" si="1"/>
        <v>40169</v>
      </c>
      <c r="C31" s="3">
        <v>73.62</v>
      </c>
      <c r="D31" s="3">
        <v>74.7</v>
      </c>
      <c r="E31" s="3">
        <v>72.7</v>
      </c>
      <c r="F31" s="3">
        <v>74.16</v>
      </c>
      <c r="G31" s="3">
        <v>0.45</v>
      </c>
      <c r="H31" s="3">
        <v>0.0060999999999999995</v>
      </c>
      <c r="I31" s="15">
        <v>34625.0</v>
      </c>
      <c r="J31" s="15">
        <v>126171.0</v>
      </c>
    </row>
    <row r="32">
      <c r="A32" s="21">
        <v>80.22</v>
      </c>
      <c r="B32" s="13">
        <f t="shared" si="1"/>
        <v>40170</v>
      </c>
      <c r="C32" s="3">
        <v>74.2</v>
      </c>
      <c r="D32" s="3">
        <v>76.34</v>
      </c>
      <c r="E32" s="3">
        <v>73.94</v>
      </c>
      <c r="F32" s="3">
        <v>76.15</v>
      </c>
      <c r="G32" s="3">
        <v>1.99</v>
      </c>
      <c r="H32" s="3">
        <v>0.0268</v>
      </c>
      <c r="I32" s="15">
        <v>46892.0</v>
      </c>
      <c r="J32" s="15">
        <v>129106.0</v>
      </c>
    </row>
    <row r="33">
      <c r="A33" s="25">
        <f>+2.47</f>
        <v>2.47</v>
      </c>
      <c r="B33" s="13">
        <f t="shared" si="1"/>
        <v>40171</v>
      </c>
      <c r="C33" s="3">
        <v>76.23</v>
      </c>
      <c r="D33" s="3">
        <v>77.19</v>
      </c>
      <c r="E33" s="3">
        <v>75.4</v>
      </c>
      <c r="F33" s="3">
        <v>76.99</v>
      </c>
      <c r="G33" s="3">
        <v>0.84</v>
      </c>
      <c r="H33" s="3">
        <v>0.011000000000000001</v>
      </c>
      <c r="I33" s="15">
        <v>20725.0</v>
      </c>
      <c r="J33" s="15">
        <v>135963.0</v>
      </c>
    </row>
    <row r="34">
      <c r="A34" s="25">
        <f>+3.18%</f>
        <v>0.0318</v>
      </c>
      <c r="B34" s="13">
        <f t="shared" si="1"/>
        <v>40175</v>
      </c>
      <c r="C34" s="3">
        <v>77.3</v>
      </c>
      <c r="D34" s="3">
        <v>78.1</v>
      </c>
      <c r="E34" s="3">
        <v>77.07</v>
      </c>
      <c r="F34" s="3">
        <v>78.0</v>
      </c>
      <c r="G34" s="3">
        <v>1.01</v>
      </c>
      <c r="H34" s="3">
        <v>0.0131</v>
      </c>
      <c r="I34" s="15">
        <v>16208.0</v>
      </c>
      <c r="J34" s="15">
        <v>129832.0</v>
      </c>
    </row>
    <row r="35">
      <c r="A35" s="26">
        <v>19734.0</v>
      </c>
      <c r="B35" s="13">
        <f t="shared" si="1"/>
        <v>40176</v>
      </c>
      <c r="C35" s="3">
        <v>78.12</v>
      </c>
      <c r="D35" s="3">
        <v>78.66</v>
      </c>
      <c r="E35" s="3">
        <v>77.46</v>
      </c>
      <c r="F35" s="3">
        <v>78.31</v>
      </c>
      <c r="G35" s="3">
        <v>0.31</v>
      </c>
      <c r="H35" s="3">
        <v>0.004</v>
      </c>
      <c r="I35" s="15">
        <v>32399.0</v>
      </c>
      <c r="J35" s="15">
        <v>131330.0</v>
      </c>
    </row>
    <row r="36">
      <c r="A36" s="26">
        <v>42267.0</v>
      </c>
      <c r="B36" s="13">
        <f t="shared" si="1"/>
        <v>40177</v>
      </c>
      <c r="C36" s="3">
        <v>78.2</v>
      </c>
      <c r="D36" s="3">
        <v>79.31</v>
      </c>
      <c r="E36" s="3">
        <v>78.19</v>
      </c>
      <c r="F36" s="3">
        <v>78.73</v>
      </c>
      <c r="G36" s="3">
        <v>0.42</v>
      </c>
      <c r="H36" s="3">
        <v>0.0054</v>
      </c>
      <c r="I36" s="15">
        <v>36571.0</v>
      </c>
      <c r="J36" s="15">
        <v>140423.0</v>
      </c>
    </row>
    <row r="37">
      <c r="A37" s="29">
        <v>40134.0</v>
      </c>
      <c r="B37" s="13">
        <f t="shared" si="1"/>
        <v>40178</v>
      </c>
      <c r="C37" s="3">
        <v>79.22</v>
      </c>
      <c r="D37" s="3">
        <v>79.58</v>
      </c>
      <c r="E37" s="3">
        <v>78.47</v>
      </c>
      <c r="F37" s="3">
        <v>78.65</v>
      </c>
      <c r="G37" s="3">
        <v>-0.08</v>
      </c>
      <c r="H37" s="6">
        <v>-0.001</v>
      </c>
      <c r="I37" s="15">
        <v>28611.0</v>
      </c>
      <c r="J37" s="15">
        <v>146241.0</v>
      </c>
    </row>
    <row r="38">
      <c r="A38" s="28">
        <v>80.31</v>
      </c>
      <c r="B38" s="5">
        <f t="shared" si="1"/>
        <v>40182</v>
      </c>
      <c r="C38" s="3">
        <v>79.11</v>
      </c>
      <c r="D38" s="3">
        <v>81.01</v>
      </c>
      <c r="E38" s="3">
        <v>79.1</v>
      </c>
      <c r="F38" s="3">
        <v>80.79</v>
      </c>
      <c r="G38" s="3">
        <v>2.14</v>
      </c>
      <c r="H38" s="3">
        <v>0.027200000000000002</v>
      </c>
      <c r="I38" s="15">
        <v>71176.0</v>
      </c>
      <c r="J38" s="15">
        <v>157914.0</v>
      </c>
    </row>
    <row r="39">
      <c r="A39" s="28">
        <v>81.06</v>
      </c>
      <c r="B39" s="5">
        <f t="shared" si="1"/>
        <v>40183</v>
      </c>
      <c r="C39" s="3">
        <v>81.01</v>
      </c>
      <c r="D39" s="3">
        <v>81.47</v>
      </c>
      <c r="E39" s="3">
        <v>80.4</v>
      </c>
      <c r="F39" s="3">
        <v>81.22</v>
      </c>
      <c r="G39" s="3">
        <v>0.43</v>
      </c>
      <c r="H39" s="3">
        <v>0.0053</v>
      </c>
      <c r="I39" s="15">
        <v>80601.0</v>
      </c>
      <c r="J39" s="15">
        <v>166259.0</v>
      </c>
    </row>
    <row r="40">
      <c r="A40" s="28">
        <v>79.54</v>
      </c>
      <c r="B40" s="5">
        <f t="shared" si="1"/>
        <v>40184</v>
      </c>
      <c r="C40" s="3">
        <v>81.05</v>
      </c>
      <c r="D40" s="3">
        <v>82.81</v>
      </c>
      <c r="E40" s="3">
        <v>80.42</v>
      </c>
      <c r="F40" s="3">
        <v>82.49</v>
      </c>
      <c r="G40" s="3">
        <v>1.27</v>
      </c>
      <c r="H40" s="3">
        <v>0.015600000000000001</v>
      </c>
      <c r="I40" s="15">
        <v>93055.0</v>
      </c>
      <c r="J40" s="15">
        <v>180659.0</v>
      </c>
    </row>
    <row r="41">
      <c r="A41" s="28">
        <v>80.51</v>
      </c>
      <c r="B41" s="5">
        <f t="shared" si="1"/>
        <v>40185</v>
      </c>
      <c r="C41" s="3">
        <v>82.54</v>
      </c>
      <c r="D41" s="3">
        <v>82.58</v>
      </c>
      <c r="E41" s="3">
        <v>81.58</v>
      </c>
      <c r="F41" s="3">
        <v>81.97</v>
      </c>
      <c r="G41" s="3">
        <v>-0.52</v>
      </c>
      <c r="H41" s="6">
        <v>-0.0063</v>
      </c>
      <c r="I41" s="15">
        <v>117052.0</v>
      </c>
      <c r="J41" s="15">
        <v>189084.0</v>
      </c>
    </row>
    <row r="42">
      <c r="A42" s="25">
        <f>+0.29</f>
        <v>0.29</v>
      </c>
      <c r="B42" s="5">
        <f t="shared" si="1"/>
        <v>40186</v>
      </c>
      <c r="C42" s="3">
        <v>82.0</v>
      </c>
      <c r="D42" s="3">
        <v>82.55</v>
      </c>
      <c r="E42" s="3">
        <v>81.05</v>
      </c>
      <c r="F42" s="3">
        <v>81.94</v>
      </c>
      <c r="G42" s="3">
        <v>-0.03</v>
      </c>
      <c r="H42" s="6">
        <v>-4.0E-4</v>
      </c>
      <c r="I42" s="15">
        <v>130809.0</v>
      </c>
      <c r="J42" s="15">
        <v>205944.0</v>
      </c>
    </row>
    <row r="43">
      <c r="A43" s="25">
        <f>+0.36%</f>
        <v>0.0036</v>
      </c>
      <c r="B43" s="5">
        <f t="shared" si="1"/>
        <v>40189</v>
      </c>
      <c r="C43" s="3">
        <v>82.19</v>
      </c>
      <c r="D43" s="3">
        <v>82.95</v>
      </c>
      <c r="E43" s="3">
        <v>81.0</v>
      </c>
      <c r="F43" s="3">
        <v>81.54</v>
      </c>
      <c r="G43" s="3">
        <v>-0.4</v>
      </c>
      <c r="H43" s="6">
        <v>-0.0049</v>
      </c>
      <c r="I43" s="15">
        <v>110295.0</v>
      </c>
      <c r="J43" s="15">
        <v>234995.0</v>
      </c>
    </row>
    <row r="44">
      <c r="A44" s="26">
        <v>25682.0</v>
      </c>
      <c r="B44" s="5">
        <f t="shared" si="1"/>
        <v>40190</v>
      </c>
      <c r="C44" s="3">
        <v>81.12</v>
      </c>
      <c r="D44" s="3">
        <v>81.4</v>
      </c>
      <c r="E44" s="3">
        <v>79.01</v>
      </c>
      <c r="F44" s="3">
        <v>79.83</v>
      </c>
      <c r="G44" s="3">
        <v>-1.71</v>
      </c>
      <c r="H44" s="6">
        <v>-0.021</v>
      </c>
      <c r="I44" s="15">
        <v>142198.0</v>
      </c>
      <c r="J44" s="15">
        <v>256083.0</v>
      </c>
    </row>
    <row r="45">
      <c r="A45" s="26">
        <v>42702.0</v>
      </c>
      <c r="B45" s="5">
        <f t="shared" si="1"/>
        <v>40191</v>
      </c>
      <c r="C45" s="3">
        <v>79.03</v>
      </c>
      <c r="D45" s="3">
        <v>79.58</v>
      </c>
      <c r="E45" s="3">
        <v>77.53</v>
      </c>
      <c r="F45" s="3">
        <v>78.82</v>
      </c>
      <c r="G45" s="3">
        <v>-1.01</v>
      </c>
      <c r="H45" s="6">
        <v>-0.0127</v>
      </c>
      <c r="I45" s="15">
        <v>202802.0</v>
      </c>
      <c r="J45" s="15">
        <v>267619.0</v>
      </c>
    </row>
    <row r="46">
      <c r="A46" s="29">
        <v>40135.0</v>
      </c>
      <c r="B46" s="5">
        <f t="shared" si="1"/>
        <v>40192</v>
      </c>
      <c r="C46" s="3">
        <v>79.09</v>
      </c>
      <c r="D46" s="3">
        <v>79.45</v>
      </c>
      <c r="E46" s="3">
        <v>77.92</v>
      </c>
      <c r="F46" s="3">
        <v>78.57</v>
      </c>
      <c r="G46" s="3">
        <v>-0.25</v>
      </c>
      <c r="H46" s="6">
        <v>-0.0032</v>
      </c>
      <c r="I46" s="15">
        <v>151975.0</v>
      </c>
      <c r="J46" s="15">
        <v>270040.0</v>
      </c>
    </row>
    <row r="47">
      <c r="A47" s="28">
        <v>81.23</v>
      </c>
      <c r="B47" s="5">
        <f t="shared" si="1"/>
        <v>40193</v>
      </c>
      <c r="C47" s="3">
        <v>78.35</v>
      </c>
      <c r="D47" s="3">
        <v>78.35</v>
      </c>
      <c r="E47" s="3">
        <v>76.81</v>
      </c>
      <c r="F47" s="3">
        <v>77.11</v>
      </c>
      <c r="G47" s="3">
        <v>-1.46</v>
      </c>
      <c r="H47" s="6">
        <v>-0.0186</v>
      </c>
      <c r="I47" s="15">
        <v>136022.0</v>
      </c>
      <c r="J47" s="15">
        <v>261886.0</v>
      </c>
    </row>
    <row r="48">
      <c r="A48" s="28">
        <v>81.64</v>
      </c>
      <c r="B48" s="5">
        <f t="shared" si="1"/>
        <v>40196</v>
      </c>
      <c r="C48" s="3">
        <v>76.91</v>
      </c>
      <c r="D48" s="3">
        <v>77.59</v>
      </c>
      <c r="E48" s="3">
        <v>76.39</v>
      </c>
      <c r="F48" s="3">
        <v>77.1</v>
      </c>
      <c r="G48" s="3">
        <v>-0.01</v>
      </c>
      <c r="H48" s="6">
        <v>-1.0E-4</v>
      </c>
      <c r="I48" s="15">
        <v>60948.0</v>
      </c>
      <c r="J48" s="15">
        <v>260264.0</v>
      </c>
    </row>
    <row r="49">
      <c r="A49" s="28">
        <v>80.23</v>
      </c>
      <c r="B49" s="5">
        <f t="shared" si="1"/>
        <v>40197</v>
      </c>
      <c r="C49" s="3">
        <v>77.23</v>
      </c>
      <c r="D49" s="3">
        <v>77.85</v>
      </c>
      <c r="E49" s="3">
        <v>75.37</v>
      </c>
      <c r="F49" s="3">
        <v>77.63</v>
      </c>
      <c r="G49" s="3">
        <v>0.53</v>
      </c>
      <c r="H49" s="3">
        <v>0.0069</v>
      </c>
      <c r="I49" s="15">
        <v>197333.0</v>
      </c>
      <c r="J49" s="15">
        <v>242188.0</v>
      </c>
    </row>
    <row r="50">
      <c r="A50" s="28">
        <v>81.04</v>
      </c>
      <c r="B50" s="5">
        <f t="shared" si="1"/>
        <v>40198</v>
      </c>
      <c r="C50" s="3">
        <v>77.5</v>
      </c>
      <c r="D50" s="3">
        <v>77.56</v>
      </c>
      <c r="E50" s="3">
        <v>75.7</v>
      </c>
      <c r="F50" s="3">
        <v>76.32</v>
      </c>
      <c r="G50" s="3">
        <v>-1.31</v>
      </c>
      <c r="H50" s="6">
        <v>-0.0169</v>
      </c>
      <c r="I50" s="15">
        <v>147098.0</v>
      </c>
      <c r="J50" s="15">
        <v>234469.0</v>
      </c>
    </row>
    <row r="51">
      <c r="A51" s="25">
        <f>+0.53</f>
        <v>0.53</v>
      </c>
      <c r="B51" s="5">
        <f t="shared" si="1"/>
        <v>40199</v>
      </c>
      <c r="C51" s="3">
        <v>76.06</v>
      </c>
      <c r="D51" s="3">
        <v>76.82</v>
      </c>
      <c r="E51" s="3">
        <v>74.23</v>
      </c>
      <c r="F51" s="3">
        <v>74.58</v>
      </c>
      <c r="G51" s="3">
        <v>-1.74</v>
      </c>
      <c r="H51" s="6">
        <v>-0.0228</v>
      </c>
      <c r="I51" s="15">
        <v>169228.0</v>
      </c>
      <c r="J51" s="15">
        <v>229878.0</v>
      </c>
    </row>
    <row r="52">
      <c r="A52" s="25">
        <f>+0.66%</f>
        <v>0.0066</v>
      </c>
      <c r="B52" s="5">
        <f t="shared" si="1"/>
        <v>40200</v>
      </c>
      <c r="C52" s="3">
        <v>74.4</v>
      </c>
      <c r="D52" s="3">
        <v>75.15</v>
      </c>
      <c r="E52" s="3">
        <v>72.17</v>
      </c>
      <c r="F52" s="3">
        <v>72.83</v>
      </c>
      <c r="G52" s="3">
        <v>-1.75</v>
      </c>
      <c r="H52" s="6">
        <v>-0.0235</v>
      </c>
      <c r="I52" s="15">
        <v>175629.0</v>
      </c>
      <c r="J52" s="15">
        <v>216475.0</v>
      </c>
    </row>
    <row r="53">
      <c r="A53" s="26">
        <v>29577.0</v>
      </c>
      <c r="B53" s="5">
        <f t="shared" si="1"/>
        <v>40203</v>
      </c>
      <c r="C53" s="3">
        <v>72.46</v>
      </c>
      <c r="D53" s="3">
        <v>73.8</v>
      </c>
      <c r="E53" s="3">
        <v>72.46</v>
      </c>
      <c r="F53" s="3">
        <v>73.69</v>
      </c>
      <c r="G53" s="3">
        <v>0.86</v>
      </c>
      <c r="H53" s="3">
        <v>0.0118</v>
      </c>
      <c r="I53" s="15">
        <v>138594.0</v>
      </c>
      <c r="J53" s="15">
        <v>207007.0</v>
      </c>
    </row>
    <row r="54">
      <c r="A54" s="26">
        <v>48006.0</v>
      </c>
      <c r="B54" s="5">
        <f t="shared" si="1"/>
        <v>40204</v>
      </c>
      <c r="C54" s="3">
        <v>73.69</v>
      </c>
      <c r="D54" s="3">
        <v>73.7</v>
      </c>
      <c r="E54" s="3">
        <v>72.45</v>
      </c>
      <c r="F54" s="3">
        <v>73.29</v>
      </c>
      <c r="G54" s="3">
        <v>-0.4</v>
      </c>
      <c r="H54" s="6">
        <v>-0.0054</v>
      </c>
      <c r="I54" s="15">
        <v>133862.0</v>
      </c>
      <c r="J54" s="15">
        <v>199610.0</v>
      </c>
    </row>
    <row r="55">
      <c r="A55" s="29">
        <v>40136.0</v>
      </c>
      <c r="B55" s="5">
        <f t="shared" si="1"/>
        <v>40205</v>
      </c>
      <c r="C55" s="3">
        <v>73.2</v>
      </c>
      <c r="D55" s="3">
        <v>73.62</v>
      </c>
      <c r="E55" s="3">
        <v>71.28</v>
      </c>
      <c r="F55" s="3">
        <v>72.24</v>
      </c>
      <c r="G55" s="3">
        <v>-1.05</v>
      </c>
      <c r="H55" s="6">
        <v>-0.0143</v>
      </c>
      <c r="I55" s="15">
        <v>163658.0</v>
      </c>
      <c r="J55" s="15">
        <v>190970.0</v>
      </c>
    </row>
    <row r="56">
      <c r="A56" s="28">
        <v>80.87</v>
      </c>
      <c r="B56" s="5">
        <f t="shared" si="1"/>
        <v>40206</v>
      </c>
      <c r="C56" s="3">
        <v>72.36</v>
      </c>
      <c r="D56" s="3">
        <v>73.11</v>
      </c>
      <c r="E56" s="3">
        <v>71.51</v>
      </c>
      <c r="F56" s="3">
        <v>72.13</v>
      </c>
      <c r="G56" s="3">
        <v>-0.11</v>
      </c>
      <c r="H56" s="6">
        <v>-0.0015</v>
      </c>
      <c r="I56" s="15">
        <v>147782.0</v>
      </c>
      <c r="J56" s="15">
        <v>185117.0</v>
      </c>
    </row>
    <row r="57">
      <c r="A57" s="28">
        <v>81.36</v>
      </c>
      <c r="B57" s="5">
        <f t="shared" si="1"/>
        <v>40207</v>
      </c>
      <c r="C57" s="3">
        <v>72.2</v>
      </c>
      <c r="D57" s="3">
        <v>73.28</v>
      </c>
      <c r="E57" s="3">
        <v>71.02</v>
      </c>
      <c r="F57" s="3">
        <v>71.46</v>
      </c>
      <c r="G57" s="3">
        <v>-0.67</v>
      </c>
      <c r="H57" s="6">
        <v>-0.0093</v>
      </c>
      <c r="I57" s="15">
        <v>147501.0</v>
      </c>
      <c r="J57" s="15">
        <v>177555.0</v>
      </c>
    </row>
    <row r="58">
      <c r="A58" s="28">
        <v>78.78</v>
      </c>
      <c r="B58" s="5">
        <f t="shared" si="1"/>
        <v>40210</v>
      </c>
      <c r="C58" s="3">
        <v>71.35</v>
      </c>
      <c r="D58" s="3">
        <v>73.65</v>
      </c>
      <c r="E58" s="3">
        <v>71.13</v>
      </c>
      <c r="F58" s="3">
        <v>73.11</v>
      </c>
      <c r="G58" s="3">
        <v>1.65</v>
      </c>
      <c r="H58" s="3">
        <v>0.0231</v>
      </c>
      <c r="I58" s="15">
        <v>142976.0</v>
      </c>
      <c r="J58" s="15">
        <v>170009.0</v>
      </c>
    </row>
    <row r="59">
      <c r="A59" s="28">
        <v>79.25</v>
      </c>
      <c r="B59" s="5">
        <f t="shared" si="1"/>
        <v>40211</v>
      </c>
      <c r="C59" s="3">
        <v>73.6</v>
      </c>
      <c r="D59" s="3">
        <v>76.17</v>
      </c>
      <c r="E59" s="3">
        <v>73.0</v>
      </c>
      <c r="F59" s="3">
        <v>76.06</v>
      </c>
      <c r="G59" s="3">
        <v>2.95</v>
      </c>
      <c r="H59" s="3">
        <v>0.0404</v>
      </c>
      <c r="I59" s="15">
        <v>181658.0</v>
      </c>
      <c r="J59" s="15">
        <v>152753.0</v>
      </c>
    </row>
    <row r="60">
      <c r="A60" s="21">
        <v>-1.79</v>
      </c>
      <c r="B60" s="5">
        <f t="shared" si="1"/>
        <v>40212</v>
      </c>
      <c r="C60" s="3">
        <v>75.8</v>
      </c>
      <c r="D60" s="3">
        <v>76.99</v>
      </c>
      <c r="E60" s="3">
        <v>75.46</v>
      </c>
      <c r="F60" s="3">
        <v>75.92</v>
      </c>
      <c r="G60" s="3">
        <v>-0.14</v>
      </c>
      <c r="H60" s="6">
        <v>-0.0018</v>
      </c>
      <c r="I60" s="15">
        <v>209619.0</v>
      </c>
      <c r="J60" s="15">
        <v>130052.0</v>
      </c>
    </row>
    <row r="61">
      <c r="A61" s="22">
        <v>-0.0221</v>
      </c>
      <c r="B61" s="5">
        <f t="shared" si="1"/>
        <v>40213</v>
      </c>
      <c r="C61" s="3">
        <v>75.9</v>
      </c>
      <c r="D61" s="3">
        <v>75.95</v>
      </c>
      <c r="E61" s="3">
        <v>71.43</v>
      </c>
      <c r="F61" s="3">
        <v>72.13</v>
      </c>
      <c r="G61" s="3">
        <v>-3.79</v>
      </c>
      <c r="H61" s="6">
        <v>-0.0499</v>
      </c>
      <c r="I61" s="15">
        <v>240383.0</v>
      </c>
      <c r="J61" s="15">
        <v>118130.0</v>
      </c>
    </row>
    <row r="62">
      <c r="A62" s="24">
        <v>22720.0</v>
      </c>
      <c r="B62" s="5">
        <f t="shared" si="1"/>
        <v>40214</v>
      </c>
      <c r="C62" s="3">
        <v>72.13</v>
      </c>
      <c r="D62" s="3">
        <v>72.52</v>
      </c>
      <c r="E62" s="3">
        <v>67.87</v>
      </c>
      <c r="F62" s="3">
        <v>69.59</v>
      </c>
      <c r="G62" s="3">
        <v>-2.54</v>
      </c>
      <c r="H62" s="6">
        <v>-0.0352</v>
      </c>
      <c r="I62" s="15">
        <v>277251.0</v>
      </c>
      <c r="J62" s="15">
        <v>84675.0</v>
      </c>
    </row>
    <row r="63">
      <c r="A63" s="24">
        <v>49766.0</v>
      </c>
      <c r="B63" s="5">
        <f t="shared" si="1"/>
        <v>40217</v>
      </c>
      <c r="C63" s="3">
        <v>70.36</v>
      </c>
      <c r="D63" s="3">
        <v>70.82</v>
      </c>
      <c r="E63" s="3">
        <v>69.21</v>
      </c>
      <c r="F63" s="3">
        <v>70.11</v>
      </c>
      <c r="G63" s="3">
        <v>0.52</v>
      </c>
      <c r="H63" s="3">
        <v>0.0075</v>
      </c>
      <c r="I63" s="15">
        <v>156216.0</v>
      </c>
      <c r="J63" s="15">
        <v>75905.0</v>
      </c>
    </row>
    <row r="64">
      <c r="A64" s="30">
        <v>40137.0</v>
      </c>
      <c r="B64" s="5">
        <f t="shared" si="1"/>
        <v>40218</v>
      </c>
      <c r="C64" s="3">
        <v>69.63</v>
      </c>
      <c r="D64" s="3">
        <v>72.47</v>
      </c>
      <c r="E64" s="3">
        <v>69.61</v>
      </c>
      <c r="F64" s="3">
        <v>72.13</v>
      </c>
      <c r="G64" s="3">
        <v>2.02</v>
      </c>
      <c r="H64" s="3">
        <v>0.0288</v>
      </c>
      <c r="I64" s="15">
        <v>171631.0</v>
      </c>
      <c r="J64" s="15">
        <v>48466.0</v>
      </c>
    </row>
    <row r="65">
      <c r="A65" s="21">
        <v>79.48</v>
      </c>
      <c r="B65" s="5">
        <f t="shared" si="1"/>
        <v>40219</v>
      </c>
      <c r="C65" s="3">
        <v>71.89</v>
      </c>
      <c r="D65" s="3">
        <v>73.0</v>
      </c>
      <c r="E65" s="3">
        <v>70.83</v>
      </c>
      <c r="F65" s="3">
        <v>72.54</v>
      </c>
      <c r="G65" s="3">
        <v>0.41</v>
      </c>
      <c r="H65" s="3">
        <v>0.005699999999999999</v>
      </c>
      <c r="I65" s="15">
        <v>136609.0</v>
      </c>
      <c r="J65" s="15">
        <v>25592.0</v>
      </c>
    </row>
    <row r="66">
      <c r="A66" s="21">
        <v>79.75</v>
      </c>
      <c r="B66" s="5">
        <f t="shared" si="1"/>
        <v>40220</v>
      </c>
      <c r="C66" s="3">
        <v>72.8</v>
      </c>
      <c r="D66" s="3">
        <v>73.58</v>
      </c>
      <c r="E66" s="3">
        <v>72.02</v>
      </c>
      <c r="F66" s="3">
        <v>73.05</v>
      </c>
      <c r="G66" s="3">
        <v>0.51</v>
      </c>
      <c r="H66" s="3">
        <v>0.006999999999999999</v>
      </c>
      <c r="I66" s="3">
        <v>0.0</v>
      </c>
      <c r="J66" s="3"/>
    </row>
    <row r="67">
      <c r="A67" s="21">
        <v>78.08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78.77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-0.48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-0.0061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21117.0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52048.0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30">
        <v>40140.0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79.71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81.12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78.75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79.02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+0.25</f>
        <v>0.25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+0.32%</f>
        <v>0.0032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22632.0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53572.0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9">
        <v>40141.0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79.05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79.37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77.61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78.1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-0.92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-0.0116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40803.0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58376.0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30">
        <v>40142.0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78.15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80.23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78.0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80.05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+1.95</f>
        <v>1.95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+2.5%</f>
        <v>0.025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31594.0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59854.0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9">
        <v>40143.0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79.83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79.83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78.53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78.58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-1.47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-0.0184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9688.0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61009.0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30">
        <v>40144.0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78.6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78.99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75.39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78.79</v>
      </c>
      <c r="B113" s="3" t="str">
        <f t="shared" si="1"/>
        <v/>
      </c>
    </row>
    <row r="114">
      <c r="A114" s="25">
        <f>+0.21</f>
        <v>0.21</v>
      </c>
      <c r="B114" s="3" t="str">
        <f t="shared" si="1"/>
        <v>#REF!</v>
      </c>
    </row>
    <row r="115">
      <c r="A115" s="25">
        <f>+0.27%</f>
        <v>0.0027</v>
      </c>
      <c r="B115" s="3" t="str">
        <f t="shared" si="1"/>
        <v>#REF!</v>
      </c>
    </row>
    <row r="116">
      <c r="A116" s="26">
        <v>21759.0</v>
      </c>
      <c r="B116" s="3" t="str">
        <f t="shared" si="1"/>
        <v>#REF!</v>
      </c>
    </row>
    <row r="117">
      <c r="A117" s="26">
        <v>62684.0</v>
      </c>
      <c r="B117" s="3" t="str">
        <f t="shared" si="1"/>
        <v>#REF!</v>
      </c>
    </row>
    <row r="118">
      <c r="A118" s="29">
        <v>40147.0</v>
      </c>
      <c r="B118" s="3" t="str">
        <f t="shared" si="1"/>
        <v>#REF!</v>
      </c>
    </row>
    <row r="119">
      <c r="A119" s="28">
        <v>79.17</v>
      </c>
      <c r="B119" s="3" t="str">
        <f t="shared" si="1"/>
        <v>#REF!</v>
      </c>
    </row>
    <row r="120">
      <c r="A120" s="28">
        <v>80.91</v>
      </c>
      <c r="B120" s="3" t="str">
        <f t="shared" si="1"/>
        <v>#REF!</v>
      </c>
    </row>
    <row r="121">
      <c r="A121" s="28">
        <v>78.04</v>
      </c>
      <c r="B121" s="3" t="str">
        <f t="shared" si="1"/>
        <v>#REF!</v>
      </c>
    </row>
    <row r="122">
      <c r="A122" s="28">
        <v>80.11</v>
      </c>
      <c r="B122" s="3" t="str">
        <f t="shared" si="1"/>
        <v>#REF!</v>
      </c>
    </row>
    <row r="123">
      <c r="A123" s="25">
        <f>+1.32</f>
        <v>1.32</v>
      </c>
      <c r="B123" s="3" t="str">
        <f t="shared" si="1"/>
        <v>#REF!</v>
      </c>
    </row>
    <row r="124">
      <c r="A124" s="25">
        <f>+1.68%</f>
        <v>0.0168</v>
      </c>
      <c r="B124" s="3" t="str">
        <f t="shared" si="1"/>
        <v>#REF!</v>
      </c>
    </row>
    <row r="125">
      <c r="A125" s="26">
        <v>18812.0</v>
      </c>
      <c r="B125" s="3" t="str">
        <f t="shared" si="1"/>
        <v>#REF!</v>
      </c>
    </row>
    <row r="126">
      <c r="A126" s="26">
        <v>62644.0</v>
      </c>
      <c r="B126" s="3" t="str">
        <f t="shared" si="1"/>
        <v>#REF!</v>
      </c>
    </row>
    <row r="127">
      <c r="A127" s="27">
        <v>40148.0</v>
      </c>
      <c r="B127" s="3" t="str">
        <f t="shared" si="1"/>
        <v>#REF!</v>
      </c>
    </row>
    <row r="128">
      <c r="A128" s="28">
        <v>80.15</v>
      </c>
      <c r="B128" s="3" t="str">
        <f t="shared" si="1"/>
        <v>#REF!</v>
      </c>
    </row>
    <row r="129">
      <c r="A129" s="28">
        <v>81.52</v>
      </c>
      <c r="B129" s="3" t="str">
        <f t="shared" si="1"/>
        <v>#REF!</v>
      </c>
    </row>
    <row r="130">
      <c r="A130" s="28">
        <v>79.94</v>
      </c>
      <c r="B130" s="3" t="str">
        <f t="shared" si="1"/>
        <v>#REF!</v>
      </c>
    </row>
    <row r="131">
      <c r="A131" s="28">
        <v>80.98</v>
      </c>
      <c r="B131" s="3" t="str">
        <f t="shared" si="1"/>
        <v>#REF!</v>
      </c>
    </row>
    <row r="132">
      <c r="A132" s="25">
        <f>+0.87</f>
        <v>0.87</v>
      </c>
      <c r="B132" s="3" t="str">
        <f t="shared" si="1"/>
        <v>#REF!</v>
      </c>
    </row>
    <row r="133">
      <c r="A133" s="25">
        <f>+1.09%</f>
        <v>0.0109</v>
      </c>
      <c r="B133" s="3" t="str">
        <f t="shared" si="1"/>
        <v>#REF!</v>
      </c>
    </row>
    <row r="134">
      <c r="A134" s="26">
        <v>36742.0</v>
      </c>
      <c r="B134" s="3" t="str">
        <f t="shared" si="1"/>
        <v>#REF!</v>
      </c>
    </row>
    <row r="135">
      <c r="A135" s="26">
        <v>64224.0</v>
      </c>
      <c r="B135" s="3" t="str">
        <f t="shared" si="1"/>
        <v>#REF!</v>
      </c>
    </row>
    <row r="136">
      <c r="A136" s="27">
        <v>40149.0</v>
      </c>
      <c r="B136" s="3" t="str">
        <f t="shared" si="1"/>
        <v>#REF!</v>
      </c>
    </row>
    <row r="137">
      <c r="A137" s="28">
        <v>80.84</v>
      </c>
      <c r="B137" s="3" t="str">
        <f t="shared" si="1"/>
        <v>#REF!</v>
      </c>
    </row>
    <row r="138">
      <c r="A138" s="28">
        <v>81.29</v>
      </c>
      <c r="B138" s="3" t="str">
        <f t="shared" si="1"/>
        <v>#REF!</v>
      </c>
    </row>
    <row r="139">
      <c r="A139" s="28">
        <v>79.1</v>
      </c>
      <c r="B139" s="3" t="str">
        <f t="shared" si="1"/>
        <v>#REF!</v>
      </c>
    </row>
    <row r="140">
      <c r="A140" s="28">
        <v>79.53</v>
      </c>
      <c r="B140" s="3" t="str">
        <f t="shared" si="1"/>
        <v>#REF!</v>
      </c>
    </row>
    <row r="141">
      <c r="A141" s="21">
        <v>-1.45</v>
      </c>
      <c r="B141" s="3" t="str">
        <f t="shared" si="1"/>
        <v>#REF!</v>
      </c>
    </row>
    <row r="142">
      <c r="A142" s="22">
        <v>-0.0179</v>
      </c>
      <c r="B142" s="3" t="str">
        <f t="shared" si="1"/>
        <v>#REF!</v>
      </c>
    </row>
    <row r="143">
      <c r="A143" s="24">
        <v>40940.0</v>
      </c>
      <c r="B143" s="3" t="str">
        <f t="shared" si="1"/>
        <v>#REF!</v>
      </c>
    </row>
    <row r="144">
      <c r="A144" s="24">
        <v>66419.0</v>
      </c>
      <c r="B144" s="3" t="str">
        <f t="shared" si="1"/>
        <v>#REF!</v>
      </c>
    </row>
    <row r="145">
      <c r="A145" s="23">
        <v>40150.0</v>
      </c>
      <c r="B145" s="3" t="str">
        <f t="shared" si="1"/>
        <v>#REF!</v>
      </c>
    </row>
    <row r="146">
      <c r="A146" s="21">
        <v>79.93</v>
      </c>
      <c r="B146" s="3" t="str">
        <f t="shared" si="1"/>
        <v>#REF!</v>
      </c>
    </row>
    <row r="147">
      <c r="A147" s="21">
        <v>80.58</v>
      </c>
      <c r="B147" s="3" t="str">
        <f t="shared" si="1"/>
        <v>#REF!</v>
      </c>
    </row>
    <row r="148">
      <c r="A148" s="21">
        <v>79.11</v>
      </c>
      <c r="B148" s="3" t="str">
        <f t="shared" si="1"/>
        <v>#REF!</v>
      </c>
    </row>
    <row r="149">
      <c r="A149" s="21">
        <v>80.08</v>
      </c>
      <c r="B149" s="3" t="str">
        <f t="shared" si="1"/>
        <v>#REF!</v>
      </c>
    </row>
    <row r="150">
      <c r="A150" s="25">
        <f>+0.55</f>
        <v>0.55</v>
      </c>
      <c r="B150" s="3" t="str">
        <f t="shared" si="1"/>
        <v>#REF!</v>
      </c>
    </row>
    <row r="151">
      <c r="A151" s="25">
        <f>+0.69%</f>
        <v>0.0069</v>
      </c>
      <c r="B151" s="3" t="str">
        <f t="shared" si="1"/>
        <v>#REF!</v>
      </c>
    </row>
    <row r="152">
      <c r="A152" s="26">
        <v>43347.0</v>
      </c>
      <c r="B152" s="3" t="str">
        <f t="shared" si="1"/>
        <v>#REF!</v>
      </c>
    </row>
    <row r="153">
      <c r="A153" s="26">
        <v>66447.0</v>
      </c>
      <c r="B153" s="3" t="str">
        <f t="shared" si="1"/>
        <v>#REF!</v>
      </c>
    </row>
    <row r="154">
      <c r="A154" s="27">
        <v>40151.0</v>
      </c>
      <c r="B154" s="3" t="str">
        <f t="shared" si="1"/>
        <v>#REF!</v>
      </c>
    </row>
    <row r="155">
      <c r="A155" s="28">
        <v>79.29</v>
      </c>
      <c r="B155" s="3" t="str">
        <f t="shared" si="1"/>
        <v>#REF!</v>
      </c>
    </row>
    <row r="156">
      <c r="A156" s="28">
        <v>81.55</v>
      </c>
      <c r="B156" s="3" t="str">
        <f t="shared" si="1"/>
        <v>#REF!</v>
      </c>
    </row>
    <row r="157">
      <c r="A157" s="28">
        <v>78.7</v>
      </c>
      <c r="B157" s="3" t="str">
        <f t="shared" si="1"/>
        <v>#REF!</v>
      </c>
    </row>
    <row r="158">
      <c r="A158" s="28">
        <v>79.29</v>
      </c>
      <c r="B158" s="3" t="str">
        <f t="shared" si="1"/>
        <v>#REF!</v>
      </c>
    </row>
    <row r="159">
      <c r="A159" s="21">
        <v>-0.79</v>
      </c>
      <c r="B159" s="3" t="str">
        <f t="shared" si="1"/>
        <v>#REF!</v>
      </c>
    </row>
    <row r="160">
      <c r="A160" s="22">
        <v>-0.0099</v>
      </c>
      <c r="B160" s="3" t="str">
        <f t="shared" si="1"/>
        <v>#REF!</v>
      </c>
    </row>
    <row r="161">
      <c r="A161" s="24">
        <v>40401.0</v>
      </c>
      <c r="B161" s="3" t="str">
        <f t="shared" si="1"/>
        <v>#REF!</v>
      </c>
    </row>
    <row r="162">
      <c r="A162" s="24">
        <v>70025.0</v>
      </c>
      <c r="B162" s="3" t="str">
        <f t="shared" si="1"/>
        <v>#REF!</v>
      </c>
    </row>
    <row r="163">
      <c r="A163" s="23">
        <v>40154.0</v>
      </c>
      <c r="B163" s="3" t="str">
        <f t="shared" si="1"/>
        <v>#REF!</v>
      </c>
    </row>
    <row r="164">
      <c r="A164" s="21">
        <v>79.61</v>
      </c>
      <c r="B164" s="3" t="str">
        <f t="shared" si="1"/>
        <v>#REF!</v>
      </c>
    </row>
    <row r="165">
      <c r="A165" s="21">
        <v>79.8</v>
      </c>
      <c r="B165" s="3" t="str">
        <f t="shared" si="1"/>
        <v>#REF!</v>
      </c>
    </row>
    <row r="166">
      <c r="A166" s="21">
        <v>78.08</v>
      </c>
      <c r="B166" s="3" t="str">
        <f t="shared" si="1"/>
        <v>#REF!</v>
      </c>
    </row>
    <row r="167">
      <c r="A167" s="21">
        <v>78.21</v>
      </c>
      <c r="B167" s="3" t="str">
        <f t="shared" si="1"/>
        <v>#REF!</v>
      </c>
    </row>
    <row r="168">
      <c r="A168" s="21">
        <v>-1.08</v>
      </c>
      <c r="B168" s="3" t="str">
        <f t="shared" si="1"/>
        <v>#REF!</v>
      </c>
    </row>
    <row r="169">
      <c r="A169" s="22">
        <v>-0.0136</v>
      </c>
      <c r="B169" s="3" t="str">
        <f t="shared" si="1"/>
        <v>#REF!</v>
      </c>
    </row>
    <row r="170">
      <c r="A170" s="24">
        <v>49685.0</v>
      </c>
      <c r="B170" s="3" t="str">
        <f t="shared" si="1"/>
        <v>#REF!</v>
      </c>
    </row>
    <row r="171">
      <c r="A171" s="24">
        <v>79928.0</v>
      </c>
      <c r="B171" s="3" t="str">
        <f t="shared" si="1"/>
        <v>#REF!</v>
      </c>
    </row>
    <row r="172">
      <c r="A172" s="23">
        <v>40155.0</v>
      </c>
      <c r="B172" s="3" t="str">
        <f t="shared" si="1"/>
        <v>#REF!</v>
      </c>
    </row>
    <row r="173">
      <c r="A173" s="21">
        <v>78.78</v>
      </c>
      <c r="B173" s="3" t="str">
        <f t="shared" si="1"/>
        <v>#REF!</v>
      </c>
    </row>
    <row r="174">
      <c r="A174" s="21">
        <v>78.78</v>
      </c>
      <c r="B174" s="3" t="str">
        <f t="shared" si="1"/>
        <v>#REF!</v>
      </c>
    </row>
    <row r="175">
      <c r="A175" s="21">
        <v>76.8</v>
      </c>
      <c r="B175" s="3" t="str">
        <f t="shared" si="1"/>
        <v>#REF!</v>
      </c>
    </row>
    <row r="176">
      <c r="A176" s="21">
        <v>76.91</v>
      </c>
      <c r="B176" s="3" t="str">
        <f t="shared" si="1"/>
        <v>#REF!</v>
      </c>
    </row>
    <row r="177">
      <c r="A177" s="21">
        <v>-1.3</v>
      </c>
      <c r="B177" s="3" t="str">
        <f t="shared" si="1"/>
        <v>#REF!</v>
      </c>
    </row>
    <row r="178">
      <c r="A178" s="22">
        <v>-0.0166</v>
      </c>
      <c r="B178" s="3" t="str">
        <f t="shared" si="1"/>
        <v>#REF!</v>
      </c>
    </row>
    <row r="179">
      <c r="A179" s="24">
        <v>42665.0</v>
      </c>
      <c r="B179" s="3" t="str">
        <f t="shared" si="1"/>
        <v>#REF!</v>
      </c>
    </row>
    <row r="180">
      <c r="A180" s="24">
        <v>85284.0</v>
      </c>
      <c r="B180" s="3" t="str">
        <f t="shared" si="1"/>
        <v>#REF!</v>
      </c>
    </row>
    <row r="181">
      <c r="A181" s="23">
        <v>40156.0</v>
      </c>
      <c r="B181" s="3" t="str">
        <f t="shared" si="1"/>
        <v>#REF!</v>
      </c>
    </row>
    <row r="182">
      <c r="A182" s="21">
        <v>77.14</v>
      </c>
      <c r="B182" s="3" t="str">
        <f t="shared" si="1"/>
        <v>#REF!</v>
      </c>
    </row>
    <row r="183">
      <c r="A183" s="21">
        <v>77.83</v>
      </c>
      <c r="B183" s="3" t="str">
        <f t="shared" si="1"/>
        <v>#REF!</v>
      </c>
    </row>
    <row r="184">
      <c r="A184" s="21">
        <v>73.8</v>
      </c>
      <c r="B184" s="3" t="str">
        <f t="shared" si="1"/>
        <v>#REF!</v>
      </c>
    </row>
    <row r="185">
      <c r="A185" s="21">
        <v>74.13</v>
      </c>
      <c r="B185" s="3" t="str">
        <f t="shared" si="1"/>
        <v>#REF!</v>
      </c>
    </row>
    <row r="186">
      <c r="A186" s="21">
        <v>-2.78</v>
      </c>
      <c r="B186" s="3" t="str">
        <f t="shared" si="1"/>
        <v>#REF!</v>
      </c>
    </row>
    <row r="187">
      <c r="A187" s="22">
        <v>-0.0361</v>
      </c>
      <c r="B187" s="3" t="str">
        <f t="shared" si="1"/>
        <v>#REF!</v>
      </c>
    </row>
    <row r="188">
      <c r="A188" s="24">
        <v>80524.0</v>
      </c>
      <c r="B188" s="3" t="str">
        <f t="shared" si="1"/>
        <v>#REF!</v>
      </c>
    </row>
    <row r="189">
      <c r="A189" s="24">
        <v>96316.0</v>
      </c>
      <c r="B189" s="3" t="str">
        <f t="shared" si="1"/>
        <v>#REF!</v>
      </c>
    </row>
    <row r="190">
      <c r="A190" s="30">
        <v>40157.0</v>
      </c>
      <c r="B190" s="3" t="str">
        <f t="shared" si="1"/>
        <v>#REF!</v>
      </c>
    </row>
    <row r="191">
      <c r="A191" s="21">
        <v>74.46</v>
      </c>
      <c r="B191" s="3" t="str">
        <f t="shared" si="1"/>
        <v>#REF!</v>
      </c>
    </row>
    <row r="192">
      <c r="A192" s="21">
        <v>74.94</v>
      </c>
      <c r="B192" s="3" t="str">
        <f t="shared" si="1"/>
        <v>#REF!</v>
      </c>
    </row>
    <row r="193">
      <c r="A193" s="21">
        <v>72.91</v>
      </c>
      <c r="B193" s="3" t="str">
        <f t="shared" si="1"/>
        <v>#REF!</v>
      </c>
    </row>
    <row r="194">
      <c r="A194" s="21">
        <v>73.61</v>
      </c>
      <c r="B194" s="3" t="str">
        <f t="shared" si="1"/>
        <v>#REF!</v>
      </c>
    </row>
    <row r="195">
      <c r="A195" s="21">
        <v>-0.52</v>
      </c>
      <c r="B195" s="3" t="str">
        <f t="shared" si="1"/>
        <v>#REF!</v>
      </c>
    </row>
    <row r="196">
      <c r="A196" s="22">
        <v>-0.007</v>
      </c>
      <c r="B196" s="3" t="str">
        <f t="shared" si="1"/>
        <v>#REF!</v>
      </c>
    </row>
    <row r="197">
      <c r="A197" s="24">
        <v>46693.0</v>
      </c>
      <c r="B197" s="3" t="str">
        <f t="shared" si="1"/>
        <v>#REF!</v>
      </c>
    </row>
    <row r="198">
      <c r="A198" s="24">
        <v>99313.0</v>
      </c>
      <c r="B198" s="3" t="str">
        <f t="shared" si="1"/>
        <v>#REF!</v>
      </c>
    </row>
    <row r="199">
      <c r="A199" s="30">
        <v>40158.0</v>
      </c>
      <c r="B199" s="3" t="str">
        <f t="shared" si="1"/>
        <v>#REF!</v>
      </c>
    </row>
    <row r="200">
      <c r="A200" s="21">
        <v>73.73</v>
      </c>
      <c r="B200" s="3" t="str">
        <f t="shared" si="1"/>
        <v>#REF!</v>
      </c>
    </row>
    <row r="201">
      <c r="A201" s="21">
        <v>74.29</v>
      </c>
      <c r="B201" s="3" t="str">
        <f t="shared" si="1"/>
        <v>#REF!</v>
      </c>
    </row>
    <row r="202">
      <c r="A202" s="21">
        <v>72.73</v>
      </c>
      <c r="B202" s="3" t="str">
        <f t="shared" si="1"/>
        <v>#REF!</v>
      </c>
    </row>
    <row r="203">
      <c r="A203" s="21">
        <v>73.57</v>
      </c>
      <c r="B203" s="3" t="str">
        <f t="shared" si="1"/>
        <v>#REF!</v>
      </c>
    </row>
    <row r="204">
      <c r="A204" s="21">
        <v>-0.04</v>
      </c>
      <c r="B204" s="3" t="str">
        <f t="shared" si="1"/>
        <v>#REF!</v>
      </c>
    </row>
    <row r="205">
      <c r="A205" s="22">
        <v>-5.0E-4</v>
      </c>
      <c r="B205" s="3" t="str">
        <f t="shared" si="1"/>
        <v>#REF!</v>
      </c>
    </row>
    <row r="206">
      <c r="A206" s="24">
        <v>36785.0</v>
      </c>
      <c r="B206" s="3" t="str">
        <f t="shared" si="1"/>
        <v>#REF!</v>
      </c>
    </row>
    <row r="207">
      <c r="A207" s="24">
        <v>110666.0</v>
      </c>
      <c r="B207" s="3" t="str">
        <f t="shared" si="1"/>
        <v>#REF!</v>
      </c>
    </row>
    <row r="208">
      <c r="A208" s="30">
        <v>40161.0</v>
      </c>
      <c r="B208" s="3" t="str">
        <f t="shared" si="1"/>
        <v>#REF!</v>
      </c>
    </row>
    <row r="209">
      <c r="A209" s="21">
        <v>73.35</v>
      </c>
      <c r="B209" s="3" t="str">
        <f t="shared" si="1"/>
        <v>#REF!</v>
      </c>
    </row>
    <row r="210">
      <c r="A210" s="21">
        <v>74.05</v>
      </c>
      <c r="B210" s="3" t="str">
        <f t="shared" si="1"/>
        <v>#REF!</v>
      </c>
    </row>
    <row r="211">
      <c r="A211" s="21">
        <v>72.84</v>
      </c>
      <c r="B211" s="3" t="str">
        <f t="shared" si="1"/>
        <v>#REF!</v>
      </c>
    </row>
    <row r="212">
      <c r="A212" s="21">
        <v>73.58</v>
      </c>
      <c r="B212" s="3" t="str">
        <f t="shared" si="1"/>
        <v>#REF!</v>
      </c>
    </row>
    <row r="213">
      <c r="A213" s="25">
        <f>+0.01</f>
        <v>0.01</v>
      </c>
      <c r="B213" s="3" t="str">
        <f t="shared" si="1"/>
        <v>#REF!</v>
      </c>
    </row>
    <row r="214">
      <c r="A214" s="25">
        <f>+0.01%</f>
        <v>0.0001</v>
      </c>
      <c r="B214" s="3" t="str">
        <f t="shared" si="1"/>
        <v>#REF!</v>
      </c>
    </row>
    <row r="215">
      <c r="A215" s="26">
        <v>29266.0</v>
      </c>
      <c r="B215" s="3" t="str">
        <f t="shared" si="1"/>
        <v>#REF!</v>
      </c>
    </row>
    <row r="216">
      <c r="A216" s="26">
        <v>111796.0</v>
      </c>
      <c r="B216" s="3" t="str">
        <f t="shared" si="1"/>
        <v>#REF!</v>
      </c>
    </row>
    <row r="217">
      <c r="A217" s="29">
        <v>40162.0</v>
      </c>
      <c r="B217" s="3" t="str">
        <f t="shared" si="1"/>
        <v>#REF!</v>
      </c>
    </row>
    <row r="218">
      <c r="A218" s="28">
        <v>73.71</v>
      </c>
      <c r="B218" s="3" t="str">
        <f t="shared" si="1"/>
        <v>#REF!</v>
      </c>
    </row>
    <row r="219">
      <c r="A219" s="28">
        <v>74.46</v>
      </c>
      <c r="B219" s="3" t="str">
        <f t="shared" si="1"/>
        <v>#REF!</v>
      </c>
    </row>
    <row r="220">
      <c r="A220" s="28">
        <v>73.26</v>
      </c>
      <c r="B220" s="3" t="str">
        <f t="shared" si="1"/>
        <v>#REF!</v>
      </c>
    </row>
    <row r="221">
      <c r="A221" s="28">
        <v>73.73</v>
      </c>
      <c r="B221" s="3" t="str">
        <f t="shared" si="1"/>
        <v>#REF!</v>
      </c>
    </row>
    <row r="222">
      <c r="A222" s="25">
        <f>+0.15</f>
        <v>0.15</v>
      </c>
      <c r="B222" s="3" t="str">
        <f t="shared" si="1"/>
        <v>#REF!</v>
      </c>
    </row>
    <row r="223">
      <c r="A223" s="25">
        <f>+0.2%</f>
        <v>0.002</v>
      </c>
      <c r="B223" s="3" t="str">
        <f t="shared" si="1"/>
        <v>#REF!</v>
      </c>
    </row>
    <row r="224">
      <c r="A224" s="26">
        <v>46424.0</v>
      </c>
      <c r="B224" s="3" t="str">
        <f t="shared" si="1"/>
        <v>#REF!</v>
      </c>
    </row>
    <row r="225">
      <c r="A225" s="26">
        <v>115347.0</v>
      </c>
      <c r="B225" s="3" t="str">
        <f t="shared" si="1"/>
        <v>#REF!</v>
      </c>
    </row>
    <row r="226">
      <c r="A226" s="29">
        <v>40163.0</v>
      </c>
      <c r="B226" s="3" t="str">
        <f t="shared" si="1"/>
        <v>#REF!</v>
      </c>
    </row>
    <row r="227">
      <c r="A227" s="28">
        <v>73.91</v>
      </c>
      <c r="B227" s="3" t="str">
        <f t="shared" si="1"/>
        <v>#REF!</v>
      </c>
    </row>
    <row r="228">
      <c r="A228" s="28">
        <v>75.75</v>
      </c>
      <c r="B228" s="3" t="str">
        <f t="shared" si="1"/>
        <v>#REF!</v>
      </c>
    </row>
    <row r="229">
      <c r="A229" s="28">
        <v>73.7</v>
      </c>
      <c r="B229" s="3" t="str">
        <f t="shared" si="1"/>
        <v>#REF!</v>
      </c>
    </row>
    <row r="230">
      <c r="A230" s="28">
        <v>75.08</v>
      </c>
      <c r="B230" s="3" t="str">
        <f t="shared" si="1"/>
        <v>#REF!</v>
      </c>
    </row>
    <row r="231">
      <c r="A231" s="25">
        <f>+1.35</f>
        <v>1.35</v>
      </c>
      <c r="B231" s="3" t="str">
        <f t="shared" si="1"/>
        <v>#REF!</v>
      </c>
    </row>
    <row r="232">
      <c r="A232" s="25">
        <f>+1.83%</f>
        <v>0.0183</v>
      </c>
      <c r="B232" s="3" t="str">
        <f t="shared" si="1"/>
        <v>#REF!</v>
      </c>
    </row>
    <row r="233">
      <c r="A233" s="26">
        <v>66769.0</v>
      </c>
      <c r="B233" s="3" t="str">
        <f t="shared" si="1"/>
        <v>#REF!</v>
      </c>
    </row>
    <row r="234">
      <c r="A234" s="26">
        <v>116719.0</v>
      </c>
      <c r="B234" s="3" t="str">
        <f t="shared" si="1"/>
        <v>#REF!</v>
      </c>
    </row>
    <row r="235">
      <c r="A235" s="29">
        <v>40164.0</v>
      </c>
      <c r="B235" s="3" t="str">
        <f t="shared" si="1"/>
        <v>#REF!</v>
      </c>
    </row>
    <row r="236">
      <c r="A236" s="28">
        <v>75.32</v>
      </c>
      <c r="B236" s="3" t="str">
        <f t="shared" si="1"/>
        <v>#REF!</v>
      </c>
    </row>
    <row r="237">
      <c r="A237" s="28">
        <v>75.36</v>
      </c>
      <c r="B237" s="3" t="str">
        <f t="shared" si="1"/>
        <v>#REF!</v>
      </c>
    </row>
    <row r="238">
      <c r="A238" s="28">
        <v>73.11</v>
      </c>
      <c r="B238" s="3" t="str">
        <f t="shared" si="1"/>
        <v>#REF!</v>
      </c>
    </row>
    <row r="239">
      <c r="A239" s="28">
        <v>74.14</v>
      </c>
      <c r="B239" s="3" t="str">
        <f t="shared" si="1"/>
        <v>#REF!</v>
      </c>
    </row>
    <row r="240">
      <c r="A240" s="21">
        <v>-0.94</v>
      </c>
      <c r="B240" s="3" t="str">
        <f t="shared" si="1"/>
        <v>#REF!</v>
      </c>
    </row>
    <row r="241">
      <c r="A241" s="22">
        <v>-0.0125</v>
      </c>
      <c r="B241" s="3" t="str">
        <f t="shared" si="1"/>
        <v>#REF!</v>
      </c>
    </row>
    <row r="242">
      <c r="A242" s="24">
        <v>59361.0</v>
      </c>
      <c r="B242" s="3" t="str">
        <f t="shared" si="1"/>
        <v>#REF!</v>
      </c>
    </row>
    <row r="243">
      <c r="A243" s="24">
        <v>119282.0</v>
      </c>
      <c r="B243" s="3" t="str">
        <f t="shared" si="1"/>
        <v>#REF!</v>
      </c>
    </row>
    <row r="244">
      <c r="A244" s="30">
        <v>40165.0</v>
      </c>
      <c r="B244" s="3" t="str">
        <f t="shared" si="1"/>
        <v>#REF!</v>
      </c>
    </row>
    <row r="245">
      <c r="A245" s="21">
        <v>73.95</v>
      </c>
      <c r="B245" s="3" t="str">
        <f t="shared" si="1"/>
        <v>#REF!</v>
      </c>
    </row>
    <row r="246">
      <c r="A246" s="21">
        <v>75.5</v>
      </c>
      <c r="B246" s="3" t="str">
        <f t="shared" si="1"/>
        <v>#REF!</v>
      </c>
    </row>
    <row r="247">
      <c r="A247" s="21">
        <v>73.54</v>
      </c>
      <c r="B247" s="3" t="str">
        <f t="shared" si="1"/>
        <v>#REF!</v>
      </c>
    </row>
    <row r="248">
      <c r="A248" s="21">
        <v>74.48</v>
      </c>
      <c r="B248" s="3" t="str">
        <f t="shared" si="1"/>
        <v>#REF!</v>
      </c>
    </row>
    <row r="249">
      <c r="A249" s="25">
        <f>+0.34</f>
        <v>0.34</v>
      </c>
      <c r="B249" s="3" t="str">
        <f t="shared" si="1"/>
        <v>#REF!</v>
      </c>
    </row>
    <row r="250">
      <c r="A250" s="25">
        <f>+0.46%</f>
        <v>0.0046</v>
      </c>
      <c r="B250" s="3" t="str">
        <f t="shared" si="1"/>
        <v>#REF!</v>
      </c>
    </row>
    <row r="251">
      <c r="A251" s="26">
        <v>68452.0</v>
      </c>
      <c r="B251" s="3" t="str">
        <f t="shared" si="1"/>
        <v>#REF!</v>
      </c>
    </row>
    <row r="252">
      <c r="A252" s="26">
        <v>124331.0</v>
      </c>
      <c r="B252" s="3" t="str">
        <f t="shared" si="1"/>
        <v>#REF!</v>
      </c>
    </row>
    <row r="253">
      <c r="A253" s="29">
        <v>40168.0</v>
      </c>
      <c r="B253" s="3" t="str">
        <f t="shared" si="1"/>
        <v>#REF!</v>
      </c>
    </row>
    <row r="254">
      <c r="A254" s="28">
        <v>74.35</v>
      </c>
      <c r="B254" s="3" t="str">
        <f t="shared" si="1"/>
        <v>#REF!</v>
      </c>
    </row>
    <row r="255">
      <c r="A255" s="28">
        <v>75.36</v>
      </c>
      <c r="B255" s="3" t="str">
        <f t="shared" si="1"/>
        <v>#REF!</v>
      </c>
    </row>
    <row r="256">
      <c r="A256" s="28">
        <v>73.21</v>
      </c>
      <c r="B256" s="3" t="str">
        <f t="shared" si="1"/>
        <v>#REF!</v>
      </c>
    </row>
    <row r="257">
      <c r="A257" s="28">
        <v>73.71</v>
      </c>
      <c r="B257" s="3" t="str">
        <f t="shared" si="1"/>
        <v>#REF!</v>
      </c>
    </row>
    <row r="258">
      <c r="A258" s="21">
        <v>-0.77</v>
      </c>
      <c r="B258" s="3" t="str">
        <f t="shared" si="1"/>
        <v>#REF!</v>
      </c>
    </row>
    <row r="259">
      <c r="A259" s="22">
        <v>-0.0103</v>
      </c>
      <c r="B259" s="3" t="str">
        <f t="shared" si="1"/>
        <v>#REF!</v>
      </c>
    </row>
    <row r="260">
      <c r="A260" s="24">
        <v>30006.0</v>
      </c>
      <c r="B260" s="3" t="str">
        <f t="shared" si="1"/>
        <v>#REF!</v>
      </c>
    </row>
    <row r="261">
      <c r="A261" s="24">
        <v>124111.0</v>
      </c>
      <c r="B261" s="3" t="str">
        <f t="shared" si="1"/>
        <v>#REF!</v>
      </c>
    </row>
    <row r="262">
      <c r="A262" s="30">
        <v>40169.0</v>
      </c>
      <c r="B262" s="3" t="str">
        <f t="shared" si="1"/>
        <v>#REF!</v>
      </c>
    </row>
    <row r="263">
      <c r="A263" s="21">
        <v>73.62</v>
      </c>
      <c r="B263" s="3" t="str">
        <f t="shared" si="1"/>
        <v>#REF!</v>
      </c>
    </row>
    <row r="264">
      <c r="A264" s="21">
        <v>74.7</v>
      </c>
      <c r="B264" s="3" t="str">
        <f t="shared" si="1"/>
        <v>#REF!</v>
      </c>
    </row>
    <row r="265">
      <c r="A265" s="21">
        <v>72.7</v>
      </c>
      <c r="B265" s="3" t="str">
        <f t="shared" si="1"/>
        <v>#REF!</v>
      </c>
    </row>
    <row r="266">
      <c r="A266" s="21">
        <v>74.16</v>
      </c>
      <c r="B266" s="3" t="str">
        <f t="shared" si="1"/>
        <v>#REF!</v>
      </c>
    </row>
    <row r="267">
      <c r="A267" s="25">
        <f>+0.45</f>
        <v>0.45</v>
      </c>
      <c r="B267" s="3" t="str">
        <f t="shared" si="1"/>
        <v>#REF!</v>
      </c>
    </row>
    <row r="268">
      <c r="A268" s="25">
        <f>+0.61%</f>
        <v>0.0061</v>
      </c>
      <c r="B268" s="3" t="str">
        <f t="shared" si="1"/>
        <v>#REF!</v>
      </c>
    </row>
    <row r="269">
      <c r="A269" s="26">
        <v>34625.0</v>
      </c>
      <c r="B269" s="3" t="str">
        <f t="shared" si="1"/>
        <v>#REF!</v>
      </c>
    </row>
    <row r="270">
      <c r="A270" s="26">
        <v>126171.0</v>
      </c>
      <c r="B270" s="3" t="str">
        <f t="shared" si="1"/>
        <v>#REF!</v>
      </c>
    </row>
    <row r="271">
      <c r="A271" s="29">
        <v>40170.0</v>
      </c>
      <c r="B271" s="3" t="str">
        <f t="shared" si="1"/>
        <v>#REF!</v>
      </c>
    </row>
    <row r="272">
      <c r="A272" s="28">
        <v>74.2</v>
      </c>
      <c r="B272" s="3" t="str">
        <f t="shared" si="1"/>
        <v>#REF!</v>
      </c>
    </row>
    <row r="273">
      <c r="A273" s="28">
        <v>76.34</v>
      </c>
      <c r="B273" s="3" t="str">
        <f t="shared" si="1"/>
        <v>#REF!</v>
      </c>
    </row>
    <row r="274">
      <c r="A274" s="28">
        <v>73.94</v>
      </c>
      <c r="B274" s="3" t="str">
        <f t="shared" si="1"/>
        <v>#REF!</v>
      </c>
    </row>
    <row r="275">
      <c r="A275" s="28">
        <v>76.15</v>
      </c>
      <c r="B275" s="3" t="str">
        <f t="shared" si="1"/>
        <v>#REF!</v>
      </c>
    </row>
    <row r="276">
      <c r="A276" s="25">
        <f>+1.99</f>
        <v>1.99</v>
      </c>
      <c r="B276" s="3" t="str">
        <f t="shared" si="1"/>
        <v>#REF!</v>
      </c>
    </row>
    <row r="277">
      <c r="A277" s="25">
        <f>+2.68%</f>
        <v>0.0268</v>
      </c>
      <c r="B277" s="3" t="str">
        <f t="shared" si="1"/>
        <v>#REF!</v>
      </c>
    </row>
    <row r="278">
      <c r="A278" s="26">
        <v>46892.0</v>
      </c>
      <c r="B278" s="3" t="str">
        <f t="shared" si="1"/>
        <v>#REF!</v>
      </c>
    </row>
    <row r="279">
      <c r="A279" s="26">
        <v>129106.0</v>
      </c>
      <c r="B279" s="3" t="str">
        <f t="shared" si="1"/>
        <v>#REF!</v>
      </c>
    </row>
    <row r="280">
      <c r="A280" s="29">
        <v>40171.0</v>
      </c>
      <c r="B280" s="3" t="str">
        <f t="shared" si="1"/>
        <v>#REF!</v>
      </c>
    </row>
    <row r="281">
      <c r="A281" s="28">
        <v>76.23</v>
      </c>
      <c r="B281" s="3" t="str">
        <f t="shared" si="1"/>
        <v>#REF!</v>
      </c>
    </row>
    <row r="282">
      <c r="A282" s="28">
        <v>77.19</v>
      </c>
      <c r="B282" s="3" t="str">
        <f t="shared" si="1"/>
        <v>#REF!</v>
      </c>
    </row>
    <row r="283">
      <c r="A283" s="28">
        <v>75.4</v>
      </c>
      <c r="B283" s="3" t="str">
        <f t="shared" si="1"/>
        <v>#REF!</v>
      </c>
    </row>
    <row r="284">
      <c r="A284" s="28">
        <v>76.99</v>
      </c>
      <c r="B284" s="3" t="str">
        <f t="shared" si="1"/>
        <v>#REF!</v>
      </c>
    </row>
    <row r="285">
      <c r="A285" s="25">
        <f>+0.84</f>
        <v>0.84</v>
      </c>
      <c r="B285" s="3" t="str">
        <f t="shared" si="1"/>
        <v>#REF!</v>
      </c>
    </row>
    <row r="286">
      <c r="A286" s="25">
        <f>+1.1%</f>
        <v>0.011</v>
      </c>
      <c r="B286" s="3" t="str">
        <f t="shared" si="1"/>
        <v>#REF!</v>
      </c>
    </row>
    <row r="287">
      <c r="A287" s="26">
        <v>20725.0</v>
      </c>
      <c r="B287" s="3" t="str">
        <f t="shared" si="1"/>
        <v>#REF!</v>
      </c>
    </row>
    <row r="288">
      <c r="A288" s="26">
        <v>135963.0</v>
      </c>
      <c r="B288" s="3" t="str">
        <f t="shared" si="1"/>
        <v>#REF!</v>
      </c>
    </row>
    <row r="289">
      <c r="A289" s="29">
        <v>40175.0</v>
      </c>
      <c r="B289" s="3" t="str">
        <f t="shared" si="1"/>
        <v>#REF!</v>
      </c>
    </row>
    <row r="290">
      <c r="A290" s="28">
        <v>77.3</v>
      </c>
      <c r="B290" s="3" t="str">
        <f t="shared" si="1"/>
        <v>#REF!</v>
      </c>
    </row>
    <row r="291">
      <c r="A291" s="28">
        <v>78.1</v>
      </c>
      <c r="B291" s="3" t="str">
        <f t="shared" si="1"/>
        <v>#REF!</v>
      </c>
    </row>
    <row r="292">
      <c r="A292" s="28">
        <v>77.07</v>
      </c>
      <c r="B292" s="3" t="str">
        <f t="shared" si="1"/>
        <v>#REF!</v>
      </c>
    </row>
    <row r="293">
      <c r="A293" s="28">
        <v>78.0</v>
      </c>
      <c r="B293" s="3" t="str">
        <f t="shared" si="1"/>
        <v>#REF!</v>
      </c>
    </row>
    <row r="294">
      <c r="A294" s="25">
        <f>+1.01</f>
        <v>1.01</v>
      </c>
      <c r="B294" s="3" t="str">
        <f t="shared" si="1"/>
        <v>#REF!</v>
      </c>
    </row>
    <row r="295">
      <c r="A295" s="25">
        <f>+1.31%</f>
        <v>0.0131</v>
      </c>
      <c r="B295" s="3" t="str">
        <f t="shared" si="1"/>
        <v>#REF!</v>
      </c>
    </row>
    <row r="296">
      <c r="A296" s="26">
        <v>16208.0</v>
      </c>
      <c r="B296" s="3" t="str">
        <f t="shared" si="1"/>
        <v>#REF!</v>
      </c>
    </row>
    <row r="297">
      <c r="A297" s="26">
        <v>129832.0</v>
      </c>
      <c r="B297" s="3" t="str">
        <f t="shared" si="1"/>
        <v>#REF!</v>
      </c>
    </row>
    <row r="298">
      <c r="A298" s="29">
        <v>40176.0</v>
      </c>
      <c r="B298" s="3" t="str">
        <f t="shared" si="1"/>
        <v>#REF!</v>
      </c>
    </row>
    <row r="299">
      <c r="A299" s="28">
        <v>78.12</v>
      </c>
      <c r="B299" s="3" t="str">
        <f t="shared" si="1"/>
        <v>#REF!</v>
      </c>
    </row>
    <row r="300">
      <c r="A300" s="28">
        <v>78.66</v>
      </c>
      <c r="B300" s="3" t="str">
        <f t="shared" si="1"/>
        <v>#REF!</v>
      </c>
    </row>
    <row r="301">
      <c r="A301" s="28">
        <v>77.46</v>
      </c>
      <c r="B301" s="3" t="str">
        <f t="shared" si="1"/>
        <v>#REF!</v>
      </c>
    </row>
    <row r="302">
      <c r="A302" s="28">
        <v>78.31</v>
      </c>
      <c r="B302" s="3" t="str">
        <f t="shared" si="1"/>
        <v>#REF!</v>
      </c>
    </row>
    <row r="303">
      <c r="A303" s="25">
        <f>+0.31</f>
        <v>0.31</v>
      </c>
      <c r="B303" s="3" t="str">
        <f t="shared" si="1"/>
        <v>#REF!</v>
      </c>
    </row>
    <row r="304">
      <c r="A304" s="25">
        <f>+0.4%</f>
        <v>0.004</v>
      </c>
      <c r="B304" s="3" t="str">
        <f t="shared" si="1"/>
        <v>#REF!</v>
      </c>
    </row>
    <row r="305">
      <c r="A305" s="26">
        <v>32399.0</v>
      </c>
      <c r="B305" s="3" t="str">
        <f t="shared" si="1"/>
        <v>#REF!</v>
      </c>
    </row>
    <row r="306">
      <c r="A306" s="26">
        <v>131330.0</v>
      </c>
      <c r="B306" s="3" t="str">
        <f t="shared" si="1"/>
        <v>#REF!</v>
      </c>
    </row>
    <row r="307">
      <c r="A307" s="29">
        <v>40177.0</v>
      </c>
      <c r="B307" s="3" t="str">
        <f t="shared" si="1"/>
        <v>#REF!</v>
      </c>
    </row>
    <row r="308">
      <c r="A308" s="28">
        <v>78.2</v>
      </c>
      <c r="B308" s="3" t="str">
        <f t="shared" si="1"/>
        <v>#REF!</v>
      </c>
    </row>
    <row r="309">
      <c r="A309" s="28">
        <v>79.31</v>
      </c>
      <c r="B309" s="3" t="str">
        <f t="shared" si="1"/>
        <v>#REF!</v>
      </c>
    </row>
    <row r="310">
      <c r="A310" s="28">
        <v>78.19</v>
      </c>
      <c r="B310" s="3" t="str">
        <f t="shared" si="1"/>
        <v>#REF!</v>
      </c>
    </row>
    <row r="311">
      <c r="A311" s="28">
        <v>78.73</v>
      </c>
      <c r="B311" s="3" t="str">
        <f t="shared" si="1"/>
        <v>#REF!</v>
      </c>
    </row>
    <row r="312">
      <c r="A312" s="25">
        <f>+0.42</f>
        <v>0.42</v>
      </c>
      <c r="B312" s="3" t="str">
        <f t="shared" si="1"/>
        <v>#REF!</v>
      </c>
    </row>
    <row r="313">
      <c r="A313" s="25">
        <f>+0.54%</f>
        <v>0.0054</v>
      </c>
      <c r="B313" s="3" t="str">
        <f t="shared" si="1"/>
        <v>#REF!</v>
      </c>
    </row>
    <row r="314">
      <c r="A314" s="26">
        <v>36571.0</v>
      </c>
      <c r="B314" s="3" t="str">
        <f t="shared" si="1"/>
        <v>#REF!</v>
      </c>
    </row>
    <row r="315">
      <c r="A315" s="26">
        <v>140423.0</v>
      </c>
      <c r="B315" s="3" t="str">
        <f t="shared" si="1"/>
        <v>#REF!</v>
      </c>
    </row>
    <row r="316">
      <c r="A316" s="29">
        <v>40178.0</v>
      </c>
      <c r="B316" s="3" t="str">
        <f t="shared" si="1"/>
        <v>#REF!</v>
      </c>
    </row>
    <row r="317">
      <c r="A317" s="28">
        <v>79.22</v>
      </c>
      <c r="B317" s="3" t="str">
        <f t="shared" si="1"/>
        <v>#REF!</v>
      </c>
    </row>
    <row r="318">
      <c r="A318" s="28">
        <v>79.58</v>
      </c>
      <c r="B318" s="3" t="str">
        <f t="shared" si="1"/>
        <v>#REF!</v>
      </c>
    </row>
    <row r="319">
      <c r="A319" s="28">
        <v>78.47</v>
      </c>
      <c r="B319" s="3" t="str">
        <f t="shared" si="1"/>
        <v>#REF!</v>
      </c>
    </row>
    <row r="320">
      <c r="A320" s="28">
        <v>78.65</v>
      </c>
      <c r="B320" s="3" t="str">
        <f t="shared" si="1"/>
        <v>#REF!</v>
      </c>
    </row>
    <row r="321">
      <c r="A321" s="21">
        <v>-0.08</v>
      </c>
      <c r="B321" s="3" t="str">
        <f t="shared" si="1"/>
        <v>#REF!</v>
      </c>
    </row>
    <row r="322">
      <c r="A322" s="22">
        <v>-0.001</v>
      </c>
      <c r="B322" s="3" t="str">
        <f t="shared" si="1"/>
        <v>#REF!</v>
      </c>
    </row>
    <row r="323">
      <c r="A323" s="24">
        <v>28611.0</v>
      </c>
      <c r="B323" s="3" t="str">
        <f t="shared" si="1"/>
        <v>#REF!</v>
      </c>
    </row>
    <row r="324">
      <c r="A324" s="24">
        <v>146241.0</v>
      </c>
      <c r="B324" s="3" t="str">
        <f t="shared" si="1"/>
        <v>#REF!</v>
      </c>
    </row>
    <row r="325">
      <c r="A325" s="23">
        <v>40182.0</v>
      </c>
      <c r="B325" s="3" t="str">
        <f t="shared" si="1"/>
        <v>#REF!</v>
      </c>
    </row>
    <row r="326">
      <c r="A326" s="21">
        <v>79.11</v>
      </c>
      <c r="B326" s="3" t="str">
        <f t="shared" si="1"/>
        <v>#REF!</v>
      </c>
    </row>
    <row r="327">
      <c r="A327" s="21">
        <v>81.01</v>
      </c>
      <c r="B327" s="3" t="str">
        <f t="shared" si="1"/>
        <v>#REF!</v>
      </c>
    </row>
    <row r="328">
      <c r="A328" s="21">
        <v>79.1</v>
      </c>
      <c r="B328" s="3" t="str">
        <f t="shared" si="1"/>
        <v>#REF!</v>
      </c>
    </row>
    <row r="329">
      <c r="A329" s="21">
        <v>80.79</v>
      </c>
      <c r="B329" s="3" t="str">
        <f t="shared" si="1"/>
        <v>#REF!</v>
      </c>
    </row>
    <row r="330">
      <c r="A330" s="25">
        <f>+2.14</f>
        <v>2.14</v>
      </c>
      <c r="B330" s="3" t="str">
        <f t="shared" si="1"/>
        <v>#REF!</v>
      </c>
    </row>
    <row r="331">
      <c r="A331" s="25">
        <f>+2.72%</f>
        <v>0.0272</v>
      </c>
      <c r="B331" s="3" t="str">
        <f t="shared" si="1"/>
        <v>#REF!</v>
      </c>
    </row>
    <row r="332">
      <c r="A332" s="26">
        <v>71176.0</v>
      </c>
      <c r="B332" s="3" t="str">
        <f t="shared" si="1"/>
        <v>#REF!</v>
      </c>
    </row>
    <row r="333">
      <c r="A333" s="26">
        <v>157914.0</v>
      </c>
      <c r="B333" s="3" t="str">
        <f t="shared" si="1"/>
        <v>#REF!</v>
      </c>
    </row>
    <row r="334">
      <c r="A334" s="27">
        <v>40183.0</v>
      </c>
      <c r="B334" s="3" t="str">
        <f t="shared" si="1"/>
        <v>#REF!</v>
      </c>
    </row>
    <row r="335">
      <c r="A335" s="28">
        <v>81.01</v>
      </c>
      <c r="B335" s="3" t="str">
        <f t="shared" si="1"/>
        <v>#REF!</v>
      </c>
    </row>
    <row r="336">
      <c r="A336" s="28">
        <v>81.47</v>
      </c>
      <c r="B336" s="3" t="str">
        <f t="shared" si="1"/>
        <v>#REF!</v>
      </c>
    </row>
    <row r="337">
      <c r="A337" s="28">
        <v>80.4</v>
      </c>
      <c r="B337" s="3" t="str">
        <f t="shared" si="1"/>
        <v>#REF!</v>
      </c>
    </row>
    <row r="338">
      <c r="A338" s="28">
        <v>81.22</v>
      </c>
      <c r="B338" s="3" t="str">
        <f t="shared" si="1"/>
        <v>#REF!</v>
      </c>
    </row>
    <row r="339">
      <c r="A339" s="25">
        <f>+0.43</f>
        <v>0.43</v>
      </c>
      <c r="B339" s="3" t="str">
        <f t="shared" si="1"/>
        <v>#REF!</v>
      </c>
    </row>
    <row r="340">
      <c r="A340" s="25">
        <f>+0.53%</f>
        <v>0.0053</v>
      </c>
      <c r="B340" s="3" t="str">
        <f t="shared" si="1"/>
        <v>#REF!</v>
      </c>
    </row>
    <row r="341">
      <c r="A341" s="26">
        <v>80601.0</v>
      </c>
      <c r="B341" s="3" t="str">
        <f t="shared" si="1"/>
        <v>#REF!</v>
      </c>
    </row>
    <row r="342">
      <c r="A342" s="26">
        <v>166259.0</v>
      </c>
      <c r="B342" s="3" t="str">
        <f t="shared" si="1"/>
        <v>#REF!</v>
      </c>
    </row>
    <row r="343">
      <c r="A343" s="27">
        <v>40184.0</v>
      </c>
      <c r="B343" s="3" t="str">
        <f t="shared" si="1"/>
        <v>#REF!</v>
      </c>
    </row>
    <row r="344">
      <c r="A344" s="28">
        <v>81.05</v>
      </c>
      <c r="B344" s="3" t="str">
        <f t="shared" si="1"/>
        <v>#REF!</v>
      </c>
    </row>
    <row r="345">
      <c r="A345" s="28">
        <v>82.81</v>
      </c>
      <c r="B345" s="3" t="str">
        <f t="shared" si="1"/>
        <v>#REF!</v>
      </c>
    </row>
    <row r="346">
      <c r="A346" s="28">
        <v>80.42</v>
      </c>
      <c r="B346" s="3" t="str">
        <f t="shared" si="1"/>
        <v>#REF!</v>
      </c>
    </row>
    <row r="347">
      <c r="A347" s="28">
        <v>82.49</v>
      </c>
      <c r="B347" s="3" t="str">
        <f t="shared" si="1"/>
        <v>#REF!</v>
      </c>
    </row>
    <row r="348">
      <c r="A348" s="25">
        <f>+1.27</f>
        <v>1.27</v>
      </c>
      <c r="B348" s="3" t="str">
        <f t="shared" si="1"/>
        <v>#REF!</v>
      </c>
    </row>
    <row r="349">
      <c r="A349" s="25">
        <f>+1.56%</f>
        <v>0.0156</v>
      </c>
      <c r="B349" s="3" t="str">
        <f t="shared" si="1"/>
        <v>#REF!</v>
      </c>
    </row>
    <row r="350">
      <c r="A350" s="26">
        <v>93055.0</v>
      </c>
      <c r="B350" s="3" t="str">
        <f t="shared" si="1"/>
        <v>#REF!</v>
      </c>
    </row>
    <row r="351">
      <c r="A351" s="26">
        <v>180659.0</v>
      </c>
      <c r="B351" s="3" t="str">
        <f t="shared" si="1"/>
        <v>#REF!</v>
      </c>
    </row>
    <row r="352">
      <c r="A352" s="27">
        <v>40185.0</v>
      </c>
      <c r="B352" s="3" t="str">
        <f t="shared" si="1"/>
        <v>#REF!</v>
      </c>
    </row>
    <row r="353">
      <c r="A353" s="28">
        <v>82.54</v>
      </c>
      <c r="B353" s="3" t="str">
        <f t="shared" si="1"/>
        <v>#REF!</v>
      </c>
    </row>
    <row r="354">
      <c r="A354" s="28">
        <v>82.58</v>
      </c>
      <c r="B354" s="3" t="str">
        <f t="shared" si="1"/>
        <v>#REF!</v>
      </c>
    </row>
    <row r="355">
      <c r="A355" s="28">
        <v>81.58</v>
      </c>
      <c r="B355" s="3" t="str">
        <f t="shared" si="1"/>
        <v>#REF!</v>
      </c>
    </row>
    <row r="356">
      <c r="A356" s="28">
        <v>81.97</v>
      </c>
      <c r="B356" s="3" t="str">
        <f t="shared" si="1"/>
        <v>#REF!</v>
      </c>
    </row>
    <row r="357">
      <c r="A357" s="21">
        <v>-0.52</v>
      </c>
      <c r="B357" s="3" t="str">
        <f t="shared" si="1"/>
        <v>#REF!</v>
      </c>
    </row>
    <row r="358">
      <c r="A358" s="22">
        <v>-0.0063</v>
      </c>
      <c r="B358" s="3" t="str">
        <f t="shared" si="1"/>
        <v>#REF!</v>
      </c>
    </row>
    <row r="359">
      <c r="A359" s="24">
        <v>117052.0</v>
      </c>
      <c r="B359" s="3" t="str">
        <f t="shared" si="1"/>
        <v>#REF!</v>
      </c>
    </row>
    <row r="360">
      <c r="A360" s="24">
        <v>189084.0</v>
      </c>
      <c r="B360" s="3" t="str">
        <f t="shared" si="1"/>
        <v>#REF!</v>
      </c>
    </row>
    <row r="361">
      <c r="A361" s="23">
        <v>40186.0</v>
      </c>
      <c r="B361" s="3" t="str">
        <f t="shared" si="1"/>
        <v>#REF!</v>
      </c>
    </row>
    <row r="362">
      <c r="A362" s="21">
        <v>82.0</v>
      </c>
      <c r="B362" s="3" t="str">
        <f t="shared" si="1"/>
        <v>#REF!</v>
      </c>
    </row>
    <row r="363">
      <c r="A363" s="21">
        <v>82.55</v>
      </c>
      <c r="B363" s="3" t="str">
        <f t="shared" si="1"/>
        <v>#REF!</v>
      </c>
    </row>
    <row r="364">
      <c r="A364" s="21">
        <v>81.05</v>
      </c>
      <c r="B364" s="3" t="str">
        <f t="shared" si="1"/>
        <v>#REF!</v>
      </c>
    </row>
    <row r="365">
      <c r="A365" s="21">
        <v>81.94</v>
      </c>
      <c r="B365" s="3" t="str">
        <f t="shared" si="1"/>
        <v>#REF!</v>
      </c>
    </row>
    <row r="366">
      <c r="A366" s="21">
        <v>-0.03</v>
      </c>
      <c r="B366" s="3" t="str">
        <f t="shared" si="1"/>
        <v>#REF!</v>
      </c>
    </row>
    <row r="367">
      <c r="A367" s="22">
        <v>-4.0E-4</v>
      </c>
      <c r="B367" s="3" t="str">
        <f t="shared" si="1"/>
        <v>#REF!</v>
      </c>
    </row>
    <row r="368">
      <c r="A368" s="24">
        <v>130809.0</v>
      </c>
      <c r="B368" s="3" t="str">
        <f t="shared" si="1"/>
        <v>#REF!</v>
      </c>
    </row>
    <row r="369">
      <c r="A369" s="24">
        <v>205944.0</v>
      </c>
      <c r="B369" s="3" t="str">
        <f t="shared" si="1"/>
        <v>#REF!</v>
      </c>
    </row>
    <row r="370">
      <c r="A370" s="23">
        <v>40189.0</v>
      </c>
      <c r="B370" s="3" t="str">
        <f t="shared" si="1"/>
        <v>#REF!</v>
      </c>
    </row>
    <row r="371">
      <c r="A371" s="21">
        <v>82.19</v>
      </c>
      <c r="B371" s="3" t="str">
        <f t="shared" si="1"/>
        <v>#REF!</v>
      </c>
    </row>
    <row r="372">
      <c r="A372" s="21">
        <v>82.95</v>
      </c>
      <c r="B372" s="3" t="str">
        <f t="shared" si="1"/>
        <v>#REF!</v>
      </c>
    </row>
    <row r="373">
      <c r="A373" s="21">
        <v>81.0</v>
      </c>
      <c r="B373" s="3" t="str">
        <f t="shared" si="1"/>
        <v>#REF!</v>
      </c>
    </row>
    <row r="374">
      <c r="A374" s="21">
        <v>81.54</v>
      </c>
      <c r="B374" s="3" t="str">
        <f t="shared" si="1"/>
        <v>#REF!</v>
      </c>
    </row>
    <row r="375">
      <c r="A375" s="21">
        <v>-0.4</v>
      </c>
      <c r="B375" s="3" t="str">
        <f t="shared" si="1"/>
        <v>#REF!</v>
      </c>
    </row>
    <row r="376">
      <c r="A376" s="22">
        <v>-0.0049</v>
      </c>
      <c r="B376" s="3" t="str">
        <f t="shared" si="1"/>
        <v>#REF!</v>
      </c>
    </row>
    <row r="377">
      <c r="A377" s="24">
        <v>110295.0</v>
      </c>
      <c r="B377" s="3" t="str">
        <f t="shared" si="1"/>
        <v>#REF!</v>
      </c>
    </row>
    <row r="378">
      <c r="A378" s="24">
        <v>234995.0</v>
      </c>
      <c r="B378" s="3" t="str">
        <f t="shared" si="1"/>
        <v>#REF!</v>
      </c>
    </row>
    <row r="379">
      <c r="A379" s="23">
        <v>40190.0</v>
      </c>
      <c r="B379" s="3" t="str">
        <f t="shared" si="1"/>
        <v>#REF!</v>
      </c>
    </row>
    <row r="380">
      <c r="A380" s="21">
        <v>81.12</v>
      </c>
      <c r="B380" s="3" t="str">
        <f t="shared" si="1"/>
        <v>#REF!</v>
      </c>
    </row>
    <row r="381">
      <c r="A381" s="21">
        <v>81.4</v>
      </c>
      <c r="B381" s="3" t="str">
        <f t="shared" si="1"/>
        <v>#REF!</v>
      </c>
    </row>
    <row r="382">
      <c r="A382" s="21">
        <v>79.01</v>
      </c>
      <c r="B382" s="3" t="str">
        <f t="shared" si="1"/>
        <v>#REF!</v>
      </c>
    </row>
    <row r="383">
      <c r="A383" s="21">
        <v>79.83</v>
      </c>
      <c r="B383" s="3" t="str">
        <f t="shared" si="1"/>
        <v>#REF!</v>
      </c>
    </row>
    <row r="384">
      <c r="A384" s="21">
        <v>-1.71</v>
      </c>
      <c r="B384" s="3" t="str">
        <f t="shared" si="1"/>
        <v>#REF!</v>
      </c>
    </row>
    <row r="385">
      <c r="A385" s="22">
        <v>-0.021</v>
      </c>
      <c r="B385" s="3" t="str">
        <f t="shared" si="1"/>
        <v>#REF!</v>
      </c>
    </row>
    <row r="386">
      <c r="A386" s="24">
        <v>142198.0</v>
      </c>
      <c r="B386" s="3" t="str">
        <f t="shared" si="1"/>
        <v>#REF!</v>
      </c>
    </row>
    <row r="387">
      <c r="A387" s="24">
        <v>256083.0</v>
      </c>
      <c r="B387" s="3" t="str">
        <f t="shared" si="1"/>
        <v>#REF!</v>
      </c>
    </row>
    <row r="388">
      <c r="A388" s="23">
        <v>40191.0</v>
      </c>
      <c r="B388" s="3" t="str">
        <f t="shared" si="1"/>
        <v>#REF!</v>
      </c>
    </row>
    <row r="389">
      <c r="A389" s="21">
        <v>79.03</v>
      </c>
      <c r="B389" s="3" t="str">
        <f t="shared" si="1"/>
        <v>#REF!</v>
      </c>
    </row>
    <row r="390">
      <c r="A390" s="21">
        <v>79.58</v>
      </c>
      <c r="B390" s="3" t="str">
        <f t="shared" si="1"/>
        <v>#REF!</v>
      </c>
    </row>
    <row r="391">
      <c r="A391" s="21">
        <v>77.53</v>
      </c>
      <c r="B391" s="3" t="str">
        <f t="shared" si="1"/>
        <v>#REF!</v>
      </c>
    </row>
    <row r="392">
      <c r="A392" s="21">
        <v>78.82</v>
      </c>
      <c r="B392" s="3" t="str">
        <f t="shared" si="1"/>
        <v>#REF!</v>
      </c>
    </row>
    <row r="393">
      <c r="A393" s="21">
        <v>-1.01</v>
      </c>
      <c r="B393" s="3" t="str">
        <f t="shared" si="1"/>
        <v>#REF!</v>
      </c>
    </row>
    <row r="394">
      <c r="A394" s="22">
        <v>-0.0127</v>
      </c>
      <c r="B394" s="3" t="str">
        <f t="shared" si="1"/>
        <v>#REF!</v>
      </c>
    </row>
    <row r="395">
      <c r="A395" s="24">
        <v>202802.0</v>
      </c>
      <c r="B395" s="3" t="str">
        <f t="shared" si="1"/>
        <v>#REF!</v>
      </c>
    </row>
    <row r="396">
      <c r="A396" s="24">
        <v>267619.0</v>
      </c>
      <c r="B396" s="3" t="str">
        <f t="shared" si="1"/>
        <v>#REF!</v>
      </c>
    </row>
    <row r="397">
      <c r="A397" s="23">
        <v>40192.0</v>
      </c>
      <c r="B397" s="3" t="str">
        <f t="shared" si="1"/>
        <v>#REF!</v>
      </c>
    </row>
    <row r="398">
      <c r="A398" s="21">
        <v>79.09</v>
      </c>
      <c r="B398" s="3" t="str">
        <f t="shared" si="1"/>
        <v>#REF!</v>
      </c>
    </row>
    <row r="399">
      <c r="A399" s="21">
        <v>79.45</v>
      </c>
      <c r="B399" s="3" t="str">
        <f t="shared" si="1"/>
        <v>#REF!</v>
      </c>
    </row>
    <row r="400">
      <c r="A400" s="21">
        <v>77.92</v>
      </c>
      <c r="B400" s="3" t="str">
        <f t="shared" si="1"/>
        <v>#REF!</v>
      </c>
    </row>
    <row r="401">
      <c r="A401" s="21">
        <v>78.57</v>
      </c>
      <c r="B401" s="3" t="str">
        <f t="shared" si="1"/>
        <v>#REF!</v>
      </c>
    </row>
    <row r="402">
      <c r="A402" s="21">
        <v>-0.25</v>
      </c>
      <c r="B402" s="3" t="str">
        <f t="shared" si="1"/>
        <v>#REF!</v>
      </c>
    </row>
    <row r="403">
      <c r="A403" s="22">
        <v>-0.0032</v>
      </c>
      <c r="B403" s="3" t="str">
        <f t="shared" si="1"/>
        <v>#REF!</v>
      </c>
    </row>
    <row r="404">
      <c r="A404" s="24">
        <v>151975.0</v>
      </c>
      <c r="B404" s="3" t="str">
        <f t="shared" si="1"/>
        <v>#REF!</v>
      </c>
    </row>
    <row r="405">
      <c r="A405" s="24">
        <v>270040.0</v>
      </c>
      <c r="B405" s="3" t="str">
        <f t="shared" si="1"/>
        <v>#REF!</v>
      </c>
    </row>
    <row r="406">
      <c r="A406" s="23">
        <v>40193.0</v>
      </c>
      <c r="B406" s="3" t="str">
        <f t="shared" si="1"/>
        <v>#REF!</v>
      </c>
    </row>
    <row r="407">
      <c r="A407" s="21">
        <v>78.35</v>
      </c>
      <c r="B407" s="3" t="str">
        <f t="shared" si="1"/>
        <v>#REF!</v>
      </c>
    </row>
    <row r="408">
      <c r="A408" s="21">
        <v>78.35</v>
      </c>
      <c r="B408" s="3" t="str">
        <f t="shared" si="1"/>
        <v>#REF!</v>
      </c>
    </row>
    <row r="409">
      <c r="A409" s="21">
        <v>76.81</v>
      </c>
      <c r="B409" s="3" t="str">
        <f t="shared" si="1"/>
        <v>#REF!</v>
      </c>
    </row>
    <row r="410">
      <c r="A410" s="21">
        <v>77.11</v>
      </c>
      <c r="B410" s="3" t="str">
        <f t="shared" si="1"/>
        <v>#REF!</v>
      </c>
    </row>
    <row r="411">
      <c r="A411" s="21">
        <v>-1.46</v>
      </c>
      <c r="B411" s="3" t="str">
        <f t="shared" si="1"/>
        <v>#REF!</v>
      </c>
    </row>
    <row r="412">
      <c r="A412" s="22">
        <v>-0.0186</v>
      </c>
      <c r="B412" s="3" t="str">
        <f t="shared" si="1"/>
        <v>#REF!</v>
      </c>
    </row>
    <row r="413">
      <c r="A413" s="24">
        <v>136022.0</v>
      </c>
      <c r="B413" s="3" t="str">
        <f t="shared" si="1"/>
        <v>#REF!</v>
      </c>
    </row>
    <row r="414">
      <c r="A414" s="24">
        <v>261886.0</v>
      </c>
      <c r="B414" s="3" t="str">
        <f t="shared" si="1"/>
        <v>#REF!</v>
      </c>
    </row>
    <row r="415">
      <c r="A415" s="23">
        <v>40196.0</v>
      </c>
      <c r="B415" s="3" t="str">
        <f t="shared" si="1"/>
        <v>#REF!</v>
      </c>
    </row>
    <row r="416">
      <c r="A416" s="21">
        <v>76.91</v>
      </c>
      <c r="B416" s="3" t="str">
        <f t="shared" si="1"/>
        <v>#REF!</v>
      </c>
    </row>
    <row r="417">
      <c r="A417" s="21">
        <v>77.59</v>
      </c>
      <c r="B417" s="3" t="str">
        <f t="shared" si="1"/>
        <v>#REF!</v>
      </c>
    </row>
    <row r="418">
      <c r="A418" s="21">
        <v>76.39</v>
      </c>
      <c r="B418" s="3" t="str">
        <f t="shared" si="1"/>
        <v>#REF!</v>
      </c>
    </row>
    <row r="419">
      <c r="A419" s="21">
        <v>77.1</v>
      </c>
      <c r="B419" s="3" t="str">
        <f t="shared" si="1"/>
        <v>#REF!</v>
      </c>
    </row>
    <row r="420">
      <c r="A420" s="21">
        <v>-0.01</v>
      </c>
      <c r="B420" s="3" t="str">
        <f t="shared" si="1"/>
        <v>#REF!</v>
      </c>
    </row>
    <row r="421">
      <c r="A421" s="22">
        <v>-1.0E-4</v>
      </c>
      <c r="B421" s="3" t="str">
        <f t="shared" si="1"/>
        <v>#REF!</v>
      </c>
    </row>
    <row r="422">
      <c r="A422" s="24">
        <v>60948.0</v>
      </c>
      <c r="B422" s="3" t="str">
        <f t="shared" si="1"/>
        <v>#REF!</v>
      </c>
    </row>
    <row r="423">
      <c r="A423" s="24">
        <v>260264.0</v>
      </c>
      <c r="B423" s="3" t="str">
        <f t="shared" si="1"/>
        <v>#REF!</v>
      </c>
    </row>
    <row r="424">
      <c r="A424" s="23">
        <v>40197.0</v>
      </c>
      <c r="B424" s="3" t="str">
        <f t="shared" si="1"/>
        <v>#REF!</v>
      </c>
    </row>
    <row r="425">
      <c r="A425" s="21">
        <v>77.23</v>
      </c>
      <c r="B425" s="3" t="str">
        <f t="shared" si="1"/>
        <v>#REF!</v>
      </c>
    </row>
    <row r="426">
      <c r="A426" s="21">
        <v>77.85</v>
      </c>
      <c r="B426" s="3" t="str">
        <f t="shared" si="1"/>
        <v>#REF!</v>
      </c>
    </row>
    <row r="427">
      <c r="A427" s="21">
        <v>75.37</v>
      </c>
      <c r="B427" s="3" t="str">
        <f t="shared" si="1"/>
        <v>#REF!</v>
      </c>
    </row>
    <row r="428">
      <c r="A428" s="21">
        <v>77.63</v>
      </c>
      <c r="B428" s="3" t="str">
        <f t="shared" si="1"/>
        <v>#REF!</v>
      </c>
    </row>
    <row r="429">
      <c r="A429" s="25">
        <f>+0.53</f>
        <v>0.53</v>
      </c>
      <c r="B429" s="3" t="str">
        <f t="shared" si="1"/>
        <v>#REF!</v>
      </c>
    </row>
    <row r="430">
      <c r="A430" s="25">
        <f>+0.69%</f>
        <v>0.0069</v>
      </c>
      <c r="B430" s="3" t="str">
        <f t="shared" si="1"/>
        <v>#REF!</v>
      </c>
    </row>
    <row r="431">
      <c r="A431" s="26">
        <v>197333.0</v>
      </c>
      <c r="B431" s="3" t="str">
        <f t="shared" si="1"/>
        <v>#REF!</v>
      </c>
    </row>
    <row r="432">
      <c r="A432" s="26">
        <v>242188.0</v>
      </c>
      <c r="B432" s="3" t="str">
        <f t="shared" si="1"/>
        <v>#REF!</v>
      </c>
    </row>
    <row r="433">
      <c r="A433" s="27">
        <v>40198.0</v>
      </c>
      <c r="B433" s="3" t="str">
        <f t="shared" si="1"/>
        <v>#REF!</v>
      </c>
    </row>
    <row r="434">
      <c r="A434" s="28">
        <v>77.5</v>
      </c>
      <c r="B434" s="3" t="str">
        <f t="shared" si="1"/>
        <v>#REF!</v>
      </c>
    </row>
    <row r="435">
      <c r="A435" s="28">
        <v>77.56</v>
      </c>
      <c r="B435" s="3" t="str">
        <f t="shared" si="1"/>
        <v>#REF!</v>
      </c>
    </row>
    <row r="436">
      <c r="A436" s="28">
        <v>75.7</v>
      </c>
      <c r="B436" s="3" t="str">
        <f t="shared" si="1"/>
        <v>#REF!</v>
      </c>
    </row>
    <row r="437">
      <c r="A437" s="28">
        <v>76.32</v>
      </c>
      <c r="B437" s="3" t="str">
        <f t="shared" si="1"/>
        <v>#REF!</v>
      </c>
    </row>
    <row r="438">
      <c r="A438" s="21">
        <v>-1.31</v>
      </c>
      <c r="B438" s="3" t="str">
        <f t="shared" si="1"/>
        <v>#REF!</v>
      </c>
    </row>
    <row r="439">
      <c r="A439" s="22">
        <v>-0.0169</v>
      </c>
      <c r="B439" s="3" t="str">
        <f t="shared" si="1"/>
        <v>#REF!</v>
      </c>
    </row>
    <row r="440">
      <c r="A440" s="24">
        <v>147098.0</v>
      </c>
      <c r="B440" s="3" t="str">
        <f t="shared" si="1"/>
        <v>#REF!</v>
      </c>
    </row>
    <row r="441">
      <c r="A441" s="24">
        <v>234469.0</v>
      </c>
      <c r="B441" s="3" t="str">
        <f t="shared" si="1"/>
        <v>#REF!</v>
      </c>
    </row>
    <row r="442">
      <c r="A442" s="23">
        <v>40199.0</v>
      </c>
      <c r="B442" s="3" t="str">
        <f t="shared" si="1"/>
        <v>#REF!</v>
      </c>
    </row>
    <row r="443">
      <c r="A443" s="21">
        <v>76.06</v>
      </c>
      <c r="B443" s="3" t="str">
        <f t="shared" si="1"/>
        <v>#REF!</v>
      </c>
    </row>
    <row r="444">
      <c r="A444" s="21">
        <v>76.82</v>
      </c>
      <c r="B444" s="3" t="str">
        <f t="shared" si="1"/>
        <v>#REF!</v>
      </c>
    </row>
    <row r="445">
      <c r="A445" s="21">
        <v>74.23</v>
      </c>
      <c r="B445" s="3" t="str">
        <f t="shared" si="1"/>
        <v>#REF!</v>
      </c>
    </row>
    <row r="446">
      <c r="A446" s="21">
        <v>74.58</v>
      </c>
      <c r="B446" s="3" t="str">
        <f t="shared" si="1"/>
        <v>#REF!</v>
      </c>
    </row>
    <row r="447">
      <c r="A447" s="21">
        <v>-1.74</v>
      </c>
      <c r="B447" s="3" t="str">
        <f t="shared" si="1"/>
        <v>#REF!</v>
      </c>
    </row>
    <row r="448">
      <c r="A448" s="22">
        <v>-0.0228</v>
      </c>
      <c r="B448" s="3" t="str">
        <f t="shared" si="1"/>
        <v>#REF!</v>
      </c>
    </row>
    <row r="449">
      <c r="A449" s="24">
        <v>169228.0</v>
      </c>
      <c r="B449" s="3" t="str">
        <f t="shared" si="1"/>
        <v>#REF!</v>
      </c>
    </row>
    <row r="450">
      <c r="A450" s="24">
        <v>229878.0</v>
      </c>
      <c r="B450" s="3" t="str">
        <f t="shared" si="1"/>
        <v>#REF!</v>
      </c>
    </row>
    <row r="451">
      <c r="A451" s="23">
        <v>40200.0</v>
      </c>
      <c r="B451" s="3" t="str">
        <f t="shared" si="1"/>
        <v>#REF!</v>
      </c>
    </row>
    <row r="452">
      <c r="A452" s="21">
        <v>74.4</v>
      </c>
      <c r="B452" s="3" t="str">
        <f t="shared" si="1"/>
        <v>#REF!</v>
      </c>
    </row>
    <row r="453">
      <c r="A453" s="21">
        <v>75.15</v>
      </c>
      <c r="B453" s="3" t="str">
        <f t="shared" si="1"/>
        <v>#REF!</v>
      </c>
    </row>
    <row r="454">
      <c r="A454" s="21">
        <v>72.17</v>
      </c>
      <c r="B454" s="3" t="str">
        <f t="shared" si="1"/>
        <v>#REF!</v>
      </c>
    </row>
    <row r="455">
      <c r="A455" s="21">
        <v>72.83</v>
      </c>
      <c r="B455" s="3" t="str">
        <f t="shared" si="1"/>
        <v>#REF!</v>
      </c>
    </row>
    <row r="456">
      <c r="A456" s="21">
        <v>-1.75</v>
      </c>
      <c r="B456" s="3" t="str">
        <f t="shared" si="1"/>
        <v>#REF!</v>
      </c>
    </row>
    <row r="457">
      <c r="A457" s="22">
        <v>-0.0235</v>
      </c>
      <c r="B457" s="3" t="str">
        <f t="shared" si="1"/>
        <v>#REF!</v>
      </c>
    </row>
    <row r="458">
      <c r="A458" s="24">
        <v>175629.0</v>
      </c>
      <c r="B458" s="3" t="str">
        <f t="shared" si="1"/>
        <v>#REF!</v>
      </c>
    </row>
    <row r="459">
      <c r="A459" s="24">
        <v>216475.0</v>
      </c>
      <c r="B459" s="3" t="str">
        <f t="shared" si="1"/>
        <v>#REF!</v>
      </c>
    </row>
    <row r="460">
      <c r="A460" s="23">
        <v>40203.0</v>
      </c>
      <c r="B460" s="3" t="str">
        <f t="shared" si="1"/>
        <v>#REF!</v>
      </c>
    </row>
    <row r="461">
      <c r="A461" s="21">
        <v>72.46</v>
      </c>
      <c r="B461" s="3" t="str">
        <f t="shared" si="1"/>
        <v>#REF!</v>
      </c>
    </row>
    <row r="462">
      <c r="A462" s="21">
        <v>73.8</v>
      </c>
      <c r="B462" s="3" t="str">
        <f t="shared" si="1"/>
        <v>#REF!</v>
      </c>
    </row>
    <row r="463">
      <c r="A463" s="21">
        <v>72.46</v>
      </c>
      <c r="B463" s="3" t="str">
        <f t="shared" si="1"/>
        <v>#REF!</v>
      </c>
    </row>
    <row r="464">
      <c r="A464" s="21">
        <v>73.69</v>
      </c>
      <c r="B464" s="3" t="str">
        <f t="shared" si="1"/>
        <v>#REF!</v>
      </c>
    </row>
    <row r="465">
      <c r="A465" s="25">
        <f>+0.86</f>
        <v>0.86</v>
      </c>
      <c r="B465" s="3" t="str">
        <f t="shared" si="1"/>
        <v>#REF!</v>
      </c>
    </row>
    <row r="466">
      <c r="A466" s="25">
        <f>+1.18%</f>
        <v>0.0118</v>
      </c>
      <c r="B466" s="3" t="str">
        <f t="shared" si="1"/>
        <v>#REF!</v>
      </c>
    </row>
    <row r="467">
      <c r="A467" s="26">
        <v>138594.0</v>
      </c>
      <c r="B467" s="3" t="str">
        <f t="shared" si="1"/>
        <v>#REF!</v>
      </c>
    </row>
    <row r="468">
      <c r="A468" s="26">
        <v>207007.0</v>
      </c>
      <c r="B468" s="3" t="str">
        <f t="shared" si="1"/>
        <v>#REF!</v>
      </c>
    </row>
    <row r="469">
      <c r="A469" s="27">
        <v>40204.0</v>
      </c>
      <c r="B469" s="3" t="str">
        <f t="shared" si="1"/>
        <v>#REF!</v>
      </c>
    </row>
    <row r="470">
      <c r="A470" s="28">
        <v>73.69</v>
      </c>
      <c r="B470" s="3" t="str">
        <f t="shared" si="1"/>
        <v>#REF!</v>
      </c>
    </row>
    <row r="471">
      <c r="A471" s="28">
        <v>73.7</v>
      </c>
      <c r="B471" s="3" t="str">
        <f t="shared" si="1"/>
        <v>#REF!</v>
      </c>
    </row>
    <row r="472">
      <c r="A472" s="28">
        <v>72.45</v>
      </c>
      <c r="B472" s="3" t="str">
        <f t="shared" si="1"/>
        <v>#REF!</v>
      </c>
    </row>
    <row r="473">
      <c r="A473" s="28">
        <v>73.29</v>
      </c>
      <c r="B473" s="3" t="str">
        <f t="shared" si="1"/>
        <v>#REF!</v>
      </c>
    </row>
    <row r="474">
      <c r="A474" s="21">
        <v>-0.4</v>
      </c>
      <c r="B474" s="3" t="str">
        <f t="shared" si="1"/>
        <v>#REF!</v>
      </c>
    </row>
    <row r="475">
      <c r="A475" s="22">
        <v>-0.0054</v>
      </c>
      <c r="B475" s="3" t="str">
        <f t="shared" si="1"/>
        <v>#REF!</v>
      </c>
    </row>
    <row r="476">
      <c r="A476" s="24">
        <v>133862.0</v>
      </c>
      <c r="B476" s="3" t="str">
        <f t="shared" si="1"/>
        <v>#REF!</v>
      </c>
    </row>
    <row r="477">
      <c r="A477" s="24">
        <v>199610.0</v>
      </c>
      <c r="B477" s="3" t="str">
        <f t="shared" si="1"/>
        <v>#REF!</v>
      </c>
    </row>
    <row r="478">
      <c r="A478" s="23">
        <v>40205.0</v>
      </c>
      <c r="B478" s="3" t="str">
        <f t="shared" si="1"/>
        <v>#REF!</v>
      </c>
    </row>
    <row r="479">
      <c r="A479" s="21">
        <v>73.2</v>
      </c>
      <c r="B479" s="3" t="str">
        <f t="shared" si="1"/>
        <v>#REF!</v>
      </c>
    </row>
    <row r="480">
      <c r="A480" s="21">
        <v>73.62</v>
      </c>
      <c r="B480" s="3" t="str">
        <f t="shared" si="1"/>
        <v>#REF!</v>
      </c>
    </row>
    <row r="481">
      <c r="A481" s="21">
        <v>71.28</v>
      </c>
      <c r="B481" s="3" t="str">
        <f t="shared" si="1"/>
        <v>#REF!</v>
      </c>
    </row>
    <row r="482">
      <c r="A482" s="21">
        <v>72.24</v>
      </c>
      <c r="B482" s="3" t="str">
        <f t="shared" si="1"/>
        <v>#REF!</v>
      </c>
    </row>
    <row r="483">
      <c r="A483" s="21">
        <v>-1.05</v>
      </c>
      <c r="B483" s="3" t="str">
        <f t="shared" si="1"/>
        <v>#REF!</v>
      </c>
    </row>
    <row r="484">
      <c r="A484" s="22">
        <v>-0.0143</v>
      </c>
      <c r="B484" s="3" t="str">
        <f t="shared" si="1"/>
        <v>#REF!</v>
      </c>
    </row>
    <row r="485">
      <c r="A485" s="24">
        <v>163658.0</v>
      </c>
      <c r="B485" s="3" t="str">
        <f t="shared" si="1"/>
        <v>#REF!</v>
      </c>
    </row>
    <row r="486">
      <c r="A486" s="24">
        <v>190970.0</v>
      </c>
      <c r="B486" s="3" t="str">
        <f t="shared" si="1"/>
        <v>#REF!</v>
      </c>
    </row>
    <row r="487">
      <c r="A487" s="23">
        <v>40206.0</v>
      </c>
      <c r="B487" s="3" t="str">
        <f t="shared" si="1"/>
        <v>#REF!</v>
      </c>
    </row>
    <row r="488">
      <c r="A488" s="21">
        <v>72.36</v>
      </c>
      <c r="B488" s="3" t="str">
        <f t="shared" si="1"/>
        <v>#REF!</v>
      </c>
    </row>
    <row r="489">
      <c r="A489" s="21">
        <v>73.11</v>
      </c>
      <c r="B489" s="3" t="str">
        <f t="shared" si="1"/>
        <v>#REF!</v>
      </c>
    </row>
    <row r="490">
      <c r="A490" s="21">
        <v>71.51</v>
      </c>
      <c r="B490" s="3" t="str">
        <f t="shared" si="1"/>
        <v>#REF!</v>
      </c>
    </row>
    <row r="491">
      <c r="A491" s="21">
        <v>72.13</v>
      </c>
      <c r="B491" s="3" t="str">
        <f t="shared" si="1"/>
        <v>#REF!</v>
      </c>
    </row>
    <row r="492">
      <c r="A492" s="21">
        <v>-0.11</v>
      </c>
      <c r="B492" s="3" t="str">
        <f t="shared" si="1"/>
        <v>#REF!</v>
      </c>
    </row>
    <row r="493">
      <c r="A493" s="22">
        <v>-0.0015</v>
      </c>
      <c r="B493" s="3" t="str">
        <f t="shared" si="1"/>
        <v>#REF!</v>
      </c>
    </row>
    <row r="494">
      <c r="A494" s="24">
        <v>147782.0</v>
      </c>
      <c r="B494" s="3" t="str">
        <f t="shared" si="1"/>
        <v>#REF!</v>
      </c>
    </row>
    <row r="495">
      <c r="A495" s="24">
        <v>185117.0</v>
      </c>
      <c r="B495" s="3" t="str">
        <f t="shared" si="1"/>
        <v>#REF!</v>
      </c>
    </row>
    <row r="496">
      <c r="A496" s="23">
        <v>40207.0</v>
      </c>
      <c r="B496" s="3" t="str">
        <f t="shared" si="1"/>
        <v>#REF!</v>
      </c>
    </row>
    <row r="497">
      <c r="A497" s="21">
        <v>72.2</v>
      </c>
      <c r="B497" s="3" t="str">
        <f t="shared" si="1"/>
        <v>#REF!</v>
      </c>
    </row>
    <row r="498">
      <c r="A498" s="21">
        <v>73.28</v>
      </c>
      <c r="B498" s="3" t="str">
        <f t="shared" si="1"/>
        <v>#REF!</v>
      </c>
    </row>
    <row r="499">
      <c r="A499" s="21">
        <v>71.02</v>
      </c>
      <c r="B499" s="3" t="str">
        <f t="shared" si="1"/>
        <v>#REF!</v>
      </c>
    </row>
    <row r="500">
      <c r="A500" s="21">
        <v>71.46</v>
      </c>
      <c r="B500" s="3" t="str">
        <f t="shared" si="1"/>
        <v>#REF!</v>
      </c>
    </row>
    <row r="501">
      <c r="A501" s="21">
        <v>-0.67</v>
      </c>
      <c r="B501" s="3" t="str">
        <f t="shared" si="1"/>
        <v>#REF!</v>
      </c>
    </row>
    <row r="502">
      <c r="A502" s="22">
        <v>-0.0093</v>
      </c>
      <c r="B502" s="3" t="str">
        <f t="shared" si="1"/>
        <v>#REF!</v>
      </c>
    </row>
    <row r="503">
      <c r="A503" s="24">
        <v>147501.0</v>
      </c>
      <c r="B503" s="3" t="str">
        <f t="shared" si="1"/>
        <v>#REF!</v>
      </c>
    </row>
    <row r="504">
      <c r="A504" s="24">
        <v>177555.0</v>
      </c>
      <c r="B504" s="3" t="str">
        <f t="shared" si="1"/>
        <v>#REF!</v>
      </c>
    </row>
    <row r="505">
      <c r="A505" s="23">
        <v>40210.0</v>
      </c>
      <c r="B505" s="3" t="str">
        <f t="shared" si="1"/>
        <v>#REF!</v>
      </c>
    </row>
    <row r="506">
      <c r="A506" s="21">
        <v>71.35</v>
      </c>
      <c r="B506" s="3" t="str">
        <f t="shared" si="1"/>
        <v>#REF!</v>
      </c>
    </row>
    <row r="507">
      <c r="A507" s="21">
        <v>73.65</v>
      </c>
      <c r="B507" s="3" t="str">
        <f t="shared" si="1"/>
        <v>#REF!</v>
      </c>
    </row>
    <row r="508">
      <c r="A508" s="21">
        <v>71.13</v>
      </c>
      <c r="B508" s="3" t="str">
        <f t="shared" si="1"/>
        <v>#REF!</v>
      </c>
    </row>
    <row r="509">
      <c r="A509" s="21">
        <v>73.11</v>
      </c>
      <c r="B509" s="3" t="str">
        <f t="shared" si="1"/>
        <v>#REF!</v>
      </c>
    </row>
    <row r="510">
      <c r="A510" s="25">
        <f>+1.65</f>
        <v>1.65</v>
      </c>
      <c r="B510" s="3" t="str">
        <f t="shared" si="1"/>
        <v>#REF!</v>
      </c>
    </row>
    <row r="511">
      <c r="A511" s="25">
        <f>+2.31%</f>
        <v>0.0231</v>
      </c>
      <c r="B511" s="3" t="str">
        <f t="shared" si="1"/>
        <v>#REF!</v>
      </c>
    </row>
    <row r="512">
      <c r="A512" s="26">
        <v>142976.0</v>
      </c>
      <c r="B512" s="3" t="str">
        <f t="shared" si="1"/>
        <v>#REF!</v>
      </c>
    </row>
    <row r="513">
      <c r="A513" s="26">
        <v>170009.0</v>
      </c>
      <c r="B513" s="3" t="str">
        <f t="shared" si="1"/>
        <v>#REF!</v>
      </c>
    </row>
    <row r="514">
      <c r="A514" s="27">
        <v>40211.0</v>
      </c>
      <c r="B514" s="3" t="str">
        <f t="shared" si="1"/>
        <v>#REF!</v>
      </c>
    </row>
    <row r="515">
      <c r="A515" s="28">
        <v>73.6</v>
      </c>
      <c r="B515" s="3" t="str">
        <f t="shared" si="1"/>
        <v>#REF!</v>
      </c>
    </row>
    <row r="516">
      <c r="A516" s="28">
        <v>76.17</v>
      </c>
      <c r="B516" s="3" t="str">
        <f t="shared" si="1"/>
        <v>#REF!</v>
      </c>
    </row>
    <row r="517">
      <c r="A517" s="28">
        <v>73.0</v>
      </c>
      <c r="B517" s="3" t="str">
        <f t="shared" si="1"/>
        <v>#REF!</v>
      </c>
    </row>
    <row r="518">
      <c r="A518" s="28">
        <v>76.06</v>
      </c>
      <c r="B518" s="3" t="str">
        <f t="shared" si="1"/>
        <v>#REF!</v>
      </c>
    </row>
    <row r="519">
      <c r="A519" s="25">
        <f>+2.95</f>
        <v>2.95</v>
      </c>
      <c r="B519" s="3" t="str">
        <f t="shared" si="1"/>
        <v>#REF!</v>
      </c>
    </row>
    <row r="520">
      <c r="A520" s="25">
        <f>+4.04%</f>
        <v>0.0404</v>
      </c>
      <c r="B520" s="3" t="str">
        <f t="shared" si="1"/>
        <v>#REF!</v>
      </c>
    </row>
    <row r="521">
      <c r="A521" s="26">
        <v>181658.0</v>
      </c>
      <c r="B521" s="3" t="str">
        <f t="shared" si="1"/>
        <v>#REF!</v>
      </c>
    </row>
    <row r="522">
      <c r="A522" s="26">
        <v>152753.0</v>
      </c>
      <c r="B522" s="3" t="str">
        <f t="shared" si="1"/>
        <v>#REF!</v>
      </c>
    </row>
    <row r="523">
      <c r="A523" s="27">
        <v>40212.0</v>
      </c>
      <c r="B523" s="3" t="str">
        <f t="shared" si="1"/>
        <v>#REF!</v>
      </c>
    </row>
    <row r="524">
      <c r="A524" s="28">
        <v>75.8</v>
      </c>
      <c r="B524" s="3" t="str">
        <f t="shared" si="1"/>
        <v>#REF!</v>
      </c>
    </row>
    <row r="525">
      <c r="A525" s="28">
        <v>76.99</v>
      </c>
      <c r="B525" s="3" t="str">
        <f t="shared" si="1"/>
        <v>#REF!</v>
      </c>
    </row>
    <row r="526">
      <c r="A526" s="28">
        <v>75.46</v>
      </c>
      <c r="B526" s="3" t="str">
        <f t="shared" si="1"/>
        <v>#REF!</v>
      </c>
    </row>
    <row r="527">
      <c r="A527" s="28">
        <v>75.92</v>
      </c>
      <c r="B527" s="3" t="str">
        <f t="shared" si="1"/>
        <v>#REF!</v>
      </c>
    </row>
    <row r="528">
      <c r="A528" s="21">
        <v>-0.14</v>
      </c>
      <c r="B528" s="3" t="str">
        <f t="shared" si="1"/>
        <v>#REF!</v>
      </c>
    </row>
    <row r="529">
      <c r="A529" s="22">
        <v>-0.0018</v>
      </c>
      <c r="B529" s="3" t="str">
        <f t="shared" si="1"/>
        <v>#REF!</v>
      </c>
    </row>
    <row r="530">
      <c r="A530" s="24">
        <v>209619.0</v>
      </c>
      <c r="B530" s="3" t="str">
        <f t="shared" si="1"/>
        <v>#REF!</v>
      </c>
    </row>
    <row r="531">
      <c r="A531" s="24">
        <v>130052.0</v>
      </c>
      <c r="B531" s="3" t="str">
        <f t="shared" si="1"/>
        <v>#REF!</v>
      </c>
    </row>
    <row r="532">
      <c r="A532" s="23">
        <v>40213.0</v>
      </c>
      <c r="B532" s="3" t="str">
        <f t="shared" si="1"/>
        <v>#REF!</v>
      </c>
    </row>
    <row r="533">
      <c r="A533" s="21">
        <v>75.9</v>
      </c>
      <c r="B533" s="3" t="str">
        <f t="shared" si="1"/>
        <v>#REF!</v>
      </c>
    </row>
    <row r="534">
      <c r="A534" s="21">
        <v>75.95</v>
      </c>
      <c r="B534" s="3" t="str">
        <f t="shared" si="1"/>
        <v>#REF!</v>
      </c>
    </row>
    <row r="535">
      <c r="A535" s="21">
        <v>71.43</v>
      </c>
      <c r="B535" s="3" t="str">
        <f t="shared" si="1"/>
        <v>#REF!</v>
      </c>
    </row>
    <row r="536">
      <c r="A536" s="21">
        <v>72.13</v>
      </c>
      <c r="B536" s="3" t="str">
        <f t="shared" si="1"/>
        <v>#REF!</v>
      </c>
    </row>
    <row r="537">
      <c r="A537" s="21">
        <v>-3.79</v>
      </c>
      <c r="B537" s="3" t="str">
        <f t="shared" si="1"/>
        <v>#REF!</v>
      </c>
    </row>
    <row r="538">
      <c r="A538" s="22">
        <v>-0.0499</v>
      </c>
      <c r="B538" s="3" t="str">
        <f t="shared" si="1"/>
        <v>#REF!</v>
      </c>
    </row>
    <row r="539">
      <c r="A539" s="24">
        <v>240383.0</v>
      </c>
      <c r="B539" s="3" t="str">
        <f t="shared" si="1"/>
        <v>#REF!</v>
      </c>
    </row>
    <row r="540">
      <c r="A540" s="24">
        <v>118130.0</v>
      </c>
      <c r="B540" s="3" t="str">
        <f t="shared" si="1"/>
        <v>#REF!</v>
      </c>
    </row>
    <row r="541">
      <c r="A541" s="23">
        <v>40214.0</v>
      </c>
      <c r="B541" s="3" t="str">
        <f t="shared" si="1"/>
        <v>#REF!</v>
      </c>
    </row>
    <row r="542">
      <c r="A542" s="21">
        <v>72.13</v>
      </c>
      <c r="B542" s="3" t="str">
        <f t="shared" si="1"/>
        <v>#REF!</v>
      </c>
    </row>
    <row r="543">
      <c r="A543" s="21">
        <v>72.52</v>
      </c>
      <c r="B543" s="3" t="str">
        <f t="shared" si="1"/>
        <v>#REF!</v>
      </c>
    </row>
    <row r="544">
      <c r="A544" s="21">
        <v>67.87</v>
      </c>
      <c r="B544" s="3" t="str">
        <f t="shared" si="1"/>
        <v>#REF!</v>
      </c>
    </row>
    <row r="545">
      <c r="A545" s="21">
        <v>69.59</v>
      </c>
      <c r="B545" s="3" t="str">
        <f t="shared" si="1"/>
        <v>#REF!</v>
      </c>
    </row>
    <row r="546">
      <c r="A546" s="21">
        <v>-2.54</v>
      </c>
      <c r="B546" s="3" t="str">
        <f t="shared" si="1"/>
        <v>#REF!</v>
      </c>
    </row>
    <row r="547">
      <c r="A547" s="22">
        <v>-0.0352</v>
      </c>
      <c r="B547" s="3" t="str">
        <f t="shared" si="1"/>
        <v>#REF!</v>
      </c>
    </row>
    <row r="548">
      <c r="A548" s="24">
        <v>277251.0</v>
      </c>
      <c r="B548" s="3" t="str">
        <f t="shared" si="1"/>
        <v>#REF!</v>
      </c>
    </row>
    <row r="549">
      <c r="A549" s="24">
        <v>84675.0</v>
      </c>
      <c r="B549" s="3" t="str">
        <f t="shared" si="1"/>
        <v>#REF!</v>
      </c>
    </row>
    <row r="550">
      <c r="A550" s="23">
        <v>40217.0</v>
      </c>
      <c r="B550" s="3" t="str">
        <f t="shared" si="1"/>
        <v>#REF!</v>
      </c>
    </row>
    <row r="551">
      <c r="A551" s="21">
        <v>70.36</v>
      </c>
      <c r="B551" s="3" t="str">
        <f t="shared" si="1"/>
        <v>#REF!</v>
      </c>
    </row>
    <row r="552">
      <c r="A552" s="21">
        <v>70.82</v>
      </c>
      <c r="B552" s="3" t="str">
        <f t="shared" si="1"/>
        <v>#REF!</v>
      </c>
    </row>
    <row r="553">
      <c r="A553" s="21">
        <v>69.21</v>
      </c>
      <c r="B553" s="3" t="str">
        <f t="shared" si="1"/>
        <v>#REF!</v>
      </c>
    </row>
    <row r="554">
      <c r="A554" s="21">
        <v>70.11</v>
      </c>
      <c r="B554" s="3" t="str">
        <f t="shared" si="1"/>
        <v>#REF!</v>
      </c>
    </row>
    <row r="555">
      <c r="A555" s="25">
        <f>+0.52</f>
        <v>0.52</v>
      </c>
      <c r="B555" s="3" t="str">
        <f t="shared" si="1"/>
        <v>#REF!</v>
      </c>
    </row>
    <row r="556">
      <c r="A556" s="25">
        <f>+0.75%</f>
        <v>0.0075</v>
      </c>
      <c r="B556" s="3" t="str">
        <f t="shared" si="1"/>
        <v>#REF!</v>
      </c>
    </row>
    <row r="557">
      <c r="A557" s="26">
        <v>156216.0</v>
      </c>
      <c r="B557" s="3" t="str">
        <f t="shared" si="1"/>
        <v>#REF!</v>
      </c>
    </row>
    <row r="558">
      <c r="A558" s="26">
        <v>75905.0</v>
      </c>
      <c r="B558" s="3" t="str">
        <f t="shared" si="1"/>
        <v>#REF!</v>
      </c>
    </row>
    <row r="559">
      <c r="A559" s="27">
        <v>40218.0</v>
      </c>
      <c r="B559" s="3" t="str">
        <f t="shared" si="1"/>
        <v>#REF!</v>
      </c>
    </row>
    <row r="560">
      <c r="A560" s="28">
        <v>69.63</v>
      </c>
      <c r="B560" s="3" t="str">
        <f t="shared" si="1"/>
        <v>#REF!</v>
      </c>
    </row>
    <row r="561">
      <c r="A561" s="28">
        <v>72.47</v>
      </c>
      <c r="B561" s="3" t="str">
        <f t="shared" si="1"/>
        <v>#REF!</v>
      </c>
    </row>
    <row r="562">
      <c r="A562" s="28">
        <v>69.61</v>
      </c>
      <c r="B562" s="3" t="str">
        <f t="shared" si="1"/>
        <v>#REF!</v>
      </c>
    </row>
    <row r="563">
      <c r="A563" s="28">
        <v>72.13</v>
      </c>
      <c r="B563" s="3" t="str">
        <f t="shared" si="1"/>
        <v>#REF!</v>
      </c>
    </row>
    <row r="564">
      <c r="A564" s="25">
        <f>+2.02</f>
        <v>2.02</v>
      </c>
      <c r="B564" s="3" t="str">
        <f t="shared" si="1"/>
        <v>#REF!</v>
      </c>
    </row>
    <row r="565">
      <c r="A565" s="25">
        <f>+2.88%</f>
        <v>0.0288</v>
      </c>
      <c r="B565" s="3" t="str">
        <f t="shared" si="1"/>
        <v>#REF!</v>
      </c>
    </row>
    <row r="566">
      <c r="A566" s="26">
        <v>171631.0</v>
      </c>
      <c r="B566" s="3" t="str">
        <f t="shared" si="1"/>
        <v>#REF!</v>
      </c>
    </row>
    <row r="567">
      <c r="A567" s="26">
        <v>48466.0</v>
      </c>
      <c r="B567" s="3" t="str">
        <f t="shared" si="1"/>
        <v>#REF!</v>
      </c>
    </row>
    <row r="568">
      <c r="A568" s="27">
        <v>40219.0</v>
      </c>
      <c r="B568" s="3" t="str">
        <f t="shared" si="1"/>
        <v>#REF!</v>
      </c>
    </row>
    <row r="569">
      <c r="A569" s="28">
        <v>71.89</v>
      </c>
      <c r="B569" s="3" t="str">
        <f t="shared" si="1"/>
        <v>#REF!</v>
      </c>
    </row>
    <row r="570">
      <c r="A570" s="28">
        <v>73.0</v>
      </c>
      <c r="B570" s="3" t="str">
        <f t="shared" si="1"/>
        <v>#REF!</v>
      </c>
    </row>
    <row r="571">
      <c r="A571" s="28">
        <v>70.83</v>
      </c>
      <c r="B571" s="3" t="str">
        <f t="shared" si="1"/>
        <v>#REF!</v>
      </c>
    </row>
    <row r="572">
      <c r="A572" s="28">
        <v>72.54</v>
      </c>
      <c r="B572" s="3" t="str">
        <f t="shared" si="1"/>
        <v>#REF!</v>
      </c>
    </row>
    <row r="573">
      <c r="A573" s="25">
        <f>+0.41</f>
        <v>0.41</v>
      </c>
      <c r="B573" s="3" t="str">
        <f t="shared" si="1"/>
        <v>#REF!</v>
      </c>
    </row>
    <row r="574">
      <c r="A574" s="25">
        <f>+0.57%</f>
        <v>0.0057</v>
      </c>
      <c r="B574" s="3" t="str">
        <f t="shared" si="1"/>
        <v>#REF!</v>
      </c>
    </row>
    <row r="575">
      <c r="A575" s="26">
        <v>136609.0</v>
      </c>
      <c r="B575" s="3" t="str">
        <f t="shared" si="1"/>
        <v>#REF!</v>
      </c>
    </row>
    <row r="576">
      <c r="A576" s="26">
        <v>25592.0</v>
      </c>
      <c r="B576" s="3" t="str">
        <f t="shared" si="1"/>
        <v>#REF!</v>
      </c>
    </row>
    <row r="577">
      <c r="A577" s="7">
        <v>40220.0</v>
      </c>
      <c r="B577" s="3" t="str">
        <f t="shared" si="1"/>
        <v>#REF!</v>
      </c>
    </row>
    <row r="578">
      <c r="A578" s="8">
        <v>72.8</v>
      </c>
      <c r="B578" s="3" t="str">
        <f t="shared" si="1"/>
        <v>#REF!</v>
      </c>
    </row>
    <row r="579">
      <c r="A579" s="8">
        <v>73.58</v>
      </c>
      <c r="B579" s="3" t="str">
        <f t="shared" si="1"/>
        <v>#REF!</v>
      </c>
    </row>
    <row r="580">
      <c r="A580" s="8">
        <v>72.02</v>
      </c>
      <c r="B580" s="3" t="str">
        <f t="shared" si="1"/>
        <v>#REF!</v>
      </c>
    </row>
    <row r="581">
      <c r="A581" s="8">
        <v>73.05</v>
      </c>
      <c r="B581" s="3" t="str">
        <f t="shared" si="1"/>
        <v>#REF!</v>
      </c>
    </row>
    <row r="582">
      <c r="A582" s="9">
        <f>+0.51</f>
        <v>0.51</v>
      </c>
      <c r="B582" s="3" t="str">
        <f t="shared" si="1"/>
        <v>#REF!</v>
      </c>
    </row>
    <row r="583">
      <c r="A583" s="9">
        <f>+0.7%</f>
        <v>0.007</v>
      </c>
      <c r="B583" s="3" t="str">
        <f t="shared" si="1"/>
        <v>#REF!</v>
      </c>
    </row>
    <row r="584">
      <c r="A584" s="8">
        <v>0.0</v>
      </c>
      <c r="B584" s="3" t="str">
        <f t="shared" si="1"/>
        <v>#REF!</v>
      </c>
    </row>
    <row r="585">
      <c r="A585" s="3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40162</v>
      </c>
      <c r="C3" s="3">
        <v>74.53</v>
      </c>
      <c r="D3" s="3">
        <v>75.24</v>
      </c>
      <c r="E3" s="3">
        <v>74.16</v>
      </c>
      <c r="F3" s="3">
        <v>74.52</v>
      </c>
      <c r="G3" s="3">
        <v>0.12</v>
      </c>
      <c r="H3" s="3">
        <v>0.0016</v>
      </c>
      <c r="I3" s="15">
        <v>14766.0</v>
      </c>
      <c r="J3" s="15">
        <v>43109.0</v>
      </c>
    </row>
    <row r="4">
      <c r="A4" s="19" t="s">
        <v>4</v>
      </c>
      <c r="B4" s="13">
        <f t="shared" si="1"/>
        <v>40163</v>
      </c>
      <c r="C4" s="3">
        <v>74.67</v>
      </c>
      <c r="D4" s="3">
        <v>76.44</v>
      </c>
      <c r="E4" s="3">
        <v>74.48</v>
      </c>
      <c r="F4" s="3">
        <v>75.83</v>
      </c>
      <c r="G4" s="3">
        <v>1.31</v>
      </c>
      <c r="H4" s="3">
        <v>0.0176</v>
      </c>
      <c r="I4" s="15">
        <v>26645.0</v>
      </c>
      <c r="J4" s="15">
        <v>46541.0</v>
      </c>
    </row>
    <row r="5">
      <c r="A5" s="19" t="s">
        <v>5</v>
      </c>
      <c r="B5" s="13">
        <f t="shared" si="1"/>
        <v>40164</v>
      </c>
      <c r="C5" s="3">
        <v>75.8</v>
      </c>
      <c r="D5" s="3">
        <v>75.81</v>
      </c>
      <c r="E5" s="3">
        <v>73.84</v>
      </c>
      <c r="F5" s="3">
        <v>74.88</v>
      </c>
      <c r="G5" s="3">
        <v>-0.95</v>
      </c>
      <c r="H5" s="6">
        <v>-0.0125</v>
      </c>
      <c r="I5" s="15">
        <v>28110.0</v>
      </c>
      <c r="J5" s="15">
        <v>50712.0</v>
      </c>
    </row>
    <row r="6">
      <c r="A6" s="19" t="s">
        <v>6</v>
      </c>
      <c r="B6" s="13">
        <f t="shared" si="1"/>
        <v>40165</v>
      </c>
      <c r="C6" s="3">
        <v>74.94</v>
      </c>
      <c r="D6" s="3">
        <v>76.15</v>
      </c>
      <c r="E6" s="3">
        <v>74.29</v>
      </c>
      <c r="F6" s="3">
        <v>75.22</v>
      </c>
      <c r="G6" s="3">
        <v>0.34</v>
      </c>
      <c r="H6" s="3">
        <v>0.0045000000000000005</v>
      </c>
      <c r="I6" s="15">
        <v>27733.0</v>
      </c>
      <c r="J6" s="15">
        <v>51032.0</v>
      </c>
    </row>
    <row r="7">
      <c r="A7" s="19" t="s">
        <v>7</v>
      </c>
      <c r="B7" s="13">
        <f t="shared" si="1"/>
        <v>40168</v>
      </c>
      <c r="C7" s="3">
        <v>75.72</v>
      </c>
      <c r="D7" s="3">
        <v>76.07</v>
      </c>
      <c r="E7" s="3">
        <v>73.96</v>
      </c>
      <c r="F7" s="3">
        <v>74.45</v>
      </c>
      <c r="G7" s="3">
        <v>-0.77</v>
      </c>
      <c r="H7" s="6">
        <v>-0.0102</v>
      </c>
      <c r="I7" s="15">
        <v>10493.0</v>
      </c>
      <c r="J7" s="15">
        <v>52368.0</v>
      </c>
    </row>
    <row r="8">
      <c r="A8" s="19" t="s">
        <v>8</v>
      </c>
      <c r="B8" s="13">
        <f t="shared" si="1"/>
        <v>40169</v>
      </c>
      <c r="C8" s="3">
        <v>74.45</v>
      </c>
      <c r="D8" s="3">
        <v>75.35</v>
      </c>
      <c r="E8" s="3">
        <v>73.44</v>
      </c>
      <c r="F8" s="3">
        <v>74.88</v>
      </c>
      <c r="G8" s="3">
        <v>0.43</v>
      </c>
      <c r="H8" s="3">
        <v>0.0058</v>
      </c>
      <c r="I8" s="15">
        <v>16392.0</v>
      </c>
      <c r="J8" s="15">
        <v>53312.0</v>
      </c>
    </row>
    <row r="9">
      <c r="A9" s="19" t="s">
        <v>9</v>
      </c>
      <c r="B9" s="13">
        <f t="shared" si="1"/>
        <v>40170</v>
      </c>
      <c r="C9" s="3">
        <v>75.0</v>
      </c>
      <c r="D9" s="3">
        <v>77.05</v>
      </c>
      <c r="E9" s="3">
        <v>74.78</v>
      </c>
      <c r="F9" s="3">
        <v>76.85</v>
      </c>
      <c r="G9" s="3">
        <v>1.97</v>
      </c>
      <c r="H9" s="3">
        <v>0.0263</v>
      </c>
      <c r="I9" s="15">
        <v>23660.0</v>
      </c>
      <c r="J9" s="15">
        <v>59016.0</v>
      </c>
    </row>
    <row r="10">
      <c r="A10" s="33">
        <v>40162.0</v>
      </c>
      <c r="B10" s="13">
        <f t="shared" si="1"/>
        <v>40171</v>
      </c>
      <c r="C10" s="3">
        <v>77.59</v>
      </c>
      <c r="D10" s="3">
        <v>77.87</v>
      </c>
      <c r="E10" s="3">
        <v>76.16</v>
      </c>
      <c r="F10" s="3">
        <v>77.7</v>
      </c>
      <c r="G10" s="3">
        <v>0.85</v>
      </c>
      <c r="H10" s="3">
        <v>0.0111</v>
      </c>
      <c r="I10" s="15">
        <v>7662.0</v>
      </c>
      <c r="J10" s="15">
        <v>61682.0</v>
      </c>
    </row>
    <row r="11">
      <c r="A11" s="19">
        <v>74.53</v>
      </c>
      <c r="B11" s="13">
        <f t="shared" si="1"/>
        <v>40175</v>
      </c>
      <c r="C11" s="3">
        <v>78.0</v>
      </c>
      <c r="D11" s="3">
        <v>78.76</v>
      </c>
      <c r="E11" s="3">
        <v>77.77</v>
      </c>
      <c r="F11" s="3">
        <v>78.72</v>
      </c>
      <c r="G11" s="3">
        <v>1.02</v>
      </c>
      <c r="H11" s="3">
        <v>0.0131</v>
      </c>
      <c r="I11" s="15">
        <v>7406.0</v>
      </c>
      <c r="J11" s="15">
        <v>58115.0</v>
      </c>
    </row>
    <row r="12">
      <c r="A12" s="19">
        <v>75.24</v>
      </c>
      <c r="B12" s="13">
        <f t="shared" si="1"/>
        <v>40176</v>
      </c>
      <c r="C12" s="3">
        <v>78.79</v>
      </c>
      <c r="D12" s="3">
        <v>79.36</v>
      </c>
      <c r="E12" s="3">
        <v>78.23</v>
      </c>
      <c r="F12" s="3">
        <v>79.03</v>
      </c>
      <c r="G12" s="3">
        <v>0.31</v>
      </c>
      <c r="H12" s="3">
        <v>0.0039000000000000003</v>
      </c>
      <c r="I12" s="15">
        <v>12679.0</v>
      </c>
      <c r="J12" s="15">
        <v>59204.0</v>
      </c>
    </row>
    <row r="13">
      <c r="A13" s="19">
        <v>74.16</v>
      </c>
      <c r="B13" s="13">
        <f t="shared" si="1"/>
        <v>40177</v>
      </c>
      <c r="C13" s="3">
        <v>78.93</v>
      </c>
      <c r="D13" s="3">
        <v>79.99</v>
      </c>
      <c r="E13" s="3">
        <v>78.9</v>
      </c>
      <c r="F13" s="3">
        <v>79.44</v>
      </c>
      <c r="G13" s="3">
        <v>0.41</v>
      </c>
      <c r="H13" s="3">
        <v>0.0052</v>
      </c>
      <c r="I13" s="15">
        <v>12995.0</v>
      </c>
      <c r="J13" s="15">
        <v>62485.0</v>
      </c>
    </row>
    <row r="14">
      <c r="A14" s="19">
        <v>74.52</v>
      </c>
      <c r="B14" s="13">
        <f t="shared" si="1"/>
        <v>40178</v>
      </c>
      <c r="C14" s="3">
        <v>79.82</v>
      </c>
      <c r="D14" s="3">
        <v>80.2</v>
      </c>
      <c r="E14" s="3">
        <v>79.19</v>
      </c>
      <c r="F14" s="3">
        <v>79.38</v>
      </c>
      <c r="G14" s="3">
        <v>-0.06</v>
      </c>
      <c r="H14" s="6">
        <v>-8.0E-4</v>
      </c>
      <c r="I14" s="15">
        <v>9850.0</v>
      </c>
      <c r="J14" s="15">
        <v>64675.0</v>
      </c>
    </row>
    <row r="15">
      <c r="A15" s="25">
        <f>+0.12</f>
        <v>0.12</v>
      </c>
      <c r="B15" s="5">
        <f t="shared" si="1"/>
        <v>40182</v>
      </c>
      <c r="C15" s="3">
        <v>79.81</v>
      </c>
      <c r="D15" s="3">
        <v>81.62</v>
      </c>
      <c r="E15" s="3">
        <v>79.81</v>
      </c>
      <c r="F15" s="3">
        <v>81.46</v>
      </c>
      <c r="G15" s="3">
        <v>2.08</v>
      </c>
      <c r="H15" s="3">
        <v>0.0262</v>
      </c>
      <c r="I15" s="15">
        <v>25146.0</v>
      </c>
      <c r="J15" s="15">
        <v>63489.0</v>
      </c>
    </row>
    <row r="16">
      <c r="A16" s="25">
        <f>+0.16%</f>
        <v>0.0016</v>
      </c>
      <c r="B16" s="5">
        <f t="shared" si="1"/>
        <v>40183</v>
      </c>
      <c r="C16" s="3">
        <v>81.71</v>
      </c>
      <c r="D16" s="3">
        <v>82.1</v>
      </c>
      <c r="E16" s="3">
        <v>81.11</v>
      </c>
      <c r="F16" s="3">
        <v>81.9</v>
      </c>
      <c r="G16" s="3">
        <v>0.44</v>
      </c>
      <c r="H16" s="3">
        <v>0.0054</v>
      </c>
      <c r="I16" s="15">
        <v>29203.0</v>
      </c>
      <c r="J16" s="15">
        <v>66154.0</v>
      </c>
    </row>
    <row r="17">
      <c r="A17" s="26">
        <v>14766.0</v>
      </c>
      <c r="B17" s="5">
        <f t="shared" si="1"/>
        <v>40184</v>
      </c>
      <c r="C17" s="3">
        <v>81.73</v>
      </c>
      <c r="D17" s="3">
        <v>83.45</v>
      </c>
      <c r="E17" s="3">
        <v>81.1</v>
      </c>
      <c r="F17" s="3">
        <v>83.17</v>
      </c>
      <c r="G17" s="3">
        <v>1.27</v>
      </c>
      <c r="H17" s="3">
        <v>0.0155</v>
      </c>
      <c r="I17" s="15">
        <v>32959.0</v>
      </c>
      <c r="J17" s="15">
        <v>71336.0</v>
      </c>
    </row>
    <row r="18">
      <c r="A18" s="26">
        <v>43109.0</v>
      </c>
      <c r="B18" s="5">
        <f t="shared" si="1"/>
        <v>40185</v>
      </c>
      <c r="C18" s="3">
        <v>82.95</v>
      </c>
      <c r="D18" s="3">
        <v>83.15</v>
      </c>
      <c r="E18" s="3">
        <v>82.22</v>
      </c>
      <c r="F18" s="3">
        <v>82.61</v>
      </c>
      <c r="G18" s="3">
        <v>-0.56</v>
      </c>
      <c r="H18" s="6">
        <v>-0.0067</v>
      </c>
      <c r="I18" s="15">
        <v>46212.0</v>
      </c>
      <c r="J18" s="15">
        <v>78681.0</v>
      </c>
    </row>
    <row r="19">
      <c r="A19" s="29">
        <v>40163.0</v>
      </c>
      <c r="B19" s="5">
        <f t="shared" si="1"/>
        <v>40186</v>
      </c>
      <c r="C19" s="3">
        <v>82.27</v>
      </c>
      <c r="D19" s="3">
        <v>83.17</v>
      </c>
      <c r="E19" s="3">
        <v>81.69</v>
      </c>
      <c r="F19" s="3">
        <v>82.61</v>
      </c>
      <c r="G19" s="3" t="s">
        <v>10</v>
      </c>
      <c r="H19" s="3" t="s">
        <v>10</v>
      </c>
      <c r="I19" s="15">
        <v>63962.0</v>
      </c>
      <c r="J19" s="15">
        <v>87789.0</v>
      </c>
    </row>
    <row r="20">
      <c r="A20" s="28">
        <v>74.67</v>
      </c>
      <c r="B20" s="5">
        <f t="shared" si="1"/>
        <v>40189</v>
      </c>
      <c r="C20" s="3">
        <v>82.85</v>
      </c>
      <c r="D20" s="3">
        <v>83.58</v>
      </c>
      <c r="E20" s="3">
        <v>81.67</v>
      </c>
      <c r="F20" s="3">
        <v>82.2</v>
      </c>
      <c r="G20" s="3">
        <v>-0.41</v>
      </c>
      <c r="H20" s="6">
        <v>-0.005</v>
      </c>
      <c r="I20" s="15">
        <v>41807.0</v>
      </c>
      <c r="J20" s="15">
        <v>101089.0</v>
      </c>
    </row>
    <row r="21">
      <c r="A21" s="28">
        <v>76.44</v>
      </c>
      <c r="B21" s="5">
        <f t="shared" si="1"/>
        <v>40190</v>
      </c>
      <c r="C21" s="3">
        <v>81.8</v>
      </c>
      <c r="D21" s="3">
        <v>82.06</v>
      </c>
      <c r="E21" s="3">
        <v>79.68</v>
      </c>
      <c r="F21" s="3">
        <v>80.46</v>
      </c>
      <c r="G21" s="3">
        <v>-1.74</v>
      </c>
      <c r="H21" s="6">
        <v>-0.0212</v>
      </c>
      <c r="I21" s="15">
        <v>41763.0</v>
      </c>
      <c r="J21" s="15">
        <v>108140.0</v>
      </c>
    </row>
    <row r="22">
      <c r="A22" s="28">
        <v>74.48</v>
      </c>
      <c r="B22" s="5">
        <f t="shared" si="1"/>
        <v>40191</v>
      </c>
      <c r="C22" s="3">
        <v>79.76</v>
      </c>
      <c r="D22" s="3">
        <v>80.18</v>
      </c>
      <c r="E22" s="3">
        <v>78.19</v>
      </c>
      <c r="F22" s="3">
        <v>79.43</v>
      </c>
      <c r="G22" s="3">
        <v>-1.03</v>
      </c>
      <c r="H22" s="6">
        <v>-0.0128</v>
      </c>
      <c r="I22" s="15">
        <v>63872.0</v>
      </c>
      <c r="J22" s="15">
        <v>115756.0</v>
      </c>
    </row>
    <row r="23">
      <c r="A23" s="28">
        <v>75.83</v>
      </c>
      <c r="B23" s="5">
        <f t="shared" si="1"/>
        <v>40192</v>
      </c>
      <c r="C23" s="3">
        <v>79.69</v>
      </c>
      <c r="D23" s="3">
        <v>80.06</v>
      </c>
      <c r="E23" s="3">
        <v>78.56</v>
      </c>
      <c r="F23" s="3">
        <v>79.22</v>
      </c>
      <c r="G23" s="3">
        <v>-0.21</v>
      </c>
      <c r="H23" s="6">
        <v>-0.0026</v>
      </c>
      <c r="I23" s="15">
        <v>55982.0</v>
      </c>
      <c r="J23" s="15">
        <v>130603.0</v>
      </c>
    </row>
    <row r="24">
      <c r="A24" s="25">
        <f>+1.31</f>
        <v>1.31</v>
      </c>
      <c r="B24" s="5">
        <f t="shared" si="1"/>
        <v>40193</v>
      </c>
      <c r="C24" s="3">
        <v>78.74</v>
      </c>
      <c r="D24" s="3">
        <v>78.9</v>
      </c>
      <c r="E24" s="3">
        <v>77.55</v>
      </c>
      <c r="F24" s="3">
        <v>77.85</v>
      </c>
      <c r="G24" s="3">
        <v>-1.37</v>
      </c>
      <c r="H24" s="6">
        <v>-0.0173</v>
      </c>
      <c r="I24" s="15">
        <v>64339.0</v>
      </c>
      <c r="J24" s="15">
        <v>133048.0</v>
      </c>
    </row>
    <row r="25">
      <c r="A25" s="25">
        <f>+1.76%</f>
        <v>0.0176</v>
      </c>
      <c r="B25" s="5">
        <f t="shared" si="1"/>
        <v>40196</v>
      </c>
      <c r="C25" s="3">
        <v>77.58</v>
      </c>
      <c r="D25" s="3">
        <v>78.31</v>
      </c>
      <c r="E25" s="3">
        <v>77.13</v>
      </c>
      <c r="F25" s="3">
        <v>77.82</v>
      </c>
      <c r="G25" s="3">
        <v>-0.03</v>
      </c>
      <c r="H25" s="6">
        <v>-4.0E-4</v>
      </c>
      <c r="I25" s="15">
        <v>25126.0</v>
      </c>
      <c r="J25" s="15">
        <v>135868.0</v>
      </c>
    </row>
    <row r="26">
      <c r="A26" s="26">
        <v>26645.0</v>
      </c>
      <c r="B26" s="5">
        <f t="shared" si="1"/>
        <v>40197</v>
      </c>
      <c r="C26" s="3">
        <v>77.96</v>
      </c>
      <c r="D26" s="3">
        <v>78.53</v>
      </c>
      <c r="E26" s="3">
        <v>76.11</v>
      </c>
      <c r="F26" s="3">
        <v>78.32</v>
      </c>
      <c r="G26" s="3">
        <v>0.5</v>
      </c>
      <c r="H26" s="3">
        <v>0.0064</v>
      </c>
      <c r="I26" s="15">
        <v>87455.0</v>
      </c>
      <c r="J26" s="15">
        <v>129394.0</v>
      </c>
    </row>
    <row r="27">
      <c r="A27" s="26">
        <v>46541.0</v>
      </c>
      <c r="B27" s="5">
        <f t="shared" si="1"/>
        <v>40198</v>
      </c>
      <c r="C27" s="3">
        <v>78.22</v>
      </c>
      <c r="D27" s="3">
        <v>78.22</v>
      </c>
      <c r="E27" s="3">
        <v>76.4</v>
      </c>
      <c r="F27" s="3">
        <v>77.01</v>
      </c>
      <c r="G27" s="3">
        <v>-1.31</v>
      </c>
      <c r="H27" s="6">
        <v>-0.0167</v>
      </c>
      <c r="I27" s="15">
        <v>53457.0</v>
      </c>
      <c r="J27" s="15">
        <v>127304.0</v>
      </c>
    </row>
    <row r="28">
      <c r="A28" s="29">
        <v>40164.0</v>
      </c>
      <c r="B28" s="5">
        <f t="shared" si="1"/>
        <v>40199</v>
      </c>
      <c r="C28" s="3">
        <v>76.86</v>
      </c>
      <c r="D28" s="3">
        <v>77.49</v>
      </c>
      <c r="E28" s="3">
        <v>74.95</v>
      </c>
      <c r="F28" s="3">
        <v>75.26</v>
      </c>
      <c r="G28" s="3">
        <v>-1.75</v>
      </c>
      <c r="H28" s="6">
        <v>-0.0227</v>
      </c>
      <c r="I28" s="15">
        <v>48007.0</v>
      </c>
      <c r="J28" s="15">
        <v>130065.0</v>
      </c>
    </row>
    <row r="29">
      <c r="A29" s="28">
        <v>75.8</v>
      </c>
      <c r="B29" s="5">
        <f t="shared" si="1"/>
        <v>40200</v>
      </c>
      <c r="C29" s="3">
        <v>75.06</v>
      </c>
      <c r="D29" s="3">
        <v>75.81</v>
      </c>
      <c r="E29" s="3">
        <v>73.0</v>
      </c>
      <c r="F29" s="3">
        <v>73.51</v>
      </c>
      <c r="G29" s="3">
        <v>-1.75</v>
      </c>
      <c r="H29" s="6">
        <v>-0.0233</v>
      </c>
      <c r="I29" s="15">
        <v>46396.0</v>
      </c>
      <c r="J29" s="15">
        <v>131236.0</v>
      </c>
    </row>
    <row r="30">
      <c r="A30" s="28">
        <v>75.81</v>
      </c>
      <c r="B30" s="5">
        <f t="shared" si="1"/>
        <v>40203</v>
      </c>
      <c r="C30" s="3">
        <v>73.6</v>
      </c>
      <c r="D30" s="3">
        <v>74.42</v>
      </c>
      <c r="E30" s="3">
        <v>73.18</v>
      </c>
      <c r="F30" s="3">
        <v>74.32</v>
      </c>
      <c r="G30" s="3">
        <v>0.81</v>
      </c>
      <c r="H30" s="3">
        <v>0.011000000000000001</v>
      </c>
      <c r="I30" s="15">
        <v>58247.0</v>
      </c>
      <c r="J30" s="15">
        <v>135496.0</v>
      </c>
    </row>
    <row r="31">
      <c r="A31" s="28">
        <v>73.84</v>
      </c>
      <c r="B31" s="5">
        <f t="shared" si="1"/>
        <v>40204</v>
      </c>
      <c r="C31" s="3">
        <v>74.24</v>
      </c>
      <c r="D31" s="3">
        <v>74.33</v>
      </c>
      <c r="E31" s="3">
        <v>73.02</v>
      </c>
      <c r="F31" s="3">
        <v>73.88</v>
      </c>
      <c r="G31" s="3">
        <v>-0.44</v>
      </c>
      <c r="H31" s="6">
        <v>-0.0059</v>
      </c>
      <c r="I31" s="15">
        <v>67292.0</v>
      </c>
      <c r="J31" s="15">
        <v>135613.0</v>
      </c>
    </row>
    <row r="32">
      <c r="A32" s="28">
        <v>74.88</v>
      </c>
      <c r="B32" s="5">
        <f t="shared" si="1"/>
        <v>40205</v>
      </c>
      <c r="C32" s="3">
        <v>73.67</v>
      </c>
      <c r="D32" s="3">
        <v>74.2</v>
      </c>
      <c r="E32" s="3">
        <v>71.91</v>
      </c>
      <c r="F32" s="3">
        <v>72.86</v>
      </c>
      <c r="G32" s="3">
        <v>-1.02</v>
      </c>
      <c r="H32" s="6">
        <v>-0.0138</v>
      </c>
      <c r="I32" s="15">
        <v>63667.0</v>
      </c>
      <c r="J32" s="15">
        <v>134020.0</v>
      </c>
    </row>
    <row r="33">
      <c r="A33" s="21">
        <v>-0.95</v>
      </c>
      <c r="B33" s="5">
        <f t="shared" si="1"/>
        <v>40206</v>
      </c>
      <c r="C33" s="3">
        <v>72.95</v>
      </c>
      <c r="D33" s="3">
        <v>73.72</v>
      </c>
      <c r="E33" s="3">
        <v>72.19</v>
      </c>
      <c r="F33" s="3">
        <v>72.78</v>
      </c>
      <c r="G33" s="3">
        <v>-0.08</v>
      </c>
      <c r="H33" s="6">
        <v>-0.0011</v>
      </c>
      <c r="I33" s="15">
        <v>66970.0</v>
      </c>
      <c r="J33" s="15">
        <v>140055.0</v>
      </c>
    </row>
    <row r="34">
      <c r="A34" s="22">
        <v>-0.0125</v>
      </c>
      <c r="B34" s="5">
        <f t="shared" si="1"/>
        <v>40207</v>
      </c>
      <c r="C34" s="3">
        <v>72.8</v>
      </c>
      <c r="D34" s="3">
        <v>73.93</v>
      </c>
      <c r="E34" s="3">
        <v>71.65</v>
      </c>
      <c r="F34" s="3">
        <v>72.08</v>
      </c>
      <c r="G34" s="3">
        <v>-0.7</v>
      </c>
      <c r="H34" s="6">
        <v>-0.0096</v>
      </c>
      <c r="I34" s="15">
        <v>62977.0</v>
      </c>
      <c r="J34" s="15">
        <v>143747.0</v>
      </c>
    </row>
    <row r="35">
      <c r="A35" s="24">
        <v>28110.0</v>
      </c>
      <c r="B35" s="5">
        <f t="shared" si="1"/>
        <v>40210</v>
      </c>
      <c r="C35" s="3">
        <v>71.89</v>
      </c>
      <c r="D35" s="3">
        <v>74.23</v>
      </c>
      <c r="E35" s="3">
        <v>71.76</v>
      </c>
      <c r="F35" s="3">
        <v>73.71</v>
      </c>
      <c r="G35" s="3">
        <v>1.63</v>
      </c>
      <c r="H35" s="3">
        <v>0.0226</v>
      </c>
      <c r="I35" s="15">
        <v>78655.0</v>
      </c>
      <c r="J35" s="15">
        <v>149035.0</v>
      </c>
    </row>
    <row r="36">
      <c r="A36" s="24">
        <v>50712.0</v>
      </c>
      <c r="B36" s="5">
        <f t="shared" si="1"/>
        <v>40211</v>
      </c>
      <c r="C36" s="3">
        <v>74.26</v>
      </c>
      <c r="D36" s="3">
        <v>76.73</v>
      </c>
      <c r="E36" s="3">
        <v>73.6</v>
      </c>
      <c r="F36" s="3">
        <v>76.62</v>
      </c>
      <c r="G36" s="3">
        <v>2.91</v>
      </c>
      <c r="H36" s="3">
        <v>0.0395</v>
      </c>
      <c r="I36" s="15">
        <v>92048.0</v>
      </c>
      <c r="J36" s="15">
        <v>164446.0</v>
      </c>
    </row>
    <row r="37">
      <c r="A37" s="30">
        <v>40165.0</v>
      </c>
      <c r="B37" s="5">
        <f t="shared" si="1"/>
        <v>40212</v>
      </c>
      <c r="C37" s="3">
        <v>76.4</v>
      </c>
      <c r="D37" s="3">
        <v>77.49</v>
      </c>
      <c r="E37" s="3">
        <v>75.95</v>
      </c>
      <c r="F37" s="3">
        <v>76.39</v>
      </c>
      <c r="G37" s="3">
        <v>-0.23</v>
      </c>
      <c r="H37" s="6">
        <v>-0.003</v>
      </c>
      <c r="I37" s="15">
        <v>124529.0</v>
      </c>
      <c r="J37" s="15">
        <v>183051.0</v>
      </c>
    </row>
    <row r="38">
      <c r="A38" s="21">
        <v>74.94</v>
      </c>
      <c r="B38" s="5">
        <f t="shared" si="1"/>
        <v>40213</v>
      </c>
      <c r="C38" s="3">
        <v>76.53</v>
      </c>
      <c r="D38" s="3">
        <v>76.53</v>
      </c>
      <c r="E38" s="3">
        <v>71.8</v>
      </c>
      <c r="F38" s="3">
        <v>72.49</v>
      </c>
      <c r="G38" s="3">
        <v>-3.9</v>
      </c>
      <c r="H38" s="6">
        <v>-0.0511</v>
      </c>
      <c r="I38" s="15">
        <v>146376.0</v>
      </c>
      <c r="J38" s="15">
        <v>185008.0</v>
      </c>
    </row>
    <row r="39">
      <c r="A39" s="21">
        <v>76.15</v>
      </c>
      <c r="B39" s="5">
        <f t="shared" si="1"/>
        <v>40214</v>
      </c>
      <c r="C39" s="3">
        <v>72.35</v>
      </c>
      <c r="D39" s="3">
        <v>72.92</v>
      </c>
      <c r="E39" s="3">
        <v>68.36</v>
      </c>
      <c r="F39" s="3">
        <v>70.08</v>
      </c>
      <c r="G39" s="3">
        <v>-2.41</v>
      </c>
      <c r="H39" s="6">
        <v>-0.0332</v>
      </c>
      <c r="I39" s="15">
        <v>174059.0</v>
      </c>
      <c r="J39" s="15">
        <v>177592.0</v>
      </c>
    </row>
    <row r="40">
      <c r="A40" s="21">
        <v>74.29</v>
      </c>
      <c r="B40" s="5">
        <f t="shared" si="1"/>
        <v>40217</v>
      </c>
      <c r="C40" s="3">
        <v>70.57</v>
      </c>
      <c r="D40" s="3">
        <v>71.23</v>
      </c>
      <c r="E40" s="3">
        <v>69.67</v>
      </c>
      <c r="F40" s="3">
        <v>70.66</v>
      </c>
      <c r="G40" s="3">
        <v>0.58</v>
      </c>
      <c r="H40" s="3">
        <v>0.0083</v>
      </c>
      <c r="I40" s="15">
        <v>106853.0</v>
      </c>
      <c r="J40" s="15">
        <v>187461.0</v>
      </c>
    </row>
    <row r="41">
      <c r="A41" s="21">
        <v>75.22</v>
      </c>
      <c r="B41" s="5">
        <f t="shared" si="1"/>
        <v>40218</v>
      </c>
      <c r="C41" s="3">
        <v>70.15</v>
      </c>
      <c r="D41" s="3">
        <v>73.02</v>
      </c>
      <c r="E41" s="3">
        <v>70.15</v>
      </c>
      <c r="F41" s="3">
        <v>72.67</v>
      </c>
      <c r="G41" s="3">
        <v>2.01</v>
      </c>
      <c r="H41" s="3">
        <v>0.028399999999999998</v>
      </c>
      <c r="I41" s="15">
        <v>129581.0</v>
      </c>
      <c r="J41" s="15">
        <v>182010.0</v>
      </c>
    </row>
    <row r="42">
      <c r="A42" s="25">
        <f>+0.34</f>
        <v>0.34</v>
      </c>
      <c r="B42" s="5">
        <f t="shared" si="1"/>
        <v>40219</v>
      </c>
      <c r="C42" s="3">
        <v>72.42</v>
      </c>
      <c r="D42" s="3">
        <v>73.57</v>
      </c>
      <c r="E42" s="3">
        <v>71.35</v>
      </c>
      <c r="F42" s="3">
        <v>73.12</v>
      </c>
      <c r="G42" s="3">
        <v>0.45</v>
      </c>
      <c r="H42" s="3">
        <v>0.0062</v>
      </c>
      <c r="I42" s="15">
        <v>169296.0</v>
      </c>
      <c r="J42" s="15">
        <v>192020.0</v>
      </c>
    </row>
    <row r="43">
      <c r="A43" s="25">
        <f>+0.45%</f>
        <v>0.0045</v>
      </c>
      <c r="B43" s="5">
        <f t="shared" si="1"/>
        <v>40220</v>
      </c>
      <c r="C43" s="3">
        <v>73.42</v>
      </c>
      <c r="D43" s="3">
        <v>74.4</v>
      </c>
      <c r="E43" s="3">
        <v>72.25</v>
      </c>
      <c r="F43" s="3">
        <v>74.12</v>
      </c>
      <c r="G43" s="3">
        <v>1.0</v>
      </c>
      <c r="H43" s="3">
        <v>0.0137</v>
      </c>
      <c r="I43" s="15">
        <v>187893.0</v>
      </c>
      <c r="J43" s="15">
        <v>200664.0</v>
      </c>
    </row>
    <row r="44">
      <c r="A44" s="26">
        <v>27733.0</v>
      </c>
      <c r="B44" s="5">
        <f t="shared" si="1"/>
        <v>40221</v>
      </c>
      <c r="C44" s="3">
        <v>73.91</v>
      </c>
      <c r="D44" s="3">
        <v>74.0</v>
      </c>
      <c r="E44" s="3">
        <v>71.65</v>
      </c>
      <c r="F44" s="3">
        <v>72.9</v>
      </c>
      <c r="G44" s="3">
        <v>-1.22</v>
      </c>
      <c r="H44" s="6">
        <v>-0.0165</v>
      </c>
      <c r="I44" s="15">
        <v>155441.0</v>
      </c>
      <c r="J44" s="15">
        <v>192958.0</v>
      </c>
    </row>
    <row r="45">
      <c r="A45" s="26">
        <v>51032.0</v>
      </c>
      <c r="B45" s="5">
        <f t="shared" si="1"/>
        <v>40224</v>
      </c>
      <c r="C45" s="3">
        <v>73.12</v>
      </c>
      <c r="D45" s="3">
        <v>73.15</v>
      </c>
      <c r="E45" s="3">
        <v>72.29</v>
      </c>
      <c r="F45" s="3">
        <v>72.51</v>
      </c>
      <c r="G45" s="3">
        <v>-0.39</v>
      </c>
      <c r="H45" s="6">
        <v>-0.0053</v>
      </c>
      <c r="I45" s="15">
        <v>43806.0</v>
      </c>
      <c r="J45" s="15">
        <v>198210.0</v>
      </c>
    </row>
    <row r="46">
      <c r="A46" s="29">
        <v>40168.0</v>
      </c>
      <c r="B46" s="5">
        <f t="shared" si="1"/>
        <v>40225</v>
      </c>
      <c r="C46" s="3">
        <v>72.62</v>
      </c>
      <c r="D46" s="3">
        <v>76.0</v>
      </c>
      <c r="E46" s="3">
        <v>72.55</v>
      </c>
      <c r="F46" s="3">
        <v>75.68</v>
      </c>
      <c r="G46" s="3">
        <v>3.17</v>
      </c>
      <c r="H46" s="3">
        <v>0.0437</v>
      </c>
      <c r="I46" s="15">
        <v>143535.0</v>
      </c>
      <c r="J46" s="15">
        <v>207194.0</v>
      </c>
    </row>
    <row r="47">
      <c r="A47" s="28">
        <v>75.72</v>
      </c>
      <c r="B47" s="5">
        <f t="shared" si="1"/>
        <v>40226</v>
      </c>
      <c r="C47" s="3">
        <v>75.75</v>
      </c>
      <c r="D47" s="3">
        <v>76.48</v>
      </c>
      <c r="E47" s="3">
        <v>75.4</v>
      </c>
      <c r="F47" s="3">
        <v>76.27</v>
      </c>
      <c r="G47" s="3">
        <v>0.59</v>
      </c>
      <c r="H47" s="3">
        <v>0.0078000000000000005</v>
      </c>
      <c r="I47" s="15">
        <v>162043.0</v>
      </c>
      <c r="J47" s="15">
        <v>204155.0</v>
      </c>
    </row>
    <row r="48">
      <c r="A48" s="28">
        <v>76.07</v>
      </c>
      <c r="B48" s="5">
        <f t="shared" si="1"/>
        <v>40227</v>
      </c>
      <c r="C48" s="3">
        <v>75.85</v>
      </c>
      <c r="D48" s="3">
        <v>78.0</v>
      </c>
      <c r="E48" s="3">
        <v>75.27</v>
      </c>
      <c r="F48" s="3">
        <v>77.78</v>
      </c>
      <c r="G48" s="3">
        <v>1.51</v>
      </c>
      <c r="H48" s="3">
        <v>0.019799999999999998</v>
      </c>
      <c r="I48" s="15">
        <v>181693.0</v>
      </c>
      <c r="J48" s="15">
        <v>207297.0</v>
      </c>
    </row>
    <row r="49">
      <c r="A49" s="28">
        <v>73.96</v>
      </c>
      <c r="B49" s="5">
        <f t="shared" si="1"/>
        <v>40228</v>
      </c>
      <c r="C49" s="3">
        <v>76.99</v>
      </c>
      <c r="D49" s="3">
        <v>78.45</v>
      </c>
      <c r="E49" s="3">
        <v>76.45</v>
      </c>
      <c r="F49" s="3">
        <v>78.19</v>
      </c>
      <c r="G49" s="3">
        <v>0.41</v>
      </c>
      <c r="H49" s="3">
        <v>0.0053</v>
      </c>
      <c r="I49" s="15">
        <v>157829.0</v>
      </c>
      <c r="J49" s="15">
        <v>209363.0</v>
      </c>
    </row>
    <row r="50">
      <c r="A50" s="28">
        <v>74.45</v>
      </c>
      <c r="B50" s="5">
        <f t="shared" si="1"/>
        <v>40231</v>
      </c>
      <c r="C50" s="3">
        <v>78.44</v>
      </c>
      <c r="D50" s="3">
        <v>78.94</v>
      </c>
      <c r="E50" s="3">
        <v>77.85</v>
      </c>
      <c r="F50" s="3">
        <v>78.61</v>
      </c>
      <c r="G50" s="3">
        <v>0.42</v>
      </c>
      <c r="H50" s="3">
        <v>0.0054</v>
      </c>
      <c r="I50" s="15">
        <v>139448.0</v>
      </c>
      <c r="J50" s="15">
        <v>196343.0</v>
      </c>
    </row>
    <row r="51">
      <c r="A51" s="21">
        <v>-0.77</v>
      </c>
      <c r="B51" s="5">
        <f t="shared" si="1"/>
        <v>40232</v>
      </c>
      <c r="C51" s="3">
        <v>78.4</v>
      </c>
      <c r="D51" s="3">
        <v>78.64</v>
      </c>
      <c r="E51" s="3">
        <v>76.57</v>
      </c>
      <c r="F51" s="3">
        <v>77.25</v>
      </c>
      <c r="G51" s="3">
        <v>-1.36</v>
      </c>
      <c r="H51" s="6">
        <v>-0.0173</v>
      </c>
      <c r="I51" s="15">
        <v>172966.0</v>
      </c>
      <c r="J51" s="15">
        <v>190312.0</v>
      </c>
    </row>
    <row r="52">
      <c r="A52" s="22">
        <v>-0.0102</v>
      </c>
      <c r="B52" s="5">
        <f t="shared" si="1"/>
        <v>40233</v>
      </c>
      <c r="C52" s="3">
        <v>77.35</v>
      </c>
      <c r="D52" s="3">
        <v>78.5</v>
      </c>
      <c r="E52" s="3">
        <v>76.63</v>
      </c>
      <c r="F52" s="3">
        <v>78.09</v>
      </c>
      <c r="G52" s="3">
        <v>0.84</v>
      </c>
      <c r="H52" s="3">
        <v>0.0109</v>
      </c>
      <c r="I52" s="15">
        <v>146906.0</v>
      </c>
      <c r="J52" s="15">
        <v>191976.0</v>
      </c>
    </row>
    <row r="53">
      <c r="A53" s="24">
        <v>10493.0</v>
      </c>
      <c r="B53" s="5">
        <f t="shared" si="1"/>
        <v>40234</v>
      </c>
      <c r="C53" s="3">
        <v>77.74</v>
      </c>
      <c r="D53" s="3">
        <v>78.42</v>
      </c>
      <c r="E53" s="3">
        <v>75.29</v>
      </c>
      <c r="F53" s="3">
        <v>76.29</v>
      </c>
      <c r="G53" s="3">
        <v>-1.8</v>
      </c>
      <c r="H53" s="6">
        <v>-0.0231</v>
      </c>
      <c r="I53" s="15">
        <v>169037.0</v>
      </c>
      <c r="J53" s="15">
        <v>183919.0</v>
      </c>
    </row>
    <row r="54">
      <c r="A54" s="24">
        <v>52368.0</v>
      </c>
      <c r="B54" s="5">
        <f t="shared" si="1"/>
        <v>40235</v>
      </c>
      <c r="C54" s="3">
        <v>76.45</v>
      </c>
      <c r="D54" s="3">
        <v>77.99</v>
      </c>
      <c r="E54" s="3">
        <v>75.91</v>
      </c>
      <c r="F54" s="3">
        <v>77.59</v>
      </c>
      <c r="G54" s="3">
        <v>1.3</v>
      </c>
      <c r="H54" s="3">
        <v>0.017</v>
      </c>
      <c r="I54" s="15">
        <v>139708.0</v>
      </c>
      <c r="J54" s="15">
        <v>178864.0</v>
      </c>
    </row>
    <row r="55">
      <c r="A55" s="30">
        <v>40169.0</v>
      </c>
      <c r="B55" s="5">
        <f t="shared" si="1"/>
        <v>40238</v>
      </c>
      <c r="C55" s="3">
        <v>77.69</v>
      </c>
      <c r="D55" s="3">
        <v>78.47</v>
      </c>
      <c r="E55" s="3">
        <v>76.21</v>
      </c>
      <c r="F55" s="3">
        <v>76.89</v>
      </c>
      <c r="G55" s="3">
        <v>-0.7</v>
      </c>
      <c r="H55" s="6">
        <v>-0.009</v>
      </c>
      <c r="I55" s="15">
        <v>130827.0</v>
      </c>
      <c r="J55" s="15">
        <v>175711.0</v>
      </c>
    </row>
    <row r="56">
      <c r="A56" s="21">
        <v>74.45</v>
      </c>
      <c r="B56" s="5">
        <f t="shared" si="1"/>
        <v>40239</v>
      </c>
      <c r="C56" s="3">
        <v>77.05</v>
      </c>
      <c r="D56" s="3">
        <v>79.25</v>
      </c>
      <c r="E56" s="3">
        <v>76.55</v>
      </c>
      <c r="F56" s="3">
        <v>78.18</v>
      </c>
      <c r="G56" s="3">
        <v>1.29</v>
      </c>
      <c r="H56" s="3">
        <v>0.0168</v>
      </c>
      <c r="I56" s="15">
        <v>206554.0</v>
      </c>
      <c r="J56" s="15">
        <v>150885.0</v>
      </c>
    </row>
    <row r="57">
      <c r="A57" s="21">
        <v>75.35</v>
      </c>
      <c r="B57" s="5">
        <f t="shared" si="1"/>
        <v>40240</v>
      </c>
      <c r="C57" s="3">
        <v>78.27</v>
      </c>
      <c r="D57" s="3">
        <v>79.58</v>
      </c>
      <c r="E57" s="3">
        <v>77.88</v>
      </c>
      <c r="F57" s="3">
        <v>79.25</v>
      </c>
      <c r="G57" s="3">
        <v>1.07</v>
      </c>
      <c r="H57" s="3">
        <v>0.0137</v>
      </c>
      <c r="I57" s="15">
        <v>165269.0</v>
      </c>
      <c r="J57" s="15">
        <v>138839.0</v>
      </c>
    </row>
    <row r="58">
      <c r="A58" s="21">
        <v>73.44</v>
      </c>
      <c r="B58" s="5">
        <f t="shared" si="1"/>
        <v>40241</v>
      </c>
      <c r="C58" s="3">
        <v>79.32</v>
      </c>
      <c r="D58" s="3">
        <v>79.42</v>
      </c>
      <c r="E58" s="3">
        <v>78.15</v>
      </c>
      <c r="F58" s="3">
        <v>78.54</v>
      </c>
      <c r="G58" s="3">
        <v>-0.71</v>
      </c>
      <c r="H58" s="6">
        <v>-0.009</v>
      </c>
      <c r="I58" s="15">
        <v>176605.0</v>
      </c>
      <c r="J58" s="15">
        <v>117865.0</v>
      </c>
    </row>
    <row r="59">
      <c r="A59" s="21">
        <v>74.88</v>
      </c>
      <c r="B59" s="5">
        <f t="shared" si="1"/>
        <v>40242</v>
      </c>
      <c r="C59" s="3">
        <v>78.93</v>
      </c>
      <c r="D59" s="3">
        <v>80.53</v>
      </c>
      <c r="E59" s="3">
        <v>78.8</v>
      </c>
      <c r="F59" s="3">
        <v>79.89</v>
      </c>
      <c r="G59" s="3">
        <v>1.35</v>
      </c>
      <c r="H59" s="3">
        <v>0.0172</v>
      </c>
      <c r="I59" s="15">
        <v>145526.0</v>
      </c>
      <c r="J59" s="15">
        <v>122381.0</v>
      </c>
    </row>
    <row r="60">
      <c r="A60" s="25">
        <f>+0.43</f>
        <v>0.43</v>
      </c>
      <c r="B60" s="5">
        <f t="shared" si="1"/>
        <v>40245</v>
      </c>
      <c r="C60" s="3">
        <v>80.21</v>
      </c>
      <c r="D60" s="3">
        <v>80.92</v>
      </c>
      <c r="E60" s="3">
        <v>79.45</v>
      </c>
      <c r="F60" s="3">
        <v>80.47</v>
      </c>
      <c r="G60" s="3">
        <v>0.58</v>
      </c>
      <c r="H60" s="3">
        <v>0.0073</v>
      </c>
      <c r="I60" s="15">
        <v>126673.0</v>
      </c>
      <c r="J60" s="15">
        <v>102425.0</v>
      </c>
    </row>
    <row r="61">
      <c r="A61" s="25">
        <f>+0.58%</f>
        <v>0.0058</v>
      </c>
      <c r="B61" s="5">
        <f t="shared" si="1"/>
        <v>40246</v>
      </c>
      <c r="C61" s="3">
        <v>80.26</v>
      </c>
      <c r="D61" s="3">
        <v>80.4</v>
      </c>
      <c r="E61" s="3">
        <v>78.7</v>
      </c>
      <c r="F61" s="3">
        <v>79.91</v>
      </c>
      <c r="G61" s="3">
        <v>-0.56</v>
      </c>
      <c r="H61" s="6">
        <v>-0.007</v>
      </c>
      <c r="I61" s="15">
        <v>127126.0</v>
      </c>
      <c r="J61" s="15">
        <v>97473.0</v>
      </c>
    </row>
    <row r="62">
      <c r="A62" s="26">
        <v>16392.0</v>
      </c>
      <c r="B62" s="5">
        <f t="shared" si="1"/>
        <v>40247</v>
      </c>
      <c r="C62" s="3">
        <v>79.7</v>
      </c>
      <c r="D62" s="3">
        <v>81.46</v>
      </c>
      <c r="E62" s="3">
        <v>79.22</v>
      </c>
      <c r="F62" s="3">
        <v>80.48</v>
      </c>
      <c r="G62" s="3">
        <v>0.57</v>
      </c>
      <c r="H62" s="3">
        <v>0.0070999999999999995</v>
      </c>
      <c r="I62" s="15">
        <v>174052.0</v>
      </c>
      <c r="J62" s="15">
        <v>74642.0</v>
      </c>
    </row>
    <row r="63">
      <c r="A63" s="26">
        <v>53312.0</v>
      </c>
      <c r="B63" s="5">
        <f t="shared" si="1"/>
        <v>40248</v>
      </c>
      <c r="C63" s="3">
        <v>80.25</v>
      </c>
      <c r="D63" s="3">
        <v>80.67</v>
      </c>
      <c r="E63" s="3">
        <v>79.65</v>
      </c>
      <c r="F63" s="3">
        <v>80.28</v>
      </c>
      <c r="G63" s="3">
        <v>-0.2</v>
      </c>
      <c r="H63" s="6">
        <v>-0.0025</v>
      </c>
      <c r="I63" s="15">
        <v>128996.0</v>
      </c>
      <c r="J63" s="15">
        <v>47519.0</v>
      </c>
    </row>
    <row r="64">
      <c r="A64" s="29">
        <v>40170.0</v>
      </c>
      <c r="B64" s="5">
        <f t="shared" si="1"/>
        <v>40249</v>
      </c>
      <c r="C64" s="3">
        <v>80.41</v>
      </c>
      <c r="D64" s="3">
        <v>81.29</v>
      </c>
      <c r="E64" s="3">
        <v>78.7</v>
      </c>
      <c r="F64" s="3">
        <v>79.39</v>
      </c>
      <c r="G64" s="3">
        <v>-0.89</v>
      </c>
      <c r="H64" s="6">
        <v>-0.0111</v>
      </c>
      <c r="I64" s="15">
        <v>109333.0</v>
      </c>
      <c r="J64" s="15">
        <v>42373.0</v>
      </c>
    </row>
    <row r="65">
      <c r="A65" s="28">
        <v>75.0</v>
      </c>
      <c r="B65" s="5">
        <f t="shared" si="1"/>
        <v>40252</v>
      </c>
      <c r="C65" s="3">
        <v>79.09</v>
      </c>
      <c r="D65" s="3">
        <v>79.53</v>
      </c>
      <c r="E65" s="3">
        <v>77.27</v>
      </c>
      <c r="F65" s="3">
        <v>77.89</v>
      </c>
      <c r="G65" s="3">
        <v>-1.5</v>
      </c>
      <c r="H65" s="6">
        <v>-0.0189</v>
      </c>
      <c r="I65" s="15">
        <v>69170.0</v>
      </c>
      <c r="J65" s="15">
        <v>20051.0</v>
      </c>
    </row>
    <row r="66">
      <c r="A66" s="28">
        <v>77.05</v>
      </c>
      <c r="B66" s="5">
        <f t="shared" si="1"/>
        <v>40253</v>
      </c>
      <c r="C66" s="3">
        <v>77.6</v>
      </c>
      <c r="D66" s="3">
        <v>79.86</v>
      </c>
      <c r="E66" s="3">
        <v>77.25</v>
      </c>
      <c r="F66" s="3">
        <v>79.02</v>
      </c>
      <c r="G66" s="3">
        <v>1.13</v>
      </c>
      <c r="H66" s="3">
        <v>0.014499999999999999</v>
      </c>
      <c r="I66" s="3">
        <v>0.0</v>
      </c>
      <c r="J66" s="3"/>
    </row>
    <row r="67">
      <c r="A67" s="28">
        <v>74.78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76.85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+1.97</f>
        <v>1.97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+2.63%</f>
        <v>0.0263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23660.0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59016.0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9">
        <v>40171.0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77.59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77.87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76.16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77.7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+0.85</f>
        <v>0.85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+1.11%</f>
        <v>0.0111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7662.0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61682.0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9">
        <v>40175.0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78.0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78.76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77.77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78.72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+1.02</f>
        <v>1.02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+1.31%</f>
        <v>0.0131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7406.0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58115.0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9">
        <v>40176.0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78.79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79.36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78.23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79.03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+0.31</f>
        <v>0.31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+0.39%</f>
        <v>0.0039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12679.0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59204.0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9">
        <v>40177.0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78.93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79.99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78.9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79.44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+0.41</f>
        <v>0.41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+0.52%</f>
        <v>0.0052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12995.0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62485.0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9">
        <v>40178.0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79.82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80.2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79.19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79.38</v>
      </c>
      <c r="B113" s="3" t="str">
        <f t="shared" si="1"/>
        <v/>
      </c>
    </row>
    <row r="114">
      <c r="A114" s="21">
        <v>-0.06</v>
      </c>
      <c r="B114" s="3" t="str">
        <f t="shared" si="1"/>
        <v>#REF!</v>
      </c>
    </row>
    <row r="115">
      <c r="A115" s="22">
        <v>-8.0E-4</v>
      </c>
      <c r="B115" s="3" t="str">
        <f t="shared" si="1"/>
        <v>#REF!</v>
      </c>
    </row>
    <row r="116">
      <c r="A116" s="24">
        <v>9850.0</v>
      </c>
      <c r="B116" s="3" t="str">
        <f t="shared" si="1"/>
        <v>#REF!</v>
      </c>
    </row>
    <row r="117">
      <c r="A117" s="24">
        <v>64675.0</v>
      </c>
      <c r="B117" s="3" t="str">
        <f t="shared" si="1"/>
        <v>#REF!</v>
      </c>
    </row>
    <row r="118">
      <c r="A118" s="23">
        <v>40182.0</v>
      </c>
      <c r="B118" s="3" t="str">
        <f t="shared" si="1"/>
        <v>#REF!</v>
      </c>
    </row>
    <row r="119">
      <c r="A119" s="21">
        <v>79.81</v>
      </c>
      <c r="B119" s="3" t="str">
        <f t="shared" si="1"/>
        <v>#REF!</v>
      </c>
    </row>
    <row r="120">
      <c r="A120" s="21">
        <v>81.62</v>
      </c>
      <c r="B120" s="3" t="str">
        <f t="shared" si="1"/>
        <v>#REF!</v>
      </c>
    </row>
    <row r="121">
      <c r="A121" s="21">
        <v>79.81</v>
      </c>
      <c r="B121" s="3" t="str">
        <f t="shared" si="1"/>
        <v>#REF!</v>
      </c>
    </row>
    <row r="122">
      <c r="A122" s="21">
        <v>81.46</v>
      </c>
      <c r="B122" s="3" t="str">
        <f t="shared" si="1"/>
        <v>#REF!</v>
      </c>
    </row>
    <row r="123">
      <c r="A123" s="25">
        <f>+2.08</f>
        <v>2.08</v>
      </c>
      <c r="B123" s="3" t="str">
        <f t="shared" si="1"/>
        <v>#REF!</v>
      </c>
    </row>
    <row r="124">
      <c r="A124" s="25">
        <f>+2.62%</f>
        <v>0.0262</v>
      </c>
      <c r="B124" s="3" t="str">
        <f t="shared" si="1"/>
        <v>#REF!</v>
      </c>
    </row>
    <row r="125">
      <c r="A125" s="26">
        <v>25146.0</v>
      </c>
      <c r="B125" s="3" t="str">
        <f t="shared" si="1"/>
        <v>#REF!</v>
      </c>
    </row>
    <row r="126">
      <c r="A126" s="26">
        <v>63489.0</v>
      </c>
      <c r="B126" s="3" t="str">
        <f t="shared" si="1"/>
        <v>#REF!</v>
      </c>
    </row>
    <row r="127">
      <c r="A127" s="27">
        <v>40183.0</v>
      </c>
      <c r="B127" s="3" t="str">
        <f t="shared" si="1"/>
        <v>#REF!</v>
      </c>
    </row>
    <row r="128">
      <c r="A128" s="28">
        <v>81.71</v>
      </c>
      <c r="B128" s="3" t="str">
        <f t="shared" si="1"/>
        <v>#REF!</v>
      </c>
    </row>
    <row r="129">
      <c r="A129" s="28">
        <v>82.1</v>
      </c>
      <c r="B129" s="3" t="str">
        <f t="shared" si="1"/>
        <v>#REF!</v>
      </c>
    </row>
    <row r="130">
      <c r="A130" s="28">
        <v>81.11</v>
      </c>
      <c r="B130" s="3" t="str">
        <f t="shared" si="1"/>
        <v>#REF!</v>
      </c>
    </row>
    <row r="131">
      <c r="A131" s="28">
        <v>81.9</v>
      </c>
      <c r="B131" s="3" t="str">
        <f t="shared" si="1"/>
        <v>#REF!</v>
      </c>
    </row>
    <row r="132">
      <c r="A132" s="25">
        <f>+0.44</f>
        <v>0.44</v>
      </c>
      <c r="B132" s="3" t="str">
        <f t="shared" si="1"/>
        <v>#REF!</v>
      </c>
    </row>
    <row r="133">
      <c r="A133" s="25">
        <f>+0.54%</f>
        <v>0.0054</v>
      </c>
      <c r="B133" s="3" t="str">
        <f t="shared" si="1"/>
        <v>#REF!</v>
      </c>
    </row>
    <row r="134">
      <c r="A134" s="26">
        <v>29203.0</v>
      </c>
      <c r="B134" s="3" t="str">
        <f t="shared" si="1"/>
        <v>#REF!</v>
      </c>
    </row>
    <row r="135">
      <c r="A135" s="26">
        <v>66154.0</v>
      </c>
      <c r="B135" s="3" t="str">
        <f t="shared" si="1"/>
        <v>#REF!</v>
      </c>
    </row>
    <row r="136">
      <c r="A136" s="27">
        <v>40184.0</v>
      </c>
      <c r="B136" s="3" t="str">
        <f t="shared" si="1"/>
        <v>#REF!</v>
      </c>
    </row>
    <row r="137">
      <c r="A137" s="28">
        <v>81.73</v>
      </c>
      <c r="B137" s="3" t="str">
        <f t="shared" si="1"/>
        <v>#REF!</v>
      </c>
    </row>
    <row r="138">
      <c r="A138" s="28">
        <v>83.45</v>
      </c>
      <c r="B138" s="3" t="str">
        <f t="shared" si="1"/>
        <v>#REF!</v>
      </c>
    </row>
    <row r="139">
      <c r="A139" s="28">
        <v>81.1</v>
      </c>
      <c r="B139" s="3" t="str">
        <f t="shared" si="1"/>
        <v>#REF!</v>
      </c>
    </row>
    <row r="140">
      <c r="A140" s="28">
        <v>83.17</v>
      </c>
      <c r="B140" s="3" t="str">
        <f t="shared" si="1"/>
        <v>#REF!</v>
      </c>
    </row>
    <row r="141">
      <c r="A141" s="25">
        <f>+1.27</f>
        <v>1.27</v>
      </c>
      <c r="B141" s="3" t="str">
        <f t="shared" si="1"/>
        <v>#REF!</v>
      </c>
    </row>
    <row r="142">
      <c r="A142" s="25">
        <f>+1.55%</f>
        <v>0.0155</v>
      </c>
      <c r="B142" s="3" t="str">
        <f t="shared" si="1"/>
        <v>#REF!</v>
      </c>
    </row>
    <row r="143">
      <c r="A143" s="26">
        <v>32959.0</v>
      </c>
      <c r="B143" s="3" t="str">
        <f t="shared" si="1"/>
        <v>#REF!</v>
      </c>
    </row>
    <row r="144">
      <c r="A144" s="26">
        <v>71336.0</v>
      </c>
      <c r="B144" s="3" t="str">
        <f t="shared" si="1"/>
        <v>#REF!</v>
      </c>
    </row>
    <row r="145">
      <c r="A145" s="27">
        <v>40185.0</v>
      </c>
      <c r="B145" s="3" t="str">
        <f t="shared" si="1"/>
        <v>#REF!</v>
      </c>
    </row>
    <row r="146">
      <c r="A146" s="28">
        <v>82.95</v>
      </c>
      <c r="B146" s="3" t="str">
        <f t="shared" si="1"/>
        <v>#REF!</v>
      </c>
    </row>
    <row r="147">
      <c r="A147" s="28">
        <v>83.15</v>
      </c>
      <c r="B147" s="3" t="str">
        <f t="shared" si="1"/>
        <v>#REF!</v>
      </c>
    </row>
    <row r="148">
      <c r="A148" s="28">
        <v>82.22</v>
      </c>
      <c r="B148" s="3" t="str">
        <f t="shared" si="1"/>
        <v>#REF!</v>
      </c>
    </row>
    <row r="149">
      <c r="A149" s="28">
        <v>82.61</v>
      </c>
      <c r="B149" s="3" t="str">
        <f t="shared" si="1"/>
        <v>#REF!</v>
      </c>
    </row>
    <row r="150">
      <c r="A150" s="21">
        <v>-0.56</v>
      </c>
      <c r="B150" s="3" t="str">
        <f t="shared" si="1"/>
        <v>#REF!</v>
      </c>
    </row>
    <row r="151">
      <c r="A151" s="22">
        <v>-0.0067</v>
      </c>
      <c r="B151" s="3" t="str">
        <f t="shared" si="1"/>
        <v>#REF!</v>
      </c>
    </row>
    <row r="152">
      <c r="A152" s="24">
        <v>46212.0</v>
      </c>
      <c r="B152" s="3" t="str">
        <f t="shared" si="1"/>
        <v>#REF!</v>
      </c>
    </row>
    <row r="153">
      <c r="A153" s="24">
        <v>78681.0</v>
      </c>
      <c r="B153" s="3" t="str">
        <f t="shared" si="1"/>
        <v>#REF!</v>
      </c>
    </row>
    <row r="154">
      <c r="A154" s="23">
        <v>40186.0</v>
      </c>
      <c r="B154" s="3" t="str">
        <f t="shared" si="1"/>
        <v>#REF!</v>
      </c>
    </row>
    <row r="155">
      <c r="A155" s="21">
        <v>82.27</v>
      </c>
      <c r="B155" s="3" t="str">
        <f t="shared" si="1"/>
        <v>#REF!</v>
      </c>
    </row>
    <row r="156">
      <c r="A156" s="21">
        <v>83.17</v>
      </c>
      <c r="B156" s="3" t="str">
        <f t="shared" si="1"/>
        <v>#REF!</v>
      </c>
    </row>
    <row r="157">
      <c r="A157" s="21">
        <v>81.69</v>
      </c>
      <c r="B157" s="3" t="str">
        <f t="shared" si="1"/>
        <v>#REF!</v>
      </c>
    </row>
    <row r="158">
      <c r="A158" s="21">
        <v>82.61</v>
      </c>
      <c r="B158" s="3" t="str">
        <f t="shared" si="1"/>
        <v>#REF!</v>
      </c>
    </row>
    <row r="159">
      <c r="A159" s="34" t="s">
        <v>10</v>
      </c>
      <c r="B159" s="3" t="str">
        <f t="shared" si="1"/>
        <v>#REF!</v>
      </c>
    </row>
    <row r="160">
      <c r="A160" s="34" t="s">
        <v>10</v>
      </c>
      <c r="B160" s="3" t="str">
        <f t="shared" si="1"/>
        <v>#REF!</v>
      </c>
    </row>
    <row r="161">
      <c r="A161" s="35">
        <v>63962.0</v>
      </c>
      <c r="B161" s="3" t="str">
        <f t="shared" si="1"/>
        <v>#REF!</v>
      </c>
    </row>
    <row r="162">
      <c r="A162" s="35">
        <v>87789.0</v>
      </c>
      <c r="B162" s="3" t="str">
        <f t="shared" si="1"/>
        <v>#REF!</v>
      </c>
    </row>
    <row r="163">
      <c r="A163" s="36">
        <v>40189.0</v>
      </c>
      <c r="B163" s="3" t="str">
        <f t="shared" si="1"/>
        <v>#REF!</v>
      </c>
    </row>
    <row r="164">
      <c r="A164" s="34">
        <v>82.85</v>
      </c>
      <c r="B164" s="3" t="str">
        <f t="shared" si="1"/>
        <v>#REF!</v>
      </c>
    </row>
    <row r="165">
      <c r="A165" s="34">
        <v>83.58</v>
      </c>
      <c r="B165" s="3" t="str">
        <f t="shared" si="1"/>
        <v>#REF!</v>
      </c>
    </row>
    <row r="166">
      <c r="A166" s="34">
        <v>81.67</v>
      </c>
      <c r="B166" s="3" t="str">
        <f t="shared" si="1"/>
        <v>#REF!</v>
      </c>
    </row>
    <row r="167">
      <c r="A167" s="34">
        <v>82.2</v>
      </c>
      <c r="B167" s="3" t="str">
        <f t="shared" si="1"/>
        <v>#REF!</v>
      </c>
    </row>
    <row r="168">
      <c r="A168" s="21">
        <v>-0.41</v>
      </c>
      <c r="B168" s="3" t="str">
        <f t="shared" si="1"/>
        <v>#REF!</v>
      </c>
    </row>
    <row r="169">
      <c r="A169" s="22">
        <v>-0.005</v>
      </c>
      <c r="B169" s="3" t="str">
        <f t="shared" si="1"/>
        <v>#REF!</v>
      </c>
    </row>
    <row r="170">
      <c r="A170" s="24">
        <v>41807.0</v>
      </c>
      <c r="B170" s="3" t="str">
        <f t="shared" si="1"/>
        <v>#REF!</v>
      </c>
    </row>
    <row r="171">
      <c r="A171" s="24">
        <v>101089.0</v>
      </c>
      <c r="B171" s="3" t="str">
        <f t="shared" si="1"/>
        <v>#REF!</v>
      </c>
    </row>
    <row r="172">
      <c r="A172" s="23">
        <v>40190.0</v>
      </c>
      <c r="B172" s="3" t="str">
        <f t="shared" si="1"/>
        <v>#REF!</v>
      </c>
    </row>
    <row r="173">
      <c r="A173" s="21">
        <v>81.8</v>
      </c>
      <c r="B173" s="3" t="str">
        <f t="shared" si="1"/>
        <v>#REF!</v>
      </c>
    </row>
    <row r="174">
      <c r="A174" s="21">
        <v>82.06</v>
      </c>
      <c r="B174" s="3" t="str">
        <f t="shared" si="1"/>
        <v>#REF!</v>
      </c>
    </row>
    <row r="175">
      <c r="A175" s="21">
        <v>79.68</v>
      </c>
      <c r="B175" s="3" t="str">
        <f t="shared" si="1"/>
        <v>#REF!</v>
      </c>
    </row>
    <row r="176">
      <c r="A176" s="21">
        <v>80.46</v>
      </c>
      <c r="B176" s="3" t="str">
        <f t="shared" si="1"/>
        <v>#REF!</v>
      </c>
    </row>
    <row r="177">
      <c r="A177" s="21">
        <v>-1.74</v>
      </c>
      <c r="B177" s="3" t="str">
        <f t="shared" si="1"/>
        <v>#REF!</v>
      </c>
    </row>
    <row r="178">
      <c r="A178" s="22">
        <v>-0.0212</v>
      </c>
      <c r="B178" s="3" t="str">
        <f t="shared" si="1"/>
        <v>#REF!</v>
      </c>
    </row>
    <row r="179">
      <c r="A179" s="24">
        <v>41763.0</v>
      </c>
      <c r="B179" s="3" t="str">
        <f t="shared" si="1"/>
        <v>#REF!</v>
      </c>
    </row>
    <row r="180">
      <c r="A180" s="24">
        <v>108140.0</v>
      </c>
      <c r="B180" s="3" t="str">
        <f t="shared" si="1"/>
        <v>#REF!</v>
      </c>
    </row>
    <row r="181">
      <c r="A181" s="23">
        <v>40191.0</v>
      </c>
      <c r="B181" s="3" t="str">
        <f t="shared" si="1"/>
        <v>#REF!</v>
      </c>
    </row>
    <row r="182">
      <c r="A182" s="21">
        <v>79.76</v>
      </c>
      <c r="B182" s="3" t="str">
        <f t="shared" si="1"/>
        <v>#REF!</v>
      </c>
    </row>
    <row r="183">
      <c r="A183" s="21">
        <v>80.18</v>
      </c>
      <c r="B183" s="3" t="str">
        <f t="shared" si="1"/>
        <v>#REF!</v>
      </c>
    </row>
    <row r="184">
      <c r="A184" s="21">
        <v>78.19</v>
      </c>
      <c r="B184" s="3" t="str">
        <f t="shared" si="1"/>
        <v>#REF!</v>
      </c>
    </row>
    <row r="185">
      <c r="A185" s="21">
        <v>79.43</v>
      </c>
      <c r="B185" s="3" t="str">
        <f t="shared" si="1"/>
        <v>#REF!</v>
      </c>
    </row>
    <row r="186">
      <c r="A186" s="21">
        <v>-1.03</v>
      </c>
      <c r="B186" s="3" t="str">
        <f t="shared" si="1"/>
        <v>#REF!</v>
      </c>
    </row>
    <row r="187">
      <c r="A187" s="22">
        <v>-0.0128</v>
      </c>
      <c r="B187" s="3" t="str">
        <f t="shared" si="1"/>
        <v>#REF!</v>
      </c>
    </row>
    <row r="188">
      <c r="A188" s="24">
        <v>63872.0</v>
      </c>
      <c r="B188" s="3" t="str">
        <f t="shared" si="1"/>
        <v>#REF!</v>
      </c>
    </row>
    <row r="189">
      <c r="A189" s="24">
        <v>115756.0</v>
      </c>
      <c r="B189" s="3" t="str">
        <f t="shared" si="1"/>
        <v>#REF!</v>
      </c>
    </row>
    <row r="190">
      <c r="A190" s="23">
        <v>40192.0</v>
      </c>
      <c r="B190" s="3" t="str">
        <f t="shared" si="1"/>
        <v>#REF!</v>
      </c>
    </row>
    <row r="191">
      <c r="A191" s="21">
        <v>79.69</v>
      </c>
      <c r="B191" s="3" t="str">
        <f t="shared" si="1"/>
        <v>#REF!</v>
      </c>
    </row>
    <row r="192">
      <c r="A192" s="21">
        <v>80.06</v>
      </c>
      <c r="B192" s="3" t="str">
        <f t="shared" si="1"/>
        <v>#REF!</v>
      </c>
    </row>
    <row r="193">
      <c r="A193" s="21">
        <v>78.56</v>
      </c>
      <c r="B193" s="3" t="str">
        <f t="shared" si="1"/>
        <v>#REF!</v>
      </c>
    </row>
    <row r="194">
      <c r="A194" s="21">
        <v>79.22</v>
      </c>
      <c r="B194" s="3" t="str">
        <f t="shared" si="1"/>
        <v>#REF!</v>
      </c>
    </row>
    <row r="195">
      <c r="A195" s="21">
        <v>-0.21</v>
      </c>
      <c r="B195" s="3" t="str">
        <f t="shared" si="1"/>
        <v>#REF!</v>
      </c>
    </row>
    <row r="196">
      <c r="A196" s="22">
        <v>-0.0026</v>
      </c>
      <c r="B196" s="3" t="str">
        <f t="shared" si="1"/>
        <v>#REF!</v>
      </c>
    </row>
    <row r="197">
      <c r="A197" s="24">
        <v>55982.0</v>
      </c>
      <c r="B197" s="3" t="str">
        <f t="shared" si="1"/>
        <v>#REF!</v>
      </c>
    </row>
    <row r="198">
      <c r="A198" s="24">
        <v>130603.0</v>
      </c>
      <c r="B198" s="3" t="str">
        <f t="shared" si="1"/>
        <v>#REF!</v>
      </c>
    </row>
    <row r="199">
      <c r="A199" s="23">
        <v>40193.0</v>
      </c>
      <c r="B199" s="3" t="str">
        <f t="shared" si="1"/>
        <v>#REF!</v>
      </c>
    </row>
    <row r="200">
      <c r="A200" s="21">
        <v>78.74</v>
      </c>
      <c r="B200" s="3" t="str">
        <f t="shared" si="1"/>
        <v>#REF!</v>
      </c>
    </row>
    <row r="201">
      <c r="A201" s="21">
        <v>78.9</v>
      </c>
      <c r="B201" s="3" t="str">
        <f t="shared" si="1"/>
        <v>#REF!</v>
      </c>
    </row>
    <row r="202">
      <c r="A202" s="21">
        <v>77.55</v>
      </c>
      <c r="B202" s="3" t="str">
        <f t="shared" si="1"/>
        <v>#REF!</v>
      </c>
    </row>
    <row r="203">
      <c r="A203" s="21">
        <v>77.85</v>
      </c>
      <c r="B203" s="3" t="str">
        <f t="shared" si="1"/>
        <v>#REF!</v>
      </c>
    </row>
    <row r="204">
      <c r="A204" s="21">
        <v>-1.37</v>
      </c>
      <c r="B204" s="3" t="str">
        <f t="shared" si="1"/>
        <v>#REF!</v>
      </c>
    </row>
    <row r="205">
      <c r="A205" s="22">
        <v>-0.0173</v>
      </c>
      <c r="B205" s="3" t="str">
        <f t="shared" si="1"/>
        <v>#REF!</v>
      </c>
    </row>
    <row r="206">
      <c r="A206" s="24">
        <v>64339.0</v>
      </c>
      <c r="B206" s="3" t="str">
        <f t="shared" si="1"/>
        <v>#REF!</v>
      </c>
    </row>
    <row r="207">
      <c r="A207" s="24">
        <v>133048.0</v>
      </c>
      <c r="B207" s="3" t="str">
        <f t="shared" si="1"/>
        <v>#REF!</v>
      </c>
    </row>
    <row r="208">
      <c r="A208" s="23">
        <v>40196.0</v>
      </c>
      <c r="B208" s="3" t="str">
        <f t="shared" si="1"/>
        <v>#REF!</v>
      </c>
    </row>
    <row r="209">
      <c r="A209" s="21">
        <v>77.58</v>
      </c>
      <c r="B209" s="3" t="str">
        <f t="shared" si="1"/>
        <v>#REF!</v>
      </c>
    </row>
    <row r="210">
      <c r="A210" s="21">
        <v>78.31</v>
      </c>
      <c r="B210" s="3" t="str">
        <f t="shared" si="1"/>
        <v>#REF!</v>
      </c>
    </row>
    <row r="211">
      <c r="A211" s="21">
        <v>77.13</v>
      </c>
      <c r="B211" s="3" t="str">
        <f t="shared" si="1"/>
        <v>#REF!</v>
      </c>
    </row>
    <row r="212">
      <c r="A212" s="21">
        <v>77.82</v>
      </c>
      <c r="B212" s="3" t="str">
        <f t="shared" si="1"/>
        <v>#REF!</v>
      </c>
    </row>
    <row r="213">
      <c r="A213" s="21">
        <v>-0.03</v>
      </c>
      <c r="B213" s="3" t="str">
        <f t="shared" si="1"/>
        <v>#REF!</v>
      </c>
    </row>
    <row r="214">
      <c r="A214" s="22">
        <v>-4.0E-4</v>
      </c>
      <c r="B214" s="3" t="str">
        <f t="shared" si="1"/>
        <v>#REF!</v>
      </c>
    </row>
    <row r="215">
      <c r="A215" s="24">
        <v>25126.0</v>
      </c>
      <c r="B215" s="3" t="str">
        <f t="shared" si="1"/>
        <v>#REF!</v>
      </c>
    </row>
    <row r="216">
      <c r="A216" s="24">
        <v>135868.0</v>
      </c>
      <c r="B216" s="3" t="str">
        <f t="shared" si="1"/>
        <v>#REF!</v>
      </c>
    </row>
    <row r="217">
      <c r="A217" s="23">
        <v>40197.0</v>
      </c>
      <c r="B217" s="3" t="str">
        <f t="shared" si="1"/>
        <v>#REF!</v>
      </c>
    </row>
    <row r="218">
      <c r="A218" s="21">
        <v>77.96</v>
      </c>
      <c r="B218" s="3" t="str">
        <f t="shared" si="1"/>
        <v>#REF!</v>
      </c>
    </row>
    <row r="219">
      <c r="A219" s="21">
        <v>78.53</v>
      </c>
      <c r="B219" s="3" t="str">
        <f t="shared" si="1"/>
        <v>#REF!</v>
      </c>
    </row>
    <row r="220">
      <c r="A220" s="21">
        <v>76.11</v>
      </c>
      <c r="B220" s="3" t="str">
        <f t="shared" si="1"/>
        <v>#REF!</v>
      </c>
    </row>
    <row r="221">
      <c r="A221" s="21">
        <v>78.32</v>
      </c>
      <c r="B221" s="3" t="str">
        <f t="shared" si="1"/>
        <v>#REF!</v>
      </c>
    </row>
    <row r="222">
      <c r="A222" s="25">
        <f>+0.5</f>
        <v>0.5</v>
      </c>
      <c r="B222" s="3" t="str">
        <f t="shared" si="1"/>
        <v>#REF!</v>
      </c>
    </row>
    <row r="223">
      <c r="A223" s="25">
        <f>+0.64%</f>
        <v>0.0064</v>
      </c>
      <c r="B223" s="3" t="str">
        <f t="shared" si="1"/>
        <v>#REF!</v>
      </c>
    </row>
    <row r="224">
      <c r="A224" s="26">
        <v>87455.0</v>
      </c>
      <c r="B224" s="3" t="str">
        <f t="shared" si="1"/>
        <v>#REF!</v>
      </c>
    </row>
    <row r="225">
      <c r="A225" s="26">
        <v>129394.0</v>
      </c>
      <c r="B225" s="3" t="str">
        <f t="shared" si="1"/>
        <v>#REF!</v>
      </c>
    </row>
    <row r="226">
      <c r="A226" s="27">
        <v>40198.0</v>
      </c>
      <c r="B226" s="3" t="str">
        <f t="shared" si="1"/>
        <v>#REF!</v>
      </c>
    </row>
    <row r="227">
      <c r="A227" s="28">
        <v>78.22</v>
      </c>
      <c r="B227" s="3" t="str">
        <f t="shared" si="1"/>
        <v>#REF!</v>
      </c>
    </row>
    <row r="228">
      <c r="A228" s="28">
        <v>78.22</v>
      </c>
      <c r="B228" s="3" t="str">
        <f t="shared" si="1"/>
        <v>#REF!</v>
      </c>
    </row>
    <row r="229">
      <c r="A229" s="28">
        <v>76.4</v>
      </c>
      <c r="B229" s="3" t="str">
        <f t="shared" si="1"/>
        <v>#REF!</v>
      </c>
    </row>
    <row r="230">
      <c r="A230" s="28">
        <v>77.01</v>
      </c>
      <c r="B230" s="3" t="str">
        <f t="shared" si="1"/>
        <v>#REF!</v>
      </c>
    </row>
    <row r="231">
      <c r="A231" s="21">
        <v>-1.31</v>
      </c>
      <c r="B231" s="3" t="str">
        <f t="shared" si="1"/>
        <v>#REF!</v>
      </c>
    </row>
    <row r="232">
      <c r="A232" s="22">
        <v>-0.0167</v>
      </c>
      <c r="B232" s="3" t="str">
        <f t="shared" si="1"/>
        <v>#REF!</v>
      </c>
    </row>
    <row r="233">
      <c r="A233" s="24">
        <v>53457.0</v>
      </c>
      <c r="B233" s="3" t="str">
        <f t="shared" si="1"/>
        <v>#REF!</v>
      </c>
    </row>
    <row r="234">
      <c r="A234" s="24">
        <v>127304.0</v>
      </c>
      <c r="B234" s="3" t="str">
        <f t="shared" si="1"/>
        <v>#REF!</v>
      </c>
    </row>
    <row r="235">
      <c r="A235" s="23">
        <v>40199.0</v>
      </c>
      <c r="B235" s="3" t="str">
        <f t="shared" si="1"/>
        <v>#REF!</v>
      </c>
    </row>
    <row r="236">
      <c r="A236" s="21">
        <v>76.86</v>
      </c>
      <c r="B236" s="3" t="str">
        <f t="shared" si="1"/>
        <v>#REF!</v>
      </c>
    </row>
    <row r="237">
      <c r="A237" s="21">
        <v>77.49</v>
      </c>
      <c r="B237" s="3" t="str">
        <f t="shared" si="1"/>
        <v>#REF!</v>
      </c>
    </row>
    <row r="238">
      <c r="A238" s="21">
        <v>74.95</v>
      </c>
      <c r="B238" s="3" t="str">
        <f t="shared" si="1"/>
        <v>#REF!</v>
      </c>
    </row>
    <row r="239">
      <c r="A239" s="21">
        <v>75.26</v>
      </c>
      <c r="B239" s="3" t="str">
        <f t="shared" si="1"/>
        <v>#REF!</v>
      </c>
    </row>
    <row r="240">
      <c r="A240" s="21">
        <v>-1.75</v>
      </c>
      <c r="B240" s="3" t="str">
        <f t="shared" si="1"/>
        <v>#REF!</v>
      </c>
    </row>
    <row r="241">
      <c r="A241" s="22">
        <v>-0.0227</v>
      </c>
      <c r="B241" s="3" t="str">
        <f t="shared" si="1"/>
        <v>#REF!</v>
      </c>
    </row>
    <row r="242">
      <c r="A242" s="24">
        <v>48007.0</v>
      </c>
      <c r="B242" s="3" t="str">
        <f t="shared" si="1"/>
        <v>#REF!</v>
      </c>
    </row>
    <row r="243">
      <c r="A243" s="24">
        <v>130065.0</v>
      </c>
      <c r="B243" s="3" t="str">
        <f t="shared" si="1"/>
        <v>#REF!</v>
      </c>
    </row>
    <row r="244">
      <c r="A244" s="23">
        <v>40200.0</v>
      </c>
      <c r="B244" s="3" t="str">
        <f t="shared" si="1"/>
        <v>#REF!</v>
      </c>
    </row>
    <row r="245">
      <c r="A245" s="21">
        <v>75.06</v>
      </c>
      <c r="B245" s="3" t="str">
        <f t="shared" si="1"/>
        <v>#REF!</v>
      </c>
    </row>
    <row r="246">
      <c r="A246" s="21">
        <v>75.81</v>
      </c>
      <c r="B246" s="3" t="str">
        <f t="shared" si="1"/>
        <v>#REF!</v>
      </c>
    </row>
    <row r="247">
      <c r="A247" s="21">
        <v>73.0</v>
      </c>
      <c r="B247" s="3" t="str">
        <f t="shared" si="1"/>
        <v>#REF!</v>
      </c>
    </row>
    <row r="248">
      <c r="A248" s="21">
        <v>73.51</v>
      </c>
      <c r="B248" s="3" t="str">
        <f t="shared" si="1"/>
        <v>#REF!</v>
      </c>
    </row>
    <row r="249">
      <c r="A249" s="21">
        <v>-1.75</v>
      </c>
      <c r="B249" s="3" t="str">
        <f t="shared" si="1"/>
        <v>#REF!</v>
      </c>
    </row>
    <row r="250">
      <c r="A250" s="22">
        <v>-0.0233</v>
      </c>
      <c r="B250" s="3" t="str">
        <f t="shared" si="1"/>
        <v>#REF!</v>
      </c>
    </row>
    <row r="251">
      <c r="A251" s="24">
        <v>46396.0</v>
      </c>
      <c r="B251" s="3" t="str">
        <f t="shared" si="1"/>
        <v>#REF!</v>
      </c>
    </row>
    <row r="252">
      <c r="A252" s="24">
        <v>131236.0</v>
      </c>
      <c r="B252" s="3" t="str">
        <f t="shared" si="1"/>
        <v>#REF!</v>
      </c>
    </row>
    <row r="253">
      <c r="A253" s="23">
        <v>40203.0</v>
      </c>
      <c r="B253" s="3" t="str">
        <f t="shared" si="1"/>
        <v>#REF!</v>
      </c>
    </row>
    <row r="254">
      <c r="A254" s="21">
        <v>73.6</v>
      </c>
      <c r="B254" s="3" t="str">
        <f t="shared" si="1"/>
        <v>#REF!</v>
      </c>
    </row>
    <row r="255">
      <c r="A255" s="21">
        <v>74.42</v>
      </c>
      <c r="B255" s="3" t="str">
        <f t="shared" si="1"/>
        <v>#REF!</v>
      </c>
    </row>
    <row r="256">
      <c r="A256" s="21">
        <v>73.18</v>
      </c>
      <c r="B256" s="3" t="str">
        <f t="shared" si="1"/>
        <v>#REF!</v>
      </c>
    </row>
    <row r="257">
      <c r="A257" s="21">
        <v>74.32</v>
      </c>
      <c r="B257" s="3" t="str">
        <f t="shared" si="1"/>
        <v>#REF!</v>
      </c>
    </row>
    <row r="258">
      <c r="A258" s="25">
        <f>+0.81</f>
        <v>0.81</v>
      </c>
      <c r="B258" s="3" t="str">
        <f t="shared" si="1"/>
        <v>#REF!</v>
      </c>
    </row>
    <row r="259">
      <c r="A259" s="25">
        <f>+1.1%</f>
        <v>0.011</v>
      </c>
      <c r="B259" s="3" t="str">
        <f t="shared" si="1"/>
        <v>#REF!</v>
      </c>
    </row>
    <row r="260">
      <c r="A260" s="26">
        <v>58247.0</v>
      </c>
      <c r="B260" s="3" t="str">
        <f t="shared" si="1"/>
        <v>#REF!</v>
      </c>
    </row>
    <row r="261">
      <c r="A261" s="26">
        <v>135496.0</v>
      </c>
      <c r="B261" s="3" t="str">
        <f t="shared" si="1"/>
        <v>#REF!</v>
      </c>
    </row>
    <row r="262">
      <c r="A262" s="27">
        <v>40204.0</v>
      </c>
      <c r="B262" s="3" t="str">
        <f t="shared" si="1"/>
        <v>#REF!</v>
      </c>
    </row>
    <row r="263">
      <c r="A263" s="28">
        <v>74.24</v>
      </c>
      <c r="B263" s="3" t="str">
        <f t="shared" si="1"/>
        <v>#REF!</v>
      </c>
    </row>
    <row r="264">
      <c r="A264" s="28">
        <v>74.33</v>
      </c>
      <c r="B264" s="3" t="str">
        <f t="shared" si="1"/>
        <v>#REF!</v>
      </c>
    </row>
    <row r="265">
      <c r="A265" s="28">
        <v>73.02</v>
      </c>
      <c r="B265" s="3" t="str">
        <f t="shared" si="1"/>
        <v>#REF!</v>
      </c>
    </row>
    <row r="266">
      <c r="A266" s="28">
        <v>73.88</v>
      </c>
      <c r="B266" s="3" t="str">
        <f t="shared" si="1"/>
        <v>#REF!</v>
      </c>
    </row>
    <row r="267">
      <c r="A267" s="21">
        <v>-0.44</v>
      </c>
      <c r="B267" s="3" t="str">
        <f t="shared" si="1"/>
        <v>#REF!</v>
      </c>
    </row>
    <row r="268">
      <c r="A268" s="22">
        <v>-0.0059</v>
      </c>
      <c r="B268" s="3" t="str">
        <f t="shared" si="1"/>
        <v>#REF!</v>
      </c>
    </row>
    <row r="269">
      <c r="A269" s="24">
        <v>67292.0</v>
      </c>
      <c r="B269" s="3" t="str">
        <f t="shared" si="1"/>
        <v>#REF!</v>
      </c>
    </row>
    <row r="270">
      <c r="A270" s="24">
        <v>135613.0</v>
      </c>
      <c r="B270" s="3" t="str">
        <f t="shared" si="1"/>
        <v>#REF!</v>
      </c>
    </row>
    <row r="271">
      <c r="A271" s="23">
        <v>40205.0</v>
      </c>
      <c r="B271" s="3" t="str">
        <f t="shared" si="1"/>
        <v>#REF!</v>
      </c>
    </row>
    <row r="272">
      <c r="A272" s="21">
        <v>73.67</v>
      </c>
      <c r="B272" s="3" t="str">
        <f t="shared" si="1"/>
        <v>#REF!</v>
      </c>
    </row>
    <row r="273">
      <c r="A273" s="21">
        <v>74.2</v>
      </c>
      <c r="B273" s="3" t="str">
        <f t="shared" si="1"/>
        <v>#REF!</v>
      </c>
    </row>
    <row r="274">
      <c r="A274" s="21">
        <v>71.91</v>
      </c>
      <c r="B274" s="3" t="str">
        <f t="shared" si="1"/>
        <v>#REF!</v>
      </c>
    </row>
    <row r="275">
      <c r="A275" s="21">
        <v>72.86</v>
      </c>
      <c r="B275" s="3" t="str">
        <f t="shared" si="1"/>
        <v>#REF!</v>
      </c>
    </row>
    <row r="276">
      <c r="A276" s="21">
        <v>-1.02</v>
      </c>
      <c r="B276" s="3" t="str">
        <f t="shared" si="1"/>
        <v>#REF!</v>
      </c>
    </row>
    <row r="277">
      <c r="A277" s="22">
        <v>-0.0138</v>
      </c>
      <c r="B277" s="3" t="str">
        <f t="shared" si="1"/>
        <v>#REF!</v>
      </c>
    </row>
    <row r="278">
      <c r="A278" s="24">
        <v>63667.0</v>
      </c>
      <c r="B278" s="3" t="str">
        <f t="shared" si="1"/>
        <v>#REF!</v>
      </c>
    </row>
    <row r="279">
      <c r="A279" s="24">
        <v>134020.0</v>
      </c>
      <c r="B279" s="3" t="str">
        <f t="shared" si="1"/>
        <v>#REF!</v>
      </c>
    </row>
    <row r="280">
      <c r="A280" s="23">
        <v>40206.0</v>
      </c>
      <c r="B280" s="3" t="str">
        <f t="shared" si="1"/>
        <v>#REF!</v>
      </c>
    </row>
    <row r="281">
      <c r="A281" s="21">
        <v>72.95</v>
      </c>
      <c r="B281" s="3" t="str">
        <f t="shared" si="1"/>
        <v>#REF!</v>
      </c>
    </row>
    <row r="282">
      <c r="A282" s="21">
        <v>73.72</v>
      </c>
      <c r="B282" s="3" t="str">
        <f t="shared" si="1"/>
        <v>#REF!</v>
      </c>
    </row>
    <row r="283">
      <c r="A283" s="21">
        <v>72.19</v>
      </c>
      <c r="B283" s="3" t="str">
        <f t="shared" si="1"/>
        <v>#REF!</v>
      </c>
    </row>
    <row r="284">
      <c r="A284" s="21">
        <v>72.78</v>
      </c>
      <c r="B284" s="3" t="str">
        <f t="shared" si="1"/>
        <v>#REF!</v>
      </c>
    </row>
    <row r="285">
      <c r="A285" s="21">
        <v>-0.08</v>
      </c>
      <c r="B285" s="3" t="str">
        <f t="shared" si="1"/>
        <v>#REF!</v>
      </c>
    </row>
    <row r="286">
      <c r="A286" s="22">
        <v>-0.0011</v>
      </c>
      <c r="B286" s="3" t="str">
        <f t="shared" si="1"/>
        <v>#REF!</v>
      </c>
    </row>
    <row r="287">
      <c r="A287" s="24">
        <v>66970.0</v>
      </c>
      <c r="B287" s="3" t="str">
        <f t="shared" si="1"/>
        <v>#REF!</v>
      </c>
    </row>
    <row r="288">
      <c r="A288" s="24">
        <v>140055.0</v>
      </c>
      <c r="B288" s="3" t="str">
        <f t="shared" si="1"/>
        <v>#REF!</v>
      </c>
    </row>
    <row r="289">
      <c r="A289" s="23">
        <v>40207.0</v>
      </c>
      <c r="B289" s="3" t="str">
        <f t="shared" si="1"/>
        <v>#REF!</v>
      </c>
    </row>
    <row r="290">
      <c r="A290" s="21">
        <v>72.8</v>
      </c>
      <c r="B290" s="3" t="str">
        <f t="shared" si="1"/>
        <v>#REF!</v>
      </c>
    </row>
    <row r="291">
      <c r="A291" s="21">
        <v>73.93</v>
      </c>
      <c r="B291" s="3" t="str">
        <f t="shared" si="1"/>
        <v>#REF!</v>
      </c>
    </row>
    <row r="292">
      <c r="A292" s="21">
        <v>71.65</v>
      </c>
      <c r="B292" s="3" t="str">
        <f t="shared" si="1"/>
        <v>#REF!</v>
      </c>
    </row>
    <row r="293">
      <c r="A293" s="21">
        <v>72.08</v>
      </c>
      <c r="B293" s="3" t="str">
        <f t="shared" si="1"/>
        <v>#REF!</v>
      </c>
    </row>
    <row r="294">
      <c r="A294" s="21">
        <v>-0.7</v>
      </c>
      <c r="B294" s="3" t="str">
        <f t="shared" si="1"/>
        <v>#REF!</v>
      </c>
    </row>
    <row r="295">
      <c r="A295" s="22">
        <v>-0.0096</v>
      </c>
      <c r="B295" s="3" t="str">
        <f t="shared" si="1"/>
        <v>#REF!</v>
      </c>
    </row>
    <row r="296">
      <c r="A296" s="24">
        <v>62977.0</v>
      </c>
      <c r="B296" s="3" t="str">
        <f t="shared" si="1"/>
        <v>#REF!</v>
      </c>
    </row>
    <row r="297">
      <c r="A297" s="24">
        <v>143747.0</v>
      </c>
      <c r="B297" s="3" t="str">
        <f t="shared" si="1"/>
        <v>#REF!</v>
      </c>
    </row>
    <row r="298">
      <c r="A298" s="23">
        <v>40210.0</v>
      </c>
      <c r="B298" s="3" t="str">
        <f t="shared" si="1"/>
        <v>#REF!</v>
      </c>
    </row>
    <row r="299">
      <c r="A299" s="21">
        <v>71.89</v>
      </c>
      <c r="B299" s="3" t="str">
        <f t="shared" si="1"/>
        <v>#REF!</v>
      </c>
    </row>
    <row r="300">
      <c r="A300" s="21">
        <v>74.23</v>
      </c>
      <c r="B300" s="3" t="str">
        <f t="shared" si="1"/>
        <v>#REF!</v>
      </c>
    </row>
    <row r="301">
      <c r="A301" s="21">
        <v>71.76</v>
      </c>
      <c r="B301" s="3" t="str">
        <f t="shared" si="1"/>
        <v>#REF!</v>
      </c>
    </row>
    <row r="302">
      <c r="A302" s="21">
        <v>73.71</v>
      </c>
      <c r="B302" s="3" t="str">
        <f t="shared" si="1"/>
        <v>#REF!</v>
      </c>
    </row>
    <row r="303">
      <c r="A303" s="25">
        <f>+1.63</f>
        <v>1.63</v>
      </c>
      <c r="B303" s="3" t="str">
        <f t="shared" si="1"/>
        <v>#REF!</v>
      </c>
    </row>
    <row r="304">
      <c r="A304" s="25">
        <f>+2.26%</f>
        <v>0.0226</v>
      </c>
      <c r="B304" s="3" t="str">
        <f t="shared" si="1"/>
        <v>#REF!</v>
      </c>
    </row>
    <row r="305">
      <c r="A305" s="26">
        <v>78655.0</v>
      </c>
      <c r="B305" s="3" t="str">
        <f t="shared" si="1"/>
        <v>#REF!</v>
      </c>
    </row>
    <row r="306">
      <c r="A306" s="26">
        <v>149035.0</v>
      </c>
      <c r="B306" s="3" t="str">
        <f t="shared" si="1"/>
        <v>#REF!</v>
      </c>
    </row>
    <row r="307">
      <c r="A307" s="27">
        <v>40211.0</v>
      </c>
      <c r="B307" s="3" t="str">
        <f t="shared" si="1"/>
        <v>#REF!</v>
      </c>
    </row>
    <row r="308">
      <c r="A308" s="28">
        <v>74.26</v>
      </c>
      <c r="B308" s="3" t="str">
        <f t="shared" si="1"/>
        <v>#REF!</v>
      </c>
    </row>
    <row r="309">
      <c r="A309" s="28">
        <v>76.73</v>
      </c>
      <c r="B309" s="3" t="str">
        <f t="shared" si="1"/>
        <v>#REF!</v>
      </c>
    </row>
    <row r="310">
      <c r="A310" s="28">
        <v>73.6</v>
      </c>
      <c r="B310" s="3" t="str">
        <f t="shared" si="1"/>
        <v>#REF!</v>
      </c>
    </row>
    <row r="311">
      <c r="A311" s="28">
        <v>76.62</v>
      </c>
      <c r="B311" s="3" t="str">
        <f t="shared" si="1"/>
        <v>#REF!</v>
      </c>
    </row>
    <row r="312">
      <c r="A312" s="25">
        <f>+2.91</f>
        <v>2.91</v>
      </c>
      <c r="B312" s="3" t="str">
        <f t="shared" si="1"/>
        <v>#REF!</v>
      </c>
    </row>
    <row r="313">
      <c r="A313" s="25">
        <f>+3.95%</f>
        <v>0.0395</v>
      </c>
      <c r="B313" s="3" t="str">
        <f t="shared" si="1"/>
        <v>#REF!</v>
      </c>
    </row>
    <row r="314">
      <c r="A314" s="26">
        <v>92048.0</v>
      </c>
      <c r="B314" s="3" t="str">
        <f t="shared" si="1"/>
        <v>#REF!</v>
      </c>
    </row>
    <row r="315">
      <c r="A315" s="26">
        <v>164446.0</v>
      </c>
      <c r="B315" s="3" t="str">
        <f t="shared" si="1"/>
        <v>#REF!</v>
      </c>
    </row>
    <row r="316">
      <c r="A316" s="27">
        <v>40212.0</v>
      </c>
      <c r="B316" s="3" t="str">
        <f t="shared" si="1"/>
        <v>#REF!</v>
      </c>
    </row>
    <row r="317">
      <c r="A317" s="28">
        <v>76.4</v>
      </c>
      <c r="B317" s="3" t="str">
        <f t="shared" si="1"/>
        <v>#REF!</v>
      </c>
    </row>
    <row r="318">
      <c r="A318" s="28">
        <v>77.49</v>
      </c>
      <c r="B318" s="3" t="str">
        <f t="shared" si="1"/>
        <v>#REF!</v>
      </c>
    </row>
    <row r="319">
      <c r="A319" s="28">
        <v>75.95</v>
      </c>
      <c r="B319" s="3" t="str">
        <f t="shared" si="1"/>
        <v>#REF!</v>
      </c>
    </row>
    <row r="320">
      <c r="A320" s="28">
        <v>76.39</v>
      </c>
      <c r="B320" s="3" t="str">
        <f t="shared" si="1"/>
        <v>#REF!</v>
      </c>
    </row>
    <row r="321">
      <c r="A321" s="21">
        <v>-0.23</v>
      </c>
      <c r="B321" s="3" t="str">
        <f t="shared" si="1"/>
        <v>#REF!</v>
      </c>
    </row>
    <row r="322">
      <c r="A322" s="22">
        <v>-0.003</v>
      </c>
      <c r="B322" s="3" t="str">
        <f t="shared" si="1"/>
        <v>#REF!</v>
      </c>
    </row>
    <row r="323">
      <c r="A323" s="24">
        <v>124529.0</v>
      </c>
      <c r="B323" s="3" t="str">
        <f t="shared" si="1"/>
        <v>#REF!</v>
      </c>
    </row>
    <row r="324">
      <c r="A324" s="24">
        <v>183051.0</v>
      </c>
      <c r="B324" s="3" t="str">
        <f t="shared" si="1"/>
        <v>#REF!</v>
      </c>
    </row>
    <row r="325">
      <c r="A325" s="23">
        <v>40213.0</v>
      </c>
      <c r="B325" s="3" t="str">
        <f t="shared" si="1"/>
        <v>#REF!</v>
      </c>
    </row>
    <row r="326">
      <c r="A326" s="21">
        <v>76.53</v>
      </c>
      <c r="B326" s="3" t="str">
        <f t="shared" si="1"/>
        <v>#REF!</v>
      </c>
    </row>
    <row r="327">
      <c r="A327" s="21">
        <v>76.53</v>
      </c>
      <c r="B327" s="3" t="str">
        <f t="shared" si="1"/>
        <v>#REF!</v>
      </c>
    </row>
    <row r="328">
      <c r="A328" s="21">
        <v>71.8</v>
      </c>
      <c r="B328" s="3" t="str">
        <f t="shared" si="1"/>
        <v>#REF!</v>
      </c>
    </row>
    <row r="329">
      <c r="A329" s="21">
        <v>72.49</v>
      </c>
      <c r="B329" s="3" t="str">
        <f t="shared" si="1"/>
        <v>#REF!</v>
      </c>
    </row>
    <row r="330">
      <c r="A330" s="21">
        <v>-3.9</v>
      </c>
      <c r="B330" s="3" t="str">
        <f t="shared" si="1"/>
        <v>#REF!</v>
      </c>
    </row>
    <row r="331">
      <c r="A331" s="22">
        <v>-0.0511</v>
      </c>
      <c r="B331" s="3" t="str">
        <f t="shared" si="1"/>
        <v>#REF!</v>
      </c>
    </row>
    <row r="332">
      <c r="A332" s="24">
        <v>146376.0</v>
      </c>
      <c r="B332" s="3" t="str">
        <f t="shared" si="1"/>
        <v>#REF!</v>
      </c>
    </row>
    <row r="333">
      <c r="A333" s="24">
        <v>185008.0</v>
      </c>
      <c r="B333" s="3" t="str">
        <f t="shared" si="1"/>
        <v>#REF!</v>
      </c>
    </row>
    <row r="334">
      <c r="A334" s="23">
        <v>40214.0</v>
      </c>
      <c r="B334" s="3" t="str">
        <f t="shared" si="1"/>
        <v>#REF!</v>
      </c>
    </row>
    <row r="335">
      <c r="A335" s="21">
        <v>72.35</v>
      </c>
      <c r="B335" s="3" t="str">
        <f t="shared" si="1"/>
        <v>#REF!</v>
      </c>
    </row>
    <row r="336">
      <c r="A336" s="21">
        <v>72.92</v>
      </c>
      <c r="B336" s="3" t="str">
        <f t="shared" si="1"/>
        <v>#REF!</v>
      </c>
    </row>
    <row r="337">
      <c r="A337" s="21">
        <v>68.36</v>
      </c>
      <c r="B337" s="3" t="str">
        <f t="shared" si="1"/>
        <v>#REF!</v>
      </c>
    </row>
    <row r="338">
      <c r="A338" s="21">
        <v>70.08</v>
      </c>
      <c r="B338" s="3" t="str">
        <f t="shared" si="1"/>
        <v>#REF!</v>
      </c>
    </row>
    <row r="339">
      <c r="A339" s="21">
        <v>-2.41</v>
      </c>
      <c r="B339" s="3" t="str">
        <f t="shared" si="1"/>
        <v>#REF!</v>
      </c>
    </row>
    <row r="340">
      <c r="A340" s="22">
        <v>-0.0332</v>
      </c>
      <c r="B340" s="3" t="str">
        <f t="shared" si="1"/>
        <v>#REF!</v>
      </c>
    </row>
    <row r="341">
      <c r="A341" s="24">
        <v>174059.0</v>
      </c>
      <c r="B341" s="3" t="str">
        <f t="shared" si="1"/>
        <v>#REF!</v>
      </c>
    </row>
    <row r="342">
      <c r="A342" s="24">
        <v>177592.0</v>
      </c>
      <c r="B342" s="3" t="str">
        <f t="shared" si="1"/>
        <v>#REF!</v>
      </c>
    </row>
    <row r="343">
      <c r="A343" s="23">
        <v>40217.0</v>
      </c>
      <c r="B343" s="3" t="str">
        <f t="shared" si="1"/>
        <v>#REF!</v>
      </c>
    </row>
    <row r="344">
      <c r="A344" s="21">
        <v>70.57</v>
      </c>
      <c r="B344" s="3" t="str">
        <f t="shared" si="1"/>
        <v>#REF!</v>
      </c>
    </row>
    <row r="345">
      <c r="A345" s="21">
        <v>71.23</v>
      </c>
      <c r="B345" s="3" t="str">
        <f t="shared" si="1"/>
        <v>#REF!</v>
      </c>
    </row>
    <row r="346">
      <c r="A346" s="21">
        <v>69.67</v>
      </c>
      <c r="B346" s="3" t="str">
        <f t="shared" si="1"/>
        <v>#REF!</v>
      </c>
    </row>
    <row r="347">
      <c r="A347" s="21">
        <v>70.66</v>
      </c>
      <c r="B347" s="3" t="str">
        <f t="shared" si="1"/>
        <v>#REF!</v>
      </c>
    </row>
    <row r="348">
      <c r="A348" s="25">
        <f>+0.58</f>
        <v>0.58</v>
      </c>
      <c r="B348" s="3" t="str">
        <f t="shared" si="1"/>
        <v>#REF!</v>
      </c>
    </row>
    <row r="349">
      <c r="A349" s="25">
        <f>+0.83%</f>
        <v>0.0083</v>
      </c>
      <c r="B349" s="3" t="str">
        <f t="shared" si="1"/>
        <v>#REF!</v>
      </c>
    </row>
    <row r="350">
      <c r="A350" s="26">
        <v>106853.0</v>
      </c>
      <c r="B350" s="3" t="str">
        <f t="shared" si="1"/>
        <v>#REF!</v>
      </c>
    </row>
    <row r="351">
      <c r="A351" s="26">
        <v>187461.0</v>
      </c>
      <c r="B351" s="3" t="str">
        <f t="shared" si="1"/>
        <v>#REF!</v>
      </c>
    </row>
    <row r="352">
      <c r="A352" s="27">
        <v>40218.0</v>
      </c>
      <c r="B352" s="3" t="str">
        <f t="shared" si="1"/>
        <v>#REF!</v>
      </c>
    </row>
    <row r="353">
      <c r="A353" s="28">
        <v>70.15</v>
      </c>
      <c r="B353" s="3" t="str">
        <f t="shared" si="1"/>
        <v>#REF!</v>
      </c>
    </row>
    <row r="354">
      <c r="A354" s="28">
        <v>73.02</v>
      </c>
      <c r="B354" s="3" t="str">
        <f t="shared" si="1"/>
        <v>#REF!</v>
      </c>
    </row>
    <row r="355">
      <c r="A355" s="28">
        <v>70.15</v>
      </c>
      <c r="B355" s="3" t="str">
        <f t="shared" si="1"/>
        <v>#REF!</v>
      </c>
    </row>
    <row r="356">
      <c r="A356" s="28">
        <v>72.67</v>
      </c>
      <c r="B356" s="3" t="str">
        <f t="shared" si="1"/>
        <v>#REF!</v>
      </c>
    </row>
    <row r="357">
      <c r="A357" s="25">
        <f>+2.01</f>
        <v>2.01</v>
      </c>
      <c r="B357" s="3" t="str">
        <f t="shared" si="1"/>
        <v>#REF!</v>
      </c>
    </row>
    <row r="358">
      <c r="A358" s="25">
        <f>+2.84%</f>
        <v>0.0284</v>
      </c>
      <c r="B358" s="3" t="str">
        <f t="shared" si="1"/>
        <v>#REF!</v>
      </c>
    </row>
    <row r="359">
      <c r="A359" s="26">
        <v>129581.0</v>
      </c>
      <c r="B359" s="3" t="str">
        <f t="shared" si="1"/>
        <v>#REF!</v>
      </c>
    </row>
    <row r="360">
      <c r="A360" s="26">
        <v>182010.0</v>
      </c>
      <c r="B360" s="3" t="str">
        <f t="shared" si="1"/>
        <v>#REF!</v>
      </c>
    </row>
    <row r="361">
      <c r="A361" s="27">
        <v>40219.0</v>
      </c>
      <c r="B361" s="3" t="str">
        <f t="shared" si="1"/>
        <v>#REF!</v>
      </c>
    </row>
    <row r="362">
      <c r="A362" s="28">
        <v>72.42</v>
      </c>
      <c r="B362" s="3" t="str">
        <f t="shared" si="1"/>
        <v>#REF!</v>
      </c>
    </row>
    <row r="363">
      <c r="A363" s="28">
        <v>73.57</v>
      </c>
      <c r="B363" s="3" t="str">
        <f t="shared" si="1"/>
        <v>#REF!</v>
      </c>
    </row>
    <row r="364">
      <c r="A364" s="28">
        <v>71.35</v>
      </c>
      <c r="B364" s="3" t="str">
        <f t="shared" si="1"/>
        <v>#REF!</v>
      </c>
    </row>
    <row r="365">
      <c r="A365" s="28">
        <v>73.12</v>
      </c>
      <c r="B365" s="3" t="str">
        <f t="shared" si="1"/>
        <v>#REF!</v>
      </c>
    </row>
    <row r="366">
      <c r="A366" s="25">
        <f>+0.45</f>
        <v>0.45</v>
      </c>
      <c r="B366" s="3" t="str">
        <f t="shared" si="1"/>
        <v>#REF!</v>
      </c>
    </row>
    <row r="367">
      <c r="A367" s="25">
        <f>+0.62%</f>
        <v>0.0062</v>
      </c>
      <c r="B367" s="3" t="str">
        <f t="shared" si="1"/>
        <v>#REF!</v>
      </c>
    </row>
    <row r="368">
      <c r="A368" s="26">
        <v>169296.0</v>
      </c>
      <c r="B368" s="3" t="str">
        <f t="shared" si="1"/>
        <v>#REF!</v>
      </c>
    </row>
    <row r="369">
      <c r="A369" s="26">
        <v>192020.0</v>
      </c>
      <c r="B369" s="3" t="str">
        <f t="shared" si="1"/>
        <v>#REF!</v>
      </c>
    </row>
    <row r="370">
      <c r="A370" s="27">
        <v>40220.0</v>
      </c>
      <c r="B370" s="3" t="str">
        <f t="shared" si="1"/>
        <v>#REF!</v>
      </c>
    </row>
    <row r="371">
      <c r="A371" s="28">
        <v>73.42</v>
      </c>
      <c r="B371" s="3" t="str">
        <f t="shared" si="1"/>
        <v>#REF!</v>
      </c>
    </row>
    <row r="372">
      <c r="A372" s="28">
        <v>74.4</v>
      </c>
      <c r="B372" s="3" t="str">
        <f t="shared" si="1"/>
        <v>#REF!</v>
      </c>
    </row>
    <row r="373">
      <c r="A373" s="28">
        <v>72.25</v>
      </c>
      <c r="B373" s="3" t="str">
        <f t="shared" si="1"/>
        <v>#REF!</v>
      </c>
    </row>
    <row r="374">
      <c r="A374" s="28">
        <v>74.12</v>
      </c>
      <c r="B374" s="3" t="str">
        <f t="shared" si="1"/>
        <v>#REF!</v>
      </c>
    </row>
    <row r="375">
      <c r="A375" s="25">
        <f>+1</f>
        <v>1</v>
      </c>
      <c r="B375" s="3" t="str">
        <f t="shared" si="1"/>
        <v>#REF!</v>
      </c>
    </row>
    <row r="376">
      <c r="A376" s="25">
        <f>+1.37%</f>
        <v>0.0137</v>
      </c>
      <c r="B376" s="3" t="str">
        <f t="shared" si="1"/>
        <v>#REF!</v>
      </c>
    </row>
    <row r="377">
      <c r="A377" s="26">
        <v>187893.0</v>
      </c>
      <c r="B377" s="3" t="str">
        <f t="shared" si="1"/>
        <v>#REF!</v>
      </c>
    </row>
    <row r="378">
      <c r="A378" s="26">
        <v>200664.0</v>
      </c>
      <c r="B378" s="3" t="str">
        <f t="shared" si="1"/>
        <v>#REF!</v>
      </c>
    </row>
    <row r="379">
      <c r="A379" s="27">
        <v>40221.0</v>
      </c>
      <c r="B379" s="3" t="str">
        <f t="shared" si="1"/>
        <v>#REF!</v>
      </c>
    </row>
    <row r="380">
      <c r="A380" s="28">
        <v>73.91</v>
      </c>
      <c r="B380" s="3" t="str">
        <f t="shared" si="1"/>
        <v>#REF!</v>
      </c>
    </row>
    <row r="381">
      <c r="A381" s="28">
        <v>74.0</v>
      </c>
      <c r="B381" s="3" t="str">
        <f t="shared" si="1"/>
        <v>#REF!</v>
      </c>
    </row>
    <row r="382">
      <c r="A382" s="28">
        <v>71.65</v>
      </c>
      <c r="B382" s="3" t="str">
        <f t="shared" si="1"/>
        <v>#REF!</v>
      </c>
    </row>
    <row r="383">
      <c r="A383" s="28">
        <v>72.9</v>
      </c>
      <c r="B383" s="3" t="str">
        <f t="shared" si="1"/>
        <v>#REF!</v>
      </c>
    </row>
    <row r="384">
      <c r="A384" s="21">
        <v>-1.22</v>
      </c>
      <c r="B384" s="3" t="str">
        <f t="shared" si="1"/>
        <v>#REF!</v>
      </c>
    </row>
    <row r="385">
      <c r="A385" s="22">
        <v>-0.0165</v>
      </c>
      <c r="B385" s="3" t="str">
        <f t="shared" si="1"/>
        <v>#REF!</v>
      </c>
    </row>
    <row r="386">
      <c r="A386" s="24">
        <v>155441.0</v>
      </c>
      <c r="B386" s="3" t="str">
        <f t="shared" si="1"/>
        <v>#REF!</v>
      </c>
    </row>
    <row r="387">
      <c r="A387" s="24">
        <v>192958.0</v>
      </c>
      <c r="B387" s="3" t="str">
        <f t="shared" si="1"/>
        <v>#REF!</v>
      </c>
    </row>
    <row r="388">
      <c r="A388" s="23">
        <v>40224.0</v>
      </c>
      <c r="B388" s="3" t="str">
        <f t="shared" si="1"/>
        <v>#REF!</v>
      </c>
    </row>
    <row r="389">
      <c r="A389" s="21">
        <v>73.12</v>
      </c>
      <c r="B389" s="3" t="str">
        <f t="shared" si="1"/>
        <v>#REF!</v>
      </c>
    </row>
    <row r="390">
      <c r="A390" s="21">
        <v>73.15</v>
      </c>
      <c r="B390" s="3" t="str">
        <f t="shared" si="1"/>
        <v>#REF!</v>
      </c>
    </row>
    <row r="391">
      <c r="A391" s="21">
        <v>72.29</v>
      </c>
      <c r="B391" s="3" t="str">
        <f t="shared" si="1"/>
        <v>#REF!</v>
      </c>
    </row>
    <row r="392">
      <c r="A392" s="21">
        <v>72.51</v>
      </c>
      <c r="B392" s="3" t="str">
        <f t="shared" si="1"/>
        <v>#REF!</v>
      </c>
    </row>
    <row r="393">
      <c r="A393" s="21">
        <v>-0.39</v>
      </c>
      <c r="B393" s="3" t="str">
        <f t="shared" si="1"/>
        <v>#REF!</v>
      </c>
    </row>
    <row r="394">
      <c r="A394" s="22">
        <v>-0.0053</v>
      </c>
      <c r="B394" s="3" t="str">
        <f t="shared" si="1"/>
        <v>#REF!</v>
      </c>
    </row>
    <row r="395">
      <c r="A395" s="24">
        <v>43806.0</v>
      </c>
      <c r="B395" s="3" t="str">
        <f t="shared" si="1"/>
        <v>#REF!</v>
      </c>
    </row>
    <row r="396">
      <c r="A396" s="24">
        <v>198210.0</v>
      </c>
      <c r="B396" s="3" t="str">
        <f t="shared" si="1"/>
        <v>#REF!</v>
      </c>
    </row>
    <row r="397">
      <c r="A397" s="23">
        <v>40225.0</v>
      </c>
      <c r="B397" s="3" t="str">
        <f t="shared" si="1"/>
        <v>#REF!</v>
      </c>
    </row>
    <row r="398">
      <c r="A398" s="21">
        <v>72.62</v>
      </c>
      <c r="B398" s="3" t="str">
        <f t="shared" si="1"/>
        <v>#REF!</v>
      </c>
    </row>
    <row r="399">
      <c r="A399" s="21">
        <v>76.0</v>
      </c>
      <c r="B399" s="3" t="str">
        <f t="shared" si="1"/>
        <v>#REF!</v>
      </c>
    </row>
    <row r="400">
      <c r="A400" s="21">
        <v>72.55</v>
      </c>
      <c r="B400" s="3" t="str">
        <f t="shared" si="1"/>
        <v>#REF!</v>
      </c>
    </row>
    <row r="401">
      <c r="A401" s="21">
        <v>75.68</v>
      </c>
      <c r="B401" s="3" t="str">
        <f t="shared" si="1"/>
        <v>#REF!</v>
      </c>
    </row>
    <row r="402">
      <c r="A402" s="25">
        <f>+3.17</f>
        <v>3.17</v>
      </c>
      <c r="B402" s="3" t="str">
        <f t="shared" si="1"/>
        <v>#REF!</v>
      </c>
    </row>
    <row r="403">
      <c r="A403" s="25">
        <f>+4.37%</f>
        <v>0.0437</v>
      </c>
      <c r="B403" s="3" t="str">
        <f t="shared" si="1"/>
        <v>#REF!</v>
      </c>
    </row>
    <row r="404">
      <c r="A404" s="26">
        <v>143535.0</v>
      </c>
      <c r="B404" s="3" t="str">
        <f t="shared" si="1"/>
        <v>#REF!</v>
      </c>
    </row>
    <row r="405">
      <c r="A405" s="26">
        <v>207194.0</v>
      </c>
      <c r="B405" s="3" t="str">
        <f t="shared" si="1"/>
        <v>#REF!</v>
      </c>
    </row>
    <row r="406">
      <c r="A406" s="27">
        <v>40226.0</v>
      </c>
      <c r="B406" s="3" t="str">
        <f t="shared" si="1"/>
        <v>#REF!</v>
      </c>
    </row>
    <row r="407">
      <c r="A407" s="28">
        <v>75.75</v>
      </c>
      <c r="B407" s="3" t="str">
        <f t="shared" si="1"/>
        <v>#REF!</v>
      </c>
    </row>
    <row r="408">
      <c r="A408" s="28">
        <v>76.48</v>
      </c>
      <c r="B408" s="3" t="str">
        <f t="shared" si="1"/>
        <v>#REF!</v>
      </c>
    </row>
    <row r="409">
      <c r="A409" s="28">
        <v>75.4</v>
      </c>
      <c r="B409" s="3" t="str">
        <f t="shared" si="1"/>
        <v>#REF!</v>
      </c>
    </row>
    <row r="410">
      <c r="A410" s="28">
        <v>76.27</v>
      </c>
      <c r="B410" s="3" t="str">
        <f t="shared" si="1"/>
        <v>#REF!</v>
      </c>
    </row>
    <row r="411">
      <c r="A411" s="25">
        <f>+0.59</f>
        <v>0.59</v>
      </c>
      <c r="B411" s="3" t="str">
        <f t="shared" si="1"/>
        <v>#REF!</v>
      </c>
    </row>
    <row r="412">
      <c r="A412" s="25">
        <f>+0.78%</f>
        <v>0.0078</v>
      </c>
      <c r="B412" s="3" t="str">
        <f t="shared" si="1"/>
        <v>#REF!</v>
      </c>
    </row>
    <row r="413">
      <c r="A413" s="26">
        <v>162043.0</v>
      </c>
      <c r="B413" s="3" t="str">
        <f t="shared" si="1"/>
        <v>#REF!</v>
      </c>
    </row>
    <row r="414">
      <c r="A414" s="26">
        <v>204155.0</v>
      </c>
      <c r="B414" s="3" t="str">
        <f t="shared" si="1"/>
        <v>#REF!</v>
      </c>
    </row>
    <row r="415">
      <c r="A415" s="27">
        <v>40227.0</v>
      </c>
      <c r="B415" s="3" t="str">
        <f t="shared" si="1"/>
        <v>#REF!</v>
      </c>
    </row>
    <row r="416">
      <c r="A416" s="28">
        <v>75.85</v>
      </c>
      <c r="B416" s="3" t="str">
        <f t="shared" si="1"/>
        <v>#REF!</v>
      </c>
    </row>
    <row r="417">
      <c r="A417" s="28">
        <v>78.0</v>
      </c>
      <c r="B417" s="3" t="str">
        <f t="shared" si="1"/>
        <v>#REF!</v>
      </c>
    </row>
    <row r="418">
      <c r="A418" s="28">
        <v>75.27</v>
      </c>
      <c r="B418" s="3" t="str">
        <f t="shared" si="1"/>
        <v>#REF!</v>
      </c>
    </row>
    <row r="419">
      <c r="A419" s="28">
        <v>77.78</v>
      </c>
      <c r="B419" s="3" t="str">
        <f t="shared" si="1"/>
        <v>#REF!</v>
      </c>
    </row>
    <row r="420">
      <c r="A420" s="25">
        <f>+1.51</f>
        <v>1.51</v>
      </c>
      <c r="B420" s="3" t="str">
        <f t="shared" si="1"/>
        <v>#REF!</v>
      </c>
    </row>
    <row r="421">
      <c r="A421" s="25">
        <f>+1.98%</f>
        <v>0.0198</v>
      </c>
      <c r="B421" s="3" t="str">
        <f t="shared" si="1"/>
        <v>#REF!</v>
      </c>
    </row>
    <row r="422">
      <c r="A422" s="26">
        <v>181693.0</v>
      </c>
      <c r="B422" s="3" t="str">
        <f t="shared" si="1"/>
        <v>#REF!</v>
      </c>
    </row>
    <row r="423">
      <c r="A423" s="26">
        <v>207297.0</v>
      </c>
      <c r="B423" s="3" t="str">
        <f t="shared" si="1"/>
        <v>#REF!</v>
      </c>
    </row>
    <row r="424">
      <c r="A424" s="27">
        <v>40228.0</v>
      </c>
      <c r="B424" s="3" t="str">
        <f t="shared" si="1"/>
        <v>#REF!</v>
      </c>
    </row>
    <row r="425">
      <c r="A425" s="28">
        <v>76.99</v>
      </c>
      <c r="B425" s="3" t="str">
        <f t="shared" si="1"/>
        <v>#REF!</v>
      </c>
    </row>
    <row r="426">
      <c r="A426" s="28">
        <v>78.45</v>
      </c>
      <c r="B426" s="3" t="str">
        <f t="shared" si="1"/>
        <v>#REF!</v>
      </c>
    </row>
    <row r="427">
      <c r="A427" s="28">
        <v>76.45</v>
      </c>
      <c r="B427" s="3" t="str">
        <f t="shared" si="1"/>
        <v>#REF!</v>
      </c>
    </row>
    <row r="428">
      <c r="A428" s="28">
        <v>78.19</v>
      </c>
      <c r="B428" s="3" t="str">
        <f t="shared" si="1"/>
        <v>#REF!</v>
      </c>
    </row>
    <row r="429">
      <c r="A429" s="25">
        <f>+0.41</f>
        <v>0.41</v>
      </c>
      <c r="B429" s="3" t="str">
        <f t="shared" si="1"/>
        <v>#REF!</v>
      </c>
    </row>
    <row r="430">
      <c r="A430" s="25">
        <f>+0.53%</f>
        <v>0.0053</v>
      </c>
      <c r="B430" s="3" t="str">
        <f t="shared" si="1"/>
        <v>#REF!</v>
      </c>
    </row>
    <row r="431">
      <c r="A431" s="26">
        <v>157829.0</v>
      </c>
      <c r="B431" s="3" t="str">
        <f t="shared" si="1"/>
        <v>#REF!</v>
      </c>
    </row>
    <row r="432">
      <c r="A432" s="26">
        <v>209363.0</v>
      </c>
      <c r="B432" s="3" t="str">
        <f t="shared" si="1"/>
        <v>#REF!</v>
      </c>
    </row>
    <row r="433">
      <c r="A433" s="27">
        <v>40231.0</v>
      </c>
      <c r="B433" s="3" t="str">
        <f t="shared" si="1"/>
        <v>#REF!</v>
      </c>
    </row>
    <row r="434">
      <c r="A434" s="28">
        <v>78.44</v>
      </c>
      <c r="B434" s="3" t="str">
        <f t="shared" si="1"/>
        <v>#REF!</v>
      </c>
    </row>
    <row r="435">
      <c r="A435" s="28">
        <v>78.94</v>
      </c>
      <c r="B435" s="3" t="str">
        <f t="shared" si="1"/>
        <v>#REF!</v>
      </c>
    </row>
    <row r="436">
      <c r="A436" s="28">
        <v>77.85</v>
      </c>
      <c r="B436" s="3" t="str">
        <f t="shared" si="1"/>
        <v>#REF!</v>
      </c>
    </row>
    <row r="437">
      <c r="A437" s="28">
        <v>78.61</v>
      </c>
      <c r="B437" s="3" t="str">
        <f t="shared" si="1"/>
        <v>#REF!</v>
      </c>
    </row>
    <row r="438">
      <c r="A438" s="25">
        <f>+0.42</f>
        <v>0.42</v>
      </c>
      <c r="B438" s="3" t="str">
        <f t="shared" si="1"/>
        <v>#REF!</v>
      </c>
    </row>
    <row r="439">
      <c r="A439" s="25">
        <f>+0.54%</f>
        <v>0.0054</v>
      </c>
      <c r="B439" s="3" t="str">
        <f t="shared" si="1"/>
        <v>#REF!</v>
      </c>
    </row>
    <row r="440">
      <c r="A440" s="26">
        <v>139448.0</v>
      </c>
      <c r="B440" s="3" t="str">
        <f t="shared" si="1"/>
        <v>#REF!</v>
      </c>
    </row>
    <row r="441">
      <c r="A441" s="26">
        <v>196343.0</v>
      </c>
      <c r="B441" s="3" t="str">
        <f t="shared" si="1"/>
        <v>#REF!</v>
      </c>
    </row>
    <row r="442">
      <c r="A442" s="27">
        <v>40232.0</v>
      </c>
      <c r="B442" s="3" t="str">
        <f t="shared" si="1"/>
        <v>#REF!</v>
      </c>
    </row>
    <row r="443">
      <c r="A443" s="28">
        <v>78.4</v>
      </c>
      <c r="B443" s="3" t="str">
        <f t="shared" si="1"/>
        <v>#REF!</v>
      </c>
    </row>
    <row r="444">
      <c r="A444" s="28">
        <v>78.64</v>
      </c>
      <c r="B444" s="3" t="str">
        <f t="shared" si="1"/>
        <v>#REF!</v>
      </c>
    </row>
    <row r="445">
      <c r="A445" s="28">
        <v>76.57</v>
      </c>
      <c r="B445" s="3" t="str">
        <f t="shared" si="1"/>
        <v>#REF!</v>
      </c>
    </row>
    <row r="446">
      <c r="A446" s="28">
        <v>77.25</v>
      </c>
      <c r="B446" s="3" t="str">
        <f t="shared" si="1"/>
        <v>#REF!</v>
      </c>
    </row>
    <row r="447">
      <c r="A447" s="21">
        <v>-1.36</v>
      </c>
      <c r="B447" s="3" t="str">
        <f t="shared" si="1"/>
        <v>#REF!</v>
      </c>
    </row>
    <row r="448">
      <c r="A448" s="22">
        <v>-0.0173</v>
      </c>
      <c r="B448" s="3" t="str">
        <f t="shared" si="1"/>
        <v>#REF!</v>
      </c>
    </row>
    <row r="449">
      <c r="A449" s="24">
        <v>172966.0</v>
      </c>
      <c r="B449" s="3" t="str">
        <f t="shared" si="1"/>
        <v>#REF!</v>
      </c>
    </row>
    <row r="450">
      <c r="A450" s="24">
        <v>190312.0</v>
      </c>
      <c r="B450" s="3" t="str">
        <f t="shared" si="1"/>
        <v>#REF!</v>
      </c>
    </row>
    <row r="451">
      <c r="A451" s="23">
        <v>40233.0</v>
      </c>
      <c r="B451" s="3" t="str">
        <f t="shared" si="1"/>
        <v>#REF!</v>
      </c>
    </row>
    <row r="452">
      <c r="A452" s="21">
        <v>77.35</v>
      </c>
      <c r="B452" s="3" t="str">
        <f t="shared" si="1"/>
        <v>#REF!</v>
      </c>
    </row>
    <row r="453">
      <c r="A453" s="21">
        <v>78.5</v>
      </c>
      <c r="B453" s="3" t="str">
        <f t="shared" si="1"/>
        <v>#REF!</v>
      </c>
    </row>
    <row r="454">
      <c r="A454" s="21">
        <v>76.63</v>
      </c>
      <c r="B454" s="3" t="str">
        <f t="shared" si="1"/>
        <v>#REF!</v>
      </c>
    </row>
    <row r="455">
      <c r="A455" s="21">
        <v>78.09</v>
      </c>
      <c r="B455" s="3" t="str">
        <f t="shared" si="1"/>
        <v>#REF!</v>
      </c>
    </row>
    <row r="456">
      <c r="A456" s="25">
        <f>+0.84</f>
        <v>0.84</v>
      </c>
      <c r="B456" s="3" t="str">
        <f t="shared" si="1"/>
        <v>#REF!</v>
      </c>
    </row>
    <row r="457">
      <c r="A457" s="25">
        <f>+1.09%</f>
        <v>0.0109</v>
      </c>
      <c r="B457" s="3" t="str">
        <f t="shared" si="1"/>
        <v>#REF!</v>
      </c>
    </row>
    <row r="458">
      <c r="A458" s="26">
        <v>146906.0</v>
      </c>
      <c r="B458" s="3" t="str">
        <f t="shared" si="1"/>
        <v>#REF!</v>
      </c>
    </row>
    <row r="459">
      <c r="A459" s="26">
        <v>191976.0</v>
      </c>
      <c r="B459" s="3" t="str">
        <f t="shared" si="1"/>
        <v>#REF!</v>
      </c>
    </row>
    <row r="460">
      <c r="A460" s="27">
        <v>40234.0</v>
      </c>
      <c r="B460" s="3" t="str">
        <f t="shared" si="1"/>
        <v>#REF!</v>
      </c>
    </row>
    <row r="461">
      <c r="A461" s="28">
        <v>77.74</v>
      </c>
      <c r="B461" s="3" t="str">
        <f t="shared" si="1"/>
        <v>#REF!</v>
      </c>
    </row>
    <row r="462">
      <c r="A462" s="28">
        <v>78.42</v>
      </c>
      <c r="B462" s="3" t="str">
        <f t="shared" si="1"/>
        <v>#REF!</v>
      </c>
    </row>
    <row r="463">
      <c r="A463" s="28">
        <v>75.29</v>
      </c>
      <c r="B463" s="3" t="str">
        <f t="shared" si="1"/>
        <v>#REF!</v>
      </c>
    </row>
    <row r="464">
      <c r="A464" s="28">
        <v>76.29</v>
      </c>
      <c r="B464" s="3" t="str">
        <f t="shared" si="1"/>
        <v>#REF!</v>
      </c>
    </row>
    <row r="465">
      <c r="A465" s="21">
        <v>-1.8</v>
      </c>
      <c r="B465" s="3" t="str">
        <f t="shared" si="1"/>
        <v>#REF!</v>
      </c>
    </row>
    <row r="466">
      <c r="A466" s="22">
        <v>-0.0231</v>
      </c>
      <c r="B466" s="3" t="str">
        <f t="shared" si="1"/>
        <v>#REF!</v>
      </c>
    </row>
    <row r="467">
      <c r="A467" s="24">
        <v>169037.0</v>
      </c>
      <c r="B467" s="3" t="str">
        <f t="shared" si="1"/>
        <v>#REF!</v>
      </c>
    </row>
    <row r="468">
      <c r="A468" s="24">
        <v>183919.0</v>
      </c>
      <c r="B468" s="3" t="str">
        <f t="shared" si="1"/>
        <v>#REF!</v>
      </c>
    </row>
    <row r="469">
      <c r="A469" s="23">
        <v>40235.0</v>
      </c>
      <c r="B469" s="3" t="str">
        <f t="shared" si="1"/>
        <v>#REF!</v>
      </c>
    </row>
    <row r="470">
      <c r="A470" s="21">
        <v>76.45</v>
      </c>
      <c r="B470" s="3" t="str">
        <f t="shared" si="1"/>
        <v>#REF!</v>
      </c>
    </row>
    <row r="471">
      <c r="A471" s="21">
        <v>77.99</v>
      </c>
      <c r="B471" s="3" t="str">
        <f t="shared" si="1"/>
        <v>#REF!</v>
      </c>
    </row>
    <row r="472">
      <c r="A472" s="21">
        <v>75.91</v>
      </c>
      <c r="B472" s="3" t="str">
        <f t="shared" si="1"/>
        <v>#REF!</v>
      </c>
    </row>
    <row r="473">
      <c r="A473" s="21">
        <v>77.59</v>
      </c>
      <c r="B473" s="3" t="str">
        <f t="shared" si="1"/>
        <v>#REF!</v>
      </c>
    </row>
    <row r="474">
      <c r="A474" s="25">
        <f>+1.3</f>
        <v>1.3</v>
      </c>
      <c r="B474" s="3" t="str">
        <f t="shared" si="1"/>
        <v>#REF!</v>
      </c>
    </row>
    <row r="475">
      <c r="A475" s="25">
        <f>+1.7%</f>
        <v>0.017</v>
      </c>
      <c r="B475" s="3" t="str">
        <f t="shared" si="1"/>
        <v>#REF!</v>
      </c>
    </row>
    <row r="476">
      <c r="A476" s="26">
        <v>139708.0</v>
      </c>
      <c r="B476" s="3" t="str">
        <f t="shared" si="1"/>
        <v>#REF!</v>
      </c>
    </row>
    <row r="477">
      <c r="A477" s="26">
        <v>178864.0</v>
      </c>
      <c r="B477" s="3" t="str">
        <f t="shared" si="1"/>
        <v>#REF!</v>
      </c>
    </row>
    <row r="478">
      <c r="A478" s="27">
        <v>40238.0</v>
      </c>
      <c r="B478" s="3" t="str">
        <f t="shared" si="1"/>
        <v>#REF!</v>
      </c>
    </row>
    <row r="479">
      <c r="A479" s="28">
        <v>77.69</v>
      </c>
      <c r="B479" s="3" t="str">
        <f t="shared" si="1"/>
        <v>#REF!</v>
      </c>
    </row>
    <row r="480">
      <c r="A480" s="28">
        <v>78.47</v>
      </c>
      <c r="B480" s="3" t="str">
        <f t="shared" si="1"/>
        <v>#REF!</v>
      </c>
    </row>
    <row r="481">
      <c r="A481" s="28">
        <v>76.21</v>
      </c>
      <c r="B481" s="3" t="str">
        <f t="shared" si="1"/>
        <v>#REF!</v>
      </c>
    </row>
    <row r="482">
      <c r="A482" s="28">
        <v>76.89</v>
      </c>
      <c r="B482" s="3" t="str">
        <f t="shared" si="1"/>
        <v>#REF!</v>
      </c>
    </row>
    <row r="483">
      <c r="A483" s="21">
        <v>-0.7</v>
      </c>
      <c r="B483" s="3" t="str">
        <f t="shared" si="1"/>
        <v>#REF!</v>
      </c>
    </row>
    <row r="484">
      <c r="A484" s="22">
        <v>-0.009</v>
      </c>
      <c r="B484" s="3" t="str">
        <f t="shared" si="1"/>
        <v>#REF!</v>
      </c>
    </row>
    <row r="485">
      <c r="A485" s="24">
        <v>130827.0</v>
      </c>
      <c r="B485" s="3" t="str">
        <f t="shared" si="1"/>
        <v>#REF!</v>
      </c>
    </row>
    <row r="486">
      <c r="A486" s="24">
        <v>175711.0</v>
      </c>
      <c r="B486" s="3" t="str">
        <f t="shared" si="1"/>
        <v>#REF!</v>
      </c>
    </row>
    <row r="487">
      <c r="A487" s="23">
        <v>40239.0</v>
      </c>
      <c r="B487" s="3" t="str">
        <f t="shared" si="1"/>
        <v>#REF!</v>
      </c>
    </row>
    <row r="488">
      <c r="A488" s="21">
        <v>77.05</v>
      </c>
      <c r="B488" s="3" t="str">
        <f t="shared" si="1"/>
        <v>#REF!</v>
      </c>
    </row>
    <row r="489">
      <c r="A489" s="21">
        <v>79.25</v>
      </c>
      <c r="B489" s="3" t="str">
        <f t="shared" si="1"/>
        <v>#REF!</v>
      </c>
    </row>
    <row r="490">
      <c r="A490" s="21">
        <v>76.55</v>
      </c>
      <c r="B490" s="3" t="str">
        <f t="shared" si="1"/>
        <v>#REF!</v>
      </c>
    </row>
    <row r="491">
      <c r="A491" s="21">
        <v>78.18</v>
      </c>
      <c r="B491" s="3" t="str">
        <f t="shared" si="1"/>
        <v>#REF!</v>
      </c>
    </row>
    <row r="492">
      <c r="A492" s="25">
        <f>+1.29</f>
        <v>1.29</v>
      </c>
      <c r="B492" s="3" t="str">
        <f t="shared" si="1"/>
        <v>#REF!</v>
      </c>
    </row>
    <row r="493">
      <c r="A493" s="25">
        <f>+1.68%</f>
        <v>0.0168</v>
      </c>
      <c r="B493" s="3" t="str">
        <f t="shared" si="1"/>
        <v>#REF!</v>
      </c>
    </row>
    <row r="494">
      <c r="A494" s="26">
        <v>206554.0</v>
      </c>
      <c r="B494" s="3" t="str">
        <f t="shared" si="1"/>
        <v>#REF!</v>
      </c>
    </row>
    <row r="495">
      <c r="A495" s="26">
        <v>150885.0</v>
      </c>
      <c r="B495" s="3" t="str">
        <f t="shared" si="1"/>
        <v>#REF!</v>
      </c>
    </row>
    <row r="496">
      <c r="A496" s="27">
        <v>40240.0</v>
      </c>
      <c r="B496" s="3" t="str">
        <f t="shared" si="1"/>
        <v>#REF!</v>
      </c>
    </row>
    <row r="497">
      <c r="A497" s="28">
        <v>78.27</v>
      </c>
      <c r="B497" s="3" t="str">
        <f t="shared" si="1"/>
        <v>#REF!</v>
      </c>
    </row>
    <row r="498">
      <c r="A498" s="28">
        <v>79.58</v>
      </c>
      <c r="B498" s="3" t="str">
        <f t="shared" si="1"/>
        <v>#REF!</v>
      </c>
    </row>
    <row r="499">
      <c r="A499" s="28">
        <v>77.88</v>
      </c>
      <c r="B499" s="3" t="str">
        <f t="shared" si="1"/>
        <v>#REF!</v>
      </c>
    </row>
    <row r="500">
      <c r="A500" s="28">
        <v>79.25</v>
      </c>
      <c r="B500" s="3" t="str">
        <f t="shared" si="1"/>
        <v>#REF!</v>
      </c>
    </row>
    <row r="501">
      <c r="A501" s="25">
        <f>+1.07</f>
        <v>1.07</v>
      </c>
      <c r="B501" s="3" t="str">
        <f t="shared" si="1"/>
        <v>#REF!</v>
      </c>
    </row>
    <row r="502">
      <c r="A502" s="25">
        <f>+1.37%</f>
        <v>0.0137</v>
      </c>
      <c r="B502" s="3" t="str">
        <f t="shared" si="1"/>
        <v>#REF!</v>
      </c>
    </row>
    <row r="503">
      <c r="A503" s="26">
        <v>165269.0</v>
      </c>
      <c r="B503" s="3" t="str">
        <f t="shared" si="1"/>
        <v>#REF!</v>
      </c>
    </row>
    <row r="504">
      <c r="A504" s="26">
        <v>138839.0</v>
      </c>
      <c r="B504" s="3" t="str">
        <f t="shared" si="1"/>
        <v>#REF!</v>
      </c>
    </row>
    <row r="505">
      <c r="A505" s="27">
        <v>40241.0</v>
      </c>
      <c r="B505" s="3" t="str">
        <f t="shared" si="1"/>
        <v>#REF!</v>
      </c>
    </row>
    <row r="506">
      <c r="A506" s="28">
        <v>79.32</v>
      </c>
      <c r="B506" s="3" t="str">
        <f t="shared" si="1"/>
        <v>#REF!</v>
      </c>
    </row>
    <row r="507">
      <c r="A507" s="28">
        <v>79.42</v>
      </c>
      <c r="B507" s="3" t="str">
        <f t="shared" si="1"/>
        <v>#REF!</v>
      </c>
    </row>
    <row r="508">
      <c r="A508" s="28">
        <v>78.15</v>
      </c>
      <c r="B508" s="3" t="str">
        <f t="shared" si="1"/>
        <v>#REF!</v>
      </c>
    </row>
    <row r="509">
      <c r="A509" s="28">
        <v>78.54</v>
      </c>
      <c r="B509" s="3" t="str">
        <f t="shared" si="1"/>
        <v>#REF!</v>
      </c>
    </row>
    <row r="510">
      <c r="A510" s="21">
        <v>-0.71</v>
      </c>
      <c r="B510" s="3" t="str">
        <f t="shared" si="1"/>
        <v>#REF!</v>
      </c>
    </row>
    <row r="511">
      <c r="A511" s="22">
        <v>-0.009</v>
      </c>
      <c r="B511" s="3" t="str">
        <f t="shared" si="1"/>
        <v>#REF!</v>
      </c>
    </row>
    <row r="512">
      <c r="A512" s="24">
        <v>176605.0</v>
      </c>
      <c r="B512" s="3" t="str">
        <f t="shared" si="1"/>
        <v>#REF!</v>
      </c>
    </row>
    <row r="513">
      <c r="A513" s="24">
        <v>117865.0</v>
      </c>
      <c r="B513" s="3" t="str">
        <f t="shared" si="1"/>
        <v>#REF!</v>
      </c>
    </row>
    <row r="514">
      <c r="A514" s="23">
        <v>40242.0</v>
      </c>
      <c r="B514" s="3" t="str">
        <f t="shared" si="1"/>
        <v>#REF!</v>
      </c>
    </row>
    <row r="515">
      <c r="A515" s="21">
        <v>78.93</v>
      </c>
      <c r="B515" s="3" t="str">
        <f t="shared" si="1"/>
        <v>#REF!</v>
      </c>
    </row>
    <row r="516">
      <c r="A516" s="21">
        <v>80.53</v>
      </c>
      <c r="B516" s="3" t="str">
        <f t="shared" si="1"/>
        <v>#REF!</v>
      </c>
    </row>
    <row r="517">
      <c r="A517" s="21">
        <v>78.8</v>
      </c>
      <c r="B517" s="3" t="str">
        <f t="shared" si="1"/>
        <v>#REF!</v>
      </c>
    </row>
    <row r="518">
      <c r="A518" s="21">
        <v>79.89</v>
      </c>
      <c r="B518" s="3" t="str">
        <f t="shared" si="1"/>
        <v>#REF!</v>
      </c>
    </row>
    <row r="519">
      <c r="A519" s="25">
        <f>+1.35</f>
        <v>1.35</v>
      </c>
      <c r="B519" s="3" t="str">
        <f t="shared" si="1"/>
        <v>#REF!</v>
      </c>
    </row>
    <row r="520">
      <c r="A520" s="25">
        <f>+1.72%</f>
        <v>0.0172</v>
      </c>
      <c r="B520" s="3" t="str">
        <f t="shared" si="1"/>
        <v>#REF!</v>
      </c>
    </row>
    <row r="521">
      <c r="A521" s="26">
        <v>145526.0</v>
      </c>
      <c r="B521" s="3" t="str">
        <f t="shared" si="1"/>
        <v>#REF!</v>
      </c>
    </row>
    <row r="522">
      <c r="A522" s="26">
        <v>122381.0</v>
      </c>
      <c r="B522" s="3" t="str">
        <f t="shared" si="1"/>
        <v>#REF!</v>
      </c>
    </row>
    <row r="523">
      <c r="A523" s="27">
        <v>40245.0</v>
      </c>
      <c r="B523" s="3" t="str">
        <f t="shared" si="1"/>
        <v>#REF!</v>
      </c>
    </row>
    <row r="524">
      <c r="A524" s="28">
        <v>80.21</v>
      </c>
      <c r="B524" s="3" t="str">
        <f t="shared" si="1"/>
        <v>#REF!</v>
      </c>
    </row>
    <row r="525">
      <c r="A525" s="28">
        <v>80.92</v>
      </c>
      <c r="B525" s="3" t="str">
        <f t="shared" si="1"/>
        <v>#REF!</v>
      </c>
    </row>
    <row r="526">
      <c r="A526" s="28">
        <v>79.45</v>
      </c>
      <c r="B526" s="3" t="str">
        <f t="shared" si="1"/>
        <v>#REF!</v>
      </c>
    </row>
    <row r="527">
      <c r="A527" s="28">
        <v>80.47</v>
      </c>
      <c r="B527" s="3" t="str">
        <f t="shared" si="1"/>
        <v>#REF!</v>
      </c>
    </row>
    <row r="528">
      <c r="A528" s="25">
        <f>+0.58</f>
        <v>0.58</v>
      </c>
      <c r="B528" s="3" t="str">
        <f t="shared" si="1"/>
        <v>#REF!</v>
      </c>
    </row>
    <row r="529">
      <c r="A529" s="25">
        <f>+0.73%</f>
        <v>0.0073</v>
      </c>
      <c r="B529" s="3" t="str">
        <f t="shared" si="1"/>
        <v>#REF!</v>
      </c>
    </row>
    <row r="530">
      <c r="A530" s="26">
        <v>126673.0</v>
      </c>
      <c r="B530" s="3" t="str">
        <f t="shared" si="1"/>
        <v>#REF!</v>
      </c>
    </row>
    <row r="531">
      <c r="A531" s="26">
        <v>102425.0</v>
      </c>
      <c r="B531" s="3" t="str">
        <f t="shared" si="1"/>
        <v>#REF!</v>
      </c>
    </row>
    <row r="532">
      <c r="A532" s="27">
        <v>40246.0</v>
      </c>
      <c r="B532" s="3" t="str">
        <f t="shared" si="1"/>
        <v>#REF!</v>
      </c>
    </row>
    <row r="533">
      <c r="A533" s="28">
        <v>80.26</v>
      </c>
      <c r="B533" s="3" t="str">
        <f t="shared" si="1"/>
        <v>#REF!</v>
      </c>
    </row>
    <row r="534">
      <c r="A534" s="28">
        <v>80.4</v>
      </c>
      <c r="B534" s="3" t="str">
        <f t="shared" si="1"/>
        <v>#REF!</v>
      </c>
    </row>
    <row r="535">
      <c r="A535" s="28">
        <v>78.7</v>
      </c>
      <c r="B535" s="3" t="str">
        <f t="shared" si="1"/>
        <v>#REF!</v>
      </c>
    </row>
    <row r="536">
      <c r="A536" s="28">
        <v>79.91</v>
      </c>
      <c r="B536" s="3" t="str">
        <f t="shared" si="1"/>
        <v>#REF!</v>
      </c>
    </row>
    <row r="537">
      <c r="A537" s="21">
        <v>-0.56</v>
      </c>
      <c r="B537" s="3" t="str">
        <f t="shared" si="1"/>
        <v>#REF!</v>
      </c>
    </row>
    <row r="538">
      <c r="A538" s="22">
        <v>-0.007</v>
      </c>
      <c r="B538" s="3" t="str">
        <f t="shared" si="1"/>
        <v>#REF!</v>
      </c>
    </row>
    <row r="539">
      <c r="A539" s="24">
        <v>127126.0</v>
      </c>
      <c r="B539" s="3" t="str">
        <f t="shared" si="1"/>
        <v>#REF!</v>
      </c>
    </row>
    <row r="540">
      <c r="A540" s="24">
        <v>97473.0</v>
      </c>
      <c r="B540" s="3" t="str">
        <f t="shared" si="1"/>
        <v>#REF!</v>
      </c>
    </row>
    <row r="541">
      <c r="A541" s="23">
        <v>40247.0</v>
      </c>
      <c r="B541" s="3" t="str">
        <f t="shared" si="1"/>
        <v>#REF!</v>
      </c>
    </row>
    <row r="542">
      <c r="A542" s="21">
        <v>79.7</v>
      </c>
      <c r="B542" s="3" t="str">
        <f t="shared" si="1"/>
        <v>#REF!</v>
      </c>
    </row>
    <row r="543">
      <c r="A543" s="21">
        <v>81.46</v>
      </c>
      <c r="B543" s="3" t="str">
        <f t="shared" si="1"/>
        <v>#REF!</v>
      </c>
    </row>
    <row r="544">
      <c r="A544" s="21">
        <v>79.22</v>
      </c>
      <c r="B544" s="3" t="str">
        <f t="shared" si="1"/>
        <v>#REF!</v>
      </c>
    </row>
    <row r="545">
      <c r="A545" s="21">
        <v>80.48</v>
      </c>
      <c r="B545" s="3" t="str">
        <f t="shared" si="1"/>
        <v>#REF!</v>
      </c>
    </row>
    <row r="546">
      <c r="A546" s="25">
        <f>+0.57</f>
        <v>0.57</v>
      </c>
      <c r="B546" s="3" t="str">
        <f t="shared" si="1"/>
        <v>#REF!</v>
      </c>
    </row>
    <row r="547">
      <c r="A547" s="25">
        <f>+0.71%</f>
        <v>0.0071</v>
      </c>
      <c r="B547" s="3" t="str">
        <f t="shared" si="1"/>
        <v>#REF!</v>
      </c>
    </row>
    <row r="548">
      <c r="A548" s="26">
        <v>174052.0</v>
      </c>
      <c r="B548" s="3" t="str">
        <f t="shared" si="1"/>
        <v>#REF!</v>
      </c>
    </row>
    <row r="549">
      <c r="A549" s="26">
        <v>74642.0</v>
      </c>
      <c r="B549" s="3" t="str">
        <f t="shared" si="1"/>
        <v>#REF!</v>
      </c>
    </row>
    <row r="550">
      <c r="A550" s="27">
        <v>40248.0</v>
      </c>
      <c r="B550" s="3" t="str">
        <f t="shared" si="1"/>
        <v>#REF!</v>
      </c>
    </row>
    <row r="551">
      <c r="A551" s="28">
        <v>80.25</v>
      </c>
      <c r="B551" s="3" t="str">
        <f t="shared" si="1"/>
        <v>#REF!</v>
      </c>
    </row>
    <row r="552">
      <c r="A552" s="28">
        <v>80.67</v>
      </c>
      <c r="B552" s="3" t="str">
        <f t="shared" si="1"/>
        <v>#REF!</v>
      </c>
    </row>
    <row r="553">
      <c r="A553" s="28">
        <v>79.65</v>
      </c>
      <c r="B553" s="3" t="str">
        <f t="shared" si="1"/>
        <v>#REF!</v>
      </c>
    </row>
    <row r="554">
      <c r="A554" s="28">
        <v>80.28</v>
      </c>
      <c r="B554" s="3" t="str">
        <f t="shared" si="1"/>
        <v>#REF!</v>
      </c>
    </row>
    <row r="555">
      <c r="A555" s="21">
        <v>-0.2</v>
      </c>
      <c r="B555" s="3" t="str">
        <f t="shared" si="1"/>
        <v>#REF!</v>
      </c>
    </row>
    <row r="556">
      <c r="A556" s="22">
        <v>-0.0025</v>
      </c>
      <c r="B556" s="3" t="str">
        <f t="shared" si="1"/>
        <v>#REF!</v>
      </c>
    </row>
    <row r="557">
      <c r="A557" s="24">
        <v>128996.0</v>
      </c>
      <c r="B557" s="3" t="str">
        <f t="shared" si="1"/>
        <v>#REF!</v>
      </c>
    </row>
    <row r="558">
      <c r="A558" s="24">
        <v>47519.0</v>
      </c>
      <c r="B558" s="3" t="str">
        <f t="shared" si="1"/>
        <v>#REF!</v>
      </c>
    </row>
    <row r="559">
      <c r="A559" s="23">
        <v>40249.0</v>
      </c>
      <c r="B559" s="3" t="str">
        <f t="shared" si="1"/>
        <v>#REF!</v>
      </c>
    </row>
    <row r="560">
      <c r="A560" s="21">
        <v>80.41</v>
      </c>
      <c r="B560" s="3" t="str">
        <f t="shared" si="1"/>
        <v>#REF!</v>
      </c>
    </row>
    <row r="561">
      <c r="A561" s="21">
        <v>81.29</v>
      </c>
      <c r="B561" s="3" t="str">
        <f t="shared" si="1"/>
        <v>#REF!</v>
      </c>
    </row>
    <row r="562">
      <c r="A562" s="21">
        <v>78.7</v>
      </c>
      <c r="B562" s="3" t="str">
        <f t="shared" si="1"/>
        <v>#REF!</v>
      </c>
    </row>
    <row r="563">
      <c r="A563" s="21">
        <v>79.39</v>
      </c>
      <c r="B563" s="3" t="str">
        <f t="shared" si="1"/>
        <v>#REF!</v>
      </c>
    </row>
    <row r="564">
      <c r="A564" s="21">
        <v>-0.89</v>
      </c>
      <c r="B564" s="3" t="str">
        <f t="shared" si="1"/>
        <v>#REF!</v>
      </c>
    </row>
    <row r="565">
      <c r="A565" s="22">
        <v>-0.0111</v>
      </c>
      <c r="B565" s="3" t="str">
        <f t="shared" si="1"/>
        <v>#REF!</v>
      </c>
    </row>
    <row r="566">
      <c r="A566" s="24">
        <v>109333.0</v>
      </c>
      <c r="B566" s="3" t="str">
        <f t="shared" si="1"/>
        <v>#REF!</v>
      </c>
    </row>
    <row r="567">
      <c r="A567" s="24">
        <v>42373.0</v>
      </c>
      <c r="B567" s="3" t="str">
        <f t="shared" si="1"/>
        <v>#REF!</v>
      </c>
    </row>
    <row r="568">
      <c r="A568" s="23">
        <v>40252.0</v>
      </c>
      <c r="B568" s="3" t="str">
        <f t="shared" si="1"/>
        <v>#REF!</v>
      </c>
    </row>
    <row r="569">
      <c r="A569" s="21">
        <v>79.09</v>
      </c>
      <c r="B569" s="3" t="str">
        <f t="shared" si="1"/>
        <v>#REF!</v>
      </c>
    </row>
    <row r="570">
      <c r="A570" s="21">
        <v>79.53</v>
      </c>
      <c r="B570" s="3" t="str">
        <f t="shared" si="1"/>
        <v>#REF!</v>
      </c>
    </row>
    <row r="571">
      <c r="A571" s="21">
        <v>77.27</v>
      </c>
      <c r="B571" s="3" t="str">
        <f t="shared" si="1"/>
        <v>#REF!</v>
      </c>
    </row>
    <row r="572">
      <c r="A572" s="21">
        <v>77.89</v>
      </c>
      <c r="B572" s="3" t="str">
        <f t="shared" si="1"/>
        <v>#REF!</v>
      </c>
    </row>
    <row r="573">
      <c r="A573" s="21">
        <v>-1.5</v>
      </c>
      <c r="B573" s="3" t="str">
        <f t="shared" si="1"/>
        <v>#REF!</v>
      </c>
    </row>
    <row r="574">
      <c r="A574" s="22">
        <v>-0.0189</v>
      </c>
      <c r="B574" s="3" t="str">
        <f t="shared" si="1"/>
        <v>#REF!</v>
      </c>
    </row>
    <row r="575">
      <c r="A575" s="24">
        <v>69170.0</v>
      </c>
      <c r="B575" s="3" t="str">
        <f t="shared" si="1"/>
        <v>#REF!</v>
      </c>
    </row>
    <row r="576">
      <c r="A576" s="24">
        <v>20051.0</v>
      </c>
      <c r="B576" s="3" t="str">
        <f t="shared" si="1"/>
        <v>#REF!</v>
      </c>
    </row>
    <row r="577">
      <c r="A577" s="7">
        <v>40253.0</v>
      </c>
      <c r="B577" s="3" t="str">
        <f t="shared" si="1"/>
        <v>#REF!</v>
      </c>
    </row>
    <row r="578">
      <c r="A578" s="8">
        <v>77.6</v>
      </c>
      <c r="B578" s="3" t="str">
        <f t="shared" si="1"/>
        <v>#REF!</v>
      </c>
    </row>
    <row r="579">
      <c r="A579" s="8">
        <v>79.86</v>
      </c>
      <c r="B579" s="3" t="str">
        <f t="shared" si="1"/>
        <v>#REF!</v>
      </c>
    </row>
    <row r="580">
      <c r="A580" s="8">
        <v>77.25</v>
      </c>
      <c r="B580" s="3" t="str">
        <f t="shared" si="1"/>
        <v>#REF!</v>
      </c>
    </row>
    <row r="581">
      <c r="A581" s="8">
        <v>79.02</v>
      </c>
      <c r="B581" s="3" t="str">
        <f t="shared" si="1"/>
        <v>#REF!</v>
      </c>
    </row>
    <row r="582">
      <c r="A582" s="9">
        <f>+1.13</f>
        <v>1.13</v>
      </c>
      <c r="B582" s="3" t="str">
        <f t="shared" si="1"/>
        <v>#REF!</v>
      </c>
    </row>
    <row r="583">
      <c r="A583" s="9">
        <f>+1.45%</f>
        <v>0.0145</v>
      </c>
      <c r="B583" s="3" t="str">
        <f t="shared" si="1"/>
        <v>#REF!</v>
      </c>
    </row>
    <row r="584">
      <c r="A584" s="8">
        <v>0.0</v>
      </c>
      <c r="B584" s="3" t="str">
        <f t="shared" si="1"/>
        <v>#REF!</v>
      </c>
    </row>
    <row r="585">
      <c r="A585" s="3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40193</v>
      </c>
      <c r="C3" s="3">
        <v>79.38</v>
      </c>
      <c r="D3" s="3">
        <v>79.54</v>
      </c>
      <c r="E3" s="3">
        <v>78.35</v>
      </c>
      <c r="F3" s="3">
        <v>78.57</v>
      </c>
      <c r="G3" s="3">
        <v>-1.31</v>
      </c>
      <c r="H3" s="6">
        <v>-0.0164</v>
      </c>
      <c r="I3" s="15">
        <v>22637.0</v>
      </c>
      <c r="J3" s="15">
        <v>53641.0</v>
      </c>
    </row>
    <row r="4">
      <c r="A4" s="4" t="s">
        <v>4</v>
      </c>
      <c r="B4" s="5">
        <f t="shared" si="1"/>
        <v>40196</v>
      </c>
      <c r="C4" s="3">
        <v>77.98</v>
      </c>
      <c r="D4" s="3">
        <v>79.02</v>
      </c>
      <c r="E4" s="3">
        <v>77.92</v>
      </c>
      <c r="F4" s="3">
        <v>78.52</v>
      </c>
      <c r="G4" s="3">
        <v>-0.05</v>
      </c>
      <c r="H4" s="6">
        <v>-6.0E-4</v>
      </c>
      <c r="I4" s="15">
        <v>10241.0</v>
      </c>
      <c r="J4" s="15">
        <v>54500.0</v>
      </c>
    </row>
    <row r="5">
      <c r="A5" s="4" t="s">
        <v>5</v>
      </c>
      <c r="B5" s="5">
        <f t="shared" si="1"/>
        <v>40197</v>
      </c>
      <c r="C5" s="3">
        <v>78.61</v>
      </c>
      <c r="D5" s="3">
        <v>79.12</v>
      </c>
      <c r="E5" s="3">
        <v>76.83</v>
      </c>
      <c r="F5" s="3">
        <v>79.0</v>
      </c>
      <c r="G5" s="3">
        <v>0.48</v>
      </c>
      <c r="H5" s="3">
        <v>0.0060999999999999995</v>
      </c>
      <c r="I5" s="15">
        <v>37270.0</v>
      </c>
      <c r="J5" s="15">
        <v>56853.0</v>
      </c>
    </row>
    <row r="6">
      <c r="A6" s="4" t="s">
        <v>6</v>
      </c>
      <c r="B6" s="5">
        <f t="shared" si="1"/>
        <v>40198</v>
      </c>
      <c r="C6" s="3">
        <v>78.61</v>
      </c>
      <c r="D6" s="3">
        <v>78.61</v>
      </c>
      <c r="E6" s="3">
        <v>77.09</v>
      </c>
      <c r="F6" s="3">
        <v>77.7</v>
      </c>
      <c r="G6" s="3">
        <v>-1.3</v>
      </c>
      <c r="H6" s="6">
        <v>-0.0165</v>
      </c>
      <c r="I6" s="15">
        <v>30281.0</v>
      </c>
      <c r="J6" s="15">
        <v>60829.0</v>
      </c>
    </row>
    <row r="7">
      <c r="A7" s="4" t="s">
        <v>7</v>
      </c>
      <c r="B7" s="5">
        <f t="shared" si="1"/>
        <v>40199</v>
      </c>
      <c r="C7" s="3">
        <v>77.6</v>
      </c>
      <c r="D7" s="3">
        <v>78.16</v>
      </c>
      <c r="E7" s="3">
        <v>75.79</v>
      </c>
      <c r="F7" s="3">
        <v>75.94</v>
      </c>
      <c r="G7" s="3">
        <v>-1.76</v>
      </c>
      <c r="H7" s="6">
        <v>-0.0227</v>
      </c>
      <c r="I7" s="15">
        <v>31865.0</v>
      </c>
      <c r="J7" s="15">
        <v>62743.0</v>
      </c>
    </row>
    <row r="8">
      <c r="A8" s="4" t="s">
        <v>8</v>
      </c>
      <c r="B8" s="5">
        <f t="shared" si="1"/>
        <v>40200</v>
      </c>
      <c r="C8" s="3">
        <v>76.1</v>
      </c>
      <c r="D8" s="3">
        <v>76.47</v>
      </c>
      <c r="E8" s="3">
        <v>73.78</v>
      </c>
      <c r="F8" s="3">
        <v>74.21</v>
      </c>
      <c r="G8" s="3">
        <v>-1.73</v>
      </c>
      <c r="H8" s="6">
        <v>-0.0228</v>
      </c>
      <c r="I8" s="15">
        <v>28328.0</v>
      </c>
      <c r="J8" s="15">
        <v>62984.0</v>
      </c>
    </row>
    <row r="9">
      <c r="A9" s="4" t="s">
        <v>9</v>
      </c>
      <c r="B9" s="5">
        <f t="shared" si="1"/>
        <v>40203</v>
      </c>
      <c r="C9" s="3">
        <v>74.3</v>
      </c>
      <c r="D9" s="3">
        <v>75.06</v>
      </c>
      <c r="E9" s="3">
        <v>73.89</v>
      </c>
      <c r="F9" s="3">
        <v>75.0</v>
      </c>
      <c r="G9" s="3">
        <v>0.79</v>
      </c>
      <c r="H9" s="3">
        <v>0.0106</v>
      </c>
      <c r="I9" s="15">
        <v>26982.0</v>
      </c>
      <c r="J9" s="15">
        <v>62709.0</v>
      </c>
    </row>
    <row r="10">
      <c r="A10" s="7">
        <v>40193.0</v>
      </c>
      <c r="B10" s="5">
        <f t="shared" si="1"/>
        <v>40204</v>
      </c>
      <c r="C10" s="3">
        <v>74.92</v>
      </c>
      <c r="D10" s="3">
        <v>74.97</v>
      </c>
      <c r="E10" s="3">
        <v>73.72</v>
      </c>
      <c r="F10" s="3">
        <v>74.55</v>
      </c>
      <c r="G10" s="3">
        <v>-0.45</v>
      </c>
      <c r="H10" s="6">
        <v>-0.006</v>
      </c>
      <c r="I10" s="15">
        <v>34192.0</v>
      </c>
      <c r="J10" s="15">
        <v>71462.0</v>
      </c>
    </row>
    <row r="11">
      <c r="A11" s="8">
        <v>79.38</v>
      </c>
      <c r="B11" s="5">
        <f t="shared" si="1"/>
        <v>40205</v>
      </c>
      <c r="C11" s="3">
        <v>74.44</v>
      </c>
      <c r="D11" s="3">
        <v>74.85</v>
      </c>
      <c r="E11" s="3">
        <v>72.6</v>
      </c>
      <c r="F11" s="3">
        <v>73.54</v>
      </c>
      <c r="G11" s="3">
        <v>-1.01</v>
      </c>
      <c r="H11" s="6">
        <v>-0.0135</v>
      </c>
      <c r="I11" s="15">
        <v>28392.0</v>
      </c>
      <c r="J11" s="15">
        <v>75216.0</v>
      </c>
    </row>
    <row r="12">
      <c r="A12" s="8">
        <v>79.54</v>
      </c>
      <c r="B12" s="5">
        <f t="shared" si="1"/>
        <v>40206</v>
      </c>
      <c r="C12" s="3">
        <v>73.61</v>
      </c>
      <c r="D12" s="3">
        <v>74.36</v>
      </c>
      <c r="E12" s="3">
        <v>73.04</v>
      </c>
      <c r="F12" s="3">
        <v>73.47</v>
      </c>
      <c r="G12" s="3">
        <v>-0.07</v>
      </c>
      <c r="H12" s="6">
        <v>-0.001</v>
      </c>
      <c r="I12" s="15">
        <v>33103.0</v>
      </c>
      <c r="J12" s="15">
        <v>81356.0</v>
      </c>
    </row>
    <row r="13">
      <c r="A13" s="8">
        <v>78.35</v>
      </c>
      <c r="B13" s="5">
        <f t="shared" si="1"/>
        <v>40207</v>
      </c>
      <c r="C13" s="3">
        <v>73.5</v>
      </c>
      <c r="D13" s="3">
        <v>74.56</v>
      </c>
      <c r="E13" s="3">
        <v>72.54</v>
      </c>
      <c r="F13" s="3">
        <v>72.76</v>
      </c>
      <c r="G13" s="3">
        <v>-0.71</v>
      </c>
      <c r="H13" s="6">
        <v>-0.0097</v>
      </c>
      <c r="I13" s="15">
        <v>28333.0</v>
      </c>
      <c r="J13" s="15">
        <v>84377.0</v>
      </c>
    </row>
    <row r="14">
      <c r="A14" s="8">
        <v>78.57</v>
      </c>
      <c r="B14" s="5">
        <f t="shared" si="1"/>
        <v>40210</v>
      </c>
      <c r="C14" s="3">
        <v>72.51</v>
      </c>
      <c r="D14" s="3">
        <v>74.84</v>
      </c>
      <c r="E14" s="3">
        <v>72.51</v>
      </c>
      <c r="F14" s="3">
        <v>74.38</v>
      </c>
      <c r="G14" s="3">
        <v>1.62</v>
      </c>
      <c r="H14" s="3">
        <v>0.0223</v>
      </c>
      <c r="I14" s="15">
        <v>26616.0</v>
      </c>
      <c r="J14" s="15">
        <v>88124.0</v>
      </c>
    </row>
    <row r="15">
      <c r="A15" s="11">
        <v>-1.31</v>
      </c>
      <c r="B15" s="5">
        <f t="shared" si="1"/>
        <v>40211</v>
      </c>
      <c r="C15" s="3">
        <v>75.7</v>
      </c>
      <c r="D15" s="3">
        <v>77.36</v>
      </c>
      <c r="E15" s="3">
        <v>74.27</v>
      </c>
      <c r="F15" s="3">
        <v>77.27</v>
      </c>
      <c r="G15" s="3">
        <v>2.89</v>
      </c>
      <c r="H15" s="3">
        <v>0.038900000000000004</v>
      </c>
      <c r="I15" s="15">
        <v>36537.0</v>
      </c>
      <c r="J15" s="15">
        <v>95529.0</v>
      </c>
    </row>
    <row r="16">
      <c r="A16" s="12">
        <v>-0.0164</v>
      </c>
      <c r="B16" s="5">
        <f t="shared" si="1"/>
        <v>40212</v>
      </c>
      <c r="C16" s="3">
        <v>76.93</v>
      </c>
      <c r="D16" s="3">
        <v>78.06</v>
      </c>
      <c r="E16" s="3">
        <v>76.57</v>
      </c>
      <c r="F16" s="3">
        <v>77.02</v>
      </c>
      <c r="G16" s="3">
        <v>-0.25</v>
      </c>
      <c r="H16" s="6">
        <v>-0.0032</v>
      </c>
      <c r="I16" s="15">
        <v>47334.0</v>
      </c>
      <c r="J16" s="15">
        <v>94754.0</v>
      </c>
    </row>
    <row r="17">
      <c r="A17" s="17">
        <v>22637.0</v>
      </c>
      <c r="B17" s="5">
        <f t="shared" si="1"/>
        <v>40213</v>
      </c>
      <c r="C17" s="3">
        <v>76.93</v>
      </c>
      <c r="D17" s="3">
        <v>76.98</v>
      </c>
      <c r="E17" s="3">
        <v>72.46</v>
      </c>
      <c r="F17" s="3">
        <v>73.08</v>
      </c>
      <c r="G17" s="3">
        <v>-3.94</v>
      </c>
      <c r="H17" s="6">
        <v>-0.0512</v>
      </c>
      <c r="I17" s="15">
        <v>59295.0</v>
      </c>
      <c r="J17" s="15">
        <v>99445.0</v>
      </c>
    </row>
    <row r="18">
      <c r="A18" s="17">
        <v>53641.0</v>
      </c>
      <c r="B18" s="5">
        <f t="shared" si="1"/>
        <v>40214</v>
      </c>
      <c r="C18" s="3">
        <v>72.86</v>
      </c>
      <c r="D18" s="3">
        <v>73.45</v>
      </c>
      <c r="E18" s="3">
        <v>69.04</v>
      </c>
      <c r="F18" s="3">
        <v>70.7</v>
      </c>
      <c r="G18" s="3">
        <v>-2.38</v>
      </c>
      <c r="H18" s="6">
        <v>-0.0326</v>
      </c>
      <c r="I18" s="15">
        <v>90154.0</v>
      </c>
      <c r="J18" s="15">
        <v>111248.0</v>
      </c>
    </row>
    <row r="19">
      <c r="A19" s="7">
        <v>40196.0</v>
      </c>
      <c r="B19" s="5">
        <f t="shared" si="1"/>
        <v>40217</v>
      </c>
      <c r="C19" s="3">
        <v>71.14</v>
      </c>
      <c r="D19" s="3">
        <v>71.81</v>
      </c>
      <c r="E19" s="3">
        <v>70.34</v>
      </c>
      <c r="F19" s="3">
        <v>71.29</v>
      </c>
      <c r="G19" s="3">
        <v>0.59</v>
      </c>
      <c r="H19" s="3">
        <v>0.0083</v>
      </c>
      <c r="I19" s="15">
        <v>46141.0</v>
      </c>
      <c r="J19" s="15">
        <v>125648.0</v>
      </c>
    </row>
    <row r="20">
      <c r="A20" s="8">
        <v>77.98</v>
      </c>
      <c r="B20" s="5">
        <f t="shared" si="1"/>
        <v>40218</v>
      </c>
      <c r="C20" s="3">
        <v>71.04</v>
      </c>
      <c r="D20" s="3">
        <v>73.64</v>
      </c>
      <c r="E20" s="3">
        <v>71.0</v>
      </c>
      <c r="F20" s="3">
        <v>73.3</v>
      </c>
      <c r="G20" s="3">
        <v>2.01</v>
      </c>
      <c r="H20" s="3">
        <v>0.0282</v>
      </c>
      <c r="I20" s="15">
        <v>52342.0</v>
      </c>
      <c r="J20" s="15">
        <v>130469.0</v>
      </c>
    </row>
    <row r="21">
      <c r="A21" s="8">
        <v>79.02</v>
      </c>
      <c r="B21" s="5">
        <f t="shared" si="1"/>
        <v>40219</v>
      </c>
      <c r="C21" s="3">
        <v>73.04</v>
      </c>
      <c r="D21" s="3">
        <v>74.13</v>
      </c>
      <c r="E21" s="3">
        <v>71.97</v>
      </c>
      <c r="F21" s="3">
        <v>73.69</v>
      </c>
      <c r="G21" s="3">
        <v>0.39</v>
      </c>
      <c r="H21" s="3">
        <v>0.0053</v>
      </c>
      <c r="I21" s="15">
        <v>52676.0</v>
      </c>
      <c r="J21" s="15">
        <v>139002.0</v>
      </c>
    </row>
    <row r="22">
      <c r="A22" s="8">
        <v>77.92</v>
      </c>
      <c r="B22" s="5">
        <f t="shared" si="1"/>
        <v>40220</v>
      </c>
      <c r="C22" s="3">
        <v>74.0</v>
      </c>
      <c r="D22" s="3">
        <v>74.97</v>
      </c>
      <c r="E22" s="3">
        <v>72.83</v>
      </c>
      <c r="F22" s="3">
        <v>74.71</v>
      </c>
      <c r="G22" s="3">
        <v>1.02</v>
      </c>
      <c r="H22" s="3">
        <v>0.0138</v>
      </c>
      <c r="I22" s="15">
        <v>61376.0</v>
      </c>
      <c r="J22" s="15">
        <v>149738.0</v>
      </c>
    </row>
    <row r="23">
      <c r="A23" s="8">
        <v>78.52</v>
      </c>
      <c r="B23" s="5">
        <f t="shared" si="1"/>
        <v>40221</v>
      </c>
      <c r="C23" s="3">
        <v>74.5</v>
      </c>
      <c r="D23" s="3">
        <v>74.53</v>
      </c>
      <c r="E23" s="3">
        <v>72.21</v>
      </c>
      <c r="F23" s="3">
        <v>73.42</v>
      </c>
      <c r="G23" s="3">
        <v>-1.29</v>
      </c>
      <c r="H23" s="6">
        <v>-0.0173</v>
      </c>
      <c r="I23" s="15">
        <v>59840.0</v>
      </c>
      <c r="J23" s="15">
        <v>152098.0</v>
      </c>
    </row>
    <row r="24">
      <c r="A24" s="11">
        <v>-0.05</v>
      </c>
      <c r="B24" s="5">
        <f t="shared" si="1"/>
        <v>40224</v>
      </c>
      <c r="C24" s="3">
        <v>73.55</v>
      </c>
      <c r="D24" s="3">
        <v>73.67</v>
      </c>
      <c r="E24" s="3">
        <v>72.87</v>
      </c>
      <c r="F24" s="3">
        <v>73.02</v>
      </c>
      <c r="G24" s="3">
        <v>-0.4</v>
      </c>
      <c r="H24" s="6">
        <v>-0.0054</v>
      </c>
      <c r="I24" s="15">
        <v>19149.0</v>
      </c>
      <c r="J24" s="15">
        <v>158386.0</v>
      </c>
    </row>
    <row r="25">
      <c r="A25" s="12">
        <v>-6.0E-4</v>
      </c>
      <c r="B25" s="5">
        <f t="shared" si="1"/>
        <v>40225</v>
      </c>
      <c r="C25" s="3">
        <v>73.07</v>
      </c>
      <c r="D25" s="3">
        <v>76.51</v>
      </c>
      <c r="E25" s="3">
        <v>73.07</v>
      </c>
      <c r="F25" s="3">
        <v>76.18</v>
      </c>
      <c r="G25" s="3">
        <v>3.16</v>
      </c>
      <c r="H25" s="3">
        <v>0.0433</v>
      </c>
      <c r="I25" s="15">
        <v>48567.0</v>
      </c>
      <c r="J25" s="15">
        <v>165053.0</v>
      </c>
    </row>
    <row r="26">
      <c r="A26" s="17">
        <v>10241.0</v>
      </c>
      <c r="B26" s="5">
        <f t="shared" si="1"/>
        <v>40226</v>
      </c>
      <c r="C26" s="3">
        <v>76.25</v>
      </c>
      <c r="D26" s="3">
        <v>76.95</v>
      </c>
      <c r="E26" s="3">
        <v>75.83</v>
      </c>
      <c r="F26" s="3">
        <v>76.69</v>
      </c>
      <c r="G26" s="3">
        <v>0.51</v>
      </c>
      <c r="H26" s="3">
        <v>0.0067</v>
      </c>
      <c r="I26" s="15">
        <v>79230.0</v>
      </c>
      <c r="J26" s="15">
        <v>170090.0</v>
      </c>
    </row>
    <row r="27">
      <c r="A27" s="17">
        <v>54500.0</v>
      </c>
      <c r="B27" s="5">
        <f t="shared" si="1"/>
        <v>40227</v>
      </c>
      <c r="C27" s="3">
        <v>76.27</v>
      </c>
      <c r="D27" s="3">
        <v>78.34</v>
      </c>
      <c r="E27" s="3">
        <v>75.67</v>
      </c>
      <c r="F27" s="3">
        <v>78.17</v>
      </c>
      <c r="G27" s="3">
        <v>1.48</v>
      </c>
      <c r="H27" s="3">
        <v>0.019299999999999998</v>
      </c>
      <c r="I27" s="15">
        <v>85368.0</v>
      </c>
      <c r="J27" s="15">
        <v>174119.0</v>
      </c>
    </row>
    <row r="28">
      <c r="A28" s="7">
        <v>40197.0</v>
      </c>
      <c r="B28" s="5">
        <f t="shared" si="1"/>
        <v>40228</v>
      </c>
      <c r="C28" s="3">
        <v>77.5</v>
      </c>
      <c r="D28" s="3">
        <v>78.83</v>
      </c>
      <c r="E28" s="3">
        <v>76.84</v>
      </c>
      <c r="F28" s="3">
        <v>78.63</v>
      </c>
      <c r="G28" s="3">
        <v>0.46</v>
      </c>
      <c r="H28" s="3">
        <v>0.0059</v>
      </c>
      <c r="I28" s="15">
        <v>71827.0</v>
      </c>
      <c r="J28" s="15">
        <v>178447.0</v>
      </c>
    </row>
    <row r="29">
      <c r="A29" s="8">
        <v>78.61</v>
      </c>
      <c r="B29" s="5">
        <f t="shared" si="1"/>
        <v>40231</v>
      </c>
      <c r="C29" s="3">
        <v>79.08</v>
      </c>
      <c r="D29" s="3">
        <v>79.35</v>
      </c>
      <c r="E29" s="3">
        <v>78.37</v>
      </c>
      <c r="F29" s="3">
        <v>79.08</v>
      </c>
      <c r="G29" s="3">
        <v>0.45</v>
      </c>
      <c r="H29" s="3">
        <v>0.005699999999999999</v>
      </c>
      <c r="I29" s="15">
        <v>91806.0</v>
      </c>
      <c r="J29" s="15">
        <v>178374.0</v>
      </c>
    </row>
    <row r="30">
      <c r="A30" s="8">
        <v>79.12</v>
      </c>
      <c r="B30" s="5">
        <f t="shared" si="1"/>
        <v>40232</v>
      </c>
      <c r="C30" s="3">
        <v>78.82</v>
      </c>
      <c r="D30" s="3">
        <v>79.11</v>
      </c>
      <c r="E30" s="3">
        <v>77.0</v>
      </c>
      <c r="F30" s="3">
        <v>77.63</v>
      </c>
      <c r="G30" s="3">
        <v>-1.45</v>
      </c>
      <c r="H30" s="6">
        <v>-0.0183</v>
      </c>
      <c r="I30" s="15">
        <v>97294.0</v>
      </c>
      <c r="J30" s="15">
        <v>181204.0</v>
      </c>
    </row>
    <row r="31">
      <c r="A31" s="8">
        <v>76.83</v>
      </c>
      <c r="B31" s="5">
        <f t="shared" si="1"/>
        <v>40233</v>
      </c>
      <c r="C31" s="3">
        <v>77.8</v>
      </c>
      <c r="D31" s="3">
        <v>78.88</v>
      </c>
      <c r="E31" s="3">
        <v>77.01</v>
      </c>
      <c r="F31" s="3">
        <v>78.47</v>
      </c>
      <c r="G31" s="3">
        <v>0.84</v>
      </c>
      <c r="H31" s="3">
        <v>0.0108</v>
      </c>
      <c r="I31" s="15">
        <v>75573.0</v>
      </c>
      <c r="J31" s="15">
        <v>185278.0</v>
      </c>
    </row>
    <row r="32">
      <c r="A32" s="8">
        <v>79.0</v>
      </c>
      <c r="B32" s="5">
        <f t="shared" si="1"/>
        <v>40234</v>
      </c>
      <c r="C32" s="3">
        <v>78.46</v>
      </c>
      <c r="D32" s="3">
        <v>78.77</v>
      </c>
      <c r="E32" s="3">
        <v>75.66</v>
      </c>
      <c r="F32" s="3">
        <v>76.68</v>
      </c>
      <c r="G32" s="3">
        <v>-1.79</v>
      </c>
      <c r="H32" s="6">
        <v>-0.0228</v>
      </c>
      <c r="I32" s="15">
        <v>85504.0</v>
      </c>
      <c r="J32" s="15">
        <v>185825.0</v>
      </c>
    </row>
    <row r="33">
      <c r="A33" s="9">
        <f>+0.48</f>
        <v>0.48</v>
      </c>
      <c r="B33" s="5">
        <f t="shared" si="1"/>
        <v>40235</v>
      </c>
      <c r="C33" s="3">
        <v>76.85</v>
      </c>
      <c r="D33" s="3">
        <v>78.32</v>
      </c>
      <c r="E33" s="3">
        <v>76.31</v>
      </c>
      <c r="F33" s="3">
        <v>77.97</v>
      </c>
      <c r="G33" s="3">
        <v>1.29</v>
      </c>
      <c r="H33" s="3">
        <v>0.0168</v>
      </c>
      <c r="I33" s="15">
        <v>68751.0</v>
      </c>
      <c r="J33" s="15">
        <v>198060.0</v>
      </c>
    </row>
    <row r="34">
      <c r="A34" s="9">
        <f>+0.61%</f>
        <v>0.0061</v>
      </c>
      <c r="B34" s="5">
        <f t="shared" si="1"/>
        <v>40238</v>
      </c>
      <c r="C34" s="3">
        <v>78.34</v>
      </c>
      <c r="D34" s="3">
        <v>78.85</v>
      </c>
      <c r="E34" s="3">
        <v>76.56</v>
      </c>
      <c r="F34" s="3">
        <v>77.22</v>
      </c>
      <c r="G34" s="3">
        <v>-0.75</v>
      </c>
      <c r="H34" s="6">
        <v>-0.0096</v>
      </c>
      <c r="I34" s="15">
        <v>71228.0</v>
      </c>
      <c r="J34" s="15">
        <v>204292.0</v>
      </c>
    </row>
    <row r="35">
      <c r="A35" s="16">
        <v>37270.0</v>
      </c>
      <c r="B35" s="5">
        <f t="shared" si="1"/>
        <v>40239</v>
      </c>
      <c r="C35" s="3">
        <v>77.4</v>
      </c>
      <c r="D35" s="3">
        <v>79.53</v>
      </c>
      <c r="E35" s="3">
        <v>76.87</v>
      </c>
      <c r="F35" s="3">
        <v>78.45</v>
      </c>
      <c r="G35" s="3">
        <v>1.23</v>
      </c>
      <c r="H35" s="3">
        <v>0.0159</v>
      </c>
      <c r="I35" s="15">
        <v>162969.0</v>
      </c>
      <c r="J35" s="15">
        <v>200424.0</v>
      </c>
    </row>
    <row r="36">
      <c r="A36" s="16">
        <v>56853.0</v>
      </c>
      <c r="B36" s="5">
        <f t="shared" si="1"/>
        <v>40240</v>
      </c>
      <c r="C36" s="3">
        <v>78.55</v>
      </c>
      <c r="D36" s="3">
        <v>79.85</v>
      </c>
      <c r="E36" s="3">
        <v>78.14</v>
      </c>
      <c r="F36" s="3">
        <v>79.54</v>
      </c>
      <c r="G36" s="3">
        <v>1.09</v>
      </c>
      <c r="H36" s="3">
        <v>0.0139</v>
      </c>
      <c r="I36" s="15">
        <v>124336.0</v>
      </c>
      <c r="J36" s="15">
        <v>193693.0</v>
      </c>
    </row>
    <row r="37">
      <c r="A37" s="7">
        <v>40198.0</v>
      </c>
      <c r="B37" s="5">
        <f t="shared" si="1"/>
        <v>40241</v>
      </c>
      <c r="C37" s="3">
        <v>79.64</v>
      </c>
      <c r="D37" s="3">
        <v>79.72</v>
      </c>
      <c r="E37" s="3">
        <v>78.56</v>
      </c>
      <c r="F37" s="3">
        <v>78.89</v>
      </c>
      <c r="G37" s="3">
        <v>-0.65</v>
      </c>
      <c r="H37" s="6">
        <v>-0.0082</v>
      </c>
      <c r="I37" s="15">
        <v>153586.0</v>
      </c>
      <c r="J37" s="15">
        <v>187703.0</v>
      </c>
    </row>
    <row r="38">
      <c r="A38" s="8">
        <v>78.61</v>
      </c>
      <c r="B38" s="5">
        <f t="shared" si="1"/>
        <v>40242</v>
      </c>
      <c r="C38" s="3">
        <v>79.28</v>
      </c>
      <c r="D38" s="3">
        <v>80.81</v>
      </c>
      <c r="E38" s="3">
        <v>79.18</v>
      </c>
      <c r="F38" s="3">
        <v>80.17</v>
      </c>
      <c r="G38" s="3">
        <v>1.28</v>
      </c>
      <c r="H38" s="3">
        <v>0.016200000000000003</v>
      </c>
      <c r="I38" s="15">
        <v>112186.0</v>
      </c>
      <c r="J38" s="15">
        <v>183715.0</v>
      </c>
    </row>
    <row r="39">
      <c r="A39" s="8">
        <v>78.61</v>
      </c>
      <c r="B39" s="5">
        <f t="shared" si="1"/>
        <v>40245</v>
      </c>
      <c r="C39" s="3">
        <v>80.49</v>
      </c>
      <c r="D39" s="3">
        <v>81.17</v>
      </c>
      <c r="E39" s="3">
        <v>79.66</v>
      </c>
      <c r="F39" s="3">
        <v>80.67</v>
      </c>
      <c r="G39" s="3">
        <v>0.5</v>
      </c>
      <c r="H39" s="3">
        <v>0.0062</v>
      </c>
      <c r="I39" s="15">
        <v>113881.0</v>
      </c>
      <c r="J39" s="15">
        <v>212679.0</v>
      </c>
    </row>
    <row r="40">
      <c r="A40" s="8">
        <v>77.09</v>
      </c>
      <c r="B40" s="5">
        <f t="shared" si="1"/>
        <v>40246</v>
      </c>
      <c r="C40" s="3">
        <v>80.47</v>
      </c>
      <c r="D40" s="3">
        <v>80.61</v>
      </c>
      <c r="E40" s="3">
        <v>78.93</v>
      </c>
      <c r="F40" s="3">
        <v>80.14</v>
      </c>
      <c r="G40" s="3">
        <v>-0.53</v>
      </c>
      <c r="H40" s="6">
        <v>-0.0066</v>
      </c>
      <c r="I40" s="15">
        <v>112415.0</v>
      </c>
      <c r="J40" s="15">
        <v>228798.0</v>
      </c>
    </row>
    <row r="41">
      <c r="A41" s="8">
        <v>77.7</v>
      </c>
      <c r="B41" s="5">
        <f t="shared" si="1"/>
        <v>40247</v>
      </c>
      <c r="C41" s="3">
        <v>79.84</v>
      </c>
      <c r="D41" s="3">
        <v>81.71</v>
      </c>
      <c r="E41" s="3">
        <v>79.55</v>
      </c>
      <c r="F41" s="3">
        <v>80.79</v>
      </c>
      <c r="G41" s="3">
        <v>0.65</v>
      </c>
      <c r="H41" s="3">
        <v>0.008100000000000001</v>
      </c>
      <c r="I41" s="15">
        <v>148171.0</v>
      </c>
      <c r="J41" s="15">
        <v>245430.0</v>
      </c>
    </row>
    <row r="42">
      <c r="A42" s="11">
        <v>-1.3</v>
      </c>
      <c r="B42" s="5">
        <f t="shared" si="1"/>
        <v>40248</v>
      </c>
      <c r="C42" s="3">
        <v>80.63</v>
      </c>
      <c r="D42" s="3">
        <v>81.03</v>
      </c>
      <c r="E42" s="3">
        <v>80.04</v>
      </c>
      <c r="F42" s="3">
        <v>80.77</v>
      </c>
      <c r="G42" s="3">
        <v>-0.02</v>
      </c>
      <c r="H42" s="6">
        <v>-2.0E-4</v>
      </c>
      <c r="I42" s="15">
        <v>144487.0</v>
      </c>
      <c r="J42" s="15">
        <v>251914.0</v>
      </c>
    </row>
    <row r="43">
      <c r="A43" s="12">
        <v>-0.0165</v>
      </c>
      <c r="B43" s="5">
        <f t="shared" si="1"/>
        <v>40249</v>
      </c>
      <c r="C43" s="3">
        <v>80.9</v>
      </c>
      <c r="D43" s="3">
        <v>81.79</v>
      </c>
      <c r="E43" s="3">
        <v>79.27</v>
      </c>
      <c r="F43" s="3">
        <v>79.96</v>
      </c>
      <c r="G43" s="3">
        <v>-0.81</v>
      </c>
      <c r="H43" s="6">
        <v>-0.01</v>
      </c>
      <c r="I43" s="15">
        <v>137821.0</v>
      </c>
      <c r="J43" s="15">
        <v>248960.0</v>
      </c>
    </row>
    <row r="44">
      <c r="A44" s="17">
        <v>30281.0</v>
      </c>
      <c r="B44" s="5">
        <f t="shared" si="1"/>
        <v>40252</v>
      </c>
      <c r="C44" s="3">
        <v>80.01</v>
      </c>
      <c r="D44" s="3">
        <v>80.13</v>
      </c>
      <c r="E44" s="3">
        <v>77.93</v>
      </c>
      <c r="F44" s="3">
        <v>78.63</v>
      </c>
      <c r="G44" s="3">
        <v>-1.33</v>
      </c>
      <c r="H44" s="6">
        <v>-0.0166</v>
      </c>
      <c r="I44" s="15">
        <v>163453.0</v>
      </c>
      <c r="J44" s="15">
        <v>239239.0</v>
      </c>
    </row>
    <row r="45">
      <c r="A45" s="17">
        <v>60829.0</v>
      </c>
      <c r="B45" s="5">
        <f t="shared" si="1"/>
        <v>40253</v>
      </c>
      <c r="C45" s="3">
        <v>78.55</v>
      </c>
      <c r="D45" s="3">
        <v>81.0</v>
      </c>
      <c r="E45" s="3">
        <v>78.13</v>
      </c>
      <c r="F45" s="3">
        <v>80.53</v>
      </c>
      <c r="G45" s="3">
        <v>1.9</v>
      </c>
      <c r="H45" s="3">
        <v>0.0242</v>
      </c>
      <c r="I45" s="15">
        <v>170058.0</v>
      </c>
      <c r="J45" s="15">
        <v>256829.0</v>
      </c>
    </row>
    <row r="46">
      <c r="A46" s="7">
        <v>40199.0</v>
      </c>
      <c r="B46" s="5">
        <f t="shared" si="1"/>
        <v>40254</v>
      </c>
      <c r="C46" s="3">
        <v>80.92</v>
      </c>
      <c r="D46" s="3">
        <v>82.08</v>
      </c>
      <c r="E46" s="3">
        <v>80.53</v>
      </c>
      <c r="F46" s="3">
        <v>81.96</v>
      </c>
      <c r="G46" s="3">
        <v>1.43</v>
      </c>
      <c r="H46" s="3">
        <v>0.0178</v>
      </c>
      <c r="I46" s="15">
        <v>147944.0</v>
      </c>
      <c r="J46" s="15">
        <v>255648.0</v>
      </c>
    </row>
    <row r="47">
      <c r="A47" s="8">
        <v>77.6</v>
      </c>
      <c r="B47" s="5">
        <f t="shared" si="1"/>
        <v>40255</v>
      </c>
      <c r="C47" s="3">
        <v>81.9</v>
      </c>
      <c r="D47" s="3">
        <v>81.9</v>
      </c>
      <c r="E47" s="3">
        <v>80.9</v>
      </c>
      <c r="F47" s="3">
        <v>81.48</v>
      </c>
      <c r="G47" s="3">
        <v>-0.48</v>
      </c>
      <c r="H47" s="6">
        <v>-0.0059</v>
      </c>
      <c r="I47" s="15">
        <v>133572.0</v>
      </c>
      <c r="J47" s="15">
        <v>255648.0</v>
      </c>
    </row>
    <row r="48">
      <c r="A48" s="8">
        <v>78.16</v>
      </c>
      <c r="B48" s="5">
        <f t="shared" si="1"/>
        <v>40256</v>
      </c>
      <c r="C48" s="3">
        <v>81.42</v>
      </c>
      <c r="D48" s="3">
        <v>81.42</v>
      </c>
      <c r="E48" s="3">
        <v>79.2</v>
      </c>
      <c r="F48" s="3">
        <v>79.88</v>
      </c>
      <c r="G48" s="3">
        <v>-1.6</v>
      </c>
      <c r="H48" s="6">
        <v>-0.0196</v>
      </c>
      <c r="I48" s="15">
        <v>163709.0</v>
      </c>
      <c r="J48" s="15">
        <v>253068.0</v>
      </c>
    </row>
    <row r="49">
      <c r="A49" s="8">
        <v>75.79</v>
      </c>
      <c r="B49" s="5">
        <f t="shared" si="1"/>
        <v>40259</v>
      </c>
      <c r="C49" s="3">
        <v>79.61</v>
      </c>
      <c r="D49" s="3">
        <v>80.8</v>
      </c>
      <c r="E49" s="3">
        <v>78.0</v>
      </c>
      <c r="F49" s="3">
        <v>80.54</v>
      </c>
      <c r="G49" s="3">
        <v>0.66</v>
      </c>
      <c r="H49" s="3">
        <v>0.0083</v>
      </c>
      <c r="I49" s="15">
        <v>153978.0</v>
      </c>
      <c r="J49" s="15">
        <v>253169.0</v>
      </c>
    </row>
    <row r="50">
      <c r="A50" s="8">
        <v>75.94</v>
      </c>
      <c r="B50" s="5">
        <f t="shared" si="1"/>
        <v>40260</v>
      </c>
      <c r="C50" s="3">
        <v>80.74</v>
      </c>
      <c r="D50" s="3">
        <v>81.17</v>
      </c>
      <c r="E50" s="3">
        <v>79.85</v>
      </c>
      <c r="F50" s="3">
        <v>80.7</v>
      </c>
      <c r="G50" s="3">
        <v>0.16</v>
      </c>
      <c r="H50" s="3">
        <v>0.002</v>
      </c>
      <c r="I50" s="15">
        <v>142260.0</v>
      </c>
      <c r="J50" s="15">
        <v>248479.0</v>
      </c>
    </row>
    <row r="51">
      <c r="A51" s="11">
        <v>-1.76</v>
      </c>
      <c r="B51" s="5">
        <f t="shared" si="1"/>
        <v>40261</v>
      </c>
      <c r="C51" s="3">
        <v>80.37</v>
      </c>
      <c r="D51" s="3">
        <v>80.37</v>
      </c>
      <c r="E51" s="3">
        <v>78.9</v>
      </c>
      <c r="F51" s="3">
        <v>79.62</v>
      </c>
      <c r="G51" s="3">
        <v>-1.08</v>
      </c>
      <c r="H51" s="6">
        <v>-0.0134</v>
      </c>
      <c r="I51" s="15">
        <v>162918.0</v>
      </c>
      <c r="J51" s="15">
        <v>231196.0</v>
      </c>
    </row>
    <row r="52">
      <c r="A52" s="12">
        <v>-0.0227</v>
      </c>
      <c r="B52" s="5">
        <f t="shared" si="1"/>
        <v>40262</v>
      </c>
      <c r="C52" s="3">
        <v>79.43</v>
      </c>
      <c r="D52" s="3">
        <v>80.46</v>
      </c>
      <c r="E52" s="3">
        <v>79.2</v>
      </c>
      <c r="F52" s="3">
        <v>79.61</v>
      </c>
      <c r="G52" s="3">
        <v>-0.01</v>
      </c>
      <c r="H52" s="6">
        <v>-1.0E-4</v>
      </c>
      <c r="I52" s="15">
        <v>158942.0</v>
      </c>
      <c r="J52" s="15">
        <v>216428.0</v>
      </c>
    </row>
    <row r="53">
      <c r="A53" s="17">
        <v>31865.0</v>
      </c>
      <c r="B53" s="5">
        <f t="shared" si="1"/>
        <v>40263</v>
      </c>
      <c r="C53" s="3">
        <v>79.36</v>
      </c>
      <c r="D53" s="3">
        <v>80.68</v>
      </c>
      <c r="E53" s="3">
        <v>78.77</v>
      </c>
      <c r="F53" s="3">
        <v>79.29</v>
      </c>
      <c r="G53" s="3">
        <v>-0.32</v>
      </c>
      <c r="H53" s="6">
        <v>-0.004</v>
      </c>
      <c r="I53" s="15">
        <v>150390.0</v>
      </c>
      <c r="J53" s="15">
        <v>205210.0</v>
      </c>
    </row>
    <row r="54">
      <c r="A54" s="17">
        <v>62743.0</v>
      </c>
      <c r="B54" s="5">
        <f t="shared" si="1"/>
        <v>40266</v>
      </c>
      <c r="C54" s="3">
        <v>79.48</v>
      </c>
      <c r="D54" s="3">
        <v>81.9</v>
      </c>
      <c r="E54" s="3">
        <v>79.48</v>
      </c>
      <c r="F54" s="3">
        <v>81.17</v>
      </c>
      <c r="G54" s="3">
        <v>1.88</v>
      </c>
      <c r="H54" s="3">
        <v>0.023700000000000002</v>
      </c>
      <c r="I54" s="15">
        <v>133760.0</v>
      </c>
      <c r="J54" s="15">
        <v>214663.0</v>
      </c>
    </row>
    <row r="55">
      <c r="A55" s="7">
        <v>40200.0</v>
      </c>
      <c r="B55" s="5">
        <f t="shared" si="1"/>
        <v>40267</v>
      </c>
      <c r="C55" s="3">
        <v>81.32</v>
      </c>
      <c r="D55" s="3">
        <v>81.78</v>
      </c>
      <c r="E55" s="3">
        <v>80.71</v>
      </c>
      <c r="F55" s="3">
        <v>81.28</v>
      </c>
      <c r="G55" s="3">
        <v>0.11</v>
      </c>
      <c r="H55" s="3">
        <v>0.0014000000000000002</v>
      </c>
      <c r="I55" s="15">
        <v>122335.0</v>
      </c>
      <c r="J55" s="15">
        <v>201123.0</v>
      </c>
    </row>
    <row r="56">
      <c r="A56" s="8">
        <v>76.1</v>
      </c>
      <c r="B56" s="5">
        <f t="shared" si="1"/>
        <v>40268</v>
      </c>
      <c r="C56" s="3">
        <v>81.14</v>
      </c>
      <c r="D56" s="3">
        <v>82.82</v>
      </c>
      <c r="E56" s="3">
        <v>81.1</v>
      </c>
      <c r="F56" s="3">
        <v>82.7</v>
      </c>
      <c r="G56" s="3">
        <v>1.42</v>
      </c>
      <c r="H56" s="3">
        <v>0.0175</v>
      </c>
      <c r="I56" s="15">
        <v>145020.0</v>
      </c>
      <c r="J56" s="15">
        <v>198915.0</v>
      </c>
    </row>
    <row r="57">
      <c r="A57" s="8">
        <v>76.47</v>
      </c>
      <c r="B57" s="5">
        <f t="shared" si="1"/>
        <v>40269</v>
      </c>
      <c r="C57" s="3">
        <v>82.44</v>
      </c>
      <c r="D57" s="3">
        <v>84.5</v>
      </c>
      <c r="E57" s="3">
        <v>82.22</v>
      </c>
      <c r="F57" s="3">
        <v>84.01</v>
      </c>
      <c r="G57" s="3">
        <v>1.31</v>
      </c>
      <c r="H57" s="3">
        <v>0.0158</v>
      </c>
      <c r="I57" s="15">
        <v>124030.0</v>
      </c>
      <c r="J57" s="15">
        <v>198915.0</v>
      </c>
    </row>
    <row r="58">
      <c r="A58" s="8">
        <v>73.78</v>
      </c>
      <c r="B58" s="5">
        <f t="shared" si="1"/>
        <v>40273</v>
      </c>
      <c r="C58" s="3">
        <v>84.47</v>
      </c>
      <c r="D58" s="3">
        <v>86.09</v>
      </c>
      <c r="E58" s="3">
        <v>84.05</v>
      </c>
      <c r="F58" s="3">
        <v>85.88</v>
      </c>
      <c r="G58" s="3">
        <v>1.87</v>
      </c>
      <c r="H58" s="3">
        <v>0.0223</v>
      </c>
      <c r="I58" s="15">
        <v>57723.0</v>
      </c>
      <c r="J58" s="15">
        <v>190647.0</v>
      </c>
    </row>
    <row r="59">
      <c r="A59" s="8">
        <v>74.21</v>
      </c>
      <c r="B59" s="5">
        <f t="shared" si="1"/>
        <v>40274</v>
      </c>
      <c r="C59" s="3">
        <v>85.9</v>
      </c>
      <c r="D59" s="3">
        <v>86.63</v>
      </c>
      <c r="E59" s="3">
        <v>85.35</v>
      </c>
      <c r="F59" s="3">
        <v>86.15</v>
      </c>
      <c r="G59" s="3">
        <v>0.27</v>
      </c>
      <c r="H59" s="3">
        <v>0.0031</v>
      </c>
      <c r="I59" s="15">
        <v>115852.0</v>
      </c>
      <c r="J59" s="15">
        <v>175918.0</v>
      </c>
    </row>
    <row r="60">
      <c r="A60" s="11">
        <v>-1.73</v>
      </c>
      <c r="B60" s="5">
        <f t="shared" si="1"/>
        <v>40275</v>
      </c>
      <c r="C60" s="3">
        <v>85.97</v>
      </c>
      <c r="D60" s="3">
        <v>86.47</v>
      </c>
      <c r="E60" s="3">
        <v>85.16</v>
      </c>
      <c r="F60" s="3">
        <v>85.59</v>
      </c>
      <c r="G60" s="3">
        <v>-0.56</v>
      </c>
      <c r="H60" s="6">
        <v>-0.0065</v>
      </c>
      <c r="I60" s="15">
        <v>144796.0</v>
      </c>
      <c r="J60" s="15">
        <v>161239.0</v>
      </c>
    </row>
    <row r="61">
      <c r="A61" s="12">
        <v>-0.0228</v>
      </c>
      <c r="B61" s="5">
        <f t="shared" si="1"/>
        <v>40276</v>
      </c>
      <c r="C61" s="3">
        <v>85.35</v>
      </c>
      <c r="D61" s="3">
        <v>85.55</v>
      </c>
      <c r="E61" s="3">
        <v>84.2</v>
      </c>
      <c r="F61" s="3">
        <v>84.81</v>
      </c>
      <c r="G61" s="3">
        <v>-0.78</v>
      </c>
      <c r="H61" s="6">
        <v>-0.0091</v>
      </c>
      <c r="I61" s="15">
        <v>151803.0</v>
      </c>
      <c r="J61" s="15">
        <v>139569.0</v>
      </c>
    </row>
    <row r="62">
      <c r="A62" s="17">
        <v>28328.0</v>
      </c>
      <c r="B62" s="5">
        <f t="shared" si="1"/>
        <v>40277</v>
      </c>
      <c r="C62" s="3">
        <v>85.18</v>
      </c>
      <c r="D62" s="3">
        <v>85.94</v>
      </c>
      <c r="E62" s="3">
        <v>83.95</v>
      </c>
      <c r="F62" s="3">
        <v>84.83</v>
      </c>
      <c r="G62" s="3">
        <v>0.02</v>
      </c>
      <c r="H62" s="3">
        <v>2.0E-4</v>
      </c>
      <c r="I62" s="15">
        <v>148955.0</v>
      </c>
      <c r="J62" s="15">
        <v>126622.0</v>
      </c>
    </row>
    <row r="63">
      <c r="A63" s="17">
        <v>62984.0</v>
      </c>
      <c r="B63" s="5">
        <f t="shared" si="1"/>
        <v>40280</v>
      </c>
      <c r="C63" s="3">
        <v>84.87</v>
      </c>
      <c r="D63" s="3">
        <v>85.74</v>
      </c>
      <c r="E63" s="3">
        <v>84.48</v>
      </c>
      <c r="F63" s="3">
        <v>84.77</v>
      </c>
      <c r="G63" s="3">
        <v>-0.06</v>
      </c>
      <c r="H63" s="6">
        <v>-7.0E-4</v>
      </c>
      <c r="I63" s="15">
        <v>129997.0</v>
      </c>
      <c r="J63" s="15">
        <v>103246.0</v>
      </c>
    </row>
    <row r="64">
      <c r="A64" s="7">
        <v>40203.0</v>
      </c>
      <c r="B64" s="5">
        <f t="shared" si="1"/>
        <v>40281</v>
      </c>
      <c r="C64" s="3">
        <v>84.66</v>
      </c>
      <c r="D64" s="3">
        <v>85.0</v>
      </c>
      <c r="E64" s="3">
        <v>83.51</v>
      </c>
      <c r="F64" s="3">
        <v>84.72</v>
      </c>
      <c r="G64" s="3">
        <v>-0.05</v>
      </c>
      <c r="H64" s="6">
        <v>-6.0E-4</v>
      </c>
      <c r="I64" s="15">
        <v>107929.0</v>
      </c>
      <c r="J64" s="15">
        <v>76968.0</v>
      </c>
    </row>
    <row r="65">
      <c r="A65" s="8">
        <v>74.3</v>
      </c>
      <c r="B65" s="5">
        <f t="shared" si="1"/>
        <v>40282</v>
      </c>
      <c r="C65" s="3">
        <v>84.68</v>
      </c>
      <c r="D65" s="3">
        <v>86.64</v>
      </c>
      <c r="E65" s="3">
        <v>84.49</v>
      </c>
      <c r="F65" s="3">
        <v>86.15</v>
      </c>
      <c r="G65" s="3">
        <v>1.43</v>
      </c>
      <c r="H65" s="3">
        <v>0.0169</v>
      </c>
      <c r="I65" s="15">
        <v>87358.0</v>
      </c>
      <c r="J65" s="15">
        <v>24819.0</v>
      </c>
    </row>
    <row r="66">
      <c r="A66" s="8">
        <v>75.06</v>
      </c>
      <c r="B66" s="5">
        <f t="shared" si="1"/>
        <v>40283</v>
      </c>
      <c r="C66" s="3">
        <v>86.28</v>
      </c>
      <c r="D66" s="3">
        <v>87.58</v>
      </c>
      <c r="E66" s="3">
        <v>86.1</v>
      </c>
      <c r="F66" s="3">
        <v>87.17</v>
      </c>
      <c r="G66" s="3">
        <v>1.02</v>
      </c>
      <c r="H66" s="3">
        <v>0.0118</v>
      </c>
      <c r="I66" s="3">
        <v>0.0</v>
      </c>
      <c r="J66" s="3">
        <v>0.0</v>
      </c>
    </row>
    <row r="67">
      <c r="A67" s="8">
        <v>73.89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75.0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+0.79</f>
        <v>0.79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+1.06%</f>
        <v>0.0106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26982.0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62709.0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40204.0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74.92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74.97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73.72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74.55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-0.45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-0.006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34192.0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71462.0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40205.0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74.44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74.85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72.6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73.54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-1.01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-0.0135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28392.0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75216.0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40206.0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73.61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74.36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73.04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73.47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-0.07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33103.0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81356.0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40207.0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73.5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74.56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72.54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72.76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-0.71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-0.0097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28333.0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84377.0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40210.0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72.51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74.84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72.51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74.38</v>
      </c>
      <c r="B113" s="3" t="str">
        <f t="shared" si="1"/>
        <v/>
      </c>
    </row>
    <row r="114">
      <c r="A114" s="9">
        <f>+1.62</f>
        <v>1.62</v>
      </c>
      <c r="B114" s="3" t="str">
        <f t="shared" si="1"/>
        <v>#REF!</v>
      </c>
    </row>
    <row r="115">
      <c r="A115" s="9">
        <f>+2.23%</f>
        <v>0.0223</v>
      </c>
      <c r="B115" s="3" t="str">
        <f t="shared" si="1"/>
        <v>#REF!</v>
      </c>
    </row>
    <row r="116">
      <c r="A116" s="16">
        <v>26616.0</v>
      </c>
      <c r="B116" s="3" t="str">
        <f t="shared" si="1"/>
        <v>#REF!</v>
      </c>
    </row>
    <row r="117">
      <c r="A117" s="16">
        <v>88124.0</v>
      </c>
      <c r="B117" s="3" t="str">
        <f t="shared" si="1"/>
        <v>#REF!</v>
      </c>
    </row>
    <row r="118">
      <c r="A118" s="7">
        <v>40211.0</v>
      </c>
      <c r="B118" s="3" t="str">
        <f t="shared" si="1"/>
        <v>#REF!</v>
      </c>
    </row>
    <row r="119">
      <c r="A119" s="8">
        <v>75.7</v>
      </c>
      <c r="B119" s="3" t="str">
        <f t="shared" si="1"/>
        <v>#REF!</v>
      </c>
    </row>
    <row r="120">
      <c r="A120" s="8">
        <v>77.36</v>
      </c>
      <c r="B120" s="3" t="str">
        <f t="shared" si="1"/>
        <v>#REF!</v>
      </c>
    </row>
    <row r="121">
      <c r="A121" s="8">
        <v>74.27</v>
      </c>
      <c r="B121" s="3" t="str">
        <f t="shared" si="1"/>
        <v>#REF!</v>
      </c>
    </row>
    <row r="122">
      <c r="A122" s="8">
        <v>77.27</v>
      </c>
      <c r="B122" s="3" t="str">
        <f t="shared" si="1"/>
        <v>#REF!</v>
      </c>
    </row>
    <row r="123">
      <c r="A123" s="9">
        <f>+2.89</f>
        <v>2.89</v>
      </c>
      <c r="B123" s="3" t="str">
        <f t="shared" si="1"/>
        <v>#REF!</v>
      </c>
    </row>
    <row r="124">
      <c r="A124" s="9">
        <f>+3.89%</f>
        <v>0.0389</v>
      </c>
      <c r="B124" s="3" t="str">
        <f t="shared" si="1"/>
        <v>#REF!</v>
      </c>
    </row>
    <row r="125">
      <c r="A125" s="16">
        <v>36537.0</v>
      </c>
      <c r="B125" s="3" t="str">
        <f t="shared" si="1"/>
        <v>#REF!</v>
      </c>
    </row>
    <row r="126">
      <c r="A126" s="16">
        <v>95529.0</v>
      </c>
      <c r="B126" s="3" t="str">
        <f t="shared" si="1"/>
        <v>#REF!</v>
      </c>
    </row>
    <row r="127">
      <c r="A127" s="7">
        <v>40212.0</v>
      </c>
      <c r="B127" s="3" t="str">
        <f t="shared" si="1"/>
        <v>#REF!</v>
      </c>
    </row>
    <row r="128">
      <c r="A128" s="8">
        <v>76.93</v>
      </c>
      <c r="B128" s="3" t="str">
        <f t="shared" si="1"/>
        <v>#REF!</v>
      </c>
    </row>
    <row r="129">
      <c r="A129" s="8">
        <v>78.06</v>
      </c>
      <c r="B129" s="3" t="str">
        <f t="shared" si="1"/>
        <v>#REF!</v>
      </c>
    </row>
    <row r="130">
      <c r="A130" s="8">
        <v>76.57</v>
      </c>
      <c r="B130" s="3" t="str">
        <f t="shared" si="1"/>
        <v>#REF!</v>
      </c>
    </row>
    <row r="131">
      <c r="A131" s="8">
        <v>77.02</v>
      </c>
      <c r="B131" s="3" t="str">
        <f t="shared" si="1"/>
        <v>#REF!</v>
      </c>
    </row>
    <row r="132">
      <c r="A132" s="11">
        <v>-0.25</v>
      </c>
      <c r="B132" s="3" t="str">
        <f t="shared" si="1"/>
        <v>#REF!</v>
      </c>
    </row>
    <row r="133">
      <c r="A133" s="12">
        <v>-0.0032</v>
      </c>
      <c r="B133" s="3" t="str">
        <f t="shared" si="1"/>
        <v>#REF!</v>
      </c>
    </row>
    <row r="134">
      <c r="A134" s="17">
        <v>47334.0</v>
      </c>
      <c r="B134" s="3" t="str">
        <f t="shared" si="1"/>
        <v>#REF!</v>
      </c>
    </row>
    <row r="135">
      <c r="A135" s="17">
        <v>94754.0</v>
      </c>
      <c r="B135" s="3" t="str">
        <f t="shared" si="1"/>
        <v>#REF!</v>
      </c>
    </row>
    <row r="136">
      <c r="A136" s="7">
        <v>40213.0</v>
      </c>
      <c r="B136" s="3" t="str">
        <f t="shared" si="1"/>
        <v>#REF!</v>
      </c>
    </row>
    <row r="137">
      <c r="A137" s="8">
        <v>76.93</v>
      </c>
      <c r="B137" s="3" t="str">
        <f t="shared" si="1"/>
        <v>#REF!</v>
      </c>
    </row>
    <row r="138">
      <c r="A138" s="8">
        <v>76.98</v>
      </c>
      <c r="B138" s="3" t="str">
        <f t="shared" si="1"/>
        <v>#REF!</v>
      </c>
    </row>
    <row r="139">
      <c r="A139" s="8">
        <v>72.46</v>
      </c>
      <c r="B139" s="3" t="str">
        <f t="shared" si="1"/>
        <v>#REF!</v>
      </c>
    </row>
    <row r="140">
      <c r="A140" s="8">
        <v>73.08</v>
      </c>
      <c r="B140" s="3" t="str">
        <f t="shared" si="1"/>
        <v>#REF!</v>
      </c>
    </row>
    <row r="141">
      <c r="A141" s="11">
        <v>-3.94</v>
      </c>
      <c r="B141" s="3" t="str">
        <f t="shared" si="1"/>
        <v>#REF!</v>
      </c>
    </row>
    <row r="142">
      <c r="A142" s="12">
        <v>-0.0512</v>
      </c>
      <c r="B142" s="3" t="str">
        <f t="shared" si="1"/>
        <v>#REF!</v>
      </c>
    </row>
    <row r="143">
      <c r="A143" s="17">
        <v>59295.0</v>
      </c>
      <c r="B143" s="3" t="str">
        <f t="shared" si="1"/>
        <v>#REF!</v>
      </c>
    </row>
    <row r="144">
      <c r="A144" s="17">
        <v>99445.0</v>
      </c>
      <c r="B144" s="3" t="str">
        <f t="shared" si="1"/>
        <v>#REF!</v>
      </c>
    </row>
    <row r="145">
      <c r="A145" s="7">
        <v>40214.0</v>
      </c>
      <c r="B145" s="3" t="str">
        <f t="shared" si="1"/>
        <v>#REF!</v>
      </c>
    </row>
    <row r="146">
      <c r="A146" s="8">
        <v>72.86</v>
      </c>
      <c r="B146" s="3" t="str">
        <f t="shared" si="1"/>
        <v>#REF!</v>
      </c>
    </row>
    <row r="147">
      <c r="A147" s="8">
        <v>73.45</v>
      </c>
      <c r="B147" s="3" t="str">
        <f t="shared" si="1"/>
        <v>#REF!</v>
      </c>
    </row>
    <row r="148">
      <c r="A148" s="8">
        <v>69.04</v>
      </c>
      <c r="B148" s="3" t="str">
        <f t="shared" si="1"/>
        <v>#REF!</v>
      </c>
    </row>
    <row r="149">
      <c r="A149" s="8">
        <v>70.7</v>
      </c>
      <c r="B149" s="3" t="str">
        <f t="shared" si="1"/>
        <v>#REF!</v>
      </c>
    </row>
    <row r="150">
      <c r="A150" s="11">
        <v>-2.38</v>
      </c>
      <c r="B150" s="3" t="str">
        <f t="shared" si="1"/>
        <v>#REF!</v>
      </c>
    </row>
    <row r="151">
      <c r="A151" s="12">
        <v>-0.0326</v>
      </c>
      <c r="B151" s="3" t="str">
        <f t="shared" si="1"/>
        <v>#REF!</v>
      </c>
    </row>
    <row r="152">
      <c r="A152" s="17">
        <v>90154.0</v>
      </c>
      <c r="B152" s="3" t="str">
        <f t="shared" si="1"/>
        <v>#REF!</v>
      </c>
    </row>
    <row r="153">
      <c r="A153" s="17">
        <v>111248.0</v>
      </c>
      <c r="B153" s="3" t="str">
        <f t="shared" si="1"/>
        <v>#REF!</v>
      </c>
    </row>
    <row r="154">
      <c r="A154" s="7">
        <v>40217.0</v>
      </c>
      <c r="B154" s="3" t="str">
        <f t="shared" si="1"/>
        <v>#REF!</v>
      </c>
    </row>
    <row r="155">
      <c r="A155" s="8">
        <v>71.14</v>
      </c>
      <c r="B155" s="3" t="str">
        <f t="shared" si="1"/>
        <v>#REF!</v>
      </c>
    </row>
    <row r="156">
      <c r="A156" s="8">
        <v>71.81</v>
      </c>
      <c r="B156" s="3" t="str">
        <f t="shared" si="1"/>
        <v>#REF!</v>
      </c>
    </row>
    <row r="157">
      <c r="A157" s="8">
        <v>70.34</v>
      </c>
      <c r="B157" s="3" t="str">
        <f t="shared" si="1"/>
        <v>#REF!</v>
      </c>
    </row>
    <row r="158">
      <c r="A158" s="8">
        <v>71.29</v>
      </c>
      <c r="B158" s="3" t="str">
        <f t="shared" si="1"/>
        <v>#REF!</v>
      </c>
    </row>
    <row r="159">
      <c r="A159" s="9">
        <f>+0.59</f>
        <v>0.59</v>
      </c>
      <c r="B159" s="3" t="str">
        <f t="shared" si="1"/>
        <v>#REF!</v>
      </c>
    </row>
    <row r="160">
      <c r="A160" s="9">
        <f>+0.83%</f>
        <v>0.0083</v>
      </c>
      <c r="B160" s="3" t="str">
        <f t="shared" si="1"/>
        <v>#REF!</v>
      </c>
    </row>
    <row r="161">
      <c r="A161" s="16">
        <v>46141.0</v>
      </c>
      <c r="B161" s="3" t="str">
        <f t="shared" si="1"/>
        <v>#REF!</v>
      </c>
    </row>
    <row r="162">
      <c r="A162" s="16">
        <v>125648.0</v>
      </c>
      <c r="B162" s="3" t="str">
        <f t="shared" si="1"/>
        <v>#REF!</v>
      </c>
    </row>
    <row r="163">
      <c r="A163" s="7">
        <v>40218.0</v>
      </c>
      <c r="B163" s="3" t="str">
        <f t="shared" si="1"/>
        <v>#REF!</v>
      </c>
    </row>
    <row r="164">
      <c r="A164" s="8">
        <v>71.04</v>
      </c>
      <c r="B164" s="3" t="str">
        <f t="shared" si="1"/>
        <v>#REF!</v>
      </c>
    </row>
    <row r="165">
      <c r="A165" s="8">
        <v>73.64</v>
      </c>
      <c r="B165" s="3" t="str">
        <f t="shared" si="1"/>
        <v>#REF!</v>
      </c>
    </row>
    <row r="166">
      <c r="A166" s="8">
        <v>71.0</v>
      </c>
      <c r="B166" s="3" t="str">
        <f t="shared" si="1"/>
        <v>#REF!</v>
      </c>
    </row>
    <row r="167">
      <c r="A167" s="8">
        <v>73.3</v>
      </c>
      <c r="B167" s="3" t="str">
        <f t="shared" si="1"/>
        <v>#REF!</v>
      </c>
    </row>
    <row r="168">
      <c r="A168" s="9">
        <f>+2.01</f>
        <v>2.01</v>
      </c>
      <c r="B168" s="3" t="str">
        <f t="shared" si="1"/>
        <v>#REF!</v>
      </c>
    </row>
    <row r="169">
      <c r="A169" s="9">
        <f>+2.82%</f>
        <v>0.0282</v>
      </c>
      <c r="B169" s="3" t="str">
        <f t="shared" si="1"/>
        <v>#REF!</v>
      </c>
    </row>
    <row r="170">
      <c r="A170" s="16">
        <v>52342.0</v>
      </c>
      <c r="B170" s="3" t="str">
        <f t="shared" si="1"/>
        <v>#REF!</v>
      </c>
    </row>
    <row r="171">
      <c r="A171" s="16">
        <v>130469.0</v>
      </c>
      <c r="B171" s="3" t="str">
        <f t="shared" si="1"/>
        <v>#REF!</v>
      </c>
    </row>
    <row r="172">
      <c r="A172" s="7">
        <v>40219.0</v>
      </c>
      <c r="B172" s="3" t="str">
        <f t="shared" si="1"/>
        <v>#REF!</v>
      </c>
    </row>
    <row r="173">
      <c r="A173" s="8">
        <v>73.04</v>
      </c>
      <c r="B173" s="3" t="str">
        <f t="shared" si="1"/>
        <v>#REF!</v>
      </c>
    </row>
    <row r="174">
      <c r="A174" s="8">
        <v>74.13</v>
      </c>
      <c r="B174" s="3" t="str">
        <f t="shared" si="1"/>
        <v>#REF!</v>
      </c>
    </row>
    <row r="175">
      <c r="A175" s="8">
        <v>71.97</v>
      </c>
      <c r="B175" s="3" t="str">
        <f t="shared" si="1"/>
        <v>#REF!</v>
      </c>
    </row>
    <row r="176">
      <c r="A176" s="8">
        <v>73.69</v>
      </c>
      <c r="B176" s="3" t="str">
        <f t="shared" si="1"/>
        <v>#REF!</v>
      </c>
    </row>
    <row r="177">
      <c r="A177" s="9">
        <f>+0.39</f>
        <v>0.39</v>
      </c>
      <c r="B177" s="3" t="str">
        <f t="shared" si="1"/>
        <v>#REF!</v>
      </c>
    </row>
    <row r="178">
      <c r="A178" s="9">
        <f>+0.53%</f>
        <v>0.0053</v>
      </c>
      <c r="B178" s="3" t="str">
        <f t="shared" si="1"/>
        <v>#REF!</v>
      </c>
    </row>
    <row r="179">
      <c r="A179" s="16">
        <v>52676.0</v>
      </c>
      <c r="B179" s="3" t="str">
        <f t="shared" si="1"/>
        <v>#REF!</v>
      </c>
    </row>
    <row r="180">
      <c r="A180" s="16">
        <v>139002.0</v>
      </c>
      <c r="B180" s="3" t="str">
        <f t="shared" si="1"/>
        <v>#REF!</v>
      </c>
    </row>
    <row r="181">
      <c r="A181" s="7">
        <v>40220.0</v>
      </c>
      <c r="B181" s="3" t="str">
        <f t="shared" si="1"/>
        <v>#REF!</v>
      </c>
    </row>
    <row r="182">
      <c r="A182" s="8">
        <v>74.0</v>
      </c>
      <c r="B182" s="3" t="str">
        <f t="shared" si="1"/>
        <v>#REF!</v>
      </c>
    </row>
    <row r="183">
      <c r="A183" s="8">
        <v>74.97</v>
      </c>
      <c r="B183" s="3" t="str">
        <f t="shared" si="1"/>
        <v>#REF!</v>
      </c>
    </row>
    <row r="184">
      <c r="A184" s="8">
        <v>72.83</v>
      </c>
      <c r="B184" s="3" t="str">
        <f t="shared" si="1"/>
        <v>#REF!</v>
      </c>
    </row>
    <row r="185">
      <c r="A185" s="8">
        <v>74.71</v>
      </c>
      <c r="B185" s="3" t="str">
        <f t="shared" si="1"/>
        <v>#REF!</v>
      </c>
    </row>
    <row r="186">
      <c r="A186" s="9">
        <f>+1.02</f>
        <v>1.02</v>
      </c>
      <c r="B186" s="3" t="str">
        <f t="shared" si="1"/>
        <v>#REF!</v>
      </c>
    </row>
    <row r="187">
      <c r="A187" s="9">
        <f>+1.38%</f>
        <v>0.0138</v>
      </c>
      <c r="B187" s="3" t="str">
        <f t="shared" si="1"/>
        <v>#REF!</v>
      </c>
    </row>
    <row r="188">
      <c r="A188" s="16">
        <v>61376.0</v>
      </c>
      <c r="B188" s="3" t="str">
        <f t="shared" si="1"/>
        <v>#REF!</v>
      </c>
    </row>
    <row r="189">
      <c r="A189" s="16">
        <v>149738.0</v>
      </c>
      <c r="B189" s="3" t="str">
        <f t="shared" si="1"/>
        <v>#REF!</v>
      </c>
    </row>
    <row r="190">
      <c r="A190" s="7">
        <v>40221.0</v>
      </c>
      <c r="B190" s="3" t="str">
        <f t="shared" si="1"/>
        <v>#REF!</v>
      </c>
    </row>
    <row r="191">
      <c r="A191" s="8">
        <v>74.5</v>
      </c>
      <c r="B191" s="3" t="str">
        <f t="shared" si="1"/>
        <v>#REF!</v>
      </c>
    </row>
    <row r="192">
      <c r="A192" s="8">
        <v>74.53</v>
      </c>
      <c r="B192" s="3" t="str">
        <f t="shared" si="1"/>
        <v>#REF!</v>
      </c>
    </row>
    <row r="193">
      <c r="A193" s="8">
        <v>72.21</v>
      </c>
      <c r="B193" s="3" t="str">
        <f t="shared" si="1"/>
        <v>#REF!</v>
      </c>
    </row>
    <row r="194">
      <c r="A194" s="8">
        <v>73.42</v>
      </c>
      <c r="B194" s="3" t="str">
        <f t="shared" si="1"/>
        <v>#REF!</v>
      </c>
    </row>
    <row r="195">
      <c r="A195" s="11">
        <v>-1.29</v>
      </c>
      <c r="B195" s="3" t="str">
        <f t="shared" si="1"/>
        <v>#REF!</v>
      </c>
    </row>
    <row r="196">
      <c r="A196" s="12">
        <v>-0.0173</v>
      </c>
      <c r="B196" s="3" t="str">
        <f t="shared" si="1"/>
        <v>#REF!</v>
      </c>
    </row>
    <row r="197">
      <c r="A197" s="17">
        <v>59840.0</v>
      </c>
      <c r="B197" s="3" t="str">
        <f t="shared" si="1"/>
        <v>#REF!</v>
      </c>
    </row>
    <row r="198">
      <c r="A198" s="17">
        <v>152098.0</v>
      </c>
      <c r="B198" s="3" t="str">
        <f t="shared" si="1"/>
        <v>#REF!</v>
      </c>
    </row>
    <row r="199">
      <c r="A199" s="7">
        <v>40224.0</v>
      </c>
      <c r="B199" s="3" t="str">
        <f t="shared" si="1"/>
        <v>#REF!</v>
      </c>
    </row>
    <row r="200">
      <c r="A200" s="8">
        <v>73.55</v>
      </c>
      <c r="B200" s="3" t="str">
        <f t="shared" si="1"/>
        <v>#REF!</v>
      </c>
    </row>
    <row r="201">
      <c r="A201" s="8">
        <v>73.67</v>
      </c>
      <c r="B201" s="3" t="str">
        <f t="shared" si="1"/>
        <v>#REF!</v>
      </c>
    </row>
    <row r="202">
      <c r="A202" s="8">
        <v>72.87</v>
      </c>
      <c r="B202" s="3" t="str">
        <f t="shared" si="1"/>
        <v>#REF!</v>
      </c>
    </row>
    <row r="203">
      <c r="A203" s="8">
        <v>73.02</v>
      </c>
      <c r="B203" s="3" t="str">
        <f t="shared" si="1"/>
        <v>#REF!</v>
      </c>
    </row>
    <row r="204">
      <c r="A204" s="11">
        <v>-0.4</v>
      </c>
      <c r="B204" s="3" t="str">
        <f t="shared" si="1"/>
        <v>#REF!</v>
      </c>
    </row>
    <row r="205">
      <c r="A205" s="12">
        <v>-0.0054</v>
      </c>
      <c r="B205" s="3" t="str">
        <f t="shared" si="1"/>
        <v>#REF!</v>
      </c>
    </row>
    <row r="206">
      <c r="A206" s="17">
        <v>19149.0</v>
      </c>
      <c r="B206" s="3" t="str">
        <f t="shared" si="1"/>
        <v>#REF!</v>
      </c>
    </row>
    <row r="207">
      <c r="A207" s="17">
        <v>158386.0</v>
      </c>
      <c r="B207" s="3" t="str">
        <f t="shared" si="1"/>
        <v>#REF!</v>
      </c>
    </row>
    <row r="208">
      <c r="A208" s="7">
        <v>40225.0</v>
      </c>
      <c r="B208" s="3" t="str">
        <f t="shared" si="1"/>
        <v>#REF!</v>
      </c>
    </row>
    <row r="209">
      <c r="A209" s="8">
        <v>73.07</v>
      </c>
      <c r="B209" s="3" t="str">
        <f t="shared" si="1"/>
        <v>#REF!</v>
      </c>
    </row>
    <row r="210">
      <c r="A210" s="8">
        <v>76.51</v>
      </c>
      <c r="B210" s="3" t="str">
        <f t="shared" si="1"/>
        <v>#REF!</v>
      </c>
    </row>
    <row r="211">
      <c r="A211" s="8">
        <v>73.07</v>
      </c>
      <c r="B211" s="3" t="str">
        <f t="shared" si="1"/>
        <v>#REF!</v>
      </c>
    </row>
    <row r="212">
      <c r="A212" s="8">
        <v>76.18</v>
      </c>
      <c r="B212" s="3" t="str">
        <f t="shared" si="1"/>
        <v>#REF!</v>
      </c>
    </row>
    <row r="213">
      <c r="A213" s="9">
        <f>+3.16</f>
        <v>3.16</v>
      </c>
      <c r="B213" s="3" t="str">
        <f t="shared" si="1"/>
        <v>#REF!</v>
      </c>
    </row>
    <row r="214">
      <c r="A214" s="9">
        <f>+4.33%</f>
        <v>0.0433</v>
      </c>
      <c r="B214" s="3" t="str">
        <f t="shared" si="1"/>
        <v>#REF!</v>
      </c>
    </row>
    <row r="215">
      <c r="A215" s="16">
        <v>48567.0</v>
      </c>
      <c r="B215" s="3" t="str">
        <f t="shared" si="1"/>
        <v>#REF!</v>
      </c>
    </row>
    <row r="216">
      <c r="A216" s="16">
        <v>165053.0</v>
      </c>
      <c r="B216" s="3" t="str">
        <f t="shared" si="1"/>
        <v>#REF!</v>
      </c>
    </row>
    <row r="217">
      <c r="A217" s="7">
        <v>40226.0</v>
      </c>
      <c r="B217" s="3" t="str">
        <f t="shared" si="1"/>
        <v>#REF!</v>
      </c>
    </row>
    <row r="218">
      <c r="A218" s="8">
        <v>76.25</v>
      </c>
      <c r="B218" s="3" t="str">
        <f t="shared" si="1"/>
        <v>#REF!</v>
      </c>
    </row>
    <row r="219">
      <c r="A219" s="8">
        <v>76.95</v>
      </c>
      <c r="B219" s="3" t="str">
        <f t="shared" si="1"/>
        <v>#REF!</v>
      </c>
    </row>
    <row r="220">
      <c r="A220" s="8">
        <v>75.83</v>
      </c>
      <c r="B220" s="3" t="str">
        <f t="shared" si="1"/>
        <v>#REF!</v>
      </c>
    </row>
    <row r="221">
      <c r="A221" s="8">
        <v>76.69</v>
      </c>
      <c r="B221" s="3" t="str">
        <f t="shared" si="1"/>
        <v>#REF!</v>
      </c>
    </row>
    <row r="222">
      <c r="A222" s="9">
        <f>+0.51</f>
        <v>0.51</v>
      </c>
      <c r="B222" s="3" t="str">
        <f t="shared" si="1"/>
        <v>#REF!</v>
      </c>
    </row>
    <row r="223">
      <c r="A223" s="9">
        <f>+0.67%</f>
        <v>0.0067</v>
      </c>
      <c r="B223" s="3" t="str">
        <f t="shared" si="1"/>
        <v>#REF!</v>
      </c>
    </row>
    <row r="224">
      <c r="A224" s="16">
        <v>79230.0</v>
      </c>
      <c r="B224" s="3" t="str">
        <f t="shared" si="1"/>
        <v>#REF!</v>
      </c>
    </row>
    <row r="225">
      <c r="A225" s="16">
        <v>170090.0</v>
      </c>
      <c r="B225" s="3" t="str">
        <f t="shared" si="1"/>
        <v>#REF!</v>
      </c>
    </row>
    <row r="226">
      <c r="A226" s="7">
        <v>40227.0</v>
      </c>
      <c r="B226" s="3" t="str">
        <f t="shared" si="1"/>
        <v>#REF!</v>
      </c>
    </row>
    <row r="227">
      <c r="A227" s="8">
        <v>76.27</v>
      </c>
      <c r="B227" s="3" t="str">
        <f t="shared" si="1"/>
        <v>#REF!</v>
      </c>
    </row>
    <row r="228">
      <c r="A228" s="8">
        <v>78.34</v>
      </c>
      <c r="B228" s="3" t="str">
        <f t="shared" si="1"/>
        <v>#REF!</v>
      </c>
    </row>
    <row r="229">
      <c r="A229" s="8">
        <v>75.67</v>
      </c>
      <c r="B229" s="3" t="str">
        <f t="shared" si="1"/>
        <v>#REF!</v>
      </c>
    </row>
    <row r="230">
      <c r="A230" s="8">
        <v>78.17</v>
      </c>
      <c r="B230" s="3" t="str">
        <f t="shared" si="1"/>
        <v>#REF!</v>
      </c>
    </row>
    <row r="231">
      <c r="A231" s="9">
        <f>+1.48</f>
        <v>1.48</v>
      </c>
      <c r="B231" s="3" t="str">
        <f t="shared" si="1"/>
        <v>#REF!</v>
      </c>
    </row>
    <row r="232">
      <c r="A232" s="9">
        <f>+1.93%</f>
        <v>0.0193</v>
      </c>
      <c r="B232" s="3" t="str">
        <f t="shared" si="1"/>
        <v>#REF!</v>
      </c>
    </row>
    <row r="233">
      <c r="A233" s="16">
        <v>85368.0</v>
      </c>
      <c r="B233" s="3" t="str">
        <f t="shared" si="1"/>
        <v>#REF!</v>
      </c>
    </row>
    <row r="234">
      <c r="A234" s="16">
        <v>174119.0</v>
      </c>
      <c r="B234" s="3" t="str">
        <f t="shared" si="1"/>
        <v>#REF!</v>
      </c>
    </row>
    <row r="235">
      <c r="A235" s="7">
        <v>40228.0</v>
      </c>
      <c r="B235" s="3" t="str">
        <f t="shared" si="1"/>
        <v>#REF!</v>
      </c>
    </row>
    <row r="236">
      <c r="A236" s="8">
        <v>77.5</v>
      </c>
      <c r="B236" s="3" t="str">
        <f t="shared" si="1"/>
        <v>#REF!</v>
      </c>
    </row>
    <row r="237">
      <c r="A237" s="8">
        <v>78.83</v>
      </c>
      <c r="B237" s="3" t="str">
        <f t="shared" si="1"/>
        <v>#REF!</v>
      </c>
    </row>
    <row r="238">
      <c r="A238" s="8">
        <v>76.84</v>
      </c>
      <c r="B238" s="3" t="str">
        <f t="shared" si="1"/>
        <v>#REF!</v>
      </c>
    </row>
    <row r="239">
      <c r="A239" s="8">
        <v>78.63</v>
      </c>
      <c r="B239" s="3" t="str">
        <f t="shared" si="1"/>
        <v>#REF!</v>
      </c>
    </row>
    <row r="240">
      <c r="A240" s="9">
        <f>+0.46</f>
        <v>0.46</v>
      </c>
      <c r="B240" s="3" t="str">
        <f t="shared" si="1"/>
        <v>#REF!</v>
      </c>
    </row>
    <row r="241">
      <c r="A241" s="9">
        <f>+0.59%</f>
        <v>0.0059</v>
      </c>
      <c r="B241" s="3" t="str">
        <f t="shared" si="1"/>
        <v>#REF!</v>
      </c>
    </row>
    <row r="242">
      <c r="A242" s="16">
        <v>71827.0</v>
      </c>
      <c r="B242" s="3" t="str">
        <f t="shared" si="1"/>
        <v>#REF!</v>
      </c>
    </row>
    <row r="243">
      <c r="A243" s="16">
        <v>178447.0</v>
      </c>
      <c r="B243" s="3" t="str">
        <f t="shared" si="1"/>
        <v>#REF!</v>
      </c>
    </row>
    <row r="244">
      <c r="A244" s="7">
        <v>40231.0</v>
      </c>
      <c r="B244" s="3" t="str">
        <f t="shared" si="1"/>
        <v>#REF!</v>
      </c>
    </row>
    <row r="245">
      <c r="A245" s="8">
        <v>79.08</v>
      </c>
      <c r="B245" s="3" t="str">
        <f t="shared" si="1"/>
        <v>#REF!</v>
      </c>
    </row>
    <row r="246">
      <c r="A246" s="8">
        <v>79.35</v>
      </c>
      <c r="B246" s="3" t="str">
        <f t="shared" si="1"/>
        <v>#REF!</v>
      </c>
    </row>
    <row r="247">
      <c r="A247" s="8">
        <v>78.37</v>
      </c>
      <c r="B247" s="3" t="str">
        <f t="shared" si="1"/>
        <v>#REF!</v>
      </c>
    </row>
    <row r="248">
      <c r="A248" s="8">
        <v>79.08</v>
      </c>
      <c r="B248" s="3" t="str">
        <f t="shared" si="1"/>
        <v>#REF!</v>
      </c>
    </row>
    <row r="249">
      <c r="A249" s="9">
        <f>+0.45</f>
        <v>0.45</v>
      </c>
      <c r="B249" s="3" t="str">
        <f t="shared" si="1"/>
        <v>#REF!</v>
      </c>
    </row>
    <row r="250">
      <c r="A250" s="9">
        <f>+0.57%</f>
        <v>0.0057</v>
      </c>
      <c r="B250" s="3" t="str">
        <f t="shared" si="1"/>
        <v>#REF!</v>
      </c>
    </row>
    <row r="251">
      <c r="A251" s="16">
        <v>91806.0</v>
      </c>
      <c r="B251" s="3" t="str">
        <f t="shared" si="1"/>
        <v>#REF!</v>
      </c>
    </row>
    <row r="252">
      <c r="A252" s="16">
        <v>178374.0</v>
      </c>
      <c r="B252" s="3" t="str">
        <f t="shared" si="1"/>
        <v>#REF!</v>
      </c>
    </row>
    <row r="253">
      <c r="A253" s="7">
        <v>40232.0</v>
      </c>
      <c r="B253" s="3" t="str">
        <f t="shared" si="1"/>
        <v>#REF!</v>
      </c>
    </row>
    <row r="254">
      <c r="A254" s="8">
        <v>78.82</v>
      </c>
      <c r="B254" s="3" t="str">
        <f t="shared" si="1"/>
        <v>#REF!</v>
      </c>
    </row>
    <row r="255">
      <c r="A255" s="8">
        <v>79.11</v>
      </c>
      <c r="B255" s="3" t="str">
        <f t="shared" si="1"/>
        <v>#REF!</v>
      </c>
    </row>
    <row r="256">
      <c r="A256" s="8">
        <v>77.0</v>
      </c>
      <c r="B256" s="3" t="str">
        <f t="shared" si="1"/>
        <v>#REF!</v>
      </c>
    </row>
    <row r="257">
      <c r="A257" s="8">
        <v>77.63</v>
      </c>
      <c r="B257" s="3" t="str">
        <f t="shared" si="1"/>
        <v>#REF!</v>
      </c>
    </row>
    <row r="258">
      <c r="A258" s="11">
        <v>-1.45</v>
      </c>
      <c r="B258" s="3" t="str">
        <f t="shared" si="1"/>
        <v>#REF!</v>
      </c>
    </row>
    <row r="259">
      <c r="A259" s="12">
        <v>-0.0183</v>
      </c>
      <c r="B259" s="3" t="str">
        <f t="shared" si="1"/>
        <v>#REF!</v>
      </c>
    </row>
    <row r="260">
      <c r="A260" s="17">
        <v>97294.0</v>
      </c>
      <c r="B260" s="3" t="str">
        <f t="shared" si="1"/>
        <v>#REF!</v>
      </c>
    </row>
    <row r="261">
      <c r="A261" s="17">
        <v>181204.0</v>
      </c>
      <c r="B261" s="3" t="str">
        <f t="shared" si="1"/>
        <v>#REF!</v>
      </c>
    </row>
    <row r="262">
      <c r="A262" s="7">
        <v>40233.0</v>
      </c>
      <c r="B262" s="3" t="str">
        <f t="shared" si="1"/>
        <v>#REF!</v>
      </c>
    </row>
    <row r="263">
      <c r="A263" s="8">
        <v>77.8</v>
      </c>
      <c r="B263" s="3" t="str">
        <f t="shared" si="1"/>
        <v>#REF!</v>
      </c>
    </row>
    <row r="264">
      <c r="A264" s="8">
        <v>78.88</v>
      </c>
      <c r="B264" s="3" t="str">
        <f t="shared" si="1"/>
        <v>#REF!</v>
      </c>
    </row>
    <row r="265">
      <c r="A265" s="8">
        <v>77.01</v>
      </c>
      <c r="B265" s="3" t="str">
        <f t="shared" si="1"/>
        <v>#REF!</v>
      </c>
    </row>
    <row r="266">
      <c r="A266" s="8">
        <v>78.47</v>
      </c>
      <c r="B266" s="3" t="str">
        <f t="shared" si="1"/>
        <v>#REF!</v>
      </c>
    </row>
    <row r="267">
      <c r="A267" s="9">
        <f>+0.84</f>
        <v>0.84</v>
      </c>
      <c r="B267" s="3" t="str">
        <f t="shared" si="1"/>
        <v>#REF!</v>
      </c>
    </row>
    <row r="268">
      <c r="A268" s="9">
        <f>+1.08%</f>
        <v>0.0108</v>
      </c>
      <c r="B268" s="3" t="str">
        <f t="shared" si="1"/>
        <v>#REF!</v>
      </c>
    </row>
    <row r="269">
      <c r="A269" s="16">
        <v>75573.0</v>
      </c>
      <c r="B269" s="3" t="str">
        <f t="shared" si="1"/>
        <v>#REF!</v>
      </c>
    </row>
    <row r="270">
      <c r="A270" s="16">
        <v>185278.0</v>
      </c>
      <c r="B270" s="3" t="str">
        <f t="shared" si="1"/>
        <v>#REF!</v>
      </c>
    </row>
    <row r="271">
      <c r="A271" s="7">
        <v>40234.0</v>
      </c>
      <c r="B271" s="3" t="str">
        <f t="shared" si="1"/>
        <v>#REF!</v>
      </c>
    </row>
    <row r="272">
      <c r="A272" s="8">
        <v>78.46</v>
      </c>
      <c r="B272" s="3" t="str">
        <f t="shared" si="1"/>
        <v>#REF!</v>
      </c>
    </row>
    <row r="273">
      <c r="A273" s="8">
        <v>78.77</v>
      </c>
      <c r="B273" s="3" t="str">
        <f t="shared" si="1"/>
        <v>#REF!</v>
      </c>
    </row>
    <row r="274">
      <c r="A274" s="8">
        <v>75.66</v>
      </c>
      <c r="B274" s="3" t="str">
        <f t="shared" si="1"/>
        <v>#REF!</v>
      </c>
    </row>
    <row r="275">
      <c r="A275" s="8">
        <v>76.68</v>
      </c>
      <c r="B275" s="3" t="str">
        <f t="shared" si="1"/>
        <v>#REF!</v>
      </c>
    </row>
    <row r="276">
      <c r="A276" s="11">
        <v>-1.79</v>
      </c>
      <c r="B276" s="3" t="str">
        <f t="shared" si="1"/>
        <v>#REF!</v>
      </c>
    </row>
    <row r="277">
      <c r="A277" s="12">
        <v>-0.0228</v>
      </c>
      <c r="B277" s="3" t="str">
        <f t="shared" si="1"/>
        <v>#REF!</v>
      </c>
    </row>
    <row r="278">
      <c r="A278" s="17">
        <v>85504.0</v>
      </c>
      <c r="B278" s="3" t="str">
        <f t="shared" si="1"/>
        <v>#REF!</v>
      </c>
    </row>
    <row r="279">
      <c r="A279" s="17">
        <v>185825.0</v>
      </c>
      <c r="B279" s="3" t="str">
        <f t="shared" si="1"/>
        <v>#REF!</v>
      </c>
    </row>
    <row r="280">
      <c r="A280" s="7">
        <v>40235.0</v>
      </c>
      <c r="B280" s="3" t="str">
        <f t="shared" si="1"/>
        <v>#REF!</v>
      </c>
    </row>
    <row r="281">
      <c r="A281" s="8">
        <v>76.85</v>
      </c>
      <c r="B281" s="3" t="str">
        <f t="shared" si="1"/>
        <v>#REF!</v>
      </c>
    </row>
    <row r="282">
      <c r="A282" s="8">
        <v>78.32</v>
      </c>
      <c r="B282" s="3" t="str">
        <f t="shared" si="1"/>
        <v>#REF!</v>
      </c>
    </row>
    <row r="283">
      <c r="A283" s="8">
        <v>76.31</v>
      </c>
      <c r="B283" s="3" t="str">
        <f t="shared" si="1"/>
        <v>#REF!</v>
      </c>
    </row>
    <row r="284">
      <c r="A284" s="8">
        <v>77.97</v>
      </c>
      <c r="B284" s="3" t="str">
        <f t="shared" si="1"/>
        <v>#REF!</v>
      </c>
    </row>
    <row r="285">
      <c r="A285" s="9">
        <f>+1.29</f>
        <v>1.29</v>
      </c>
      <c r="B285" s="3" t="str">
        <f t="shared" si="1"/>
        <v>#REF!</v>
      </c>
    </row>
    <row r="286">
      <c r="A286" s="9">
        <f>+1.68%</f>
        <v>0.0168</v>
      </c>
      <c r="B286" s="3" t="str">
        <f t="shared" si="1"/>
        <v>#REF!</v>
      </c>
    </row>
    <row r="287">
      <c r="A287" s="16">
        <v>68751.0</v>
      </c>
      <c r="B287" s="3" t="str">
        <f t="shared" si="1"/>
        <v>#REF!</v>
      </c>
    </row>
    <row r="288">
      <c r="A288" s="16">
        <v>198060.0</v>
      </c>
      <c r="B288" s="3" t="str">
        <f t="shared" si="1"/>
        <v>#REF!</v>
      </c>
    </row>
    <row r="289">
      <c r="A289" s="7">
        <v>40238.0</v>
      </c>
      <c r="B289" s="3" t="str">
        <f t="shared" si="1"/>
        <v>#REF!</v>
      </c>
    </row>
    <row r="290">
      <c r="A290" s="8">
        <v>78.34</v>
      </c>
      <c r="B290" s="3" t="str">
        <f t="shared" si="1"/>
        <v>#REF!</v>
      </c>
    </row>
    <row r="291">
      <c r="A291" s="8">
        <v>78.85</v>
      </c>
      <c r="B291" s="3" t="str">
        <f t="shared" si="1"/>
        <v>#REF!</v>
      </c>
    </row>
    <row r="292">
      <c r="A292" s="8">
        <v>76.56</v>
      </c>
      <c r="B292" s="3" t="str">
        <f t="shared" si="1"/>
        <v>#REF!</v>
      </c>
    </row>
    <row r="293">
      <c r="A293" s="8">
        <v>77.22</v>
      </c>
      <c r="B293" s="3" t="str">
        <f t="shared" si="1"/>
        <v>#REF!</v>
      </c>
    </row>
    <row r="294">
      <c r="A294" s="11">
        <v>-0.75</v>
      </c>
      <c r="B294" s="3" t="str">
        <f t="shared" si="1"/>
        <v>#REF!</v>
      </c>
    </row>
    <row r="295">
      <c r="A295" s="12">
        <v>-0.0096</v>
      </c>
      <c r="B295" s="3" t="str">
        <f t="shared" si="1"/>
        <v>#REF!</v>
      </c>
    </row>
    <row r="296">
      <c r="A296" s="17">
        <v>71228.0</v>
      </c>
      <c r="B296" s="3" t="str">
        <f t="shared" si="1"/>
        <v>#REF!</v>
      </c>
    </row>
    <row r="297">
      <c r="A297" s="17">
        <v>204292.0</v>
      </c>
      <c r="B297" s="3" t="str">
        <f t="shared" si="1"/>
        <v>#REF!</v>
      </c>
    </row>
    <row r="298">
      <c r="A298" s="7">
        <v>40239.0</v>
      </c>
      <c r="B298" s="3" t="str">
        <f t="shared" si="1"/>
        <v>#REF!</v>
      </c>
    </row>
    <row r="299">
      <c r="A299" s="8">
        <v>77.4</v>
      </c>
      <c r="B299" s="3" t="str">
        <f t="shared" si="1"/>
        <v>#REF!</v>
      </c>
    </row>
    <row r="300">
      <c r="A300" s="8">
        <v>79.53</v>
      </c>
      <c r="B300" s="3" t="str">
        <f t="shared" si="1"/>
        <v>#REF!</v>
      </c>
    </row>
    <row r="301">
      <c r="A301" s="8">
        <v>76.87</v>
      </c>
      <c r="B301" s="3" t="str">
        <f t="shared" si="1"/>
        <v>#REF!</v>
      </c>
    </row>
    <row r="302">
      <c r="A302" s="8">
        <v>78.45</v>
      </c>
      <c r="B302" s="3" t="str">
        <f t="shared" si="1"/>
        <v>#REF!</v>
      </c>
    </row>
    <row r="303">
      <c r="A303" s="9">
        <f>+1.23</f>
        <v>1.23</v>
      </c>
      <c r="B303" s="3" t="str">
        <f t="shared" si="1"/>
        <v>#REF!</v>
      </c>
    </row>
    <row r="304">
      <c r="A304" s="9">
        <f>+1.59%</f>
        <v>0.0159</v>
      </c>
      <c r="B304" s="3" t="str">
        <f t="shared" si="1"/>
        <v>#REF!</v>
      </c>
    </row>
    <row r="305">
      <c r="A305" s="16">
        <v>162969.0</v>
      </c>
      <c r="B305" s="3" t="str">
        <f t="shared" si="1"/>
        <v>#REF!</v>
      </c>
    </row>
    <row r="306">
      <c r="A306" s="16">
        <v>200424.0</v>
      </c>
      <c r="B306" s="3" t="str">
        <f t="shared" si="1"/>
        <v>#REF!</v>
      </c>
    </row>
    <row r="307">
      <c r="A307" s="7">
        <v>40240.0</v>
      </c>
      <c r="B307" s="3" t="str">
        <f t="shared" si="1"/>
        <v>#REF!</v>
      </c>
    </row>
    <row r="308">
      <c r="A308" s="8">
        <v>78.55</v>
      </c>
      <c r="B308" s="3" t="str">
        <f t="shared" si="1"/>
        <v>#REF!</v>
      </c>
    </row>
    <row r="309">
      <c r="A309" s="8">
        <v>79.85</v>
      </c>
      <c r="B309" s="3" t="str">
        <f t="shared" si="1"/>
        <v>#REF!</v>
      </c>
    </row>
    <row r="310">
      <c r="A310" s="8">
        <v>78.14</v>
      </c>
      <c r="B310" s="3" t="str">
        <f t="shared" si="1"/>
        <v>#REF!</v>
      </c>
    </row>
    <row r="311">
      <c r="A311" s="8">
        <v>79.54</v>
      </c>
      <c r="B311" s="3" t="str">
        <f t="shared" si="1"/>
        <v>#REF!</v>
      </c>
    </row>
    <row r="312">
      <c r="A312" s="9">
        <f>+1.09</f>
        <v>1.09</v>
      </c>
      <c r="B312" s="3" t="str">
        <f t="shared" si="1"/>
        <v>#REF!</v>
      </c>
    </row>
    <row r="313">
      <c r="A313" s="9">
        <f>+1.39%</f>
        <v>0.0139</v>
      </c>
      <c r="B313" s="3" t="str">
        <f t="shared" si="1"/>
        <v>#REF!</v>
      </c>
    </row>
    <row r="314">
      <c r="A314" s="16">
        <v>124336.0</v>
      </c>
      <c r="B314" s="3" t="str">
        <f t="shared" si="1"/>
        <v>#REF!</v>
      </c>
    </row>
    <row r="315">
      <c r="A315" s="16">
        <v>193693.0</v>
      </c>
      <c r="B315" s="3" t="str">
        <f t="shared" si="1"/>
        <v>#REF!</v>
      </c>
    </row>
    <row r="316">
      <c r="A316" s="7">
        <v>40241.0</v>
      </c>
      <c r="B316" s="3" t="str">
        <f t="shared" si="1"/>
        <v>#REF!</v>
      </c>
    </row>
    <row r="317">
      <c r="A317" s="8">
        <v>79.64</v>
      </c>
      <c r="B317" s="3" t="str">
        <f t="shared" si="1"/>
        <v>#REF!</v>
      </c>
    </row>
    <row r="318">
      <c r="A318" s="8">
        <v>79.72</v>
      </c>
      <c r="B318" s="3" t="str">
        <f t="shared" si="1"/>
        <v>#REF!</v>
      </c>
    </row>
    <row r="319">
      <c r="A319" s="8">
        <v>78.56</v>
      </c>
      <c r="B319" s="3" t="str">
        <f t="shared" si="1"/>
        <v>#REF!</v>
      </c>
    </row>
    <row r="320">
      <c r="A320" s="8">
        <v>78.89</v>
      </c>
      <c r="B320" s="3" t="str">
        <f t="shared" si="1"/>
        <v>#REF!</v>
      </c>
    </row>
    <row r="321">
      <c r="A321" s="11">
        <v>-0.65</v>
      </c>
      <c r="B321" s="3" t="str">
        <f t="shared" si="1"/>
        <v>#REF!</v>
      </c>
    </row>
    <row r="322">
      <c r="A322" s="12">
        <v>-0.0082</v>
      </c>
      <c r="B322" s="3" t="str">
        <f t="shared" si="1"/>
        <v>#REF!</v>
      </c>
    </row>
    <row r="323">
      <c r="A323" s="17">
        <v>153586.0</v>
      </c>
      <c r="B323" s="3" t="str">
        <f t="shared" si="1"/>
        <v>#REF!</v>
      </c>
    </row>
    <row r="324">
      <c r="A324" s="17">
        <v>187703.0</v>
      </c>
      <c r="B324" s="3" t="str">
        <f t="shared" si="1"/>
        <v>#REF!</v>
      </c>
    </row>
    <row r="325">
      <c r="A325" s="7">
        <v>40242.0</v>
      </c>
      <c r="B325" s="3" t="str">
        <f t="shared" si="1"/>
        <v>#REF!</v>
      </c>
    </row>
    <row r="326">
      <c r="A326" s="8">
        <v>79.28</v>
      </c>
      <c r="B326" s="3" t="str">
        <f t="shared" si="1"/>
        <v>#REF!</v>
      </c>
    </row>
    <row r="327">
      <c r="A327" s="8">
        <v>80.81</v>
      </c>
      <c r="B327" s="3" t="str">
        <f t="shared" si="1"/>
        <v>#REF!</v>
      </c>
    </row>
    <row r="328">
      <c r="A328" s="8">
        <v>79.18</v>
      </c>
      <c r="B328" s="3" t="str">
        <f t="shared" si="1"/>
        <v>#REF!</v>
      </c>
    </row>
    <row r="329">
      <c r="A329" s="8">
        <v>80.17</v>
      </c>
      <c r="B329" s="3" t="str">
        <f t="shared" si="1"/>
        <v>#REF!</v>
      </c>
    </row>
    <row r="330">
      <c r="A330" s="9">
        <f>+1.28</f>
        <v>1.28</v>
      </c>
      <c r="B330" s="3" t="str">
        <f t="shared" si="1"/>
        <v>#REF!</v>
      </c>
    </row>
    <row r="331">
      <c r="A331" s="9">
        <f>+1.62%</f>
        <v>0.0162</v>
      </c>
      <c r="B331" s="3" t="str">
        <f t="shared" si="1"/>
        <v>#REF!</v>
      </c>
    </row>
    <row r="332">
      <c r="A332" s="16">
        <v>112186.0</v>
      </c>
      <c r="B332" s="3" t="str">
        <f t="shared" si="1"/>
        <v>#REF!</v>
      </c>
    </row>
    <row r="333">
      <c r="A333" s="16">
        <v>183715.0</v>
      </c>
      <c r="B333" s="3" t="str">
        <f t="shared" si="1"/>
        <v>#REF!</v>
      </c>
    </row>
    <row r="334">
      <c r="A334" s="7">
        <v>40245.0</v>
      </c>
      <c r="B334" s="3" t="str">
        <f t="shared" si="1"/>
        <v>#REF!</v>
      </c>
    </row>
    <row r="335">
      <c r="A335" s="8">
        <v>80.49</v>
      </c>
      <c r="B335" s="3" t="str">
        <f t="shared" si="1"/>
        <v>#REF!</v>
      </c>
    </row>
    <row r="336">
      <c r="A336" s="8">
        <v>81.17</v>
      </c>
      <c r="B336" s="3" t="str">
        <f t="shared" si="1"/>
        <v>#REF!</v>
      </c>
    </row>
    <row r="337">
      <c r="A337" s="8">
        <v>79.66</v>
      </c>
      <c r="B337" s="3" t="str">
        <f t="shared" si="1"/>
        <v>#REF!</v>
      </c>
    </row>
    <row r="338">
      <c r="A338" s="8">
        <v>80.67</v>
      </c>
      <c r="B338" s="3" t="str">
        <f t="shared" si="1"/>
        <v>#REF!</v>
      </c>
    </row>
    <row r="339">
      <c r="A339" s="9">
        <f>+0.5</f>
        <v>0.5</v>
      </c>
      <c r="B339" s="3" t="str">
        <f t="shared" si="1"/>
        <v>#REF!</v>
      </c>
    </row>
    <row r="340">
      <c r="A340" s="9">
        <f>+0.62%</f>
        <v>0.0062</v>
      </c>
      <c r="B340" s="3" t="str">
        <f t="shared" si="1"/>
        <v>#REF!</v>
      </c>
    </row>
    <row r="341">
      <c r="A341" s="16">
        <v>113881.0</v>
      </c>
      <c r="B341" s="3" t="str">
        <f t="shared" si="1"/>
        <v>#REF!</v>
      </c>
    </row>
    <row r="342">
      <c r="A342" s="16">
        <v>212679.0</v>
      </c>
      <c r="B342" s="3" t="str">
        <f t="shared" si="1"/>
        <v>#REF!</v>
      </c>
    </row>
    <row r="343">
      <c r="A343" s="7">
        <v>40246.0</v>
      </c>
      <c r="B343" s="3" t="str">
        <f t="shared" si="1"/>
        <v>#REF!</v>
      </c>
    </row>
    <row r="344">
      <c r="A344" s="8">
        <v>80.47</v>
      </c>
      <c r="B344" s="3" t="str">
        <f t="shared" si="1"/>
        <v>#REF!</v>
      </c>
    </row>
    <row r="345">
      <c r="A345" s="8">
        <v>80.61</v>
      </c>
      <c r="B345" s="3" t="str">
        <f t="shared" si="1"/>
        <v>#REF!</v>
      </c>
    </row>
    <row r="346">
      <c r="A346" s="8">
        <v>78.93</v>
      </c>
      <c r="B346" s="3" t="str">
        <f t="shared" si="1"/>
        <v>#REF!</v>
      </c>
    </row>
    <row r="347">
      <c r="A347" s="8">
        <v>80.14</v>
      </c>
      <c r="B347" s="3" t="str">
        <f t="shared" si="1"/>
        <v>#REF!</v>
      </c>
    </row>
    <row r="348">
      <c r="A348" s="11">
        <v>-0.53</v>
      </c>
      <c r="B348" s="3" t="str">
        <f t="shared" si="1"/>
        <v>#REF!</v>
      </c>
    </row>
    <row r="349">
      <c r="A349" s="12">
        <v>-0.0066</v>
      </c>
      <c r="B349" s="3" t="str">
        <f t="shared" si="1"/>
        <v>#REF!</v>
      </c>
    </row>
    <row r="350">
      <c r="A350" s="17">
        <v>112415.0</v>
      </c>
      <c r="B350" s="3" t="str">
        <f t="shared" si="1"/>
        <v>#REF!</v>
      </c>
    </row>
    <row r="351">
      <c r="A351" s="17">
        <v>228798.0</v>
      </c>
      <c r="B351" s="3" t="str">
        <f t="shared" si="1"/>
        <v>#REF!</v>
      </c>
    </row>
    <row r="352">
      <c r="A352" s="7">
        <v>40247.0</v>
      </c>
      <c r="B352" s="3" t="str">
        <f t="shared" si="1"/>
        <v>#REF!</v>
      </c>
    </row>
    <row r="353">
      <c r="A353" s="8">
        <v>79.84</v>
      </c>
      <c r="B353" s="3" t="str">
        <f t="shared" si="1"/>
        <v>#REF!</v>
      </c>
    </row>
    <row r="354">
      <c r="A354" s="8">
        <v>81.71</v>
      </c>
      <c r="B354" s="3" t="str">
        <f t="shared" si="1"/>
        <v>#REF!</v>
      </c>
    </row>
    <row r="355">
      <c r="A355" s="8">
        <v>79.55</v>
      </c>
      <c r="B355" s="3" t="str">
        <f t="shared" si="1"/>
        <v>#REF!</v>
      </c>
    </row>
    <row r="356">
      <c r="A356" s="8">
        <v>80.79</v>
      </c>
      <c r="B356" s="3" t="str">
        <f t="shared" si="1"/>
        <v>#REF!</v>
      </c>
    </row>
    <row r="357">
      <c r="A357" s="9">
        <f>+0.65</f>
        <v>0.65</v>
      </c>
      <c r="B357" s="3" t="str">
        <f t="shared" si="1"/>
        <v>#REF!</v>
      </c>
    </row>
    <row r="358">
      <c r="A358" s="9">
        <f>+0.81%</f>
        <v>0.0081</v>
      </c>
      <c r="B358" s="3" t="str">
        <f t="shared" si="1"/>
        <v>#REF!</v>
      </c>
    </row>
    <row r="359">
      <c r="A359" s="16">
        <v>148171.0</v>
      </c>
      <c r="B359" s="3" t="str">
        <f t="shared" si="1"/>
        <v>#REF!</v>
      </c>
    </row>
    <row r="360">
      <c r="A360" s="16">
        <v>245430.0</v>
      </c>
      <c r="B360" s="3" t="str">
        <f t="shared" si="1"/>
        <v>#REF!</v>
      </c>
    </row>
    <row r="361">
      <c r="A361" s="7">
        <v>40248.0</v>
      </c>
      <c r="B361" s="3" t="str">
        <f t="shared" si="1"/>
        <v>#REF!</v>
      </c>
    </row>
    <row r="362">
      <c r="A362" s="8">
        <v>80.63</v>
      </c>
      <c r="B362" s="3" t="str">
        <f t="shared" si="1"/>
        <v>#REF!</v>
      </c>
    </row>
    <row r="363">
      <c r="A363" s="8">
        <v>81.03</v>
      </c>
      <c r="B363" s="3" t="str">
        <f t="shared" si="1"/>
        <v>#REF!</v>
      </c>
    </row>
    <row r="364">
      <c r="A364" s="8">
        <v>80.04</v>
      </c>
      <c r="B364" s="3" t="str">
        <f t="shared" si="1"/>
        <v>#REF!</v>
      </c>
    </row>
    <row r="365">
      <c r="A365" s="8">
        <v>80.77</v>
      </c>
      <c r="B365" s="3" t="str">
        <f t="shared" si="1"/>
        <v>#REF!</v>
      </c>
    </row>
    <row r="366">
      <c r="A366" s="11">
        <v>-0.02</v>
      </c>
      <c r="B366" s="3" t="str">
        <f t="shared" si="1"/>
        <v>#REF!</v>
      </c>
    </row>
    <row r="367">
      <c r="A367" s="12">
        <v>-2.0E-4</v>
      </c>
      <c r="B367" s="3" t="str">
        <f t="shared" si="1"/>
        <v>#REF!</v>
      </c>
    </row>
    <row r="368">
      <c r="A368" s="17">
        <v>144487.0</v>
      </c>
      <c r="B368" s="3" t="str">
        <f t="shared" si="1"/>
        <v>#REF!</v>
      </c>
    </row>
    <row r="369">
      <c r="A369" s="17">
        <v>251914.0</v>
      </c>
      <c r="B369" s="3" t="str">
        <f t="shared" si="1"/>
        <v>#REF!</v>
      </c>
    </row>
    <row r="370">
      <c r="A370" s="7">
        <v>40249.0</v>
      </c>
      <c r="B370" s="3" t="str">
        <f t="shared" si="1"/>
        <v>#REF!</v>
      </c>
    </row>
    <row r="371">
      <c r="A371" s="8">
        <v>80.9</v>
      </c>
      <c r="B371" s="3" t="str">
        <f t="shared" si="1"/>
        <v>#REF!</v>
      </c>
    </row>
    <row r="372">
      <c r="A372" s="8">
        <v>81.79</v>
      </c>
      <c r="B372" s="3" t="str">
        <f t="shared" si="1"/>
        <v>#REF!</v>
      </c>
    </row>
    <row r="373">
      <c r="A373" s="8">
        <v>79.27</v>
      </c>
      <c r="B373" s="3" t="str">
        <f t="shared" si="1"/>
        <v>#REF!</v>
      </c>
    </row>
    <row r="374">
      <c r="A374" s="8">
        <v>79.96</v>
      </c>
      <c r="B374" s="3" t="str">
        <f t="shared" si="1"/>
        <v>#REF!</v>
      </c>
    </row>
    <row r="375">
      <c r="A375" s="11">
        <v>-0.81</v>
      </c>
      <c r="B375" s="3" t="str">
        <f t="shared" si="1"/>
        <v>#REF!</v>
      </c>
    </row>
    <row r="376">
      <c r="A376" s="12">
        <v>-0.01</v>
      </c>
      <c r="B376" s="3" t="str">
        <f t="shared" si="1"/>
        <v>#REF!</v>
      </c>
    </row>
    <row r="377">
      <c r="A377" s="17">
        <v>137821.0</v>
      </c>
      <c r="B377" s="3" t="str">
        <f t="shared" si="1"/>
        <v>#REF!</v>
      </c>
    </row>
    <row r="378">
      <c r="A378" s="17">
        <v>248960.0</v>
      </c>
      <c r="B378" s="3" t="str">
        <f t="shared" si="1"/>
        <v>#REF!</v>
      </c>
    </row>
    <row r="379">
      <c r="A379" s="7">
        <v>40252.0</v>
      </c>
      <c r="B379" s="3" t="str">
        <f t="shared" si="1"/>
        <v>#REF!</v>
      </c>
    </row>
    <row r="380">
      <c r="A380" s="8">
        <v>80.01</v>
      </c>
      <c r="B380" s="3" t="str">
        <f t="shared" si="1"/>
        <v>#REF!</v>
      </c>
    </row>
    <row r="381">
      <c r="A381" s="8">
        <v>80.13</v>
      </c>
      <c r="B381" s="3" t="str">
        <f t="shared" si="1"/>
        <v>#REF!</v>
      </c>
    </row>
    <row r="382">
      <c r="A382" s="8">
        <v>77.93</v>
      </c>
      <c r="B382" s="3" t="str">
        <f t="shared" si="1"/>
        <v>#REF!</v>
      </c>
    </row>
    <row r="383">
      <c r="A383" s="8">
        <v>78.63</v>
      </c>
      <c r="B383" s="3" t="str">
        <f t="shared" si="1"/>
        <v>#REF!</v>
      </c>
    </row>
    <row r="384">
      <c r="A384" s="11">
        <v>-1.33</v>
      </c>
      <c r="B384" s="3" t="str">
        <f t="shared" si="1"/>
        <v>#REF!</v>
      </c>
    </row>
    <row r="385">
      <c r="A385" s="12">
        <v>-0.0166</v>
      </c>
      <c r="B385" s="3" t="str">
        <f t="shared" si="1"/>
        <v>#REF!</v>
      </c>
    </row>
    <row r="386">
      <c r="A386" s="17">
        <v>163453.0</v>
      </c>
      <c r="B386" s="3" t="str">
        <f t="shared" si="1"/>
        <v>#REF!</v>
      </c>
    </row>
    <row r="387">
      <c r="A387" s="17">
        <v>239239.0</v>
      </c>
      <c r="B387" s="3" t="str">
        <f t="shared" si="1"/>
        <v>#REF!</v>
      </c>
    </row>
    <row r="388">
      <c r="A388" s="7">
        <v>40253.0</v>
      </c>
      <c r="B388" s="3" t="str">
        <f t="shared" si="1"/>
        <v>#REF!</v>
      </c>
    </row>
    <row r="389">
      <c r="A389" s="8">
        <v>78.55</v>
      </c>
      <c r="B389" s="3" t="str">
        <f t="shared" si="1"/>
        <v>#REF!</v>
      </c>
    </row>
    <row r="390">
      <c r="A390" s="8">
        <v>81.0</v>
      </c>
      <c r="B390" s="3" t="str">
        <f t="shared" si="1"/>
        <v>#REF!</v>
      </c>
    </row>
    <row r="391">
      <c r="A391" s="8">
        <v>78.13</v>
      </c>
      <c r="B391" s="3" t="str">
        <f t="shared" si="1"/>
        <v>#REF!</v>
      </c>
    </row>
    <row r="392">
      <c r="A392" s="8">
        <v>80.53</v>
      </c>
      <c r="B392" s="3" t="str">
        <f t="shared" si="1"/>
        <v>#REF!</v>
      </c>
    </row>
    <row r="393">
      <c r="A393" s="9">
        <f>+1.9</f>
        <v>1.9</v>
      </c>
      <c r="B393" s="3" t="str">
        <f t="shared" si="1"/>
        <v>#REF!</v>
      </c>
    </row>
    <row r="394">
      <c r="A394" s="9">
        <f>+2.42%</f>
        <v>0.0242</v>
      </c>
      <c r="B394" s="3" t="str">
        <f t="shared" si="1"/>
        <v>#REF!</v>
      </c>
    </row>
    <row r="395">
      <c r="A395" s="16">
        <v>170058.0</v>
      </c>
      <c r="B395" s="3" t="str">
        <f t="shared" si="1"/>
        <v>#REF!</v>
      </c>
    </row>
    <row r="396">
      <c r="A396" s="16">
        <v>256829.0</v>
      </c>
      <c r="B396" s="3" t="str">
        <f t="shared" si="1"/>
        <v>#REF!</v>
      </c>
    </row>
    <row r="397">
      <c r="A397" s="7">
        <v>40254.0</v>
      </c>
      <c r="B397" s="3" t="str">
        <f t="shared" si="1"/>
        <v>#REF!</v>
      </c>
    </row>
    <row r="398">
      <c r="A398" s="8">
        <v>80.92</v>
      </c>
      <c r="B398" s="3" t="str">
        <f t="shared" si="1"/>
        <v>#REF!</v>
      </c>
    </row>
    <row r="399">
      <c r="A399" s="8">
        <v>82.08</v>
      </c>
      <c r="B399" s="3" t="str">
        <f t="shared" si="1"/>
        <v>#REF!</v>
      </c>
    </row>
    <row r="400">
      <c r="A400" s="8">
        <v>80.53</v>
      </c>
      <c r="B400" s="3" t="str">
        <f t="shared" si="1"/>
        <v>#REF!</v>
      </c>
    </row>
    <row r="401">
      <c r="A401" s="8">
        <v>81.96</v>
      </c>
      <c r="B401" s="3" t="str">
        <f t="shared" si="1"/>
        <v>#REF!</v>
      </c>
    </row>
    <row r="402">
      <c r="A402" s="9">
        <f>+1.43</f>
        <v>1.43</v>
      </c>
      <c r="B402" s="3" t="str">
        <f t="shared" si="1"/>
        <v>#REF!</v>
      </c>
    </row>
    <row r="403">
      <c r="A403" s="9">
        <f>+1.78%</f>
        <v>0.0178</v>
      </c>
      <c r="B403" s="3" t="str">
        <f t="shared" si="1"/>
        <v>#REF!</v>
      </c>
    </row>
    <row r="404">
      <c r="A404" s="16">
        <v>147944.0</v>
      </c>
      <c r="B404" s="3" t="str">
        <f t="shared" si="1"/>
        <v>#REF!</v>
      </c>
    </row>
    <row r="405">
      <c r="A405" s="16">
        <v>255648.0</v>
      </c>
      <c r="B405" s="3" t="str">
        <f t="shared" si="1"/>
        <v>#REF!</v>
      </c>
    </row>
    <row r="406">
      <c r="A406" s="7">
        <v>40255.0</v>
      </c>
      <c r="B406" s="3" t="str">
        <f t="shared" si="1"/>
        <v>#REF!</v>
      </c>
    </row>
    <row r="407">
      <c r="A407" s="8">
        <v>81.9</v>
      </c>
      <c r="B407" s="3" t="str">
        <f t="shared" si="1"/>
        <v>#REF!</v>
      </c>
    </row>
    <row r="408">
      <c r="A408" s="8">
        <v>81.9</v>
      </c>
      <c r="B408" s="3" t="str">
        <f t="shared" si="1"/>
        <v>#REF!</v>
      </c>
    </row>
    <row r="409">
      <c r="A409" s="8">
        <v>80.9</v>
      </c>
      <c r="B409" s="3" t="str">
        <f t="shared" si="1"/>
        <v>#REF!</v>
      </c>
    </row>
    <row r="410">
      <c r="A410" s="8">
        <v>81.48</v>
      </c>
      <c r="B410" s="3" t="str">
        <f t="shared" si="1"/>
        <v>#REF!</v>
      </c>
    </row>
    <row r="411">
      <c r="A411" s="11">
        <v>-0.48</v>
      </c>
      <c r="B411" s="3" t="str">
        <f t="shared" si="1"/>
        <v>#REF!</v>
      </c>
    </row>
    <row r="412">
      <c r="A412" s="12">
        <v>-0.0059</v>
      </c>
      <c r="B412" s="3" t="str">
        <f t="shared" si="1"/>
        <v>#REF!</v>
      </c>
    </row>
    <row r="413">
      <c r="A413" s="17">
        <v>133572.0</v>
      </c>
      <c r="B413" s="3" t="str">
        <f t="shared" si="1"/>
        <v>#REF!</v>
      </c>
    </row>
    <row r="414">
      <c r="A414" s="17">
        <v>255648.0</v>
      </c>
      <c r="B414" s="3" t="str">
        <f t="shared" si="1"/>
        <v>#REF!</v>
      </c>
    </row>
    <row r="415">
      <c r="A415" s="7">
        <v>40256.0</v>
      </c>
      <c r="B415" s="3" t="str">
        <f t="shared" si="1"/>
        <v>#REF!</v>
      </c>
    </row>
    <row r="416">
      <c r="A416" s="8">
        <v>81.42</v>
      </c>
      <c r="B416" s="3" t="str">
        <f t="shared" si="1"/>
        <v>#REF!</v>
      </c>
    </row>
    <row r="417">
      <c r="A417" s="8">
        <v>81.42</v>
      </c>
      <c r="B417" s="3" t="str">
        <f t="shared" si="1"/>
        <v>#REF!</v>
      </c>
    </row>
    <row r="418">
      <c r="A418" s="8">
        <v>79.2</v>
      </c>
      <c r="B418" s="3" t="str">
        <f t="shared" si="1"/>
        <v>#REF!</v>
      </c>
    </row>
    <row r="419">
      <c r="A419" s="8">
        <v>79.88</v>
      </c>
      <c r="B419" s="3" t="str">
        <f t="shared" si="1"/>
        <v>#REF!</v>
      </c>
    </row>
    <row r="420">
      <c r="A420" s="11">
        <v>-1.6</v>
      </c>
      <c r="B420" s="3" t="str">
        <f t="shared" si="1"/>
        <v>#REF!</v>
      </c>
    </row>
    <row r="421">
      <c r="A421" s="12">
        <v>-0.0196</v>
      </c>
      <c r="B421" s="3" t="str">
        <f t="shared" si="1"/>
        <v>#REF!</v>
      </c>
    </row>
    <row r="422">
      <c r="A422" s="17">
        <v>163709.0</v>
      </c>
      <c r="B422" s="3" t="str">
        <f t="shared" si="1"/>
        <v>#REF!</v>
      </c>
    </row>
    <row r="423">
      <c r="A423" s="17">
        <v>253068.0</v>
      </c>
      <c r="B423" s="3" t="str">
        <f t="shared" si="1"/>
        <v>#REF!</v>
      </c>
    </row>
    <row r="424">
      <c r="A424" s="7">
        <v>40259.0</v>
      </c>
      <c r="B424" s="3" t="str">
        <f t="shared" si="1"/>
        <v>#REF!</v>
      </c>
    </row>
    <row r="425">
      <c r="A425" s="8">
        <v>79.61</v>
      </c>
      <c r="B425" s="3" t="str">
        <f t="shared" si="1"/>
        <v>#REF!</v>
      </c>
    </row>
    <row r="426">
      <c r="A426" s="8">
        <v>80.8</v>
      </c>
      <c r="B426" s="3" t="str">
        <f t="shared" si="1"/>
        <v>#REF!</v>
      </c>
    </row>
    <row r="427">
      <c r="A427" s="8">
        <v>78.0</v>
      </c>
      <c r="B427" s="3" t="str">
        <f t="shared" si="1"/>
        <v>#REF!</v>
      </c>
    </row>
    <row r="428">
      <c r="A428" s="8">
        <v>80.54</v>
      </c>
      <c r="B428" s="3" t="str">
        <f t="shared" si="1"/>
        <v>#REF!</v>
      </c>
    </row>
    <row r="429">
      <c r="A429" s="9">
        <f>+0.66</f>
        <v>0.66</v>
      </c>
      <c r="B429" s="3" t="str">
        <f t="shared" si="1"/>
        <v>#REF!</v>
      </c>
    </row>
    <row r="430">
      <c r="A430" s="9">
        <f>+0.83%</f>
        <v>0.0083</v>
      </c>
      <c r="B430" s="3" t="str">
        <f t="shared" si="1"/>
        <v>#REF!</v>
      </c>
    </row>
    <row r="431">
      <c r="A431" s="16">
        <v>153978.0</v>
      </c>
      <c r="B431" s="3" t="str">
        <f t="shared" si="1"/>
        <v>#REF!</v>
      </c>
    </row>
    <row r="432">
      <c r="A432" s="16">
        <v>253169.0</v>
      </c>
      <c r="B432" s="3" t="str">
        <f t="shared" si="1"/>
        <v>#REF!</v>
      </c>
    </row>
    <row r="433">
      <c r="A433" s="7">
        <v>40260.0</v>
      </c>
      <c r="B433" s="3" t="str">
        <f t="shared" si="1"/>
        <v>#REF!</v>
      </c>
    </row>
    <row r="434">
      <c r="A434" s="8">
        <v>80.74</v>
      </c>
      <c r="B434" s="3" t="str">
        <f t="shared" si="1"/>
        <v>#REF!</v>
      </c>
    </row>
    <row r="435">
      <c r="A435" s="8">
        <v>81.17</v>
      </c>
      <c r="B435" s="3" t="str">
        <f t="shared" si="1"/>
        <v>#REF!</v>
      </c>
    </row>
    <row r="436">
      <c r="A436" s="8">
        <v>79.85</v>
      </c>
      <c r="B436" s="3" t="str">
        <f t="shared" si="1"/>
        <v>#REF!</v>
      </c>
    </row>
    <row r="437">
      <c r="A437" s="8">
        <v>80.7</v>
      </c>
      <c r="B437" s="3" t="str">
        <f t="shared" si="1"/>
        <v>#REF!</v>
      </c>
    </row>
    <row r="438">
      <c r="A438" s="9">
        <f>+0.16</f>
        <v>0.16</v>
      </c>
      <c r="B438" s="3" t="str">
        <f t="shared" si="1"/>
        <v>#REF!</v>
      </c>
    </row>
    <row r="439">
      <c r="A439" s="9">
        <f>+0.2%</f>
        <v>0.002</v>
      </c>
      <c r="B439" s="3" t="str">
        <f t="shared" si="1"/>
        <v>#REF!</v>
      </c>
    </row>
    <row r="440">
      <c r="A440" s="16">
        <v>142260.0</v>
      </c>
      <c r="B440" s="3" t="str">
        <f t="shared" si="1"/>
        <v>#REF!</v>
      </c>
    </row>
    <row r="441">
      <c r="A441" s="16">
        <v>248479.0</v>
      </c>
      <c r="B441" s="3" t="str">
        <f t="shared" si="1"/>
        <v>#REF!</v>
      </c>
    </row>
    <row r="442">
      <c r="A442" s="7">
        <v>40261.0</v>
      </c>
      <c r="B442" s="3" t="str">
        <f t="shared" si="1"/>
        <v>#REF!</v>
      </c>
    </row>
    <row r="443">
      <c r="A443" s="8">
        <v>80.37</v>
      </c>
      <c r="B443" s="3" t="str">
        <f t="shared" si="1"/>
        <v>#REF!</v>
      </c>
    </row>
    <row r="444">
      <c r="A444" s="8">
        <v>80.37</v>
      </c>
      <c r="B444" s="3" t="str">
        <f t="shared" si="1"/>
        <v>#REF!</v>
      </c>
    </row>
    <row r="445">
      <c r="A445" s="8">
        <v>78.9</v>
      </c>
      <c r="B445" s="3" t="str">
        <f t="shared" si="1"/>
        <v>#REF!</v>
      </c>
    </row>
    <row r="446">
      <c r="A446" s="8">
        <v>79.62</v>
      </c>
      <c r="B446" s="3" t="str">
        <f t="shared" si="1"/>
        <v>#REF!</v>
      </c>
    </row>
    <row r="447">
      <c r="A447" s="11">
        <v>-1.08</v>
      </c>
      <c r="B447" s="3" t="str">
        <f t="shared" si="1"/>
        <v>#REF!</v>
      </c>
    </row>
    <row r="448">
      <c r="A448" s="12">
        <v>-0.0134</v>
      </c>
      <c r="B448" s="3" t="str">
        <f t="shared" si="1"/>
        <v>#REF!</v>
      </c>
    </row>
    <row r="449">
      <c r="A449" s="17">
        <v>162918.0</v>
      </c>
      <c r="B449" s="3" t="str">
        <f t="shared" si="1"/>
        <v>#REF!</v>
      </c>
    </row>
    <row r="450">
      <c r="A450" s="17">
        <v>231196.0</v>
      </c>
      <c r="B450" s="3" t="str">
        <f t="shared" si="1"/>
        <v>#REF!</v>
      </c>
    </row>
    <row r="451">
      <c r="A451" s="7">
        <v>40262.0</v>
      </c>
      <c r="B451" s="3" t="str">
        <f t="shared" si="1"/>
        <v>#REF!</v>
      </c>
    </row>
    <row r="452">
      <c r="A452" s="8">
        <v>79.43</v>
      </c>
      <c r="B452" s="3" t="str">
        <f t="shared" si="1"/>
        <v>#REF!</v>
      </c>
    </row>
    <row r="453">
      <c r="A453" s="8">
        <v>80.46</v>
      </c>
      <c r="B453" s="3" t="str">
        <f t="shared" si="1"/>
        <v>#REF!</v>
      </c>
    </row>
    <row r="454">
      <c r="A454" s="8">
        <v>79.2</v>
      </c>
      <c r="B454" s="3" t="str">
        <f t="shared" si="1"/>
        <v>#REF!</v>
      </c>
    </row>
    <row r="455">
      <c r="A455" s="8">
        <v>79.61</v>
      </c>
      <c r="B455" s="3" t="str">
        <f t="shared" si="1"/>
        <v>#REF!</v>
      </c>
    </row>
    <row r="456">
      <c r="A456" s="11">
        <v>-0.01</v>
      </c>
      <c r="B456" s="3" t="str">
        <f t="shared" si="1"/>
        <v>#REF!</v>
      </c>
    </row>
    <row r="457">
      <c r="A457" s="12">
        <v>-1.0E-4</v>
      </c>
      <c r="B457" s="3" t="str">
        <f t="shared" si="1"/>
        <v>#REF!</v>
      </c>
    </row>
    <row r="458">
      <c r="A458" s="17">
        <v>158942.0</v>
      </c>
      <c r="B458" s="3" t="str">
        <f t="shared" si="1"/>
        <v>#REF!</v>
      </c>
    </row>
    <row r="459">
      <c r="A459" s="17">
        <v>216428.0</v>
      </c>
      <c r="B459" s="3" t="str">
        <f t="shared" si="1"/>
        <v>#REF!</v>
      </c>
    </row>
    <row r="460">
      <c r="A460" s="7">
        <v>40263.0</v>
      </c>
      <c r="B460" s="3" t="str">
        <f t="shared" si="1"/>
        <v>#REF!</v>
      </c>
    </row>
    <row r="461">
      <c r="A461" s="8">
        <v>79.36</v>
      </c>
      <c r="B461" s="3" t="str">
        <f t="shared" si="1"/>
        <v>#REF!</v>
      </c>
    </row>
    <row r="462">
      <c r="A462" s="8">
        <v>80.68</v>
      </c>
      <c r="B462" s="3" t="str">
        <f t="shared" si="1"/>
        <v>#REF!</v>
      </c>
    </row>
    <row r="463">
      <c r="A463" s="8">
        <v>78.77</v>
      </c>
      <c r="B463" s="3" t="str">
        <f t="shared" si="1"/>
        <v>#REF!</v>
      </c>
    </row>
    <row r="464">
      <c r="A464" s="8">
        <v>79.29</v>
      </c>
      <c r="B464" s="3" t="str">
        <f t="shared" si="1"/>
        <v>#REF!</v>
      </c>
    </row>
    <row r="465">
      <c r="A465" s="11">
        <v>-0.32</v>
      </c>
      <c r="B465" s="3" t="str">
        <f t="shared" si="1"/>
        <v>#REF!</v>
      </c>
    </row>
    <row r="466">
      <c r="A466" s="12">
        <v>-0.004</v>
      </c>
      <c r="B466" s="3" t="str">
        <f t="shared" si="1"/>
        <v>#REF!</v>
      </c>
    </row>
    <row r="467">
      <c r="A467" s="17">
        <v>150390.0</v>
      </c>
      <c r="B467" s="3" t="str">
        <f t="shared" si="1"/>
        <v>#REF!</v>
      </c>
    </row>
    <row r="468">
      <c r="A468" s="17">
        <v>205210.0</v>
      </c>
      <c r="B468" s="3" t="str">
        <f t="shared" si="1"/>
        <v>#REF!</v>
      </c>
    </row>
    <row r="469">
      <c r="A469" s="7">
        <v>40266.0</v>
      </c>
      <c r="B469" s="3" t="str">
        <f t="shared" si="1"/>
        <v>#REF!</v>
      </c>
    </row>
    <row r="470">
      <c r="A470" s="8">
        <v>79.48</v>
      </c>
      <c r="B470" s="3" t="str">
        <f t="shared" si="1"/>
        <v>#REF!</v>
      </c>
    </row>
    <row r="471">
      <c r="A471" s="8">
        <v>81.9</v>
      </c>
      <c r="B471" s="3" t="str">
        <f t="shared" si="1"/>
        <v>#REF!</v>
      </c>
    </row>
    <row r="472">
      <c r="A472" s="8">
        <v>79.48</v>
      </c>
      <c r="B472" s="3" t="str">
        <f t="shared" si="1"/>
        <v>#REF!</v>
      </c>
    </row>
    <row r="473">
      <c r="A473" s="8">
        <v>81.17</v>
      </c>
      <c r="B473" s="3" t="str">
        <f t="shared" si="1"/>
        <v>#REF!</v>
      </c>
    </row>
    <row r="474">
      <c r="A474" s="9">
        <f>+1.88</f>
        <v>1.88</v>
      </c>
      <c r="B474" s="3" t="str">
        <f t="shared" si="1"/>
        <v>#REF!</v>
      </c>
    </row>
    <row r="475">
      <c r="A475" s="9">
        <f>+2.37%</f>
        <v>0.0237</v>
      </c>
      <c r="B475" s="3" t="str">
        <f t="shared" si="1"/>
        <v>#REF!</v>
      </c>
    </row>
    <row r="476">
      <c r="A476" s="16">
        <v>133760.0</v>
      </c>
      <c r="B476" s="3" t="str">
        <f t="shared" si="1"/>
        <v>#REF!</v>
      </c>
    </row>
    <row r="477">
      <c r="A477" s="16">
        <v>214663.0</v>
      </c>
      <c r="B477" s="3" t="str">
        <f t="shared" si="1"/>
        <v>#REF!</v>
      </c>
    </row>
    <row r="478">
      <c r="A478" s="7">
        <v>40267.0</v>
      </c>
      <c r="B478" s="3" t="str">
        <f t="shared" si="1"/>
        <v>#REF!</v>
      </c>
    </row>
    <row r="479">
      <c r="A479" s="8">
        <v>81.32</v>
      </c>
      <c r="B479" s="3" t="str">
        <f t="shared" si="1"/>
        <v>#REF!</v>
      </c>
    </row>
    <row r="480">
      <c r="A480" s="8">
        <v>81.78</v>
      </c>
      <c r="B480" s="3" t="str">
        <f t="shared" si="1"/>
        <v>#REF!</v>
      </c>
    </row>
    <row r="481">
      <c r="A481" s="8">
        <v>80.71</v>
      </c>
      <c r="B481" s="3" t="str">
        <f t="shared" si="1"/>
        <v>#REF!</v>
      </c>
    </row>
    <row r="482">
      <c r="A482" s="8">
        <v>81.28</v>
      </c>
      <c r="B482" s="3" t="str">
        <f t="shared" si="1"/>
        <v>#REF!</v>
      </c>
    </row>
    <row r="483">
      <c r="A483" s="9">
        <f>+0.11</f>
        <v>0.11</v>
      </c>
      <c r="B483" s="3" t="str">
        <f t="shared" si="1"/>
        <v>#REF!</v>
      </c>
    </row>
    <row r="484">
      <c r="A484" s="9">
        <f>+0.14%</f>
        <v>0.0014</v>
      </c>
      <c r="B484" s="3" t="str">
        <f t="shared" si="1"/>
        <v>#REF!</v>
      </c>
    </row>
    <row r="485">
      <c r="A485" s="16">
        <v>122335.0</v>
      </c>
      <c r="B485" s="3" t="str">
        <f t="shared" si="1"/>
        <v>#REF!</v>
      </c>
    </row>
    <row r="486">
      <c r="A486" s="16">
        <v>201123.0</v>
      </c>
      <c r="B486" s="3" t="str">
        <f t="shared" si="1"/>
        <v>#REF!</v>
      </c>
    </row>
    <row r="487">
      <c r="A487" s="7">
        <v>40268.0</v>
      </c>
      <c r="B487" s="3" t="str">
        <f t="shared" si="1"/>
        <v>#REF!</v>
      </c>
    </row>
    <row r="488">
      <c r="A488" s="8">
        <v>81.14</v>
      </c>
      <c r="B488" s="3" t="str">
        <f t="shared" si="1"/>
        <v>#REF!</v>
      </c>
    </row>
    <row r="489">
      <c r="A489" s="8">
        <v>82.82</v>
      </c>
      <c r="B489" s="3" t="str">
        <f t="shared" si="1"/>
        <v>#REF!</v>
      </c>
    </row>
    <row r="490">
      <c r="A490" s="8">
        <v>81.1</v>
      </c>
      <c r="B490" s="3" t="str">
        <f t="shared" si="1"/>
        <v>#REF!</v>
      </c>
    </row>
    <row r="491">
      <c r="A491" s="8">
        <v>82.7</v>
      </c>
      <c r="B491" s="3" t="str">
        <f t="shared" si="1"/>
        <v>#REF!</v>
      </c>
    </row>
    <row r="492">
      <c r="A492" s="9">
        <f>+1.42</f>
        <v>1.42</v>
      </c>
      <c r="B492" s="3" t="str">
        <f t="shared" si="1"/>
        <v>#REF!</v>
      </c>
    </row>
    <row r="493">
      <c r="A493" s="9">
        <f>+1.75%</f>
        <v>0.0175</v>
      </c>
      <c r="B493" s="3" t="str">
        <f t="shared" si="1"/>
        <v>#REF!</v>
      </c>
    </row>
    <row r="494">
      <c r="A494" s="16">
        <v>145020.0</v>
      </c>
      <c r="B494" s="3" t="str">
        <f t="shared" si="1"/>
        <v>#REF!</v>
      </c>
    </row>
    <row r="495">
      <c r="A495" s="16">
        <v>198915.0</v>
      </c>
      <c r="B495" s="3" t="str">
        <f t="shared" si="1"/>
        <v>#REF!</v>
      </c>
    </row>
    <row r="496">
      <c r="A496" s="7">
        <v>40269.0</v>
      </c>
      <c r="B496" s="3" t="str">
        <f t="shared" si="1"/>
        <v>#REF!</v>
      </c>
    </row>
    <row r="497">
      <c r="A497" s="8">
        <v>82.44</v>
      </c>
      <c r="B497" s="3" t="str">
        <f t="shared" si="1"/>
        <v>#REF!</v>
      </c>
    </row>
    <row r="498">
      <c r="A498" s="8">
        <v>84.5</v>
      </c>
      <c r="B498" s="3" t="str">
        <f t="shared" si="1"/>
        <v>#REF!</v>
      </c>
    </row>
    <row r="499">
      <c r="A499" s="8">
        <v>82.22</v>
      </c>
      <c r="B499" s="3" t="str">
        <f t="shared" si="1"/>
        <v>#REF!</v>
      </c>
    </row>
    <row r="500">
      <c r="A500" s="8">
        <v>84.01</v>
      </c>
      <c r="B500" s="3" t="str">
        <f t="shared" si="1"/>
        <v>#REF!</v>
      </c>
    </row>
    <row r="501">
      <c r="A501" s="9">
        <f>+1.31</f>
        <v>1.31</v>
      </c>
      <c r="B501" s="3" t="str">
        <f t="shared" si="1"/>
        <v>#REF!</v>
      </c>
    </row>
    <row r="502">
      <c r="A502" s="9">
        <f>+1.58%</f>
        <v>0.0158</v>
      </c>
      <c r="B502" s="3" t="str">
        <f t="shared" si="1"/>
        <v>#REF!</v>
      </c>
    </row>
    <row r="503">
      <c r="A503" s="16">
        <v>124030.0</v>
      </c>
      <c r="B503" s="3" t="str">
        <f t="shared" si="1"/>
        <v>#REF!</v>
      </c>
    </row>
    <row r="504">
      <c r="A504" s="16">
        <v>198915.0</v>
      </c>
      <c r="B504" s="3" t="str">
        <f t="shared" si="1"/>
        <v>#REF!</v>
      </c>
    </row>
    <row r="505">
      <c r="A505" s="7">
        <v>40273.0</v>
      </c>
      <c r="B505" s="3" t="str">
        <f t="shared" si="1"/>
        <v>#REF!</v>
      </c>
    </row>
    <row r="506">
      <c r="A506" s="8">
        <v>84.47</v>
      </c>
      <c r="B506" s="3" t="str">
        <f t="shared" si="1"/>
        <v>#REF!</v>
      </c>
    </row>
    <row r="507">
      <c r="A507" s="8">
        <v>86.09</v>
      </c>
      <c r="B507" s="3" t="str">
        <f t="shared" si="1"/>
        <v>#REF!</v>
      </c>
    </row>
    <row r="508">
      <c r="A508" s="8">
        <v>84.05</v>
      </c>
      <c r="B508" s="3" t="str">
        <f t="shared" si="1"/>
        <v>#REF!</v>
      </c>
    </row>
    <row r="509">
      <c r="A509" s="8">
        <v>85.88</v>
      </c>
      <c r="B509" s="3" t="str">
        <f t="shared" si="1"/>
        <v>#REF!</v>
      </c>
    </row>
    <row r="510">
      <c r="A510" s="9">
        <f>+1.87</f>
        <v>1.87</v>
      </c>
      <c r="B510" s="3" t="str">
        <f t="shared" si="1"/>
        <v>#REF!</v>
      </c>
    </row>
    <row r="511">
      <c r="A511" s="9">
        <f>+2.23%</f>
        <v>0.0223</v>
      </c>
      <c r="B511" s="3" t="str">
        <f t="shared" si="1"/>
        <v>#REF!</v>
      </c>
    </row>
    <row r="512">
      <c r="A512" s="16">
        <v>57723.0</v>
      </c>
      <c r="B512" s="3" t="str">
        <f t="shared" si="1"/>
        <v>#REF!</v>
      </c>
    </row>
    <row r="513">
      <c r="A513" s="16">
        <v>190647.0</v>
      </c>
      <c r="B513" s="3" t="str">
        <f t="shared" si="1"/>
        <v>#REF!</v>
      </c>
    </row>
    <row r="514">
      <c r="A514" s="7">
        <v>40274.0</v>
      </c>
      <c r="B514" s="3" t="str">
        <f t="shared" si="1"/>
        <v>#REF!</v>
      </c>
    </row>
    <row r="515">
      <c r="A515" s="8">
        <v>85.9</v>
      </c>
      <c r="B515" s="3" t="str">
        <f t="shared" si="1"/>
        <v>#REF!</v>
      </c>
    </row>
    <row r="516">
      <c r="A516" s="8">
        <v>86.63</v>
      </c>
      <c r="B516" s="3" t="str">
        <f t="shared" si="1"/>
        <v>#REF!</v>
      </c>
    </row>
    <row r="517">
      <c r="A517" s="8">
        <v>85.35</v>
      </c>
      <c r="B517" s="3" t="str">
        <f t="shared" si="1"/>
        <v>#REF!</v>
      </c>
    </row>
    <row r="518">
      <c r="A518" s="8">
        <v>86.15</v>
      </c>
      <c r="B518" s="3" t="str">
        <f t="shared" si="1"/>
        <v>#REF!</v>
      </c>
    </row>
    <row r="519">
      <c r="A519" s="9">
        <f>+0.27</f>
        <v>0.27</v>
      </c>
      <c r="B519" s="3" t="str">
        <f t="shared" si="1"/>
        <v>#REF!</v>
      </c>
    </row>
    <row r="520">
      <c r="A520" s="9">
        <f>+0.31%</f>
        <v>0.0031</v>
      </c>
      <c r="B520" s="3" t="str">
        <f t="shared" si="1"/>
        <v>#REF!</v>
      </c>
    </row>
    <row r="521">
      <c r="A521" s="16">
        <v>115852.0</v>
      </c>
      <c r="B521" s="3" t="str">
        <f t="shared" si="1"/>
        <v>#REF!</v>
      </c>
    </row>
    <row r="522">
      <c r="A522" s="16">
        <v>175918.0</v>
      </c>
      <c r="B522" s="3" t="str">
        <f t="shared" si="1"/>
        <v>#REF!</v>
      </c>
    </row>
    <row r="523">
      <c r="A523" s="7">
        <v>40275.0</v>
      </c>
      <c r="B523" s="3" t="str">
        <f t="shared" si="1"/>
        <v>#REF!</v>
      </c>
    </row>
    <row r="524">
      <c r="A524" s="8">
        <v>85.97</v>
      </c>
      <c r="B524" s="3" t="str">
        <f t="shared" si="1"/>
        <v>#REF!</v>
      </c>
    </row>
    <row r="525">
      <c r="A525" s="8">
        <v>86.47</v>
      </c>
      <c r="B525" s="3" t="str">
        <f t="shared" si="1"/>
        <v>#REF!</v>
      </c>
    </row>
    <row r="526">
      <c r="A526" s="8">
        <v>85.16</v>
      </c>
      <c r="B526" s="3" t="str">
        <f t="shared" si="1"/>
        <v>#REF!</v>
      </c>
    </row>
    <row r="527">
      <c r="A527" s="8">
        <v>85.59</v>
      </c>
      <c r="B527" s="3" t="str">
        <f t="shared" si="1"/>
        <v>#REF!</v>
      </c>
    </row>
    <row r="528">
      <c r="A528" s="11">
        <v>-0.56</v>
      </c>
      <c r="B528" s="3" t="str">
        <f t="shared" si="1"/>
        <v>#REF!</v>
      </c>
    </row>
    <row r="529">
      <c r="A529" s="12">
        <v>-0.0065</v>
      </c>
      <c r="B529" s="3" t="str">
        <f t="shared" si="1"/>
        <v>#REF!</v>
      </c>
    </row>
    <row r="530">
      <c r="A530" s="17">
        <v>144796.0</v>
      </c>
      <c r="B530" s="3" t="str">
        <f t="shared" si="1"/>
        <v>#REF!</v>
      </c>
    </row>
    <row r="531">
      <c r="A531" s="17">
        <v>161239.0</v>
      </c>
      <c r="B531" s="3" t="str">
        <f t="shared" si="1"/>
        <v>#REF!</v>
      </c>
    </row>
    <row r="532">
      <c r="A532" s="7">
        <v>40276.0</v>
      </c>
      <c r="B532" s="3" t="str">
        <f t="shared" si="1"/>
        <v>#REF!</v>
      </c>
    </row>
    <row r="533">
      <c r="A533" s="8">
        <v>85.35</v>
      </c>
      <c r="B533" s="3" t="str">
        <f t="shared" si="1"/>
        <v>#REF!</v>
      </c>
    </row>
    <row r="534">
      <c r="A534" s="8">
        <v>85.55</v>
      </c>
      <c r="B534" s="3" t="str">
        <f t="shared" si="1"/>
        <v>#REF!</v>
      </c>
    </row>
    <row r="535">
      <c r="A535" s="8">
        <v>84.2</v>
      </c>
      <c r="B535" s="3" t="str">
        <f t="shared" si="1"/>
        <v>#REF!</v>
      </c>
    </row>
    <row r="536">
      <c r="A536" s="8">
        <v>84.81</v>
      </c>
      <c r="B536" s="3" t="str">
        <f t="shared" si="1"/>
        <v>#REF!</v>
      </c>
    </row>
    <row r="537">
      <c r="A537" s="11">
        <v>-0.78</v>
      </c>
      <c r="B537" s="3" t="str">
        <f t="shared" si="1"/>
        <v>#REF!</v>
      </c>
    </row>
    <row r="538">
      <c r="A538" s="12">
        <v>-0.0091</v>
      </c>
      <c r="B538" s="3" t="str">
        <f t="shared" si="1"/>
        <v>#REF!</v>
      </c>
    </row>
    <row r="539">
      <c r="A539" s="17">
        <v>151803.0</v>
      </c>
      <c r="B539" s="3" t="str">
        <f t="shared" si="1"/>
        <v>#REF!</v>
      </c>
    </row>
    <row r="540">
      <c r="A540" s="17">
        <v>139569.0</v>
      </c>
      <c r="B540" s="3" t="str">
        <f t="shared" si="1"/>
        <v>#REF!</v>
      </c>
    </row>
    <row r="541">
      <c r="A541" s="7">
        <v>40277.0</v>
      </c>
      <c r="B541" s="3" t="str">
        <f t="shared" si="1"/>
        <v>#REF!</v>
      </c>
    </row>
    <row r="542">
      <c r="A542" s="8">
        <v>85.18</v>
      </c>
      <c r="B542" s="3" t="str">
        <f t="shared" si="1"/>
        <v>#REF!</v>
      </c>
    </row>
    <row r="543">
      <c r="A543" s="8">
        <v>85.94</v>
      </c>
      <c r="B543" s="3" t="str">
        <f t="shared" si="1"/>
        <v>#REF!</v>
      </c>
    </row>
    <row r="544">
      <c r="A544" s="8">
        <v>83.95</v>
      </c>
      <c r="B544" s="3" t="str">
        <f t="shared" si="1"/>
        <v>#REF!</v>
      </c>
    </row>
    <row r="545">
      <c r="A545" s="8">
        <v>84.83</v>
      </c>
      <c r="B545" s="3" t="str">
        <f t="shared" si="1"/>
        <v>#REF!</v>
      </c>
    </row>
    <row r="546">
      <c r="A546" s="9">
        <f>+0.02</f>
        <v>0.02</v>
      </c>
      <c r="B546" s="3" t="str">
        <f t="shared" si="1"/>
        <v>#REF!</v>
      </c>
    </row>
    <row r="547">
      <c r="A547" s="9">
        <f>+0.02%</f>
        <v>0.0002</v>
      </c>
      <c r="B547" s="3" t="str">
        <f t="shared" si="1"/>
        <v>#REF!</v>
      </c>
    </row>
    <row r="548">
      <c r="A548" s="16">
        <v>148955.0</v>
      </c>
      <c r="B548" s="3" t="str">
        <f t="shared" si="1"/>
        <v>#REF!</v>
      </c>
    </row>
    <row r="549">
      <c r="A549" s="16">
        <v>126622.0</v>
      </c>
      <c r="B549" s="3" t="str">
        <f t="shared" si="1"/>
        <v>#REF!</v>
      </c>
    </row>
    <row r="550">
      <c r="A550" s="7">
        <v>40280.0</v>
      </c>
      <c r="B550" s="3" t="str">
        <f t="shared" si="1"/>
        <v>#REF!</v>
      </c>
    </row>
    <row r="551">
      <c r="A551" s="8">
        <v>84.87</v>
      </c>
      <c r="B551" s="3" t="str">
        <f t="shared" si="1"/>
        <v>#REF!</v>
      </c>
    </row>
    <row r="552">
      <c r="A552" s="8">
        <v>85.74</v>
      </c>
      <c r="B552" s="3" t="str">
        <f t="shared" si="1"/>
        <v>#REF!</v>
      </c>
    </row>
    <row r="553">
      <c r="A553" s="8">
        <v>84.48</v>
      </c>
      <c r="B553" s="3" t="str">
        <f t="shared" si="1"/>
        <v>#REF!</v>
      </c>
    </row>
    <row r="554">
      <c r="A554" s="8">
        <v>84.77</v>
      </c>
      <c r="B554" s="3" t="str">
        <f t="shared" si="1"/>
        <v>#REF!</v>
      </c>
    </row>
    <row r="555">
      <c r="A555" s="11">
        <v>-0.06</v>
      </c>
      <c r="B555" s="3" t="str">
        <f t="shared" si="1"/>
        <v>#REF!</v>
      </c>
    </row>
    <row r="556">
      <c r="A556" s="12">
        <v>-7.0E-4</v>
      </c>
      <c r="B556" s="3" t="str">
        <f t="shared" si="1"/>
        <v>#REF!</v>
      </c>
    </row>
    <row r="557">
      <c r="A557" s="17">
        <v>129997.0</v>
      </c>
      <c r="B557" s="3" t="str">
        <f t="shared" si="1"/>
        <v>#REF!</v>
      </c>
    </row>
    <row r="558">
      <c r="A558" s="17">
        <v>103246.0</v>
      </c>
      <c r="B558" s="3" t="str">
        <f t="shared" si="1"/>
        <v>#REF!</v>
      </c>
    </row>
    <row r="559">
      <c r="A559" s="7">
        <v>40281.0</v>
      </c>
      <c r="B559" s="3" t="str">
        <f t="shared" si="1"/>
        <v>#REF!</v>
      </c>
    </row>
    <row r="560">
      <c r="A560" s="8">
        <v>84.66</v>
      </c>
      <c r="B560" s="3" t="str">
        <f t="shared" si="1"/>
        <v>#REF!</v>
      </c>
    </row>
    <row r="561">
      <c r="A561" s="8">
        <v>85.0</v>
      </c>
      <c r="B561" s="3" t="str">
        <f t="shared" si="1"/>
        <v>#REF!</v>
      </c>
    </row>
    <row r="562">
      <c r="A562" s="8">
        <v>83.51</v>
      </c>
      <c r="B562" s="3" t="str">
        <f t="shared" si="1"/>
        <v>#REF!</v>
      </c>
    </row>
    <row r="563">
      <c r="A563" s="8">
        <v>84.72</v>
      </c>
      <c r="B563" s="3" t="str">
        <f t="shared" si="1"/>
        <v>#REF!</v>
      </c>
    </row>
    <row r="564">
      <c r="A564" s="11">
        <v>-0.05</v>
      </c>
      <c r="B564" s="3" t="str">
        <f t="shared" si="1"/>
        <v>#REF!</v>
      </c>
    </row>
    <row r="565">
      <c r="A565" s="12">
        <v>-6.0E-4</v>
      </c>
      <c r="B565" s="3" t="str">
        <f t="shared" si="1"/>
        <v>#REF!</v>
      </c>
    </row>
    <row r="566">
      <c r="A566" s="17">
        <v>107929.0</v>
      </c>
      <c r="B566" s="3" t="str">
        <f t="shared" si="1"/>
        <v>#REF!</v>
      </c>
    </row>
    <row r="567">
      <c r="A567" s="17">
        <v>76968.0</v>
      </c>
      <c r="B567" s="3" t="str">
        <f t="shared" si="1"/>
        <v>#REF!</v>
      </c>
    </row>
    <row r="568">
      <c r="A568" s="7">
        <v>40282.0</v>
      </c>
      <c r="B568" s="3" t="str">
        <f t="shared" si="1"/>
        <v>#REF!</v>
      </c>
    </row>
    <row r="569">
      <c r="A569" s="8">
        <v>84.68</v>
      </c>
      <c r="B569" s="3" t="str">
        <f t="shared" si="1"/>
        <v>#REF!</v>
      </c>
    </row>
    <row r="570">
      <c r="A570" s="8">
        <v>86.64</v>
      </c>
      <c r="B570" s="3" t="str">
        <f t="shared" si="1"/>
        <v>#REF!</v>
      </c>
    </row>
    <row r="571">
      <c r="A571" s="8">
        <v>84.49</v>
      </c>
      <c r="B571" s="3" t="str">
        <f t="shared" si="1"/>
        <v>#REF!</v>
      </c>
    </row>
    <row r="572">
      <c r="A572" s="8">
        <v>86.15</v>
      </c>
      <c r="B572" s="3" t="str">
        <f t="shared" si="1"/>
        <v>#REF!</v>
      </c>
    </row>
    <row r="573">
      <c r="A573" s="9">
        <f>+1.43</f>
        <v>1.43</v>
      </c>
      <c r="B573" s="3" t="str">
        <f t="shared" si="1"/>
        <v>#REF!</v>
      </c>
    </row>
    <row r="574">
      <c r="A574" s="9">
        <f>+1.69%</f>
        <v>0.0169</v>
      </c>
      <c r="B574" s="3" t="str">
        <f t="shared" si="1"/>
        <v>#REF!</v>
      </c>
    </row>
    <row r="575">
      <c r="A575" s="16">
        <v>87358.0</v>
      </c>
      <c r="B575" s="3" t="str">
        <f t="shared" si="1"/>
        <v>#REF!</v>
      </c>
    </row>
    <row r="576">
      <c r="A576" s="16">
        <v>24819.0</v>
      </c>
      <c r="B576" s="3" t="str">
        <f t="shared" si="1"/>
        <v>#REF!</v>
      </c>
    </row>
    <row r="577">
      <c r="A577" s="7">
        <v>40283.0</v>
      </c>
      <c r="B577" s="3" t="str">
        <f t="shared" si="1"/>
        <v>#REF!</v>
      </c>
    </row>
    <row r="578">
      <c r="A578" s="8">
        <v>86.28</v>
      </c>
      <c r="B578" s="3" t="str">
        <f t="shared" si="1"/>
        <v>#REF!</v>
      </c>
    </row>
    <row r="579">
      <c r="A579" s="8">
        <v>87.58</v>
      </c>
      <c r="B579" s="3" t="str">
        <f t="shared" si="1"/>
        <v>#REF!</v>
      </c>
    </row>
    <row r="580">
      <c r="A580" s="8">
        <v>86.1</v>
      </c>
      <c r="B580" s="3" t="str">
        <f t="shared" si="1"/>
        <v>#REF!</v>
      </c>
    </row>
    <row r="581">
      <c r="A581" s="8">
        <v>87.17</v>
      </c>
      <c r="B581" s="3" t="str">
        <f t="shared" si="1"/>
        <v>#REF!</v>
      </c>
    </row>
    <row r="582">
      <c r="A582" s="9">
        <f>+1.02</f>
        <v>1.02</v>
      </c>
      <c r="B582" s="3" t="str">
        <f t="shared" si="1"/>
        <v>#REF!</v>
      </c>
    </row>
    <row r="583">
      <c r="A583" s="9">
        <f>+1.18%</f>
        <v>0.0118</v>
      </c>
      <c r="B583" s="3" t="str">
        <f t="shared" si="1"/>
        <v>#REF!</v>
      </c>
    </row>
    <row r="584">
      <c r="A584" s="10">
        <v>0.0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40224</v>
      </c>
      <c r="C3" s="3">
        <v>74.19</v>
      </c>
      <c r="D3" s="3">
        <v>74.22</v>
      </c>
      <c r="E3" s="3">
        <v>73.44</v>
      </c>
      <c r="F3" s="3">
        <v>73.58</v>
      </c>
      <c r="G3" s="3">
        <v>-0.39</v>
      </c>
      <c r="H3" s="6">
        <v>-0.0053</v>
      </c>
      <c r="I3" s="15">
        <v>8410.0</v>
      </c>
      <c r="J3" s="15">
        <v>102121.0</v>
      </c>
    </row>
    <row r="4">
      <c r="A4" s="4" t="s">
        <v>4</v>
      </c>
      <c r="B4" s="5">
        <f t="shared" si="1"/>
        <v>40225</v>
      </c>
      <c r="C4" s="3">
        <v>73.96</v>
      </c>
      <c r="D4" s="3">
        <v>77.03</v>
      </c>
      <c r="E4" s="3">
        <v>73.96</v>
      </c>
      <c r="F4" s="3">
        <v>76.72</v>
      </c>
      <c r="G4" s="3">
        <v>3.14</v>
      </c>
      <c r="H4" s="3">
        <v>0.042699999999999995</v>
      </c>
      <c r="I4" s="15">
        <v>36421.0</v>
      </c>
      <c r="J4" s="15">
        <v>111627.0</v>
      </c>
    </row>
    <row r="5">
      <c r="A5" s="4" t="s">
        <v>5</v>
      </c>
      <c r="B5" s="5">
        <f t="shared" si="1"/>
        <v>40226</v>
      </c>
      <c r="C5" s="3">
        <v>76.82</v>
      </c>
      <c r="D5" s="3">
        <v>77.31</v>
      </c>
      <c r="E5" s="3">
        <v>76.34</v>
      </c>
      <c r="F5" s="3">
        <v>77.18</v>
      </c>
      <c r="G5" s="3">
        <v>0.46</v>
      </c>
      <c r="H5" s="3">
        <v>0.006</v>
      </c>
      <c r="I5" s="15">
        <v>47406.0</v>
      </c>
      <c r="J5" s="15">
        <v>116830.0</v>
      </c>
    </row>
    <row r="6">
      <c r="A6" s="4" t="s">
        <v>6</v>
      </c>
      <c r="B6" s="5">
        <f t="shared" si="1"/>
        <v>40227</v>
      </c>
      <c r="C6" s="3">
        <v>76.93</v>
      </c>
      <c r="D6" s="3">
        <v>78.84</v>
      </c>
      <c r="E6" s="3">
        <v>76.15</v>
      </c>
      <c r="F6" s="3">
        <v>78.66</v>
      </c>
      <c r="G6" s="3">
        <v>1.48</v>
      </c>
      <c r="H6" s="3">
        <v>0.0192</v>
      </c>
      <c r="I6" s="15">
        <v>55824.0</v>
      </c>
      <c r="J6" s="15">
        <v>123403.0</v>
      </c>
    </row>
    <row r="7">
      <c r="A7" s="4" t="s">
        <v>7</v>
      </c>
      <c r="B7" s="5">
        <f t="shared" si="1"/>
        <v>40228</v>
      </c>
      <c r="C7" s="3">
        <v>77.92</v>
      </c>
      <c r="D7" s="3">
        <v>79.41</v>
      </c>
      <c r="E7" s="3">
        <v>77.37</v>
      </c>
      <c r="F7" s="3">
        <v>79.17</v>
      </c>
      <c r="G7" s="3">
        <v>0.51</v>
      </c>
      <c r="H7" s="3">
        <v>0.006500000000000001</v>
      </c>
      <c r="I7" s="15">
        <v>48218.0</v>
      </c>
      <c r="J7" s="15">
        <v>126254.0</v>
      </c>
    </row>
    <row r="8">
      <c r="A8" s="4" t="s">
        <v>8</v>
      </c>
      <c r="B8" s="5">
        <f t="shared" si="1"/>
        <v>40231</v>
      </c>
      <c r="C8" s="3">
        <v>79.85</v>
      </c>
      <c r="D8" s="3">
        <v>79.85</v>
      </c>
      <c r="E8" s="3">
        <v>78.94</v>
      </c>
      <c r="F8" s="3">
        <v>79.64</v>
      </c>
      <c r="G8" s="3">
        <v>0.47</v>
      </c>
      <c r="H8" s="3">
        <v>0.0059</v>
      </c>
      <c r="I8" s="15">
        <v>48342.0</v>
      </c>
      <c r="J8" s="15">
        <v>127695.0</v>
      </c>
    </row>
    <row r="9">
      <c r="A9" s="4" t="s">
        <v>9</v>
      </c>
      <c r="B9" s="5">
        <f t="shared" si="1"/>
        <v>40232</v>
      </c>
      <c r="C9" s="3">
        <v>79.38</v>
      </c>
      <c r="D9" s="3">
        <v>79.65</v>
      </c>
      <c r="E9" s="3">
        <v>77.65</v>
      </c>
      <c r="F9" s="3">
        <v>78.15</v>
      </c>
      <c r="G9" s="3">
        <v>-1.49</v>
      </c>
      <c r="H9" s="6">
        <v>-0.0187</v>
      </c>
      <c r="I9" s="15">
        <v>55444.0</v>
      </c>
      <c r="J9" s="15">
        <v>129540.0</v>
      </c>
    </row>
    <row r="10">
      <c r="A10" s="7">
        <v>40224.0</v>
      </c>
      <c r="B10" s="5">
        <f t="shared" si="1"/>
        <v>40233</v>
      </c>
      <c r="C10" s="3">
        <v>78.34</v>
      </c>
      <c r="D10" s="3">
        <v>79.38</v>
      </c>
      <c r="E10" s="3">
        <v>77.54</v>
      </c>
      <c r="F10" s="3">
        <v>78.99</v>
      </c>
      <c r="G10" s="3">
        <v>0.84</v>
      </c>
      <c r="H10" s="3">
        <v>0.010700000000000001</v>
      </c>
      <c r="I10" s="15">
        <v>44127.0</v>
      </c>
      <c r="J10" s="15">
        <v>127173.0</v>
      </c>
    </row>
    <row r="11">
      <c r="A11" s="8">
        <v>74.19</v>
      </c>
      <c r="B11" s="5">
        <f t="shared" si="1"/>
        <v>40234</v>
      </c>
      <c r="C11" s="3">
        <v>79.26</v>
      </c>
      <c r="D11" s="3">
        <v>79.32</v>
      </c>
      <c r="E11" s="3">
        <v>76.21</v>
      </c>
      <c r="F11" s="3">
        <v>77.21</v>
      </c>
      <c r="G11" s="3">
        <v>-1.78</v>
      </c>
      <c r="H11" s="6">
        <v>-0.0225</v>
      </c>
      <c r="I11" s="15">
        <v>51649.0</v>
      </c>
      <c r="J11" s="15">
        <v>120228.0</v>
      </c>
    </row>
    <row r="12">
      <c r="A12" s="8">
        <v>74.22</v>
      </c>
      <c r="B12" s="5">
        <f t="shared" si="1"/>
        <v>40235</v>
      </c>
      <c r="C12" s="3">
        <v>77.37</v>
      </c>
      <c r="D12" s="3">
        <v>78.78</v>
      </c>
      <c r="E12" s="3">
        <v>76.84</v>
      </c>
      <c r="F12" s="3">
        <v>78.49</v>
      </c>
      <c r="G12" s="3">
        <v>1.28</v>
      </c>
      <c r="H12" s="3">
        <v>0.0166</v>
      </c>
      <c r="I12" s="15">
        <v>41486.0</v>
      </c>
      <c r="J12" s="15">
        <v>124490.0</v>
      </c>
    </row>
    <row r="13">
      <c r="A13" s="8">
        <v>73.44</v>
      </c>
      <c r="B13" s="5">
        <f t="shared" si="1"/>
        <v>40238</v>
      </c>
      <c r="C13" s="3">
        <v>78.85</v>
      </c>
      <c r="D13" s="3">
        <v>79.34</v>
      </c>
      <c r="E13" s="3">
        <v>77.1</v>
      </c>
      <c r="F13" s="3">
        <v>77.7</v>
      </c>
      <c r="G13" s="3">
        <v>-0.79</v>
      </c>
      <c r="H13" s="6">
        <v>-0.0101</v>
      </c>
      <c r="I13" s="15">
        <v>34946.0</v>
      </c>
      <c r="J13" s="15">
        <v>122916.0</v>
      </c>
    </row>
    <row r="14">
      <c r="A14" s="8">
        <v>73.58</v>
      </c>
      <c r="B14" s="5">
        <f t="shared" si="1"/>
        <v>40239</v>
      </c>
      <c r="C14" s="3">
        <v>77.82</v>
      </c>
      <c r="D14" s="3">
        <v>79.93</v>
      </c>
      <c r="E14" s="3">
        <v>77.33</v>
      </c>
      <c r="F14" s="3">
        <v>78.88</v>
      </c>
      <c r="G14" s="3">
        <v>1.18</v>
      </c>
      <c r="H14" s="3">
        <v>0.0152</v>
      </c>
      <c r="I14" s="15">
        <v>86385.0</v>
      </c>
      <c r="J14" s="15">
        <v>126781.0</v>
      </c>
    </row>
    <row r="15">
      <c r="A15" s="11">
        <v>-0.39</v>
      </c>
      <c r="B15" s="5">
        <f t="shared" si="1"/>
        <v>40240</v>
      </c>
      <c r="C15" s="3">
        <v>78.85</v>
      </c>
      <c r="D15" s="3">
        <v>80.24</v>
      </c>
      <c r="E15" s="3">
        <v>78.57</v>
      </c>
      <c r="F15" s="3">
        <v>79.95</v>
      </c>
      <c r="G15" s="3">
        <v>1.07</v>
      </c>
      <c r="H15" s="3">
        <v>0.013600000000000001</v>
      </c>
      <c r="I15" s="15">
        <v>56942.0</v>
      </c>
      <c r="J15" s="15">
        <v>129313.0</v>
      </c>
    </row>
    <row r="16">
      <c r="A16" s="12">
        <v>-0.0053</v>
      </c>
      <c r="B16" s="5">
        <f t="shared" si="1"/>
        <v>40241</v>
      </c>
      <c r="C16" s="3">
        <v>80.03</v>
      </c>
      <c r="D16" s="3">
        <v>80.17</v>
      </c>
      <c r="E16" s="3">
        <v>79.02</v>
      </c>
      <c r="F16" s="3">
        <v>79.37</v>
      </c>
      <c r="G16" s="3">
        <v>-0.58</v>
      </c>
      <c r="H16" s="6">
        <v>-0.0073</v>
      </c>
      <c r="I16" s="15">
        <v>77154.0</v>
      </c>
      <c r="J16" s="15">
        <v>140509.0</v>
      </c>
    </row>
    <row r="17">
      <c r="A17" s="17">
        <v>8410.0</v>
      </c>
      <c r="B17" s="5">
        <f t="shared" si="1"/>
        <v>40242</v>
      </c>
      <c r="C17" s="3">
        <v>79.84</v>
      </c>
      <c r="D17" s="3">
        <v>81.25</v>
      </c>
      <c r="E17" s="3">
        <v>79.67</v>
      </c>
      <c r="F17" s="3">
        <v>80.61</v>
      </c>
      <c r="G17" s="3">
        <v>1.24</v>
      </c>
      <c r="H17" s="3">
        <v>0.015600000000000001</v>
      </c>
      <c r="I17" s="15">
        <v>61054.0</v>
      </c>
      <c r="J17" s="15">
        <v>149660.0</v>
      </c>
    </row>
    <row r="18">
      <c r="A18" s="17">
        <v>102121.0</v>
      </c>
      <c r="B18" s="5">
        <f t="shared" si="1"/>
        <v>40245</v>
      </c>
      <c r="C18" s="3">
        <v>81.0</v>
      </c>
      <c r="D18" s="3">
        <v>81.6</v>
      </c>
      <c r="E18" s="3">
        <v>80.1</v>
      </c>
      <c r="F18" s="3">
        <v>81.11</v>
      </c>
      <c r="G18" s="3">
        <v>0.5</v>
      </c>
      <c r="H18" s="3">
        <v>0.0062</v>
      </c>
      <c r="I18" s="15">
        <v>59498.0</v>
      </c>
      <c r="J18" s="15">
        <v>165898.0</v>
      </c>
    </row>
    <row r="19">
      <c r="A19" s="7">
        <v>40225.0</v>
      </c>
      <c r="B19" s="5">
        <f t="shared" si="1"/>
        <v>40246</v>
      </c>
      <c r="C19" s="3">
        <v>80.91</v>
      </c>
      <c r="D19" s="3">
        <v>81.01</v>
      </c>
      <c r="E19" s="3">
        <v>79.41</v>
      </c>
      <c r="F19" s="3">
        <v>80.57</v>
      </c>
      <c r="G19" s="3">
        <v>-0.54</v>
      </c>
      <c r="H19" s="6">
        <v>-0.0067</v>
      </c>
      <c r="I19" s="15">
        <v>89449.0</v>
      </c>
      <c r="J19" s="15">
        <v>170976.0</v>
      </c>
    </row>
    <row r="20">
      <c r="A20" s="8">
        <v>73.96</v>
      </c>
      <c r="B20" s="5">
        <f t="shared" si="1"/>
        <v>40247</v>
      </c>
      <c r="C20" s="3">
        <v>80.26</v>
      </c>
      <c r="D20" s="3">
        <v>82.1</v>
      </c>
      <c r="E20" s="3">
        <v>79.96</v>
      </c>
      <c r="F20" s="3">
        <v>81.19</v>
      </c>
      <c r="G20" s="3">
        <v>0.62</v>
      </c>
      <c r="H20" s="3">
        <v>0.0077</v>
      </c>
      <c r="I20" s="15">
        <v>74182.0</v>
      </c>
      <c r="J20" s="15">
        <v>178968.0</v>
      </c>
    </row>
    <row r="21">
      <c r="A21" s="8">
        <v>77.03</v>
      </c>
      <c r="B21" s="5">
        <f t="shared" si="1"/>
        <v>40248</v>
      </c>
      <c r="C21" s="3">
        <v>81.01</v>
      </c>
      <c r="D21" s="3">
        <v>81.4</v>
      </c>
      <c r="E21" s="3">
        <v>80.44</v>
      </c>
      <c r="F21" s="3">
        <v>81.19</v>
      </c>
      <c r="G21" s="3" t="s">
        <v>10</v>
      </c>
      <c r="H21" s="3" t="s">
        <v>10</v>
      </c>
      <c r="I21" s="15">
        <v>75324.0</v>
      </c>
      <c r="J21" s="15">
        <v>190282.0</v>
      </c>
    </row>
    <row r="22">
      <c r="A22" s="8">
        <v>73.96</v>
      </c>
      <c r="B22" s="5">
        <f t="shared" si="1"/>
        <v>40249</v>
      </c>
      <c r="C22" s="3">
        <v>81.33</v>
      </c>
      <c r="D22" s="3">
        <v>82.19</v>
      </c>
      <c r="E22" s="3">
        <v>79.69</v>
      </c>
      <c r="F22" s="3">
        <v>80.37</v>
      </c>
      <c r="G22" s="3">
        <v>-0.82</v>
      </c>
      <c r="H22" s="6">
        <v>-0.0101</v>
      </c>
      <c r="I22" s="15">
        <v>59334.0</v>
      </c>
      <c r="J22" s="15">
        <v>201309.0</v>
      </c>
    </row>
    <row r="23">
      <c r="A23" s="8">
        <v>76.72</v>
      </c>
      <c r="B23" s="5">
        <f t="shared" si="1"/>
        <v>40252</v>
      </c>
      <c r="C23" s="3">
        <v>80.0</v>
      </c>
      <c r="D23" s="3">
        <v>80.53</v>
      </c>
      <c r="E23" s="3">
        <v>78.35</v>
      </c>
      <c r="F23" s="3">
        <v>79.04</v>
      </c>
      <c r="G23" s="3">
        <v>-1.33</v>
      </c>
      <c r="H23" s="6">
        <v>-0.0165</v>
      </c>
      <c r="I23" s="15">
        <v>61468.0</v>
      </c>
      <c r="J23" s="15">
        <v>209254.0</v>
      </c>
    </row>
    <row r="24">
      <c r="A24" s="9">
        <f>+3.14</f>
        <v>3.14</v>
      </c>
      <c r="B24" s="5">
        <f t="shared" si="1"/>
        <v>40253</v>
      </c>
      <c r="C24" s="3">
        <v>78.84</v>
      </c>
      <c r="D24" s="3">
        <v>81.33</v>
      </c>
      <c r="E24" s="3">
        <v>78.55</v>
      </c>
      <c r="F24" s="3">
        <v>80.87</v>
      </c>
      <c r="G24" s="3">
        <v>1.83</v>
      </c>
      <c r="H24" s="3">
        <v>0.0232</v>
      </c>
      <c r="I24" s="15">
        <v>77927.0</v>
      </c>
      <c r="J24" s="15">
        <v>203282.0</v>
      </c>
    </row>
    <row r="25">
      <c r="A25" s="9">
        <f>+4.27%</f>
        <v>0.0427</v>
      </c>
      <c r="B25" s="5">
        <f t="shared" si="1"/>
        <v>40254</v>
      </c>
      <c r="C25" s="3">
        <v>81.25</v>
      </c>
      <c r="D25" s="3">
        <v>82.34</v>
      </c>
      <c r="E25" s="3">
        <v>80.86</v>
      </c>
      <c r="F25" s="3">
        <v>82.22</v>
      </c>
      <c r="G25" s="3">
        <v>1.35</v>
      </c>
      <c r="H25" s="3">
        <v>0.0167</v>
      </c>
      <c r="I25" s="15">
        <v>97209.0</v>
      </c>
      <c r="J25" s="15">
        <v>207404.0</v>
      </c>
    </row>
    <row r="26">
      <c r="A26" s="16">
        <v>36421.0</v>
      </c>
      <c r="B26" s="5">
        <f t="shared" si="1"/>
        <v>40255</v>
      </c>
      <c r="C26" s="3">
        <v>82.18</v>
      </c>
      <c r="D26" s="3">
        <v>82.18</v>
      </c>
      <c r="E26" s="3">
        <v>81.15</v>
      </c>
      <c r="F26" s="3">
        <v>81.81</v>
      </c>
      <c r="G26" s="3">
        <v>-0.41</v>
      </c>
      <c r="H26" s="6">
        <v>-0.005</v>
      </c>
      <c r="I26" s="15">
        <v>82962.0</v>
      </c>
      <c r="J26" s="15">
        <v>207404.0</v>
      </c>
    </row>
    <row r="27">
      <c r="A27" s="16">
        <v>111627.0</v>
      </c>
      <c r="B27" s="5">
        <f t="shared" si="1"/>
        <v>40256</v>
      </c>
      <c r="C27" s="3">
        <v>81.54</v>
      </c>
      <c r="D27" s="3">
        <v>81.74</v>
      </c>
      <c r="E27" s="3">
        <v>79.57</v>
      </c>
      <c r="F27" s="3">
        <v>80.26</v>
      </c>
      <c r="G27" s="3">
        <v>-1.55</v>
      </c>
      <c r="H27" s="6">
        <v>-0.0189</v>
      </c>
      <c r="I27" s="15">
        <v>83090.0</v>
      </c>
      <c r="J27" s="15">
        <v>212960.0</v>
      </c>
    </row>
    <row r="28">
      <c r="A28" s="7">
        <v>40226.0</v>
      </c>
      <c r="B28" s="5">
        <f t="shared" si="1"/>
        <v>40259</v>
      </c>
      <c r="C28" s="3">
        <v>80.0</v>
      </c>
      <c r="D28" s="3">
        <v>81.15</v>
      </c>
      <c r="E28" s="3">
        <v>78.36</v>
      </c>
      <c r="F28" s="3">
        <v>80.89</v>
      </c>
      <c r="G28" s="3">
        <v>0.63</v>
      </c>
      <c r="H28" s="3">
        <v>0.0078000000000000005</v>
      </c>
      <c r="I28" s="15">
        <v>60956.0</v>
      </c>
      <c r="J28" s="15">
        <v>215791.0</v>
      </c>
    </row>
    <row r="29">
      <c r="A29" s="8">
        <v>76.82</v>
      </c>
      <c r="B29" s="5">
        <f t="shared" si="1"/>
        <v>40260</v>
      </c>
      <c r="C29" s="3">
        <v>80.99</v>
      </c>
      <c r="D29" s="3">
        <v>81.48</v>
      </c>
      <c r="E29" s="3">
        <v>80.2</v>
      </c>
      <c r="F29" s="3">
        <v>81.1</v>
      </c>
      <c r="G29" s="3">
        <v>0.21</v>
      </c>
      <c r="H29" s="3">
        <v>0.0026</v>
      </c>
      <c r="I29" s="15">
        <v>78755.0</v>
      </c>
      <c r="J29" s="15">
        <v>218219.0</v>
      </c>
    </row>
    <row r="30">
      <c r="A30" s="8">
        <v>77.31</v>
      </c>
      <c r="B30" s="5">
        <f t="shared" si="1"/>
        <v>40261</v>
      </c>
      <c r="C30" s="3">
        <v>80.77</v>
      </c>
      <c r="D30" s="3">
        <v>80.77</v>
      </c>
      <c r="E30" s="3">
        <v>79.36</v>
      </c>
      <c r="F30" s="3">
        <v>80.07</v>
      </c>
      <c r="G30" s="3">
        <v>-1.03</v>
      </c>
      <c r="H30" s="6">
        <v>-0.0127</v>
      </c>
      <c r="I30" s="15">
        <v>88921.0</v>
      </c>
      <c r="J30" s="15">
        <v>226733.0</v>
      </c>
    </row>
    <row r="31">
      <c r="A31" s="8">
        <v>76.34</v>
      </c>
      <c r="B31" s="5">
        <f t="shared" si="1"/>
        <v>40262</v>
      </c>
      <c r="C31" s="3">
        <v>79.81</v>
      </c>
      <c r="D31" s="3">
        <v>80.94</v>
      </c>
      <c r="E31" s="3">
        <v>79.71</v>
      </c>
      <c r="F31" s="3">
        <v>80.1</v>
      </c>
      <c r="G31" s="3">
        <v>0.03</v>
      </c>
      <c r="H31" s="3">
        <v>4.0E-4</v>
      </c>
      <c r="I31" s="15">
        <v>104246.0</v>
      </c>
      <c r="J31" s="15">
        <v>231295.0</v>
      </c>
    </row>
    <row r="32">
      <c r="A32" s="8">
        <v>77.18</v>
      </c>
      <c r="B32" s="5">
        <f t="shared" si="1"/>
        <v>40263</v>
      </c>
      <c r="C32" s="3">
        <v>79.94</v>
      </c>
      <c r="D32" s="3">
        <v>81.1</v>
      </c>
      <c r="E32" s="3">
        <v>79.21</v>
      </c>
      <c r="F32" s="3">
        <v>79.73</v>
      </c>
      <c r="G32" s="3">
        <v>-0.37</v>
      </c>
      <c r="H32" s="6">
        <v>-0.0046</v>
      </c>
      <c r="I32" s="15">
        <v>75732.0</v>
      </c>
      <c r="J32" s="15">
        <v>228203.0</v>
      </c>
    </row>
    <row r="33">
      <c r="A33" s="9">
        <f>+0.46</f>
        <v>0.46</v>
      </c>
      <c r="B33" s="5">
        <f t="shared" si="1"/>
        <v>40266</v>
      </c>
      <c r="C33" s="3">
        <v>79.97</v>
      </c>
      <c r="D33" s="3">
        <v>82.28</v>
      </c>
      <c r="E33" s="3">
        <v>79.97</v>
      </c>
      <c r="F33" s="3">
        <v>81.57</v>
      </c>
      <c r="G33" s="3">
        <v>1.84</v>
      </c>
      <c r="H33" s="3">
        <v>0.0231</v>
      </c>
      <c r="I33" s="15">
        <v>66463.0</v>
      </c>
      <c r="J33" s="15">
        <v>226914.0</v>
      </c>
    </row>
    <row r="34">
      <c r="A34" s="9">
        <f>+0.6%</f>
        <v>0.006</v>
      </c>
      <c r="B34" s="5">
        <f t="shared" si="1"/>
        <v>40267</v>
      </c>
      <c r="C34" s="3">
        <v>81.76</v>
      </c>
      <c r="D34" s="3">
        <v>82.18</v>
      </c>
      <c r="E34" s="3">
        <v>81.19</v>
      </c>
      <c r="F34" s="3">
        <v>81.78</v>
      </c>
      <c r="G34" s="3">
        <v>0.21</v>
      </c>
      <c r="H34" s="3">
        <v>0.0026</v>
      </c>
      <c r="I34" s="15">
        <v>81646.0</v>
      </c>
      <c r="J34" s="15">
        <v>238645.0</v>
      </c>
    </row>
    <row r="35">
      <c r="A35" s="16">
        <v>47406.0</v>
      </c>
      <c r="B35" s="5">
        <f t="shared" si="1"/>
        <v>40268</v>
      </c>
      <c r="C35" s="3">
        <v>81.0</v>
      </c>
      <c r="D35" s="3">
        <v>83.37</v>
      </c>
      <c r="E35" s="3">
        <v>81.0</v>
      </c>
      <c r="F35" s="3">
        <v>83.25</v>
      </c>
      <c r="G35" s="3">
        <v>1.47</v>
      </c>
      <c r="H35" s="3">
        <v>0.018000000000000002</v>
      </c>
      <c r="I35" s="15">
        <v>90534.0</v>
      </c>
      <c r="J35" s="15">
        <v>246111.0</v>
      </c>
    </row>
    <row r="36">
      <c r="A36" s="16">
        <v>116830.0</v>
      </c>
      <c r="B36" s="5">
        <f t="shared" si="1"/>
        <v>40269</v>
      </c>
      <c r="C36" s="3">
        <v>83.05</v>
      </c>
      <c r="D36" s="3">
        <v>85.0</v>
      </c>
      <c r="E36" s="3">
        <v>82.78</v>
      </c>
      <c r="F36" s="3">
        <v>84.55</v>
      </c>
      <c r="G36" s="3">
        <v>1.3</v>
      </c>
      <c r="H36" s="3">
        <v>0.015600000000000001</v>
      </c>
      <c r="I36" s="15">
        <v>82196.0</v>
      </c>
      <c r="J36" s="15">
        <v>246111.0</v>
      </c>
    </row>
    <row r="37">
      <c r="A37" s="7">
        <v>40227.0</v>
      </c>
      <c r="B37" s="5">
        <f t="shared" si="1"/>
        <v>40273</v>
      </c>
      <c r="C37" s="3">
        <v>84.99</v>
      </c>
      <c r="D37" s="3">
        <v>86.64</v>
      </c>
      <c r="E37" s="3">
        <v>84.58</v>
      </c>
      <c r="F37" s="3">
        <v>86.42</v>
      </c>
      <c r="G37" s="3">
        <v>1.87</v>
      </c>
      <c r="H37" s="3">
        <v>0.022099999999999998</v>
      </c>
      <c r="I37" s="15">
        <v>32682.0</v>
      </c>
      <c r="J37" s="15">
        <v>255933.0</v>
      </c>
    </row>
    <row r="38">
      <c r="A38" s="8">
        <v>76.93</v>
      </c>
      <c r="B38" s="5">
        <f t="shared" si="1"/>
        <v>40274</v>
      </c>
      <c r="C38" s="3">
        <v>86.45</v>
      </c>
      <c r="D38" s="3">
        <v>87.17</v>
      </c>
      <c r="E38" s="3">
        <v>85.9</v>
      </c>
      <c r="F38" s="3">
        <v>86.7</v>
      </c>
      <c r="G38" s="3">
        <v>0.28</v>
      </c>
      <c r="H38" s="3">
        <v>0.0032</v>
      </c>
      <c r="I38" s="15">
        <v>80541.0</v>
      </c>
      <c r="J38" s="15">
        <v>248076.0</v>
      </c>
    </row>
    <row r="39">
      <c r="A39" s="8">
        <v>78.84</v>
      </c>
      <c r="B39" s="5">
        <f t="shared" si="1"/>
        <v>40275</v>
      </c>
      <c r="C39" s="3">
        <v>86.62</v>
      </c>
      <c r="D39" s="3">
        <v>87.02</v>
      </c>
      <c r="E39" s="3">
        <v>85.76</v>
      </c>
      <c r="F39" s="3">
        <v>86.2</v>
      </c>
      <c r="G39" s="3">
        <v>-0.5</v>
      </c>
      <c r="H39" s="6">
        <v>-0.0058</v>
      </c>
      <c r="I39" s="15">
        <v>113602.0</v>
      </c>
      <c r="J39" s="15">
        <v>237432.0</v>
      </c>
    </row>
    <row r="40">
      <c r="A40" s="8">
        <v>76.15</v>
      </c>
      <c r="B40" s="5">
        <f t="shared" si="1"/>
        <v>40276</v>
      </c>
      <c r="C40" s="3">
        <v>85.88</v>
      </c>
      <c r="D40" s="3">
        <v>86.18</v>
      </c>
      <c r="E40" s="3">
        <v>84.85</v>
      </c>
      <c r="F40" s="3">
        <v>85.54</v>
      </c>
      <c r="G40" s="3">
        <v>-0.66</v>
      </c>
      <c r="H40" s="6">
        <v>-0.0077</v>
      </c>
      <c r="I40" s="15">
        <v>127414.0</v>
      </c>
      <c r="J40" s="15">
        <v>234810.0</v>
      </c>
    </row>
    <row r="41">
      <c r="A41" s="8">
        <v>78.66</v>
      </c>
      <c r="B41" s="5">
        <f t="shared" si="1"/>
        <v>40277</v>
      </c>
      <c r="C41" s="3">
        <v>85.84</v>
      </c>
      <c r="D41" s="3">
        <v>86.68</v>
      </c>
      <c r="E41" s="3">
        <v>84.78</v>
      </c>
      <c r="F41" s="3">
        <v>85.64</v>
      </c>
      <c r="G41" s="3">
        <v>0.1</v>
      </c>
      <c r="H41" s="3">
        <v>0.0012</v>
      </c>
      <c r="I41" s="15">
        <v>159426.0</v>
      </c>
      <c r="J41" s="15">
        <v>232096.0</v>
      </c>
    </row>
    <row r="42">
      <c r="A42" s="9">
        <f>+1.48</f>
        <v>1.48</v>
      </c>
      <c r="B42" s="5">
        <f t="shared" si="1"/>
        <v>40280</v>
      </c>
      <c r="C42" s="3">
        <v>85.0</v>
      </c>
      <c r="D42" s="3">
        <v>86.54</v>
      </c>
      <c r="E42" s="3">
        <v>85.0</v>
      </c>
      <c r="F42" s="3">
        <v>85.71</v>
      </c>
      <c r="G42" s="3">
        <v>0.07</v>
      </c>
      <c r="H42" s="3">
        <v>8.0E-4</v>
      </c>
      <c r="I42" s="15">
        <v>175326.0</v>
      </c>
      <c r="J42" s="15">
        <v>247493.0</v>
      </c>
    </row>
    <row r="43">
      <c r="A43" s="9">
        <f>+1.92%</f>
        <v>0.0192</v>
      </c>
      <c r="B43" s="5">
        <f t="shared" si="1"/>
        <v>40281</v>
      </c>
      <c r="C43" s="3">
        <v>85.61</v>
      </c>
      <c r="D43" s="3">
        <v>85.94</v>
      </c>
      <c r="E43" s="3">
        <v>84.43</v>
      </c>
      <c r="F43" s="3">
        <v>85.63</v>
      </c>
      <c r="G43" s="3">
        <v>-0.08</v>
      </c>
      <c r="H43" s="6">
        <v>-9.0E-4</v>
      </c>
      <c r="I43" s="15">
        <v>201246.0</v>
      </c>
      <c r="J43" s="15">
        <v>265817.0</v>
      </c>
    </row>
    <row r="44">
      <c r="A44" s="16">
        <v>55824.0</v>
      </c>
      <c r="B44" s="5">
        <f t="shared" si="1"/>
        <v>40282</v>
      </c>
      <c r="C44" s="3">
        <v>85.56</v>
      </c>
      <c r="D44" s="3">
        <v>87.39</v>
      </c>
      <c r="E44" s="3">
        <v>85.43</v>
      </c>
      <c r="F44" s="3">
        <v>86.9</v>
      </c>
      <c r="G44" s="3">
        <v>1.27</v>
      </c>
      <c r="H44" s="3">
        <v>0.0148</v>
      </c>
      <c r="I44" s="15">
        <v>224343.0</v>
      </c>
      <c r="J44" s="15">
        <v>274972.0</v>
      </c>
    </row>
    <row r="45">
      <c r="A45" s="16">
        <v>123403.0</v>
      </c>
      <c r="B45" s="5">
        <f t="shared" si="1"/>
        <v>40283</v>
      </c>
      <c r="C45" s="3">
        <v>87.0</v>
      </c>
      <c r="D45" s="3">
        <v>87.97</v>
      </c>
      <c r="E45" s="3">
        <v>86.75</v>
      </c>
      <c r="F45" s="3">
        <v>87.59</v>
      </c>
      <c r="G45" s="3">
        <v>0.69</v>
      </c>
      <c r="H45" s="3">
        <v>0.0079</v>
      </c>
      <c r="I45" s="15">
        <v>166582.0</v>
      </c>
      <c r="J45" s="15">
        <v>270412.0</v>
      </c>
    </row>
    <row r="46">
      <c r="A46" s="7">
        <v>40228.0</v>
      </c>
      <c r="B46" s="5">
        <f t="shared" si="1"/>
        <v>40284</v>
      </c>
      <c r="C46" s="3">
        <v>87.48</v>
      </c>
      <c r="D46" s="3">
        <v>87.57</v>
      </c>
      <c r="E46" s="3">
        <v>85.12</v>
      </c>
      <c r="F46" s="3">
        <v>85.99</v>
      </c>
      <c r="G46" s="3">
        <v>-1.6</v>
      </c>
      <c r="H46" s="6">
        <v>-0.0183</v>
      </c>
      <c r="I46" s="15">
        <v>190536.0</v>
      </c>
      <c r="J46" s="15">
        <v>263513.0</v>
      </c>
    </row>
    <row r="47">
      <c r="A47" s="8">
        <v>77.92</v>
      </c>
      <c r="B47" s="5">
        <f t="shared" si="1"/>
        <v>40287</v>
      </c>
      <c r="C47" s="3">
        <v>85.74</v>
      </c>
      <c r="D47" s="3">
        <v>85.74</v>
      </c>
      <c r="E47" s="3">
        <v>83.25</v>
      </c>
      <c r="F47" s="3">
        <v>84.23</v>
      </c>
      <c r="G47" s="3">
        <v>-1.76</v>
      </c>
      <c r="H47" s="6">
        <v>-0.0205</v>
      </c>
      <c r="I47" s="15">
        <v>193398.0</v>
      </c>
      <c r="J47" s="15">
        <v>244204.0</v>
      </c>
    </row>
    <row r="48">
      <c r="A48" s="8">
        <v>79.41</v>
      </c>
      <c r="B48" s="5">
        <f t="shared" si="1"/>
        <v>40288</v>
      </c>
      <c r="C48" s="3">
        <v>84.51</v>
      </c>
      <c r="D48" s="3">
        <v>85.5</v>
      </c>
      <c r="E48" s="3">
        <v>84.48</v>
      </c>
      <c r="F48" s="3">
        <v>84.8</v>
      </c>
      <c r="G48" s="3">
        <v>0.57</v>
      </c>
      <c r="H48" s="3">
        <v>0.0068000000000000005</v>
      </c>
      <c r="I48" s="15">
        <v>156729.0</v>
      </c>
      <c r="J48" s="15">
        <v>245246.0</v>
      </c>
    </row>
    <row r="49">
      <c r="A49" s="8">
        <v>77.37</v>
      </c>
      <c r="B49" s="5">
        <f t="shared" si="1"/>
        <v>40289</v>
      </c>
      <c r="C49" s="3">
        <v>85.17</v>
      </c>
      <c r="D49" s="3">
        <v>86.16</v>
      </c>
      <c r="E49" s="3">
        <v>84.59</v>
      </c>
      <c r="F49" s="3">
        <v>85.7</v>
      </c>
      <c r="G49" s="3">
        <v>0.9</v>
      </c>
      <c r="H49" s="3">
        <v>0.0106</v>
      </c>
      <c r="I49" s="15">
        <v>201085.0</v>
      </c>
      <c r="J49" s="15">
        <v>243857.0</v>
      </c>
    </row>
    <row r="50">
      <c r="A50" s="8">
        <v>79.17</v>
      </c>
      <c r="B50" s="5">
        <f t="shared" si="1"/>
        <v>40290</v>
      </c>
      <c r="C50" s="3">
        <v>85.68</v>
      </c>
      <c r="D50" s="3">
        <v>86.3</v>
      </c>
      <c r="E50" s="3">
        <v>84.15</v>
      </c>
      <c r="F50" s="3">
        <v>85.67</v>
      </c>
      <c r="G50" s="3">
        <v>-0.03</v>
      </c>
      <c r="H50" s="6">
        <v>-4.0E-4</v>
      </c>
      <c r="I50" s="15">
        <v>212791.0</v>
      </c>
      <c r="J50" s="15">
        <v>231846.0</v>
      </c>
    </row>
    <row r="51">
      <c r="A51" s="9">
        <f>+0.51</f>
        <v>0.51</v>
      </c>
      <c r="B51" s="5">
        <f t="shared" si="1"/>
        <v>40291</v>
      </c>
      <c r="C51" s="3">
        <v>85.5</v>
      </c>
      <c r="D51" s="3">
        <v>87.33</v>
      </c>
      <c r="E51" s="3">
        <v>85.21</v>
      </c>
      <c r="F51" s="3">
        <v>87.25</v>
      </c>
      <c r="G51" s="3">
        <v>1.58</v>
      </c>
      <c r="H51" s="3">
        <v>0.0184</v>
      </c>
      <c r="I51" s="15">
        <v>146004.0</v>
      </c>
      <c r="J51" s="15">
        <v>233059.0</v>
      </c>
    </row>
    <row r="52">
      <c r="A52" s="9">
        <f>+0.65%</f>
        <v>0.0065</v>
      </c>
      <c r="B52" s="5">
        <f t="shared" si="1"/>
        <v>40294</v>
      </c>
      <c r="C52" s="3">
        <v>87.27</v>
      </c>
      <c r="D52" s="3">
        <v>87.75</v>
      </c>
      <c r="E52" s="3">
        <v>86.46</v>
      </c>
      <c r="F52" s="3">
        <v>86.83</v>
      </c>
      <c r="G52" s="3">
        <v>-0.42</v>
      </c>
      <c r="H52" s="6">
        <v>-0.0048</v>
      </c>
      <c r="I52" s="15">
        <v>120642.0</v>
      </c>
      <c r="J52" s="15">
        <v>233526.0</v>
      </c>
    </row>
    <row r="53">
      <c r="A53" s="16">
        <v>48218.0</v>
      </c>
      <c r="B53" s="5">
        <f t="shared" si="1"/>
        <v>40295</v>
      </c>
      <c r="C53" s="3">
        <v>86.83</v>
      </c>
      <c r="D53" s="3">
        <v>87.15</v>
      </c>
      <c r="E53" s="3">
        <v>85.2</v>
      </c>
      <c r="F53" s="3">
        <v>85.78</v>
      </c>
      <c r="G53" s="3">
        <v>-1.05</v>
      </c>
      <c r="H53" s="6">
        <v>-0.0121</v>
      </c>
      <c r="I53" s="15">
        <v>184874.0</v>
      </c>
      <c r="J53" s="15">
        <v>224169.0</v>
      </c>
    </row>
    <row r="54">
      <c r="A54" s="16">
        <v>126254.0</v>
      </c>
      <c r="B54" s="5">
        <f t="shared" si="1"/>
        <v>40296</v>
      </c>
      <c r="C54" s="3">
        <v>85.29</v>
      </c>
      <c r="D54" s="3">
        <v>86.3</v>
      </c>
      <c r="E54" s="3">
        <v>84.88</v>
      </c>
      <c r="F54" s="3">
        <v>86.16</v>
      </c>
      <c r="G54" s="3">
        <v>0.38</v>
      </c>
      <c r="H54" s="3">
        <v>0.0044</v>
      </c>
      <c r="I54" s="15">
        <v>180806.0</v>
      </c>
      <c r="J54" s="15">
        <v>215973.0</v>
      </c>
    </row>
    <row r="55">
      <c r="A55" s="7">
        <v>40231.0</v>
      </c>
      <c r="B55" s="5">
        <f t="shared" si="1"/>
        <v>40297</v>
      </c>
      <c r="C55" s="3">
        <v>86.24</v>
      </c>
      <c r="D55" s="3">
        <v>87.66</v>
      </c>
      <c r="E55" s="3">
        <v>85.88</v>
      </c>
      <c r="F55" s="3">
        <v>86.9</v>
      </c>
      <c r="G55" s="3">
        <v>0.74</v>
      </c>
      <c r="H55" s="3">
        <v>0.0086</v>
      </c>
      <c r="I55" s="15">
        <v>150048.0</v>
      </c>
      <c r="J55" s="15">
        <v>222384.0</v>
      </c>
    </row>
    <row r="56">
      <c r="A56" s="8">
        <v>79.85</v>
      </c>
      <c r="B56" s="5">
        <f t="shared" si="1"/>
        <v>40298</v>
      </c>
      <c r="C56" s="3">
        <v>87.09</v>
      </c>
      <c r="D56" s="3">
        <v>87.72</v>
      </c>
      <c r="E56" s="3">
        <v>86.75</v>
      </c>
      <c r="F56" s="3">
        <v>87.44</v>
      </c>
      <c r="G56" s="3">
        <v>0.54</v>
      </c>
      <c r="H56" s="3">
        <v>0.0062</v>
      </c>
      <c r="I56" s="15">
        <v>143760.0</v>
      </c>
      <c r="J56" s="15">
        <v>222384.0</v>
      </c>
    </row>
    <row r="57">
      <c r="A57" s="8">
        <v>79.85</v>
      </c>
      <c r="B57" s="5">
        <f t="shared" si="1"/>
        <v>40301</v>
      </c>
      <c r="C57" s="3">
        <v>87.44</v>
      </c>
      <c r="D57" s="3">
        <v>89.58</v>
      </c>
      <c r="E57" s="3">
        <v>87.16</v>
      </c>
      <c r="F57" s="3">
        <v>88.94</v>
      </c>
      <c r="G57" s="3">
        <v>1.5</v>
      </c>
      <c r="H57" s="3">
        <v>0.0172</v>
      </c>
      <c r="I57" s="15">
        <v>91311.0</v>
      </c>
      <c r="J57" s="15">
        <v>202629.0</v>
      </c>
    </row>
    <row r="58">
      <c r="A58" s="8">
        <v>78.94</v>
      </c>
      <c r="B58" s="5">
        <f t="shared" si="1"/>
        <v>40302</v>
      </c>
      <c r="C58" s="3">
        <v>88.76</v>
      </c>
      <c r="D58" s="3">
        <v>89.05</v>
      </c>
      <c r="E58" s="3">
        <v>85.16</v>
      </c>
      <c r="F58" s="3">
        <v>85.67</v>
      </c>
      <c r="G58" s="3">
        <v>-3.27</v>
      </c>
      <c r="H58" s="6">
        <v>-0.0368</v>
      </c>
      <c r="I58" s="15">
        <v>189945.0</v>
      </c>
      <c r="J58" s="15">
        <v>195745.0</v>
      </c>
    </row>
    <row r="59">
      <c r="A59" s="8">
        <v>79.64</v>
      </c>
      <c r="B59" s="5">
        <f t="shared" si="1"/>
        <v>40303</v>
      </c>
      <c r="C59" s="3">
        <v>85.2</v>
      </c>
      <c r="D59" s="3">
        <v>85.95</v>
      </c>
      <c r="E59" s="3">
        <v>82.13</v>
      </c>
      <c r="F59" s="3">
        <v>82.61</v>
      </c>
      <c r="G59" s="3">
        <v>-3.06</v>
      </c>
      <c r="H59" s="6">
        <v>-0.0357</v>
      </c>
      <c r="I59" s="15">
        <v>212261.0</v>
      </c>
      <c r="J59" s="15">
        <v>164297.0</v>
      </c>
    </row>
    <row r="60">
      <c r="A60" s="9">
        <f>+0.47</f>
        <v>0.47</v>
      </c>
      <c r="B60" s="5">
        <f t="shared" si="1"/>
        <v>40304</v>
      </c>
      <c r="C60" s="3">
        <v>82.65</v>
      </c>
      <c r="D60" s="3">
        <v>82.98</v>
      </c>
      <c r="E60" s="3">
        <v>77.51</v>
      </c>
      <c r="F60" s="3">
        <v>79.83</v>
      </c>
      <c r="G60" s="3">
        <v>-2.78</v>
      </c>
      <c r="H60" s="6">
        <v>-0.0337</v>
      </c>
      <c r="I60" s="15">
        <v>222496.0</v>
      </c>
      <c r="J60" s="15">
        <v>147922.0</v>
      </c>
    </row>
    <row r="61">
      <c r="A61" s="9">
        <f>+0.59%</f>
        <v>0.0059</v>
      </c>
      <c r="B61" s="5">
        <f t="shared" si="1"/>
        <v>40305</v>
      </c>
      <c r="C61" s="3">
        <v>79.87</v>
      </c>
      <c r="D61" s="3">
        <v>80.65</v>
      </c>
      <c r="E61" s="3">
        <v>77.58</v>
      </c>
      <c r="F61" s="3">
        <v>78.27</v>
      </c>
      <c r="G61" s="3">
        <v>-1.56</v>
      </c>
      <c r="H61" s="6">
        <v>-0.0195</v>
      </c>
      <c r="I61" s="15">
        <v>222923.0</v>
      </c>
      <c r="J61" s="15">
        <v>131609.0</v>
      </c>
    </row>
    <row r="62">
      <c r="A62" s="16">
        <v>48342.0</v>
      </c>
      <c r="B62" s="5">
        <f t="shared" si="1"/>
        <v>40308</v>
      </c>
      <c r="C62" s="3">
        <v>78.9</v>
      </c>
      <c r="D62" s="3">
        <v>81.76</v>
      </c>
      <c r="E62" s="3">
        <v>78.89</v>
      </c>
      <c r="F62" s="3">
        <v>80.12</v>
      </c>
      <c r="G62" s="3">
        <v>1.85</v>
      </c>
      <c r="H62" s="3">
        <v>0.0236</v>
      </c>
      <c r="I62" s="15">
        <v>167470.0</v>
      </c>
      <c r="J62" s="15">
        <v>128026.0</v>
      </c>
    </row>
    <row r="63">
      <c r="A63" s="16">
        <v>127695.0</v>
      </c>
      <c r="B63" s="5">
        <f t="shared" si="1"/>
        <v>40309</v>
      </c>
      <c r="C63" s="3">
        <v>80.22</v>
      </c>
      <c r="D63" s="3">
        <v>81.0</v>
      </c>
      <c r="E63" s="3">
        <v>78.91</v>
      </c>
      <c r="F63" s="3">
        <v>80.49</v>
      </c>
      <c r="G63" s="3">
        <v>0.37</v>
      </c>
      <c r="H63" s="3">
        <v>0.0046</v>
      </c>
      <c r="I63" s="15">
        <v>150802.0</v>
      </c>
      <c r="J63" s="15">
        <v>100872.0</v>
      </c>
    </row>
    <row r="64">
      <c r="A64" s="7">
        <v>40232.0</v>
      </c>
      <c r="B64" s="5">
        <f t="shared" si="1"/>
        <v>40310</v>
      </c>
      <c r="C64" s="3">
        <v>80.2</v>
      </c>
      <c r="D64" s="3">
        <v>81.72</v>
      </c>
      <c r="E64" s="3">
        <v>79.93</v>
      </c>
      <c r="F64" s="3">
        <v>81.2</v>
      </c>
      <c r="G64" s="3">
        <v>0.71</v>
      </c>
      <c r="H64" s="3">
        <v>0.0088</v>
      </c>
      <c r="I64" s="15">
        <v>116749.0</v>
      </c>
      <c r="J64" s="15">
        <v>90386.0</v>
      </c>
    </row>
    <row r="65">
      <c r="A65" s="8">
        <v>79.38</v>
      </c>
      <c r="B65" s="5">
        <f t="shared" si="1"/>
        <v>40311</v>
      </c>
      <c r="C65" s="3">
        <v>81.18</v>
      </c>
      <c r="D65" s="3">
        <v>81.68</v>
      </c>
      <c r="E65" s="3">
        <v>79.7</v>
      </c>
      <c r="F65" s="3">
        <v>80.11</v>
      </c>
      <c r="G65" s="3">
        <v>-1.09</v>
      </c>
      <c r="H65" s="6">
        <v>-0.0134</v>
      </c>
      <c r="I65" s="15">
        <v>105448.0</v>
      </c>
      <c r="J65" s="15">
        <v>42240.0</v>
      </c>
    </row>
    <row r="66">
      <c r="A66" s="8">
        <v>79.65</v>
      </c>
      <c r="B66" s="5">
        <f t="shared" si="1"/>
        <v>40312</v>
      </c>
      <c r="C66" s="3">
        <v>79.73</v>
      </c>
      <c r="D66" s="3">
        <v>80.0</v>
      </c>
      <c r="E66" s="3">
        <v>76.8</v>
      </c>
      <c r="F66" s="3">
        <v>77.18</v>
      </c>
      <c r="G66" s="3">
        <v>-2.93</v>
      </c>
      <c r="H66" s="6">
        <v>-0.0366</v>
      </c>
      <c r="I66" s="3">
        <v>0.0</v>
      </c>
      <c r="J66" s="3">
        <v>0.0</v>
      </c>
    </row>
    <row r="67">
      <c r="A67" s="8">
        <v>77.65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78.15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-1.49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-0.0187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55444.0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129540.0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40233.0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78.34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79.38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77.54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78.99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+0.84</f>
        <v>0.84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+1.07%</f>
        <v>0.0107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44127.0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127173.0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40234.0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79.26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79.32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76.21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77.21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-1.78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-0.0225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51649.0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120228.0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40235.0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77.37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78.78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76.84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78.49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+1.28</f>
        <v>1.28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+1.66%</f>
        <v>0.0166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41486.0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124490.0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40238.0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78.85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79.34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77.1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77.7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-0.79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-0.0101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34946.0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122916.0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40239.0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77.82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79.93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77.33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78.88</v>
      </c>
      <c r="B113" s="3" t="str">
        <f t="shared" si="1"/>
        <v/>
      </c>
    </row>
    <row r="114">
      <c r="A114" s="9">
        <f>+1.18</f>
        <v>1.18</v>
      </c>
      <c r="B114" s="3" t="str">
        <f t="shared" si="1"/>
        <v>#REF!</v>
      </c>
    </row>
    <row r="115">
      <c r="A115" s="9">
        <f>+1.52%</f>
        <v>0.0152</v>
      </c>
      <c r="B115" s="3" t="str">
        <f t="shared" si="1"/>
        <v>#REF!</v>
      </c>
    </row>
    <row r="116">
      <c r="A116" s="16">
        <v>86385.0</v>
      </c>
      <c r="B116" s="3" t="str">
        <f t="shared" si="1"/>
        <v>#REF!</v>
      </c>
    </row>
    <row r="117">
      <c r="A117" s="16">
        <v>126781.0</v>
      </c>
      <c r="B117" s="3" t="str">
        <f t="shared" si="1"/>
        <v>#REF!</v>
      </c>
    </row>
    <row r="118">
      <c r="A118" s="7">
        <v>40240.0</v>
      </c>
      <c r="B118" s="3" t="str">
        <f t="shared" si="1"/>
        <v>#REF!</v>
      </c>
    </row>
    <row r="119">
      <c r="A119" s="8">
        <v>78.85</v>
      </c>
      <c r="B119" s="3" t="str">
        <f t="shared" si="1"/>
        <v>#REF!</v>
      </c>
    </row>
    <row r="120">
      <c r="A120" s="8">
        <v>80.24</v>
      </c>
      <c r="B120" s="3" t="str">
        <f t="shared" si="1"/>
        <v>#REF!</v>
      </c>
    </row>
    <row r="121">
      <c r="A121" s="8">
        <v>78.57</v>
      </c>
      <c r="B121" s="3" t="str">
        <f t="shared" si="1"/>
        <v>#REF!</v>
      </c>
    </row>
    <row r="122">
      <c r="A122" s="8">
        <v>79.95</v>
      </c>
      <c r="B122" s="3" t="str">
        <f t="shared" si="1"/>
        <v>#REF!</v>
      </c>
    </row>
    <row r="123">
      <c r="A123" s="9">
        <f>+1.07</f>
        <v>1.07</v>
      </c>
      <c r="B123" s="3" t="str">
        <f t="shared" si="1"/>
        <v>#REF!</v>
      </c>
    </row>
    <row r="124">
      <c r="A124" s="9">
        <f>+1.36%</f>
        <v>0.0136</v>
      </c>
      <c r="B124" s="3" t="str">
        <f t="shared" si="1"/>
        <v>#REF!</v>
      </c>
    </row>
    <row r="125">
      <c r="A125" s="16">
        <v>56942.0</v>
      </c>
      <c r="B125" s="3" t="str">
        <f t="shared" si="1"/>
        <v>#REF!</v>
      </c>
    </row>
    <row r="126">
      <c r="A126" s="16">
        <v>129313.0</v>
      </c>
      <c r="B126" s="3" t="str">
        <f t="shared" si="1"/>
        <v>#REF!</v>
      </c>
    </row>
    <row r="127">
      <c r="A127" s="7">
        <v>40241.0</v>
      </c>
      <c r="B127" s="3" t="str">
        <f t="shared" si="1"/>
        <v>#REF!</v>
      </c>
    </row>
    <row r="128">
      <c r="A128" s="8">
        <v>80.03</v>
      </c>
      <c r="B128" s="3" t="str">
        <f t="shared" si="1"/>
        <v>#REF!</v>
      </c>
    </row>
    <row r="129">
      <c r="A129" s="8">
        <v>80.17</v>
      </c>
      <c r="B129" s="3" t="str">
        <f t="shared" si="1"/>
        <v>#REF!</v>
      </c>
    </row>
    <row r="130">
      <c r="A130" s="8">
        <v>79.02</v>
      </c>
      <c r="B130" s="3" t="str">
        <f t="shared" si="1"/>
        <v>#REF!</v>
      </c>
    </row>
    <row r="131">
      <c r="A131" s="8">
        <v>79.37</v>
      </c>
      <c r="B131" s="3" t="str">
        <f t="shared" si="1"/>
        <v>#REF!</v>
      </c>
    </row>
    <row r="132">
      <c r="A132" s="11">
        <v>-0.58</v>
      </c>
      <c r="B132" s="3" t="str">
        <f t="shared" si="1"/>
        <v>#REF!</v>
      </c>
    </row>
    <row r="133">
      <c r="A133" s="12">
        <v>-0.0073</v>
      </c>
      <c r="B133" s="3" t="str">
        <f t="shared" si="1"/>
        <v>#REF!</v>
      </c>
    </row>
    <row r="134">
      <c r="A134" s="17">
        <v>77154.0</v>
      </c>
      <c r="B134" s="3" t="str">
        <f t="shared" si="1"/>
        <v>#REF!</v>
      </c>
    </row>
    <row r="135">
      <c r="A135" s="17">
        <v>140509.0</v>
      </c>
      <c r="B135" s="3" t="str">
        <f t="shared" si="1"/>
        <v>#REF!</v>
      </c>
    </row>
    <row r="136">
      <c r="A136" s="7">
        <v>40242.0</v>
      </c>
      <c r="B136" s="3" t="str">
        <f t="shared" si="1"/>
        <v>#REF!</v>
      </c>
    </row>
    <row r="137">
      <c r="A137" s="8">
        <v>79.84</v>
      </c>
      <c r="B137" s="3" t="str">
        <f t="shared" si="1"/>
        <v>#REF!</v>
      </c>
    </row>
    <row r="138">
      <c r="A138" s="8">
        <v>81.25</v>
      </c>
      <c r="B138" s="3" t="str">
        <f t="shared" si="1"/>
        <v>#REF!</v>
      </c>
    </row>
    <row r="139">
      <c r="A139" s="8">
        <v>79.67</v>
      </c>
      <c r="B139" s="3" t="str">
        <f t="shared" si="1"/>
        <v>#REF!</v>
      </c>
    </row>
    <row r="140">
      <c r="A140" s="8">
        <v>80.61</v>
      </c>
      <c r="B140" s="3" t="str">
        <f t="shared" si="1"/>
        <v>#REF!</v>
      </c>
    </row>
    <row r="141">
      <c r="A141" s="9">
        <f>+1.24</f>
        <v>1.24</v>
      </c>
      <c r="B141" s="3" t="str">
        <f t="shared" si="1"/>
        <v>#REF!</v>
      </c>
    </row>
    <row r="142">
      <c r="A142" s="9">
        <f>+1.56%</f>
        <v>0.0156</v>
      </c>
      <c r="B142" s="3" t="str">
        <f t="shared" si="1"/>
        <v>#REF!</v>
      </c>
    </row>
    <row r="143">
      <c r="A143" s="16">
        <v>61054.0</v>
      </c>
      <c r="B143" s="3" t="str">
        <f t="shared" si="1"/>
        <v>#REF!</v>
      </c>
    </row>
    <row r="144">
      <c r="A144" s="16">
        <v>149660.0</v>
      </c>
      <c r="B144" s="3" t="str">
        <f t="shared" si="1"/>
        <v>#REF!</v>
      </c>
    </row>
    <row r="145">
      <c r="A145" s="7">
        <v>40245.0</v>
      </c>
      <c r="B145" s="3" t="str">
        <f t="shared" si="1"/>
        <v>#REF!</v>
      </c>
    </row>
    <row r="146">
      <c r="A146" s="8">
        <v>81.0</v>
      </c>
      <c r="B146" s="3" t="str">
        <f t="shared" si="1"/>
        <v>#REF!</v>
      </c>
    </row>
    <row r="147">
      <c r="A147" s="8">
        <v>81.6</v>
      </c>
      <c r="B147" s="3" t="str">
        <f t="shared" si="1"/>
        <v>#REF!</v>
      </c>
    </row>
    <row r="148">
      <c r="A148" s="8">
        <v>80.1</v>
      </c>
      <c r="B148" s="3" t="str">
        <f t="shared" si="1"/>
        <v>#REF!</v>
      </c>
    </row>
    <row r="149">
      <c r="A149" s="8">
        <v>81.11</v>
      </c>
      <c r="B149" s="3" t="str">
        <f t="shared" si="1"/>
        <v>#REF!</v>
      </c>
    </row>
    <row r="150">
      <c r="A150" s="9">
        <f>+0.5</f>
        <v>0.5</v>
      </c>
      <c r="B150" s="3" t="str">
        <f t="shared" si="1"/>
        <v>#REF!</v>
      </c>
    </row>
    <row r="151">
      <c r="A151" s="9">
        <f>+0.62%</f>
        <v>0.0062</v>
      </c>
      <c r="B151" s="3" t="str">
        <f t="shared" si="1"/>
        <v>#REF!</v>
      </c>
    </row>
    <row r="152">
      <c r="A152" s="16">
        <v>59498.0</v>
      </c>
      <c r="B152" s="3" t="str">
        <f t="shared" si="1"/>
        <v>#REF!</v>
      </c>
    </row>
    <row r="153">
      <c r="A153" s="16">
        <v>165898.0</v>
      </c>
      <c r="B153" s="3" t="str">
        <f t="shared" si="1"/>
        <v>#REF!</v>
      </c>
    </row>
    <row r="154">
      <c r="A154" s="7">
        <v>40246.0</v>
      </c>
      <c r="B154" s="3" t="str">
        <f t="shared" si="1"/>
        <v>#REF!</v>
      </c>
    </row>
    <row r="155">
      <c r="A155" s="8">
        <v>80.91</v>
      </c>
      <c r="B155" s="3" t="str">
        <f t="shared" si="1"/>
        <v>#REF!</v>
      </c>
    </row>
    <row r="156">
      <c r="A156" s="8">
        <v>81.01</v>
      </c>
      <c r="B156" s="3" t="str">
        <f t="shared" si="1"/>
        <v>#REF!</v>
      </c>
    </row>
    <row r="157">
      <c r="A157" s="8">
        <v>79.41</v>
      </c>
      <c r="B157" s="3" t="str">
        <f t="shared" si="1"/>
        <v>#REF!</v>
      </c>
    </row>
    <row r="158">
      <c r="A158" s="8">
        <v>80.57</v>
      </c>
      <c r="B158" s="3" t="str">
        <f t="shared" si="1"/>
        <v>#REF!</v>
      </c>
    </row>
    <row r="159">
      <c r="A159" s="11">
        <v>-0.54</v>
      </c>
      <c r="B159" s="3" t="str">
        <f t="shared" si="1"/>
        <v>#REF!</v>
      </c>
    </row>
    <row r="160">
      <c r="A160" s="12">
        <v>-0.0067</v>
      </c>
      <c r="B160" s="3" t="str">
        <f t="shared" si="1"/>
        <v>#REF!</v>
      </c>
    </row>
    <row r="161">
      <c r="A161" s="17">
        <v>89449.0</v>
      </c>
      <c r="B161" s="3" t="str">
        <f t="shared" si="1"/>
        <v>#REF!</v>
      </c>
    </row>
    <row r="162">
      <c r="A162" s="17">
        <v>170976.0</v>
      </c>
      <c r="B162" s="3" t="str">
        <f t="shared" si="1"/>
        <v>#REF!</v>
      </c>
    </row>
    <row r="163">
      <c r="A163" s="7">
        <v>40247.0</v>
      </c>
      <c r="B163" s="3" t="str">
        <f t="shared" si="1"/>
        <v>#REF!</v>
      </c>
    </row>
    <row r="164">
      <c r="A164" s="8">
        <v>80.26</v>
      </c>
      <c r="B164" s="3" t="str">
        <f t="shared" si="1"/>
        <v>#REF!</v>
      </c>
    </row>
    <row r="165">
      <c r="A165" s="8">
        <v>82.1</v>
      </c>
      <c r="B165" s="3" t="str">
        <f t="shared" si="1"/>
        <v>#REF!</v>
      </c>
    </row>
    <row r="166">
      <c r="A166" s="8">
        <v>79.96</v>
      </c>
      <c r="B166" s="3" t="str">
        <f t="shared" si="1"/>
        <v>#REF!</v>
      </c>
    </row>
    <row r="167">
      <c r="A167" s="8">
        <v>81.19</v>
      </c>
      <c r="B167" s="3" t="str">
        <f t="shared" si="1"/>
        <v>#REF!</v>
      </c>
    </row>
    <row r="168">
      <c r="A168" s="9">
        <f>+0.62</f>
        <v>0.62</v>
      </c>
      <c r="B168" s="3" t="str">
        <f t="shared" si="1"/>
        <v>#REF!</v>
      </c>
    </row>
    <row r="169">
      <c r="A169" s="9">
        <f>+0.77%</f>
        <v>0.0077</v>
      </c>
      <c r="B169" s="3" t="str">
        <f t="shared" si="1"/>
        <v>#REF!</v>
      </c>
    </row>
    <row r="170">
      <c r="A170" s="16">
        <v>74182.0</v>
      </c>
      <c r="B170" s="3" t="str">
        <f t="shared" si="1"/>
        <v>#REF!</v>
      </c>
    </row>
    <row r="171">
      <c r="A171" s="16">
        <v>178968.0</v>
      </c>
      <c r="B171" s="3" t="str">
        <f t="shared" si="1"/>
        <v>#REF!</v>
      </c>
    </row>
    <row r="172">
      <c r="A172" s="7">
        <v>40248.0</v>
      </c>
      <c r="B172" s="3" t="str">
        <f t="shared" si="1"/>
        <v>#REF!</v>
      </c>
    </row>
    <row r="173">
      <c r="A173" s="8">
        <v>81.01</v>
      </c>
      <c r="B173" s="3" t="str">
        <f t="shared" si="1"/>
        <v>#REF!</v>
      </c>
    </row>
    <row r="174">
      <c r="A174" s="8">
        <v>81.4</v>
      </c>
      <c r="B174" s="3" t="str">
        <f t="shared" si="1"/>
        <v>#REF!</v>
      </c>
    </row>
    <row r="175">
      <c r="A175" s="8">
        <v>80.44</v>
      </c>
      <c r="B175" s="3" t="str">
        <f t="shared" si="1"/>
        <v>#REF!</v>
      </c>
    </row>
    <row r="176">
      <c r="A176" s="8">
        <v>81.19</v>
      </c>
      <c r="B176" s="3" t="str">
        <f t="shared" si="1"/>
        <v>#REF!</v>
      </c>
    </row>
    <row r="177">
      <c r="A177" s="37" t="s">
        <v>10</v>
      </c>
      <c r="B177" s="3" t="str">
        <f t="shared" si="1"/>
        <v>#REF!</v>
      </c>
    </row>
    <row r="178">
      <c r="A178" s="37" t="s">
        <v>10</v>
      </c>
      <c r="B178" s="3" t="str">
        <f t="shared" si="1"/>
        <v>#REF!</v>
      </c>
    </row>
    <row r="179">
      <c r="A179" s="38">
        <v>75324.0</v>
      </c>
      <c r="B179" s="3" t="str">
        <f t="shared" si="1"/>
        <v>#REF!</v>
      </c>
    </row>
    <row r="180">
      <c r="A180" s="38">
        <v>190282.0</v>
      </c>
      <c r="B180" s="3" t="str">
        <f t="shared" si="1"/>
        <v>#REF!</v>
      </c>
    </row>
    <row r="181">
      <c r="A181" s="7">
        <v>40249.0</v>
      </c>
      <c r="B181" s="3" t="str">
        <f t="shared" si="1"/>
        <v>#REF!</v>
      </c>
    </row>
    <row r="182">
      <c r="A182" s="8">
        <v>81.33</v>
      </c>
      <c r="B182" s="3" t="str">
        <f t="shared" si="1"/>
        <v>#REF!</v>
      </c>
    </row>
    <row r="183">
      <c r="A183" s="8">
        <v>82.19</v>
      </c>
      <c r="B183" s="3" t="str">
        <f t="shared" si="1"/>
        <v>#REF!</v>
      </c>
    </row>
    <row r="184">
      <c r="A184" s="8">
        <v>79.69</v>
      </c>
      <c r="B184" s="3" t="str">
        <f t="shared" si="1"/>
        <v>#REF!</v>
      </c>
    </row>
    <row r="185">
      <c r="A185" s="8">
        <v>80.37</v>
      </c>
      <c r="B185" s="3" t="str">
        <f t="shared" si="1"/>
        <v>#REF!</v>
      </c>
    </row>
    <row r="186">
      <c r="A186" s="11">
        <v>-0.82</v>
      </c>
      <c r="B186" s="3" t="str">
        <f t="shared" si="1"/>
        <v>#REF!</v>
      </c>
    </row>
    <row r="187">
      <c r="A187" s="12">
        <v>-0.0101</v>
      </c>
      <c r="B187" s="3" t="str">
        <f t="shared" si="1"/>
        <v>#REF!</v>
      </c>
    </row>
    <row r="188">
      <c r="A188" s="17">
        <v>59334.0</v>
      </c>
      <c r="B188" s="3" t="str">
        <f t="shared" si="1"/>
        <v>#REF!</v>
      </c>
    </row>
    <row r="189">
      <c r="A189" s="17">
        <v>201309.0</v>
      </c>
      <c r="B189" s="3" t="str">
        <f t="shared" si="1"/>
        <v>#REF!</v>
      </c>
    </row>
    <row r="190">
      <c r="A190" s="7">
        <v>40252.0</v>
      </c>
      <c r="B190" s="3" t="str">
        <f t="shared" si="1"/>
        <v>#REF!</v>
      </c>
    </row>
    <row r="191">
      <c r="A191" s="8">
        <v>80.0</v>
      </c>
      <c r="B191" s="3" t="str">
        <f t="shared" si="1"/>
        <v>#REF!</v>
      </c>
    </row>
    <row r="192">
      <c r="A192" s="8">
        <v>80.53</v>
      </c>
      <c r="B192" s="3" t="str">
        <f t="shared" si="1"/>
        <v>#REF!</v>
      </c>
    </row>
    <row r="193">
      <c r="A193" s="8">
        <v>78.35</v>
      </c>
      <c r="B193" s="3" t="str">
        <f t="shared" si="1"/>
        <v>#REF!</v>
      </c>
    </row>
    <row r="194">
      <c r="A194" s="8">
        <v>79.04</v>
      </c>
      <c r="B194" s="3" t="str">
        <f t="shared" si="1"/>
        <v>#REF!</v>
      </c>
    </row>
    <row r="195">
      <c r="A195" s="11">
        <v>-1.33</v>
      </c>
      <c r="B195" s="3" t="str">
        <f t="shared" si="1"/>
        <v>#REF!</v>
      </c>
    </row>
    <row r="196">
      <c r="A196" s="12">
        <v>-0.0165</v>
      </c>
      <c r="B196" s="3" t="str">
        <f t="shared" si="1"/>
        <v>#REF!</v>
      </c>
    </row>
    <row r="197">
      <c r="A197" s="17">
        <v>61468.0</v>
      </c>
      <c r="B197" s="3" t="str">
        <f t="shared" si="1"/>
        <v>#REF!</v>
      </c>
    </row>
    <row r="198">
      <c r="A198" s="17">
        <v>209254.0</v>
      </c>
      <c r="B198" s="3" t="str">
        <f t="shared" si="1"/>
        <v>#REF!</v>
      </c>
    </row>
    <row r="199">
      <c r="A199" s="7">
        <v>40253.0</v>
      </c>
      <c r="B199" s="3" t="str">
        <f t="shared" si="1"/>
        <v>#REF!</v>
      </c>
    </row>
    <row r="200">
      <c r="A200" s="8">
        <v>78.84</v>
      </c>
      <c r="B200" s="3" t="str">
        <f t="shared" si="1"/>
        <v>#REF!</v>
      </c>
    </row>
    <row r="201">
      <c r="A201" s="8">
        <v>81.33</v>
      </c>
      <c r="B201" s="3" t="str">
        <f t="shared" si="1"/>
        <v>#REF!</v>
      </c>
    </row>
    <row r="202">
      <c r="A202" s="8">
        <v>78.55</v>
      </c>
      <c r="B202" s="3" t="str">
        <f t="shared" si="1"/>
        <v>#REF!</v>
      </c>
    </row>
    <row r="203">
      <c r="A203" s="8">
        <v>80.87</v>
      </c>
      <c r="B203" s="3" t="str">
        <f t="shared" si="1"/>
        <v>#REF!</v>
      </c>
    </row>
    <row r="204">
      <c r="A204" s="9">
        <f>+1.83</f>
        <v>1.83</v>
      </c>
      <c r="B204" s="3" t="str">
        <f t="shared" si="1"/>
        <v>#REF!</v>
      </c>
    </row>
    <row r="205">
      <c r="A205" s="9">
        <f>+2.32%</f>
        <v>0.0232</v>
      </c>
      <c r="B205" s="3" t="str">
        <f t="shared" si="1"/>
        <v>#REF!</v>
      </c>
    </row>
    <row r="206">
      <c r="A206" s="16">
        <v>77927.0</v>
      </c>
      <c r="B206" s="3" t="str">
        <f t="shared" si="1"/>
        <v>#REF!</v>
      </c>
    </row>
    <row r="207">
      <c r="A207" s="16">
        <v>203282.0</v>
      </c>
      <c r="B207" s="3" t="str">
        <f t="shared" si="1"/>
        <v>#REF!</v>
      </c>
    </row>
    <row r="208">
      <c r="A208" s="7">
        <v>40254.0</v>
      </c>
      <c r="B208" s="3" t="str">
        <f t="shared" si="1"/>
        <v>#REF!</v>
      </c>
    </row>
    <row r="209">
      <c r="A209" s="8">
        <v>81.25</v>
      </c>
      <c r="B209" s="3" t="str">
        <f t="shared" si="1"/>
        <v>#REF!</v>
      </c>
    </row>
    <row r="210">
      <c r="A210" s="8">
        <v>82.34</v>
      </c>
      <c r="B210" s="3" t="str">
        <f t="shared" si="1"/>
        <v>#REF!</v>
      </c>
    </row>
    <row r="211">
      <c r="A211" s="8">
        <v>80.86</v>
      </c>
      <c r="B211" s="3" t="str">
        <f t="shared" si="1"/>
        <v>#REF!</v>
      </c>
    </row>
    <row r="212">
      <c r="A212" s="8">
        <v>82.22</v>
      </c>
      <c r="B212" s="3" t="str">
        <f t="shared" si="1"/>
        <v>#REF!</v>
      </c>
    </row>
    <row r="213">
      <c r="A213" s="9">
        <f>+1.35</f>
        <v>1.35</v>
      </c>
      <c r="B213" s="3" t="str">
        <f t="shared" si="1"/>
        <v>#REF!</v>
      </c>
    </row>
    <row r="214">
      <c r="A214" s="9">
        <f>+1.67%</f>
        <v>0.0167</v>
      </c>
      <c r="B214" s="3" t="str">
        <f t="shared" si="1"/>
        <v>#REF!</v>
      </c>
    </row>
    <row r="215">
      <c r="A215" s="16">
        <v>97209.0</v>
      </c>
      <c r="B215" s="3" t="str">
        <f t="shared" si="1"/>
        <v>#REF!</v>
      </c>
    </row>
    <row r="216">
      <c r="A216" s="16">
        <v>207404.0</v>
      </c>
      <c r="B216" s="3" t="str">
        <f t="shared" si="1"/>
        <v>#REF!</v>
      </c>
    </row>
    <row r="217">
      <c r="A217" s="7">
        <v>40255.0</v>
      </c>
      <c r="B217" s="3" t="str">
        <f t="shared" si="1"/>
        <v>#REF!</v>
      </c>
    </row>
    <row r="218">
      <c r="A218" s="8">
        <v>82.18</v>
      </c>
      <c r="B218" s="3" t="str">
        <f t="shared" si="1"/>
        <v>#REF!</v>
      </c>
    </row>
    <row r="219">
      <c r="A219" s="8">
        <v>82.18</v>
      </c>
      <c r="B219" s="3" t="str">
        <f t="shared" si="1"/>
        <v>#REF!</v>
      </c>
    </row>
    <row r="220">
      <c r="A220" s="8">
        <v>81.15</v>
      </c>
      <c r="B220" s="3" t="str">
        <f t="shared" si="1"/>
        <v>#REF!</v>
      </c>
    </row>
    <row r="221">
      <c r="A221" s="8">
        <v>81.81</v>
      </c>
      <c r="B221" s="3" t="str">
        <f t="shared" si="1"/>
        <v>#REF!</v>
      </c>
    </row>
    <row r="222">
      <c r="A222" s="11">
        <v>-0.41</v>
      </c>
      <c r="B222" s="3" t="str">
        <f t="shared" si="1"/>
        <v>#REF!</v>
      </c>
    </row>
    <row r="223">
      <c r="A223" s="12">
        <v>-0.005</v>
      </c>
      <c r="B223" s="3" t="str">
        <f t="shared" si="1"/>
        <v>#REF!</v>
      </c>
    </row>
    <row r="224">
      <c r="A224" s="17">
        <v>82962.0</v>
      </c>
      <c r="B224" s="3" t="str">
        <f t="shared" si="1"/>
        <v>#REF!</v>
      </c>
    </row>
    <row r="225">
      <c r="A225" s="17">
        <v>207404.0</v>
      </c>
      <c r="B225" s="3" t="str">
        <f t="shared" si="1"/>
        <v>#REF!</v>
      </c>
    </row>
    <row r="226">
      <c r="A226" s="7">
        <v>40256.0</v>
      </c>
      <c r="B226" s="3" t="str">
        <f t="shared" si="1"/>
        <v>#REF!</v>
      </c>
    </row>
    <row r="227">
      <c r="A227" s="8">
        <v>81.54</v>
      </c>
      <c r="B227" s="3" t="str">
        <f t="shared" si="1"/>
        <v>#REF!</v>
      </c>
    </row>
    <row r="228">
      <c r="A228" s="8">
        <v>81.74</v>
      </c>
      <c r="B228" s="3" t="str">
        <f t="shared" si="1"/>
        <v>#REF!</v>
      </c>
    </row>
    <row r="229">
      <c r="A229" s="8">
        <v>79.57</v>
      </c>
      <c r="B229" s="3" t="str">
        <f t="shared" si="1"/>
        <v>#REF!</v>
      </c>
    </row>
    <row r="230">
      <c r="A230" s="8">
        <v>80.26</v>
      </c>
      <c r="B230" s="3" t="str">
        <f t="shared" si="1"/>
        <v>#REF!</v>
      </c>
    </row>
    <row r="231">
      <c r="A231" s="11">
        <v>-1.55</v>
      </c>
      <c r="B231" s="3" t="str">
        <f t="shared" si="1"/>
        <v>#REF!</v>
      </c>
    </row>
    <row r="232">
      <c r="A232" s="12">
        <v>-0.0189</v>
      </c>
      <c r="B232" s="3" t="str">
        <f t="shared" si="1"/>
        <v>#REF!</v>
      </c>
    </row>
    <row r="233">
      <c r="A233" s="17">
        <v>83090.0</v>
      </c>
      <c r="B233" s="3" t="str">
        <f t="shared" si="1"/>
        <v>#REF!</v>
      </c>
    </row>
    <row r="234">
      <c r="A234" s="17">
        <v>212960.0</v>
      </c>
      <c r="B234" s="3" t="str">
        <f t="shared" si="1"/>
        <v>#REF!</v>
      </c>
    </row>
    <row r="235">
      <c r="A235" s="7">
        <v>40259.0</v>
      </c>
      <c r="B235" s="3" t="str">
        <f t="shared" si="1"/>
        <v>#REF!</v>
      </c>
    </row>
    <row r="236">
      <c r="A236" s="8">
        <v>80.0</v>
      </c>
      <c r="B236" s="3" t="str">
        <f t="shared" si="1"/>
        <v>#REF!</v>
      </c>
    </row>
    <row r="237">
      <c r="A237" s="8">
        <v>81.15</v>
      </c>
      <c r="B237" s="3" t="str">
        <f t="shared" si="1"/>
        <v>#REF!</v>
      </c>
    </row>
    <row r="238">
      <c r="A238" s="8">
        <v>78.36</v>
      </c>
      <c r="B238" s="3" t="str">
        <f t="shared" si="1"/>
        <v>#REF!</v>
      </c>
    </row>
    <row r="239">
      <c r="A239" s="8">
        <v>80.89</v>
      </c>
      <c r="B239" s="3" t="str">
        <f t="shared" si="1"/>
        <v>#REF!</v>
      </c>
    </row>
    <row r="240">
      <c r="A240" s="9">
        <f>+0.63</f>
        <v>0.63</v>
      </c>
      <c r="B240" s="3" t="str">
        <f t="shared" si="1"/>
        <v>#REF!</v>
      </c>
    </row>
    <row r="241">
      <c r="A241" s="9">
        <f>+0.78%</f>
        <v>0.0078</v>
      </c>
      <c r="B241" s="3" t="str">
        <f t="shared" si="1"/>
        <v>#REF!</v>
      </c>
    </row>
    <row r="242">
      <c r="A242" s="16">
        <v>60956.0</v>
      </c>
      <c r="B242" s="3" t="str">
        <f t="shared" si="1"/>
        <v>#REF!</v>
      </c>
    </row>
    <row r="243">
      <c r="A243" s="16">
        <v>215791.0</v>
      </c>
      <c r="B243" s="3" t="str">
        <f t="shared" si="1"/>
        <v>#REF!</v>
      </c>
    </row>
    <row r="244">
      <c r="A244" s="7">
        <v>40260.0</v>
      </c>
      <c r="B244" s="3" t="str">
        <f t="shared" si="1"/>
        <v>#REF!</v>
      </c>
    </row>
    <row r="245">
      <c r="A245" s="8">
        <v>80.99</v>
      </c>
      <c r="B245" s="3" t="str">
        <f t="shared" si="1"/>
        <v>#REF!</v>
      </c>
    </row>
    <row r="246">
      <c r="A246" s="8">
        <v>81.48</v>
      </c>
      <c r="B246" s="3" t="str">
        <f t="shared" si="1"/>
        <v>#REF!</v>
      </c>
    </row>
    <row r="247">
      <c r="A247" s="8">
        <v>80.2</v>
      </c>
      <c r="B247" s="3" t="str">
        <f t="shared" si="1"/>
        <v>#REF!</v>
      </c>
    </row>
    <row r="248">
      <c r="A248" s="8">
        <v>81.1</v>
      </c>
      <c r="B248" s="3" t="str">
        <f t="shared" si="1"/>
        <v>#REF!</v>
      </c>
    </row>
    <row r="249">
      <c r="A249" s="9">
        <f>+0.21</f>
        <v>0.21</v>
      </c>
      <c r="B249" s="3" t="str">
        <f t="shared" si="1"/>
        <v>#REF!</v>
      </c>
    </row>
    <row r="250">
      <c r="A250" s="9">
        <f>+0.26%</f>
        <v>0.0026</v>
      </c>
      <c r="B250" s="3" t="str">
        <f t="shared" si="1"/>
        <v>#REF!</v>
      </c>
    </row>
    <row r="251">
      <c r="A251" s="16">
        <v>78755.0</v>
      </c>
      <c r="B251" s="3" t="str">
        <f t="shared" si="1"/>
        <v>#REF!</v>
      </c>
    </row>
    <row r="252">
      <c r="A252" s="16">
        <v>218219.0</v>
      </c>
      <c r="B252" s="3" t="str">
        <f t="shared" si="1"/>
        <v>#REF!</v>
      </c>
    </row>
    <row r="253">
      <c r="A253" s="7">
        <v>40261.0</v>
      </c>
      <c r="B253" s="3" t="str">
        <f t="shared" si="1"/>
        <v>#REF!</v>
      </c>
    </row>
    <row r="254">
      <c r="A254" s="8">
        <v>80.77</v>
      </c>
      <c r="B254" s="3" t="str">
        <f t="shared" si="1"/>
        <v>#REF!</v>
      </c>
    </row>
    <row r="255">
      <c r="A255" s="8">
        <v>80.77</v>
      </c>
      <c r="B255" s="3" t="str">
        <f t="shared" si="1"/>
        <v>#REF!</v>
      </c>
    </row>
    <row r="256">
      <c r="A256" s="8">
        <v>79.36</v>
      </c>
      <c r="B256" s="3" t="str">
        <f t="shared" si="1"/>
        <v>#REF!</v>
      </c>
    </row>
    <row r="257">
      <c r="A257" s="8">
        <v>80.07</v>
      </c>
      <c r="B257" s="3" t="str">
        <f t="shared" si="1"/>
        <v>#REF!</v>
      </c>
    </row>
    <row r="258">
      <c r="A258" s="11">
        <v>-1.03</v>
      </c>
      <c r="B258" s="3" t="str">
        <f t="shared" si="1"/>
        <v>#REF!</v>
      </c>
    </row>
    <row r="259">
      <c r="A259" s="12">
        <v>-0.0127</v>
      </c>
      <c r="B259" s="3" t="str">
        <f t="shared" si="1"/>
        <v>#REF!</v>
      </c>
    </row>
    <row r="260">
      <c r="A260" s="17">
        <v>88921.0</v>
      </c>
      <c r="B260" s="3" t="str">
        <f t="shared" si="1"/>
        <v>#REF!</v>
      </c>
    </row>
    <row r="261">
      <c r="A261" s="17">
        <v>226733.0</v>
      </c>
      <c r="B261" s="3" t="str">
        <f t="shared" si="1"/>
        <v>#REF!</v>
      </c>
    </row>
    <row r="262">
      <c r="A262" s="7">
        <v>40262.0</v>
      </c>
      <c r="B262" s="3" t="str">
        <f t="shared" si="1"/>
        <v>#REF!</v>
      </c>
    </row>
    <row r="263">
      <c r="A263" s="8">
        <v>79.81</v>
      </c>
      <c r="B263" s="3" t="str">
        <f t="shared" si="1"/>
        <v>#REF!</v>
      </c>
    </row>
    <row r="264">
      <c r="A264" s="8">
        <v>80.94</v>
      </c>
      <c r="B264" s="3" t="str">
        <f t="shared" si="1"/>
        <v>#REF!</v>
      </c>
    </row>
    <row r="265">
      <c r="A265" s="8">
        <v>79.71</v>
      </c>
      <c r="B265" s="3" t="str">
        <f t="shared" si="1"/>
        <v>#REF!</v>
      </c>
    </row>
    <row r="266">
      <c r="A266" s="8">
        <v>80.1</v>
      </c>
      <c r="B266" s="3" t="str">
        <f t="shared" si="1"/>
        <v>#REF!</v>
      </c>
    </row>
    <row r="267">
      <c r="A267" s="9">
        <f>+0.03</f>
        <v>0.03</v>
      </c>
      <c r="B267" s="3" t="str">
        <f t="shared" si="1"/>
        <v>#REF!</v>
      </c>
    </row>
    <row r="268">
      <c r="A268" s="9">
        <f>+0.04%</f>
        <v>0.0004</v>
      </c>
      <c r="B268" s="3" t="str">
        <f t="shared" si="1"/>
        <v>#REF!</v>
      </c>
    </row>
    <row r="269">
      <c r="A269" s="16">
        <v>104246.0</v>
      </c>
      <c r="B269" s="3" t="str">
        <f t="shared" si="1"/>
        <v>#REF!</v>
      </c>
    </row>
    <row r="270">
      <c r="A270" s="16">
        <v>231295.0</v>
      </c>
      <c r="B270" s="3" t="str">
        <f t="shared" si="1"/>
        <v>#REF!</v>
      </c>
    </row>
    <row r="271">
      <c r="A271" s="7">
        <v>40263.0</v>
      </c>
      <c r="B271" s="3" t="str">
        <f t="shared" si="1"/>
        <v>#REF!</v>
      </c>
    </row>
    <row r="272">
      <c r="A272" s="8">
        <v>79.94</v>
      </c>
      <c r="B272" s="3" t="str">
        <f t="shared" si="1"/>
        <v>#REF!</v>
      </c>
    </row>
    <row r="273">
      <c r="A273" s="8">
        <v>81.1</v>
      </c>
      <c r="B273" s="3" t="str">
        <f t="shared" si="1"/>
        <v>#REF!</v>
      </c>
    </row>
    <row r="274">
      <c r="A274" s="8">
        <v>79.21</v>
      </c>
      <c r="B274" s="3" t="str">
        <f t="shared" si="1"/>
        <v>#REF!</v>
      </c>
    </row>
    <row r="275">
      <c r="A275" s="8">
        <v>79.73</v>
      </c>
      <c r="B275" s="3" t="str">
        <f t="shared" si="1"/>
        <v>#REF!</v>
      </c>
    </row>
    <row r="276">
      <c r="A276" s="11">
        <v>-0.37</v>
      </c>
      <c r="B276" s="3" t="str">
        <f t="shared" si="1"/>
        <v>#REF!</v>
      </c>
    </row>
    <row r="277">
      <c r="A277" s="12">
        <v>-0.0046</v>
      </c>
      <c r="B277" s="3" t="str">
        <f t="shared" si="1"/>
        <v>#REF!</v>
      </c>
    </row>
    <row r="278">
      <c r="A278" s="17">
        <v>75732.0</v>
      </c>
      <c r="B278" s="3" t="str">
        <f t="shared" si="1"/>
        <v>#REF!</v>
      </c>
    </row>
    <row r="279">
      <c r="A279" s="17">
        <v>228203.0</v>
      </c>
      <c r="B279" s="3" t="str">
        <f t="shared" si="1"/>
        <v>#REF!</v>
      </c>
    </row>
    <row r="280">
      <c r="A280" s="7">
        <v>40266.0</v>
      </c>
      <c r="B280" s="3" t="str">
        <f t="shared" si="1"/>
        <v>#REF!</v>
      </c>
    </row>
    <row r="281">
      <c r="A281" s="8">
        <v>79.97</v>
      </c>
      <c r="B281" s="3" t="str">
        <f t="shared" si="1"/>
        <v>#REF!</v>
      </c>
    </row>
    <row r="282">
      <c r="A282" s="8">
        <v>82.28</v>
      </c>
      <c r="B282" s="3" t="str">
        <f t="shared" si="1"/>
        <v>#REF!</v>
      </c>
    </row>
    <row r="283">
      <c r="A283" s="8">
        <v>79.97</v>
      </c>
      <c r="B283" s="3" t="str">
        <f t="shared" si="1"/>
        <v>#REF!</v>
      </c>
    </row>
    <row r="284">
      <c r="A284" s="8">
        <v>81.57</v>
      </c>
      <c r="B284" s="3" t="str">
        <f t="shared" si="1"/>
        <v>#REF!</v>
      </c>
    </row>
    <row r="285">
      <c r="A285" s="9">
        <f>+1.84</f>
        <v>1.84</v>
      </c>
      <c r="B285" s="3" t="str">
        <f t="shared" si="1"/>
        <v>#REF!</v>
      </c>
    </row>
    <row r="286">
      <c r="A286" s="9">
        <f>+2.31%</f>
        <v>0.0231</v>
      </c>
      <c r="B286" s="3" t="str">
        <f t="shared" si="1"/>
        <v>#REF!</v>
      </c>
    </row>
    <row r="287">
      <c r="A287" s="16">
        <v>66463.0</v>
      </c>
      <c r="B287" s="3" t="str">
        <f t="shared" si="1"/>
        <v>#REF!</v>
      </c>
    </row>
    <row r="288">
      <c r="A288" s="16">
        <v>226914.0</v>
      </c>
      <c r="B288" s="3" t="str">
        <f t="shared" si="1"/>
        <v>#REF!</v>
      </c>
    </row>
    <row r="289">
      <c r="A289" s="7">
        <v>40267.0</v>
      </c>
      <c r="B289" s="3" t="str">
        <f t="shared" si="1"/>
        <v>#REF!</v>
      </c>
    </row>
    <row r="290">
      <c r="A290" s="8">
        <v>81.76</v>
      </c>
      <c r="B290" s="3" t="str">
        <f t="shared" si="1"/>
        <v>#REF!</v>
      </c>
    </row>
    <row r="291">
      <c r="A291" s="8">
        <v>82.18</v>
      </c>
      <c r="B291" s="3" t="str">
        <f t="shared" si="1"/>
        <v>#REF!</v>
      </c>
    </row>
    <row r="292">
      <c r="A292" s="8">
        <v>81.19</v>
      </c>
      <c r="B292" s="3" t="str">
        <f t="shared" si="1"/>
        <v>#REF!</v>
      </c>
    </row>
    <row r="293">
      <c r="A293" s="8">
        <v>81.78</v>
      </c>
      <c r="B293" s="3" t="str">
        <f t="shared" si="1"/>
        <v>#REF!</v>
      </c>
    </row>
    <row r="294">
      <c r="A294" s="9">
        <f>+0.21</f>
        <v>0.21</v>
      </c>
      <c r="B294" s="3" t="str">
        <f t="shared" si="1"/>
        <v>#REF!</v>
      </c>
    </row>
    <row r="295">
      <c r="A295" s="9">
        <f>+0.26%</f>
        <v>0.0026</v>
      </c>
      <c r="B295" s="3" t="str">
        <f t="shared" si="1"/>
        <v>#REF!</v>
      </c>
    </row>
    <row r="296">
      <c r="A296" s="16">
        <v>81646.0</v>
      </c>
      <c r="B296" s="3" t="str">
        <f t="shared" si="1"/>
        <v>#REF!</v>
      </c>
    </row>
    <row r="297">
      <c r="A297" s="16">
        <v>238645.0</v>
      </c>
      <c r="B297" s="3" t="str">
        <f t="shared" si="1"/>
        <v>#REF!</v>
      </c>
    </row>
    <row r="298">
      <c r="A298" s="7">
        <v>40268.0</v>
      </c>
      <c r="B298" s="3" t="str">
        <f t="shared" si="1"/>
        <v>#REF!</v>
      </c>
    </row>
    <row r="299">
      <c r="A299" s="8">
        <v>81.0</v>
      </c>
      <c r="B299" s="3" t="str">
        <f t="shared" si="1"/>
        <v>#REF!</v>
      </c>
    </row>
    <row r="300">
      <c r="A300" s="8">
        <v>83.37</v>
      </c>
      <c r="B300" s="3" t="str">
        <f t="shared" si="1"/>
        <v>#REF!</v>
      </c>
    </row>
    <row r="301">
      <c r="A301" s="8">
        <v>81.0</v>
      </c>
      <c r="B301" s="3" t="str">
        <f t="shared" si="1"/>
        <v>#REF!</v>
      </c>
    </row>
    <row r="302">
      <c r="A302" s="8">
        <v>83.25</v>
      </c>
      <c r="B302" s="3" t="str">
        <f t="shared" si="1"/>
        <v>#REF!</v>
      </c>
    </row>
    <row r="303">
      <c r="A303" s="9">
        <f>+1.47</f>
        <v>1.47</v>
      </c>
      <c r="B303" s="3" t="str">
        <f t="shared" si="1"/>
        <v>#REF!</v>
      </c>
    </row>
    <row r="304">
      <c r="A304" s="9">
        <f>+1.8%</f>
        <v>0.018</v>
      </c>
      <c r="B304" s="3" t="str">
        <f t="shared" si="1"/>
        <v>#REF!</v>
      </c>
    </row>
    <row r="305">
      <c r="A305" s="16">
        <v>90534.0</v>
      </c>
      <c r="B305" s="3" t="str">
        <f t="shared" si="1"/>
        <v>#REF!</v>
      </c>
    </row>
    <row r="306">
      <c r="A306" s="16">
        <v>246111.0</v>
      </c>
      <c r="B306" s="3" t="str">
        <f t="shared" si="1"/>
        <v>#REF!</v>
      </c>
    </row>
    <row r="307">
      <c r="A307" s="7">
        <v>40269.0</v>
      </c>
      <c r="B307" s="3" t="str">
        <f t="shared" si="1"/>
        <v>#REF!</v>
      </c>
    </row>
    <row r="308">
      <c r="A308" s="8">
        <v>83.05</v>
      </c>
      <c r="B308" s="3" t="str">
        <f t="shared" si="1"/>
        <v>#REF!</v>
      </c>
    </row>
    <row r="309">
      <c r="A309" s="8">
        <v>85.0</v>
      </c>
      <c r="B309" s="3" t="str">
        <f t="shared" si="1"/>
        <v>#REF!</v>
      </c>
    </row>
    <row r="310">
      <c r="A310" s="8">
        <v>82.78</v>
      </c>
      <c r="B310" s="3" t="str">
        <f t="shared" si="1"/>
        <v>#REF!</v>
      </c>
    </row>
    <row r="311">
      <c r="A311" s="8">
        <v>84.55</v>
      </c>
      <c r="B311" s="3" t="str">
        <f t="shared" si="1"/>
        <v>#REF!</v>
      </c>
    </row>
    <row r="312">
      <c r="A312" s="9">
        <f>+1.3</f>
        <v>1.3</v>
      </c>
      <c r="B312" s="3" t="str">
        <f t="shared" si="1"/>
        <v>#REF!</v>
      </c>
    </row>
    <row r="313">
      <c r="A313" s="9">
        <f>+1.56%</f>
        <v>0.0156</v>
      </c>
      <c r="B313" s="3" t="str">
        <f t="shared" si="1"/>
        <v>#REF!</v>
      </c>
    </row>
    <row r="314">
      <c r="A314" s="16">
        <v>82196.0</v>
      </c>
      <c r="B314" s="3" t="str">
        <f t="shared" si="1"/>
        <v>#REF!</v>
      </c>
    </row>
    <row r="315">
      <c r="A315" s="16">
        <v>246111.0</v>
      </c>
      <c r="B315" s="3" t="str">
        <f t="shared" si="1"/>
        <v>#REF!</v>
      </c>
    </row>
    <row r="316">
      <c r="A316" s="7">
        <v>40273.0</v>
      </c>
      <c r="B316" s="3" t="str">
        <f t="shared" si="1"/>
        <v>#REF!</v>
      </c>
    </row>
    <row r="317">
      <c r="A317" s="8">
        <v>84.99</v>
      </c>
      <c r="B317" s="3" t="str">
        <f t="shared" si="1"/>
        <v>#REF!</v>
      </c>
    </row>
    <row r="318">
      <c r="A318" s="8">
        <v>86.64</v>
      </c>
      <c r="B318" s="3" t="str">
        <f t="shared" si="1"/>
        <v>#REF!</v>
      </c>
    </row>
    <row r="319">
      <c r="A319" s="8">
        <v>84.58</v>
      </c>
      <c r="B319" s="3" t="str">
        <f t="shared" si="1"/>
        <v>#REF!</v>
      </c>
    </row>
    <row r="320">
      <c r="A320" s="8">
        <v>86.42</v>
      </c>
      <c r="B320" s="3" t="str">
        <f t="shared" si="1"/>
        <v>#REF!</v>
      </c>
    </row>
    <row r="321">
      <c r="A321" s="9">
        <f>+1.87</f>
        <v>1.87</v>
      </c>
      <c r="B321" s="3" t="str">
        <f t="shared" si="1"/>
        <v>#REF!</v>
      </c>
    </row>
    <row r="322">
      <c r="A322" s="9">
        <f>+2.21%</f>
        <v>0.0221</v>
      </c>
      <c r="B322" s="3" t="str">
        <f t="shared" si="1"/>
        <v>#REF!</v>
      </c>
    </row>
    <row r="323">
      <c r="A323" s="16">
        <v>32682.0</v>
      </c>
      <c r="B323" s="3" t="str">
        <f t="shared" si="1"/>
        <v>#REF!</v>
      </c>
    </row>
    <row r="324">
      <c r="A324" s="16">
        <v>255933.0</v>
      </c>
      <c r="B324" s="3" t="str">
        <f t="shared" si="1"/>
        <v>#REF!</v>
      </c>
    </row>
    <row r="325">
      <c r="A325" s="7">
        <v>40274.0</v>
      </c>
      <c r="B325" s="3" t="str">
        <f t="shared" si="1"/>
        <v>#REF!</v>
      </c>
    </row>
    <row r="326">
      <c r="A326" s="8">
        <v>86.45</v>
      </c>
      <c r="B326" s="3" t="str">
        <f t="shared" si="1"/>
        <v>#REF!</v>
      </c>
    </row>
    <row r="327">
      <c r="A327" s="8">
        <v>87.17</v>
      </c>
      <c r="B327" s="3" t="str">
        <f t="shared" si="1"/>
        <v>#REF!</v>
      </c>
    </row>
    <row r="328">
      <c r="A328" s="8">
        <v>85.9</v>
      </c>
      <c r="B328" s="3" t="str">
        <f t="shared" si="1"/>
        <v>#REF!</v>
      </c>
    </row>
    <row r="329">
      <c r="A329" s="8">
        <v>86.7</v>
      </c>
      <c r="B329" s="3" t="str">
        <f t="shared" si="1"/>
        <v>#REF!</v>
      </c>
    </row>
    <row r="330">
      <c r="A330" s="9">
        <f>+0.28</f>
        <v>0.28</v>
      </c>
      <c r="B330" s="3" t="str">
        <f t="shared" si="1"/>
        <v>#REF!</v>
      </c>
    </row>
    <row r="331">
      <c r="A331" s="9">
        <f>+0.32%</f>
        <v>0.0032</v>
      </c>
      <c r="B331" s="3" t="str">
        <f t="shared" si="1"/>
        <v>#REF!</v>
      </c>
    </row>
    <row r="332">
      <c r="A332" s="16">
        <v>80541.0</v>
      </c>
      <c r="B332" s="3" t="str">
        <f t="shared" si="1"/>
        <v>#REF!</v>
      </c>
    </row>
    <row r="333">
      <c r="A333" s="16">
        <v>248076.0</v>
      </c>
      <c r="B333" s="3" t="str">
        <f t="shared" si="1"/>
        <v>#REF!</v>
      </c>
    </row>
    <row r="334">
      <c r="A334" s="7">
        <v>40275.0</v>
      </c>
      <c r="B334" s="3" t="str">
        <f t="shared" si="1"/>
        <v>#REF!</v>
      </c>
    </row>
    <row r="335">
      <c r="A335" s="8">
        <v>86.62</v>
      </c>
      <c r="B335" s="3" t="str">
        <f t="shared" si="1"/>
        <v>#REF!</v>
      </c>
    </row>
    <row r="336">
      <c r="A336" s="8">
        <v>87.02</v>
      </c>
      <c r="B336" s="3" t="str">
        <f t="shared" si="1"/>
        <v>#REF!</v>
      </c>
    </row>
    <row r="337">
      <c r="A337" s="8">
        <v>85.76</v>
      </c>
      <c r="B337" s="3" t="str">
        <f t="shared" si="1"/>
        <v>#REF!</v>
      </c>
    </row>
    <row r="338">
      <c r="A338" s="8">
        <v>86.2</v>
      </c>
      <c r="B338" s="3" t="str">
        <f t="shared" si="1"/>
        <v>#REF!</v>
      </c>
    </row>
    <row r="339">
      <c r="A339" s="11">
        <v>-0.5</v>
      </c>
      <c r="B339" s="3" t="str">
        <f t="shared" si="1"/>
        <v>#REF!</v>
      </c>
    </row>
    <row r="340">
      <c r="A340" s="12">
        <v>-0.0058</v>
      </c>
      <c r="B340" s="3" t="str">
        <f t="shared" si="1"/>
        <v>#REF!</v>
      </c>
    </row>
    <row r="341">
      <c r="A341" s="17">
        <v>113602.0</v>
      </c>
      <c r="B341" s="3" t="str">
        <f t="shared" si="1"/>
        <v>#REF!</v>
      </c>
    </row>
    <row r="342">
      <c r="A342" s="17">
        <v>237432.0</v>
      </c>
      <c r="B342" s="3" t="str">
        <f t="shared" si="1"/>
        <v>#REF!</v>
      </c>
    </row>
    <row r="343">
      <c r="A343" s="7">
        <v>40276.0</v>
      </c>
      <c r="B343" s="3" t="str">
        <f t="shared" si="1"/>
        <v>#REF!</v>
      </c>
    </row>
    <row r="344">
      <c r="A344" s="8">
        <v>85.88</v>
      </c>
      <c r="B344" s="3" t="str">
        <f t="shared" si="1"/>
        <v>#REF!</v>
      </c>
    </row>
    <row r="345">
      <c r="A345" s="8">
        <v>86.18</v>
      </c>
      <c r="B345" s="3" t="str">
        <f t="shared" si="1"/>
        <v>#REF!</v>
      </c>
    </row>
    <row r="346">
      <c r="A346" s="8">
        <v>84.85</v>
      </c>
      <c r="B346" s="3" t="str">
        <f t="shared" si="1"/>
        <v>#REF!</v>
      </c>
    </row>
    <row r="347">
      <c r="A347" s="8">
        <v>85.54</v>
      </c>
      <c r="B347" s="3" t="str">
        <f t="shared" si="1"/>
        <v>#REF!</v>
      </c>
    </row>
    <row r="348">
      <c r="A348" s="11">
        <v>-0.66</v>
      </c>
      <c r="B348" s="3" t="str">
        <f t="shared" si="1"/>
        <v>#REF!</v>
      </c>
    </row>
    <row r="349">
      <c r="A349" s="12">
        <v>-0.0077</v>
      </c>
      <c r="B349" s="3" t="str">
        <f t="shared" si="1"/>
        <v>#REF!</v>
      </c>
    </row>
    <row r="350">
      <c r="A350" s="17">
        <v>127414.0</v>
      </c>
      <c r="B350" s="3" t="str">
        <f t="shared" si="1"/>
        <v>#REF!</v>
      </c>
    </row>
    <row r="351">
      <c r="A351" s="17">
        <v>234810.0</v>
      </c>
      <c r="B351" s="3" t="str">
        <f t="shared" si="1"/>
        <v>#REF!</v>
      </c>
    </row>
    <row r="352">
      <c r="A352" s="7">
        <v>40277.0</v>
      </c>
      <c r="B352" s="3" t="str">
        <f t="shared" si="1"/>
        <v>#REF!</v>
      </c>
    </row>
    <row r="353">
      <c r="A353" s="8">
        <v>85.84</v>
      </c>
      <c r="B353" s="3" t="str">
        <f t="shared" si="1"/>
        <v>#REF!</v>
      </c>
    </row>
    <row r="354">
      <c r="A354" s="8">
        <v>86.68</v>
      </c>
      <c r="B354" s="3" t="str">
        <f t="shared" si="1"/>
        <v>#REF!</v>
      </c>
    </row>
    <row r="355">
      <c r="A355" s="8">
        <v>84.78</v>
      </c>
      <c r="B355" s="3" t="str">
        <f t="shared" si="1"/>
        <v>#REF!</v>
      </c>
    </row>
    <row r="356">
      <c r="A356" s="8">
        <v>85.64</v>
      </c>
      <c r="B356" s="3" t="str">
        <f t="shared" si="1"/>
        <v>#REF!</v>
      </c>
    </row>
    <row r="357">
      <c r="A357" s="9">
        <f>+0.1</f>
        <v>0.1</v>
      </c>
      <c r="B357" s="3" t="str">
        <f t="shared" si="1"/>
        <v>#REF!</v>
      </c>
    </row>
    <row r="358">
      <c r="A358" s="9">
        <f>+0.12%</f>
        <v>0.0012</v>
      </c>
      <c r="B358" s="3" t="str">
        <f t="shared" si="1"/>
        <v>#REF!</v>
      </c>
    </row>
    <row r="359">
      <c r="A359" s="16">
        <v>159426.0</v>
      </c>
      <c r="B359" s="3" t="str">
        <f t="shared" si="1"/>
        <v>#REF!</v>
      </c>
    </row>
    <row r="360">
      <c r="A360" s="16">
        <v>232096.0</v>
      </c>
      <c r="B360" s="3" t="str">
        <f t="shared" si="1"/>
        <v>#REF!</v>
      </c>
    </row>
    <row r="361">
      <c r="A361" s="7">
        <v>40280.0</v>
      </c>
      <c r="B361" s="3" t="str">
        <f t="shared" si="1"/>
        <v>#REF!</v>
      </c>
    </row>
    <row r="362">
      <c r="A362" s="8">
        <v>85.0</v>
      </c>
      <c r="B362" s="3" t="str">
        <f t="shared" si="1"/>
        <v>#REF!</v>
      </c>
    </row>
    <row r="363">
      <c r="A363" s="8">
        <v>86.54</v>
      </c>
      <c r="B363" s="3" t="str">
        <f t="shared" si="1"/>
        <v>#REF!</v>
      </c>
    </row>
    <row r="364">
      <c r="A364" s="8">
        <v>85.0</v>
      </c>
      <c r="B364" s="3" t="str">
        <f t="shared" si="1"/>
        <v>#REF!</v>
      </c>
    </row>
    <row r="365">
      <c r="A365" s="8">
        <v>85.71</v>
      </c>
      <c r="B365" s="3" t="str">
        <f t="shared" si="1"/>
        <v>#REF!</v>
      </c>
    </row>
    <row r="366">
      <c r="A366" s="9">
        <f>+0.07</f>
        <v>0.07</v>
      </c>
      <c r="B366" s="3" t="str">
        <f t="shared" si="1"/>
        <v>#REF!</v>
      </c>
    </row>
    <row r="367">
      <c r="A367" s="9">
        <f>+0.08%</f>
        <v>0.0008</v>
      </c>
      <c r="B367" s="3" t="str">
        <f t="shared" si="1"/>
        <v>#REF!</v>
      </c>
    </row>
    <row r="368">
      <c r="A368" s="16">
        <v>175326.0</v>
      </c>
      <c r="B368" s="3" t="str">
        <f t="shared" si="1"/>
        <v>#REF!</v>
      </c>
    </row>
    <row r="369">
      <c r="A369" s="16">
        <v>247493.0</v>
      </c>
      <c r="B369" s="3" t="str">
        <f t="shared" si="1"/>
        <v>#REF!</v>
      </c>
    </row>
    <row r="370">
      <c r="A370" s="7">
        <v>40281.0</v>
      </c>
      <c r="B370" s="3" t="str">
        <f t="shared" si="1"/>
        <v>#REF!</v>
      </c>
    </row>
    <row r="371">
      <c r="A371" s="8">
        <v>85.61</v>
      </c>
      <c r="B371" s="3" t="str">
        <f t="shared" si="1"/>
        <v>#REF!</v>
      </c>
    </row>
    <row r="372">
      <c r="A372" s="8">
        <v>85.94</v>
      </c>
      <c r="B372" s="3" t="str">
        <f t="shared" si="1"/>
        <v>#REF!</v>
      </c>
    </row>
    <row r="373">
      <c r="A373" s="8">
        <v>84.43</v>
      </c>
      <c r="B373" s="3" t="str">
        <f t="shared" si="1"/>
        <v>#REF!</v>
      </c>
    </row>
    <row r="374">
      <c r="A374" s="8">
        <v>85.63</v>
      </c>
      <c r="B374" s="3" t="str">
        <f t="shared" si="1"/>
        <v>#REF!</v>
      </c>
    </row>
    <row r="375">
      <c r="A375" s="11">
        <v>-0.08</v>
      </c>
      <c r="B375" s="3" t="str">
        <f t="shared" si="1"/>
        <v>#REF!</v>
      </c>
    </row>
    <row r="376">
      <c r="A376" s="12">
        <v>-9.0E-4</v>
      </c>
      <c r="B376" s="3" t="str">
        <f t="shared" si="1"/>
        <v>#REF!</v>
      </c>
    </row>
    <row r="377">
      <c r="A377" s="17">
        <v>201246.0</v>
      </c>
      <c r="B377" s="3" t="str">
        <f t="shared" si="1"/>
        <v>#REF!</v>
      </c>
    </row>
    <row r="378">
      <c r="A378" s="17">
        <v>265817.0</v>
      </c>
      <c r="B378" s="3" t="str">
        <f t="shared" si="1"/>
        <v>#REF!</v>
      </c>
    </row>
    <row r="379">
      <c r="A379" s="7">
        <v>40282.0</v>
      </c>
      <c r="B379" s="3" t="str">
        <f t="shared" si="1"/>
        <v>#REF!</v>
      </c>
    </row>
    <row r="380">
      <c r="A380" s="8">
        <v>85.56</v>
      </c>
      <c r="B380" s="3" t="str">
        <f t="shared" si="1"/>
        <v>#REF!</v>
      </c>
    </row>
    <row r="381">
      <c r="A381" s="8">
        <v>87.39</v>
      </c>
      <c r="B381" s="3" t="str">
        <f t="shared" si="1"/>
        <v>#REF!</v>
      </c>
    </row>
    <row r="382">
      <c r="A382" s="8">
        <v>85.43</v>
      </c>
      <c r="B382" s="3" t="str">
        <f t="shared" si="1"/>
        <v>#REF!</v>
      </c>
    </row>
    <row r="383">
      <c r="A383" s="8">
        <v>86.9</v>
      </c>
      <c r="B383" s="3" t="str">
        <f t="shared" si="1"/>
        <v>#REF!</v>
      </c>
    </row>
    <row r="384">
      <c r="A384" s="9">
        <f>+1.27</f>
        <v>1.27</v>
      </c>
      <c r="B384" s="3" t="str">
        <f t="shared" si="1"/>
        <v>#REF!</v>
      </c>
    </row>
    <row r="385">
      <c r="A385" s="9">
        <f>+1.48%</f>
        <v>0.0148</v>
      </c>
      <c r="B385" s="3" t="str">
        <f t="shared" si="1"/>
        <v>#REF!</v>
      </c>
    </row>
    <row r="386">
      <c r="A386" s="16">
        <v>224343.0</v>
      </c>
      <c r="B386" s="3" t="str">
        <f t="shared" si="1"/>
        <v>#REF!</v>
      </c>
    </row>
    <row r="387">
      <c r="A387" s="16">
        <v>274972.0</v>
      </c>
      <c r="B387" s="3" t="str">
        <f t="shared" si="1"/>
        <v>#REF!</v>
      </c>
    </row>
    <row r="388">
      <c r="A388" s="7">
        <v>40283.0</v>
      </c>
      <c r="B388" s="3" t="str">
        <f t="shared" si="1"/>
        <v>#REF!</v>
      </c>
    </row>
    <row r="389">
      <c r="A389" s="8">
        <v>87.0</v>
      </c>
      <c r="B389" s="3" t="str">
        <f t="shared" si="1"/>
        <v>#REF!</v>
      </c>
    </row>
    <row r="390">
      <c r="A390" s="8">
        <v>87.97</v>
      </c>
      <c r="B390" s="3" t="str">
        <f t="shared" si="1"/>
        <v>#REF!</v>
      </c>
    </row>
    <row r="391">
      <c r="A391" s="8">
        <v>86.75</v>
      </c>
      <c r="B391" s="3" t="str">
        <f t="shared" si="1"/>
        <v>#REF!</v>
      </c>
    </row>
    <row r="392">
      <c r="A392" s="8">
        <v>87.59</v>
      </c>
      <c r="B392" s="3" t="str">
        <f t="shared" si="1"/>
        <v>#REF!</v>
      </c>
    </row>
    <row r="393">
      <c r="A393" s="9">
        <f>+0.69</f>
        <v>0.69</v>
      </c>
      <c r="B393" s="3" t="str">
        <f t="shared" si="1"/>
        <v>#REF!</v>
      </c>
    </row>
    <row r="394">
      <c r="A394" s="9">
        <f>+0.79%</f>
        <v>0.0079</v>
      </c>
      <c r="B394" s="3" t="str">
        <f t="shared" si="1"/>
        <v>#REF!</v>
      </c>
    </row>
    <row r="395">
      <c r="A395" s="16">
        <v>166582.0</v>
      </c>
      <c r="B395" s="3" t="str">
        <f t="shared" si="1"/>
        <v>#REF!</v>
      </c>
    </row>
    <row r="396">
      <c r="A396" s="16">
        <v>270412.0</v>
      </c>
      <c r="B396" s="3" t="str">
        <f t="shared" si="1"/>
        <v>#REF!</v>
      </c>
    </row>
    <row r="397">
      <c r="A397" s="7">
        <v>40284.0</v>
      </c>
      <c r="B397" s="3" t="str">
        <f t="shared" si="1"/>
        <v>#REF!</v>
      </c>
    </row>
    <row r="398">
      <c r="A398" s="8">
        <v>87.48</v>
      </c>
      <c r="B398" s="3" t="str">
        <f t="shared" si="1"/>
        <v>#REF!</v>
      </c>
    </row>
    <row r="399">
      <c r="A399" s="8">
        <v>87.57</v>
      </c>
      <c r="B399" s="3" t="str">
        <f t="shared" si="1"/>
        <v>#REF!</v>
      </c>
    </row>
    <row r="400">
      <c r="A400" s="8">
        <v>85.12</v>
      </c>
      <c r="B400" s="3" t="str">
        <f t="shared" si="1"/>
        <v>#REF!</v>
      </c>
    </row>
    <row r="401">
      <c r="A401" s="8">
        <v>85.99</v>
      </c>
      <c r="B401" s="3" t="str">
        <f t="shared" si="1"/>
        <v>#REF!</v>
      </c>
    </row>
    <row r="402">
      <c r="A402" s="11">
        <v>-1.6</v>
      </c>
      <c r="B402" s="3" t="str">
        <f t="shared" si="1"/>
        <v>#REF!</v>
      </c>
    </row>
    <row r="403">
      <c r="A403" s="12">
        <v>-0.0183</v>
      </c>
      <c r="B403" s="3" t="str">
        <f t="shared" si="1"/>
        <v>#REF!</v>
      </c>
    </row>
    <row r="404">
      <c r="A404" s="17">
        <v>190536.0</v>
      </c>
      <c r="B404" s="3" t="str">
        <f t="shared" si="1"/>
        <v>#REF!</v>
      </c>
    </row>
    <row r="405">
      <c r="A405" s="17">
        <v>263513.0</v>
      </c>
      <c r="B405" s="3" t="str">
        <f t="shared" si="1"/>
        <v>#REF!</v>
      </c>
    </row>
    <row r="406">
      <c r="A406" s="7">
        <v>40287.0</v>
      </c>
      <c r="B406" s="3" t="str">
        <f t="shared" si="1"/>
        <v>#REF!</v>
      </c>
    </row>
    <row r="407">
      <c r="A407" s="8">
        <v>85.74</v>
      </c>
      <c r="B407" s="3" t="str">
        <f t="shared" si="1"/>
        <v>#REF!</v>
      </c>
    </row>
    <row r="408">
      <c r="A408" s="8">
        <v>85.74</v>
      </c>
      <c r="B408" s="3" t="str">
        <f t="shared" si="1"/>
        <v>#REF!</v>
      </c>
    </row>
    <row r="409">
      <c r="A409" s="8">
        <v>83.25</v>
      </c>
      <c r="B409" s="3" t="str">
        <f t="shared" si="1"/>
        <v>#REF!</v>
      </c>
    </row>
    <row r="410">
      <c r="A410" s="8">
        <v>84.23</v>
      </c>
      <c r="B410" s="3" t="str">
        <f t="shared" si="1"/>
        <v>#REF!</v>
      </c>
    </row>
    <row r="411">
      <c r="A411" s="11">
        <v>-1.76</v>
      </c>
      <c r="B411" s="3" t="str">
        <f t="shared" si="1"/>
        <v>#REF!</v>
      </c>
    </row>
    <row r="412">
      <c r="A412" s="12">
        <v>-0.0205</v>
      </c>
      <c r="B412" s="3" t="str">
        <f t="shared" si="1"/>
        <v>#REF!</v>
      </c>
    </row>
    <row r="413">
      <c r="A413" s="17">
        <v>193398.0</v>
      </c>
      <c r="B413" s="3" t="str">
        <f t="shared" si="1"/>
        <v>#REF!</v>
      </c>
    </row>
    <row r="414">
      <c r="A414" s="17">
        <v>244204.0</v>
      </c>
      <c r="B414" s="3" t="str">
        <f t="shared" si="1"/>
        <v>#REF!</v>
      </c>
    </row>
    <row r="415">
      <c r="A415" s="7">
        <v>40288.0</v>
      </c>
      <c r="B415" s="3" t="str">
        <f t="shared" si="1"/>
        <v>#REF!</v>
      </c>
    </row>
    <row r="416">
      <c r="A416" s="8">
        <v>84.51</v>
      </c>
      <c r="B416" s="3" t="str">
        <f t="shared" si="1"/>
        <v>#REF!</v>
      </c>
    </row>
    <row r="417">
      <c r="A417" s="8">
        <v>85.5</v>
      </c>
      <c r="B417" s="3" t="str">
        <f t="shared" si="1"/>
        <v>#REF!</v>
      </c>
    </row>
    <row r="418">
      <c r="A418" s="8">
        <v>84.48</v>
      </c>
      <c r="B418" s="3" t="str">
        <f t="shared" si="1"/>
        <v>#REF!</v>
      </c>
    </row>
    <row r="419">
      <c r="A419" s="8">
        <v>84.8</v>
      </c>
      <c r="B419" s="3" t="str">
        <f t="shared" si="1"/>
        <v>#REF!</v>
      </c>
    </row>
    <row r="420">
      <c r="A420" s="9">
        <f>+0.57</f>
        <v>0.57</v>
      </c>
      <c r="B420" s="3" t="str">
        <f t="shared" si="1"/>
        <v>#REF!</v>
      </c>
    </row>
    <row r="421">
      <c r="A421" s="9">
        <f>+0.68%</f>
        <v>0.0068</v>
      </c>
      <c r="B421" s="3" t="str">
        <f t="shared" si="1"/>
        <v>#REF!</v>
      </c>
    </row>
    <row r="422">
      <c r="A422" s="16">
        <v>156729.0</v>
      </c>
      <c r="B422" s="3" t="str">
        <f t="shared" si="1"/>
        <v>#REF!</v>
      </c>
    </row>
    <row r="423">
      <c r="A423" s="16">
        <v>245246.0</v>
      </c>
      <c r="B423" s="3" t="str">
        <f t="shared" si="1"/>
        <v>#REF!</v>
      </c>
    </row>
    <row r="424">
      <c r="A424" s="7">
        <v>40289.0</v>
      </c>
      <c r="B424" s="3" t="str">
        <f t="shared" si="1"/>
        <v>#REF!</v>
      </c>
    </row>
    <row r="425">
      <c r="A425" s="8">
        <v>85.17</v>
      </c>
      <c r="B425" s="3" t="str">
        <f t="shared" si="1"/>
        <v>#REF!</v>
      </c>
    </row>
    <row r="426">
      <c r="A426" s="8">
        <v>86.16</v>
      </c>
      <c r="B426" s="3" t="str">
        <f t="shared" si="1"/>
        <v>#REF!</v>
      </c>
    </row>
    <row r="427">
      <c r="A427" s="8">
        <v>84.59</v>
      </c>
      <c r="B427" s="3" t="str">
        <f t="shared" si="1"/>
        <v>#REF!</v>
      </c>
    </row>
    <row r="428">
      <c r="A428" s="8">
        <v>85.7</v>
      </c>
      <c r="B428" s="3" t="str">
        <f t="shared" si="1"/>
        <v>#REF!</v>
      </c>
    </row>
    <row r="429">
      <c r="A429" s="9">
        <f>+0.9</f>
        <v>0.9</v>
      </c>
      <c r="B429" s="3" t="str">
        <f t="shared" si="1"/>
        <v>#REF!</v>
      </c>
    </row>
    <row r="430">
      <c r="A430" s="9">
        <f>+1.06%</f>
        <v>0.0106</v>
      </c>
      <c r="B430" s="3" t="str">
        <f t="shared" si="1"/>
        <v>#REF!</v>
      </c>
    </row>
    <row r="431">
      <c r="A431" s="16">
        <v>201085.0</v>
      </c>
      <c r="B431" s="3" t="str">
        <f t="shared" si="1"/>
        <v>#REF!</v>
      </c>
    </row>
    <row r="432">
      <c r="A432" s="16">
        <v>243857.0</v>
      </c>
      <c r="B432" s="3" t="str">
        <f t="shared" si="1"/>
        <v>#REF!</v>
      </c>
    </row>
    <row r="433">
      <c r="A433" s="7">
        <v>40290.0</v>
      </c>
      <c r="B433" s="3" t="str">
        <f t="shared" si="1"/>
        <v>#REF!</v>
      </c>
    </row>
    <row r="434">
      <c r="A434" s="8">
        <v>85.68</v>
      </c>
      <c r="B434" s="3" t="str">
        <f t="shared" si="1"/>
        <v>#REF!</v>
      </c>
    </row>
    <row r="435">
      <c r="A435" s="8">
        <v>86.3</v>
      </c>
      <c r="B435" s="3" t="str">
        <f t="shared" si="1"/>
        <v>#REF!</v>
      </c>
    </row>
    <row r="436">
      <c r="A436" s="8">
        <v>84.15</v>
      </c>
      <c r="B436" s="3" t="str">
        <f t="shared" si="1"/>
        <v>#REF!</v>
      </c>
    </row>
    <row r="437">
      <c r="A437" s="8">
        <v>85.67</v>
      </c>
      <c r="B437" s="3" t="str">
        <f t="shared" si="1"/>
        <v>#REF!</v>
      </c>
    </row>
    <row r="438">
      <c r="A438" s="11">
        <v>-0.03</v>
      </c>
      <c r="B438" s="3" t="str">
        <f t="shared" si="1"/>
        <v>#REF!</v>
      </c>
    </row>
    <row r="439">
      <c r="A439" s="12">
        <v>-4.0E-4</v>
      </c>
      <c r="B439" s="3" t="str">
        <f t="shared" si="1"/>
        <v>#REF!</v>
      </c>
    </row>
    <row r="440">
      <c r="A440" s="17">
        <v>212791.0</v>
      </c>
      <c r="B440" s="3" t="str">
        <f t="shared" si="1"/>
        <v>#REF!</v>
      </c>
    </row>
    <row r="441">
      <c r="A441" s="17">
        <v>231846.0</v>
      </c>
      <c r="B441" s="3" t="str">
        <f t="shared" si="1"/>
        <v>#REF!</v>
      </c>
    </row>
    <row r="442">
      <c r="A442" s="7">
        <v>40291.0</v>
      </c>
      <c r="B442" s="3" t="str">
        <f t="shared" si="1"/>
        <v>#REF!</v>
      </c>
    </row>
    <row r="443">
      <c r="A443" s="8">
        <v>85.5</v>
      </c>
      <c r="B443" s="3" t="str">
        <f t="shared" si="1"/>
        <v>#REF!</v>
      </c>
    </row>
    <row r="444">
      <c r="A444" s="8">
        <v>87.33</v>
      </c>
      <c r="B444" s="3" t="str">
        <f t="shared" si="1"/>
        <v>#REF!</v>
      </c>
    </row>
    <row r="445">
      <c r="A445" s="8">
        <v>85.21</v>
      </c>
      <c r="B445" s="3" t="str">
        <f t="shared" si="1"/>
        <v>#REF!</v>
      </c>
    </row>
    <row r="446">
      <c r="A446" s="8">
        <v>87.25</v>
      </c>
      <c r="B446" s="3" t="str">
        <f t="shared" si="1"/>
        <v>#REF!</v>
      </c>
    </row>
    <row r="447">
      <c r="A447" s="9">
        <f>+1.58</f>
        <v>1.58</v>
      </c>
      <c r="B447" s="3" t="str">
        <f t="shared" si="1"/>
        <v>#REF!</v>
      </c>
    </row>
    <row r="448">
      <c r="A448" s="9">
        <f>+1.84%</f>
        <v>0.0184</v>
      </c>
      <c r="B448" s="3" t="str">
        <f t="shared" si="1"/>
        <v>#REF!</v>
      </c>
    </row>
    <row r="449">
      <c r="A449" s="16">
        <v>146004.0</v>
      </c>
      <c r="B449" s="3" t="str">
        <f t="shared" si="1"/>
        <v>#REF!</v>
      </c>
    </row>
    <row r="450">
      <c r="A450" s="16">
        <v>233059.0</v>
      </c>
      <c r="B450" s="3" t="str">
        <f t="shared" si="1"/>
        <v>#REF!</v>
      </c>
    </row>
    <row r="451">
      <c r="A451" s="7">
        <v>40294.0</v>
      </c>
      <c r="B451" s="3" t="str">
        <f t="shared" si="1"/>
        <v>#REF!</v>
      </c>
    </row>
    <row r="452">
      <c r="A452" s="8">
        <v>87.27</v>
      </c>
      <c r="B452" s="3" t="str">
        <f t="shared" si="1"/>
        <v>#REF!</v>
      </c>
    </row>
    <row r="453">
      <c r="A453" s="8">
        <v>87.75</v>
      </c>
      <c r="B453" s="3" t="str">
        <f t="shared" si="1"/>
        <v>#REF!</v>
      </c>
    </row>
    <row r="454">
      <c r="A454" s="8">
        <v>86.46</v>
      </c>
      <c r="B454" s="3" t="str">
        <f t="shared" si="1"/>
        <v>#REF!</v>
      </c>
    </row>
    <row r="455">
      <c r="A455" s="8">
        <v>86.83</v>
      </c>
      <c r="B455" s="3" t="str">
        <f t="shared" si="1"/>
        <v>#REF!</v>
      </c>
    </row>
    <row r="456">
      <c r="A456" s="11">
        <v>-0.42</v>
      </c>
      <c r="B456" s="3" t="str">
        <f t="shared" si="1"/>
        <v>#REF!</v>
      </c>
    </row>
    <row r="457">
      <c r="A457" s="12">
        <v>-0.0048</v>
      </c>
      <c r="B457" s="3" t="str">
        <f t="shared" si="1"/>
        <v>#REF!</v>
      </c>
    </row>
    <row r="458">
      <c r="A458" s="17">
        <v>120642.0</v>
      </c>
      <c r="B458" s="3" t="str">
        <f t="shared" si="1"/>
        <v>#REF!</v>
      </c>
    </row>
    <row r="459">
      <c r="A459" s="17">
        <v>233526.0</v>
      </c>
      <c r="B459" s="3" t="str">
        <f t="shared" si="1"/>
        <v>#REF!</v>
      </c>
    </row>
    <row r="460">
      <c r="A460" s="7">
        <v>40295.0</v>
      </c>
      <c r="B460" s="3" t="str">
        <f t="shared" si="1"/>
        <v>#REF!</v>
      </c>
    </row>
    <row r="461">
      <c r="A461" s="8">
        <v>86.83</v>
      </c>
      <c r="B461" s="3" t="str">
        <f t="shared" si="1"/>
        <v>#REF!</v>
      </c>
    </row>
    <row r="462">
      <c r="A462" s="8">
        <v>87.15</v>
      </c>
      <c r="B462" s="3" t="str">
        <f t="shared" si="1"/>
        <v>#REF!</v>
      </c>
    </row>
    <row r="463">
      <c r="A463" s="8">
        <v>85.2</v>
      </c>
      <c r="B463" s="3" t="str">
        <f t="shared" si="1"/>
        <v>#REF!</v>
      </c>
    </row>
    <row r="464">
      <c r="A464" s="8">
        <v>85.78</v>
      </c>
      <c r="B464" s="3" t="str">
        <f t="shared" si="1"/>
        <v>#REF!</v>
      </c>
    </row>
    <row r="465">
      <c r="A465" s="11">
        <v>-1.05</v>
      </c>
      <c r="B465" s="3" t="str">
        <f t="shared" si="1"/>
        <v>#REF!</v>
      </c>
    </row>
    <row r="466">
      <c r="A466" s="12">
        <v>-0.0121</v>
      </c>
      <c r="B466" s="3" t="str">
        <f t="shared" si="1"/>
        <v>#REF!</v>
      </c>
    </row>
    <row r="467">
      <c r="A467" s="17">
        <v>184874.0</v>
      </c>
      <c r="B467" s="3" t="str">
        <f t="shared" si="1"/>
        <v>#REF!</v>
      </c>
    </row>
    <row r="468">
      <c r="A468" s="17">
        <v>224169.0</v>
      </c>
      <c r="B468" s="3" t="str">
        <f t="shared" si="1"/>
        <v>#REF!</v>
      </c>
    </row>
    <row r="469">
      <c r="A469" s="7">
        <v>40296.0</v>
      </c>
      <c r="B469" s="3" t="str">
        <f t="shared" si="1"/>
        <v>#REF!</v>
      </c>
    </row>
    <row r="470">
      <c r="A470" s="8">
        <v>85.29</v>
      </c>
      <c r="B470" s="3" t="str">
        <f t="shared" si="1"/>
        <v>#REF!</v>
      </c>
    </row>
    <row r="471">
      <c r="A471" s="8">
        <v>86.3</v>
      </c>
      <c r="B471" s="3" t="str">
        <f t="shared" si="1"/>
        <v>#REF!</v>
      </c>
    </row>
    <row r="472">
      <c r="A472" s="8">
        <v>84.88</v>
      </c>
      <c r="B472" s="3" t="str">
        <f t="shared" si="1"/>
        <v>#REF!</v>
      </c>
    </row>
    <row r="473">
      <c r="A473" s="8">
        <v>86.16</v>
      </c>
      <c r="B473" s="3" t="str">
        <f t="shared" si="1"/>
        <v>#REF!</v>
      </c>
    </row>
    <row r="474">
      <c r="A474" s="9">
        <f>+0.38</f>
        <v>0.38</v>
      </c>
      <c r="B474" s="3" t="str">
        <f t="shared" si="1"/>
        <v>#REF!</v>
      </c>
    </row>
    <row r="475">
      <c r="A475" s="9">
        <f>+0.44%</f>
        <v>0.0044</v>
      </c>
      <c r="B475" s="3" t="str">
        <f t="shared" si="1"/>
        <v>#REF!</v>
      </c>
    </row>
    <row r="476">
      <c r="A476" s="16">
        <v>180806.0</v>
      </c>
      <c r="B476" s="3" t="str">
        <f t="shared" si="1"/>
        <v>#REF!</v>
      </c>
    </row>
    <row r="477">
      <c r="A477" s="16">
        <v>215973.0</v>
      </c>
      <c r="B477" s="3" t="str">
        <f t="shared" si="1"/>
        <v>#REF!</v>
      </c>
    </row>
    <row r="478">
      <c r="A478" s="7">
        <v>40297.0</v>
      </c>
      <c r="B478" s="3" t="str">
        <f t="shared" si="1"/>
        <v>#REF!</v>
      </c>
    </row>
    <row r="479">
      <c r="A479" s="8">
        <v>86.24</v>
      </c>
      <c r="B479" s="3" t="str">
        <f t="shared" si="1"/>
        <v>#REF!</v>
      </c>
    </row>
    <row r="480">
      <c r="A480" s="8">
        <v>87.66</v>
      </c>
      <c r="B480" s="3" t="str">
        <f t="shared" si="1"/>
        <v>#REF!</v>
      </c>
    </row>
    <row r="481">
      <c r="A481" s="8">
        <v>85.88</v>
      </c>
      <c r="B481" s="3" t="str">
        <f t="shared" si="1"/>
        <v>#REF!</v>
      </c>
    </row>
    <row r="482">
      <c r="A482" s="8">
        <v>86.9</v>
      </c>
      <c r="B482" s="3" t="str">
        <f t="shared" si="1"/>
        <v>#REF!</v>
      </c>
    </row>
    <row r="483">
      <c r="A483" s="9">
        <f>+0.74</f>
        <v>0.74</v>
      </c>
      <c r="B483" s="3" t="str">
        <f t="shared" si="1"/>
        <v>#REF!</v>
      </c>
    </row>
    <row r="484">
      <c r="A484" s="9">
        <f>+0.86%</f>
        <v>0.0086</v>
      </c>
      <c r="B484" s="3" t="str">
        <f t="shared" si="1"/>
        <v>#REF!</v>
      </c>
    </row>
    <row r="485">
      <c r="A485" s="16">
        <v>150048.0</v>
      </c>
      <c r="B485" s="3" t="str">
        <f t="shared" si="1"/>
        <v>#REF!</v>
      </c>
    </row>
    <row r="486">
      <c r="A486" s="16">
        <v>222384.0</v>
      </c>
      <c r="B486" s="3" t="str">
        <f t="shared" si="1"/>
        <v>#REF!</v>
      </c>
    </row>
    <row r="487">
      <c r="A487" s="7">
        <v>40298.0</v>
      </c>
      <c r="B487" s="3" t="str">
        <f t="shared" si="1"/>
        <v>#REF!</v>
      </c>
    </row>
    <row r="488">
      <c r="A488" s="8">
        <v>87.09</v>
      </c>
      <c r="B488" s="3" t="str">
        <f t="shared" si="1"/>
        <v>#REF!</v>
      </c>
    </row>
    <row r="489">
      <c r="A489" s="8">
        <v>87.72</v>
      </c>
      <c r="B489" s="3" t="str">
        <f t="shared" si="1"/>
        <v>#REF!</v>
      </c>
    </row>
    <row r="490">
      <c r="A490" s="8">
        <v>86.75</v>
      </c>
      <c r="B490" s="3" t="str">
        <f t="shared" si="1"/>
        <v>#REF!</v>
      </c>
    </row>
    <row r="491">
      <c r="A491" s="8">
        <v>87.44</v>
      </c>
      <c r="B491" s="3" t="str">
        <f t="shared" si="1"/>
        <v>#REF!</v>
      </c>
    </row>
    <row r="492">
      <c r="A492" s="9">
        <f>+0.54</f>
        <v>0.54</v>
      </c>
      <c r="B492" s="3" t="str">
        <f t="shared" si="1"/>
        <v>#REF!</v>
      </c>
    </row>
    <row r="493">
      <c r="A493" s="9">
        <f>+0.62%</f>
        <v>0.0062</v>
      </c>
      <c r="B493" s="3" t="str">
        <f t="shared" si="1"/>
        <v>#REF!</v>
      </c>
    </row>
    <row r="494">
      <c r="A494" s="16">
        <v>143760.0</v>
      </c>
      <c r="B494" s="3" t="str">
        <f t="shared" si="1"/>
        <v>#REF!</v>
      </c>
    </row>
    <row r="495">
      <c r="A495" s="16">
        <v>222384.0</v>
      </c>
      <c r="B495" s="3" t="str">
        <f t="shared" si="1"/>
        <v>#REF!</v>
      </c>
    </row>
    <row r="496">
      <c r="A496" s="7">
        <v>40301.0</v>
      </c>
      <c r="B496" s="3" t="str">
        <f t="shared" si="1"/>
        <v>#REF!</v>
      </c>
    </row>
    <row r="497">
      <c r="A497" s="8">
        <v>87.44</v>
      </c>
      <c r="B497" s="3" t="str">
        <f t="shared" si="1"/>
        <v>#REF!</v>
      </c>
    </row>
    <row r="498">
      <c r="A498" s="8">
        <v>89.58</v>
      </c>
      <c r="B498" s="3" t="str">
        <f t="shared" si="1"/>
        <v>#REF!</v>
      </c>
    </row>
    <row r="499">
      <c r="A499" s="8">
        <v>87.16</v>
      </c>
      <c r="B499" s="3" t="str">
        <f t="shared" si="1"/>
        <v>#REF!</v>
      </c>
    </row>
    <row r="500">
      <c r="A500" s="8">
        <v>88.94</v>
      </c>
      <c r="B500" s="3" t="str">
        <f t="shared" si="1"/>
        <v>#REF!</v>
      </c>
    </row>
    <row r="501">
      <c r="A501" s="9">
        <f>+1.5</f>
        <v>1.5</v>
      </c>
      <c r="B501" s="3" t="str">
        <f t="shared" si="1"/>
        <v>#REF!</v>
      </c>
    </row>
    <row r="502">
      <c r="A502" s="9">
        <f>+1.72%</f>
        <v>0.0172</v>
      </c>
      <c r="B502" s="3" t="str">
        <f t="shared" si="1"/>
        <v>#REF!</v>
      </c>
    </row>
    <row r="503">
      <c r="A503" s="16">
        <v>91311.0</v>
      </c>
      <c r="B503" s="3" t="str">
        <f t="shared" si="1"/>
        <v>#REF!</v>
      </c>
    </row>
    <row r="504">
      <c r="A504" s="16">
        <v>202629.0</v>
      </c>
      <c r="B504" s="3" t="str">
        <f t="shared" si="1"/>
        <v>#REF!</v>
      </c>
    </row>
    <row r="505">
      <c r="A505" s="7">
        <v>40302.0</v>
      </c>
      <c r="B505" s="3" t="str">
        <f t="shared" si="1"/>
        <v>#REF!</v>
      </c>
    </row>
    <row r="506">
      <c r="A506" s="8">
        <v>88.76</v>
      </c>
      <c r="B506" s="3" t="str">
        <f t="shared" si="1"/>
        <v>#REF!</v>
      </c>
    </row>
    <row r="507">
      <c r="A507" s="8">
        <v>89.05</v>
      </c>
      <c r="B507" s="3" t="str">
        <f t="shared" si="1"/>
        <v>#REF!</v>
      </c>
    </row>
    <row r="508">
      <c r="A508" s="8">
        <v>85.16</v>
      </c>
      <c r="B508" s="3" t="str">
        <f t="shared" si="1"/>
        <v>#REF!</v>
      </c>
    </row>
    <row r="509">
      <c r="A509" s="8">
        <v>85.67</v>
      </c>
      <c r="B509" s="3" t="str">
        <f t="shared" si="1"/>
        <v>#REF!</v>
      </c>
    </row>
    <row r="510">
      <c r="A510" s="11">
        <v>-3.27</v>
      </c>
      <c r="B510" s="3" t="str">
        <f t="shared" si="1"/>
        <v>#REF!</v>
      </c>
    </row>
    <row r="511">
      <c r="A511" s="12">
        <v>-0.0368</v>
      </c>
      <c r="B511" s="3" t="str">
        <f t="shared" si="1"/>
        <v>#REF!</v>
      </c>
    </row>
    <row r="512">
      <c r="A512" s="17">
        <v>189945.0</v>
      </c>
      <c r="B512" s="3" t="str">
        <f t="shared" si="1"/>
        <v>#REF!</v>
      </c>
    </row>
    <row r="513">
      <c r="A513" s="17">
        <v>195745.0</v>
      </c>
      <c r="B513" s="3" t="str">
        <f t="shared" si="1"/>
        <v>#REF!</v>
      </c>
    </row>
    <row r="514">
      <c r="A514" s="7">
        <v>40303.0</v>
      </c>
      <c r="B514" s="3" t="str">
        <f t="shared" si="1"/>
        <v>#REF!</v>
      </c>
    </row>
    <row r="515">
      <c r="A515" s="8">
        <v>85.2</v>
      </c>
      <c r="B515" s="3" t="str">
        <f t="shared" si="1"/>
        <v>#REF!</v>
      </c>
    </row>
    <row r="516">
      <c r="A516" s="8">
        <v>85.95</v>
      </c>
      <c r="B516" s="3" t="str">
        <f t="shared" si="1"/>
        <v>#REF!</v>
      </c>
    </row>
    <row r="517">
      <c r="A517" s="8">
        <v>82.13</v>
      </c>
      <c r="B517" s="3" t="str">
        <f t="shared" si="1"/>
        <v>#REF!</v>
      </c>
    </row>
    <row r="518">
      <c r="A518" s="8">
        <v>82.61</v>
      </c>
      <c r="B518" s="3" t="str">
        <f t="shared" si="1"/>
        <v>#REF!</v>
      </c>
    </row>
    <row r="519">
      <c r="A519" s="11">
        <v>-3.06</v>
      </c>
      <c r="B519" s="3" t="str">
        <f t="shared" si="1"/>
        <v>#REF!</v>
      </c>
    </row>
    <row r="520">
      <c r="A520" s="12">
        <v>-0.0357</v>
      </c>
      <c r="B520" s="3" t="str">
        <f t="shared" si="1"/>
        <v>#REF!</v>
      </c>
    </row>
    <row r="521">
      <c r="A521" s="17">
        <v>212261.0</v>
      </c>
      <c r="B521" s="3" t="str">
        <f t="shared" si="1"/>
        <v>#REF!</v>
      </c>
    </row>
    <row r="522">
      <c r="A522" s="17">
        <v>164297.0</v>
      </c>
      <c r="B522" s="3" t="str">
        <f t="shared" si="1"/>
        <v>#REF!</v>
      </c>
    </row>
    <row r="523">
      <c r="A523" s="7">
        <v>40304.0</v>
      </c>
      <c r="B523" s="3" t="str">
        <f t="shared" si="1"/>
        <v>#REF!</v>
      </c>
    </row>
    <row r="524">
      <c r="A524" s="8">
        <v>82.65</v>
      </c>
      <c r="B524" s="3" t="str">
        <f t="shared" si="1"/>
        <v>#REF!</v>
      </c>
    </row>
    <row r="525">
      <c r="A525" s="8">
        <v>82.98</v>
      </c>
      <c r="B525" s="3" t="str">
        <f t="shared" si="1"/>
        <v>#REF!</v>
      </c>
    </row>
    <row r="526">
      <c r="A526" s="8">
        <v>77.51</v>
      </c>
      <c r="B526" s="3" t="str">
        <f t="shared" si="1"/>
        <v>#REF!</v>
      </c>
    </row>
    <row r="527">
      <c r="A527" s="8">
        <v>79.83</v>
      </c>
      <c r="B527" s="3" t="str">
        <f t="shared" si="1"/>
        <v>#REF!</v>
      </c>
    </row>
    <row r="528">
      <c r="A528" s="11">
        <v>-2.78</v>
      </c>
      <c r="B528" s="3" t="str">
        <f t="shared" si="1"/>
        <v>#REF!</v>
      </c>
    </row>
    <row r="529">
      <c r="A529" s="12">
        <v>-0.0337</v>
      </c>
      <c r="B529" s="3" t="str">
        <f t="shared" si="1"/>
        <v>#REF!</v>
      </c>
    </row>
    <row r="530">
      <c r="A530" s="17">
        <v>222496.0</v>
      </c>
      <c r="B530" s="3" t="str">
        <f t="shared" si="1"/>
        <v>#REF!</v>
      </c>
    </row>
    <row r="531">
      <c r="A531" s="17">
        <v>147922.0</v>
      </c>
      <c r="B531" s="3" t="str">
        <f t="shared" si="1"/>
        <v>#REF!</v>
      </c>
    </row>
    <row r="532">
      <c r="A532" s="7">
        <v>40305.0</v>
      </c>
      <c r="B532" s="3" t="str">
        <f t="shared" si="1"/>
        <v>#REF!</v>
      </c>
    </row>
    <row r="533">
      <c r="A533" s="8">
        <v>79.87</v>
      </c>
      <c r="B533" s="3" t="str">
        <f t="shared" si="1"/>
        <v>#REF!</v>
      </c>
    </row>
    <row r="534">
      <c r="A534" s="8">
        <v>80.65</v>
      </c>
      <c r="B534" s="3" t="str">
        <f t="shared" si="1"/>
        <v>#REF!</v>
      </c>
    </row>
    <row r="535">
      <c r="A535" s="8">
        <v>77.58</v>
      </c>
      <c r="B535" s="3" t="str">
        <f t="shared" si="1"/>
        <v>#REF!</v>
      </c>
    </row>
    <row r="536">
      <c r="A536" s="8">
        <v>78.27</v>
      </c>
      <c r="B536" s="3" t="str">
        <f t="shared" si="1"/>
        <v>#REF!</v>
      </c>
    </row>
    <row r="537">
      <c r="A537" s="11">
        <v>-1.56</v>
      </c>
      <c r="B537" s="3" t="str">
        <f t="shared" si="1"/>
        <v>#REF!</v>
      </c>
    </row>
    <row r="538">
      <c r="A538" s="12">
        <v>-0.0195</v>
      </c>
      <c r="B538" s="3" t="str">
        <f t="shared" si="1"/>
        <v>#REF!</v>
      </c>
    </row>
    <row r="539">
      <c r="A539" s="17">
        <v>222923.0</v>
      </c>
      <c r="B539" s="3" t="str">
        <f t="shared" si="1"/>
        <v>#REF!</v>
      </c>
    </row>
    <row r="540">
      <c r="A540" s="17">
        <v>131609.0</v>
      </c>
      <c r="B540" s="3" t="str">
        <f t="shared" si="1"/>
        <v>#REF!</v>
      </c>
    </row>
    <row r="541">
      <c r="A541" s="7">
        <v>40308.0</v>
      </c>
      <c r="B541" s="3" t="str">
        <f t="shared" si="1"/>
        <v>#REF!</v>
      </c>
    </row>
    <row r="542">
      <c r="A542" s="8">
        <v>78.9</v>
      </c>
      <c r="B542" s="3" t="str">
        <f t="shared" si="1"/>
        <v>#REF!</v>
      </c>
    </row>
    <row r="543">
      <c r="A543" s="8">
        <v>81.76</v>
      </c>
      <c r="B543" s="3" t="str">
        <f t="shared" si="1"/>
        <v>#REF!</v>
      </c>
    </row>
    <row r="544">
      <c r="A544" s="8">
        <v>78.89</v>
      </c>
      <c r="B544" s="3" t="str">
        <f t="shared" si="1"/>
        <v>#REF!</v>
      </c>
    </row>
    <row r="545">
      <c r="A545" s="8">
        <v>80.12</v>
      </c>
      <c r="B545" s="3" t="str">
        <f t="shared" si="1"/>
        <v>#REF!</v>
      </c>
    </row>
    <row r="546">
      <c r="A546" s="9">
        <f>+1.85</f>
        <v>1.85</v>
      </c>
      <c r="B546" s="3" t="str">
        <f t="shared" si="1"/>
        <v>#REF!</v>
      </c>
    </row>
    <row r="547">
      <c r="A547" s="9">
        <f>+2.36%</f>
        <v>0.0236</v>
      </c>
      <c r="B547" s="3" t="str">
        <f t="shared" si="1"/>
        <v>#REF!</v>
      </c>
    </row>
    <row r="548">
      <c r="A548" s="16">
        <v>167470.0</v>
      </c>
      <c r="B548" s="3" t="str">
        <f t="shared" si="1"/>
        <v>#REF!</v>
      </c>
    </row>
    <row r="549">
      <c r="A549" s="16">
        <v>128026.0</v>
      </c>
      <c r="B549" s="3" t="str">
        <f t="shared" si="1"/>
        <v>#REF!</v>
      </c>
    </row>
    <row r="550">
      <c r="A550" s="7">
        <v>40309.0</v>
      </c>
      <c r="B550" s="3" t="str">
        <f t="shared" si="1"/>
        <v>#REF!</v>
      </c>
    </row>
    <row r="551">
      <c r="A551" s="8">
        <v>80.22</v>
      </c>
      <c r="B551" s="3" t="str">
        <f t="shared" si="1"/>
        <v>#REF!</v>
      </c>
    </row>
    <row r="552">
      <c r="A552" s="8">
        <v>81.0</v>
      </c>
      <c r="B552" s="3" t="str">
        <f t="shared" si="1"/>
        <v>#REF!</v>
      </c>
    </row>
    <row r="553">
      <c r="A553" s="8">
        <v>78.91</v>
      </c>
      <c r="B553" s="3" t="str">
        <f t="shared" si="1"/>
        <v>#REF!</v>
      </c>
    </row>
    <row r="554">
      <c r="A554" s="8">
        <v>80.49</v>
      </c>
      <c r="B554" s="3" t="str">
        <f t="shared" si="1"/>
        <v>#REF!</v>
      </c>
    </row>
    <row r="555">
      <c r="A555" s="9">
        <f>+0.37</f>
        <v>0.37</v>
      </c>
      <c r="B555" s="3" t="str">
        <f t="shared" si="1"/>
        <v>#REF!</v>
      </c>
    </row>
    <row r="556">
      <c r="A556" s="9">
        <f>+0.46%</f>
        <v>0.0046</v>
      </c>
      <c r="B556" s="3" t="str">
        <f t="shared" si="1"/>
        <v>#REF!</v>
      </c>
    </row>
    <row r="557">
      <c r="A557" s="16">
        <v>150802.0</v>
      </c>
      <c r="B557" s="3" t="str">
        <f t="shared" si="1"/>
        <v>#REF!</v>
      </c>
    </row>
    <row r="558">
      <c r="A558" s="16">
        <v>100872.0</v>
      </c>
      <c r="B558" s="3" t="str">
        <f t="shared" si="1"/>
        <v>#REF!</v>
      </c>
    </row>
    <row r="559">
      <c r="A559" s="7">
        <v>40310.0</v>
      </c>
      <c r="B559" s="3" t="str">
        <f t="shared" si="1"/>
        <v>#REF!</v>
      </c>
    </row>
    <row r="560">
      <c r="A560" s="8">
        <v>80.2</v>
      </c>
      <c r="B560" s="3" t="str">
        <f t="shared" si="1"/>
        <v>#REF!</v>
      </c>
    </row>
    <row r="561">
      <c r="A561" s="8">
        <v>81.72</v>
      </c>
      <c r="B561" s="3" t="str">
        <f t="shared" si="1"/>
        <v>#REF!</v>
      </c>
    </row>
    <row r="562">
      <c r="A562" s="8">
        <v>79.93</v>
      </c>
      <c r="B562" s="3" t="str">
        <f t="shared" si="1"/>
        <v>#REF!</v>
      </c>
    </row>
    <row r="563">
      <c r="A563" s="8">
        <v>81.2</v>
      </c>
      <c r="B563" s="3" t="str">
        <f t="shared" si="1"/>
        <v>#REF!</v>
      </c>
    </row>
    <row r="564">
      <c r="A564" s="9">
        <f>+0.71</f>
        <v>0.71</v>
      </c>
      <c r="B564" s="3" t="str">
        <f t="shared" si="1"/>
        <v>#REF!</v>
      </c>
    </row>
    <row r="565">
      <c r="A565" s="9">
        <f>+0.88%</f>
        <v>0.0088</v>
      </c>
      <c r="B565" s="3" t="str">
        <f t="shared" si="1"/>
        <v>#REF!</v>
      </c>
    </row>
    <row r="566">
      <c r="A566" s="16">
        <v>116749.0</v>
      </c>
      <c r="B566" s="3" t="str">
        <f t="shared" si="1"/>
        <v>#REF!</v>
      </c>
    </row>
    <row r="567">
      <c r="A567" s="16">
        <v>90386.0</v>
      </c>
      <c r="B567" s="3" t="str">
        <f t="shared" si="1"/>
        <v>#REF!</v>
      </c>
    </row>
    <row r="568">
      <c r="A568" s="7">
        <v>40311.0</v>
      </c>
      <c r="B568" s="3" t="str">
        <f t="shared" si="1"/>
        <v>#REF!</v>
      </c>
    </row>
    <row r="569">
      <c r="A569" s="8">
        <v>81.18</v>
      </c>
      <c r="B569" s="3" t="str">
        <f t="shared" si="1"/>
        <v>#REF!</v>
      </c>
    </row>
    <row r="570">
      <c r="A570" s="8">
        <v>81.68</v>
      </c>
      <c r="B570" s="3" t="str">
        <f t="shared" si="1"/>
        <v>#REF!</v>
      </c>
    </row>
    <row r="571">
      <c r="A571" s="8">
        <v>79.7</v>
      </c>
      <c r="B571" s="3" t="str">
        <f t="shared" si="1"/>
        <v>#REF!</v>
      </c>
    </row>
    <row r="572">
      <c r="A572" s="8">
        <v>80.11</v>
      </c>
      <c r="B572" s="3" t="str">
        <f t="shared" si="1"/>
        <v>#REF!</v>
      </c>
    </row>
    <row r="573">
      <c r="A573" s="11">
        <v>-1.09</v>
      </c>
      <c r="B573" s="3" t="str">
        <f t="shared" si="1"/>
        <v>#REF!</v>
      </c>
    </row>
    <row r="574">
      <c r="A574" s="12">
        <v>-0.0134</v>
      </c>
      <c r="B574" s="3" t="str">
        <f t="shared" si="1"/>
        <v>#REF!</v>
      </c>
    </row>
    <row r="575">
      <c r="A575" s="17">
        <v>105448.0</v>
      </c>
      <c r="B575" s="3" t="str">
        <f t="shared" si="1"/>
        <v>#REF!</v>
      </c>
    </row>
    <row r="576">
      <c r="A576" s="17">
        <v>42240.0</v>
      </c>
      <c r="B576" s="3" t="str">
        <f t="shared" si="1"/>
        <v>#REF!</v>
      </c>
    </row>
    <row r="577">
      <c r="A577" s="7">
        <v>40312.0</v>
      </c>
      <c r="B577" s="3" t="str">
        <f t="shared" si="1"/>
        <v>#REF!</v>
      </c>
    </row>
    <row r="578">
      <c r="A578" s="8">
        <v>79.73</v>
      </c>
      <c r="B578" s="3" t="str">
        <f t="shared" si="1"/>
        <v>#REF!</v>
      </c>
    </row>
    <row r="579">
      <c r="A579" s="8">
        <v>80.0</v>
      </c>
      <c r="B579" s="3" t="str">
        <f t="shared" si="1"/>
        <v>#REF!</v>
      </c>
    </row>
    <row r="580">
      <c r="A580" s="8">
        <v>76.8</v>
      </c>
      <c r="B580" s="3" t="str">
        <f t="shared" si="1"/>
        <v>#REF!</v>
      </c>
    </row>
    <row r="581">
      <c r="A581" s="8">
        <v>77.18</v>
      </c>
      <c r="B581" s="3" t="str">
        <f t="shared" si="1"/>
        <v>#REF!</v>
      </c>
    </row>
    <row r="582">
      <c r="A582" s="11">
        <v>-2.93</v>
      </c>
      <c r="B582" s="3" t="str">
        <f t="shared" si="1"/>
        <v>#REF!</v>
      </c>
    </row>
    <row r="583">
      <c r="A583" s="12">
        <v>-0.0366</v>
      </c>
      <c r="B583" s="3" t="str">
        <f t="shared" si="1"/>
        <v>#REF!</v>
      </c>
    </row>
    <row r="584">
      <c r="A584" s="11">
        <v>0.0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40254</v>
      </c>
      <c r="C3" s="3">
        <v>81.36</v>
      </c>
      <c r="D3" s="3">
        <v>82.56</v>
      </c>
      <c r="E3" s="3">
        <v>81.36</v>
      </c>
      <c r="F3" s="3">
        <v>82.51</v>
      </c>
      <c r="G3" s="3">
        <v>1.29</v>
      </c>
      <c r="H3" s="3">
        <v>0.0159</v>
      </c>
      <c r="I3" s="15">
        <v>31007.0</v>
      </c>
      <c r="J3" s="15">
        <v>71608.0</v>
      </c>
    </row>
    <row r="4">
      <c r="A4" s="4" t="s">
        <v>4</v>
      </c>
      <c r="B4" s="5">
        <f t="shared" si="1"/>
        <v>40255</v>
      </c>
      <c r="C4" s="3">
        <v>82.47</v>
      </c>
      <c r="D4" s="3">
        <v>82.47</v>
      </c>
      <c r="E4" s="3">
        <v>81.51</v>
      </c>
      <c r="F4" s="3">
        <v>82.17</v>
      </c>
      <c r="G4" s="3">
        <v>-0.34</v>
      </c>
      <c r="H4" s="6">
        <v>-0.0041</v>
      </c>
      <c r="I4" s="15">
        <v>31059.0</v>
      </c>
      <c r="J4" s="15">
        <v>71608.0</v>
      </c>
    </row>
    <row r="5">
      <c r="A5" s="4" t="s">
        <v>5</v>
      </c>
      <c r="B5" s="5">
        <f t="shared" si="1"/>
        <v>40256</v>
      </c>
      <c r="C5" s="3">
        <v>81.99</v>
      </c>
      <c r="D5" s="3">
        <v>82.05</v>
      </c>
      <c r="E5" s="3">
        <v>79.98</v>
      </c>
      <c r="F5" s="3">
        <v>80.67</v>
      </c>
      <c r="G5" s="3">
        <v>-1.5</v>
      </c>
      <c r="H5" s="6">
        <v>-0.0183</v>
      </c>
      <c r="I5" s="15">
        <v>32170.0</v>
      </c>
      <c r="J5" s="15">
        <v>77014.0</v>
      </c>
    </row>
    <row r="6">
      <c r="A6" s="4" t="s">
        <v>6</v>
      </c>
      <c r="B6" s="5">
        <f t="shared" si="1"/>
        <v>40259</v>
      </c>
      <c r="C6" s="3">
        <v>80.35</v>
      </c>
      <c r="D6" s="3">
        <v>81.44</v>
      </c>
      <c r="E6" s="3">
        <v>78.8</v>
      </c>
      <c r="F6" s="3">
        <v>81.29</v>
      </c>
      <c r="G6" s="3">
        <v>0.62</v>
      </c>
      <c r="H6" s="3">
        <v>0.0077</v>
      </c>
      <c r="I6" s="15">
        <v>17068.0</v>
      </c>
      <c r="J6" s="15">
        <v>78737.0</v>
      </c>
    </row>
    <row r="7">
      <c r="A7" s="4" t="s">
        <v>7</v>
      </c>
      <c r="B7" s="5">
        <f t="shared" si="1"/>
        <v>40260</v>
      </c>
      <c r="C7" s="3">
        <v>81.38</v>
      </c>
      <c r="D7" s="3">
        <v>81.8</v>
      </c>
      <c r="E7" s="3">
        <v>80.62</v>
      </c>
      <c r="F7" s="3">
        <v>81.51</v>
      </c>
      <c r="G7" s="3">
        <v>0.22</v>
      </c>
      <c r="H7" s="3">
        <v>0.0027</v>
      </c>
      <c r="I7" s="15">
        <v>31015.0</v>
      </c>
      <c r="J7" s="15">
        <v>79728.0</v>
      </c>
    </row>
    <row r="8">
      <c r="A8" s="4" t="s">
        <v>8</v>
      </c>
      <c r="B8" s="5">
        <f t="shared" si="1"/>
        <v>40261</v>
      </c>
      <c r="C8" s="3">
        <v>81.17</v>
      </c>
      <c r="D8" s="3">
        <v>81.17</v>
      </c>
      <c r="E8" s="3">
        <v>79.9</v>
      </c>
      <c r="F8" s="3">
        <v>80.53</v>
      </c>
      <c r="G8" s="3">
        <v>-0.98</v>
      </c>
      <c r="H8" s="6">
        <v>-0.012</v>
      </c>
      <c r="I8" s="15">
        <v>34404.0</v>
      </c>
      <c r="J8" s="15">
        <v>89454.0</v>
      </c>
    </row>
    <row r="9">
      <c r="A9" s="4" t="s">
        <v>9</v>
      </c>
      <c r="B9" s="5">
        <f t="shared" si="1"/>
        <v>40262</v>
      </c>
      <c r="C9" s="3">
        <v>80.22</v>
      </c>
      <c r="D9" s="3">
        <v>81.4</v>
      </c>
      <c r="E9" s="3">
        <v>80.2</v>
      </c>
      <c r="F9" s="3">
        <v>80.57</v>
      </c>
      <c r="G9" s="3">
        <v>0.04</v>
      </c>
      <c r="H9" s="3">
        <v>5.0E-4</v>
      </c>
      <c r="I9" s="15">
        <v>39539.0</v>
      </c>
      <c r="J9" s="15">
        <v>96783.0</v>
      </c>
    </row>
    <row r="10">
      <c r="A10" s="7">
        <v>40254.0</v>
      </c>
      <c r="B10" s="5">
        <f t="shared" si="1"/>
        <v>40263</v>
      </c>
      <c r="C10" s="3">
        <v>80.46</v>
      </c>
      <c r="D10" s="3">
        <v>81.5</v>
      </c>
      <c r="E10" s="3">
        <v>79.78</v>
      </c>
      <c r="F10" s="3">
        <v>80.18</v>
      </c>
      <c r="G10" s="3">
        <v>-0.39</v>
      </c>
      <c r="H10" s="6">
        <v>-0.0048</v>
      </c>
      <c r="I10" s="15">
        <v>34812.0</v>
      </c>
      <c r="J10" s="15">
        <v>108461.0</v>
      </c>
    </row>
    <row r="11">
      <c r="A11" s="8">
        <v>81.36</v>
      </c>
      <c r="B11" s="5">
        <f t="shared" si="1"/>
        <v>40266</v>
      </c>
      <c r="C11" s="3">
        <v>80.37</v>
      </c>
      <c r="D11" s="3">
        <v>82.67</v>
      </c>
      <c r="E11" s="3">
        <v>80.37</v>
      </c>
      <c r="F11" s="3">
        <v>82.0</v>
      </c>
      <c r="G11" s="3">
        <v>1.82</v>
      </c>
      <c r="H11" s="3">
        <v>0.0227</v>
      </c>
      <c r="I11" s="15">
        <v>29077.0</v>
      </c>
      <c r="J11" s="15">
        <v>111769.0</v>
      </c>
    </row>
    <row r="12">
      <c r="A12" s="8">
        <v>82.56</v>
      </c>
      <c r="B12" s="5">
        <f t="shared" si="1"/>
        <v>40267</v>
      </c>
      <c r="C12" s="3">
        <v>82.16</v>
      </c>
      <c r="D12" s="3">
        <v>82.59</v>
      </c>
      <c r="E12" s="3">
        <v>81.66</v>
      </c>
      <c r="F12" s="3">
        <v>82.26</v>
      </c>
      <c r="G12" s="3">
        <v>0.26</v>
      </c>
      <c r="H12" s="3">
        <v>0.0032</v>
      </c>
      <c r="I12" s="15">
        <v>37361.0</v>
      </c>
      <c r="J12" s="15">
        <v>116791.0</v>
      </c>
    </row>
    <row r="13">
      <c r="A13" s="8">
        <v>81.36</v>
      </c>
      <c r="B13" s="5">
        <f t="shared" si="1"/>
        <v>40268</v>
      </c>
      <c r="C13" s="3">
        <v>82.29</v>
      </c>
      <c r="D13" s="3">
        <v>83.75</v>
      </c>
      <c r="E13" s="3">
        <v>82.15</v>
      </c>
      <c r="F13" s="3">
        <v>83.7</v>
      </c>
      <c r="G13" s="3">
        <v>1.44</v>
      </c>
      <c r="H13" s="3">
        <v>0.0175</v>
      </c>
      <c r="I13" s="15">
        <v>37784.0</v>
      </c>
      <c r="J13" s="15">
        <v>118915.0</v>
      </c>
    </row>
    <row r="14">
      <c r="A14" s="8">
        <v>82.51</v>
      </c>
      <c r="B14" s="5">
        <f t="shared" si="1"/>
        <v>40269</v>
      </c>
      <c r="C14" s="3">
        <v>83.49</v>
      </c>
      <c r="D14" s="3">
        <v>85.27</v>
      </c>
      <c r="E14" s="3">
        <v>83.27</v>
      </c>
      <c r="F14" s="3">
        <v>84.99</v>
      </c>
      <c r="G14" s="3">
        <v>1.29</v>
      </c>
      <c r="H14" s="3">
        <v>0.0154</v>
      </c>
      <c r="I14" s="15">
        <v>30287.0</v>
      </c>
      <c r="J14" s="15">
        <v>118915.0</v>
      </c>
    </row>
    <row r="15">
      <c r="A15" s="9">
        <f>+1.29</f>
        <v>1.29</v>
      </c>
      <c r="B15" s="5">
        <f t="shared" si="1"/>
        <v>40273</v>
      </c>
      <c r="C15" s="3">
        <v>85.46</v>
      </c>
      <c r="D15" s="3">
        <v>87.06</v>
      </c>
      <c r="E15" s="3">
        <v>85.02</v>
      </c>
      <c r="F15" s="3">
        <v>86.87</v>
      </c>
      <c r="G15" s="3">
        <v>1.88</v>
      </c>
      <c r="H15" s="3">
        <v>0.022099999999999998</v>
      </c>
      <c r="I15" s="15">
        <v>13544.0</v>
      </c>
      <c r="J15" s="15">
        <v>119684.0</v>
      </c>
    </row>
    <row r="16">
      <c r="A16" s="9">
        <f>+1.59%</f>
        <v>0.0159</v>
      </c>
      <c r="B16" s="5">
        <f t="shared" si="1"/>
        <v>40274</v>
      </c>
      <c r="C16" s="3">
        <v>86.87</v>
      </c>
      <c r="D16" s="3">
        <v>87.5</v>
      </c>
      <c r="E16" s="3">
        <v>86.35</v>
      </c>
      <c r="F16" s="3">
        <v>87.16</v>
      </c>
      <c r="G16" s="3">
        <v>0.29</v>
      </c>
      <c r="H16" s="3">
        <v>0.0033</v>
      </c>
      <c r="I16" s="15">
        <v>26945.0</v>
      </c>
      <c r="J16" s="15">
        <v>125392.0</v>
      </c>
    </row>
    <row r="17">
      <c r="A17" s="16">
        <v>31007.0</v>
      </c>
      <c r="B17" s="5">
        <f t="shared" si="1"/>
        <v>40275</v>
      </c>
      <c r="C17" s="3">
        <v>87.08</v>
      </c>
      <c r="D17" s="3">
        <v>87.52</v>
      </c>
      <c r="E17" s="3">
        <v>86.3</v>
      </c>
      <c r="F17" s="3">
        <v>86.73</v>
      </c>
      <c r="G17" s="3">
        <v>-0.43</v>
      </c>
      <c r="H17" s="6">
        <v>-0.0049</v>
      </c>
      <c r="I17" s="15">
        <v>39952.0</v>
      </c>
      <c r="J17" s="15">
        <v>127446.0</v>
      </c>
    </row>
    <row r="18">
      <c r="A18" s="16">
        <v>71608.0</v>
      </c>
      <c r="B18" s="5">
        <f t="shared" si="1"/>
        <v>40276</v>
      </c>
      <c r="C18" s="3">
        <v>86.46</v>
      </c>
      <c r="D18" s="3">
        <v>86.71</v>
      </c>
      <c r="E18" s="3">
        <v>85.46</v>
      </c>
      <c r="F18" s="3">
        <v>86.17</v>
      </c>
      <c r="G18" s="3">
        <v>-0.56</v>
      </c>
      <c r="H18" s="6">
        <v>-0.0065</v>
      </c>
      <c r="I18" s="15">
        <v>53294.0</v>
      </c>
      <c r="J18" s="15">
        <v>134553.0</v>
      </c>
    </row>
    <row r="19">
      <c r="A19" s="7">
        <v>40255.0</v>
      </c>
      <c r="B19" s="5">
        <f t="shared" si="1"/>
        <v>40277</v>
      </c>
      <c r="C19" s="3">
        <v>86.58</v>
      </c>
      <c r="D19" s="3">
        <v>87.3</v>
      </c>
      <c r="E19" s="3">
        <v>85.46</v>
      </c>
      <c r="F19" s="3">
        <v>86.3</v>
      </c>
      <c r="G19" s="3">
        <v>0.13</v>
      </c>
      <c r="H19" s="3">
        <v>0.0015</v>
      </c>
      <c r="I19" s="15">
        <v>66677.0</v>
      </c>
      <c r="J19" s="15">
        <v>139387.0</v>
      </c>
    </row>
    <row r="20">
      <c r="A20" s="8">
        <v>82.47</v>
      </c>
      <c r="B20" s="5">
        <f t="shared" si="1"/>
        <v>40280</v>
      </c>
      <c r="C20" s="3">
        <v>86.32</v>
      </c>
      <c r="D20" s="3">
        <v>87.17</v>
      </c>
      <c r="E20" s="3">
        <v>86.05</v>
      </c>
      <c r="F20" s="3">
        <v>86.44</v>
      </c>
      <c r="G20" s="3">
        <v>0.14</v>
      </c>
      <c r="H20" s="3">
        <v>0.0016</v>
      </c>
      <c r="I20" s="15">
        <v>64934.0</v>
      </c>
      <c r="J20" s="15">
        <v>143340.0</v>
      </c>
    </row>
    <row r="21">
      <c r="A21" s="8">
        <v>82.47</v>
      </c>
      <c r="B21" s="5">
        <f t="shared" si="1"/>
        <v>40281</v>
      </c>
      <c r="C21" s="3">
        <v>86.3</v>
      </c>
      <c r="D21" s="3">
        <v>86.66</v>
      </c>
      <c r="E21" s="3">
        <v>85.17</v>
      </c>
      <c r="F21" s="3">
        <v>86.25</v>
      </c>
      <c r="G21" s="3">
        <v>-0.19</v>
      </c>
      <c r="H21" s="6">
        <v>-0.0022</v>
      </c>
      <c r="I21" s="15">
        <v>83493.0</v>
      </c>
      <c r="J21" s="15">
        <v>147782.0</v>
      </c>
    </row>
    <row r="22">
      <c r="A22" s="8">
        <v>81.51</v>
      </c>
      <c r="B22" s="5">
        <f t="shared" si="1"/>
        <v>40282</v>
      </c>
      <c r="C22" s="3">
        <v>86.21</v>
      </c>
      <c r="D22" s="3">
        <v>87.91</v>
      </c>
      <c r="E22" s="3">
        <v>86.1</v>
      </c>
      <c r="F22" s="3">
        <v>87.46</v>
      </c>
      <c r="G22" s="3">
        <v>1.21</v>
      </c>
      <c r="H22" s="3">
        <v>0.013999999999999999</v>
      </c>
      <c r="I22" s="15">
        <v>76201.0</v>
      </c>
      <c r="J22" s="15">
        <v>149791.0</v>
      </c>
    </row>
    <row r="23">
      <c r="A23" s="8">
        <v>82.17</v>
      </c>
      <c r="B23" s="5">
        <f t="shared" si="1"/>
        <v>40283</v>
      </c>
      <c r="C23" s="3">
        <v>87.6</v>
      </c>
      <c r="D23" s="3">
        <v>88.51</v>
      </c>
      <c r="E23" s="3">
        <v>87.31</v>
      </c>
      <c r="F23" s="3">
        <v>88.2</v>
      </c>
      <c r="G23" s="3">
        <v>0.74</v>
      </c>
      <c r="H23" s="3">
        <v>0.0085</v>
      </c>
      <c r="I23" s="15">
        <v>57740.0</v>
      </c>
      <c r="J23" s="15">
        <v>153664.0</v>
      </c>
    </row>
    <row r="24">
      <c r="A24" s="11">
        <v>-0.34</v>
      </c>
      <c r="B24" s="5">
        <f t="shared" si="1"/>
        <v>40284</v>
      </c>
      <c r="C24" s="3">
        <v>88.09</v>
      </c>
      <c r="D24" s="3">
        <v>88.16</v>
      </c>
      <c r="E24" s="3">
        <v>85.8</v>
      </c>
      <c r="F24" s="3">
        <v>86.63</v>
      </c>
      <c r="G24" s="3">
        <v>-1.57</v>
      </c>
      <c r="H24" s="6">
        <v>-0.0178</v>
      </c>
      <c r="I24" s="15">
        <v>81289.0</v>
      </c>
      <c r="J24" s="15">
        <v>159118.0</v>
      </c>
    </row>
    <row r="25">
      <c r="A25" s="12">
        <v>-0.0041</v>
      </c>
      <c r="B25" s="5">
        <f t="shared" si="1"/>
        <v>40287</v>
      </c>
      <c r="C25" s="3">
        <v>86.25</v>
      </c>
      <c r="D25" s="3">
        <v>86.25</v>
      </c>
      <c r="E25" s="3">
        <v>84.01</v>
      </c>
      <c r="F25" s="3">
        <v>84.98</v>
      </c>
      <c r="G25" s="3">
        <v>-1.65</v>
      </c>
      <c r="H25" s="6">
        <v>-0.019</v>
      </c>
      <c r="I25" s="15">
        <v>85824.0</v>
      </c>
      <c r="J25" s="15">
        <v>156251.0</v>
      </c>
    </row>
    <row r="26">
      <c r="A26" s="17">
        <v>31059.0</v>
      </c>
      <c r="B26" s="5">
        <f t="shared" si="1"/>
        <v>40288</v>
      </c>
      <c r="C26" s="3">
        <v>85.31</v>
      </c>
      <c r="D26" s="3">
        <v>86.2</v>
      </c>
      <c r="E26" s="3">
        <v>85.22</v>
      </c>
      <c r="F26" s="3">
        <v>85.5</v>
      </c>
      <c r="G26" s="3">
        <v>0.52</v>
      </c>
      <c r="H26" s="3">
        <v>0.0060999999999999995</v>
      </c>
      <c r="I26" s="15">
        <v>66010.0</v>
      </c>
      <c r="J26" s="15">
        <v>155452.0</v>
      </c>
    </row>
    <row r="27">
      <c r="A27" s="17">
        <v>71608.0</v>
      </c>
      <c r="B27" s="5">
        <f t="shared" si="1"/>
        <v>40289</v>
      </c>
      <c r="C27" s="3">
        <v>85.86</v>
      </c>
      <c r="D27" s="3">
        <v>86.88</v>
      </c>
      <c r="E27" s="3">
        <v>85.3</v>
      </c>
      <c r="F27" s="3">
        <v>86.46</v>
      </c>
      <c r="G27" s="3">
        <v>0.96</v>
      </c>
      <c r="H27" s="3">
        <v>0.011200000000000002</v>
      </c>
      <c r="I27" s="15">
        <v>83174.0</v>
      </c>
      <c r="J27" s="15">
        <v>158120.0</v>
      </c>
    </row>
    <row r="28">
      <c r="A28" s="7">
        <v>40256.0</v>
      </c>
      <c r="B28" s="5">
        <f t="shared" si="1"/>
        <v>40290</v>
      </c>
      <c r="C28" s="3">
        <v>86.29</v>
      </c>
      <c r="D28" s="3">
        <v>87.04</v>
      </c>
      <c r="E28" s="3">
        <v>84.98</v>
      </c>
      <c r="F28" s="3">
        <v>86.51</v>
      </c>
      <c r="G28" s="3">
        <v>0.05</v>
      </c>
      <c r="H28" s="3">
        <v>6.0E-4</v>
      </c>
      <c r="I28" s="15">
        <v>82823.0</v>
      </c>
      <c r="J28" s="15">
        <v>161163.0</v>
      </c>
    </row>
    <row r="29">
      <c r="A29" s="8">
        <v>81.99</v>
      </c>
      <c r="B29" s="5">
        <f t="shared" si="1"/>
        <v>40291</v>
      </c>
      <c r="C29" s="3">
        <v>86.31</v>
      </c>
      <c r="D29" s="3">
        <v>88.07</v>
      </c>
      <c r="E29" s="3">
        <v>86.05</v>
      </c>
      <c r="F29" s="3">
        <v>88.0</v>
      </c>
      <c r="G29" s="3">
        <v>1.49</v>
      </c>
      <c r="H29" s="3">
        <v>0.0172</v>
      </c>
      <c r="I29" s="15">
        <v>66806.0</v>
      </c>
      <c r="J29" s="15">
        <v>163141.0</v>
      </c>
    </row>
    <row r="30">
      <c r="A30" s="8">
        <v>82.05</v>
      </c>
      <c r="B30" s="5">
        <f t="shared" si="1"/>
        <v>40294</v>
      </c>
      <c r="C30" s="3">
        <v>88.0</v>
      </c>
      <c r="D30" s="3">
        <v>88.5</v>
      </c>
      <c r="E30" s="3">
        <v>87.23</v>
      </c>
      <c r="F30" s="3">
        <v>87.62</v>
      </c>
      <c r="G30" s="3">
        <v>-0.38</v>
      </c>
      <c r="H30" s="6">
        <v>-0.0043</v>
      </c>
      <c r="I30" s="15">
        <v>57822.0</v>
      </c>
      <c r="J30" s="15">
        <v>166878.0</v>
      </c>
    </row>
    <row r="31">
      <c r="A31" s="8">
        <v>79.98</v>
      </c>
      <c r="B31" s="5">
        <f t="shared" si="1"/>
        <v>40295</v>
      </c>
      <c r="C31" s="3">
        <v>87.7</v>
      </c>
      <c r="D31" s="3">
        <v>87.96</v>
      </c>
      <c r="E31" s="3">
        <v>86.05</v>
      </c>
      <c r="F31" s="3">
        <v>86.65</v>
      </c>
      <c r="G31" s="3">
        <v>-0.97</v>
      </c>
      <c r="H31" s="6">
        <v>-0.0111</v>
      </c>
      <c r="I31" s="15">
        <v>105306.0</v>
      </c>
      <c r="J31" s="15">
        <v>165519.0</v>
      </c>
    </row>
    <row r="32">
      <c r="A32" s="8">
        <v>80.67</v>
      </c>
      <c r="B32" s="5">
        <f t="shared" si="1"/>
        <v>40296</v>
      </c>
      <c r="C32" s="3">
        <v>86.13</v>
      </c>
      <c r="D32" s="3">
        <v>87.16</v>
      </c>
      <c r="E32" s="3">
        <v>85.8</v>
      </c>
      <c r="F32" s="3">
        <v>87.05</v>
      </c>
      <c r="G32" s="3">
        <v>0.4</v>
      </c>
      <c r="H32" s="3">
        <v>0.0046</v>
      </c>
      <c r="I32" s="15">
        <v>96079.0</v>
      </c>
      <c r="J32" s="15">
        <v>168007.0</v>
      </c>
    </row>
    <row r="33">
      <c r="A33" s="11">
        <v>-1.5</v>
      </c>
      <c r="B33" s="5">
        <f t="shared" si="1"/>
        <v>40297</v>
      </c>
      <c r="C33" s="3">
        <v>87.04</v>
      </c>
      <c r="D33" s="3">
        <v>88.55</v>
      </c>
      <c r="E33" s="3">
        <v>86.75</v>
      </c>
      <c r="F33" s="3">
        <v>87.84</v>
      </c>
      <c r="G33" s="3">
        <v>0.79</v>
      </c>
      <c r="H33" s="3">
        <v>0.0091</v>
      </c>
      <c r="I33" s="15">
        <v>102357.0</v>
      </c>
      <c r="J33" s="15">
        <v>168230.0</v>
      </c>
    </row>
    <row r="34">
      <c r="A34" s="12">
        <v>-0.0183</v>
      </c>
      <c r="B34" s="5">
        <f t="shared" si="1"/>
        <v>40298</v>
      </c>
      <c r="C34" s="3">
        <v>88.06</v>
      </c>
      <c r="D34" s="3">
        <v>88.72</v>
      </c>
      <c r="E34" s="3">
        <v>87.69</v>
      </c>
      <c r="F34" s="3">
        <v>88.45</v>
      </c>
      <c r="G34" s="3">
        <v>0.61</v>
      </c>
      <c r="H34" s="3">
        <v>0.0069</v>
      </c>
      <c r="I34" s="15">
        <v>110415.0</v>
      </c>
      <c r="J34" s="15">
        <v>168230.0</v>
      </c>
    </row>
    <row r="35">
      <c r="A35" s="17">
        <v>32170.0</v>
      </c>
      <c r="B35" s="5">
        <f t="shared" si="1"/>
        <v>40301</v>
      </c>
      <c r="C35" s="3">
        <v>88.6</v>
      </c>
      <c r="D35" s="3">
        <v>90.58</v>
      </c>
      <c r="E35" s="3">
        <v>88.18</v>
      </c>
      <c r="F35" s="3">
        <v>89.99</v>
      </c>
      <c r="G35" s="3">
        <v>1.54</v>
      </c>
      <c r="H35" s="3">
        <v>0.0174</v>
      </c>
      <c r="I35" s="15">
        <v>48903.0</v>
      </c>
      <c r="J35" s="15">
        <v>173295.0</v>
      </c>
    </row>
    <row r="36">
      <c r="A36" s="17">
        <v>77014.0</v>
      </c>
      <c r="B36" s="5">
        <f t="shared" si="1"/>
        <v>40302</v>
      </c>
      <c r="C36" s="3">
        <v>89.87</v>
      </c>
      <c r="D36" s="3">
        <v>90.05</v>
      </c>
      <c r="E36" s="3">
        <v>86.15</v>
      </c>
      <c r="F36" s="3">
        <v>86.66</v>
      </c>
      <c r="G36" s="3">
        <v>-3.33</v>
      </c>
      <c r="H36" s="6">
        <v>-0.037</v>
      </c>
      <c r="I36" s="15">
        <v>126252.0</v>
      </c>
      <c r="J36" s="15">
        <v>180304.0</v>
      </c>
    </row>
    <row r="37">
      <c r="A37" s="7">
        <v>40259.0</v>
      </c>
      <c r="B37" s="5">
        <f t="shared" si="1"/>
        <v>40303</v>
      </c>
      <c r="C37" s="3">
        <v>86.18</v>
      </c>
      <c r="D37" s="3">
        <v>86.89</v>
      </c>
      <c r="E37" s="3">
        <v>83.19</v>
      </c>
      <c r="F37" s="3">
        <v>83.66</v>
      </c>
      <c r="G37" s="3">
        <v>-3.0</v>
      </c>
      <c r="H37" s="6">
        <v>-0.0346</v>
      </c>
      <c r="I37" s="15">
        <v>133769.0</v>
      </c>
      <c r="J37" s="15">
        <v>178133.0</v>
      </c>
    </row>
    <row r="38">
      <c r="A38" s="8">
        <v>80.35</v>
      </c>
      <c r="B38" s="5">
        <f t="shared" si="1"/>
        <v>40304</v>
      </c>
      <c r="C38" s="3">
        <v>83.75</v>
      </c>
      <c r="D38" s="3">
        <v>84.03</v>
      </c>
      <c r="E38" s="3">
        <v>78.66</v>
      </c>
      <c r="F38" s="3">
        <v>80.89</v>
      </c>
      <c r="G38" s="3">
        <v>-2.77</v>
      </c>
      <c r="H38" s="6">
        <v>-0.0331</v>
      </c>
      <c r="I38" s="15">
        <v>149194.0</v>
      </c>
      <c r="J38" s="15">
        <v>179058.0</v>
      </c>
    </row>
    <row r="39">
      <c r="A39" s="8">
        <v>81.44</v>
      </c>
      <c r="B39" s="5">
        <f t="shared" si="1"/>
        <v>40305</v>
      </c>
      <c r="C39" s="3">
        <v>80.9</v>
      </c>
      <c r="D39" s="3">
        <v>81.7</v>
      </c>
      <c r="E39" s="3">
        <v>78.65</v>
      </c>
      <c r="F39" s="3">
        <v>79.34</v>
      </c>
      <c r="G39" s="3">
        <v>-1.55</v>
      </c>
      <c r="H39" s="6">
        <v>-0.0192</v>
      </c>
      <c r="I39" s="15">
        <v>144825.0</v>
      </c>
      <c r="J39" s="15">
        <v>173561.0</v>
      </c>
    </row>
    <row r="40">
      <c r="A40" s="8">
        <v>78.8</v>
      </c>
      <c r="B40" s="5">
        <f t="shared" si="1"/>
        <v>40308</v>
      </c>
      <c r="C40" s="3">
        <v>79.44</v>
      </c>
      <c r="D40" s="3">
        <v>82.83</v>
      </c>
      <c r="E40" s="3">
        <v>79.44</v>
      </c>
      <c r="F40" s="3">
        <v>81.23</v>
      </c>
      <c r="G40" s="3">
        <v>1.89</v>
      </c>
      <c r="H40" s="3">
        <v>0.023799999999999998</v>
      </c>
      <c r="I40" s="15">
        <v>154422.0</v>
      </c>
      <c r="J40" s="15">
        <v>184135.0</v>
      </c>
    </row>
    <row r="41">
      <c r="A41" s="8">
        <v>81.29</v>
      </c>
      <c r="B41" s="5">
        <f t="shared" si="1"/>
        <v>40309</v>
      </c>
      <c r="C41" s="3">
        <v>81.43</v>
      </c>
      <c r="D41" s="3">
        <v>82.17</v>
      </c>
      <c r="E41" s="3">
        <v>80.08</v>
      </c>
      <c r="F41" s="3">
        <v>81.65</v>
      </c>
      <c r="G41" s="3">
        <v>0.42</v>
      </c>
      <c r="H41" s="3">
        <v>0.0052</v>
      </c>
      <c r="I41" s="15">
        <v>159508.0</v>
      </c>
      <c r="J41" s="15">
        <v>194948.0</v>
      </c>
    </row>
    <row r="42">
      <c r="A42" s="9">
        <f>+0.62</f>
        <v>0.62</v>
      </c>
      <c r="B42" s="5">
        <f t="shared" si="1"/>
        <v>40310</v>
      </c>
      <c r="C42" s="3">
        <v>81.36</v>
      </c>
      <c r="D42" s="3">
        <v>82.86</v>
      </c>
      <c r="E42" s="3">
        <v>81.1</v>
      </c>
      <c r="F42" s="3">
        <v>82.4</v>
      </c>
      <c r="G42" s="3">
        <v>0.75</v>
      </c>
      <c r="H42" s="3">
        <v>0.0092</v>
      </c>
      <c r="I42" s="15">
        <v>189235.0</v>
      </c>
      <c r="J42" s="15">
        <v>196422.0</v>
      </c>
    </row>
    <row r="43">
      <c r="A43" s="9">
        <f>+0.77%</f>
        <v>0.0077</v>
      </c>
      <c r="B43" s="5">
        <f t="shared" si="1"/>
        <v>40311</v>
      </c>
      <c r="C43" s="3">
        <v>82.42</v>
      </c>
      <c r="D43" s="3">
        <v>82.94</v>
      </c>
      <c r="E43" s="3">
        <v>81.04</v>
      </c>
      <c r="F43" s="3">
        <v>81.43</v>
      </c>
      <c r="G43" s="3">
        <v>-0.97</v>
      </c>
      <c r="H43" s="6">
        <v>-0.0118</v>
      </c>
      <c r="I43" s="15">
        <v>217546.0</v>
      </c>
      <c r="J43" s="15">
        <v>220408.0</v>
      </c>
    </row>
    <row r="44">
      <c r="A44" s="16">
        <v>17068.0</v>
      </c>
      <c r="B44" s="5">
        <f t="shared" si="1"/>
        <v>40312</v>
      </c>
      <c r="C44" s="3">
        <v>81.15</v>
      </c>
      <c r="D44" s="3">
        <v>81.38</v>
      </c>
      <c r="E44" s="3">
        <v>77.57</v>
      </c>
      <c r="F44" s="3">
        <v>77.93</v>
      </c>
      <c r="G44" s="3">
        <v>-3.5</v>
      </c>
      <c r="H44" s="6">
        <v>-0.043</v>
      </c>
      <c r="I44" s="15">
        <v>220960.0</v>
      </c>
      <c r="J44" s="15">
        <v>222325.0</v>
      </c>
    </row>
    <row r="45">
      <c r="A45" s="16">
        <v>78737.0</v>
      </c>
      <c r="B45" s="5">
        <f t="shared" si="1"/>
        <v>40315</v>
      </c>
      <c r="C45" s="3">
        <v>78.05</v>
      </c>
      <c r="D45" s="3">
        <v>78.47</v>
      </c>
      <c r="E45" s="3">
        <v>74.75</v>
      </c>
      <c r="F45" s="3">
        <v>75.1</v>
      </c>
      <c r="G45" s="3">
        <v>-2.83</v>
      </c>
      <c r="H45" s="6">
        <v>-0.0363</v>
      </c>
      <c r="I45" s="15">
        <v>195865.0</v>
      </c>
      <c r="J45" s="15">
        <v>219225.0</v>
      </c>
    </row>
    <row r="46">
      <c r="A46" s="7">
        <v>40260.0</v>
      </c>
      <c r="B46" s="5">
        <f t="shared" si="1"/>
        <v>40316</v>
      </c>
      <c r="C46" s="3">
        <v>75.77</v>
      </c>
      <c r="D46" s="3">
        <v>76.6</v>
      </c>
      <c r="E46" s="3">
        <v>74.01</v>
      </c>
      <c r="F46" s="3">
        <v>74.43</v>
      </c>
      <c r="G46" s="3">
        <v>-0.67</v>
      </c>
      <c r="H46" s="6">
        <v>-0.0089</v>
      </c>
      <c r="I46" s="15">
        <v>211604.0</v>
      </c>
      <c r="J46" s="15">
        <v>219618.0</v>
      </c>
    </row>
    <row r="47">
      <c r="A47" s="8">
        <v>81.38</v>
      </c>
      <c r="B47" s="5">
        <f t="shared" si="1"/>
        <v>40317</v>
      </c>
      <c r="C47" s="3">
        <v>74.05</v>
      </c>
      <c r="D47" s="3">
        <v>74.5</v>
      </c>
      <c r="E47" s="3">
        <v>72.72</v>
      </c>
      <c r="F47" s="3">
        <v>73.69</v>
      </c>
      <c r="G47" s="3">
        <v>-0.74</v>
      </c>
      <c r="H47" s="6">
        <v>-0.0099</v>
      </c>
      <c r="I47" s="15">
        <v>217146.0</v>
      </c>
      <c r="J47" s="15">
        <v>226898.0</v>
      </c>
    </row>
    <row r="48">
      <c r="A48" s="8">
        <v>81.8</v>
      </c>
      <c r="B48" s="5">
        <f t="shared" si="1"/>
        <v>40318</v>
      </c>
      <c r="C48" s="3">
        <v>73.75</v>
      </c>
      <c r="D48" s="3">
        <v>74.23</v>
      </c>
      <c r="E48" s="3">
        <v>70.2</v>
      </c>
      <c r="F48" s="3">
        <v>71.84</v>
      </c>
      <c r="G48" s="3">
        <v>-1.85</v>
      </c>
      <c r="H48" s="6">
        <v>-0.0251</v>
      </c>
      <c r="I48" s="15">
        <v>237621.0</v>
      </c>
      <c r="J48" s="15">
        <v>221394.0</v>
      </c>
    </row>
    <row r="49">
      <c r="A49" s="8">
        <v>80.62</v>
      </c>
      <c r="B49" s="5">
        <f t="shared" si="1"/>
        <v>40319</v>
      </c>
      <c r="C49" s="3">
        <v>70.83</v>
      </c>
      <c r="D49" s="3">
        <v>72.8</v>
      </c>
      <c r="E49" s="3">
        <v>70.56</v>
      </c>
      <c r="F49" s="3">
        <v>71.68</v>
      </c>
      <c r="G49" s="3">
        <v>-0.16</v>
      </c>
      <c r="H49" s="6">
        <v>-0.0022</v>
      </c>
      <c r="I49" s="15">
        <v>177639.0</v>
      </c>
      <c r="J49" s="15">
        <v>222955.0</v>
      </c>
    </row>
    <row r="50">
      <c r="A50" s="8">
        <v>81.51</v>
      </c>
      <c r="B50" s="5">
        <f t="shared" si="1"/>
        <v>40322</v>
      </c>
      <c r="C50" s="3">
        <v>71.8</v>
      </c>
      <c r="D50" s="3">
        <v>72.26</v>
      </c>
      <c r="E50" s="3">
        <v>70.89</v>
      </c>
      <c r="F50" s="3">
        <v>71.17</v>
      </c>
      <c r="G50" s="3">
        <v>-0.51</v>
      </c>
      <c r="H50" s="6">
        <v>-0.0071</v>
      </c>
      <c r="I50" s="15">
        <v>132138.0</v>
      </c>
      <c r="J50" s="15">
        <v>218948.0</v>
      </c>
    </row>
    <row r="51">
      <c r="A51" s="9">
        <f>+0.22</f>
        <v>0.22</v>
      </c>
      <c r="B51" s="5">
        <f t="shared" si="1"/>
        <v>40323</v>
      </c>
      <c r="C51" s="3">
        <v>70.92</v>
      </c>
      <c r="D51" s="3">
        <v>70.95</v>
      </c>
      <c r="E51" s="3">
        <v>68.15</v>
      </c>
      <c r="F51" s="3">
        <v>69.55</v>
      </c>
      <c r="G51" s="3">
        <v>-1.62</v>
      </c>
      <c r="H51" s="6">
        <v>-0.0228</v>
      </c>
      <c r="I51" s="15">
        <v>185342.0</v>
      </c>
      <c r="J51" s="15">
        <v>213889.0</v>
      </c>
    </row>
    <row r="52">
      <c r="A52" s="9">
        <f>+0.27%</f>
        <v>0.0027</v>
      </c>
      <c r="B52" s="5">
        <f t="shared" si="1"/>
        <v>40324</v>
      </c>
      <c r="C52" s="3">
        <v>70.55</v>
      </c>
      <c r="D52" s="3">
        <v>72.08</v>
      </c>
      <c r="E52" s="3">
        <v>69.69</v>
      </c>
      <c r="F52" s="3">
        <v>71.74</v>
      </c>
      <c r="G52" s="3">
        <v>2.19</v>
      </c>
      <c r="H52" s="3">
        <v>0.0315</v>
      </c>
      <c r="I52" s="15">
        <v>161984.0</v>
      </c>
      <c r="J52" s="15">
        <v>208838.0</v>
      </c>
    </row>
    <row r="53">
      <c r="A53" s="16">
        <v>31015.0</v>
      </c>
      <c r="B53" s="5">
        <f t="shared" si="1"/>
        <v>40325</v>
      </c>
      <c r="C53" s="3">
        <v>71.14</v>
      </c>
      <c r="D53" s="3">
        <v>74.95</v>
      </c>
      <c r="E53" s="3">
        <v>71.08</v>
      </c>
      <c r="F53" s="3">
        <v>74.66</v>
      </c>
      <c r="G53" s="3">
        <v>2.92</v>
      </c>
      <c r="H53" s="3">
        <v>0.0407</v>
      </c>
      <c r="I53" s="15">
        <v>162476.0</v>
      </c>
      <c r="J53" s="15">
        <v>207329.0</v>
      </c>
    </row>
    <row r="54">
      <c r="A54" s="16">
        <v>79728.0</v>
      </c>
      <c r="B54" s="5">
        <f t="shared" si="1"/>
        <v>40326</v>
      </c>
      <c r="C54" s="3">
        <v>74.7</v>
      </c>
      <c r="D54" s="3">
        <v>75.74</v>
      </c>
      <c r="E54" s="3">
        <v>73.28</v>
      </c>
      <c r="F54" s="3">
        <v>74.02</v>
      </c>
      <c r="G54" s="3">
        <v>-0.64</v>
      </c>
      <c r="H54" s="6">
        <v>-0.0086</v>
      </c>
      <c r="I54" s="15">
        <v>136524.0</v>
      </c>
      <c r="J54" s="15">
        <v>207329.0</v>
      </c>
    </row>
    <row r="55">
      <c r="A55" s="7">
        <v>40261.0</v>
      </c>
      <c r="B55" s="5">
        <f t="shared" si="1"/>
        <v>40329</v>
      </c>
      <c r="C55" s="3">
        <v>74.02</v>
      </c>
      <c r="D55" s="3">
        <v>74.72</v>
      </c>
      <c r="E55" s="3">
        <v>74.02</v>
      </c>
      <c r="F55" s="3">
        <v>74.65</v>
      </c>
      <c r="G55" s="3">
        <v>0.63</v>
      </c>
      <c r="H55" s="3">
        <v>0.0085</v>
      </c>
      <c r="I55" s="15">
        <v>13246.0</v>
      </c>
      <c r="J55" s="15">
        <v>201782.0</v>
      </c>
    </row>
    <row r="56">
      <c r="A56" s="8">
        <v>81.17</v>
      </c>
      <c r="B56" s="5">
        <f t="shared" si="1"/>
        <v>40330</v>
      </c>
      <c r="C56" s="3">
        <v>74.82</v>
      </c>
      <c r="D56" s="3">
        <v>75.39</v>
      </c>
      <c r="E56" s="3">
        <v>71.51</v>
      </c>
      <c r="F56" s="3">
        <v>72.71</v>
      </c>
      <c r="G56" s="3">
        <v>-1.94</v>
      </c>
      <c r="H56" s="6">
        <v>-0.026</v>
      </c>
      <c r="I56" s="15">
        <v>198355.0</v>
      </c>
      <c r="J56" s="15">
        <v>187044.0</v>
      </c>
    </row>
    <row r="57">
      <c r="A57" s="8">
        <v>81.17</v>
      </c>
      <c r="B57" s="5">
        <f t="shared" si="1"/>
        <v>40331</v>
      </c>
      <c r="C57" s="3">
        <v>72.32</v>
      </c>
      <c r="D57" s="3">
        <v>74.63</v>
      </c>
      <c r="E57" s="3">
        <v>71.97</v>
      </c>
      <c r="F57" s="3">
        <v>73.75</v>
      </c>
      <c r="G57" s="3">
        <v>1.04</v>
      </c>
      <c r="H57" s="3">
        <v>0.0143</v>
      </c>
      <c r="I57" s="15">
        <v>161071.0</v>
      </c>
      <c r="J57" s="15">
        <v>164201.0</v>
      </c>
    </row>
    <row r="58">
      <c r="A58" s="8">
        <v>79.9</v>
      </c>
      <c r="B58" s="5">
        <f t="shared" si="1"/>
        <v>40332</v>
      </c>
      <c r="C58" s="3">
        <v>74.5</v>
      </c>
      <c r="D58" s="3">
        <v>75.58</v>
      </c>
      <c r="E58" s="3">
        <v>73.79</v>
      </c>
      <c r="F58" s="3">
        <v>75.41</v>
      </c>
      <c r="G58" s="3">
        <v>1.66</v>
      </c>
      <c r="H58" s="3">
        <v>0.0225</v>
      </c>
      <c r="I58" s="15">
        <v>166514.0</v>
      </c>
      <c r="J58" s="15">
        <v>149014.0</v>
      </c>
    </row>
    <row r="59">
      <c r="A59" s="8">
        <v>80.53</v>
      </c>
      <c r="B59" s="5">
        <f t="shared" si="1"/>
        <v>40333</v>
      </c>
      <c r="C59" s="3">
        <v>75.25</v>
      </c>
      <c r="D59" s="3">
        <v>76.55</v>
      </c>
      <c r="E59" s="3">
        <v>71.48</v>
      </c>
      <c r="F59" s="3">
        <v>72.09</v>
      </c>
      <c r="G59" s="3">
        <v>-3.32</v>
      </c>
      <c r="H59" s="6">
        <v>-0.044</v>
      </c>
      <c r="I59" s="15">
        <v>172011.0</v>
      </c>
      <c r="J59" s="15">
        <v>146782.0</v>
      </c>
    </row>
    <row r="60">
      <c r="A60" s="11">
        <v>-0.98</v>
      </c>
      <c r="B60" s="5">
        <f t="shared" si="1"/>
        <v>40336</v>
      </c>
      <c r="C60" s="3">
        <v>71.55</v>
      </c>
      <c r="D60" s="3">
        <v>72.95</v>
      </c>
      <c r="E60" s="3">
        <v>70.5</v>
      </c>
      <c r="F60" s="3">
        <v>72.12</v>
      </c>
      <c r="G60" s="3">
        <v>0.03</v>
      </c>
      <c r="H60" s="3">
        <v>4.0E-4</v>
      </c>
      <c r="I60" s="15">
        <v>137005.0</v>
      </c>
      <c r="J60" s="15">
        <v>144297.0</v>
      </c>
    </row>
    <row r="61">
      <c r="A61" s="12">
        <v>-0.012</v>
      </c>
      <c r="B61" s="5">
        <f t="shared" si="1"/>
        <v>40337</v>
      </c>
      <c r="C61" s="3">
        <v>71.51</v>
      </c>
      <c r="D61" s="3">
        <v>72.7</v>
      </c>
      <c r="E61" s="3">
        <v>71.26</v>
      </c>
      <c r="F61" s="3">
        <v>72.3</v>
      </c>
      <c r="G61" s="3">
        <v>0.18</v>
      </c>
      <c r="H61" s="3">
        <v>0.0025</v>
      </c>
      <c r="I61" s="15">
        <v>147343.0</v>
      </c>
      <c r="J61" s="15">
        <v>134408.0</v>
      </c>
    </row>
    <row r="62">
      <c r="A62" s="17">
        <v>34404.0</v>
      </c>
      <c r="B62" s="5">
        <f t="shared" si="1"/>
        <v>40338</v>
      </c>
      <c r="C62" s="3">
        <v>72.5</v>
      </c>
      <c r="D62" s="3">
        <v>74.75</v>
      </c>
      <c r="E62" s="3">
        <v>72.01</v>
      </c>
      <c r="F62" s="3">
        <v>74.27</v>
      </c>
      <c r="G62" s="3">
        <v>1.97</v>
      </c>
      <c r="H62" s="3">
        <v>0.027200000000000002</v>
      </c>
      <c r="I62" s="15">
        <v>138285.0</v>
      </c>
      <c r="J62" s="15">
        <v>126356.0</v>
      </c>
    </row>
    <row r="63">
      <c r="A63" s="17">
        <v>89454.0</v>
      </c>
      <c r="B63" s="5">
        <f t="shared" si="1"/>
        <v>40339</v>
      </c>
      <c r="C63" s="3">
        <v>73.92</v>
      </c>
      <c r="D63" s="3">
        <v>75.88</v>
      </c>
      <c r="E63" s="3">
        <v>73.68</v>
      </c>
      <c r="F63" s="3">
        <v>75.29</v>
      </c>
      <c r="G63" s="3">
        <v>1.02</v>
      </c>
      <c r="H63" s="3">
        <v>0.0137</v>
      </c>
      <c r="I63" s="15">
        <v>153942.0</v>
      </c>
      <c r="J63" s="15">
        <v>107781.0</v>
      </c>
    </row>
    <row r="64">
      <c r="A64" s="7">
        <v>40262.0</v>
      </c>
      <c r="B64" s="5">
        <f t="shared" si="1"/>
        <v>40340</v>
      </c>
      <c r="C64" s="3">
        <v>75.38</v>
      </c>
      <c r="D64" s="3">
        <v>75.72</v>
      </c>
      <c r="E64" s="3">
        <v>73.6</v>
      </c>
      <c r="F64" s="3">
        <v>74.35</v>
      </c>
      <c r="G64" s="3">
        <v>-0.94</v>
      </c>
      <c r="H64" s="6">
        <v>-0.0125</v>
      </c>
      <c r="I64" s="15">
        <v>149998.0</v>
      </c>
      <c r="J64" s="15">
        <v>91691.0</v>
      </c>
    </row>
    <row r="65">
      <c r="A65" s="8">
        <v>80.22</v>
      </c>
      <c r="B65" s="5">
        <f t="shared" si="1"/>
        <v>40343</v>
      </c>
      <c r="C65" s="3">
        <v>74.51</v>
      </c>
      <c r="D65" s="3">
        <v>76.33</v>
      </c>
      <c r="E65" s="3">
        <v>74.44</v>
      </c>
      <c r="F65" s="3">
        <v>75.2</v>
      </c>
      <c r="G65" s="3">
        <v>0.85</v>
      </c>
      <c r="H65" s="3">
        <v>0.011399999999999999</v>
      </c>
      <c r="I65" s="15">
        <v>150070.0</v>
      </c>
      <c r="J65" s="15">
        <v>27225.0</v>
      </c>
    </row>
    <row r="66">
      <c r="A66" s="8">
        <v>81.4</v>
      </c>
      <c r="B66" s="5">
        <f t="shared" si="1"/>
        <v>40344</v>
      </c>
      <c r="C66" s="3">
        <v>75.11</v>
      </c>
      <c r="D66" s="3">
        <v>76.34</v>
      </c>
      <c r="E66" s="3">
        <v>74.79</v>
      </c>
      <c r="F66" s="3">
        <v>76.2</v>
      </c>
      <c r="G66" s="3">
        <v>1.0</v>
      </c>
      <c r="H66" s="3">
        <v>0.013300000000000001</v>
      </c>
      <c r="I66" s="3">
        <v>0.0</v>
      </c>
      <c r="J66" s="3">
        <v>0.0</v>
      </c>
    </row>
    <row r="67">
      <c r="A67" s="8">
        <v>80.2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80.57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+0.04</f>
        <v>0.04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+0.05%</f>
        <v>0.0005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39539.0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96783.0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40263.0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80.46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81.5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79.78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80.18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-0.39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-0.0048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34812.0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108461.0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40266.0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80.37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82.67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80.37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82.0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+1.82</f>
        <v>1.82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+2.27%</f>
        <v>0.0227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29077.0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111769.0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40267.0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82.16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82.59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81.66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82.26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+0.26</f>
        <v>0.26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+0.32%</f>
        <v>0.0032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37361.0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116791.0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40268.0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82.29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83.75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82.15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83.7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+1.44</f>
        <v>1.44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+1.75%</f>
        <v>0.0175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37784.0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118915.0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40269.0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83.49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85.27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83.27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84.99</v>
      </c>
      <c r="B113" s="3" t="str">
        <f t="shared" si="1"/>
        <v/>
      </c>
    </row>
    <row r="114">
      <c r="A114" s="9">
        <f>+1.29</f>
        <v>1.29</v>
      </c>
      <c r="B114" s="3" t="str">
        <f t="shared" si="1"/>
        <v>#REF!</v>
      </c>
    </row>
    <row r="115">
      <c r="A115" s="9">
        <f>+1.54%</f>
        <v>0.0154</v>
      </c>
      <c r="B115" s="3" t="str">
        <f t="shared" si="1"/>
        <v>#REF!</v>
      </c>
    </row>
    <row r="116">
      <c r="A116" s="16">
        <v>30287.0</v>
      </c>
      <c r="B116" s="3" t="str">
        <f t="shared" si="1"/>
        <v>#REF!</v>
      </c>
    </row>
    <row r="117">
      <c r="A117" s="16">
        <v>118915.0</v>
      </c>
      <c r="B117" s="3" t="str">
        <f t="shared" si="1"/>
        <v>#REF!</v>
      </c>
    </row>
    <row r="118">
      <c r="A118" s="7">
        <v>40273.0</v>
      </c>
      <c r="B118" s="3" t="str">
        <f t="shared" si="1"/>
        <v>#REF!</v>
      </c>
    </row>
    <row r="119">
      <c r="A119" s="8">
        <v>85.46</v>
      </c>
      <c r="B119" s="3" t="str">
        <f t="shared" si="1"/>
        <v>#REF!</v>
      </c>
    </row>
    <row r="120">
      <c r="A120" s="8">
        <v>87.06</v>
      </c>
      <c r="B120" s="3" t="str">
        <f t="shared" si="1"/>
        <v>#REF!</v>
      </c>
    </row>
    <row r="121">
      <c r="A121" s="8">
        <v>85.02</v>
      </c>
      <c r="B121" s="3" t="str">
        <f t="shared" si="1"/>
        <v>#REF!</v>
      </c>
    </row>
    <row r="122">
      <c r="A122" s="8">
        <v>86.87</v>
      </c>
      <c r="B122" s="3" t="str">
        <f t="shared" si="1"/>
        <v>#REF!</v>
      </c>
    </row>
    <row r="123">
      <c r="A123" s="9">
        <f>+1.88</f>
        <v>1.88</v>
      </c>
      <c r="B123" s="3" t="str">
        <f t="shared" si="1"/>
        <v>#REF!</v>
      </c>
    </row>
    <row r="124">
      <c r="A124" s="9">
        <f>+2.21%</f>
        <v>0.0221</v>
      </c>
      <c r="B124" s="3" t="str">
        <f t="shared" si="1"/>
        <v>#REF!</v>
      </c>
    </row>
    <row r="125">
      <c r="A125" s="16">
        <v>13544.0</v>
      </c>
      <c r="B125" s="3" t="str">
        <f t="shared" si="1"/>
        <v>#REF!</v>
      </c>
    </row>
    <row r="126">
      <c r="A126" s="16">
        <v>119684.0</v>
      </c>
      <c r="B126" s="3" t="str">
        <f t="shared" si="1"/>
        <v>#REF!</v>
      </c>
    </row>
    <row r="127">
      <c r="A127" s="7">
        <v>40274.0</v>
      </c>
      <c r="B127" s="3" t="str">
        <f t="shared" si="1"/>
        <v>#REF!</v>
      </c>
    </row>
    <row r="128">
      <c r="A128" s="8">
        <v>86.87</v>
      </c>
      <c r="B128" s="3" t="str">
        <f t="shared" si="1"/>
        <v>#REF!</v>
      </c>
    </row>
    <row r="129">
      <c r="A129" s="8">
        <v>87.5</v>
      </c>
      <c r="B129" s="3" t="str">
        <f t="shared" si="1"/>
        <v>#REF!</v>
      </c>
    </row>
    <row r="130">
      <c r="A130" s="8">
        <v>86.35</v>
      </c>
      <c r="B130" s="3" t="str">
        <f t="shared" si="1"/>
        <v>#REF!</v>
      </c>
    </row>
    <row r="131">
      <c r="A131" s="8">
        <v>87.16</v>
      </c>
      <c r="B131" s="3" t="str">
        <f t="shared" si="1"/>
        <v>#REF!</v>
      </c>
    </row>
    <row r="132">
      <c r="A132" s="9">
        <f>+0.29</f>
        <v>0.29</v>
      </c>
      <c r="B132" s="3" t="str">
        <f t="shared" si="1"/>
        <v>#REF!</v>
      </c>
    </row>
    <row r="133">
      <c r="A133" s="9">
        <f>+0.33%</f>
        <v>0.0033</v>
      </c>
      <c r="B133" s="3" t="str">
        <f t="shared" si="1"/>
        <v>#REF!</v>
      </c>
    </row>
    <row r="134">
      <c r="A134" s="16">
        <v>26945.0</v>
      </c>
      <c r="B134" s="3" t="str">
        <f t="shared" si="1"/>
        <v>#REF!</v>
      </c>
    </row>
    <row r="135">
      <c r="A135" s="16">
        <v>125392.0</v>
      </c>
      <c r="B135" s="3" t="str">
        <f t="shared" si="1"/>
        <v>#REF!</v>
      </c>
    </row>
    <row r="136">
      <c r="A136" s="7">
        <v>40275.0</v>
      </c>
      <c r="B136" s="3" t="str">
        <f t="shared" si="1"/>
        <v>#REF!</v>
      </c>
    </row>
    <row r="137">
      <c r="A137" s="8">
        <v>87.08</v>
      </c>
      <c r="B137" s="3" t="str">
        <f t="shared" si="1"/>
        <v>#REF!</v>
      </c>
    </row>
    <row r="138">
      <c r="A138" s="8">
        <v>87.52</v>
      </c>
      <c r="B138" s="3" t="str">
        <f t="shared" si="1"/>
        <v>#REF!</v>
      </c>
    </row>
    <row r="139">
      <c r="A139" s="8">
        <v>86.3</v>
      </c>
      <c r="B139" s="3" t="str">
        <f t="shared" si="1"/>
        <v>#REF!</v>
      </c>
    </row>
    <row r="140">
      <c r="A140" s="8">
        <v>86.73</v>
      </c>
      <c r="B140" s="3" t="str">
        <f t="shared" si="1"/>
        <v>#REF!</v>
      </c>
    </row>
    <row r="141">
      <c r="A141" s="11">
        <v>-0.43</v>
      </c>
      <c r="B141" s="3" t="str">
        <f t="shared" si="1"/>
        <v>#REF!</v>
      </c>
    </row>
    <row r="142">
      <c r="A142" s="12">
        <v>-0.0049</v>
      </c>
      <c r="B142" s="3" t="str">
        <f t="shared" si="1"/>
        <v>#REF!</v>
      </c>
    </row>
    <row r="143">
      <c r="A143" s="17">
        <v>39952.0</v>
      </c>
      <c r="B143" s="3" t="str">
        <f t="shared" si="1"/>
        <v>#REF!</v>
      </c>
    </row>
    <row r="144">
      <c r="A144" s="17">
        <v>127446.0</v>
      </c>
      <c r="B144" s="3" t="str">
        <f t="shared" si="1"/>
        <v>#REF!</v>
      </c>
    </row>
    <row r="145">
      <c r="A145" s="7">
        <v>40276.0</v>
      </c>
      <c r="B145" s="3" t="str">
        <f t="shared" si="1"/>
        <v>#REF!</v>
      </c>
    </row>
    <row r="146">
      <c r="A146" s="8">
        <v>86.46</v>
      </c>
      <c r="B146" s="3" t="str">
        <f t="shared" si="1"/>
        <v>#REF!</v>
      </c>
    </row>
    <row r="147">
      <c r="A147" s="8">
        <v>86.71</v>
      </c>
      <c r="B147" s="3" t="str">
        <f t="shared" si="1"/>
        <v>#REF!</v>
      </c>
    </row>
    <row r="148">
      <c r="A148" s="8">
        <v>85.46</v>
      </c>
      <c r="B148" s="3" t="str">
        <f t="shared" si="1"/>
        <v>#REF!</v>
      </c>
    </row>
    <row r="149">
      <c r="A149" s="8">
        <v>86.17</v>
      </c>
      <c r="B149" s="3" t="str">
        <f t="shared" si="1"/>
        <v>#REF!</v>
      </c>
    </row>
    <row r="150">
      <c r="A150" s="11">
        <v>-0.56</v>
      </c>
      <c r="B150" s="3" t="str">
        <f t="shared" si="1"/>
        <v>#REF!</v>
      </c>
    </row>
    <row r="151">
      <c r="A151" s="12">
        <v>-0.0065</v>
      </c>
      <c r="B151" s="3" t="str">
        <f t="shared" si="1"/>
        <v>#REF!</v>
      </c>
    </row>
    <row r="152">
      <c r="A152" s="17">
        <v>53294.0</v>
      </c>
      <c r="B152" s="3" t="str">
        <f t="shared" si="1"/>
        <v>#REF!</v>
      </c>
    </row>
    <row r="153">
      <c r="A153" s="17">
        <v>134553.0</v>
      </c>
      <c r="B153" s="3" t="str">
        <f t="shared" si="1"/>
        <v>#REF!</v>
      </c>
    </row>
    <row r="154">
      <c r="A154" s="7">
        <v>40277.0</v>
      </c>
      <c r="B154" s="3" t="str">
        <f t="shared" si="1"/>
        <v>#REF!</v>
      </c>
    </row>
    <row r="155">
      <c r="A155" s="8">
        <v>86.58</v>
      </c>
      <c r="B155" s="3" t="str">
        <f t="shared" si="1"/>
        <v>#REF!</v>
      </c>
    </row>
    <row r="156">
      <c r="A156" s="8">
        <v>87.3</v>
      </c>
      <c r="B156" s="3" t="str">
        <f t="shared" si="1"/>
        <v>#REF!</v>
      </c>
    </row>
    <row r="157">
      <c r="A157" s="8">
        <v>85.46</v>
      </c>
      <c r="B157" s="3" t="str">
        <f t="shared" si="1"/>
        <v>#REF!</v>
      </c>
    </row>
    <row r="158">
      <c r="A158" s="8">
        <v>86.3</v>
      </c>
      <c r="B158" s="3" t="str">
        <f t="shared" si="1"/>
        <v>#REF!</v>
      </c>
    </row>
    <row r="159">
      <c r="A159" s="9">
        <f>+0.13</f>
        <v>0.13</v>
      </c>
      <c r="B159" s="3" t="str">
        <f t="shared" si="1"/>
        <v>#REF!</v>
      </c>
    </row>
    <row r="160">
      <c r="A160" s="9">
        <f>+0.15%</f>
        <v>0.0015</v>
      </c>
      <c r="B160" s="3" t="str">
        <f t="shared" si="1"/>
        <v>#REF!</v>
      </c>
    </row>
    <row r="161">
      <c r="A161" s="16">
        <v>66677.0</v>
      </c>
      <c r="B161" s="3" t="str">
        <f t="shared" si="1"/>
        <v>#REF!</v>
      </c>
    </row>
    <row r="162">
      <c r="A162" s="16">
        <v>139387.0</v>
      </c>
      <c r="B162" s="3" t="str">
        <f t="shared" si="1"/>
        <v>#REF!</v>
      </c>
    </row>
    <row r="163">
      <c r="A163" s="7">
        <v>40280.0</v>
      </c>
      <c r="B163" s="3" t="str">
        <f t="shared" si="1"/>
        <v>#REF!</v>
      </c>
    </row>
    <row r="164">
      <c r="A164" s="8">
        <v>86.32</v>
      </c>
      <c r="B164" s="3" t="str">
        <f t="shared" si="1"/>
        <v>#REF!</v>
      </c>
    </row>
    <row r="165">
      <c r="A165" s="8">
        <v>87.17</v>
      </c>
      <c r="B165" s="3" t="str">
        <f t="shared" si="1"/>
        <v>#REF!</v>
      </c>
    </row>
    <row r="166">
      <c r="A166" s="8">
        <v>86.05</v>
      </c>
      <c r="B166" s="3" t="str">
        <f t="shared" si="1"/>
        <v>#REF!</v>
      </c>
    </row>
    <row r="167">
      <c r="A167" s="8">
        <v>86.44</v>
      </c>
      <c r="B167" s="3" t="str">
        <f t="shared" si="1"/>
        <v>#REF!</v>
      </c>
    </row>
    <row r="168">
      <c r="A168" s="9">
        <f>+0.14</f>
        <v>0.14</v>
      </c>
      <c r="B168" s="3" t="str">
        <f t="shared" si="1"/>
        <v>#REF!</v>
      </c>
    </row>
    <row r="169">
      <c r="A169" s="9">
        <f>+0.16%</f>
        <v>0.0016</v>
      </c>
      <c r="B169" s="3" t="str">
        <f t="shared" si="1"/>
        <v>#REF!</v>
      </c>
    </row>
    <row r="170">
      <c r="A170" s="16">
        <v>64934.0</v>
      </c>
      <c r="B170" s="3" t="str">
        <f t="shared" si="1"/>
        <v>#REF!</v>
      </c>
    </row>
    <row r="171">
      <c r="A171" s="16">
        <v>143340.0</v>
      </c>
      <c r="B171" s="3" t="str">
        <f t="shared" si="1"/>
        <v>#REF!</v>
      </c>
    </row>
    <row r="172">
      <c r="A172" s="7">
        <v>40281.0</v>
      </c>
      <c r="B172" s="3" t="str">
        <f t="shared" si="1"/>
        <v>#REF!</v>
      </c>
    </row>
    <row r="173">
      <c r="A173" s="8">
        <v>86.3</v>
      </c>
      <c r="B173" s="3" t="str">
        <f t="shared" si="1"/>
        <v>#REF!</v>
      </c>
    </row>
    <row r="174">
      <c r="A174" s="8">
        <v>86.66</v>
      </c>
      <c r="B174" s="3" t="str">
        <f t="shared" si="1"/>
        <v>#REF!</v>
      </c>
    </row>
    <row r="175">
      <c r="A175" s="8">
        <v>85.17</v>
      </c>
      <c r="B175" s="3" t="str">
        <f t="shared" si="1"/>
        <v>#REF!</v>
      </c>
    </row>
    <row r="176">
      <c r="A176" s="8">
        <v>86.25</v>
      </c>
      <c r="B176" s="3" t="str">
        <f t="shared" si="1"/>
        <v>#REF!</v>
      </c>
    </row>
    <row r="177">
      <c r="A177" s="11">
        <v>-0.19</v>
      </c>
      <c r="B177" s="3" t="str">
        <f t="shared" si="1"/>
        <v>#REF!</v>
      </c>
    </row>
    <row r="178">
      <c r="A178" s="12">
        <v>-0.0022</v>
      </c>
      <c r="B178" s="3" t="str">
        <f t="shared" si="1"/>
        <v>#REF!</v>
      </c>
    </row>
    <row r="179">
      <c r="A179" s="17">
        <v>83493.0</v>
      </c>
      <c r="B179" s="3" t="str">
        <f t="shared" si="1"/>
        <v>#REF!</v>
      </c>
    </row>
    <row r="180">
      <c r="A180" s="17">
        <v>147782.0</v>
      </c>
      <c r="B180" s="3" t="str">
        <f t="shared" si="1"/>
        <v>#REF!</v>
      </c>
    </row>
    <row r="181">
      <c r="A181" s="7">
        <v>40282.0</v>
      </c>
      <c r="B181" s="3" t="str">
        <f t="shared" si="1"/>
        <v>#REF!</v>
      </c>
    </row>
    <row r="182">
      <c r="A182" s="8">
        <v>86.21</v>
      </c>
      <c r="B182" s="3" t="str">
        <f t="shared" si="1"/>
        <v>#REF!</v>
      </c>
    </row>
    <row r="183">
      <c r="A183" s="8">
        <v>87.91</v>
      </c>
      <c r="B183" s="3" t="str">
        <f t="shared" si="1"/>
        <v>#REF!</v>
      </c>
    </row>
    <row r="184">
      <c r="A184" s="8">
        <v>86.1</v>
      </c>
      <c r="B184" s="3" t="str">
        <f t="shared" si="1"/>
        <v>#REF!</v>
      </c>
    </row>
    <row r="185">
      <c r="A185" s="8">
        <v>87.46</v>
      </c>
      <c r="B185" s="3" t="str">
        <f t="shared" si="1"/>
        <v>#REF!</v>
      </c>
    </row>
    <row r="186">
      <c r="A186" s="9">
        <f>+1.21</f>
        <v>1.21</v>
      </c>
      <c r="B186" s="3" t="str">
        <f t="shared" si="1"/>
        <v>#REF!</v>
      </c>
    </row>
    <row r="187">
      <c r="A187" s="9">
        <f>+1.4%</f>
        <v>0.014</v>
      </c>
      <c r="B187" s="3" t="str">
        <f t="shared" si="1"/>
        <v>#REF!</v>
      </c>
    </row>
    <row r="188">
      <c r="A188" s="16">
        <v>76201.0</v>
      </c>
      <c r="B188" s="3" t="str">
        <f t="shared" si="1"/>
        <v>#REF!</v>
      </c>
    </row>
    <row r="189">
      <c r="A189" s="16">
        <v>149791.0</v>
      </c>
      <c r="B189" s="3" t="str">
        <f t="shared" si="1"/>
        <v>#REF!</v>
      </c>
    </row>
    <row r="190">
      <c r="A190" s="7">
        <v>40283.0</v>
      </c>
      <c r="B190" s="3" t="str">
        <f t="shared" si="1"/>
        <v>#REF!</v>
      </c>
    </row>
    <row r="191">
      <c r="A191" s="8">
        <v>87.6</v>
      </c>
      <c r="B191" s="3" t="str">
        <f t="shared" si="1"/>
        <v>#REF!</v>
      </c>
    </row>
    <row r="192">
      <c r="A192" s="8">
        <v>88.51</v>
      </c>
      <c r="B192" s="3" t="str">
        <f t="shared" si="1"/>
        <v>#REF!</v>
      </c>
    </row>
    <row r="193">
      <c r="A193" s="8">
        <v>87.31</v>
      </c>
      <c r="B193" s="3" t="str">
        <f t="shared" si="1"/>
        <v>#REF!</v>
      </c>
    </row>
    <row r="194">
      <c r="A194" s="8">
        <v>88.2</v>
      </c>
      <c r="B194" s="3" t="str">
        <f t="shared" si="1"/>
        <v>#REF!</v>
      </c>
    </row>
    <row r="195">
      <c r="A195" s="9">
        <f>+0.74</f>
        <v>0.74</v>
      </c>
      <c r="B195" s="3" t="str">
        <f t="shared" si="1"/>
        <v>#REF!</v>
      </c>
    </row>
    <row r="196">
      <c r="A196" s="9">
        <f>+0.85%</f>
        <v>0.0085</v>
      </c>
      <c r="B196" s="3" t="str">
        <f t="shared" si="1"/>
        <v>#REF!</v>
      </c>
    </row>
    <row r="197">
      <c r="A197" s="16">
        <v>57740.0</v>
      </c>
      <c r="B197" s="3" t="str">
        <f t="shared" si="1"/>
        <v>#REF!</v>
      </c>
    </row>
    <row r="198">
      <c r="A198" s="16">
        <v>153664.0</v>
      </c>
      <c r="B198" s="3" t="str">
        <f t="shared" si="1"/>
        <v>#REF!</v>
      </c>
    </row>
    <row r="199">
      <c r="A199" s="7">
        <v>40284.0</v>
      </c>
      <c r="B199" s="3" t="str">
        <f t="shared" si="1"/>
        <v>#REF!</v>
      </c>
    </row>
    <row r="200">
      <c r="A200" s="8">
        <v>88.09</v>
      </c>
      <c r="B200" s="3" t="str">
        <f t="shared" si="1"/>
        <v>#REF!</v>
      </c>
    </row>
    <row r="201">
      <c r="A201" s="8">
        <v>88.16</v>
      </c>
      <c r="B201" s="3" t="str">
        <f t="shared" si="1"/>
        <v>#REF!</v>
      </c>
    </row>
    <row r="202">
      <c r="A202" s="8">
        <v>85.8</v>
      </c>
      <c r="B202" s="3" t="str">
        <f t="shared" si="1"/>
        <v>#REF!</v>
      </c>
    </row>
    <row r="203">
      <c r="A203" s="8">
        <v>86.63</v>
      </c>
      <c r="B203" s="3" t="str">
        <f t="shared" si="1"/>
        <v>#REF!</v>
      </c>
    </row>
    <row r="204">
      <c r="A204" s="11">
        <v>-1.57</v>
      </c>
      <c r="B204" s="3" t="str">
        <f t="shared" si="1"/>
        <v>#REF!</v>
      </c>
    </row>
    <row r="205">
      <c r="A205" s="12">
        <v>-0.0178</v>
      </c>
      <c r="B205" s="3" t="str">
        <f t="shared" si="1"/>
        <v>#REF!</v>
      </c>
    </row>
    <row r="206">
      <c r="A206" s="17">
        <v>81289.0</v>
      </c>
      <c r="B206" s="3" t="str">
        <f t="shared" si="1"/>
        <v>#REF!</v>
      </c>
    </row>
    <row r="207">
      <c r="A207" s="17">
        <v>159118.0</v>
      </c>
      <c r="B207" s="3" t="str">
        <f t="shared" si="1"/>
        <v>#REF!</v>
      </c>
    </row>
    <row r="208">
      <c r="A208" s="7">
        <v>40287.0</v>
      </c>
      <c r="B208" s="3" t="str">
        <f t="shared" si="1"/>
        <v>#REF!</v>
      </c>
    </row>
    <row r="209">
      <c r="A209" s="8">
        <v>86.25</v>
      </c>
      <c r="B209" s="3" t="str">
        <f t="shared" si="1"/>
        <v>#REF!</v>
      </c>
    </row>
    <row r="210">
      <c r="A210" s="8">
        <v>86.25</v>
      </c>
      <c r="B210" s="3" t="str">
        <f t="shared" si="1"/>
        <v>#REF!</v>
      </c>
    </row>
    <row r="211">
      <c r="A211" s="8">
        <v>84.01</v>
      </c>
      <c r="B211" s="3" t="str">
        <f t="shared" si="1"/>
        <v>#REF!</v>
      </c>
    </row>
    <row r="212">
      <c r="A212" s="8">
        <v>84.98</v>
      </c>
      <c r="B212" s="3" t="str">
        <f t="shared" si="1"/>
        <v>#REF!</v>
      </c>
    </row>
    <row r="213">
      <c r="A213" s="11">
        <v>-1.65</v>
      </c>
      <c r="B213" s="3" t="str">
        <f t="shared" si="1"/>
        <v>#REF!</v>
      </c>
    </row>
    <row r="214">
      <c r="A214" s="12">
        <v>-0.019</v>
      </c>
      <c r="B214" s="3" t="str">
        <f t="shared" si="1"/>
        <v>#REF!</v>
      </c>
    </row>
    <row r="215">
      <c r="A215" s="17">
        <v>85824.0</v>
      </c>
      <c r="B215" s="3" t="str">
        <f t="shared" si="1"/>
        <v>#REF!</v>
      </c>
    </row>
    <row r="216">
      <c r="A216" s="17">
        <v>156251.0</v>
      </c>
      <c r="B216" s="3" t="str">
        <f t="shared" si="1"/>
        <v>#REF!</v>
      </c>
    </row>
    <row r="217">
      <c r="A217" s="7">
        <v>40288.0</v>
      </c>
      <c r="B217" s="3" t="str">
        <f t="shared" si="1"/>
        <v>#REF!</v>
      </c>
    </row>
    <row r="218">
      <c r="A218" s="8">
        <v>85.31</v>
      </c>
      <c r="B218" s="3" t="str">
        <f t="shared" si="1"/>
        <v>#REF!</v>
      </c>
    </row>
    <row r="219">
      <c r="A219" s="8">
        <v>86.2</v>
      </c>
      <c r="B219" s="3" t="str">
        <f t="shared" si="1"/>
        <v>#REF!</v>
      </c>
    </row>
    <row r="220">
      <c r="A220" s="8">
        <v>85.22</v>
      </c>
      <c r="B220" s="3" t="str">
        <f t="shared" si="1"/>
        <v>#REF!</v>
      </c>
    </row>
    <row r="221">
      <c r="A221" s="8">
        <v>85.5</v>
      </c>
      <c r="B221" s="3" t="str">
        <f t="shared" si="1"/>
        <v>#REF!</v>
      </c>
    </row>
    <row r="222">
      <c r="A222" s="9">
        <f>+0.52</f>
        <v>0.52</v>
      </c>
      <c r="B222" s="3" t="str">
        <f t="shared" si="1"/>
        <v>#REF!</v>
      </c>
    </row>
    <row r="223">
      <c r="A223" s="9">
        <f>+0.61%</f>
        <v>0.0061</v>
      </c>
      <c r="B223" s="3" t="str">
        <f t="shared" si="1"/>
        <v>#REF!</v>
      </c>
    </row>
    <row r="224">
      <c r="A224" s="16">
        <v>66010.0</v>
      </c>
      <c r="B224" s="3" t="str">
        <f t="shared" si="1"/>
        <v>#REF!</v>
      </c>
    </row>
    <row r="225">
      <c r="A225" s="16">
        <v>155452.0</v>
      </c>
      <c r="B225" s="3" t="str">
        <f t="shared" si="1"/>
        <v>#REF!</v>
      </c>
    </row>
    <row r="226">
      <c r="A226" s="7">
        <v>40289.0</v>
      </c>
      <c r="B226" s="3" t="str">
        <f t="shared" si="1"/>
        <v>#REF!</v>
      </c>
    </row>
    <row r="227">
      <c r="A227" s="8">
        <v>85.86</v>
      </c>
      <c r="B227" s="3" t="str">
        <f t="shared" si="1"/>
        <v>#REF!</v>
      </c>
    </row>
    <row r="228">
      <c r="A228" s="8">
        <v>86.88</v>
      </c>
      <c r="B228" s="3" t="str">
        <f t="shared" si="1"/>
        <v>#REF!</v>
      </c>
    </row>
    <row r="229">
      <c r="A229" s="8">
        <v>85.3</v>
      </c>
      <c r="B229" s="3" t="str">
        <f t="shared" si="1"/>
        <v>#REF!</v>
      </c>
    </row>
    <row r="230">
      <c r="A230" s="8">
        <v>86.46</v>
      </c>
      <c r="B230" s="3" t="str">
        <f t="shared" si="1"/>
        <v>#REF!</v>
      </c>
    </row>
    <row r="231">
      <c r="A231" s="9">
        <f>+0.96</f>
        <v>0.96</v>
      </c>
      <c r="B231" s="3" t="str">
        <f t="shared" si="1"/>
        <v>#REF!</v>
      </c>
    </row>
    <row r="232">
      <c r="A232" s="9">
        <f>+1.12%</f>
        <v>0.0112</v>
      </c>
      <c r="B232" s="3" t="str">
        <f t="shared" si="1"/>
        <v>#REF!</v>
      </c>
    </row>
    <row r="233">
      <c r="A233" s="16">
        <v>83174.0</v>
      </c>
      <c r="B233" s="3" t="str">
        <f t="shared" si="1"/>
        <v>#REF!</v>
      </c>
    </row>
    <row r="234">
      <c r="A234" s="16">
        <v>158120.0</v>
      </c>
      <c r="B234" s="3" t="str">
        <f t="shared" si="1"/>
        <v>#REF!</v>
      </c>
    </row>
    <row r="235">
      <c r="A235" s="7">
        <v>40290.0</v>
      </c>
      <c r="B235" s="3" t="str">
        <f t="shared" si="1"/>
        <v>#REF!</v>
      </c>
    </row>
    <row r="236">
      <c r="A236" s="8">
        <v>86.29</v>
      </c>
      <c r="B236" s="3" t="str">
        <f t="shared" si="1"/>
        <v>#REF!</v>
      </c>
    </row>
    <row r="237">
      <c r="A237" s="8">
        <v>87.04</v>
      </c>
      <c r="B237" s="3" t="str">
        <f t="shared" si="1"/>
        <v>#REF!</v>
      </c>
    </row>
    <row r="238">
      <c r="A238" s="8">
        <v>84.98</v>
      </c>
      <c r="B238" s="3" t="str">
        <f t="shared" si="1"/>
        <v>#REF!</v>
      </c>
    </row>
    <row r="239">
      <c r="A239" s="8">
        <v>86.51</v>
      </c>
      <c r="B239" s="3" t="str">
        <f t="shared" si="1"/>
        <v>#REF!</v>
      </c>
    </row>
    <row r="240">
      <c r="A240" s="9">
        <f>+0.05</f>
        <v>0.05</v>
      </c>
      <c r="B240" s="3" t="str">
        <f t="shared" si="1"/>
        <v>#REF!</v>
      </c>
    </row>
    <row r="241">
      <c r="A241" s="9">
        <f>+0.06%</f>
        <v>0.0006</v>
      </c>
      <c r="B241" s="3" t="str">
        <f t="shared" si="1"/>
        <v>#REF!</v>
      </c>
    </row>
    <row r="242">
      <c r="A242" s="16">
        <v>82823.0</v>
      </c>
      <c r="B242" s="3" t="str">
        <f t="shared" si="1"/>
        <v>#REF!</v>
      </c>
    </row>
    <row r="243">
      <c r="A243" s="16">
        <v>161163.0</v>
      </c>
      <c r="B243" s="3" t="str">
        <f t="shared" si="1"/>
        <v>#REF!</v>
      </c>
    </row>
    <row r="244">
      <c r="A244" s="7">
        <v>40291.0</v>
      </c>
      <c r="B244" s="3" t="str">
        <f t="shared" si="1"/>
        <v>#REF!</v>
      </c>
    </row>
    <row r="245">
      <c r="A245" s="8">
        <v>86.31</v>
      </c>
      <c r="B245" s="3" t="str">
        <f t="shared" si="1"/>
        <v>#REF!</v>
      </c>
    </row>
    <row r="246">
      <c r="A246" s="8">
        <v>88.07</v>
      </c>
      <c r="B246" s="3" t="str">
        <f t="shared" si="1"/>
        <v>#REF!</v>
      </c>
    </row>
    <row r="247">
      <c r="A247" s="8">
        <v>86.05</v>
      </c>
      <c r="B247" s="3" t="str">
        <f t="shared" si="1"/>
        <v>#REF!</v>
      </c>
    </row>
    <row r="248">
      <c r="A248" s="8">
        <v>88.0</v>
      </c>
      <c r="B248" s="3" t="str">
        <f t="shared" si="1"/>
        <v>#REF!</v>
      </c>
    </row>
    <row r="249">
      <c r="A249" s="9">
        <f>+1.49</f>
        <v>1.49</v>
      </c>
      <c r="B249" s="3" t="str">
        <f t="shared" si="1"/>
        <v>#REF!</v>
      </c>
    </row>
    <row r="250">
      <c r="A250" s="9">
        <f>+1.72%</f>
        <v>0.0172</v>
      </c>
      <c r="B250" s="3" t="str">
        <f t="shared" si="1"/>
        <v>#REF!</v>
      </c>
    </row>
    <row r="251">
      <c r="A251" s="16">
        <v>66806.0</v>
      </c>
      <c r="B251" s="3" t="str">
        <f t="shared" si="1"/>
        <v>#REF!</v>
      </c>
    </row>
    <row r="252">
      <c r="A252" s="16">
        <v>163141.0</v>
      </c>
      <c r="B252" s="3" t="str">
        <f t="shared" si="1"/>
        <v>#REF!</v>
      </c>
    </row>
    <row r="253">
      <c r="A253" s="7">
        <v>40294.0</v>
      </c>
      <c r="B253" s="3" t="str">
        <f t="shared" si="1"/>
        <v>#REF!</v>
      </c>
    </row>
    <row r="254">
      <c r="A254" s="8">
        <v>88.0</v>
      </c>
      <c r="B254" s="3" t="str">
        <f t="shared" si="1"/>
        <v>#REF!</v>
      </c>
    </row>
    <row r="255">
      <c r="A255" s="8">
        <v>88.5</v>
      </c>
      <c r="B255" s="3" t="str">
        <f t="shared" si="1"/>
        <v>#REF!</v>
      </c>
    </row>
    <row r="256">
      <c r="A256" s="8">
        <v>87.23</v>
      </c>
      <c r="B256" s="3" t="str">
        <f t="shared" si="1"/>
        <v>#REF!</v>
      </c>
    </row>
    <row r="257">
      <c r="A257" s="8">
        <v>87.62</v>
      </c>
      <c r="B257" s="3" t="str">
        <f t="shared" si="1"/>
        <v>#REF!</v>
      </c>
    </row>
    <row r="258">
      <c r="A258" s="11">
        <v>-0.38</v>
      </c>
      <c r="B258" s="3" t="str">
        <f t="shared" si="1"/>
        <v>#REF!</v>
      </c>
    </row>
    <row r="259">
      <c r="A259" s="12">
        <v>-0.0043</v>
      </c>
      <c r="B259" s="3" t="str">
        <f t="shared" si="1"/>
        <v>#REF!</v>
      </c>
    </row>
    <row r="260">
      <c r="A260" s="17">
        <v>57822.0</v>
      </c>
      <c r="B260" s="3" t="str">
        <f t="shared" si="1"/>
        <v>#REF!</v>
      </c>
    </row>
    <row r="261">
      <c r="A261" s="17">
        <v>166878.0</v>
      </c>
      <c r="B261" s="3" t="str">
        <f t="shared" si="1"/>
        <v>#REF!</v>
      </c>
    </row>
    <row r="262">
      <c r="A262" s="7">
        <v>40295.0</v>
      </c>
      <c r="B262" s="3" t="str">
        <f t="shared" si="1"/>
        <v>#REF!</v>
      </c>
    </row>
    <row r="263">
      <c r="A263" s="8">
        <v>87.7</v>
      </c>
      <c r="B263" s="3" t="str">
        <f t="shared" si="1"/>
        <v>#REF!</v>
      </c>
    </row>
    <row r="264">
      <c r="A264" s="8">
        <v>87.96</v>
      </c>
      <c r="B264" s="3" t="str">
        <f t="shared" si="1"/>
        <v>#REF!</v>
      </c>
    </row>
    <row r="265">
      <c r="A265" s="8">
        <v>86.05</v>
      </c>
      <c r="B265" s="3" t="str">
        <f t="shared" si="1"/>
        <v>#REF!</v>
      </c>
    </row>
    <row r="266">
      <c r="A266" s="8">
        <v>86.65</v>
      </c>
      <c r="B266" s="3" t="str">
        <f t="shared" si="1"/>
        <v>#REF!</v>
      </c>
    </row>
    <row r="267">
      <c r="A267" s="11">
        <v>-0.97</v>
      </c>
      <c r="B267" s="3" t="str">
        <f t="shared" si="1"/>
        <v>#REF!</v>
      </c>
    </row>
    <row r="268">
      <c r="A268" s="12">
        <v>-0.0111</v>
      </c>
      <c r="B268" s="3" t="str">
        <f t="shared" si="1"/>
        <v>#REF!</v>
      </c>
    </row>
    <row r="269">
      <c r="A269" s="17">
        <v>105306.0</v>
      </c>
      <c r="B269" s="3" t="str">
        <f t="shared" si="1"/>
        <v>#REF!</v>
      </c>
    </row>
    <row r="270">
      <c r="A270" s="17">
        <v>165519.0</v>
      </c>
      <c r="B270" s="3" t="str">
        <f t="shared" si="1"/>
        <v>#REF!</v>
      </c>
    </row>
    <row r="271">
      <c r="A271" s="7">
        <v>40296.0</v>
      </c>
      <c r="B271" s="3" t="str">
        <f t="shared" si="1"/>
        <v>#REF!</v>
      </c>
    </row>
    <row r="272">
      <c r="A272" s="8">
        <v>86.13</v>
      </c>
      <c r="B272" s="3" t="str">
        <f t="shared" si="1"/>
        <v>#REF!</v>
      </c>
    </row>
    <row r="273">
      <c r="A273" s="8">
        <v>87.16</v>
      </c>
      <c r="B273" s="3" t="str">
        <f t="shared" si="1"/>
        <v>#REF!</v>
      </c>
    </row>
    <row r="274">
      <c r="A274" s="8">
        <v>85.8</v>
      </c>
      <c r="B274" s="3" t="str">
        <f t="shared" si="1"/>
        <v>#REF!</v>
      </c>
    </row>
    <row r="275">
      <c r="A275" s="8">
        <v>87.05</v>
      </c>
      <c r="B275" s="3" t="str">
        <f t="shared" si="1"/>
        <v>#REF!</v>
      </c>
    </row>
    <row r="276">
      <c r="A276" s="9">
        <f>+0.4</f>
        <v>0.4</v>
      </c>
      <c r="B276" s="3" t="str">
        <f t="shared" si="1"/>
        <v>#REF!</v>
      </c>
    </row>
    <row r="277">
      <c r="A277" s="9">
        <f>+0.46%</f>
        <v>0.0046</v>
      </c>
      <c r="B277" s="3" t="str">
        <f t="shared" si="1"/>
        <v>#REF!</v>
      </c>
    </row>
    <row r="278">
      <c r="A278" s="16">
        <v>96079.0</v>
      </c>
      <c r="B278" s="3" t="str">
        <f t="shared" si="1"/>
        <v>#REF!</v>
      </c>
    </row>
    <row r="279">
      <c r="A279" s="16">
        <v>168007.0</v>
      </c>
      <c r="B279" s="3" t="str">
        <f t="shared" si="1"/>
        <v>#REF!</v>
      </c>
    </row>
    <row r="280">
      <c r="A280" s="7">
        <v>40297.0</v>
      </c>
      <c r="B280" s="3" t="str">
        <f t="shared" si="1"/>
        <v>#REF!</v>
      </c>
    </row>
    <row r="281">
      <c r="A281" s="8">
        <v>87.04</v>
      </c>
      <c r="B281" s="3" t="str">
        <f t="shared" si="1"/>
        <v>#REF!</v>
      </c>
    </row>
    <row r="282">
      <c r="A282" s="8">
        <v>88.55</v>
      </c>
      <c r="B282" s="3" t="str">
        <f t="shared" si="1"/>
        <v>#REF!</v>
      </c>
    </row>
    <row r="283">
      <c r="A283" s="8">
        <v>86.75</v>
      </c>
      <c r="B283" s="3" t="str">
        <f t="shared" si="1"/>
        <v>#REF!</v>
      </c>
    </row>
    <row r="284">
      <c r="A284" s="8">
        <v>87.84</v>
      </c>
      <c r="B284" s="3" t="str">
        <f t="shared" si="1"/>
        <v>#REF!</v>
      </c>
    </row>
    <row r="285">
      <c r="A285" s="9">
        <f>+0.79</f>
        <v>0.79</v>
      </c>
      <c r="B285" s="3" t="str">
        <f t="shared" si="1"/>
        <v>#REF!</v>
      </c>
    </row>
    <row r="286">
      <c r="A286" s="9">
        <f>+0.91%</f>
        <v>0.0091</v>
      </c>
      <c r="B286" s="3" t="str">
        <f t="shared" si="1"/>
        <v>#REF!</v>
      </c>
    </row>
    <row r="287">
      <c r="A287" s="16">
        <v>102357.0</v>
      </c>
      <c r="B287" s="3" t="str">
        <f t="shared" si="1"/>
        <v>#REF!</v>
      </c>
    </row>
    <row r="288">
      <c r="A288" s="16">
        <v>168230.0</v>
      </c>
      <c r="B288" s="3" t="str">
        <f t="shared" si="1"/>
        <v>#REF!</v>
      </c>
    </row>
    <row r="289">
      <c r="A289" s="7">
        <v>40298.0</v>
      </c>
      <c r="B289" s="3" t="str">
        <f t="shared" si="1"/>
        <v>#REF!</v>
      </c>
    </row>
    <row r="290">
      <c r="A290" s="8">
        <v>88.06</v>
      </c>
      <c r="B290" s="3" t="str">
        <f t="shared" si="1"/>
        <v>#REF!</v>
      </c>
    </row>
    <row r="291">
      <c r="A291" s="8">
        <v>88.72</v>
      </c>
      <c r="B291" s="3" t="str">
        <f t="shared" si="1"/>
        <v>#REF!</v>
      </c>
    </row>
    <row r="292">
      <c r="A292" s="8">
        <v>87.69</v>
      </c>
      <c r="B292" s="3" t="str">
        <f t="shared" si="1"/>
        <v>#REF!</v>
      </c>
    </row>
    <row r="293">
      <c r="A293" s="8">
        <v>88.45</v>
      </c>
      <c r="B293" s="3" t="str">
        <f t="shared" si="1"/>
        <v>#REF!</v>
      </c>
    </row>
    <row r="294">
      <c r="A294" s="9">
        <f>+0.61</f>
        <v>0.61</v>
      </c>
      <c r="B294" s="3" t="str">
        <f t="shared" si="1"/>
        <v>#REF!</v>
      </c>
    </row>
    <row r="295">
      <c r="A295" s="9">
        <f>+0.69%</f>
        <v>0.0069</v>
      </c>
      <c r="B295" s="3" t="str">
        <f t="shared" si="1"/>
        <v>#REF!</v>
      </c>
    </row>
    <row r="296">
      <c r="A296" s="16">
        <v>110415.0</v>
      </c>
      <c r="B296" s="3" t="str">
        <f t="shared" si="1"/>
        <v>#REF!</v>
      </c>
    </row>
    <row r="297">
      <c r="A297" s="16">
        <v>168230.0</v>
      </c>
      <c r="B297" s="3" t="str">
        <f t="shared" si="1"/>
        <v>#REF!</v>
      </c>
    </row>
    <row r="298">
      <c r="A298" s="7">
        <v>40301.0</v>
      </c>
      <c r="B298" s="3" t="str">
        <f t="shared" si="1"/>
        <v>#REF!</v>
      </c>
    </row>
    <row r="299">
      <c r="A299" s="8">
        <v>88.6</v>
      </c>
      <c r="B299" s="3" t="str">
        <f t="shared" si="1"/>
        <v>#REF!</v>
      </c>
    </row>
    <row r="300">
      <c r="A300" s="8">
        <v>90.58</v>
      </c>
      <c r="B300" s="3" t="str">
        <f t="shared" si="1"/>
        <v>#REF!</v>
      </c>
    </row>
    <row r="301">
      <c r="A301" s="8">
        <v>88.18</v>
      </c>
      <c r="B301" s="3" t="str">
        <f t="shared" si="1"/>
        <v>#REF!</v>
      </c>
    </row>
    <row r="302">
      <c r="A302" s="8">
        <v>89.99</v>
      </c>
      <c r="B302" s="3" t="str">
        <f t="shared" si="1"/>
        <v>#REF!</v>
      </c>
    </row>
    <row r="303">
      <c r="A303" s="9">
        <f>+1.54</f>
        <v>1.54</v>
      </c>
      <c r="B303" s="3" t="str">
        <f t="shared" si="1"/>
        <v>#REF!</v>
      </c>
    </row>
    <row r="304">
      <c r="A304" s="9">
        <f>+1.74%</f>
        <v>0.0174</v>
      </c>
      <c r="B304" s="3" t="str">
        <f t="shared" si="1"/>
        <v>#REF!</v>
      </c>
    </row>
    <row r="305">
      <c r="A305" s="16">
        <v>48903.0</v>
      </c>
      <c r="B305" s="3" t="str">
        <f t="shared" si="1"/>
        <v>#REF!</v>
      </c>
    </row>
    <row r="306">
      <c r="A306" s="16">
        <v>173295.0</v>
      </c>
      <c r="B306" s="3" t="str">
        <f t="shared" si="1"/>
        <v>#REF!</v>
      </c>
    </row>
    <row r="307">
      <c r="A307" s="7">
        <v>40302.0</v>
      </c>
      <c r="B307" s="3" t="str">
        <f t="shared" si="1"/>
        <v>#REF!</v>
      </c>
    </row>
    <row r="308">
      <c r="A308" s="8">
        <v>89.87</v>
      </c>
      <c r="B308" s="3" t="str">
        <f t="shared" si="1"/>
        <v>#REF!</v>
      </c>
    </row>
    <row r="309">
      <c r="A309" s="8">
        <v>90.05</v>
      </c>
      <c r="B309" s="3" t="str">
        <f t="shared" si="1"/>
        <v>#REF!</v>
      </c>
    </row>
    <row r="310">
      <c r="A310" s="8">
        <v>86.15</v>
      </c>
      <c r="B310" s="3" t="str">
        <f t="shared" si="1"/>
        <v>#REF!</v>
      </c>
    </row>
    <row r="311">
      <c r="A311" s="8">
        <v>86.66</v>
      </c>
      <c r="B311" s="3" t="str">
        <f t="shared" si="1"/>
        <v>#REF!</v>
      </c>
    </row>
    <row r="312">
      <c r="A312" s="11">
        <v>-3.33</v>
      </c>
      <c r="B312" s="3" t="str">
        <f t="shared" si="1"/>
        <v>#REF!</v>
      </c>
    </row>
    <row r="313">
      <c r="A313" s="12">
        <v>-0.037</v>
      </c>
      <c r="B313" s="3" t="str">
        <f t="shared" si="1"/>
        <v>#REF!</v>
      </c>
    </row>
    <row r="314">
      <c r="A314" s="17">
        <v>126252.0</v>
      </c>
      <c r="B314" s="3" t="str">
        <f t="shared" si="1"/>
        <v>#REF!</v>
      </c>
    </row>
    <row r="315">
      <c r="A315" s="17">
        <v>180304.0</v>
      </c>
      <c r="B315" s="3" t="str">
        <f t="shared" si="1"/>
        <v>#REF!</v>
      </c>
    </row>
    <row r="316">
      <c r="A316" s="7">
        <v>40303.0</v>
      </c>
      <c r="B316" s="3" t="str">
        <f t="shared" si="1"/>
        <v>#REF!</v>
      </c>
    </row>
    <row r="317">
      <c r="A317" s="8">
        <v>86.18</v>
      </c>
      <c r="B317" s="3" t="str">
        <f t="shared" si="1"/>
        <v>#REF!</v>
      </c>
    </row>
    <row r="318">
      <c r="A318" s="8">
        <v>86.89</v>
      </c>
      <c r="B318" s="3" t="str">
        <f t="shared" si="1"/>
        <v>#REF!</v>
      </c>
    </row>
    <row r="319">
      <c r="A319" s="8">
        <v>83.19</v>
      </c>
      <c r="B319" s="3" t="str">
        <f t="shared" si="1"/>
        <v>#REF!</v>
      </c>
    </row>
    <row r="320">
      <c r="A320" s="8">
        <v>83.66</v>
      </c>
      <c r="B320" s="3" t="str">
        <f t="shared" si="1"/>
        <v>#REF!</v>
      </c>
    </row>
    <row r="321">
      <c r="A321" s="11">
        <v>-3.0</v>
      </c>
      <c r="B321" s="3" t="str">
        <f t="shared" si="1"/>
        <v>#REF!</v>
      </c>
    </row>
    <row r="322">
      <c r="A322" s="12">
        <v>-0.0346</v>
      </c>
      <c r="B322" s="3" t="str">
        <f t="shared" si="1"/>
        <v>#REF!</v>
      </c>
    </row>
    <row r="323">
      <c r="A323" s="17">
        <v>133769.0</v>
      </c>
      <c r="B323" s="3" t="str">
        <f t="shared" si="1"/>
        <v>#REF!</v>
      </c>
    </row>
    <row r="324">
      <c r="A324" s="17">
        <v>178133.0</v>
      </c>
      <c r="B324" s="3" t="str">
        <f t="shared" si="1"/>
        <v>#REF!</v>
      </c>
    </row>
    <row r="325">
      <c r="A325" s="7">
        <v>40304.0</v>
      </c>
      <c r="B325" s="3" t="str">
        <f t="shared" si="1"/>
        <v>#REF!</v>
      </c>
    </row>
    <row r="326">
      <c r="A326" s="8">
        <v>83.75</v>
      </c>
      <c r="B326" s="3" t="str">
        <f t="shared" si="1"/>
        <v>#REF!</v>
      </c>
    </row>
    <row r="327">
      <c r="A327" s="8">
        <v>84.03</v>
      </c>
      <c r="B327" s="3" t="str">
        <f t="shared" si="1"/>
        <v>#REF!</v>
      </c>
    </row>
    <row r="328">
      <c r="A328" s="8">
        <v>78.66</v>
      </c>
      <c r="B328" s="3" t="str">
        <f t="shared" si="1"/>
        <v>#REF!</v>
      </c>
    </row>
    <row r="329">
      <c r="A329" s="8">
        <v>80.89</v>
      </c>
      <c r="B329" s="3" t="str">
        <f t="shared" si="1"/>
        <v>#REF!</v>
      </c>
    </row>
    <row r="330">
      <c r="A330" s="11">
        <v>-2.77</v>
      </c>
      <c r="B330" s="3" t="str">
        <f t="shared" si="1"/>
        <v>#REF!</v>
      </c>
    </row>
    <row r="331">
      <c r="A331" s="12">
        <v>-0.0331</v>
      </c>
      <c r="B331" s="3" t="str">
        <f t="shared" si="1"/>
        <v>#REF!</v>
      </c>
    </row>
    <row r="332">
      <c r="A332" s="17">
        <v>149194.0</v>
      </c>
      <c r="B332" s="3" t="str">
        <f t="shared" si="1"/>
        <v>#REF!</v>
      </c>
    </row>
    <row r="333">
      <c r="A333" s="17">
        <v>179058.0</v>
      </c>
      <c r="B333" s="3" t="str">
        <f t="shared" si="1"/>
        <v>#REF!</v>
      </c>
    </row>
    <row r="334">
      <c r="A334" s="7">
        <v>40305.0</v>
      </c>
      <c r="B334" s="3" t="str">
        <f t="shared" si="1"/>
        <v>#REF!</v>
      </c>
    </row>
    <row r="335">
      <c r="A335" s="8">
        <v>80.9</v>
      </c>
      <c r="B335" s="3" t="str">
        <f t="shared" si="1"/>
        <v>#REF!</v>
      </c>
    </row>
    <row r="336">
      <c r="A336" s="8">
        <v>81.7</v>
      </c>
      <c r="B336" s="3" t="str">
        <f t="shared" si="1"/>
        <v>#REF!</v>
      </c>
    </row>
    <row r="337">
      <c r="A337" s="8">
        <v>78.65</v>
      </c>
      <c r="B337" s="3" t="str">
        <f t="shared" si="1"/>
        <v>#REF!</v>
      </c>
    </row>
    <row r="338">
      <c r="A338" s="8">
        <v>79.34</v>
      </c>
      <c r="B338" s="3" t="str">
        <f t="shared" si="1"/>
        <v>#REF!</v>
      </c>
    </row>
    <row r="339">
      <c r="A339" s="11">
        <v>-1.55</v>
      </c>
      <c r="B339" s="3" t="str">
        <f t="shared" si="1"/>
        <v>#REF!</v>
      </c>
    </row>
    <row r="340">
      <c r="A340" s="12">
        <v>-0.0192</v>
      </c>
      <c r="B340" s="3" t="str">
        <f t="shared" si="1"/>
        <v>#REF!</v>
      </c>
    </row>
    <row r="341">
      <c r="A341" s="17">
        <v>144825.0</v>
      </c>
      <c r="B341" s="3" t="str">
        <f t="shared" si="1"/>
        <v>#REF!</v>
      </c>
    </row>
    <row r="342">
      <c r="A342" s="17">
        <v>173561.0</v>
      </c>
      <c r="B342" s="3" t="str">
        <f t="shared" si="1"/>
        <v>#REF!</v>
      </c>
    </row>
    <row r="343">
      <c r="A343" s="7">
        <v>40308.0</v>
      </c>
      <c r="B343" s="3" t="str">
        <f t="shared" si="1"/>
        <v>#REF!</v>
      </c>
    </row>
    <row r="344">
      <c r="A344" s="8">
        <v>79.44</v>
      </c>
      <c r="B344" s="3" t="str">
        <f t="shared" si="1"/>
        <v>#REF!</v>
      </c>
    </row>
    <row r="345">
      <c r="A345" s="8">
        <v>82.83</v>
      </c>
      <c r="B345" s="3" t="str">
        <f t="shared" si="1"/>
        <v>#REF!</v>
      </c>
    </row>
    <row r="346">
      <c r="A346" s="8">
        <v>79.44</v>
      </c>
      <c r="B346" s="3" t="str">
        <f t="shared" si="1"/>
        <v>#REF!</v>
      </c>
    </row>
    <row r="347">
      <c r="A347" s="8">
        <v>81.23</v>
      </c>
      <c r="B347" s="3" t="str">
        <f t="shared" si="1"/>
        <v>#REF!</v>
      </c>
    </row>
    <row r="348">
      <c r="A348" s="9">
        <f>+1.89</f>
        <v>1.89</v>
      </c>
      <c r="B348" s="3" t="str">
        <f t="shared" si="1"/>
        <v>#REF!</v>
      </c>
    </row>
    <row r="349">
      <c r="A349" s="9">
        <f>+2.38%</f>
        <v>0.0238</v>
      </c>
      <c r="B349" s="3" t="str">
        <f t="shared" si="1"/>
        <v>#REF!</v>
      </c>
    </row>
    <row r="350">
      <c r="A350" s="16">
        <v>154422.0</v>
      </c>
      <c r="B350" s="3" t="str">
        <f t="shared" si="1"/>
        <v>#REF!</v>
      </c>
    </row>
    <row r="351">
      <c r="A351" s="16">
        <v>184135.0</v>
      </c>
      <c r="B351" s="3" t="str">
        <f t="shared" si="1"/>
        <v>#REF!</v>
      </c>
    </row>
    <row r="352">
      <c r="A352" s="7">
        <v>40309.0</v>
      </c>
      <c r="B352" s="3" t="str">
        <f t="shared" si="1"/>
        <v>#REF!</v>
      </c>
    </row>
    <row r="353">
      <c r="A353" s="8">
        <v>81.43</v>
      </c>
      <c r="B353" s="3" t="str">
        <f t="shared" si="1"/>
        <v>#REF!</v>
      </c>
    </row>
    <row r="354">
      <c r="A354" s="8">
        <v>82.17</v>
      </c>
      <c r="B354" s="3" t="str">
        <f t="shared" si="1"/>
        <v>#REF!</v>
      </c>
    </row>
    <row r="355">
      <c r="A355" s="8">
        <v>80.08</v>
      </c>
      <c r="B355" s="3" t="str">
        <f t="shared" si="1"/>
        <v>#REF!</v>
      </c>
    </row>
    <row r="356">
      <c r="A356" s="8">
        <v>81.65</v>
      </c>
      <c r="B356" s="3" t="str">
        <f t="shared" si="1"/>
        <v>#REF!</v>
      </c>
    </row>
    <row r="357">
      <c r="A357" s="9">
        <f>+0.42</f>
        <v>0.42</v>
      </c>
      <c r="B357" s="3" t="str">
        <f t="shared" si="1"/>
        <v>#REF!</v>
      </c>
    </row>
    <row r="358">
      <c r="A358" s="9">
        <f>+0.52%</f>
        <v>0.0052</v>
      </c>
      <c r="B358" s="3" t="str">
        <f t="shared" si="1"/>
        <v>#REF!</v>
      </c>
    </row>
    <row r="359">
      <c r="A359" s="16">
        <v>159508.0</v>
      </c>
      <c r="B359" s="3" t="str">
        <f t="shared" si="1"/>
        <v>#REF!</v>
      </c>
    </row>
    <row r="360">
      <c r="A360" s="16">
        <v>194948.0</v>
      </c>
      <c r="B360" s="3" t="str">
        <f t="shared" si="1"/>
        <v>#REF!</v>
      </c>
    </row>
    <row r="361">
      <c r="A361" s="7">
        <v>40310.0</v>
      </c>
      <c r="B361" s="3" t="str">
        <f t="shared" si="1"/>
        <v>#REF!</v>
      </c>
    </row>
    <row r="362">
      <c r="A362" s="8">
        <v>81.36</v>
      </c>
      <c r="B362" s="3" t="str">
        <f t="shared" si="1"/>
        <v>#REF!</v>
      </c>
    </row>
    <row r="363">
      <c r="A363" s="8">
        <v>82.86</v>
      </c>
      <c r="B363" s="3" t="str">
        <f t="shared" si="1"/>
        <v>#REF!</v>
      </c>
    </row>
    <row r="364">
      <c r="A364" s="8">
        <v>81.1</v>
      </c>
      <c r="B364" s="3" t="str">
        <f t="shared" si="1"/>
        <v>#REF!</v>
      </c>
    </row>
    <row r="365">
      <c r="A365" s="8">
        <v>82.4</v>
      </c>
      <c r="B365" s="3" t="str">
        <f t="shared" si="1"/>
        <v>#REF!</v>
      </c>
    </row>
    <row r="366">
      <c r="A366" s="9">
        <f>+0.75</f>
        <v>0.75</v>
      </c>
      <c r="B366" s="3" t="str">
        <f t="shared" si="1"/>
        <v>#REF!</v>
      </c>
    </row>
    <row r="367">
      <c r="A367" s="9">
        <f>+0.92%</f>
        <v>0.0092</v>
      </c>
      <c r="B367" s="3" t="str">
        <f t="shared" si="1"/>
        <v>#REF!</v>
      </c>
    </row>
    <row r="368">
      <c r="A368" s="16">
        <v>189235.0</v>
      </c>
      <c r="B368" s="3" t="str">
        <f t="shared" si="1"/>
        <v>#REF!</v>
      </c>
    </row>
    <row r="369">
      <c r="A369" s="16">
        <v>196422.0</v>
      </c>
      <c r="B369" s="3" t="str">
        <f t="shared" si="1"/>
        <v>#REF!</v>
      </c>
    </row>
    <row r="370">
      <c r="A370" s="7">
        <v>40311.0</v>
      </c>
      <c r="B370" s="3" t="str">
        <f t="shared" si="1"/>
        <v>#REF!</v>
      </c>
    </row>
    <row r="371">
      <c r="A371" s="8">
        <v>82.42</v>
      </c>
      <c r="B371" s="3" t="str">
        <f t="shared" si="1"/>
        <v>#REF!</v>
      </c>
    </row>
    <row r="372">
      <c r="A372" s="8">
        <v>82.94</v>
      </c>
      <c r="B372" s="3" t="str">
        <f t="shared" si="1"/>
        <v>#REF!</v>
      </c>
    </row>
    <row r="373">
      <c r="A373" s="8">
        <v>81.04</v>
      </c>
      <c r="B373" s="3" t="str">
        <f t="shared" si="1"/>
        <v>#REF!</v>
      </c>
    </row>
    <row r="374">
      <c r="A374" s="8">
        <v>81.43</v>
      </c>
      <c r="B374" s="3" t="str">
        <f t="shared" si="1"/>
        <v>#REF!</v>
      </c>
    </row>
    <row r="375">
      <c r="A375" s="11">
        <v>-0.97</v>
      </c>
      <c r="B375" s="3" t="str">
        <f t="shared" si="1"/>
        <v>#REF!</v>
      </c>
    </row>
    <row r="376">
      <c r="A376" s="12">
        <v>-0.0118</v>
      </c>
      <c r="B376" s="3" t="str">
        <f t="shared" si="1"/>
        <v>#REF!</v>
      </c>
    </row>
    <row r="377">
      <c r="A377" s="17">
        <v>217546.0</v>
      </c>
      <c r="B377" s="3" t="str">
        <f t="shared" si="1"/>
        <v>#REF!</v>
      </c>
    </row>
    <row r="378">
      <c r="A378" s="17">
        <v>220408.0</v>
      </c>
      <c r="B378" s="3" t="str">
        <f t="shared" si="1"/>
        <v>#REF!</v>
      </c>
    </row>
    <row r="379">
      <c r="A379" s="7">
        <v>40312.0</v>
      </c>
      <c r="B379" s="3" t="str">
        <f t="shared" si="1"/>
        <v>#REF!</v>
      </c>
    </row>
    <row r="380">
      <c r="A380" s="8">
        <v>81.15</v>
      </c>
      <c r="B380" s="3" t="str">
        <f t="shared" si="1"/>
        <v>#REF!</v>
      </c>
    </row>
    <row r="381">
      <c r="A381" s="8">
        <v>81.38</v>
      </c>
      <c r="B381" s="3" t="str">
        <f t="shared" si="1"/>
        <v>#REF!</v>
      </c>
    </row>
    <row r="382">
      <c r="A382" s="8">
        <v>77.57</v>
      </c>
      <c r="B382" s="3" t="str">
        <f t="shared" si="1"/>
        <v>#REF!</v>
      </c>
    </row>
    <row r="383">
      <c r="A383" s="8">
        <v>77.93</v>
      </c>
      <c r="B383" s="3" t="str">
        <f t="shared" si="1"/>
        <v>#REF!</v>
      </c>
    </row>
    <row r="384">
      <c r="A384" s="11">
        <v>-3.5</v>
      </c>
      <c r="B384" s="3" t="str">
        <f t="shared" si="1"/>
        <v>#REF!</v>
      </c>
    </row>
    <row r="385">
      <c r="A385" s="12">
        <v>-0.043</v>
      </c>
      <c r="B385" s="3" t="str">
        <f t="shared" si="1"/>
        <v>#REF!</v>
      </c>
    </row>
    <row r="386">
      <c r="A386" s="17">
        <v>220960.0</v>
      </c>
      <c r="B386" s="3" t="str">
        <f t="shared" si="1"/>
        <v>#REF!</v>
      </c>
    </row>
    <row r="387">
      <c r="A387" s="17">
        <v>222325.0</v>
      </c>
      <c r="B387" s="3" t="str">
        <f t="shared" si="1"/>
        <v>#REF!</v>
      </c>
    </row>
    <row r="388">
      <c r="A388" s="7">
        <v>40315.0</v>
      </c>
      <c r="B388" s="3" t="str">
        <f t="shared" si="1"/>
        <v>#REF!</v>
      </c>
    </row>
    <row r="389">
      <c r="A389" s="8">
        <v>78.05</v>
      </c>
      <c r="B389" s="3" t="str">
        <f t="shared" si="1"/>
        <v>#REF!</v>
      </c>
    </row>
    <row r="390">
      <c r="A390" s="8">
        <v>78.47</v>
      </c>
      <c r="B390" s="3" t="str">
        <f t="shared" si="1"/>
        <v>#REF!</v>
      </c>
    </row>
    <row r="391">
      <c r="A391" s="8">
        <v>74.75</v>
      </c>
      <c r="B391" s="3" t="str">
        <f t="shared" si="1"/>
        <v>#REF!</v>
      </c>
    </row>
    <row r="392">
      <c r="A392" s="8">
        <v>75.1</v>
      </c>
      <c r="B392" s="3" t="str">
        <f t="shared" si="1"/>
        <v>#REF!</v>
      </c>
    </row>
    <row r="393">
      <c r="A393" s="11">
        <v>-2.83</v>
      </c>
      <c r="B393" s="3" t="str">
        <f t="shared" si="1"/>
        <v>#REF!</v>
      </c>
    </row>
    <row r="394">
      <c r="A394" s="12">
        <v>-0.0363</v>
      </c>
      <c r="B394" s="3" t="str">
        <f t="shared" si="1"/>
        <v>#REF!</v>
      </c>
    </row>
    <row r="395">
      <c r="A395" s="17">
        <v>195865.0</v>
      </c>
      <c r="B395" s="3" t="str">
        <f t="shared" si="1"/>
        <v>#REF!</v>
      </c>
    </row>
    <row r="396">
      <c r="A396" s="17">
        <v>219225.0</v>
      </c>
      <c r="B396" s="3" t="str">
        <f t="shared" si="1"/>
        <v>#REF!</v>
      </c>
    </row>
    <row r="397">
      <c r="A397" s="7">
        <v>40316.0</v>
      </c>
      <c r="B397" s="3" t="str">
        <f t="shared" si="1"/>
        <v>#REF!</v>
      </c>
    </row>
    <row r="398">
      <c r="A398" s="8">
        <v>75.77</v>
      </c>
      <c r="B398" s="3" t="str">
        <f t="shared" si="1"/>
        <v>#REF!</v>
      </c>
    </row>
    <row r="399">
      <c r="A399" s="8">
        <v>76.6</v>
      </c>
      <c r="B399" s="3" t="str">
        <f t="shared" si="1"/>
        <v>#REF!</v>
      </c>
    </row>
    <row r="400">
      <c r="A400" s="8">
        <v>74.01</v>
      </c>
      <c r="B400" s="3" t="str">
        <f t="shared" si="1"/>
        <v>#REF!</v>
      </c>
    </row>
    <row r="401">
      <c r="A401" s="8">
        <v>74.43</v>
      </c>
      <c r="B401" s="3" t="str">
        <f t="shared" si="1"/>
        <v>#REF!</v>
      </c>
    </row>
    <row r="402">
      <c r="A402" s="11">
        <v>-0.67</v>
      </c>
      <c r="B402" s="3" t="str">
        <f t="shared" si="1"/>
        <v>#REF!</v>
      </c>
    </row>
    <row r="403">
      <c r="A403" s="12">
        <v>-0.0089</v>
      </c>
      <c r="B403" s="3" t="str">
        <f t="shared" si="1"/>
        <v>#REF!</v>
      </c>
    </row>
    <row r="404">
      <c r="A404" s="17">
        <v>211604.0</v>
      </c>
      <c r="B404" s="3" t="str">
        <f t="shared" si="1"/>
        <v>#REF!</v>
      </c>
    </row>
    <row r="405">
      <c r="A405" s="17">
        <v>219618.0</v>
      </c>
      <c r="B405" s="3" t="str">
        <f t="shared" si="1"/>
        <v>#REF!</v>
      </c>
    </row>
    <row r="406">
      <c r="A406" s="7">
        <v>40317.0</v>
      </c>
      <c r="B406" s="3" t="str">
        <f t="shared" si="1"/>
        <v>#REF!</v>
      </c>
    </row>
    <row r="407">
      <c r="A407" s="8">
        <v>74.05</v>
      </c>
      <c r="B407" s="3" t="str">
        <f t="shared" si="1"/>
        <v>#REF!</v>
      </c>
    </row>
    <row r="408">
      <c r="A408" s="8">
        <v>74.5</v>
      </c>
      <c r="B408" s="3" t="str">
        <f t="shared" si="1"/>
        <v>#REF!</v>
      </c>
    </row>
    <row r="409">
      <c r="A409" s="8">
        <v>72.72</v>
      </c>
      <c r="B409" s="3" t="str">
        <f t="shared" si="1"/>
        <v>#REF!</v>
      </c>
    </row>
    <row r="410">
      <c r="A410" s="8">
        <v>73.69</v>
      </c>
      <c r="B410" s="3" t="str">
        <f t="shared" si="1"/>
        <v>#REF!</v>
      </c>
    </row>
    <row r="411">
      <c r="A411" s="11">
        <v>-0.74</v>
      </c>
      <c r="B411" s="3" t="str">
        <f t="shared" si="1"/>
        <v>#REF!</v>
      </c>
    </row>
    <row r="412">
      <c r="A412" s="12">
        <v>-0.0099</v>
      </c>
      <c r="B412" s="3" t="str">
        <f t="shared" si="1"/>
        <v>#REF!</v>
      </c>
    </row>
    <row r="413">
      <c r="A413" s="17">
        <v>217146.0</v>
      </c>
      <c r="B413" s="3" t="str">
        <f t="shared" si="1"/>
        <v>#REF!</v>
      </c>
    </row>
    <row r="414">
      <c r="A414" s="17">
        <v>226898.0</v>
      </c>
      <c r="B414" s="3" t="str">
        <f t="shared" si="1"/>
        <v>#REF!</v>
      </c>
    </row>
    <row r="415">
      <c r="A415" s="7">
        <v>40318.0</v>
      </c>
      <c r="B415" s="3" t="str">
        <f t="shared" si="1"/>
        <v>#REF!</v>
      </c>
    </row>
    <row r="416">
      <c r="A416" s="8">
        <v>73.75</v>
      </c>
      <c r="B416" s="3" t="str">
        <f t="shared" si="1"/>
        <v>#REF!</v>
      </c>
    </row>
    <row r="417">
      <c r="A417" s="8">
        <v>74.23</v>
      </c>
      <c r="B417" s="3" t="str">
        <f t="shared" si="1"/>
        <v>#REF!</v>
      </c>
    </row>
    <row r="418">
      <c r="A418" s="8">
        <v>70.2</v>
      </c>
      <c r="B418" s="3" t="str">
        <f t="shared" si="1"/>
        <v>#REF!</v>
      </c>
    </row>
    <row r="419">
      <c r="A419" s="8">
        <v>71.84</v>
      </c>
      <c r="B419" s="3" t="str">
        <f t="shared" si="1"/>
        <v>#REF!</v>
      </c>
    </row>
    <row r="420">
      <c r="A420" s="11">
        <v>-1.85</v>
      </c>
      <c r="B420" s="3" t="str">
        <f t="shared" si="1"/>
        <v>#REF!</v>
      </c>
    </row>
    <row r="421">
      <c r="A421" s="12">
        <v>-0.0251</v>
      </c>
      <c r="B421" s="3" t="str">
        <f t="shared" si="1"/>
        <v>#REF!</v>
      </c>
    </row>
    <row r="422">
      <c r="A422" s="17">
        <v>237621.0</v>
      </c>
      <c r="B422" s="3" t="str">
        <f t="shared" si="1"/>
        <v>#REF!</v>
      </c>
    </row>
    <row r="423">
      <c r="A423" s="17">
        <v>221394.0</v>
      </c>
      <c r="B423" s="3" t="str">
        <f t="shared" si="1"/>
        <v>#REF!</v>
      </c>
    </row>
    <row r="424">
      <c r="A424" s="7">
        <v>40319.0</v>
      </c>
      <c r="B424" s="3" t="str">
        <f t="shared" si="1"/>
        <v>#REF!</v>
      </c>
    </row>
    <row r="425">
      <c r="A425" s="8">
        <v>70.83</v>
      </c>
      <c r="B425" s="3" t="str">
        <f t="shared" si="1"/>
        <v>#REF!</v>
      </c>
    </row>
    <row r="426">
      <c r="A426" s="8">
        <v>72.8</v>
      </c>
      <c r="B426" s="3" t="str">
        <f t="shared" si="1"/>
        <v>#REF!</v>
      </c>
    </row>
    <row r="427">
      <c r="A427" s="8">
        <v>70.56</v>
      </c>
      <c r="B427" s="3" t="str">
        <f t="shared" si="1"/>
        <v>#REF!</v>
      </c>
    </row>
    <row r="428">
      <c r="A428" s="8">
        <v>71.68</v>
      </c>
      <c r="B428" s="3" t="str">
        <f t="shared" si="1"/>
        <v>#REF!</v>
      </c>
    </row>
    <row r="429">
      <c r="A429" s="11">
        <v>-0.16</v>
      </c>
      <c r="B429" s="3" t="str">
        <f t="shared" si="1"/>
        <v>#REF!</v>
      </c>
    </row>
    <row r="430">
      <c r="A430" s="12">
        <v>-0.0022</v>
      </c>
      <c r="B430" s="3" t="str">
        <f t="shared" si="1"/>
        <v>#REF!</v>
      </c>
    </row>
    <row r="431">
      <c r="A431" s="17">
        <v>177639.0</v>
      </c>
      <c r="B431" s="3" t="str">
        <f t="shared" si="1"/>
        <v>#REF!</v>
      </c>
    </row>
    <row r="432">
      <c r="A432" s="17">
        <v>222955.0</v>
      </c>
      <c r="B432" s="3" t="str">
        <f t="shared" si="1"/>
        <v>#REF!</v>
      </c>
    </row>
    <row r="433">
      <c r="A433" s="7">
        <v>40322.0</v>
      </c>
      <c r="B433" s="3" t="str">
        <f t="shared" si="1"/>
        <v>#REF!</v>
      </c>
    </row>
    <row r="434">
      <c r="A434" s="8">
        <v>71.8</v>
      </c>
      <c r="B434" s="3" t="str">
        <f t="shared" si="1"/>
        <v>#REF!</v>
      </c>
    </row>
    <row r="435">
      <c r="A435" s="8">
        <v>72.26</v>
      </c>
      <c r="B435" s="3" t="str">
        <f t="shared" si="1"/>
        <v>#REF!</v>
      </c>
    </row>
    <row r="436">
      <c r="A436" s="8">
        <v>70.89</v>
      </c>
      <c r="B436" s="3" t="str">
        <f t="shared" si="1"/>
        <v>#REF!</v>
      </c>
    </row>
    <row r="437">
      <c r="A437" s="8">
        <v>71.17</v>
      </c>
      <c r="B437" s="3" t="str">
        <f t="shared" si="1"/>
        <v>#REF!</v>
      </c>
    </row>
    <row r="438">
      <c r="A438" s="11">
        <v>-0.51</v>
      </c>
      <c r="B438" s="3" t="str">
        <f t="shared" si="1"/>
        <v>#REF!</v>
      </c>
    </row>
    <row r="439">
      <c r="A439" s="12">
        <v>-0.0071</v>
      </c>
      <c r="B439" s="3" t="str">
        <f t="shared" si="1"/>
        <v>#REF!</v>
      </c>
    </row>
    <row r="440">
      <c r="A440" s="17">
        <v>132138.0</v>
      </c>
      <c r="B440" s="3" t="str">
        <f t="shared" si="1"/>
        <v>#REF!</v>
      </c>
    </row>
    <row r="441">
      <c r="A441" s="17">
        <v>218948.0</v>
      </c>
      <c r="B441" s="3" t="str">
        <f t="shared" si="1"/>
        <v>#REF!</v>
      </c>
    </row>
    <row r="442">
      <c r="A442" s="7">
        <v>40323.0</v>
      </c>
      <c r="B442" s="3" t="str">
        <f t="shared" si="1"/>
        <v>#REF!</v>
      </c>
    </row>
    <row r="443">
      <c r="A443" s="8">
        <v>70.92</v>
      </c>
      <c r="B443" s="3" t="str">
        <f t="shared" si="1"/>
        <v>#REF!</v>
      </c>
    </row>
    <row r="444">
      <c r="A444" s="8">
        <v>70.95</v>
      </c>
      <c r="B444" s="3" t="str">
        <f t="shared" si="1"/>
        <v>#REF!</v>
      </c>
    </row>
    <row r="445">
      <c r="A445" s="8">
        <v>68.15</v>
      </c>
      <c r="B445" s="3" t="str">
        <f t="shared" si="1"/>
        <v>#REF!</v>
      </c>
    </row>
    <row r="446">
      <c r="A446" s="8">
        <v>69.55</v>
      </c>
      <c r="B446" s="3" t="str">
        <f t="shared" si="1"/>
        <v>#REF!</v>
      </c>
    </row>
    <row r="447">
      <c r="A447" s="11">
        <v>-1.62</v>
      </c>
      <c r="B447" s="3" t="str">
        <f t="shared" si="1"/>
        <v>#REF!</v>
      </c>
    </row>
    <row r="448">
      <c r="A448" s="12">
        <v>-0.0228</v>
      </c>
      <c r="B448" s="3" t="str">
        <f t="shared" si="1"/>
        <v>#REF!</v>
      </c>
    </row>
    <row r="449">
      <c r="A449" s="17">
        <v>185342.0</v>
      </c>
      <c r="B449" s="3" t="str">
        <f t="shared" si="1"/>
        <v>#REF!</v>
      </c>
    </row>
    <row r="450">
      <c r="A450" s="17">
        <v>213889.0</v>
      </c>
      <c r="B450" s="3" t="str">
        <f t="shared" si="1"/>
        <v>#REF!</v>
      </c>
    </row>
    <row r="451">
      <c r="A451" s="7">
        <v>40324.0</v>
      </c>
      <c r="B451" s="3" t="str">
        <f t="shared" si="1"/>
        <v>#REF!</v>
      </c>
    </row>
    <row r="452">
      <c r="A452" s="8">
        <v>70.55</v>
      </c>
      <c r="B452" s="3" t="str">
        <f t="shared" si="1"/>
        <v>#REF!</v>
      </c>
    </row>
    <row r="453">
      <c r="A453" s="8">
        <v>72.08</v>
      </c>
      <c r="B453" s="3" t="str">
        <f t="shared" si="1"/>
        <v>#REF!</v>
      </c>
    </row>
    <row r="454">
      <c r="A454" s="8">
        <v>69.69</v>
      </c>
      <c r="B454" s="3" t="str">
        <f t="shared" si="1"/>
        <v>#REF!</v>
      </c>
    </row>
    <row r="455">
      <c r="A455" s="8">
        <v>71.74</v>
      </c>
      <c r="B455" s="3" t="str">
        <f t="shared" si="1"/>
        <v>#REF!</v>
      </c>
    </row>
    <row r="456">
      <c r="A456" s="9">
        <f>+2.19</f>
        <v>2.19</v>
      </c>
      <c r="B456" s="3" t="str">
        <f t="shared" si="1"/>
        <v>#REF!</v>
      </c>
    </row>
    <row r="457">
      <c r="A457" s="9">
        <f>+3.15%</f>
        <v>0.0315</v>
      </c>
      <c r="B457" s="3" t="str">
        <f t="shared" si="1"/>
        <v>#REF!</v>
      </c>
    </row>
    <row r="458">
      <c r="A458" s="16">
        <v>161984.0</v>
      </c>
      <c r="B458" s="3" t="str">
        <f t="shared" si="1"/>
        <v>#REF!</v>
      </c>
    </row>
    <row r="459">
      <c r="A459" s="16">
        <v>208838.0</v>
      </c>
      <c r="B459" s="3" t="str">
        <f t="shared" si="1"/>
        <v>#REF!</v>
      </c>
    </row>
    <row r="460">
      <c r="A460" s="7">
        <v>40325.0</v>
      </c>
      <c r="B460" s="3" t="str">
        <f t="shared" si="1"/>
        <v>#REF!</v>
      </c>
    </row>
    <row r="461">
      <c r="A461" s="8">
        <v>71.14</v>
      </c>
      <c r="B461" s="3" t="str">
        <f t="shared" si="1"/>
        <v>#REF!</v>
      </c>
    </row>
    <row r="462">
      <c r="A462" s="8">
        <v>74.95</v>
      </c>
      <c r="B462" s="3" t="str">
        <f t="shared" si="1"/>
        <v>#REF!</v>
      </c>
    </row>
    <row r="463">
      <c r="A463" s="8">
        <v>71.08</v>
      </c>
      <c r="B463" s="3" t="str">
        <f t="shared" si="1"/>
        <v>#REF!</v>
      </c>
    </row>
    <row r="464">
      <c r="A464" s="8">
        <v>74.66</v>
      </c>
      <c r="B464" s="3" t="str">
        <f t="shared" si="1"/>
        <v>#REF!</v>
      </c>
    </row>
    <row r="465">
      <c r="A465" s="9">
        <f>+2.92</f>
        <v>2.92</v>
      </c>
      <c r="B465" s="3" t="str">
        <f t="shared" si="1"/>
        <v>#REF!</v>
      </c>
    </row>
    <row r="466">
      <c r="A466" s="9">
        <f>+4.07%</f>
        <v>0.0407</v>
      </c>
      <c r="B466" s="3" t="str">
        <f t="shared" si="1"/>
        <v>#REF!</v>
      </c>
    </row>
    <row r="467">
      <c r="A467" s="16">
        <v>162476.0</v>
      </c>
      <c r="B467" s="3" t="str">
        <f t="shared" si="1"/>
        <v>#REF!</v>
      </c>
    </row>
    <row r="468">
      <c r="A468" s="16">
        <v>207329.0</v>
      </c>
      <c r="B468" s="3" t="str">
        <f t="shared" si="1"/>
        <v>#REF!</v>
      </c>
    </row>
    <row r="469">
      <c r="A469" s="7">
        <v>40326.0</v>
      </c>
      <c r="B469" s="3" t="str">
        <f t="shared" si="1"/>
        <v>#REF!</v>
      </c>
    </row>
    <row r="470">
      <c r="A470" s="8">
        <v>74.7</v>
      </c>
      <c r="B470" s="3" t="str">
        <f t="shared" si="1"/>
        <v>#REF!</v>
      </c>
    </row>
    <row r="471">
      <c r="A471" s="8">
        <v>75.74</v>
      </c>
      <c r="B471" s="3" t="str">
        <f t="shared" si="1"/>
        <v>#REF!</v>
      </c>
    </row>
    <row r="472">
      <c r="A472" s="8">
        <v>73.28</v>
      </c>
      <c r="B472" s="3" t="str">
        <f t="shared" si="1"/>
        <v>#REF!</v>
      </c>
    </row>
    <row r="473">
      <c r="A473" s="8">
        <v>74.02</v>
      </c>
      <c r="B473" s="3" t="str">
        <f t="shared" si="1"/>
        <v>#REF!</v>
      </c>
    </row>
    <row r="474">
      <c r="A474" s="11">
        <v>-0.64</v>
      </c>
      <c r="B474" s="3" t="str">
        <f t="shared" si="1"/>
        <v>#REF!</v>
      </c>
    </row>
    <row r="475">
      <c r="A475" s="12">
        <v>-0.0086</v>
      </c>
      <c r="B475" s="3" t="str">
        <f t="shared" si="1"/>
        <v>#REF!</v>
      </c>
    </row>
    <row r="476">
      <c r="A476" s="17">
        <v>136524.0</v>
      </c>
      <c r="B476" s="3" t="str">
        <f t="shared" si="1"/>
        <v>#REF!</v>
      </c>
    </row>
    <row r="477">
      <c r="A477" s="17">
        <v>207329.0</v>
      </c>
      <c r="B477" s="3" t="str">
        <f t="shared" si="1"/>
        <v>#REF!</v>
      </c>
    </row>
    <row r="478">
      <c r="A478" s="7">
        <v>40329.0</v>
      </c>
      <c r="B478" s="3" t="str">
        <f t="shared" si="1"/>
        <v>#REF!</v>
      </c>
    </row>
    <row r="479">
      <c r="A479" s="8">
        <v>74.02</v>
      </c>
      <c r="B479" s="3" t="str">
        <f t="shared" si="1"/>
        <v>#REF!</v>
      </c>
    </row>
    <row r="480">
      <c r="A480" s="8">
        <v>74.72</v>
      </c>
      <c r="B480" s="3" t="str">
        <f t="shared" si="1"/>
        <v>#REF!</v>
      </c>
    </row>
    <row r="481">
      <c r="A481" s="8">
        <v>74.02</v>
      </c>
      <c r="B481" s="3" t="str">
        <f t="shared" si="1"/>
        <v>#REF!</v>
      </c>
    </row>
    <row r="482">
      <c r="A482" s="8">
        <v>74.65</v>
      </c>
      <c r="B482" s="3" t="str">
        <f t="shared" si="1"/>
        <v>#REF!</v>
      </c>
    </row>
    <row r="483">
      <c r="A483" s="9">
        <f>+0.63</f>
        <v>0.63</v>
      </c>
      <c r="B483" s="3" t="str">
        <f t="shared" si="1"/>
        <v>#REF!</v>
      </c>
    </row>
    <row r="484">
      <c r="A484" s="9">
        <f>+0.85%</f>
        <v>0.0085</v>
      </c>
      <c r="B484" s="3" t="str">
        <f t="shared" si="1"/>
        <v>#REF!</v>
      </c>
    </row>
    <row r="485">
      <c r="A485" s="16">
        <v>13246.0</v>
      </c>
      <c r="B485" s="3" t="str">
        <f t="shared" si="1"/>
        <v>#REF!</v>
      </c>
    </row>
    <row r="486">
      <c r="A486" s="16">
        <v>201782.0</v>
      </c>
      <c r="B486" s="3" t="str">
        <f t="shared" si="1"/>
        <v>#REF!</v>
      </c>
    </row>
    <row r="487">
      <c r="A487" s="7">
        <v>40330.0</v>
      </c>
      <c r="B487" s="3" t="str">
        <f t="shared" si="1"/>
        <v>#REF!</v>
      </c>
    </row>
    <row r="488">
      <c r="A488" s="8">
        <v>74.82</v>
      </c>
      <c r="B488" s="3" t="str">
        <f t="shared" si="1"/>
        <v>#REF!</v>
      </c>
    </row>
    <row r="489">
      <c r="A489" s="8">
        <v>75.39</v>
      </c>
      <c r="B489" s="3" t="str">
        <f t="shared" si="1"/>
        <v>#REF!</v>
      </c>
    </row>
    <row r="490">
      <c r="A490" s="8">
        <v>71.51</v>
      </c>
      <c r="B490" s="3" t="str">
        <f t="shared" si="1"/>
        <v>#REF!</v>
      </c>
    </row>
    <row r="491">
      <c r="A491" s="8">
        <v>72.71</v>
      </c>
      <c r="B491" s="3" t="str">
        <f t="shared" si="1"/>
        <v>#REF!</v>
      </c>
    </row>
    <row r="492">
      <c r="A492" s="11">
        <v>-1.94</v>
      </c>
      <c r="B492" s="3" t="str">
        <f t="shared" si="1"/>
        <v>#REF!</v>
      </c>
    </row>
    <row r="493">
      <c r="A493" s="12">
        <v>-0.026</v>
      </c>
      <c r="B493" s="3" t="str">
        <f t="shared" si="1"/>
        <v>#REF!</v>
      </c>
    </row>
    <row r="494">
      <c r="A494" s="17">
        <v>198355.0</v>
      </c>
      <c r="B494" s="3" t="str">
        <f t="shared" si="1"/>
        <v>#REF!</v>
      </c>
    </row>
    <row r="495">
      <c r="A495" s="17">
        <v>187044.0</v>
      </c>
      <c r="B495" s="3" t="str">
        <f t="shared" si="1"/>
        <v>#REF!</v>
      </c>
    </row>
    <row r="496">
      <c r="A496" s="7">
        <v>40331.0</v>
      </c>
      <c r="B496" s="3" t="str">
        <f t="shared" si="1"/>
        <v>#REF!</v>
      </c>
    </row>
    <row r="497">
      <c r="A497" s="8">
        <v>72.32</v>
      </c>
      <c r="B497" s="3" t="str">
        <f t="shared" si="1"/>
        <v>#REF!</v>
      </c>
    </row>
    <row r="498">
      <c r="A498" s="8">
        <v>74.63</v>
      </c>
      <c r="B498" s="3" t="str">
        <f t="shared" si="1"/>
        <v>#REF!</v>
      </c>
    </row>
    <row r="499">
      <c r="A499" s="8">
        <v>71.97</v>
      </c>
      <c r="B499" s="3" t="str">
        <f t="shared" si="1"/>
        <v>#REF!</v>
      </c>
    </row>
    <row r="500">
      <c r="A500" s="8">
        <v>73.75</v>
      </c>
      <c r="B500" s="3" t="str">
        <f t="shared" si="1"/>
        <v>#REF!</v>
      </c>
    </row>
    <row r="501">
      <c r="A501" s="9">
        <f>+1.04</f>
        <v>1.04</v>
      </c>
      <c r="B501" s="3" t="str">
        <f t="shared" si="1"/>
        <v>#REF!</v>
      </c>
    </row>
    <row r="502">
      <c r="A502" s="9">
        <f>+1.43%</f>
        <v>0.0143</v>
      </c>
      <c r="B502" s="3" t="str">
        <f t="shared" si="1"/>
        <v>#REF!</v>
      </c>
    </row>
    <row r="503">
      <c r="A503" s="16">
        <v>161071.0</v>
      </c>
      <c r="B503" s="3" t="str">
        <f t="shared" si="1"/>
        <v>#REF!</v>
      </c>
    </row>
    <row r="504">
      <c r="A504" s="16">
        <v>164201.0</v>
      </c>
      <c r="B504" s="3" t="str">
        <f t="shared" si="1"/>
        <v>#REF!</v>
      </c>
    </row>
    <row r="505">
      <c r="A505" s="7">
        <v>40332.0</v>
      </c>
      <c r="B505" s="3" t="str">
        <f t="shared" si="1"/>
        <v>#REF!</v>
      </c>
    </row>
    <row r="506">
      <c r="A506" s="8">
        <v>74.5</v>
      </c>
      <c r="B506" s="3" t="str">
        <f t="shared" si="1"/>
        <v>#REF!</v>
      </c>
    </row>
    <row r="507">
      <c r="A507" s="8">
        <v>75.58</v>
      </c>
      <c r="B507" s="3" t="str">
        <f t="shared" si="1"/>
        <v>#REF!</v>
      </c>
    </row>
    <row r="508">
      <c r="A508" s="8">
        <v>73.79</v>
      </c>
      <c r="B508" s="3" t="str">
        <f t="shared" si="1"/>
        <v>#REF!</v>
      </c>
    </row>
    <row r="509">
      <c r="A509" s="8">
        <v>75.41</v>
      </c>
      <c r="B509" s="3" t="str">
        <f t="shared" si="1"/>
        <v>#REF!</v>
      </c>
    </row>
    <row r="510">
      <c r="A510" s="9">
        <f>+1.66</f>
        <v>1.66</v>
      </c>
      <c r="B510" s="3" t="str">
        <f t="shared" si="1"/>
        <v>#REF!</v>
      </c>
    </row>
    <row r="511">
      <c r="A511" s="9">
        <f>+2.25%</f>
        <v>0.0225</v>
      </c>
      <c r="B511" s="3" t="str">
        <f t="shared" si="1"/>
        <v>#REF!</v>
      </c>
    </row>
    <row r="512">
      <c r="A512" s="16">
        <v>166514.0</v>
      </c>
      <c r="B512" s="3" t="str">
        <f t="shared" si="1"/>
        <v>#REF!</v>
      </c>
    </row>
    <row r="513">
      <c r="A513" s="16">
        <v>149014.0</v>
      </c>
      <c r="B513" s="3" t="str">
        <f t="shared" si="1"/>
        <v>#REF!</v>
      </c>
    </row>
    <row r="514">
      <c r="A514" s="7">
        <v>40333.0</v>
      </c>
      <c r="B514" s="3" t="str">
        <f t="shared" si="1"/>
        <v>#REF!</v>
      </c>
    </row>
    <row r="515">
      <c r="A515" s="8">
        <v>75.25</v>
      </c>
      <c r="B515" s="3" t="str">
        <f t="shared" si="1"/>
        <v>#REF!</v>
      </c>
    </row>
    <row r="516">
      <c r="A516" s="8">
        <v>76.55</v>
      </c>
      <c r="B516" s="3" t="str">
        <f t="shared" si="1"/>
        <v>#REF!</v>
      </c>
    </row>
    <row r="517">
      <c r="A517" s="8">
        <v>71.48</v>
      </c>
      <c r="B517" s="3" t="str">
        <f t="shared" si="1"/>
        <v>#REF!</v>
      </c>
    </row>
    <row r="518">
      <c r="A518" s="8">
        <v>72.09</v>
      </c>
      <c r="B518" s="3" t="str">
        <f t="shared" si="1"/>
        <v>#REF!</v>
      </c>
    </row>
    <row r="519">
      <c r="A519" s="11">
        <v>-3.32</v>
      </c>
      <c r="B519" s="3" t="str">
        <f t="shared" si="1"/>
        <v>#REF!</v>
      </c>
    </row>
    <row r="520">
      <c r="A520" s="12">
        <v>-0.044</v>
      </c>
      <c r="B520" s="3" t="str">
        <f t="shared" si="1"/>
        <v>#REF!</v>
      </c>
    </row>
    <row r="521">
      <c r="A521" s="17">
        <v>172011.0</v>
      </c>
      <c r="B521" s="3" t="str">
        <f t="shared" si="1"/>
        <v>#REF!</v>
      </c>
    </row>
    <row r="522">
      <c r="A522" s="17">
        <v>146782.0</v>
      </c>
      <c r="B522" s="3" t="str">
        <f t="shared" si="1"/>
        <v>#REF!</v>
      </c>
    </row>
    <row r="523">
      <c r="A523" s="7">
        <v>40336.0</v>
      </c>
      <c r="B523" s="3" t="str">
        <f t="shared" si="1"/>
        <v>#REF!</v>
      </c>
    </row>
    <row r="524">
      <c r="A524" s="8">
        <v>71.55</v>
      </c>
      <c r="B524" s="3" t="str">
        <f t="shared" si="1"/>
        <v>#REF!</v>
      </c>
    </row>
    <row r="525">
      <c r="A525" s="8">
        <v>72.95</v>
      </c>
      <c r="B525" s="3" t="str">
        <f t="shared" si="1"/>
        <v>#REF!</v>
      </c>
    </row>
    <row r="526">
      <c r="A526" s="8">
        <v>70.5</v>
      </c>
      <c r="B526" s="3" t="str">
        <f t="shared" si="1"/>
        <v>#REF!</v>
      </c>
    </row>
    <row r="527">
      <c r="A527" s="8">
        <v>72.12</v>
      </c>
      <c r="B527" s="3" t="str">
        <f t="shared" si="1"/>
        <v>#REF!</v>
      </c>
    </row>
    <row r="528">
      <c r="A528" s="9">
        <f>+0.03</f>
        <v>0.03</v>
      </c>
      <c r="B528" s="3" t="str">
        <f t="shared" si="1"/>
        <v>#REF!</v>
      </c>
    </row>
    <row r="529">
      <c r="A529" s="9">
        <f>+0.04%</f>
        <v>0.0004</v>
      </c>
      <c r="B529" s="3" t="str">
        <f t="shared" si="1"/>
        <v>#REF!</v>
      </c>
    </row>
    <row r="530">
      <c r="A530" s="16">
        <v>137005.0</v>
      </c>
      <c r="B530" s="3" t="str">
        <f t="shared" si="1"/>
        <v>#REF!</v>
      </c>
    </row>
    <row r="531">
      <c r="A531" s="16">
        <v>144297.0</v>
      </c>
      <c r="B531" s="3" t="str">
        <f t="shared" si="1"/>
        <v>#REF!</v>
      </c>
    </row>
    <row r="532">
      <c r="A532" s="7">
        <v>40337.0</v>
      </c>
      <c r="B532" s="3" t="str">
        <f t="shared" si="1"/>
        <v>#REF!</v>
      </c>
    </row>
    <row r="533">
      <c r="A533" s="8">
        <v>71.51</v>
      </c>
      <c r="B533" s="3" t="str">
        <f t="shared" si="1"/>
        <v>#REF!</v>
      </c>
    </row>
    <row r="534">
      <c r="A534" s="8">
        <v>72.7</v>
      </c>
      <c r="B534" s="3" t="str">
        <f t="shared" si="1"/>
        <v>#REF!</v>
      </c>
    </row>
    <row r="535">
      <c r="A535" s="8">
        <v>71.26</v>
      </c>
      <c r="B535" s="3" t="str">
        <f t="shared" si="1"/>
        <v>#REF!</v>
      </c>
    </row>
    <row r="536">
      <c r="A536" s="8">
        <v>72.3</v>
      </c>
      <c r="B536" s="3" t="str">
        <f t="shared" si="1"/>
        <v>#REF!</v>
      </c>
    </row>
    <row r="537">
      <c r="A537" s="9">
        <f>+0.18</f>
        <v>0.18</v>
      </c>
      <c r="B537" s="3" t="str">
        <f t="shared" si="1"/>
        <v>#REF!</v>
      </c>
    </row>
    <row r="538">
      <c r="A538" s="9">
        <f>+0.25%</f>
        <v>0.0025</v>
      </c>
      <c r="B538" s="3" t="str">
        <f t="shared" si="1"/>
        <v>#REF!</v>
      </c>
    </row>
    <row r="539">
      <c r="A539" s="16">
        <v>147343.0</v>
      </c>
      <c r="B539" s="3" t="str">
        <f t="shared" si="1"/>
        <v>#REF!</v>
      </c>
    </row>
    <row r="540">
      <c r="A540" s="16">
        <v>134408.0</v>
      </c>
      <c r="B540" s="3" t="str">
        <f t="shared" si="1"/>
        <v>#REF!</v>
      </c>
    </row>
    <row r="541">
      <c r="A541" s="7">
        <v>40338.0</v>
      </c>
      <c r="B541" s="3" t="str">
        <f t="shared" si="1"/>
        <v>#REF!</v>
      </c>
    </row>
    <row r="542">
      <c r="A542" s="8">
        <v>72.5</v>
      </c>
      <c r="B542" s="3" t="str">
        <f t="shared" si="1"/>
        <v>#REF!</v>
      </c>
    </row>
    <row r="543">
      <c r="A543" s="8">
        <v>74.75</v>
      </c>
      <c r="B543" s="3" t="str">
        <f t="shared" si="1"/>
        <v>#REF!</v>
      </c>
    </row>
    <row r="544">
      <c r="A544" s="8">
        <v>72.01</v>
      </c>
      <c r="B544" s="3" t="str">
        <f t="shared" si="1"/>
        <v>#REF!</v>
      </c>
    </row>
    <row r="545">
      <c r="A545" s="8">
        <v>74.27</v>
      </c>
      <c r="B545" s="3" t="str">
        <f t="shared" si="1"/>
        <v>#REF!</v>
      </c>
    </row>
    <row r="546">
      <c r="A546" s="9">
        <f>+1.97</f>
        <v>1.97</v>
      </c>
      <c r="B546" s="3" t="str">
        <f t="shared" si="1"/>
        <v>#REF!</v>
      </c>
    </row>
    <row r="547">
      <c r="A547" s="9">
        <f>+2.72%</f>
        <v>0.0272</v>
      </c>
      <c r="B547" s="3" t="str">
        <f t="shared" si="1"/>
        <v>#REF!</v>
      </c>
    </row>
    <row r="548">
      <c r="A548" s="16">
        <v>138285.0</v>
      </c>
      <c r="B548" s="3" t="str">
        <f t="shared" si="1"/>
        <v>#REF!</v>
      </c>
    </row>
    <row r="549">
      <c r="A549" s="16">
        <v>126356.0</v>
      </c>
      <c r="B549" s="3" t="str">
        <f t="shared" si="1"/>
        <v>#REF!</v>
      </c>
    </row>
    <row r="550">
      <c r="A550" s="7">
        <v>40339.0</v>
      </c>
      <c r="B550" s="3" t="str">
        <f t="shared" si="1"/>
        <v>#REF!</v>
      </c>
    </row>
    <row r="551">
      <c r="A551" s="8">
        <v>73.92</v>
      </c>
      <c r="B551" s="3" t="str">
        <f t="shared" si="1"/>
        <v>#REF!</v>
      </c>
    </row>
    <row r="552">
      <c r="A552" s="8">
        <v>75.88</v>
      </c>
      <c r="B552" s="3" t="str">
        <f t="shared" si="1"/>
        <v>#REF!</v>
      </c>
    </row>
    <row r="553">
      <c r="A553" s="8">
        <v>73.68</v>
      </c>
      <c r="B553" s="3" t="str">
        <f t="shared" si="1"/>
        <v>#REF!</v>
      </c>
    </row>
    <row r="554">
      <c r="A554" s="8">
        <v>75.29</v>
      </c>
      <c r="B554" s="3" t="str">
        <f t="shared" si="1"/>
        <v>#REF!</v>
      </c>
    </row>
    <row r="555">
      <c r="A555" s="9">
        <f>+1.02</f>
        <v>1.02</v>
      </c>
      <c r="B555" s="3" t="str">
        <f t="shared" si="1"/>
        <v>#REF!</v>
      </c>
    </row>
    <row r="556">
      <c r="A556" s="9">
        <f>+1.37%</f>
        <v>0.0137</v>
      </c>
      <c r="B556" s="3" t="str">
        <f t="shared" si="1"/>
        <v>#REF!</v>
      </c>
    </row>
    <row r="557">
      <c r="A557" s="16">
        <v>153942.0</v>
      </c>
      <c r="B557" s="3" t="str">
        <f t="shared" si="1"/>
        <v>#REF!</v>
      </c>
    </row>
    <row r="558">
      <c r="A558" s="16">
        <v>107781.0</v>
      </c>
      <c r="B558" s="3" t="str">
        <f t="shared" si="1"/>
        <v>#REF!</v>
      </c>
    </row>
    <row r="559">
      <c r="A559" s="7">
        <v>40340.0</v>
      </c>
      <c r="B559" s="3" t="str">
        <f t="shared" si="1"/>
        <v>#REF!</v>
      </c>
    </row>
    <row r="560">
      <c r="A560" s="8">
        <v>75.38</v>
      </c>
      <c r="B560" s="3" t="str">
        <f t="shared" si="1"/>
        <v>#REF!</v>
      </c>
    </row>
    <row r="561">
      <c r="A561" s="8">
        <v>75.72</v>
      </c>
      <c r="B561" s="3" t="str">
        <f t="shared" si="1"/>
        <v>#REF!</v>
      </c>
    </row>
    <row r="562">
      <c r="A562" s="8">
        <v>73.6</v>
      </c>
      <c r="B562" s="3" t="str">
        <f t="shared" si="1"/>
        <v>#REF!</v>
      </c>
    </row>
    <row r="563">
      <c r="A563" s="8">
        <v>74.35</v>
      </c>
      <c r="B563" s="3" t="str">
        <f t="shared" si="1"/>
        <v>#REF!</v>
      </c>
    </row>
    <row r="564">
      <c r="A564" s="11">
        <v>-0.94</v>
      </c>
      <c r="B564" s="3" t="str">
        <f t="shared" si="1"/>
        <v>#REF!</v>
      </c>
    </row>
    <row r="565">
      <c r="A565" s="12">
        <v>-0.0125</v>
      </c>
      <c r="B565" s="3" t="str">
        <f t="shared" si="1"/>
        <v>#REF!</v>
      </c>
    </row>
    <row r="566">
      <c r="A566" s="17">
        <v>149998.0</v>
      </c>
      <c r="B566" s="3" t="str">
        <f t="shared" si="1"/>
        <v>#REF!</v>
      </c>
    </row>
    <row r="567">
      <c r="A567" s="17">
        <v>91691.0</v>
      </c>
      <c r="B567" s="3" t="str">
        <f t="shared" si="1"/>
        <v>#REF!</v>
      </c>
    </row>
    <row r="568">
      <c r="A568" s="7">
        <v>40343.0</v>
      </c>
      <c r="B568" s="3" t="str">
        <f t="shared" si="1"/>
        <v>#REF!</v>
      </c>
    </row>
    <row r="569">
      <c r="A569" s="8">
        <v>74.51</v>
      </c>
      <c r="B569" s="3" t="str">
        <f t="shared" si="1"/>
        <v>#REF!</v>
      </c>
    </row>
    <row r="570">
      <c r="A570" s="8">
        <v>76.33</v>
      </c>
      <c r="B570" s="3" t="str">
        <f t="shared" si="1"/>
        <v>#REF!</v>
      </c>
    </row>
    <row r="571">
      <c r="A571" s="8">
        <v>74.44</v>
      </c>
      <c r="B571" s="3" t="str">
        <f t="shared" si="1"/>
        <v>#REF!</v>
      </c>
    </row>
    <row r="572">
      <c r="A572" s="8">
        <v>75.2</v>
      </c>
      <c r="B572" s="3" t="str">
        <f t="shared" si="1"/>
        <v>#REF!</v>
      </c>
    </row>
    <row r="573">
      <c r="A573" s="9">
        <f>+0.85</f>
        <v>0.85</v>
      </c>
      <c r="B573" s="3" t="str">
        <f t="shared" si="1"/>
        <v>#REF!</v>
      </c>
    </row>
    <row r="574">
      <c r="A574" s="9">
        <f>+1.14%</f>
        <v>0.0114</v>
      </c>
      <c r="B574" s="3" t="str">
        <f t="shared" si="1"/>
        <v>#REF!</v>
      </c>
    </row>
    <row r="575">
      <c r="A575" s="16">
        <v>150070.0</v>
      </c>
      <c r="B575" s="3" t="str">
        <f t="shared" si="1"/>
        <v>#REF!</v>
      </c>
    </row>
    <row r="576">
      <c r="A576" s="16">
        <v>27225.0</v>
      </c>
      <c r="B576" s="3" t="str">
        <f t="shared" si="1"/>
        <v>#REF!</v>
      </c>
    </row>
    <row r="577">
      <c r="A577" s="7">
        <v>40344.0</v>
      </c>
      <c r="B577" s="3" t="str">
        <f t="shared" si="1"/>
        <v>#REF!</v>
      </c>
    </row>
    <row r="578">
      <c r="A578" s="8">
        <v>75.11</v>
      </c>
      <c r="B578" s="3" t="str">
        <f t="shared" si="1"/>
        <v>#REF!</v>
      </c>
    </row>
    <row r="579">
      <c r="A579" s="8">
        <v>76.34</v>
      </c>
      <c r="B579" s="3" t="str">
        <f t="shared" si="1"/>
        <v>#REF!</v>
      </c>
    </row>
    <row r="580">
      <c r="A580" s="8">
        <v>74.79</v>
      </c>
      <c r="B580" s="3" t="str">
        <f t="shared" si="1"/>
        <v>#REF!</v>
      </c>
    </row>
    <row r="581">
      <c r="A581" s="8">
        <v>76.2</v>
      </c>
      <c r="B581" s="3" t="str">
        <f t="shared" si="1"/>
        <v>#REF!</v>
      </c>
    </row>
    <row r="582">
      <c r="A582" s="9">
        <f>+1</f>
        <v>1</v>
      </c>
      <c r="B582" s="3" t="str">
        <f t="shared" si="1"/>
        <v>#REF!</v>
      </c>
    </row>
    <row r="583">
      <c r="A583" s="9">
        <f>+1.33%</f>
        <v>0.0133</v>
      </c>
      <c r="B583" s="3" t="str">
        <f t="shared" si="1"/>
        <v>#REF!</v>
      </c>
    </row>
    <row r="584">
      <c r="A584" s="10">
        <v>0.0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40287</v>
      </c>
      <c r="C3" s="3">
        <v>86.47</v>
      </c>
      <c r="D3" s="3">
        <v>86.47</v>
      </c>
      <c r="E3" s="3">
        <v>84.72</v>
      </c>
      <c r="F3" s="3">
        <v>85.6</v>
      </c>
      <c r="G3" s="3">
        <v>-1.59</v>
      </c>
      <c r="H3" s="6">
        <v>-0.0182</v>
      </c>
      <c r="I3" s="15">
        <v>34455.0</v>
      </c>
      <c r="J3" s="15">
        <v>65815.0</v>
      </c>
    </row>
    <row r="4">
      <c r="A4" s="4" t="s">
        <v>4</v>
      </c>
      <c r="B4" s="5">
        <f t="shared" si="1"/>
        <v>40288</v>
      </c>
      <c r="C4" s="3">
        <v>85.92</v>
      </c>
      <c r="D4" s="3">
        <v>86.77</v>
      </c>
      <c r="E4" s="3">
        <v>85.81</v>
      </c>
      <c r="F4" s="3">
        <v>86.09</v>
      </c>
      <c r="G4" s="3">
        <v>0.49</v>
      </c>
      <c r="H4" s="3">
        <v>0.005699999999999999</v>
      </c>
      <c r="I4" s="15">
        <v>27868.0</v>
      </c>
      <c r="J4" s="15">
        <v>66481.0</v>
      </c>
    </row>
    <row r="5">
      <c r="A5" s="4" t="s">
        <v>5</v>
      </c>
      <c r="B5" s="5">
        <f t="shared" si="1"/>
        <v>40289</v>
      </c>
      <c r="C5" s="3">
        <v>86.52</v>
      </c>
      <c r="D5" s="3">
        <v>87.5</v>
      </c>
      <c r="E5" s="3">
        <v>85.96</v>
      </c>
      <c r="F5" s="3">
        <v>87.09</v>
      </c>
      <c r="G5" s="3">
        <v>1.0</v>
      </c>
      <c r="H5" s="3">
        <v>0.0116</v>
      </c>
      <c r="I5" s="15">
        <v>33912.0</v>
      </c>
      <c r="J5" s="15">
        <v>68574.0</v>
      </c>
    </row>
    <row r="6">
      <c r="A6" s="4" t="s">
        <v>6</v>
      </c>
      <c r="B6" s="5">
        <f t="shared" si="1"/>
        <v>40290</v>
      </c>
      <c r="C6" s="3">
        <v>86.9</v>
      </c>
      <c r="D6" s="3">
        <v>87.69</v>
      </c>
      <c r="E6" s="3">
        <v>85.68</v>
      </c>
      <c r="F6" s="3">
        <v>87.2</v>
      </c>
      <c r="G6" s="3">
        <v>0.11</v>
      </c>
      <c r="H6" s="3">
        <v>0.0013</v>
      </c>
      <c r="I6" s="15">
        <v>45152.0</v>
      </c>
      <c r="J6" s="15">
        <v>67471.0</v>
      </c>
    </row>
    <row r="7">
      <c r="A7" s="4" t="s">
        <v>7</v>
      </c>
      <c r="B7" s="5">
        <f t="shared" si="1"/>
        <v>40291</v>
      </c>
      <c r="C7" s="3">
        <v>87.0</v>
      </c>
      <c r="D7" s="3">
        <v>88.66</v>
      </c>
      <c r="E7" s="3">
        <v>86.8</v>
      </c>
      <c r="F7" s="3">
        <v>88.61</v>
      </c>
      <c r="G7" s="3">
        <v>1.41</v>
      </c>
      <c r="H7" s="3">
        <v>0.016200000000000003</v>
      </c>
      <c r="I7" s="15">
        <v>31577.0</v>
      </c>
      <c r="J7" s="15">
        <v>69824.0</v>
      </c>
    </row>
    <row r="8">
      <c r="A8" s="4" t="s">
        <v>8</v>
      </c>
      <c r="B8" s="5">
        <f t="shared" si="1"/>
        <v>40294</v>
      </c>
      <c r="C8" s="3">
        <v>88.77</v>
      </c>
      <c r="D8" s="3">
        <v>89.08</v>
      </c>
      <c r="E8" s="3">
        <v>87.94</v>
      </c>
      <c r="F8" s="3">
        <v>88.3</v>
      </c>
      <c r="G8" s="3">
        <v>-0.31</v>
      </c>
      <c r="H8" s="6">
        <v>-0.0035</v>
      </c>
      <c r="I8" s="15">
        <v>26695.0</v>
      </c>
      <c r="J8" s="15">
        <v>70389.0</v>
      </c>
    </row>
    <row r="9">
      <c r="A9" s="4" t="s">
        <v>9</v>
      </c>
      <c r="B9" s="5">
        <f t="shared" si="1"/>
        <v>40295</v>
      </c>
      <c r="C9" s="3">
        <v>88.37</v>
      </c>
      <c r="D9" s="3">
        <v>88.6</v>
      </c>
      <c r="E9" s="3">
        <v>86.88</v>
      </c>
      <c r="F9" s="3">
        <v>87.4</v>
      </c>
      <c r="G9" s="3">
        <v>-0.9</v>
      </c>
      <c r="H9" s="6">
        <v>-0.0102</v>
      </c>
      <c r="I9" s="15">
        <v>48347.0</v>
      </c>
      <c r="J9" s="15">
        <v>68652.0</v>
      </c>
    </row>
    <row r="10">
      <c r="A10" s="7">
        <v>40287.0</v>
      </c>
      <c r="B10" s="5">
        <f t="shared" si="1"/>
        <v>40296</v>
      </c>
      <c r="C10" s="3">
        <v>86.88</v>
      </c>
      <c r="D10" s="3">
        <v>87.91</v>
      </c>
      <c r="E10" s="3">
        <v>86.58</v>
      </c>
      <c r="F10" s="3">
        <v>87.82</v>
      </c>
      <c r="G10" s="3">
        <v>0.42</v>
      </c>
      <c r="H10" s="3">
        <v>0.0048</v>
      </c>
      <c r="I10" s="15">
        <v>46158.0</v>
      </c>
      <c r="J10" s="15">
        <v>69297.0</v>
      </c>
    </row>
    <row r="11">
      <c r="A11" s="8">
        <v>86.47</v>
      </c>
      <c r="B11" s="5">
        <f t="shared" si="1"/>
        <v>40297</v>
      </c>
      <c r="C11" s="3">
        <v>87.8</v>
      </c>
      <c r="D11" s="3">
        <v>89.31</v>
      </c>
      <c r="E11" s="3">
        <v>87.52</v>
      </c>
      <c r="F11" s="3">
        <v>88.62</v>
      </c>
      <c r="G11" s="3">
        <v>0.8</v>
      </c>
      <c r="H11" s="3">
        <v>0.0091</v>
      </c>
      <c r="I11" s="15">
        <v>53039.0</v>
      </c>
      <c r="J11" s="15">
        <v>71277.0</v>
      </c>
    </row>
    <row r="12">
      <c r="A12" s="8">
        <v>86.47</v>
      </c>
      <c r="B12" s="5">
        <f t="shared" si="1"/>
        <v>40298</v>
      </c>
      <c r="C12" s="3">
        <v>88.74</v>
      </c>
      <c r="D12" s="3">
        <v>89.53</v>
      </c>
      <c r="E12" s="3">
        <v>88.47</v>
      </c>
      <c r="F12" s="3">
        <v>89.29</v>
      </c>
      <c r="G12" s="3">
        <v>0.67</v>
      </c>
      <c r="H12" s="3">
        <v>0.0076</v>
      </c>
      <c r="I12" s="15">
        <v>50718.0</v>
      </c>
      <c r="J12" s="15">
        <v>71277.0</v>
      </c>
    </row>
    <row r="13">
      <c r="A13" s="8">
        <v>84.72</v>
      </c>
      <c r="B13" s="5">
        <f t="shared" si="1"/>
        <v>40301</v>
      </c>
      <c r="C13" s="3">
        <v>89.46</v>
      </c>
      <c r="D13" s="3">
        <v>91.41</v>
      </c>
      <c r="E13" s="3">
        <v>89.06</v>
      </c>
      <c r="F13" s="3">
        <v>90.86</v>
      </c>
      <c r="G13" s="3">
        <v>1.57</v>
      </c>
      <c r="H13" s="3">
        <v>0.0176</v>
      </c>
      <c r="I13" s="15">
        <v>18704.0</v>
      </c>
      <c r="J13" s="15">
        <v>72347.0</v>
      </c>
    </row>
    <row r="14">
      <c r="A14" s="8">
        <v>85.6</v>
      </c>
      <c r="B14" s="5">
        <f t="shared" si="1"/>
        <v>40302</v>
      </c>
      <c r="C14" s="3">
        <v>90.73</v>
      </c>
      <c r="D14" s="3">
        <v>90.95</v>
      </c>
      <c r="E14" s="3">
        <v>87.15</v>
      </c>
      <c r="F14" s="3">
        <v>87.51</v>
      </c>
      <c r="G14" s="3">
        <v>-3.35</v>
      </c>
      <c r="H14" s="6">
        <v>-0.0369</v>
      </c>
      <c r="I14" s="15">
        <v>45957.0</v>
      </c>
      <c r="J14" s="15">
        <v>74320.0</v>
      </c>
    </row>
    <row r="15">
      <c r="A15" s="11">
        <v>-1.59</v>
      </c>
      <c r="B15" s="5">
        <f t="shared" si="1"/>
        <v>40303</v>
      </c>
      <c r="C15" s="3">
        <v>86.99</v>
      </c>
      <c r="D15" s="3">
        <v>87.68</v>
      </c>
      <c r="E15" s="3">
        <v>84.18</v>
      </c>
      <c r="F15" s="3">
        <v>84.56</v>
      </c>
      <c r="G15" s="3">
        <v>-2.95</v>
      </c>
      <c r="H15" s="6">
        <v>-0.0337</v>
      </c>
      <c r="I15" s="15">
        <v>47007.0</v>
      </c>
      <c r="J15" s="15">
        <v>74431.0</v>
      </c>
    </row>
    <row r="16">
      <c r="A16" s="12">
        <v>-0.0182</v>
      </c>
      <c r="B16" s="5">
        <f t="shared" si="1"/>
        <v>40304</v>
      </c>
      <c r="C16" s="3">
        <v>84.68</v>
      </c>
      <c r="D16" s="3">
        <v>84.87</v>
      </c>
      <c r="E16" s="3">
        <v>80.01</v>
      </c>
      <c r="F16" s="3">
        <v>81.81</v>
      </c>
      <c r="G16" s="3">
        <v>-2.75</v>
      </c>
      <c r="H16" s="6">
        <v>-0.0325</v>
      </c>
      <c r="I16" s="15">
        <v>56699.0</v>
      </c>
      <c r="J16" s="15">
        <v>77503.0</v>
      </c>
    </row>
    <row r="17">
      <c r="A17" s="17">
        <v>34455.0</v>
      </c>
      <c r="B17" s="5">
        <f t="shared" si="1"/>
        <v>40305</v>
      </c>
      <c r="C17" s="3">
        <v>81.78</v>
      </c>
      <c r="D17" s="3">
        <v>82.59</v>
      </c>
      <c r="E17" s="3">
        <v>79.76</v>
      </c>
      <c r="F17" s="3">
        <v>80.3</v>
      </c>
      <c r="G17" s="3">
        <v>-1.51</v>
      </c>
      <c r="H17" s="6">
        <v>-0.0185</v>
      </c>
      <c r="I17" s="15">
        <v>56567.0</v>
      </c>
      <c r="J17" s="15">
        <v>77133.0</v>
      </c>
    </row>
    <row r="18">
      <c r="A18" s="17">
        <v>65815.0</v>
      </c>
      <c r="B18" s="5">
        <f t="shared" si="1"/>
        <v>40308</v>
      </c>
      <c r="C18" s="3">
        <v>81.0</v>
      </c>
      <c r="D18" s="3">
        <v>83.74</v>
      </c>
      <c r="E18" s="3">
        <v>81.0</v>
      </c>
      <c r="F18" s="3">
        <v>82.19</v>
      </c>
      <c r="G18" s="3">
        <v>1.89</v>
      </c>
      <c r="H18" s="3">
        <v>0.0235</v>
      </c>
      <c r="I18" s="15">
        <v>56187.0</v>
      </c>
      <c r="J18" s="15">
        <v>84553.0</v>
      </c>
    </row>
    <row r="19">
      <c r="A19" s="7">
        <v>40288.0</v>
      </c>
      <c r="B19" s="5">
        <f t="shared" si="1"/>
        <v>40309</v>
      </c>
      <c r="C19" s="3">
        <v>82.52</v>
      </c>
      <c r="D19" s="3">
        <v>83.16</v>
      </c>
      <c r="E19" s="3">
        <v>81.12</v>
      </c>
      <c r="F19" s="3">
        <v>82.64</v>
      </c>
      <c r="G19" s="3">
        <v>0.45</v>
      </c>
      <c r="H19" s="3">
        <v>0.0055000000000000005</v>
      </c>
      <c r="I19" s="15">
        <v>72831.0</v>
      </c>
      <c r="J19" s="15">
        <v>88156.0</v>
      </c>
    </row>
    <row r="20">
      <c r="A20" s="8">
        <v>85.92</v>
      </c>
      <c r="B20" s="5">
        <f t="shared" si="1"/>
        <v>40310</v>
      </c>
      <c r="C20" s="3">
        <v>82.33</v>
      </c>
      <c r="D20" s="3">
        <v>83.77</v>
      </c>
      <c r="E20" s="3">
        <v>82.09</v>
      </c>
      <c r="F20" s="3">
        <v>83.39</v>
      </c>
      <c r="G20" s="3">
        <v>0.75</v>
      </c>
      <c r="H20" s="3">
        <v>0.0091</v>
      </c>
      <c r="I20" s="15">
        <v>90978.0</v>
      </c>
      <c r="J20" s="15">
        <v>93166.0</v>
      </c>
    </row>
    <row r="21">
      <c r="A21" s="8">
        <v>86.77</v>
      </c>
      <c r="B21" s="5">
        <f t="shared" si="1"/>
        <v>40311</v>
      </c>
      <c r="C21" s="3">
        <v>83.41</v>
      </c>
      <c r="D21" s="3">
        <v>83.95</v>
      </c>
      <c r="E21" s="3">
        <v>82.01</v>
      </c>
      <c r="F21" s="3">
        <v>82.42</v>
      </c>
      <c r="G21" s="3">
        <v>-0.97</v>
      </c>
      <c r="H21" s="6">
        <v>-0.0116</v>
      </c>
      <c r="I21" s="15">
        <v>69943.0</v>
      </c>
      <c r="J21" s="15">
        <v>105089.0</v>
      </c>
    </row>
    <row r="22">
      <c r="A22" s="8">
        <v>85.81</v>
      </c>
      <c r="B22" s="5">
        <f t="shared" si="1"/>
        <v>40312</v>
      </c>
      <c r="C22" s="3">
        <v>82.11</v>
      </c>
      <c r="D22" s="3">
        <v>82.28</v>
      </c>
      <c r="E22" s="3">
        <v>78.59</v>
      </c>
      <c r="F22" s="3">
        <v>78.96</v>
      </c>
      <c r="G22" s="3">
        <v>-3.46</v>
      </c>
      <c r="H22" s="6">
        <v>-0.042</v>
      </c>
      <c r="I22" s="15">
        <v>64620.0</v>
      </c>
      <c r="J22" s="15">
        <v>103324.0</v>
      </c>
    </row>
    <row r="23">
      <c r="A23" s="8">
        <v>86.09</v>
      </c>
      <c r="B23" s="5">
        <f t="shared" si="1"/>
        <v>40315</v>
      </c>
      <c r="C23" s="3">
        <v>79.0</v>
      </c>
      <c r="D23" s="3">
        <v>79.49</v>
      </c>
      <c r="E23" s="3">
        <v>75.75</v>
      </c>
      <c r="F23" s="3">
        <v>76.11</v>
      </c>
      <c r="G23" s="3">
        <v>-2.85</v>
      </c>
      <c r="H23" s="6">
        <v>-0.0361</v>
      </c>
      <c r="I23" s="15">
        <v>61053.0</v>
      </c>
      <c r="J23" s="15">
        <v>104549.0</v>
      </c>
    </row>
    <row r="24">
      <c r="A24" s="9">
        <f>+0.49</f>
        <v>0.49</v>
      </c>
      <c r="B24" s="5">
        <f t="shared" si="1"/>
        <v>40316</v>
      </c>
      <c r="C24" s="3">
        <v>76.75</v>
      </c>
      <c r="D24" s="3">
        <v>77.55</v>
      </c>
      <c r="E24" s="3">
        <v>74.94</v>
      </c>
      <c r="F24" s="3">
        <v>75.36</v>
      </c>
      <c r="G24" s="3">
        <v>-0.75</v>
      </c>
      <c r="H24" s="6">
        <v>-0.0099</v>
      </c>
      <c r="I24" s="15">
        <v>101446.0</v>
      </c>
      <c r="J24" s="15">
        <v>109105.0</v>
      </c>
    </row>
    <row r="25">
      <c r="A25" s="9">
        <f>+0.57%</f>
        <v>0.0057</v>
      </c>
      <c r="B25" s="5">
        <f t="shared" si="1"/>
        <v>40317</v>
      </c>
      <c r="C25" s="3">
        <v>75.0</v>
      </c>
      <c r="D25" s="3">
        <v>75.37</v>
      </c>
      <c r="E25" s="3">
        <v>73.57</v>
      </c>
      <c r="F25" s="3">
        <v>74.52</v>
      </c>
      <c r="G25" s="3">
        <v>-0.84</v>
      </c>
      <c r="H25" s="6">
        <v>-0.0111</v>
      </c>
      <c r="I25" s="15">
        <v>88999.0</v>
      </c>
      <c r="J25" s="15">
        <v>117290.0</v>
      </c>
    </row>
    <row r="26">
      <c r="A26" s="16">
        <v>27868.0</v>
      </c>
      <c r="B26" s="5">
        <f t="shared" si="1"/>
        <v>40318</v>
      </c>
      <c r="C26" s="3">
        <v>74.81</v>
      </c>
      <c r="D26" s="3">
        <v>75.05</v>
      </c>
      <c r="E26" s="3">
        <v>71.01</v>
      </c>
      <c r="F26" s="3">
        <v>72.61</v>
      </c>
      <c r="G26" s="3">
        <v>-1.91</v>
      </c>
      <c r="H26" s="6">
        <v>-0.0256</v>
      </c>
      <c r="I26" s="15">
        <v>97712.0</v>
      </c>
      <c r="J26" s="15">
        <v>123884.0</v>
      </c>
    </row>
    <row r="27">
      <c r="A27" s="16">
        <v>66481.0</v>
      </c>
      <c r="B27" s="5">
        <f t="shared" si="1"/>
        <v>40319</v>
      </c>
      <c r="C27" s="3">
        <v>71.6</v>
      </c>
      <c r="D27" s="3">
        <v>73.56</v>
      </c>
      <c r="E27" s="3">
        <v>71.35</v>
      </c>
      <c r="F27" s="3">
        <v>72.47</v>
      </c>
      <c r="G27" s="3">
        <v>-0.14</v>
      </c>
      <c r="H27" s="6">
        <v>-0.0019</v>
      </c>
      <c r="I27" s="15">
        <v>55575.0</v>
      </c>
      <c r="J27" s="15">
        <v>124545.0</v>
      </c>
    </row>
    <row r="28">
      <c r="A28" s="7">
        <v>40289.0</v>
      </c>
      <c r="B28" s="5">
        <f t="shared" si="1"/>
        <v>40322</v>
      </c>
      <c r="C28" s="3">
        <v>72.55</v>
      </c>
      <c r="D28" s="3">
        <v>73.08</v>
      </c>
      <c r="E28" s="3">
        <v>71.7</v>
      </c>
      <c r="F28" s="3">
        <v>72.0</v>
      </c>
      <c r="G28" s="3">
        <v>-0.47</v>
      </c>
      <c r="H28" s="6">
        <v>-0.0065</v>
      </c>
      <c r="I28" s="15">
        <v>54854.0</v>
      </c>
      <c r="J28" s="15">
        <v>121522.0</v>
      </c>
    </row>
    <row r="29">
      <c r="A29" s="8">
        <v>86.52</v>
      </c>
      <c r="B29" s="5">
        <f t="shared" si="1"/>
        <v>40323</v>
      </c>
      <c r="C29" s="3">
        <v>71.8</v>
      </c>
      <c r="D29" s="3">
        <v>71.8</v>
      </c>
      <c r="E29" s="3">
        <v>69.03</v>
      </c>
      <c r="F29" s="3">
        <v>70.38</v>
      </c>
      <c r="G29" s="3">
        <v>-1.62</v>
      </c>
      <c r="H29" s="6">
        <v>-0.0225</v>
      </c>
      <c r="I29" s="15">
        <v>77613.0</v>
      </c>
      <c r="J29" s="15">
        <v>117992.0</v>
      </c>
    </row>
    <row r="30">
      <c r="A30" s="8">
        <v>87.5</v>
      </c>
      <c r="B30" s="5">
        <f t="shared" si="1"/>
        <v>40324</v>
      </c>
      <c r="C30" s="3">
        <v>71.38</v>
      </c>
      <c r="D30" s="3">
        <v>72.81</v>
      </c>
      <c r="E30" s="3">
        <v>70.51</v>
      </c>
      <c r="F30" s="3">
        <v>72.48</v>
      </c>
      <c r="G30" s="3">
        <v>2.1</v>
      </c>
      <c r="H30" s="3">
        <v>0.0298</v>
      </c>
      <c r="I30" s="15">
        <v>66936.0</v>
      </c>
      <c r="J30" s="15">
        <v>121028.0</v>
      </c>
    </row>
    <row r="31">
      <c r="A31" s="8">
        <v>85.96</v>
      </c>
      <c r="B31" s="5">
        <f t="shared" si="1"/>
        <v>40325</v>
      </c>
      <c r="C31" s="3">
        <v>72.05</v>
      </c>
      <c r="D31" s="3">
        <v>75.68</v>
      </c>
      <c r="E31" s="3">
        <v>71.89</v>
      </c>
      <c r="F31" s="3">
        <v>75.43</v>
      </c>
      <c r="G31" s="3">
        <v>2.95</v>
      </c>
      <c r="H31" s="3">
        <v>0.0407</v>
      </c>
      <c r="I31" s="15">
        <v>70099.0</v>
      </c>
      <c r="J31" s="15">
        <v>128292.0</v>
      </c>
    </row>
    <row r="32">
      <c r="A32" s="8">
        <v>87.09</v>
      </c>
      <c r="B32" s="5">
        <f t="shared" si="1"/>
        <v>40326</v>
      </c>
      <c r="C32" s="3">
        <v>75.48</v>
      </c>
      <c r="D32" s="3">
        <v>76.5</v>
      </c>
      <c r="E32" s="3">
        <v>74.05</v>
      </c>
      <c r="F32" s="3">
        <v>74.8</v>
      </c>
      <c r="G32" s="3">
        <v>-0.63</v>
      </c>
      <c r="H32" s="6">
        <v>-0.0084</v>
      </c>
      <c r="I32" s="15">
        <v>60198.0</v>
      </c>
      <c r="J32" s="15">
        <v>128292.0</v>
      </c>
    </row>
    <row r="33">
      <c r="A33" s="9">
        <f>+1</f>
        <v>1</v>
      </c>
      <c r="B33" s="5">
        <f t="shared" si="1"/>
        <v>40329</v>
      </c>
      <c r="C33" s="3">
        <v>74.8</v>
      </c>
      <c r="D33" s="3">
        <v>75.5</v>
      </c>
      <c r="E33" s="3">
        <v>74.8</v>
      </c>
      <c r="F33" s="3">
        <v>75.4</v>
      </c>
      <c r="G33" s="3">
        <v>0.6</v>
      </c>
      <c r="H33" s="3">
        <v>0.008</v>
      </c>
      <c r="I33" s="15">
        <v>5759.0</v>
      </c>
      <c r="J33" s="15">
        <v>136348.0</v>
      </c>
    </row>
    <row r="34">
      <c r="A34" s="9">
        <f>+1.16%</f>
        <v>0.0116</v>
      </c>
      <c r="B34" s="5">
        <f t="shared" si="1"/>
        <v>40330</v>
      </c>
      <c r="C34" s="3">
        <v>75.61</v>
      </c>
      <c r="D34" s="3">
        <v>76.2</v>
      </c>
      <c r="E34" s="3">
        <v>72.36</v>
      </c>
      <c r="F34" s="3">
        <v>73.55</v>
      </c>
      <c r="G34" s="3">
        <v>-1.85</v>
      </c>
      <c r="H34" s="6">
        <v>-0.0245</v>
      </c>
      <c r="I34" s="15">
        <v>87728.0</v>
      </c>
      <c r="J34" s="15">
        <v>141869.0</v>
      </c>
    </row>
    <row r="35">
      <c r="A35" s="16">
        <v>33912.0</v>
      </c>
      <c r="B35" s="5">
        <f t="shared" si="1"/>
        <v>40331</v>
      </c>
      <c r="C35" s="3">
        <v>73.15</v>
      </c>
      <c r="D35" s="3">
        <v>75.46</v>
      </c>
      <c r="E35" s="3">
        <v>72.8</v>
      </c>
      <c r="F35" s="3">
        <v>74.59</v>
      </c>
      <c r="G35" s="3">
        <v>1.04</v>
      </c>
      <c r="H35" s="3">
        <v>0.0141</v>
      </c>
      <c r="I35" s="15">
        <v>88419.0</v>
      </c>
      <c r="J35" s="15">
        <v>154546.0</v>
      </c>
    </row>
    <row r="36">
      <c r="A36" s="16">
        <v>68574.0</v>
      </c>
      <c r="B36" s="5">
        <f t="shared" si="1"/>
        <v>40332</v>
      </c>
      <c r="C36" s="3">
        <v>75.35</v>
      </c>
      <c r="D36" s="3">
        <v>76.35</v>
      </c>
      <c r="E36" s="3">
        <v>74.59</v>
      </c>
      <c r="F36" s="3">
        <v>76.19</v>
      </c>
      <c r="G36" s="3">
        <v>1.6</v>
      </c>
      <c r="H36" s="3">
        <v>0.0215</v>
      </c>
      <c r="I36" s="15">
        <v>103244.0</v>
      </c>
      <c r="J36" s="15">
        <v>172484.0</v>
      </c>
    </row>
    <row r="37">
      <c r="A37" s="7">
        <v>40290.0</v>
      </c>
      <c r="B37" s="5">
        <f t="shared" si="1"/>
        <v>40333</v>
      </c>
      <c r="C37" s="3">
        <v>76.02</v>
      </c>
      <c r="D37" s="3">
        <v>77.28</v>
      </c>
      <c r="E37" s="3">
        <v>72.24</v>
      </c>
      <c r="F37" s="3">
        <v>72.84</v>
      </c>
      <c r="G37" s="3">
        <v>-3.35</v>
      </c>
      <c r="H37" s="6">
        <v>-0.044</v>
      </c>
      <c r="I37" s="15">
        <v>94799.0</v>
      </c>
      <c r="J37" s="15">
        <v>166771.0</v>
      </c>
    </row>
    <row r="38">
      <c r="A38" s="8">
        <v>86.9</v>
      </c>
      <c r="B38" s="5">
        <f t="shared" si="1"/>
        <v>40336</v>
      </c>
      <c r="C38" s="3">
        <v>72.0</v>
      </c>
      <c r="D38" s="3">
        <v>73.71</v>
      </c>
      <c r="E38" s="3">
        <v>71.26</v>
      </c>
      <c r="F38" s="3">
        <v>72.88</v>
      </c>
      <c r="G38" s="3">
        <v>0.04</v>
      </c>
      <c r="H38" s="3">
        <v>5.0E-4</v>
      </c>
      <c r="I38" s="15">
        <v>71869.0</v>
      </c>
      <c r="J38" s="15">
        <v>169200.0</v>
      </c>
    </row>
    <row r="39">
      <c r="A39" s="8">
        <v>87.69</v>
      </c>
      <c r="B39" s="5">
        <f t="shared" si="1"/>
        <v>40337</v>
      </c>
      <c r="C39" s="3">
        <v>72.25</v>
      </c>
      <c r="D39" s="3">
        <v>73.45</v>
      </c>
      <c r="E39" s="3">
        <v>72.02</v>
      </c>
      <c r="F39" s="3">
        <v>73.0</v>
      </c>
      <c r="G39" s="3">
        <v>0.12</v>
      </c>
      <c r="H39" s="3">
        <v>0.0016</v>
      </c>
      <c r="I39" s="15">
        <v>96909.0</v>
      </c>
      <c r="J39" s="15">
        <v>170045.0</v>
      </c>
    </row>
    <row r="40">
      <c r="A40" s="8">
        <v>85.68</v>
      </c>
      <c r="B40" s="5">
        <f t="shared" si="1"/>
        <v>40338</v>
      </c>
      <c r="C40" s="3">
        <v>73.2</v>
      </c>
      <c r="D40" s="3">
        <v>75.42</v>
      </c>
      <c r="E40" s="3">
        <v>72.72</v>
      </c>
      <c r="F40" s="3">
        <v>74.95</v>
      </c>
      <c r="G40" s="3">
        <v>1.95</v>
      </c>
      <c r="H40" s="3">
        <v>0.026699999999999998</v>
      </c>
      <c r="I40" s="15">
        <v>113840.0</v>
      </c>
      <c r="J40" s="15">
        <v>164470.0</v>
      </c>
    </row>
    <row r="41">
      <c r="A41" s="8">
        <v>87.2</v>
      </c>
      <c r="B41" s="5">
        <f t="shared" si="1"/>
        <v>40339</v>
      </c>
      <c r="C41" s="3">
        <v>74.57</v>
      </c>
      <c r="D41" s="3">
        <v>76.53</v>
      </c>
      <c r="E41" s="3">
        <v>74.36</v>
      </c>
      <c r="F41" s="3">
        <v>76.06</v>
      </c>
      <c r="G41" s="3">
        <v>1.11</v>
      </c>
      <c r="H41" s="3">
        <v>0.0148</v>
      </c>
      <c r="I41" s="15">
        <v>133878.0</v>
      </c>
      <c r="J41" s="15">
        <v>168174.0</v>
      </c>
    </row>
    <row r="42">
      <c r="A42" s="9">
        <f>+0.11</f>
        <v>0.11</v>
      </c>
      <c r="B42" s="5">
        <f t="shared" si="1"/>
        <v>40340</v>
      </c>
      <c r="C42" s="3">
        <v>76.13</v>
      </c>
      <c r="D42" s="3">
        <v>76.45</v>
      </c>
      <c r="E42" s="3">
        <v>74.41</v>
      </c>
      <c r="F42" s="3">
        <v>75.14</v>
      </c>
      <c r="G42" s="3">
        <v>-0.92</v>
      </c>
      <c r="H42" s="6">
        <v>-0.0121</v>
      </c>
      <c r="I42" s="15">
        <v>147001.0</v>
      </c>
      <c r="J42" s="15">
        <v>193826.0</v>
      </c>
    </row>
    <row r="43">
      <c r="A43" s="9">
        <f>+0.13%</f>
        <v>0.0013</v>
      </c>
      <c r="B43" s="5">
        <f t="shared" si="1"/>
        <v>40343</v>
      </c>
      <c r="C43" s="3">
        <v>75.27</v>
      </c>
      <c r="D43" s="3">
        <v>76.87</v>
      </c>
      <c r="E43" s="3">
        <v>74.8</v>
      </c>
      <c r="F43" s="3">
        <v>75.66</v>
      </c>
      <c r="G43" s="3">
        <v>0.52</v>
      </c>
      <c r="H43" s="3">
        <v>0.0069</v>
      </c>
      <c r="I43" s="15">
        <v>214082.0</v>
      </c>
      <c r="J43" s="15">
        <v>223466.0</v>
      </c>
    </row>
    <row r="44">
      <c r="A44" s="16">
        <v>45152.0</v>
      </c>
      <c r="B44" s="5">
        <f t="shared" si="1"/>
        <v>40344</v>
      </c>
      <c r="C44" s="3">
        <v>75.23</v>
      </c>
      <c r="D44" s="3">
        <v>77.35</v>
      </c>
      <c r="E44" s="3">
        <v>75.06</v>
      </c>
      <c r="F44" s="3">
        <v>77.1</v>
      </c>
      <c r="G44" s="3">
        <v>1.44</v>
      </c>
      <c r="H44" s="3">
        <v>0.019</v>
      </c>
      <c r="I44" s="15">
        <v>177069.0</v>
      </c>
      <c r="J44" s="15">
        <v>222583.0</v>
      </c>
    </row>
    <row r="45">
      <c r="A45" s="16">
        <v>67471.0</v>
      </c>
      <c r="B45" s="5">
        <f t="shared" si="1"/>
        <v>40345</v>
      </c>
      <c r="C45" s="3">
        <v>77.19</v>
      </c>
      <c r="D45" s="3">
        <v>78.56</v>
      </c>
      <c r="E45" s="3">
        <v>76.6</v>
      </c>
      <c r="F45" s="3">
        <v>78.14</v>
      </c>
      <c r="G45" s="3">
        <v>1.04</v>
      </c>
      <c r="H45" s="3">
        <v>0.013500000000000002</v>
      </c>
      <c r="I45" s="15">
        <v>156444.0</v>
      </c>
      <c r="J45" s="15">
        <v>226333.0</v>
      </c>
    </row>
    <row r="46">
      <c r="A46" s="7">
        <v>40291.0</v>
      </c>
      <c r="B46" s="5">
        <f t="shared" si="1"/>
        <v>40346</v>
      </c>
      <c r="C46" s="3">
        <v>78.1</v>
      </c>
      <c r="D46" s="3">
        <v>79.1</v>
      </c>
      <c r="E46" s="3">
        <v>77.64</v>
      </c>
      <c r="F46" s="3">
        <v>78.68</v>
      </c>
      <c r="G46" s="3">
        <v>0.54</v>
      </c>
      <c r="H46" s="3">
        <v>0.0069</v>
      </c>
      <c r="I46" s="15">
        <v>175267.0</v>
      </c>
      <c r="J46" s="15">
        <v>229125.0</v>
      </c>
    </row>
    <row r="47">
      <c r="A47" s="8">
        <v>87.0</v>
      </c>
      <c r="B47" s="5">
        <f t="shared" si="1"/>
        <v>40347</v>
      </c>
      <c r="C47" s="3">
        <v>78.46</v>
      </c>
      <c r="D47" s="3">
        <v>78.86</v>
      </c>
      <c r="E47" s="3">
        <v>77.25</v>
      </c>
      <c r="F47" s="3">
        <v>78.22</v>
      </c>
      <c r="G47" s="3">
        <v>-0.46</v>
      </c>
      <c r="H47" s="6">
        <v>-0.0058</v>
      </c>
      <c r="I47" s="15">
        <v>115163.0</v>
      </c>
      <c r="J47" s="15">
        <v>223704.0</v>
      </c>
    </row>
    <row r="48">
      <c r="A48" s="8">
        <v>88.66</v>
      </c>
      <c r="B48" s="5">
        <f t="shared" si="1"/>
        <v>40350</v>
      </c>
      <c r="C48" s="3">
        <v>78.49</v>
      </c>
      <c r="D48" s="3">
        <v>79.86</v>
      </c>
      <c r="E48" s="3">
        <v>77.73</v>
      </c>
      <c r="F48" s="3">
        <v>78.82</v>
      </c>
      <c r="G48" s="3">
        <v>0.6</v>
      </c>
      <c r="H48" s="3">
        <v>0.0077</v>
      </c>
      <c r="I48" s="15">
        <v>137853.0</v>
      </c>
      <c r="J48" s="15">
        <v>216262.0</v>
      </c>
    </row>
    <row r="49">
      <c r="A49" s="8">
        <v>86.8</v>
      </c>
      <c r="B49" s="5">
        <f t="shared" si="1"/>
        <v>40351</v>
      </c>
      <c r="C49" s="3">
        <v>78.76</v>
      </c>
      <c r="D49" s="3">
        <v>79.12</v>
      </c>
      <c r="E49" s="3">
        <v>77.56</v>
      </c>
      <c r="F49" s="3">
        <v>78.04</v>
      </c>
      <c r="G49" s="3">
        <v>-0.78</v>
      </c>
      <c r="H49" s="6">
        <v>-0.0099</v>
      </c>
      <c r="I49" s="15">
        <v>118822.0</v>
      </c>
      <c r="J49" s="15">
        <v>207883.0</v>
      </c>
    </row>
    <row r="50">
      <c r="A50" s="8">
        <v>88.61</v>
      </c>
      <c r="B50" s="5">
        <f t="shared" si="1"/>
        <v>40352</v>
      </c>
      <c r="C50" s="3">
        <v>77.99</v>
      </c>
      <c r="D50" s="3">
        <v>78.18</v>
      </c>
      <c r="E50" s="3">
        <v>75.54</v>
      </c>
      <c r="F50" s="3">
        <v>76.27</v>
      </c>
      <c r="G50" s="3">
        <v>-1.77</v>
      </c>
      <c r="H50" s="6">
        <v>-0.0227</v>
      </c>
      <c r="I50" s="15">
        <v>159099.0</v>
      </c>
      <c r="J50" s="15">
        <v>205386.0</v>
      </c>
    </row>
    <row r="51">
      <c r="A51" s="9">
        <f>+1.41</f>
        <v>1.41</v>
      </c>
      <c r="B51" s="5">
        <f t="shared" si="1"/>
        <v>40353</v>
      </c>
      <c r="C51" s="3">
        <v>76.03</v>
      </c>
      <c r="D51" s="3">
        <v>76.7</v>
      </c>
      <c r="E51" s="3">
        <v>75.4</v>
      </c>
      <c r="F51" s="3">
        <v>76.47</v>
      </c>
      <c r="G51" s="3">
        <v>0.2</v>
      </c>
      <c r="H51" s="3">
        <v>0.0026</v>
      </c>
      <c r="I51" s="15">
        <v>135750.0</v>
      </c>
      <c r="J51" s="15">
        <v>198035.0</v>
      </c>
    </row>
    <row r="52">
      <c r="A52" s="9">
        <f>+1.62%</f>
        <v>0.0162</v>
      </c>
      <c r="B52" s="5">
        <f t="shared" si="1"/>
        <v>40354</v>
      </c>
      <c r="C52" s="3">
        <v>76.42</v>
      </c>
      <c r="D52" s="3">
        <v>78.5</v>
      </c>
      <c r="E52" s="3">
        <v>75.72</v>
      </c>
      <c r="F52" s="3">
        <v>78.12</v>
      </c>
      <c r="G52" s="3">
        <v>1.65</v>
      </c>
      <c r="H52" s="3">
        <v>0.0216</v>
      </c>
      <c r="I52" s="15">
        <v>152570.0</v>
      </c>
      <c r="J52" s="15">
        <v>201663.0</v>
      </c>
    </row>
    <row r="53">
      <c r="A53" s="16">
        <v>31577.0</v>
      </c>
      <c r="B53" s="5">
        <f t="shared" si="1"/>
        <v>40357</v>
      </c>
      <c r="C53" s="3">
        <v>78.14</v>
      </c>
      <c r="D53" s="3">
        <v>78.66</v>
      </c>
      <c r="E53" s="3">
        <v>77.06</v>
      </c>
      <c r="F53" s="3">
        <v>77.59</v>
      </c>
      <c r="G53" s="3">
        <v>-0.53</v>
      </c>
      <c r="H53" s="6">
        <v>-0.0068</v>
      </c>
      <c r="I53" s="15">
        <v>110129.0</v>
      </c>
      <c r="J53" s="15">
        <v>196017.0</v>
      </c>
    </row>
    <row r="54">
      <c r="A54" s="16">
        <v>69824.0</v>
      </c>
      <c r="B54" s="5">
        <f t="shared" si="1"/>
        <v>40358</v>
      </c>
      <c r="C54" s="3">
        <v>77.75</v>
      </c>
      <c r="D54" s="3">
        <v>77.75</v>
      </c>
      <c r="E54" s="3">
        <v>74.82</v>
      </c>
      <c r="F54" s="3">
        <v>75.44</v>
      </c>
      <c r="G54" s="3">
        <v>-2.15</v>
      </c>
      <c r="H54" s="6">
        <v>-0.0277</v>
      </c>
      <c r="I54" s="15">
        <v>162255.0</v>
      </c>
      <c r="J54" s="15">
        <v>183328.0</v>
      </c>
    </row>
    <row r="55">
      <c r="A55" s="7">
        <v>40294.0</v>
      </c>
      <c r="B55" s="5">
        <f t="shared" si="1"/>
        <v>40359</v>
      </c>
      <c r="C55" s="3">
        <v>74.9</v>
      </c>
      <c r="D55" s="3">
        <v>76.25</v>
      </c>
      <c r="E55" s="3">
        <v>74.02</v>
      </c>
      <c r="F55" s="3">
        <v>75.01</v>
      </c>
      <c r="G55" s="3">
        <v>-0.43</v>
      </c>
      <c r="H55" s="6">
        <v>-0.0057</v>
      </c>
      <c r="I55" s="15">
        <v>192337.0</v>
      </c>
      <c r="J55" s="15">
        <v>169761.0</v>
      </c>
    </row>
    <row r="56">
      <c r="A56" s="8">
        <v>88.77</v>
      </c>
      <c r="B56" s="5">
        <f t="shared" si="1"/>
        <v>40360</v>
      </c>
      <c r="C56" s="3">
        <v>74.65</v>
      </c>
      <c r="D56" s="3">
        <v>74.65</v>
      </c>
      <c r="E56" s="3">
        <v>71.5</v>
      </c>
      <c r="F56" s="3">
        <v>72.34</v>
      </c>
      <c r="G56" s="3">
        <v>-2.67</v>
      </c>
      <c r="H56" s="6">
        <v>-0.0356</v>
      </c>
      <c r="I56" s="15">
        <v>203597.0</v>
      </c>
      <c r="J56" s="15">
        <v>158926.0</v>
      </c>
    </row>
    <row r="57">
      <c r="A57" s="8">
        <v>89.08</v>
      </c>
      <c r="B57" s="5">
        <f t="shared" si="1"/>
        <v>40361</v>
      </c>
      <c r="C57" s="3">
        <v>71.75</v>
      </c>
      <c r="D57" s="3">
        <v>72.83</v>
      </c>
      <c r="E57" s="3">
        <v>71.21</v>
      </c>
      <c r="F57" s="3">
        <v>71.65</v>
      </c>
      <c r="G57" s="3">
        <v>-0.69</v>
      </c>
      <c r="H57" s="6">
        <v>-0.0095</v>
      </c>
      <c r="I57" s="15">
        <v>132199.0</v>
      </c>
      <c r="J57" s="15">
        <v>145251.0</v>
      </c>
    </row>
    <row r="58">
      <c r="A58" s="8">
        <v>87.94</v>
      </c>
      <c r="B58" s="5">
        <f t="shared" si="1"/>
        <v>40364</v>
      </c>
      <c r="C58" s="3">
        <v>71.56</v>
      </c>
      <c r="D58" s="3">
        <v>72.28</v>
      </c>
      <c r="E58" s="3">
        <v>71.06</v>
      </c>
      <c r="F58" s="3">
        <v>71.47</v>
      </c>
      <c r="G58" s="3">
        <v>-0.18</v>
      </c>
      <c r="H58" s="6">
        <v>-0.0025</v>
      </c>
      <c r="I58" s="15">
        <v>43118.0</v>
      </c>
      <c r="J58" s="15">
        <v>144117.0</v>
      </c>
    </row>
    <row r="59">
      <c r="A59" s="8">
        <v>88.3</v>
      </c>
      <c r="B59" s="5">
        <f t="shared" si="1"/>
        <v>40365</v>
      </c>
      <c r="C59" s="3">
        <v>71.47</v>
      </c>
      <c r="D59" s="3">
        <v>73.28</v>
      </c>
      <c r="E59" s="3">
        <v>70.77</v>
      </c>
      <c r="F59" s="3">
        <v>71.45</v>
      </c>
      <c r="G59" s="3">
        <v>-0.02</v>
      </c>
      <c r="H59" s="6">
        <v>-3.0E-4</v>
      </c>
      <c r="I59" s="15">
        <v>130688.0</v>
      </c>
      <c r="J59" s="15">
        <v>139411.0</v>
      </c>
    </row>
    <row r="60">
      <c r="A60" s="11">
        <v>-0.31</v>
      </c>
      <c r="B60" s="5">
        <f t="shared" si="1"/>
        <v>40366</v>
      </c>
      <c r="C60" s="3">
        <v>71.61</v>
      </c>
      <c r="D60" s="3">
        <v>74.32</v>
      </c>
      <c r="E60" s="3">
        <v>70.88</v>
      </c>
      <c r="F60" s="3">
        <v>73.51</v>
      </c>
      <c r="G60" s="3">
        <v>2.06</v>
      </c>
      <c r="H60" s="3">
        <v>0.0288</v>
      </c>
      <c r="I60" s="15">
        <v>144116.0</v>
      </c>
      <c r="J60" s="15">
        <v>129211.0</v>
      </c>
    </row>
    <row r="61">
      <c r="A61" s="12">
        <v>-0.0035</v>
      </c>
      <c r="B61" s="5">
        <f t="shared" si="1"/>
        <v>40367</v>
      </c>
      <c r="C61" s="3">
        <v>74.2</v>
      </c>
      <c r="D61" s="3">
        <v>75.25</v>
      </c>
      <c r="E61" s="3">
        <v>73.71</v>
      </c>
      <c r="F61" s="3">
        <v>74.71</v>
      </c>
      <c r="G61" s="3">
        <v>1.2</v>
      </c>
      <c r="H61" s="3">
        <v>0.0163</v>
      </c>
      <c r="I61" s="15">
        <v>130537.0</v>
      </c>
      <c r="J61" s="15">
        <v>106708.0</v>
      </c>
    </row>
    <row r="62">
      <c r="A62" s="17">
        <v>26695.0</v>
      </c>
      <c r="B62" s="5">
        <f t="shared" si="1"/>
        <v>40368</v>
      </c>
      <c r="C62" s="3">
        <v>75.08</v>
      </c>
      <c r="D62" s="3">
        <v>75.86</v>
      </c>
      <c r="E62" s="3">
        <v>74.41</v>
      </c>
      <c r="F62" s="3">
        <v>75.42</v>
      </c>
      <c r="G62" s="3">
        <v>0.71</v>
      </c>
      <c r="H62" s="3">
        <v>0.0095</v>
      </c>
      <c r="I62" s="15">
        <v>114842.0</v>
      </c>
      <c r="J62" s="15">
        <v>82032.0</v>
      </c>
    </row>
    <row r="63">
      <c r="A63" s="17">
        <v>70389.0</v>
      </c>
      <c r="B63" s="5">
        <f t="shared" si="1"/>
        <v>40371</v>
      </c>
      <c r="C63" s="3">
        <v>75.19</v>
      </c>
      <c r="D63" s="3">
        <v>75.72</v>
      </c>
      <c r="E63" s="3">
        <v>73.85</v>
      </c>
      <c r="F63" s="3">
        <v>74.37</v>
      </c>
      <c r="G63" s="3">
        <v>-1.05</v>
      </c>
      <c r="H63" s="6">
        <v>-0.0139</v>
      </c>
      <c r="I63" s="15">
        <v>106482.0</v>
      </c>
      <c r="J63" s="15">
        <v>64657.0</v>
      </c>
    </row>
    <row r="64">
      <c r="A64" s="7">
        <v>40295.0</v>
      </c>
      <c r="B64" s="5">
        <f t="shared" si="1"/>
        <v>40372</v>
      </c>
      <c r="C64" s="3">
        <v>74.49</v>
      </c>
      <c r="D64" s="3">
        <v>76.98</v>
      </c>
      <c r="E64" s="3">
        <v>73.67</v>
      </c>
      <c r="F64" s="3">
        <v>76.65</v>
      </c>
      <c r="G64" s="3">
        <v>2.28</v>
      </c>
      <c r="H64" s="3">
        <v>0.030699999999999998</v>
      </c>
      <c r="I64" s="15">
        <v>120633.0</v>
      </c>
      <c r="J64" s="15">
        <v>44151.0</v>
      </c>
    </row>
    <row r="65">
      <c r="A65" s="8">
        <v>88.37</v>
      </c>
      <c r="B65" s="5">
        <f t="shared" si="1"/>
        <v>40373</v>
      </c>
      <c r="C65" s="3">
        <v>76.96</v>
      </c>
      <c r="D65" s="3">
        <v>77.79</v>
      </c>
      <c r="E65" s="3">
        <v>76.05</v>
      </c>
      <c r="F65" s="3">
        <v>76.77</v>
      </c>
      <c r="G65" s="3">
        <v>0.12</v>
      </c>
      <c r="H65" s="3">
        <v>0.0016</v>
      </c>
      <c r="I65" s="15">
        <v>70073.0</v>
      </c>
      <c r="J65" s="15">
        <v>24339.0</v>
      </c>
    </row>
    <row r="66">
      <c r="A66" s="8">
        <v>88.6</v>
      </c>
      <c r="B66" s="5">
        <f t="shared" si="1"/>
        <v>40374</v>
      </c>
      <c r="C66" s="3">
        <v>76.24</v>
      </c>
      <c r="D66" s="3">
        <v>77.4</v>
      </c>
      <c r="E66" s="3">
        <v>75.28</v>
      </c>
      <c r="F66" s="3">
        <v>76.19</v>
      </c>
      <c r="G66" s="3">
        <v>-0.58</v>
      </c>
      <c r="H66" s="6">
        <v>-0.0076</v>
      </c>
      <c r="I66" s="3">
        <v>0.0</v>
      </c>
      <c r="J66" s="3">
        <v>0.0</v>
      </c>
    </row>
    <row r="67">
      <c r="A67" s="8">
        <v>86.88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87.4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-0.0102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48347.0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68652.0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40296.0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86.88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87.91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86.58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87.82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+0.42</f>
        <v>0.42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+0.48%</f>
        <v>0.0048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46158.0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69297.0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40297.0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87.8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89.31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87.52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88.62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+0.8</f>
        <v>0.8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+0.91%</f>
        <v>0.0091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53039.0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71277.0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40298.0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88.74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89.53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88.47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89.29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+0.67</f>
        <v>0.67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+0.76%</f>
        <v>0.0076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50718.0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71277.0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40301.0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89.46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91.41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89.06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90.86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+1.57</f>
        <v>1.57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+1.76%</f>
        <v>0.0176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18704.0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72347.0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40302.0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90.73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90.95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87.15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87.51</v>
      </c>
      <c r="B113" s="3" t="str">
        <f t="shared" si="1"/>
        <v/>
      </c>
    </row>
    <row r="114">
      <c r="A114" s="11">
        <v>-3.35</v>
      </c>
      <c r="B114" s="3" t="str">
        <f t="shared" si="1"/>
        <v>#REF!</v>
      </c>
    </row>
    <row r="115">
      <c r="A115" s="12">
        <v>-0.0369</v>
      </c>
      <c r="B115" s="3" t="str">
        <f t="shared" si="1"/>
        <v>#REF!</v>
      </c>
    </row>
    <row r="116">
      <c r="A116" s="17">
        <v>45957.0</v>
      </c>
      <c r="B116" s="3" t="str">
        <f t="shared" si="1"/>
        <v>#REF!</v>
      </c>
    </row>
    <row r="117">
      <c r="A117" s="17">
        <v>74320.0</v>
      </c>
      <c r="B117" s="3" t="str">
        <f t="shared" si="1"/>
        <v>#REF!</v>
      </c>
    </row>
    <row r="118">
      <c r="A118" s="7">
        <v>40303.0</v>
      </c>
      <c r="B118" s="3" t="str">
        <f t="shared" si="1"/>
        <v>#REF!</v>
      </c>
    </row>
    <row r="119">
      <c r="A119" s="8">
        <v>86.99</v>
      </c>
      <c r="B119" s="3" t="str">
        <f t="shared" si="1"/>
        <v>#REF!</v>
      </c>
    </row>
    <row r="120">
      <c r="A120" s="8">
        <v>87.68</v>
      </c>
      <c r="B120" s="3" t="str">
        <f t="shared" si="1"/>
        <v>#REF!</v>
      </c>
    </row>
    <row r="121">
      <c r="A121" s="8">
        <v>84.18</v>
      </c>
      <c r="B121" s="3" t="str">
        <f t="shared" si="1"/>
        <v>#REF!</v>
      </c>
    </row>
    <row r="122">
      <c r="A122" s="8">
        <v>84.56</v>
      </c>
      <c r="B122" s="3" t="str">
        <f t="shared" si="1"/>
        <v>#REF!</v>
      </c>
    </row>
    <row r="123">
      <c r="A123" s="11">
        <v>-2.95</v>
      </c>
      <c r="B123" s="3" t="str">
        <f t="shared" si="1"/>
        <v>#REF!</v>
      </c>
    </row>
    <row r="124">
      <c r="A124" s="12">
        <v>-0.0337</v>
      </c>
      <c r="B124" s="3" t="str">
        <f t="shared" si="1"/>
        <v>#REF!</v>
      </c>
    </row>
    <row r="125">
      <c r="A125" s="17">
        <v>47007.0</v>
      </c>
      <c r="B125" s="3" t="str">
        <f t="shared" si="1"/>
        <v>#REF!</v>
      </c>
    </row>
    <row r="126">
      <c r="A126" s="17">
        <v>74431.0</v>
      </c>
      <c r="B126" s="3" t="str">
        <f t="shared" si="1"/>
        <v>#REF!</v>
      </c>
    </row>
    <row r="127">
      <c r="A127" s="7">
        <v>40304.0</v>
      </c>
      <c r="B127" s="3" t="str">
        <f t="shared" si="1"/>
        <v>#REF!</v>
      </c>
    </row>
    <row r="128">
      <c r="A128" s="8">
        <v>84.68</v>
      </c>
      <c r="B128" s="3" t="str">
        <f t="shared" si="1"/>
        <v>#REF!</v>
      </c>
    </row>
    <row r="129">
      <c r="A129" s="8">
        <v>84.87</v>
      </c>
      <c r="B129" s="3" t="str">
        <f t="shared" si="1"/>
        <v>#REF!</v>
      </c>
    </row>
    <row r="130">
      <c r="A130" s="8">
        <v>80.01</v>
      </c>
      <c r="B130" s="3" t="str">
        <f t="shared" si="1"/>
        <v>#REF!</v>
      </c>
    </row>
    <row r="131">
      <c r="A131" s="8">
        <v>81.81</v>
      </c>
      <c r="B131" s="3" t="str">
        <f t="shared" si="1"/>
        <v>#REF!</v>
      </c>
    </row>
    <row r="132">
      <c r="A132" s="11">
        <v>-2.75</v>
      </c>
      <c r="B132" s="3" t="str">
        <f t="shared" si="1"/>
        <v>#REF!</v>
      </c>
    </row>
    <row r="133">
      <c r="A133" s="12">
        <v>-0.0325</v>
      </c>
      <c r="B133" s="3" t="str">
        <f t="shared" si="1"/>
        <v>#REF!</v>
      </c>
    </row>
    <row r="134">
      <c r="A134" s="17">
        <v>56699.0</v>
      </c>
      <c r="B134" s="3" t="str">
        <f t="shared" si="1"/>
        <v>#REF!</v>
      </c>
    </row>
    <row r="135">
      <c r="A135" s="17">
        <v>77503.0</v>
      </c>
      <c r="B135" s="3" t="str">
        <f t="shared" si="1"/>
        <v>#REF!</v>
      </c>
    </row>
    <row r="136">
      <c r="A136" s="7">
        <v>40305.0</v>
      </c>
      <c r="B136" s="3" t="str">
        <f t="shared" si="1"/>
        <v>#REF!</v>
      </c>
    </row>
    <row r="137">
      <c r="A137" s="8">
        <v>81.78</v>
      </c>
      <c r="B137" s="3" t="str">
        <f t="shared" si="1"/>
        <v>#REF!</v>
      </c>
    </row>
    <row r="138">
      <c r="A138" s="8">
        <v>82.59</v>
      </c>
      <c r="B138" s="3" t="str">
        <f t="shared" si="1"/>
        <v>#REF!</v>
      </c>
    </row>
    <row r="139">
      <c r="A139" s="8">
        <v>79.76</v>
      </c>
      <c r="B139" s="3" t="str">
        <f t="shared" si="1"/>
        <v>#REF!</v>
      </c>
    </row>
    <row r="140">
      <c r="A140" s="8">
        <v>80.3</v>
      </c>
      <c r="B140" s="3" t="str">
        <f t="shared" si="1"/>
        <v>#REF!</v>
      </c>
    </row>
    <row r="141">
      <c r="A141" s="11">
        <v>-1.51</v>
      </c>
      <c r="B141" s="3" t="str">
        <f t="shared" si="1"/>
        <v>#REF!</v>
      </c>
    </row>
    <row r="142">
      <c r="A142" s="12">
        <v>-0.0185</v>
      </c>
      <c r="B142" s="3" t="str">
        <f t="shared" si="1"/>
        <v>#REF!</v>
      </c>
    </row>
    <row r="143">
      <c r="A143" s="17">
        <v>56567.0</v>
      </c>
      <c r="B143" s="3" t="str">
        <f t="shared" si="1"/>
        <v>#REF!</v>
      </c>
    </row>
    <row r="144">
      <c r="A144" s="17">
        <v>77133.0</v>
      </c>
      <c r="B144" s="3" t="str">
        <f t="shared" si="1"/>
        <v>#REF!</v>
      </c>
    </row>
    <row r="145">
      <c r="A145" s="7">
        <v>40308.0</v>
      </c>
      <c r="B145" s="3" t="str">
        <f t="shared" si="1"/>
        <v>#REF!</v>
      </c>
    </row>
    <row r="146">
      <c r="A146" s="8">
        <v>81.0</v>
      </c>
      <c r="B146" s="3" t="str">
        <f t="shared" si="1"/>
        <v>#REF!</v>
      </c>
    </row>
    <row r="147">
      <c r="A147" s="8">
        <v>83.74</v>
      </c>
      <c r="B147" s="3" t="str">
        <f t="shared" si="1"/>
        <v>#REF!</v>
      </c>
    </row>
    <row r="148">
      <c r="A148" s="8">
        <v>81.0</v>
      </c>
      <c r="B148" s="3" t="str">
        <f t="shared" si="1"/>
        <v>#REF!</v>
      </c>
    </row>
    <row r="149">
      <c r="A149" s="8">
        <v>82.19</v>
      </c>
      <c r="B149" s="3" t="str">
        <f t="shared" si="1"/>
        <v>#REF!</v>
      </c>
    </row>
    <row r="150">
      <c r="A150" s="9">
        <f>+1.89</f>
        <v>1.89</v>
      </c>
      <c r="B150" s="3" t="str">
        <f t="shared" si="1"/>
        <v>#REF!</v>
      </c>
    </row>
    <row r="151">
      <c r="A151" s="9">
        <f>+2.35%</f>
        <v>0.0235</v>
      </c>
      <c r="B151" s="3" t="str">
        <f t="shared" si="1"/>
        <v>#REF!</v>
      </c>
    </row>
    <row r="152">
      <c r="A152" s="16">
        <v>56187.0</v>
      </c>
      <c r="B152" s="3" t="str">
        <f t="shared" si="1"/>
        <v>#REF!</v>
      </c>
    </row>
    <row r="153">
      <c r="A153" s="16">
        <v>84553.0</v>
      </c>
      <c r="B153" s="3" t="str">
        <f t="shared" si="1"/>
        <v>#REF!</v>
      </c>
    </row>
    <row r="154">
      <c r="A154" s="7">
        <v>40309.0</v>
      </c>
      <c r="B154" s="3" t="str">
        <f t="shared" si="1"/>
        <v>#REF!</v>
      </c>
    </row>
    <row r="155">
      <c r="A155" s="8">
        <v>82.52</v>
      </c>
      <c r="B155" s="3" t="str">
        <f t="shared" si="1"/>
        <v>#REF!</v>
      </c>
    </row>
    <row r="156">
      <c r="A156" s="8">
        <v>83.16</v>
      </c>
      <c r="B156" s="3" t="str">
        <f t="shared" si="1"/>
        <v>#REF!</v>
      </c>
    </row>
    <row r="157">
      <c r="A157" s="8">
        <v>81.12</v>
      </c>
      <c r="B157" s="3" t="str">
        <f t="shared" si="1"/>
        <v>#REF!</v>
      </c>
    </row>
    <row r="158">
      <c r="A158" s="8">
        <v>82.64</v>
      </c>
      <c r="B158" s="3" t="str">
        <f t="shared" si="1"/>
        <v>#REF!</v>
      </c>
    </row>
    <row r="159">
      <c r="A159" s="9">
        <f>+0.45</f>
        <v>0.45</v>
      </c>
      <c r="B159" s="3" t="str">
        <f t="shared" si="1"/>
        <v>#REF!</v>
      </c>
    </row>
    <row r="160">
      <c r="A160" s="9">
        <f>+0.55%</f>
        <v>0.0055</v>
      </c>
      <c r="B160" s="3" t="str">
        <f t="shared" si="1"/>
        <v>#REF!</v>
      </c>
    </row>
    <row r="161">
      <c r="A161" s="16">
        <v>72831.0</v>
      </c>
      <c r="B161" s="3" t="str">
        <f t="shared" si="1"/>
        <v>#REF!</v>
      </c>
    </row>
    <row r="162">
      <c r="A162" s="16">
        <v>88156.0</v>
      </c>
      <c r="B162" s="3" t="str">
        <f t="shared" si="1"/>
        <v>#REF!</v>
      </c>
    </row>
    <row r="163">
      <c r="A163" s="7">
        <v>40310.0</v>
      </c>
      <c r="B163" s="3" t="str">
        <f t="shared" si="1"/>
        <v>#REF!</v>
      </c>
    </row>
    <row r="164">
      <c r="A164" s="8">
        <v>82.33</v>
      </c>
      <c r="B164" s="3" t="str">
        <f t="shared" si="1"/>
        <v>#REF!</v>
      </c>
    </row>
    <row r="165">
      <c r="A165" s="8">
        <v>83.77</v>
      </c>
      <c r="B165" s="3" t="str">
        <f t="shared" si="1"/>
        <v>#REF!</v>
      </c>
    </row>
    <row r="166">
      <c r="A166" s="8">
        <v>82.09</v>
      </c>
      <c r="B166" s="3" t="str">
        <f t="shared" si="1"/>
        <v>#REF!</v>
      </c>
    </row>
    <row r="167">
      <c r="A167" s="8">
        <v>83.39</v>
      </c>
      <c r="B167" s="3" t="str">
        <f t="shared" si="1"/>
        <v>#REF!</v>
      </c>
    </row>
    <row r="168">
      <c r="A168" s="9">
        <f>+0.75</f>
        <v>0.75</v>
      </c>
      <c r="B168" s="3" t="str">
        <f t="shared" si="1"/>
        <v>#REF!</v>
      </c>
    </row>
    <row r="169">
      <c r="A169" s="9">
        <f>+0.91%</f>
        <v>0.0091</v>
      </c>
      <c r="B169" s="3" t="str">
        <f t="shared" si="1"/>
        <v>#REF!</v>
      </c>
    </row>
    <row r="170">
      <c r="A170" s="16">
        <v>90978.0</v>
      </c>
      <c r="B170" s="3" t="str">
        <f t="shared" si="1"/>
        <v>#REF!</v>
      </c>
    </row>
    <row r="171">
      <c r="A171" s="16">
        <v>93166.0</v>
      </c>
      <c r="B171" s="3" t="str">
        <f t="shared" si="1"/>
        <v>#REF!</v>
      </c>
    </row>
    <row r="172">
      <c r="A172" s="7">
        <v>40311.0</v>
      </c>
      <c r="B172" s="3" t="str">
        <f t="shared" si="1"/>
        <v>#REF!</v>
      </c>
    </row>
    <row r="173">
      <c r="A173" s="8">
        <v>83.41</v>
      </c>
      <c r="B173" s="3" t="str">
        <f t="shared" si="1"/>
        <v>#REF!</v>
      </c>
    </row>
    <row r="174">
      <c r="A174" s="8">
        <v>83.95</v>
      </c>
      <c r="B174" s="3" t="str">
        <f t="shared" si="1"/>
        <v>#REF!</v>
      </c>
    </row>
    <row r="175">
      <c r="A175" s="8">
        <v>82.01</v>
      </c>
      <c r="B175" s="3" t="str">
        <f t="shared" si="1"/>
        <v>#REF!</v>
      </c>
    </row>
    <row r="176">
      <c r="A176" s="8">
        <v>82.42</v>
      </c>
      <c r="B176" s="3" t="str">
        <f t="shared" si="1"/>
        <v>#REF!</v>
      </c>
    </row>
    <row r="177">
      <c r="A177" s="11">
        <v>-0.97</v>
      </c>
      <c r="B177" s="3" t="str">
        <f t="shared" si="1"/>
        <v>#REF!</v>
      </c>
    </row>
    <row r="178">
      <c r="A178" s="12">
        <v>-0.0116</v>
      </c>
      <c r="B178" s="3" t="str">
        <f t="shared" si="1"/>
        <v>#REF!</v>
      </c>
    </row>
    <row r="179">
      <c r="A179" s="17">
        <v>69943.0</v>
      </c>
      <c r="B179" s="3" t="str">
        <f t="shared" si="1"/>
        <v>#REF!</v>
      </c>
    </row>
    <row r="180">
      <c r="A180" s="17">
        <v>105089.0</v>
      </c>
      <c r="B180" s="3" t="str">
        <f t="shared" si="1"/>
        <v>#REF!</v>
      </c>
    </row>
    <row r="181">
      <c r="A181" s="7">
        <v>40312.0</v>
      </c>
      <c r="B181" s="3" t="str">
        <f t="shared" si="1"/>
        <v>#REF!</v>
      </c>
    </row>
    <row r="182">
      <c r="A182" s="8">
        <v>82.11</v>
      </c>
      <c r="B182" s="3" t="str">
        <f t="shared" si="1"/>
        <v>#REF!</v>
      </c>
    </row>
    <row r="183">
      <c r="A183" s="8">
        <v>82.28</v>
      </c>
      <c r="B183" s="3" t="str">
        <f t="shared" si="1"/>
        <v>#REF!</v>
      </c>
    </row>
    <row r="184">
      <c r="A184" s="8">
        <v>78.59</v>
      </c>
      <c r="B184" s="3" t="str">
        <f t="shared" si="1"/>
        <v>#REF!</v>
      </c>
    </row>
    <row r="185">
      <c r="A185" s="8">
        <v>78.96</v>
      </c>
      <c r="B185" s="3" t="str">
        <f t="shared" si="1"/>
        <v>#REF!</v>
      </c>
    </row>
    <row r="186">
      <c r="A186" s="11">
        <v>-3.46</v>
      </c>
      <c r="B186" s="3" t="str">
        <f t="shared" si="1"/>
        <v>#REF!</v>
      </c>
    </row>
    <row r="187">
      <c r="A187" s="12">
        <v>-0.042</v>
      </c>
      <c r="B187" s="3" t="str">
        <f t="shared" si="1"/>
        <v>#REF!</v>
      </c>
    </row>
    <row r="188">
      <c r="A188" s="17">
        <v>64620.0</v>
      </c>
      <c r="B188" s="3" t="str">
        <f t="shared" si="1"/>
        <v>#REF!</v>
      </c>
    </row>
    <row r="189">
      <c r="A189" s="17">
        <v>103324.0</v>
      </c>
      <c r="B189" s="3" t="str">
        <f t="shared" si="1"/>
        <v>#REF!</v>
      </c>
    </row>
    <row r="190">
      <c r="A190" s="7">
        <v>40315.0</v>
      </c>
      <c r="B190" s="3" t="str">
        <f t="shared" si="1"/>
        <v>#REF!</v>
      </c>
    </row>
    <row r="191">
      <c r="A191" s="8">
        <v>79.0</v>
      </c>
      <c r="B191" s="3" t="str">
        <f t="shared" si="1"/>
        <v>#REF!</v>
      </c>
    </row>
    <row r="192">
      <c r="A192" s="8">
        <v>79.49</v>
      </c>
      <c r="B192" s="3" t="str">
        <f t="shared" si="1"/>
        <v>#REF!</v>
      </c>
    </row>
    <row r="193">
      <c r="A193" s="8">
        <v>75.75</v>
      </c>
      <c r="B193" s="3" t="str">
        <f t="shared" si="1"/>
        <v>#REF!</v>
      </c>
    </row>
    <row r="194">
      <c r="A194" s="8">
        <v>76.11</v>
      </c>
      <c r="B194" s="3" t="str">
        <f t="shared" si="1"/>
        <v>#REF!</v>
      </c>
    </row>
    <row r="195">
      <c r="A195" s="11">
        <v>-2.85</v>
      </c>
      <c r="B195" s="3" t="str">
        <f t="shared" si="1"/>
        <v>#REF!</v>
      </c>
    </row>
    <row r="196">
      <c r="A196" s="12">
        <v>-0.0361</v>
      </c>
      <c r="B196" s="3" t="str">
        <f t="shared" si="1"/>
        <v>#REF!</v>
      </c>
    </row>
    <row r="197">
      <c r="A197" s="17">
        <v>61053.0</v>
      </c>
      <c r="B197" s="3" t="str">
        <f t="shared" si="1"/>
        <v>#REF!</v>
      </c>
    </row>
    <row r="198">
      <c r="A198" s="17">
        <v>104549.0</v>
      </c>
      <c r="B198" s="3" t="str">
        <f t="shared" si="1"/>
        <v>#REF!</v>
      </c>
    </row>
    <row r="199">
      <c r="A199" s="7">
        <v>40316.0</v>
      </c>
      <c r="B199" s="3" t="str">
        <f t="shared" si="1"/>
        <v>#REF!</v>
      </c>
    </row>
    <row r="200">
      <c r="A200" s="8">
        <v>76.75</v>
      </c>
      <c r="B200" s="3" t="str">
        <f t="shared" si="1"/>
        <v>#REF!</v>
      </c>
    </row>
    <row r="201">
      <c r="A201" s="8">
        <v>77.55</v>
      </c>
      <c r="B201" s="3" t="str">
        <f t="shared" si="1"/>
        <v>#REF!</v>
      </c>
    </row>
    <row r="202">
      <c r="A202" s="8">
        <v>74.94</v>
      </c>
      <c r="B202" s="3" t="str">
        <f t="shared" si="1"/>
        <v>#REF!</v>
      </c>
    </row>
    <row r="203">
      <c r="A203" s="8">
        <v>75.36</v>
      </c>
      <c r="B203" s="3" t="str">
        <f t="shared" si="1"/>
        <v>#REF!</v>
      </c>
    </row>
    <row r="204">
      <c r="A204" s="11">
        <v>-0.75</v>
      </c>
      <c r="B204" s="3" t="str">
        <f t="shared" si="1"/>
        <v>#REF!</v>
      </c>
    </row>
    <row r="205">
      <c r="A205" s="12">
        <v>-0.0099</v>
      </c>
      <c r="B205" s="3" t="str">
        <f t="shared" si="1"/>
        <v>#REF!</v>
      </c>
    </row>
    <row r="206">
      <c r="A206" s="17">
        <v>101446.0</v>
      </c>
      <c r="B206" s="3" t="str">
        <f t="shared" si="1"/>
        <v>#REF!</v>
      </c>
    </row>
    <row r="207">
      <c r="A207" s="17">
        <v>109105.0</v>
      </c>
      <c r="B207" s="3" t="str">
        <f t="shared" si="1"/>
        <v>#REF!</v>
      </c>
    </row>
    <row r="208">
      <c r="A208" s="7">
        <v>40317.0</v>
      </c>
      <c r="B208" s="3" t="str">
        <f t="shared" si="1"/>
        <v>#REF!</v>
      </c>
    </row>
    <row r="209">
      <c r="A209" s="8">
        <v>75.0</v>
      </c>
      <c r="B209" s="3" t="str">
        <f t="shared" si="1"/>
        <v>#REF!</v>
      </c>
    </row>
    <row r="210">
      <c r="A210" s="8">
        <v>75.37</v>
      </c>
      <c r="B210" s="3" t="str">
        <f t="shared" si="1"/>
        <v>#REF!</v>
      </c>
    </row>
    <row r="211">
      <c r="A211" s="8">
        <v>73.57</v>
      </c>
      <c r="B211" s="3" t="str">
        <f t="shared" si="1"/>
        <v>#REF!</v>
      </c>
    </row>
    <row r="212">
      <c r="A212" s="8">
        <v>74.52</v>
      </c>
      <c r="B212" s="3" t="str">
        <f t="shared" si="1"/>
        <v>#REF!</v>
      </c>
    </row>
    <row r="213">
      <c r="A213" s="11">
        <v>-0.84</v>
      </c>
      <c r="B213" s="3" t="str">
        <f t="shared" si="1"/>
        <v>#REF!</v>
      </c>
    </row>
    <row r="214">
      <c r="A214" s="12">
        <v>-0.0111</v>
      </c>
      <c r="B214" s="3" t="str">
        <f t="shared" si="1"/>
        <v>#REF!</v>
      </c>
    </row>
    <row r="215">
      <c r="A215" s="17">
        <v>88999.0</v>
      </c>
      <c r="B215" s="3" t="str">
        <f t="shared" si="1"/>
        <v>#REF!</v>
      </c>
    </row>
    <row r="216">
      <c r="A216" s="17">
        <v>117290.0</v>
      </c>
      <c r="B216" s="3" t="str">
        <f t="shared" si="1"/>
        <v>#REF!</v>
      </c>
    </row>
    <row r="217">
      <c r="A217" s="7">
        <v>40318.0</v>
      </c>
      <c r="B217" s="3" t="str">
        <f t="shared" si="1"/>
        <v>#REF!</v>
      </c>
    </row>
    <row r="218">
      <c r="A218" s="8">
        <v>74.81</v>
      </c>
      <c r="B218" s="3" t="str">
        <f t="shared" si="1"/>
        <v>#REF!</v>
      </c>
    </row>
    <row r="219">
      <c r="A219" s="8">
        <v>75.05</v>
      </c>
      <c r="B219" s="3" t="str">
        <f t="shared" si="1"/>
        <v>#REF!</v>
      </c>
    </row>
    <row r="220">
      <c r="A220" s="8">
        <v>71.01</v>
      </c>
      <c r="B220" s="3" t="str">
        <f t="shared" si="1"/>
        <v>#REF!</v>
      </c>
    </row>
    <row r="221">
      <c r="A221" s="8">
        <v>72.61</v>
      </c>
      <c r="B221" s="3" t="str">
        <f t="shared" si="1"/>
        <v>#REF!</v>
      </c>
    </row>
    <row r="222">
      <c r="A222" s="11">
        <v>-1.91</v>
      </c>
      <c r="B222" s="3" t="str">
        <f t="shared" si="1"/>
        <v>#REF!</v>
      </c>
    </row>
    <row r="223">
      <c r="A223" s="12">
        <v>-0.0256</v>
      </c>
      <c r="B223" s="3" t="str">
        <f t="shared" si="1"/>
        <v>#REF!</v>
      </c>
    </row>
    <row r="224">
      <c r="A224" s="17">
        <v>97712.0</v>
      </c>
      <c r="B224" s="3" t="str">
        <f t="shared" si="1"/>
        <v>#REF!</v>
      </c>
    </row>
    <row r="225">
      <c r="A225" s="17">
        <v>123884.0</v>
      </c>
      <c r="B225" s="3" t="str">
        <f t="shared" si="1"/>
        <v>#REF!</v>
      </c>
    </row>
    <row r="226">
      <c r="A226" s="7">
        <v>40319.0</v>
      </c>
      <c r="B226" s="3" t="str">
        <f t="shared" si="1"/>
        <v>#REF!</v>
      </c>
    </row>
    <row r="227">
      <c r="A227" s="8">
        <v>71.6</v>
      </c>
      <c r="B227" s="3" t="str">
        <f t="shared" si="1"/>
        <v>#REF!</v>
      </c>
    </row>
    <row r="228">
      <c r="A228" s="8">
        <v>73.56</v>
      </c>
      <c r="B228" s="3" t="str">
        <f t="shared" si="1"/>
        <v>#REF!</v>
      </c>
    </row>
    <row r="229">
      <c r="A229" s="8">
        <v>71.35</v>
      </c>
      <c r="B229" s="3" t="str">
        <f t="shared" si="1"/>
        <v>#REF!</v>
      </c>
    </row>
    <row r="230">
      <c r="A230" s="8">
        <v>72.47</v>
      </c>
      <c r="B230" s="3" t="str">
        <f t="shared" si="1"/>
        <v>#REF!</v>
      </c>
    </row>
    <row r="231">
      <c r="A231" s="11">
        <v>-0.14</v>
      </c>
      <c r="B231" s="3" t="str">
        <f t="shared" si="1"/>
        <v>#REF!</v>
      </c>
    </row>
    <row r="232">
      <c r="A232" s="12">
        <v>-0.0019</v>
      </c>
      <c r="B232" s="3" t="str">
        <f t="shared" si="1"/>
        <v>#REF!</v>
      </c>
    </row>
    <row r="233">
      <c r="A233" s="17">
        <v>55575.0</v>
      </c>
      <c r="B233" s="3" t="str">
        <f t="shared" si="1"/>
        <v>#REF!</v>
      </c>
    </row>
    <row r="234">
      <c r="A234" s="17">
        <v>124545.0</v>
      </c>
      <c r="B234" s="3" t="str">
        <f t="shared" si="1"/>
        <v>#REF!</v>
      </c>
    </row>
    <row r="235">
      <c r="A235" s="7">
        <v>40322.0</v>
      </c>
      <c r="B235" s="3" t="str">
        <f t="shared" si="1"/>
        <v>#REF!</v>
      </c>
    </row>
    <row r="236">
      <c r="A236" s="8">
        <v>72.55</v>
      </c>
      <c r="B236" s="3" t="str">
        <f t="shared" si="1"/>
        <v>#REF!</v>
      </c>
    </row>
    <row r="237">
      <c r="A237" s="8">
        <v>73.08</v>
      </c>
      <c r="B237" s="3" t="str">
        <f t="shared" si="1"/>
        <v>#REF!</v>
      </c>
    </row>
    <row r="238">
      <c r="A238" s="8">
        <v>71.7</v>
      </c>
      <c r="B238" s="3" t="str">
        <f t="shared" si="1"/>
        <v>#REF!</v>
      </c>
    </row>
    <row r="239">
      <c r="A239" s="8">
        <v>72.0</v>
      </c>
      <c r="B239" s="3" t="str">
        <f t="shared" si="1"/>
        <v>#REF!</v>
      </c>
    </row>
    <row r="240">
      <c r="A240" s="11">
        <v>-0.47</v>
      </c>
      <c r="B240" s="3" t="str">
        <f t="shared" si="1"/>
        <v>#REF!</v>
      </c>
    </row>
    <row r="241">
      <c r="A241" s="12">
        <v>-0.0065</v>
      </c>
      <c r="B241" s="3" t="str">
        <f t="shared" si="1"/>
        <v>#REF!</v>
      </c>
    </row>
    <row r="242">
      <c r="A242" s="17">
        <v>54854.0</v>
      </c>
      <c r="B242" s="3" t="str">
        <f t="shared" si="1"/>
        <v>#REF!</v>
      </c>
    </row>
    <row r="243">
      <c r="A243" s="17">
        <v>121522.0</v>
      </c>
      <c r="B243" s="3" t="str">
        <f t="shared" si="1"/>
        <v>#REF!</v>
      </c>
    </row>
    <row r="244">
      <c r="A244" s="7">
        <v>40323.0</v>
      </c>
      <c r="B244" s="3" t="str">
        <f t="shared" si="1"/>
        <v>#REF!</v>
      </c>
    </row>
    <row r="245">
      <c r="A245" s="8">
        <v>71.8</v>
      </c>
      <c r="B245" s="3" t="str">
        <f t="shared" si="1"/>
        <v>#REF!</v>
      </c>
    </row>
    <row r="246">
      <c r="A246" s="8">
        <v>71.8</v>
      </c>
      <c r="B246" s="3" t="str">
        <f t="shared" si="1"/>
        <v>#REF!</v>
      </c>
    </row>
    <row r="247">
      <c r="A247" s="8">
        <v>69.03</v>
      </c>
      <c r="B247" s="3" t="str">
        <f t="shared" si="1"/>
        <v>#REF!</v>
      </c>
    </row>
    <row r="248">
      <c r="A248" s="8">
        <v>70.38</v>
      </c>
      <c r="B248" s="3" t="str">
        <f t="shared" si="1"/>
        <v>#REF!</v>
      </c>
    </row>
    <row r="249">
      <c r="A249" s="11">
        <v>-1.62</v>
      </c>
      <c r="B249" s="3" t="str">
        <f t="shared" si="1"/>
        <v>#REF!</v>
      </c>
    </row>
    <row r="250">
      <c r="A250" s="12">
        <v>-0.0225</v>
      </c>
      <c r="B250" s="3" t="str">
        <f t="shared" si="1"/>
        <v>#REF!</v>
      </c>
    </row>
    <row r="251">
      <c r="A251" s="17">
        <v>77613.0</v>
      </c>
      <c r="B251" s="3" t="str">
        <f t="shared" si="1"/>
        <v>#REF!</v>
      </c>
    </row>
    <row r="252">
      <c r="A252" s="17">
        <v>117992.0</v>
      </c>
      <c r="B252" s="3" t="str">
        <f t="shared" si="1"/>
        <v>#REF!</v>
      </c>
    </row>
    <row r="253">
      <c r="A253" s="7">
        <v>40324.0</v>
      </c>
      <c r="B253" s="3" t="str">
        <f t="shared" si="1"/>
        <v>#REF!</v>
      </c>
    </row>
    <row r="254">
      <c r="A254" s="8">
        <v>71.38</v>
      </c>
      <c r="B254" s="3" t="str">
        <f t="shared" si="1"/>
        <v>#REF!</v>
      </c>
    </row>
    <row r="255">
      <c r="A255" s="8">
        <v>72.81</v>
      </c>
      <c r="B255" s="3" t="str">
        <f t="shared" si="1"/>
        <v>#REF!</v>
      </c>
    </row>
    <row r="256">
      <c r="A256" s="8">
        <v>70.51</v>
      </c>
      <c r="B256" s="3" t="str">
        <f t="shared" si="1"/>
        <v>#REF!</v>
      </c>
    </row>
    <row r="257">
      <c r="A257" s="8">
        <v>72.48</v>
      </c>
      <c r="B257" s="3" t="str">
        <f t="shared" si="1"/>
        <v>#REF!</v>
      </c>
    </row>
    <row r="258">
      <c r="A258" s="9">
        <f>+2.1</f>
        <v>2.1</v>
      </c>
      <c r="B258" s="3" t="str">
        <f t="shared" si="1"/>
        <v>#REF!</v>
      </c>
    </row>
    <row r="259">
      <c r="A259" s="9">
        <f>+2.98%</f>
        <v>0.0298</v>
      </c>
      <c r="B259" s="3" t="str">
        <f t="shared" si="1"/>
        <v>#REF!</v>
      </c>
    </row>
    <row r="260">
      <c r="A260" s="16">
        <v>66936.0</v>
      </c>
      <c r="B260" s="3" t="str">
        <f t="shared" si="1"/>
        <v>#REF!</v>
      </c>
    </row>
    <row r="261">
      <c r="A261" s="16">
        <v>121028.0</v>
      </c>
      <c r="B261" s="3" t="str">
        <f t="shared" si="1"/>
        <v>#REF!</v>
      </c>
    </row>
    <row r="262">
      <c r="A262" s="7">
        <v>40325.0</v>
      </c>
      <c r="B262" s="3" t="str">
        <f t="shared" si="1"/>
        <v>#REF!</v>
      </c>
    </row>
    <row r="263">
      <c r="A263" s="8">
        <v>72.05</v>
      </c>
      <c r="B263" s="3" t="str">
        <f t="shared" si="1"/>
        <v>#REF!</v>
      </c>
    </row>
    <row r="264">
      <c r="A264" s="8">
        <v>75.68</v>
      </c>
      <c r="B264" s="3" t="str">
        <f t="shared" si="1"/>
        <v>#REF!</v>
      </c>
    </row>
    <row r="265">
      <c r="A265" s="8">
        <v>71.89</v>
      </c>
      <c r="B265" s="3" t="str">
        <f t="shared" si="1"/>
        <v>#REF!</v>
      </c>
    </row>
    <row r="266">
      <c r="A266" s="8">
        <v>75.43</v>
      </c>
      <c r="B266" s="3" t="str">
        <f t="shared" si="1"/>
        <v>#REF!</v>
      </c>
    </row>
    <row r="267">
      <c r="A267" s="9">
        <f>+2.95</f>
        <v>2.95</v>
      </c>
      <c r="B267" s="3" t="str">
        <f t="shared" si="1"/>
        <v>#REF!</v>
      </c>
    </row>
    <row r="268">
      <c r="A268" s="9">
        <f>+4.07%</f>
        <v>0.0407</v>
      </c>
      <c r="B268" s="3" t="str">
        <f t="shared" si="1"/>
        <v>#REF!</v>
      </c>
    </row>
    <row r="269">
      <c r="A269" s="16">
        <v>70099.0</v>
      </c>
      <c r="B269" s="3" t="str">
        <f t="shared" si="1"/>
        <v>#REF!</v>
      </c>
    </row>
    <row r="270">
      <c r="A270" s="16">
        <v>128292.0</v>
      </c>
      <c r="B270" s="3" t="str">
        <f t="shared" si="1"/>
        <v>#REF!</v>
      </c>
    </row>
    <row r="271">
      <c r="A271" s="7">
        <v>40326.0</v>
      </c>
      <c r="B271" s="3" t="str">
        <f t="shared" si="1"/>
        <v>#REF!</v>
      </c>
    </row>
    <row r="272">
      <c r="A272" s="8">
        <v>75.48</v>
      </c>
      <c r="B272" s="3" t="str">
        <f t="shared" si="1"/>
        <v>#REF!</v>
      </c>
    </row>
    <row r="273">
      <c r="A273" s="8">
        <v>76.5</v>
      </c>
      <c r="B273" s="3" t="str">
        <f t="shared" si="1"/>
        <v>#REF!</v>
      </c>
    </row>
    <row r="274">
      <c r="A274" s="8">
        <v>74.05</v>
      </c>
      <c r="B274" s="3" t="str">
        <f t="shared" si="1"/>
        <v>#REF!</v>
      </c>
    </row>
    <row r="275">
      <c r="A275" s="8">
        <v>74.8</v>
      </c>
      <c r="B275" s="3" t="str">
        <f t="shared" si="1"/>
        <v>#REF!</v>
      </c>
    </row>
    <row r="276">
      <c r="A276" s="11">
        <v>-0.63</v>
      </c>
      <c r="B276" s="3" t="str">
        <f t="shared" si="1"/>
        <v>#REF!</v>
      </c>
    </row>
    <row r="277">
      <c r="A277" s="12">
        <v>-0.0084</v>
      </c>
      <c r="B277" s="3" t="str">
        <f t="shared" si="1"/>
        <v>#REF!</v>
      </c>
    </row>
    <row r="278">
      <c r="A278" s="17">
        <v>60198.0</v>
      </c>
      <c r="B278" s="3" t="str">
        <f t="shared" si="1"/>
        <v>#REF!</v>
      </c>
    </row>
    <row r="279">
      <c r="A279" s="17">
        <v>128292.0</v>
      </c>
      <c r="B279" s="3" t="str">
        <f t="shared" si="1"/>
        <v>#REF!</v>
      </c>
    </row>
    <row r="280">
      <c r="A280" s="7">
        <v>40329.0</v>
      </c>
      <c r="B280" s="3" t="str">
        <f t="shared" si="1"/>
        <v>#REF!</v>
      </c>
    </row>
    <row r="281">
      <c r="A281" s="8">
        <v>74.8</v>
      </c>
      <c r="B281" s="3" t="str">
        <f t="shared" si="1"/>
        <v>#REF!</v>
      </c>
    </row>
    <row r="282">
      <c r="A282" s="8">
        <v>75.5</v>
      </c>
      <c r="B282" s="3" t="str">
        <f t="shared" si="1"/>
        <v>#REF!</v>
      </c>
    </row>
    <row r="283">
      <c r="A283" s="8">
        <v>74.8</v>
      </c>
      <c r="B283" s="3" t="str">
        <f t="shared" si="1"/>
        <v>#REF!</v>
      </c>
    </row>
    <row r="284">
      <c r="A284" s="8">
        <v>75.4</v>
      </c>
      <c r="B284" s="3" t="str">
        <f t="shared" si="1"/>
        <v>#REF!</v>
      </c>
    </row>
    <row r="285">
      <c r="A285" s="9">
        <f>+0.6</f>
        <v>0.6</v>
      </c>
      <c r="B285" s="3" t="str">
        <f t="shared" si="1"/>
        <v>#REF!</v>
      </c>
    </row>
    <row r="286">
      <c r="A286" s="9">
        <f>+0.8%</f>
        <v>0.008</v>
      </c>
      <c r="B286" s="3" t="str">
        <f t="shared" si="1"/>
        <v>#REF!</v>
      </c>
    </row>
    <row r="287">
      <c r="A287" s="16">
        <v>5759.0</v>
      </c>
      <c r="B287" s="3" t="str">
        <f t="shared" si="1"/>
        <v>#REF!</v>
      </c>
    </row>
    <row r="288">
      <c r="A288" s="16">
        <v>136348.0</v>
      </c>
      <c r="B288" s="3" t="str">
        <f t="shared" si="1"/>
        <v>#REF!</v>
      </c>
    </row>
    <row r="289">
      <c r="A289" s="7">
        <v>40330.0</v>
      </c>
      <c r="B289" s="3" t="str">
        <f t="shared" si="1"/>
        <v>#REF!</v>
      </c>
    </row>
    <row r="290">
      <c r="A290" s="8">
        <v>75.61</v>
      </c>
      <c r="B290" s="3" t="str">
        <f t="shared" si="1"/>
        <v>#REF!</v>
      </c>
    </row>
    <row r="291">
      <c r="A291" s="8">
        <v>76.2</v>
      </c>
      <c r="B291" s="3" t="str">
        <f t="shared" si="1"/>
        <v>#REF!</v>
      </c>
    </row>
    <row r="292">
      <c r="A292" s="8">
        <v>72.36</v>
      </c>
      <c r="B292" s="3" t="str">
        <f t="shared" si="1"/>
        <v>#REF!</v>
      </c>
    </row>
    <row r="293">
      <c r="A293" s="8">
        <v>73.55</v>
      </c>
      <c r="B293" s="3" t="str">
        <f t="shared" si="1"/>
        <v>#REF!</v>
      </c>
    </row>
    <row r="294">
      <c r="A294" s="11">
        <v>-1.85</v>
      </c>
      <c r="B294" s="3" t="str">
        <f t="shared" si="1"/>
        <v>#REF!</v>
      </c>
    </row>
    <row r="295">
      <c r="A295" s="12">
        <v>-0.0245</v>
      </c>
      <c r="B295" s="3" t="str">
        <f t="shared" si="1"/>
        <v>#REF!</v>
      </c>
    </row>
    <row r="296">
      <c r="A296" s="17">
        <v>87728.0</v>
      </c>
      <c r="B296" s="3" t="str">
        <f t="shared" si="1"/>
        <v>#REF!</v>
      </c>
    </row>
    <row r="297">
      <c r="A297" s="17">
        <v>141869.0</v>
      </c>
      <c r="B297" s="3" t="str">
        <f t="shared" si="1"/>
        <v>#REF!</v>
      </c>
    </row>
    <row r="298">
      <c r="A298" s="7">
        <v>40331.0</v>
      </c>
      <c r="B298" s="3" t="str">
        <f t="shared" si="1"/>
        <v>#REF!</v>
      </c>
    </row>
    <row r="299">
      <c r="A299" s="8">
        <v>73.15</v>
      </c>
      <c r="B299" s="3" t="str">
        <f t="shared" si="1"/>
        <v>#REF!</v>
      </c>
    </row>
    <row r="300">
      <c r="A300" s="8">
        <v>75.46</v>
      </c>
      <c r="B300" s="3" t="str">
        <f t="shared" si="1"/>
        <v>#REF!</v>
      </c>
    </row>
    <row r="301">
      <c r="A301" s="8">
        <v>72.8</v>
      </c>
      <c r="B301" s="3" t="str">
        <f t="shared" si="1"/>
        <v>#REF!</v>
      </c>
    </row>
    <row r="302">
      <c r="A302" s="8">
        <v>74.59</v>
      </c>
      <c r="B302" s="3" t="str">
        <f t="shared" si="1"/>
        <v>#REF!</v>
      </c>
    </row>
    <row r="303">
      <c r="A303" s="9">
        <f>+1.04</f>
        <v>1.04</v>
      </c>
      <c r="B303" s="3" t="str">
        <f t="shared" si="1"/>
        <v>#REF!</v>
      </c>
    </row>
    <row r="304">
      <c r="A304" s="9">
        <f>+1.41%</f>
        <v>0.0141</v>
      </c>
      <c r="B304" s="3" t="str">
        <f t="shared" si="1"/>
        <v>#REF!</v>
      </c>
    </row>
    <row r="305">
      <c r="A305" s="16">
        <v>88419.0</v>
      </c>
      <c r="B305" s="3" t="str">
        <f t="shared" si="1"/>
        <v>#REF!</v>
      </c>
    </row>
    <row r="306">
      <c r="A306" s="16">
        <v>154546.0</v>
      </c>
      <c r="B306" s="3" t="str">
        <f t="shared" si="1"/>
        <v>#REF!</v>
      </c>
    </row>
    <row r="307">
      <c r="A307" s="7">
        <v>40332.0</v>
      </c>
      <c r="B307" s="3" t="str">
        <f t="shared" si="1"/>
        <v>#REF!</v>
      </c>
    </row>
    <row r="308">
      <c r="A308" s="8">
        <v>75.35</v>
      </c>
      <c r="B308" s="3" t="str">
        <f t="shared" si="1"/>
        <v>#REF!</v>
      </c>
    </row>
    <row r="309">
      <c r="A309" s="8">
        <v>76.35</v>
      </c>
      <c r="B309" s="3" t="str">
        <f t="shared" si="1"/>
        <v>#REF!</v>
      </c>
    </row>
    <row r="310">
      <c r="A310" s="8">
        <v>74.59</v>
      </c>
      <c r="B310" s="3" t="str">
        <f t="shared" si="1"/>
        <v>#REF!</v>
      </c>
    </row>
    <row r="311">
      <c r="A311" s="8">
        <v>76.19</v>
      </c>
      <c r="B311" s="3" t="str">
        <f t="shared" si="1"/>
        <v>#REF!</v>
      </c>
    </row>
    <row r="312">
      <c r="A312" s="9">
        <f>+1.6</f>
        <v>1.6</v>
      </c>
      <c r="B312" s="3" t="str">
        <f t="shared" si="1"/>
        <v>#REF!</v>
      </c>
    </row>
    <row r="313">
      <c r="A313" s="9">
        <f>+2.15%</f>
        <v>0.0215</v>
      </c>
      <c r="B313" s="3" t="str">
        <f t="shared" si="1"/>
        <v>#REF!</v>
      </c>
    </row>
    <row r="314">
      <c r="A314" s="16">
        <v>103244.0</v>
      </c>
      <c r="B314" s="3" t="str">
        <f t="shared" si="1"/>
        <v>#REF!</v>
      </c>
    </row>
    <row r="315">
      <c r="A315" s="16">
        <v>172484.0</v>
      </c>
      <c r="B315" s="3" t="str">
        <f t="shared" si="1"/>
        <v>#REF!</v>
      </c>
    </row>
    <row r="316">
      <c r="A316" s="7">
        <v>40333.0</v>
      </c>
      <c r="B316" s="3" t="str">
        <f t="shared" si="1"/>
        <v>#REF!</v>
      </c>
    </row>
    <row r="317">
      <c r="A317" s="8">
        <v>76.02</v>
      </c>
      <c r="B317" s="3" t="str">
        <f t="shared" si="1"/>
        <v>#REF!</v>
      </c>
    </row>
    <row r="318">
      <c r="A318" s="8">
        <v>77.28</v>
      </c>
      <c r="B318" s="3" t="str">
        <f t="shared" si="1"/>
        <v>#REF!</v>
      </c>
    </row>
    <row r="319">
      <c r="A319" s="8">
        <v>72.24</v>
      </c>
      <c r="B319" s="3" t="str">
        <f t="shared" si="1"/>
        <v>#REF!</v>
      </c>
    </row>
    <row r="320">
      <c r="A320" s="8">
        <v>72.84</v>
      </c>
      <c r="B320" s="3" t="str">
        <f t="shared" si="1"/>
        <v>#REF!</v>
      </c>
    </row>
    <row r="321">
      <c r="A321" s="11">
        <v>-3.35</v>
      </c>
      <c r="B321" s="3" t="str">
        <f t="shared" si="1"/>
        <v>#REF!</v>
      </c>
    </row>
    <row r="322">
      <c r="A322" s="12">
        <v>-0.044</v>
      </c>
      <c r="B322" s="3" t="str">
        <f t="shared" si="1"/>
        <v>#REF!</v>
      </c>
    </row>
    <row r="323">
      <c r="A323" s="17">
        <v>94799.0</v>
      </c>
      <c r="B323" s="3" t="str">
        <f t="shared" si="1"/>
        <v>#REF!</v>
      </c>
    </row>
    <row r="324">
      <c r="A324" s="17">
        <v>166771.0</v>
      </c>
      <c r="B324" s="3" t="str">
        <f t="shared" si="1"/>
        <v>#REF!</v>
      </c>
    </row>
    <row r="325">
      <c r="A325" s="7">
        <v>40336.0</v>
      </c>
      <c r="B325" s="3" t="str">
        <f t="shared" si="1"/>
        <v>#REF!</v>
      </c>
    </row>
    <row r="326">
      <c r="A326" s="8">
        <v>72.0</v>
      </c>
      <c r="B326" s="3" t="str">
        <f t="shared" si="1"/>
        <v>#REF!</v>
      </c>
    </row>
    <row r="327">
      <c r="A327" s="8">
        <v>73.71</v>
      </c>
      <c r="B327" s="3" t="str">
        <f t="shared" si="1"/>
        <v>#REF!</v>
      </c>
    </row>
    <row r="328">
      <c r="A328" s="8">
        <v>71.26</v>
      </c>
      <c r="B328" s="3" t="str">
        <f t="shared" si="1"/>
        <v>#REF!</v>
      </c>
    </row>
    <row r="329">
      <c r="A329" s="8">
        <v>72.88</v>
      </c>
      <c r="B329" s="3" t="str">
        <f t="shared" si="1"/>
        <v>#REF!</v>
      </c>
    </row>
    <row r="330">
      <c r="A330" s="9">
        <f>+0.04</f>
        <v>0.04</v>
      </c>
      <c r="B330" s="3" t="str">
        <f t="shared" si="1"/>
        <v>#REF!</v>
      </c>
    </row>
    <row r="331">
      <c r="A331" s="9">
        <f>+0.05%</f>
        <v>0.0005</v>
      </c>
      <c r="B331" s="3" t="str">
        <f t="shared" si="1"/>
        <v>#REF!</v>
      </c>
    </row>
    <row r="332">
      <c r="A332" s="16">
        <v>71869.0</v>
      </c>
      <c r="B332" s="3" t="str">
        <f t="shared" si="1"/>
        <v>#REF!</v>
      </c>
    </row>
    <row r="333">
      <c r="A333" s="16">
        <v>169200.0</v>
      </c>
      <c r="B333" s="3" t="str">
        <f t="shared" si="1"/>
        <v>#REF!</v>
      </c>
    </row>
    <row r="334">
      <c r="A334" s="7">
        <v>40337.0</v>
      </c>
      <c r="B334" s="3" t="str">
        <f t="shared" si="1"/>
        <v>#REF!</v>
      </c>
    </row>
    <row r="335">
      <c r="A335" s="8">
        <v>72.25</v>
      </c>
      <c r="B335" s="3" t="str">
        <f t="shared" si="1"/>
        <v>#REF!</v>
      </c>
    </row>
    <row r="336">
      <c r="A336" s="8">
        <v>73.45</v>
      </c>
      <c r="B336" s="3" t="str">
        <f t="shared" si="1"/>
        <v>#REF!</v>
      </c>
    </row>
    <row r="337">
      <c r="A337" s="8">
        <v>72.02</v>
      </c>
      <c r="B337" s="3" t="str">
        <f t="shared" si="1"/>
        <v>#REF!</v>
      </c>
    </row>
    <row r="338">
      <c r="A338" s="8">
        <v>73.0</v>
      </c>
      <c r="B338" s="3" t="str">
        <f t="shared" si="1"/>
        <v>#REF!</v>
      </c>
    </row>
    <row r="339">
      <c r="A339" s="9">
        <f>+0.12</f>
        <v>0.12</v>
      </c>
      <c r="B339" s="3" t="str">
        <f t="shared" si="1"/>
        <v>#REF!</v>
      </c>
    </row>
    <row r="340">
      <c r="A340" s="9">
        <f>+0.16%</f>
        <v>0.0016</v>
      </c>
      <c r="B340" s="3" t="str">
        <f t="shared" si="1"/>
        <v>#REF!</v>
      </c>
    </row>
    <row r="341">
      <c r="A341" s="16">
        <v>96909.0</v>
      </c>
      <c r="B341" s="3" t="str">
        <f t="shared" si="1"/>
        <v>#REF!</v>
      </c>
    </row>
    <row r="342">
      <c r="A342" s="16">
        <v>170045.0</v>
      </c>
      <c r="B342" s="3" t="str">
        <f t="shared" si="1"/>
        <v>#REF!</v>
      </c>
    </row>
    <row r="343">
      <c r="A343" s="7">
        <v>40338.0</v>
      </c>
      <c r="B343" s="3" t="str">
        <f t="shared" si="1"/>
        <v>#REF!</v>
      </c>
    </row>
    <row r="344">
      <c r="A344" s="8">
        <v>73.2</v>
      </c>
      <c r="B344" s="3" t="str">
        <f t="shared" si="1"/>
        <v>#REF!</v>
      </c>
    </row>
    <row r="345">
      <c r="A345" s="8">
        <v>75.42</v>
      </c>
      <c r="B345" s="3" t="str">
        <f t="shared" si="1"/>
        <v>#REF!</v>
      </c>
    </row>
    <row r="346">
      <c r="A346" s="8">
        <v>72.72</v>
      </c>
      <c r="B346" s="3" t="str">
        <f t="shared" si="1"/>
        <v>#REF!</v>
      </c>
    </row>
    <row r="347">
      <c r="A347" s="8">
        <v>74.95</v>
      </c>
      <c r="B347" s="3" t="str">
        <f t="shared" si="1"/>
        <v>#REF!</v>
      </c>
    </row>
    <row r="348">
      <c r="A348" s="9">
        <f>+1.95</f>
        <v>1.95</v>
      </c>
      <c r="B348" s="3" t="str">
        <f t="shared" si="1"/>
        <v>#REF!</v>
      </c>
    </row>
    <row r="349">
      <c r="A349" s="9">
        <f>+2.67%</f>
        <v>0.0267</v>
      </c>
      <c r="B349" s="3" t="str">
        <f t="shared" si="1"/>
        <v>#REF!</v>
      </c>
    </row>
    <row r="350">
      <c r="A350" s="16">
        <v>113840.0</v>
      </c>
      <c r="B350" s="3" t="str">
        <f t="shared" si="1"/>
        <v>#REF!</v>
      </c>
    </row>
    <row r="351">
      <c r="A351" s="16">
        <v>164470.0</v>
      </c>
      <c r="B351" s="3" t="str">
        <f t="shared" si="1"/>
        <v>#REF!</v>
      </c>
    </row>
    <row r="352">
      <c r="A352" s="7">
        <v>40339.0</v>
      </c>
      <c r="B352" s="3" t="str">
        <f t="shared" si="1"/>
        <v>#REF!</v>
      </c>
    </row>
    <row r="353">
      <c r="A353" s="8">
        <v>74.57</v>
      </c>
      <c r="B353" s="3" t="str">
        <f t="shared" si="1"/>
        <v>#REF!</v>
      </c>
    </row>
    <row r="354">
      <c r="A354" s="8">
        <v>76.53</v>
      </c>
      <c r="B354" s="3" t="str">
        <f t="shared" si="1"/>
        <v>#REF!</v>
      </c>
    </row>
    <row r="355">
      <c r="A355" s="8">
        <v>74.36</v>
      </c>
      <c r="B355" s="3" t="str">
        <f t="shared" si="1"/>
        <v>#REF!</v>
      </c>
    </row>
    <row r="356">
      <c r="A356" s="8">
        <v>76.06</v>
      </c>
      <c r="B356" s="3" t="str">
        <f t="shared" si="1"/>
        <v>#REF!</v>
      </c>
    </row>
    <row r="357">
      <c r="A357" s="9">
        <f>+1.11</f>
        <v>1.11</v>
      </c>
      <c r="B357" s="3" t="str">
        <f t="shared" si="1"/>
        <v>#REF!</v>
      </c>
    </row>
    <row r="358">
      <c r="A358" s="9">
        <f>+1.48%</f>
        <v>0.0148</v>
      </c>
      <c r="B358" s="3" t="str">
        <f t="shared" si="1"/>
        <v>#REF!</v>
      </c>
    </row>
    <row r="359">
      <c r="A359" s="16">
        <v>133878.0</v>
      </c>
      <c r="B359" s="3" t="str">
        <f t="shared" si="1"/>
        <v>#REF!</v>
      </c>
    </row>
    <row r="360">
      <c r="A360" s="16">
        <v>168174.0</v>
      </c>
      <c r="B360" s="3" t="str">
        <f t="shared" si="1"/>
        <v>#REF!</v>
      </c>
    </row>
    <row r="361">
      <c r="A361" s="7">
        <v>40340.0</v>
      </c>
      <c r="B361" s="3" t="str">
        <f t="shared" si="1"/>
        <v>#REF!</v>
      </c>
    </row>
    <row r="362">
      <c r="A362" s="8">
        <v>76.13</v>
      </c>
      <c r="B362" s="3" t="str">
        <f t="shared" si="1"/>
        <v>#REF!</v>
      </c>
    </row>
    <row r="363">
      <c r="A363" s="8">
        <v>76.45</v>
      </c>
      <c r="B363" s="3" t="str">
        <f t="shared" si="1"/>
        <v>#REF!</v>
      </c>
    </row>
    <row r="364">
      <c r="A364" s="8">
        <v>74.41</v>
      </c>
      <c r="B364" s="3" t="str">
        <f t="shared" si="1"/>
        <v>#REF!</v>
      </c>
    </row>
    <row r="365">
      <c r="A365" s="8">
        <v>75.14</v>
      </c>
      <c r="B365" s="3" t="str">
        <f t="shared" si="1"/>
        <v>#REF!</v>
      </c>
    </row>
    <row r="366">
      <c r="A366" s="11">
        <v>-0.92</v>
      </c>
      <c r="B366" s="3" t="str">
        <f t="shared" si="1"/>
        <v>#REF!</v>
      </c>
    </row>
    <row r="367">
      <c r="A367" s="12">
        <v>-0.0121</v>
      </c>
      <c r="B367" s="3" t="str">
        <f t="shared" si="1"/>
        <v>#REF!</v>
      </c>
    </row>
    <row r="368">
      <c r="A368" s="17">
        <v>147001.0</v>
      </c>
      <c r="B368" s="3" t="str">
        <f t="shared" si="1"/>
        <v>#REF!</v>
      </c>
    </row>
    <row r="369">
      <c r="A369" s="17">
        <v>193826.0</v>
      </c>
      <c r="B369" s="3" t="str">
        <f t="shared" si="1"/>
        <v>#REF!</v>
      </c>
    </row>
    <row r="370">
      <c r="A370" s="7">
        <v>40343.0</v>
      </c>
      <c r="B370" s="3" t="str">
        <f t="shared" si="1"/>
        <v>#REF!</v>
      </c>
    </row>
    <row r="371">
      <c r="A371" s="8">
        <v>75.27</v>
      </c>
      <c r="B371" s="3" t="str">
        <f t="shared" si="1"/>
        <v>#REF!</v>
      </c>
    </row>
    <row r="372">
      <c r="A372" s="8">
        <v>76.87</v>
      </c>
      <c r="B372" s="3" t="str">
        <f t="shared" si="1"/>
        <v>#REF!</v>
      </c>
    </row>
    <row r="373">
      <c r="A373" s="8">
        <v>74.8</v>
      </c>
      <c r="B373" s="3" t="str">
        <f t="shared" si="1"/>
        <v>#REF!</v>
      </c>
    </row>
    <row r="374">
      <c r="A374" s="8">
        <v>75.66</v>
      </c>
      <c r="B374" s="3" t="str">
        <f t="shared" si="1"/>
        <v>#REF!</v>
      </c>
    </row>
    <row r="375">
      <c r="A375" s="9">
        <f>+0.52</f>
        <v>0.52</v>
      </c>
      <c r="B375" s="3" t="str">
        <f t="shared" si="1"/>
        <v>#REF!</v>
      </c>
    </row>
    <row r="376">
      <c r="A376" s="9">
        <f>+0.69%</f>
        <v>0.0069</v>
      </c>
      <c r="B376" s="3" t="str">
        <f t="shared" si="1"/>
        <v>#REF!</v>
      </c>
    </row>
    <row r="377">
      <c r="A377" s="16">
        <v>214082.0</v>
      </c>
      <c r="B377" s="3" t="str">
        <f t="shared" si="1"/>
        <v>#REF!</v>
      </c>
    </row>
    <row r="378">
      <c r="A378" s="16">
        <v>223466.0</v>
      </c>
      <c r="B378" s="3" t="str">
        <f t="shared" si="1"/>
        <v>#REF!</v>
      </c>
    </row>
    <row r="379">
      <c r="A379" s="7">
        <v>40344.0</v>
      </c>
      <c r="B379" s="3" t="str">
        <f t="shared" si="1"/>
        <v>#REF!</v>
      </c>
    </row>
    <row r="380">
      <c r="A380" s="8">
        <v>75.23</v>
      </c>
      <c r="B380" s="3" t="str">
        <f t="shared" si="1"/>
        <v>#REF!</v>
      </c>
    </row>
    <row r="381">
      <c r="A381" s="8">
        <v>77.35</v>
      </c>
      <c r="B381" s="3" t="str">
        <f t="shared" si="1"/>
        <v>#REF!</v>
      </c>
    </row>
    <row r="382">
      <c r="A382" s="8">
        <v>75.06</v>
      </c>
      <c r="B382" s="3" t="str">
        <f t="shared" si="1"/>
        <v>#REF!</v>
      </c>
    </row>
    <row r="383">
      <c r="A383" s="8">
        <v>77.1</v>
      </c>
      <c r="B383" s="3" t="str">
        <f t="shared" si="1"/>
        <v>#REF!</v>
      </c>
    </row>
    <row r="384">
      <c r="A384" s="9">
        <f>+1.44</f>
        <v>1.44</v>
      </c>
      <c r="B384" s="3" t="str">
        <f t="shared" si="1"/>
        <v>#REF!</v>
      </c>
    </row>
    <row r="385">
      <c r="A385" s="9">
        <f>+1.9%</f>
        <v>0.019</v>
      </c>
      <c r="B385" s="3" t="str">
        <f t="shared" si="1"/>
        <v>#REF!</v>
      </c>
    </row>
    <row r="386">
      <c r="A386" s="16">
        <v>177069.0</v>
      </c>
      <c r="B386" s="3" t="str">
        <f t="shared" si="1"/>
        <v>#REF!</v>
      </c>
    </row>
    <row r="387">
      <c r="A387" s="16">
        <v>222583.0</v>
      </c>
      <c r="B387" s="3" t="str">
        <f t="shared" si="1"/>
        <v>#REF!</v>
      </c>
    </row>
    <row r="388">
      <c r="A388" s="7">
        <v>40345.0</v>
      </c>
      <c r="B388" s="3" t="str">
        <f t="shared" si="1"/>
        <v>#REF!</v>
      </c>
    </row>
    <row r="389">
      <c r="A389" s="8">
        <v>77.19</v>
      </c>
      <c r="B389" s="3" t="str">
        <f t="shared" si="1"/>
        <v>#REF!</v>
      </c>
    </row>
    <row r="390">
      <c r="A390" s="8">
        <v>78.56</v>
      </c>
      <c r="B390" s="3" t="str">
        <f t="shared" si="1"/>
        <v>#REF!</v>
      </c>
    </row>
    <row r="391">
      <c r="A391" s="8">
        <v>76.6</v>
      </c>
      <c r="B391" s="3" t="str">
        <f t="shared" si="1"/>
        <v>#REF!</v>
      </c>
    </row>
    <row r="392">
      <c r="A392" s="8">
        <v>78.14</v>
      </c>
      <c r="B392" s="3" t="str">
        <f t="shared" si="1"/>
        <v>#REF!</v>
      </c>
    </row>
    <row r="393">
      <c r="A393" s="9">
        <f>+1.04</f>
        <v>1.04</v>
      </c>
      <c r="B393" s="3" t="str">
        <f t="shared" si="1"/>
        <v>#REF!</v>
      </c>
    </row>
    <row r="394">
      <c r="A394" s="9">
        <f>+1.35%</f>
        <v>0.0135</v>
      </c>
      <c r="B394" s="3" t="str">
        <f t="shared" si="1"/>
        <v>#REF!</v>
      </c>
    </row>
    <row r="395">
      <c r="A395" s="16">
        <v>156444.0</v>
      </c>
      <c r="B395" s="3" t="str">
        <f t="shared" si="1"/>
        <v>#REF!</v>
      </c>
    </row>
    <row r="396">
      <c r="A396" s="16">
        <v>226333.0</v>
      </c>
      <c r="B396" s="3" t="str">
        <f t="shared" si="1"/>
        <v>#REF!</v>
      </c>
    </row>
    <row r="397">
      <c r="A397" s="7">
        <v>40346.0</v>
      </c>
      <c r="B397" s="3" t="str">
        <f t="shared" si="1"/>
        <v>#REF!</v>
      </c>
    </row>
    <row r="398">
      <c r="A398" s="8">
        <v>78.1</v>
      </c>
      <c r="B398" s="3" t="str">
        <f t="shared" si="1"/>
        <v>#REF!</v>
      </c>
    </row>
    <row r="399">
      <c r="A399" s="8">
        <v>79.1</v>
      </c>
      <c r="B399" s="3" t="str">
        <f t="shared" si="1"/>
        <v>#REF!</v>
      </c>
    </row>
    <row r="400">
      <c r="A400" s="8">
        <v>77.64</v>
      </c>
      <c r="B400" s="3" t="str">
        <f t="shared" si="1"/>
        <v>#REF!</v>
      </c>
    </row>
    <row r="401">
      <c r="A401" s="8">
        <v>78.68</v>
      </c>
      <c r="B401" s="3" t="str">
        <f t="shared" si="1"/>
        <v>#REF!</v>
      </c>
    </row>
    <row r="402">
      <c r="A402" s="9">
        <f>+0.54</f>
        <v>0.54</v>
      </c>
      <c r="B402" s="3" t="str">
        <f t="shared" si="1"/>
        <v>#REF!</v>
      </c>
    </row>
    <row r="403">
      <c r="A403" s="9">
        <f>+0.69%</f>
        <v>0.0069</v>
      </c>
      <c r="B403" s="3" t="str">
        <f t="shared" si="1"/>
        <v>#REF!</v>
      </c>
    </row>
    <row r="404">
      <c r="A404" s="16">
        <v>175267.0</v>
      </c>
      <c r="B404" s="3" t="str">
        <f t="shared" si="1"/>
        <v>#REF!</v>
      </c>
    </row>
    <row r="405">
      <c r="A405" s="16">
        <v>229125.0</v>
      </c>
      <c r="B405" s="3" t="str">
        <f t="shared" si="1"/>
        <v>#REF!</v>
      </c>
    </row>
    <row r="406">
      <c r="A406" s="7">
        <v>40347.0</v>
      </c>
      <c r="B406" s="3" t="str">
        <f t="shared" si="1"/>
        <v>#REF!</v>
      </c>
    </row>
    <row r="407">
      <c r="A407" s="8">
        <v>78.46</v>
      </c>
      <c r="B407" s="3" t="str">
        <f t="shared" si="1"/>
        <v>#REF!</v>
      </c>
    </row>
    <row r="408">
      <c r="A408" s="8">
        <v>78.86</v>
      </c>
      <c r="B408" s="3" t="str">
        <f t="shared" si="1"/>
        <v>#REF!</v>
      </c>
    </row>
    <row r="409">
      <c r="A409" s="8">
        <v>77.25</v>
      </c>
      <c r="B409" s="3" t="str">
        <f t="shared" si="1"/>
        <v>#REF!</v>
      </c>
    </row>
    <row r="410">
      <c r="A410" s="8">
        <v>78.22</v>
      </c>
      <c r="B410" s="3" t="str">
        <f t="shared" si="1"/>
        <v>#REF!</v>
      </c>
    </row>
    <row r="411">
      <c r="A411" s="11">
        <v>-0.46</v>
      </c>
      <c r="B411" s="3" t="str">
        <f t="shared" si="1"/>
        <v>#REF!</v>
      </c>
    </row>
    <row r="412">
      <c r="A412" s="12">
        <v>-0.0058</v>
      </c>
      <c r="B412" s="3" t="str">
        <f t="shared" si="1"/>
        <v>#REF!</v>
      </c>
    </row>
    <row r="413">
      <c r="A413" s="17">
        <v>115163.0</v>
      </c>
      <c r="B413" s="3" t="str">
        <f t="shared" si="1"/>
        <v>#REF!</v>
      </c>
    </row>
    <row r="414">
      <c r="A414" s="17">
        <v>223704.0</v>
      </c>
      <c r="B414" s="3" t="str">
        <f t="shared" si="1"/>
        <v>#REF!</v>
      </c>
    </row>
    <row r="415">
      <c r="A415" s="7">
        <v>40350.0</v>
      </c>
      <c r="B415" s="3" t="str">
        <f t="shared" si="1"/>
        <v>#REF!</v>
      </c>
    </row>
    <row r="416">
      <c r="A416" s="8">
        <v>78.49</v>
      </c>
      <c r="B416" s="3" t="str">
        <f t="shared" si="1"/>
        <v>#REF!</v>
      </c>
    </row>
    <row r="417">
      <c r="A417" s="8">
        <v>79.86</v>
      </c>
      <c r="B417" s="3" t="str">
        <f t="shared" si="1"/>
        <v>#REF!</v>
      </c>
    </row>
    <row r="418">
      <c r="A418" s="8">
        <v>77.73</v>
      </c>
      <c r="B418" s="3" t="str">
        <f t="shared" si="1"/>
        <v>#REF!</v>
      </c>
    </row>
    <row r="419">
      <c r="A419" s="8">
        <v>78.82</v>
      </c>
      <c r="B419" s="3" t="str">
        <f t="shared" si="1"/>
        <v>#REF!</v>
      </c>
    </row>
    <row r="420">
      <c r="A420" s="9">
        <f>+0.6</f>
        <v>0.6</v>
      </c>
      <c r="B420" s="3" t="str">
        <f t="shared" si="1"/>
        <v>#REF!</v>
      </c>
    </row>
    <row r="421">
      <c r="A421" s="9">
        <f>+0.77%</f>
        <v>0.0077</v>
      </c>
      <c r="B421" s="3" t="str">
        <f t="shared" si="1"/>
        <v>#REF!</v>
      </c>
    </row>
    <row r="422">
      <c r="A422" s="16">
        <v>137853.0</v>
      </c>
      <c r="B422" s="3" t="str">
        <f t="shared" si="1"/>
        <v>#REF!</v>
      </c>
    </row>
    <row r="423">
      <c r="A423" s="16">
        <v>216262.0</v>
      </c>
      <c r="B423" s="3" t="str">
        <f t="shared" si="1"/>
        <v>#REF!</v>
      </c>
    </row>
    <row r="424">
      <c r="A424" s="7">
        <v>40351.0</v>
      </c>
      <c r="B424" s="3" t="str">
        <f t="shared" si="1"/>
        <v>#REF!</v>
      </c>
    </row>
    <row r="425">
      <c r="A425" s="8">
        <v>78.76</v>
      </c>
      <c r="B425" s="3" t="str">
        <f t="shared" si="1"/>
        <v>#REF!</v>
      </c>
    </row>
    <row r="426">
      <c r="A426" s="8">
        <v>79.12</v>
      </c>
      <c r="B426" s="3" t="str">
        <f t="shared" si="1"/>
        <v>#REF!</v>
      </c>
    </row>
    <row r="427">
      <c r="A427" s="8">
        <v>77.56</v>
      </c>
      <c r="B427" s="3" t="str">
        <f t="shared" si="1"/>
        <v>#REF!</v>
      </c>
    </row>
    <row r="428">
      <c r="A428" s="8">
        <v>78.04</v>
      </c>
      <c r="B428" s="3" t="str">
        <f t="shared" si="1"/>
        <v>#REF!</v>
      </c>
    </row>
    <row r="429">
      <c r="A429" s="11">
        <v>-0.78</v>
      </c>
      <c r="B429" s="3" t="str">
        <f t="shared" si="1"/>
        <v>#REF!</v>
      </c>
    </row>
    <row r="430">
      <c r="A430" s="12">
        <v>-0.0099</v>
      </c>
      <c r="B430" s="3" t="str">
        <f t="shared" si="1"/>
        <v>#REF!</v>
      </c>
    </row>
    <row r="431">
      <c r="A431" s="17">
        <v>118822.0</v>
      </c>
      <c r="B431" s="3" t="str">
        <f t="shared" si="1"/>
        <v>#REF!</v>
      </c>
    </row>
    <row r="432">
      <c r="A432" s="17">
        <v>207883.0</v>
      </c>
      <c r="B432" s="3" t="str">
        <f t="shared" si="1"/>
        <v>#REF!</v>
      </c>
    </row>
    <row r="433">
      <c r="A433" s="7">
        <v>40352.0</v>
      </c>
      <c r="B433" s="3" t="str">
        <f t="shared" si="1"/>
        <v>#REF!</v>
      </c>
    </row>
    <row r="434">
      <c r="A434" s="8">
        <v>77.99</v>
      </c>
      <c r="B434" s="3" t="str">
        <f t="shared" si="1"/>
        <v>#REF!</v>
      </c>
    </row>
    <row r="435">
      <c r="A435" s="8">
        <v>78.18</v>
      </c>
      <c r="B435" s="3" t="str">
        <f t="shared" si="1"/>
        <v>#REF!</v>
      </c>
    </row>
    <row r="436">
      <c r="A436" s="8">
        <v>75.54</v>
      </c>
      <c r="B436" s="3" t="str">
        <f t="shared" si="1"/>
        <v>#REF!</v>
      </c>
    </row>
    <row r="437">
      <c r="A437" s="8">
        <v>76.27</v>
      </c>
      <c r="B437" s="3" t="str">
        <f t="shared" si="1"/>
        <v>#REF!</v>
      </c>
    </row>
    <row r="438">
      <c r="A438" s="11">
        <v>-1.77</v>
      </c>
      <c r="B438" s="3" t="str">
        <f t="shared" si="1"/>
        <v>#REF!</v>
      </c>
    </row>
    <row r="439">
      <c r="A439" s="12">
        <v>-0.0227</v>
      </c>
      <c r="B439" s="3" t="str">
        <f t="shared" si="1"/>
        <v>#REF!</v>
      </c>
    </row>
    <row r="440">
      <c r="A440" s="17">
        <v>159099.0</v>
      </c>
      <c r="B440" s="3" t="str">
        <f t="shared" si="1"/>
        <v>#REF!</v>
      </c>
    </row>
    <row r="441">
      <c r="A441" s="17">
        <v>205386.0</v>
      </c>
      <c r="B441" s="3" t="str">
        <f t="shared" si="1"/>
        <v>#REF!</v>
      </c>
    </row>
    <row r="442">
      <c r="A442" s="7">
        <v>40353.0</v>
      </c>
      <c r="B442" s="3" t="str">
        <f t="shared" si="1"/>
        <v>#REF!</v>
      </c>
    </row>
    <row r="443">
      <c r="A443" s="8">
        <v>76.03</v>
      </c>
      <c r="B443" s="3" t="str">
        <f t="shared" si="1"/>
        <v>#REF!</v>
      </c>
    </row>
    <row r="444">
      <c r="A444" s="8">
        <v>76.7</v>
      </c>
      <c r="B444" s="3" t="str">
        <f t="shared" si="1"/>
        <v>#REF!</v>
      </c>
    </row>
    <row r="445">
      <c r="A445" s="8">
        <v>75.4</v>
      </c>
      <c r="B445" s="3" t="str">
        <f t="shared" si="1"/>
        <v>#REF!</v>
      </c>
    </row>
    <row r="446">
      <c r="A446" s="8">
        <v>76.47</v>
      </c>
      <c r="B446" s="3" t="str">
        <f t="shared" si="1"/>
        <v>#REF!</v>
      </c>
    </row>
    <row r="447">
      <c r="A447" s="9">
        <f>+0.2</f>
        <v>0.2</v>
      </c>
      <c r="B447" s="3" t="str">
        <f t="shared" si="1"/>
        <v>#REF!</v>
      </c>
    </row>
    <row r="448">
      <c r="A448" s="9">
        <f>+0.26%</f>
        <v>0.0026</v>
      </c>
      <c r="B448" s="3" t="str">
        <f t="shared" si="1"/>
        <v>#REF!</v>
      </c>
    </row>
    <row r="449">
      <c r="A449" s="16">
        <v>135750.0</v>
      </c>
      <c r="B449" s="3" t="str">
        <f t="shared" si="1"/>
        <v>#REF!</v>
      </c>
    </row>
    <row r="450">
      <c r="A450" s="16">
        <v>198035.0</v>
      </c>
      <c r="B450" s="3" t="str">
        <f t="shared" si="1"/>
        <v>#REF!</v>
      </c>
    </row>
    <row r="451">
      <c r="A451" s="7">
        <v>40354.0</v>
      </c>
      <c r="B451" s="3" t="str">
        <f t="shared" si="1"/>
        <v>#REF!</v>
      </c>
    </row>
    <row r="452">
      <c r="A452" s="8">
        <v>76.42</v>
      </c>
      <c r="B452" s="3" t="str">
        <f t="shared" si="1"/>
        <v>#REF!</v>
      </c>
    </row>
    <row r="453">
      <c r="A453" s="8">
        <v>78.5</v>
      </c>
      <c r="B453" s="3" t="str">
        <f t="shared" si="1"/>
        <v>#REF!</v>
      </c>
    </row>
    <row r="454">
      <c r="A454" s="8">
        <v>75.72</v>
      </c>
      <c r="B454" s="3" t="str">
        <f t="shared" si="1"/>
        <v>#REF!</v>
      </c>
    </row>
    <row r="455">
      <c r="A455" s="8">
        <v>78.12</v>
      </c>
      <c r="B455" s="3" t="str">
        <f t="shared" si="1"/>
        <v>#REF!</v>
      </c>
    </row>
    <row r="456">
      <c r="A456" s="9">
        <f>+1.65</f>
        <v>1.65</v>
      </c>
      <c r="B456" s="3" t="str">
        <f t="shared" si="1"/>
        <v>#REF!</v>
      </c>
    </row>
    <row r="457">
      <c r="A457" s="9">
        <f>+2.16%</f>
        <v>0.0216</v>
      </c>
      <c r="B457" s="3" t="str">
        <f t="shared" si="1"/>
        <v>#REF!</v>
      </c>
    </row>
    <row r="458">
      <c r="A458" s="16">
        <v>152570.0</v>
      </c>
      <c r="B458" s="3" t="str">
        <f t="shared" si="1"/>
        <v>#REF!</v>
      </c>
    </row>
    <row r="459">
      <c r="A459" s="16">
        <v>201663.0</v>
      </c>
      <c r="B459" s="3" t="str">
        <f t="shared" si="1"/>
        <v>#REF!</v>
      </c>
    </row>
    <row r="460">
      <c r="A460" s="7">
        <v>40357.0</v>
      </c>
      <c r="B460" s="3" t="str">
        <f t="shared" si="1"/>
        <v>#REF!</v>
      </c>
    </row>
    <row r="461">
      <c r="A461" s="8">
        <v>78.14</v>
      </c>
      <c r="B461" s="3" t="str">
        <f t="shared" si="1"/>
        <v>#REF!</v>
      </c>
    </row>
    <row r="462">
      <c r="A462" s="8">
        <v>78.66</v>
      </c>
      <c r="B462" s="3" t="str">
        <f t="shared" si="1"/>
        <v>#REF!</v>
      </c>
    </row>
    <row r="463">
      <c r="A463" s="8">
        <v>77.06</v>
      </c>
      <c r="B463" s="3" t="str">
        <f t="shared" si="1"/>
        <v>#REF!</v>
      </c>
    </row>
    <row r="464">
      <c r="A464" s="8">
        <v>77.59</v>
      </c>
      <c r="B464" s="3" t="str">
        <f t="shared" si="1"/>
        <v>#REF!</v>
      </c>
    </row>
    <row r="465">
      <c r="A465" s="11">
        <v>-0.53</v>
      </c>
      <c r="B465" s="3" t="str">
        <f t="shared" si="1"/>
        <v>#REF!</v>
      </c>
    </row>
    <row r="466">
      <c r="A466" s="12">
        <v>-0.0068</v>
      </c>
      <c r="B466" s="3" t="str">
        <f t="shared" si="1"/>
        <v>#REF!</v>
      </c>
    </row>
    <row r="467">
      <c r="A467" s="17">
        <v>110129.0</v>
      </c>
      <c r="B467" s="3" t="str">
        <f t="shared" si="1"/>
        <v>#REF!</v>
      </c>
    </row>
    <row r="468">
      <c r="A468" s="17">
        <v>196017.0</v>
      </c>
      <c r="B468" s="3" t="str">
        <f t="shared" si="1"/>
        <v>#REF!</v>
      </c>
    </row>
    <row r="469">
      <c r="A469" s="7">
        <v>40358.0</v>
      </c>
      <c r="B469" s="3" t="str">
        <f t="shared" si="1"/>
        <v>#REF!</v>
      </c>
    </row>
    <row r="470">
      <c r="A470" s="8">
        <v>77.75</v>
      </c>
      <c r="B470" s="3" t="str">
        <f t="shared" si="1"/>
        <v>#REF!</v>
      </c>
    </row>
    <row r="471">
      <c r="A471" s="8">
        <v>77.75</v>
      </c>
      <c r="B471" s="3" t="str">
        <f t="shared" si="1"/>
        <v>#REF!</v>
      </c>
    </row>
    <row r="472">
      <c r="A472" s="8">
        <v>74.82</v>
      </c>
      <c r="B472" s="3" t="str">
        <f t="shared" si="1"/>
        <v>#REF!</v>
      </c>
    </row>
    <row r="473">
      <c r="A473" s="8">
        <v>75.44</v>
      </c>
      <c r="B473" s="3" t="str">
        <f t="shared" si="1"/>
        <v>#REF!</v>
      </c>
    </row>
    <row r="474">
      <c r="A474" s="11">
        <v>-2.15</v>
      </c>
      <c r="B474" s="3" t="str">
        <f t="shared" si="1"/>
        <v>#REF!</v>
      </c>
    </row>
    <row r="475">
      <c r="A475" s="12">
        <v>-0.0277</v>
      </c>
      <c r="B475" s="3" t="str">
        <f t="shared" si="1"/>
        <v>#REF!</v>
      </c>
    </row>
    <row r="476">
      <c r="A476" s="17">
        <v>162255.0</v>
      </c>
      <c r="B476" s="3" t="str">
        <f t="shared" si="1"/>
        <v>#REF!</v>
      </c>
    </row>
    <row r="477">
      <c r="A477" s="17">
        <v>183328.0</v>
      </c>
      <c r="B477" s="3" t="str">
        <f t="shared" si="1"/>
        <v>#REF!</v>
      </c>
    </row>
    <row r="478">
      <c r="A478" s="7">
        <v>40359.0</v>
      </c>
      <c r="B478" s="3" t="str">
        <f t="shared" si="1"/>
        <v>#REF!</v>
      </c>
    </row>
    <row r="479">
      <c r="A479" s="8">
        <v>74.9</v>
      </c>
      <c r="B479" s="3" t="str">
        <f t="shared" si="1"/>
        <v>#REF!</v>
      </c>
    </row>
    <row r="480">
      <c r="A480" s="8">
        <v>76.25</v>
      </c>
      <c r="B480" s="3" t="str">
        <f t="shared" si="1"/>
        <v>#REF!</v>
      </c>
    </row>
    <row r="481">
      <c r="A481" s="8">
        <v>74.02</v>
      </c>
      <c r="B481" s="3" t="str">
        <f t="shared" si="1"/>
        <v>#REF!</v>
      </c>
    </row>
    <row r="482">
      <c r="A482" s="8">
        <v>75.01</v>
      </c>
      <c r="B482" s="3" t="str">
        <f t="shared" si="1"/>
        <v>#REF!</v>
      </c>
    </row>
    <row r="483">
      <c r="A483" s="11">
        <v>-0.43</v>
      </c>
      <c r="B483" s="3" t="str">
        <f t="shared" si="1"/>
        <v>#REF!</v>
      </c>
    </row>
    <row r="484">
      <c r="A484" s="12">
        <v>-0.0057</v>
      </c>
      <c r="B484" s="3" t="str">
        <f t="shared" si="1"/>
        <v>#REF!</v>
      </c>
    </row>
    <row r="485">
      <c r="A485" s="17">
        <v>192337.0</v>
      </c>
      <c r="B485" s="3" t="str">
        <f t="shared" si="1"/>
        <v>#REF!</v>
      </c>
    </row>
    <row r="486">
      <c r="A486" s="17">
        <v>169761.0</v>
      </c>
      <c r="B486" s="3" t="str">
        <f t="shared" si="1"/>
        <v>#REF!</v>
      </c>
    </row>
    <row r="487">
      <c r="A487" s="7">
        <v>40360.0</v>
      </c>
      <c r="B487" s="3" t="str">
        <f t="shared" si="1"/>
        <v>#REF!</v>
      </c>
    </row>
    <row r="488">
      <c r="A488" s="8">
        <v>74.65</v>
      </c>
      <c r="B488" s="3" t="str">
        <f t="shared" si="1"/>
        <v>#REF!</v>
      </c>
    </row>
    <row r="489">
      <c r="A489" s="8">
        <v>74.65</v>
      </c>
      <c r="B489" s="3" t="str">
        <f t="shared" si="1"/>
        <v>#REF!</v>
      </c>
    </row>
    <row r="490">
      <c r="A490" s="8">
        <v>71.5</v>
      </c>
      <c r="B490" s="3" t="str">
        <f t="shared" si="1"/>
        <v>#REF!</v>
      </c>
    </row>
    <row r="491">
      <c r="A491" s="8">
        <v>72.34</v>
      </c>
      <c r="B491" s="3" t="str">
        <f t="shared" si="1"/>
        <v>#REF!</v>
      </c>
    </row>
    <row r="492">
      <c r="A492" s="11">
        <v>-2.67</v>
      </c>
      <c r="B492" s="3" t="str">
        <f t="shared" si="1"/>
        <v>#REF!</v>
      </c>
    </row>
    <row r="493">
      <c r="A493" s="12">
        <v>-0.0356</v>
      </c>
      <c r="B493" s="3" t="str">
        <f t="shared" si="1"/>
        <v>#REF!</v>
      </c>
    </row>
    <row r="494">
      <c r="A494" s="17">
        <v>203597.0</v>
      </c>
      <c r="B494" s="3" t="str">
        <f t="shared" si="1"/>
        <v>#REF!</v>
      </c>
    </row>
    <row r="495">
      <c r="A495" s="17">
        <v>158926.0</v>
      </c>
      <c r="B495" s="3" t="str">
        <f t="shared" si="1"/>
        <v>#REF!</v>
      </c>
    </row>
    <row r="496">
      <c r="A496" s="7">
        <v>40361.0</v>
      </c>
      <c r="B496" s="3" t="str">
        <f t="shared" si="1"/>
        <v>#REF!</v>
      </c>
    </row>
    <row r="497">
      <c r="A497" s="8">
        <v>71.75</v>
      </c>
      <c r="B497" s="3" t="str">
        <f t="shared" si="1"/>
        <v>#REF!</v>
      </c>
    </row>
    <row r="498">
      <c r="A498" s="8">
        <v>72.83</v>
      </c>
      <c r="B498" s="3" t="str">
        <f t="shared" si="1"/>
        <v>#REF!</v>
      </c>
    </row>
    <row r="499">
      <c r="A499" s="8">
        <v>71.21</v>
      </c>
      <c r="B499" s="3" t="str">
        <f t="shared" si="1"/>
        <v>#REF!</v>
      </c>
    </row>
    <row r="500">
      <c r="A500" s="8">
        <v>71.65</v>
      </c>
      <c r="B500" s="3" t="str">
        <f t="shared" si="1"/>
        <v>#REF!</v>
      </c>
    </row>
    <row r="501">
      <c r="A501" s="11">
        <v>-0.69</v>
      </c>
      <c r="B501" s="3" t="str">
        <f t="shared" si="1"/>
        <v>#REF!</v>
      </c>
    </row>
    <row r="502">
      <c r="A502" s="12">
        <v>-0.0095</v>
      </c>
      <c r="B502" s="3" t="str">
        <f t="shared" si="1"/>
        <v>#REF!</v>
      </c>
    </row>
    <row r="503">
      <c r="A503" s="17">
        <v>132199.0</v>
      </c>
      <c r="B503" s="3" t="str">
        <f t="shared" si="1"/>
        <v>#REF!</v>
      </c>
    </row>
    <row r="504">
      <c r="A504" s="17">
        <v>145251.0</v>
      </c>
      <c r="B504" s="3" t="str">
        <f t="shared" si="1"/>
        <v>#REF!</v>
      </c>
    </row>
    <row r="505">
      <c r="A505" s="7">
        <v>40364.0</v>
      </c>
      <c r="B505" s="3" t="str">
        <f t="shared" si="1"/>
        <v>#REF!</v>
      </c>
    </row>
    <row r="506">
      <c r="A506" s="8">
        <v>71.56</v>
      </c>
      <c r="B506" s="3" t="str">
        <f t="shared" si="1"/>
        <v>#REF!</v>
      </c>
    </row>
    <row r="507">
      <c r="A507" s="8">
        <v>72.28</v>
      </c>
      <c r="B507" s="3" t="str">
        <f t="shared" si="1"/>
        <v>#REF!</v>
      </c>
    </row>
    <row r="508">
      <c r="A508" s="8">
        <v>71.06</v>
      </c>
      <c r="B508" s="3" t="str">
        <f t="shared" si="1"/>
        <v>#REF!</v>
      </c>
    </row>
    <row r="509">
      <c r="A509" s="8">
        <v>71.47</v>
      </c>
      <c r="B509" s="3" t="str">
        <f t="shared" si="1"/>
        <v>#REF!</v>
      </c>
    </row>
    <row r="510">
      <c r="A510" s="11">
        <v>-0.18</v>
      </c>
      <c r="B510" s="3" t="str">
        <f t="shared" si="1"/>
        <v>#REF!</v>
      </c>
    </row>
    <row r="511">
      <c r="A511" s="12">
        <v>-0.0025</v>
      </c>
      <c r="B511" s="3" t="str">
        <f t="shared" si="1"/>
        <v>#REF!</v>
      </c>
    </row>
    <row r="512">
      <c r="A512" s="17">
        <v>43118.0</v>
      </c>
      <c r="B512" s="3" t="str">
        <f t="shared" si="1"/>
        <v>#REF!</v>
      </c>
    </row>
    <row r="513">
      <c r="A513" s="17">
        <v>144117.0</v>
      </c>
      <c r="B513" s="3" t="str">
        <f t="shared" si="1"/>
        <v>#REF!</v>
      </c>
    </row>
    <row r="514">
      <c r="A514" s="7">
        <v>40365.0</v>
      </c>
      <c r="B514" s="3" t="str">
        <f t="shared" si="1"/>
        <v>#REF!</v>
      </c>
    </row>
    <row r="515">
      <c r="A515" s="8">
        <v>71.47</v>
      </c>
      <c r="B515" s="3" t="str">
        <f t="shared" si="1"/>
        <v>#REF!</v>
      </c>
    </row>
    <row r="516">
      <c r="A516" s="8">
        <v>73.28</v>
      </c>
      <c r="B516" s="3" t="str">
        <f t="shared" si="1"/>
        <v>#REF!</v>
      </c>
    </row>
    <row r="517">
      <c r="A517" s="8">
        <v>70.77</v>
      </c>
      <c r="B517" s="3" t="str">
        <f t="shared" si="1"/>
        <v>#REF!</v>
      </c>
    </row>
    <row r="518">
      <c r="A518" s="8">
        <v>71.45</v>
      </c>
      <c r="B518" s="3" t="str">
        <f t="shared" si="1"/>
        <v>#REF!</v>
      </c>
    </row>
    <row r="519">
      <c r="A519" s="11">
        <v>-0.02</v>
      </c>
      <c r="B519" s="3" t="str">
        <f t="shared" si="1"/>
        <v>#REF!</v>
      </c>
    </row>
    <row r="520">
      <c r="A520" s="12">
        <v>-3.0E-4</v>
      </c>
      <c r="B520" s="3" t="str">
        <f t="shared" si="1"/>
        <v>#REF!</v>
      </c>
    </row>
    <row r="521">
      <c r="A521" s="17">
        <v>130688.0</v>
      </c>
      <c r="B521" s="3" t="str">
        <f t="shared" si="1"/>
        <v>#REF!</v>
      </c>
    </row>
    <row r="522">
      <c r="A522" s="17">
        <v>139411.0</v>
      </c>
      <c r="B522" s="3" t="str">
        <f t="shared" si="1"/>
        <v>#REF!</v>
      </c>
    </row>
    <row r="523">
      <c r="A523" s="7">
        <v>40366.0</v>
      </c>
      <c r="B523" s="3" t="str">
        <f t="shared" si="1"/>
        <v>#REF!</v>
      </c>
    </row>
    <row r="524">
      <c r="A524" s="8">
        <v>71.61</v>
      </c>
      <c r="B524" s="3" t="str">
        <f t="shared" si="1"/>
        <v>#REF!</v>
      </c>
    </row>
    <row r="525">
      <c r="A525" s="8">
        <v>74.32</v>
      </c>
      <c r="B525" s="3" t="str">
        <f t="shared" si="1"/>
        <v>#REF!</v>
      </c>
    </row>
    <row r="526">
      <c r="A526" s="8">
        <v>70.88</v>
      </c>
      <c r="B526" s="3" t="str">
        <f t="shared" si="1"/>
        <v>#REF!</v>
      </c>
    </row>
    <row r="527">
      <c r="A527" s="8">
        <v>73.51</v>
      </c>
      <c r="B527" s="3" t="str">
        <f t="shared" si="1"/>
        <v>#REF!</v>
      </c>
    </row>
    <row r="528">
      <c r="A528" s="9">
        <f>+2.06</f>
        <v>2.06</v>
      </c>
      <c r="B528" s="3" t="str">
        <f t="shared" si="1"/>
        <v>#REF!</v>
      </c>
    </row>
    <row r="529">
      <c r="A529" s="9">
        <f>+2.88%</f>
        <v>0.0288</v>
      </c>
      <c r="B529" s="3" t="str">
        <f t="shared" si="1"/>
        <v>#REF!</v>
      </c>
    </row>
    <row r="530">
      <c r="A530" s="16">
        <v>144116.0</v>
      </c>
      <c r="B530" s="3" t="str">
        <f t="shared" si="1"/>
        <v>#REF!</v>
      </c>
    </row>
    <row r="531">
      <c r="A531" s="16">
        <v>129211.0</v>
      </c>
      <c r="B531" s="3" t="str">
        <f t="shared" si="1"/>
        <v>#REF!</v>
      </c>
    </row>
    <row r="532">
      <c r="A532" s="7">
        <v>40367.0</v>
      </c>
      <c r="B532" s="3" t="str">
        <f t="shared" si="1"/>
        <v>#REF!</v>
      </c>
    </row>
    <row r="533">
      <c r="A533" s="8">
        <v>74.2</v>
      </c>
      <c r="B533" s="3" t="str">
        <f t="shared" si="1"/>
        <v>#REF!</v>
      </c>
    </row>
    <row r="534">
      <c r="A534" s="8">
        <v>75.25</v>
      </c>
      <c r="B534" s="3" t="str">
        <f t="shared" si="1"/>
        <v>#REF!</v>
      </c>
    </row>
    <row r="535">
      <c r="A535" s="8">
        <v>73.71</v>
      </c>
      <c r="B535" s="3" t="str">
        <f t="shared" si="1"/>
        <v>#REF!</v>
      </c>
    </row>
    <row r="536">
      <c r="A536" s="8">
        <v>74.71</v>
      </c>
      <c r="B536" s="3" t="str">
        <f t="shared" si="1"/>
        <v>#REF!</v>
      </c>
    </row>
    <row r="537">
      <c r="A537" s="9">
        <f>+1.2</f>
        <v>1.2</v>
      </c>
      <c r="B537" s="3" t="str">
        <f t="shared" si="1"/>
        <v>#REF!</v>
      </c>
    </row>
    <row r="538">
      <c r="A538" s="9">
        <f>+1.63%</f>
        <v>0.0163</v>
      </c>
      <c r="B538" s="3" t="str">
        <f t="shared" si="1"/>
        <v>#REF!</v>
      </c>
    </row>
    <row r="539">
      <c r="A539" s="16">
        <v>130537.0</v>
      </c>
      <c r="B539" s="3" t="str">
        <f t="shared" si="1"/>
        <v>#REF!</v>
      </c>
    </row>
    <row r="540">
      <c r="A540" s="16">
        <v>106708.0</v>
      </c>
      <c r="B540" s="3" t="str">
        <f t="shared" si="1"/>
        <v>#REF!</v>
      </c>
    </row>
    <row r="541">
      <c r="A541" s="7">
        <v>40368.0</v>
      </c>
      <c r="B541" s="3" t="str">
        <f t="shared" si="1"/>
        <v>#REF!</v>
      </c>
    </row>
    <row r="542">
      <c r="A542" s="8">
        <v>75.08</v>
      </c>
      <c r="B542" s="3" t="str">
        <f t="shared" si="1"/>
        <v>#REF!</v>
      </c>
    </row>
    <row r="543">
      <c r="A543" s="8">
        <v>75.86</v>
      </c>
      <c r="B543" s="3" t="str">
        <f t="shared" si="1"/>
        <v>#REF!</v>
      </c>
    </row>
    <row r="544">
      <c r="A544" s="8">
        <v>74.41</v>
      </c>
      <c r="B544" s="3" t="str">
        <f t="shared" si="1"/>
        <v>#REF!</v>
      </c>
    </row>
    <row r="545">
      <c r="A545" s="8">
        <v>75.42</v>
      </c>
      <c r="B545" s="3" t="str">
        <f t="shared" si="1"/>
        <v>#REF!</v>
      </c>
    </row>
    <row r="546">
      <c r="A546" s="9">
        <f>+0.71</f>
        <v>0.71</v>
      </c>
      <c r="B546" s="3" t="str">
        <f t="shared" si="1"/>
        <v>#REF!</v>
      </c>
    </row>
    <row r="547">
      <c r="A547" s="9">
        <f>+0.95%</f>
        <v>0.0095</v>
      </c>
      <c r="B547" s="3" t="str">
        <f t="shared" si="1"/>
        <v>#REF!</v>
      </c>
    </row>
    <row r="548">
      <c r="A548" s="16">
        <v>114842.0</v>
      </c>
      <c r="B548" s="3" t="str">
        <f t="shared" si="1"/>
        <v>#REF!</v>
      </c>
    </row>
    <row r="549">
      <c r="A549" s="16">
        <v>82032.0</v>
      </c>
      <c r="B549" s="3" t="str">
        <f t="shared" si="1"/>
        <v>#REF!</v>
      </c>
    </row>
    <row r="550">
      <c r="A550" s="7">
        <v>40371.0</v>
      </c>
      <c r="B550" s="3" t="str">
        <f t="shared" si="1"/>
        <v>#REF!</v>
      </c>
    </row>
    <row r="551">
      <c r="A551" s="8">
        <v>75.19</v>
      </c>
      <c r="B551" s="3" t="str">
        <f t="shared" si="1"/>
        <v>#REF!</v>
      </c>
    </row>
    <row r="552">
      <c r="A552" s="8">
        <v>75.72</v>
      </c>
      <c r="B552" s="3" t="str">
        <f t="shared" si="1"/>
        <v>#REF!</v>
      </c>
    </row>
    <row r="553">
      <c r="A553" s="8">
        <v>73.85</v>
      </c>
      <c r="B553" s="3" t="str">
        <f t="shared" si="1"/>
        <v>#REF!</v>
      </c>
    </row>
    <row r="554">
      <c r="A554" s="8">
        <v>74.37</v>
      </c>
      <c r="B554" s="3" t="str">
        <f t="shared" si="1"/>
        <v>#REF!</v>
      </c>
    </row>
    <row r="555">
      <c r="A555" s="11">
        <v>-1.05</v>
      </c>
      <c r="B555" s="3" t="str">
        <f t="shared" si="1"/>
        <v>#REF!</v>
      </c>
    </row>
    <row r="556">
      <c r="A556" s="12">
        <v>-0.0139</v>
      </c>
      <c r="B556" s="3" t="str">
        <f t="shared" si="1"/>
        <v>#REF!</v>
      </c>
    </row>
    <row r="557">
      <c r="A557" s="17">
        <v>106482.0</v>
      </c>
      <c r="B557" s="3" t="str">
        <f t="shared" si="1"/>
        <v>#REF!</v>
      </c>
    </row>
    <row r="558">
      <c r="A558" s="17">
        <v>64657.0</v>
      </c>
      <c r="B558" s="3" t="str">
        <f t="shared" si="1"/>
        <v>#REF!</v>
      </c>
    </row>
    <row r="559">
      <c r="A559" s="7">
        <v>40372.0</v>
      </c>
      <c r="B559" s="3" t="str">
        <f t="shared" si="1"/>
        <v>#REF!</v>
      </c>
    </row>
    <row r="560">
      <c r="A560" s="8">
        <v>74.49</v>
      </c>
      <c r="B560" s="3" t="str">
        <f t="shared" si="1"/>
        <v>#REF!</v>
      </c>
    </row>
    <row r="561">
      <c r="A561" s="8">
        <v>76.98</v>
      </c>
      <c r="B561" s="3" t="str">
        <f t="shared" si="1"/>
        <v>#REF!</v>
      </c>
    </row>
    <row r="562">
      <c r="A562" s="8">
        <v>73.67</v>
      </c>
      <c r="B562" s="3" t="str">
        <f t="shared" si="1"/>
        <v>#REF!</v>
      </c>
    </row>
    <row r="563">
      <c r="A563" s="8">
        <v>76.65</v>
      </c>
      <c r="B563" s="3" t="str">
        <f t="shared" si="1"/>
        <v>#REF!</v>
      </c>
    </row>
    <row r="564">
      <c r="A564" s="9">
        <f>+2.28</f>
        <v>2.28</v>
      </c>
      <c r="B564" s="3" t="str">
        <f t="shared" si="1"/>
        <v>#REF!</v>
      </c>
    </row>
    <row r="565">
      <c r="A565" s="9">
        <f>+3.07%</f>
        <v>0.0307</v>
      </c>
      <c r="B565" s="3" t="str">
        <f t="shared" si="1"/>
        <v>#REF!</v>
      </c>
    </row>
    <row r="566">
      <c r="A566" s="16">
        <v>120633.0</v>
      </c>
      <c r="B566" s="3" t="str">
        <f t="shared" si="1"/>
        <v>#REF!</v>
      </c>
    </row>
    <row r="567">
      <c r="A567" s="16">
        <v>44151.0</v>
      </c>
      <c r="B567" s="3" t="str">
        <f t="shared" si="1"/>
        <v>#REF!</v>
      </c>
    </row>
    <row r="568">
      <c r="A568" s="7">
        <v>40373.0</v>
      </c>
      <c r="B568" s="3" t="str">
        <f t="shared" si="1"/>
        <v>#REF!</v>
      </c>
    </row>
    <row r="569">
      <c r="A569" s="8">
        <v>76.96</v>
      </c>
      <c r="B569" s="3" t="str">
        <f t="shared" si="1"/>
        <v>#REF!</v>
      </c>
    </row>
    <row r="570">
      <c r="A570" s="8">
        <v>77.79</v>
      </c>
      <c r="B570" s="3" t="str">
        <f t="shared" si="1"/>
        <v>#REF!</v>
      </c>
    </row>
    <row r="571">
      <c r="A571" s="8">
        <v>76.05</v>
      </c>
      <c r="B571" s="3" t="str">
        <f t="shared" si="1"/>
        <v>#REF!</v>
      </c>
    </row>
    <row r="572">
      <c r="A572" s="8">
        <v>76.77</v>
      </c>
      <c r="B572" s="3" t="str">
        <f t="shared" si="1"/>
        <v>#REF!</v>
      </c>
    </row>
    <row r="573">
      <c r="A573" s="9">
        <f>+0.12</f>
        <v>0.12</v>
      </c>
      <c r="B573" s="3" t="str">
        <f t="shared" si="1"/>
        <v>#REF!</v>
      </c>
    </row>
    <row r="574">
      <c r="A574" s="9">
        <f>+0.16%</f>
        <v>0.0016</v>
      </c>
      <c r="B574" s="3" t="str">
        <f t="shared" si="1"/>
        <v>#REF!</v>
      </c>
    </row>
    <row r="575">
      <c r="A575" s="16">
        <v>70073.0</v>
      </c>
      <c r="B575" s="3" t="str">
        <f t="shared" si="1"/>
        <v>#REF!</v>
      </c>
    </row>
    <row r="576">
      <c r="A576" s="16">
        <v>24339.0</v>
      </c>
      <c r="B576" s="3" t="str">
        <f t="shared" si="1"/>
        <v>#REF!</v>
      </c>
    </row>
    <row r="577">
      <c r="A577" s="7">
        <v>40374.0</v>
      </c>
      <c r="B577" s="3" t="str">
        <f t="shared" si="1"/>
        <v>#REF!</v>
      </c>
    </row>
    <row r="578">
      <c r="A578" s="8">
        <v>76.24</v>
      </c>
      <c r="B578" s="3" t="str">
        <f t="shared" si="1"/>
        <v>#REF!</v>
      </c>
    </row>
    <row r="579">
      <c r="A579" s="8">
        <v>77.4</v>
      </c>
      <c r="B579" s="3" t="str">
        <f t="shared" si="1"/>
        <v>#REF!</v>
      </c>
    </row>
    <row r="580">
      <c r="A580" s="8">
        <v>75.28</v>
      </c>
      <c r="B580" s="3" t="str">
        <f t="shared" si="1"/>
        <v>#REF!</v>
      </c>
    </row>
    <row r="581">
      <c r="A581" s="8">
        <v>76.19</v>
      </c>
      <c r="B581" s="3" t="str">
        <f t="shared" si="1"/>
        <v>#REF!</v>
      </c>
    </row>
    <row r="582">
      <c r="A582" s="11">
        <v>-0.58</v>
      </c>
      <c r="B582" s="3" t="str">
        <f t="shared" si="1"/>
        <v>#REF!</v>
      </c>
    </row>
    <row r="583">
      <c r="A583" s="12">
        <v>-0.0076</v>
      </c>
      <c r="B583" s="3" t="str">
        <f t="shared" si="1"/>
        <v>#REF!</v>
      </c>
    </row>
    <row r="584">
      <c r="A584" s="11">
        <v>0.0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40317</v>
      </c>
      <c r="C3" s="3">
        <v>75.62</v>
      </c>
      <c r="D3" s="3">
        <v>76.05</v>
      </c>
      <c r="E3" s="3">
        <v>74.25</v>
      </c>
      <c r="F3" s="3">
        <v>75.17</v>
      </c>
      <c r="G3" s="3">
        <v>-0.94</v>
      </c>
      <c r="H3" s="6">
        <v>-0.0124</v>
      </c>
      <c r="I3" s="15">
        <v>46075.0</v>
      </c>
      <c r="J3" s="15">
        <v>75976.0</v>
      </c>
    </row>
    <row r="4">
      <c r="A4" s="4" t="s">
        <v>4</v>
      </c>
      <c r="B4" s="5">
        <f t="shared" si="1"/>
        <v>40318</v>
      </c>
      <c r="C4" s="3">
        <v>75.59</v>
      </c>
      <c r="D4" s="3">
        <v>75.66</v>
      </c>
      <c r="E4" s="3">
        <v>71.68</v>
      </c>
      <c r="F4" s="3">
        <v>73.23</v>
      </c>
      <c r="G4" s="3">
        <v>-1.94</v>
      </c>
      <c r="H4" s="6">
        <v>-0.0258</v>
      </c>
      <c r="I4" s="15">
        <v>51803.0</v>
      </c>
      <c r="J4" s="15">
        <v>75258.0</v>
      </c>
    </row>
    <row r="5">
      <c r="A5" s="4" t="s">
        <v>5</v>
      </c>
      <c r="B5" s="5">
        <f t="shared" si="1"/>
        <v>40319</v>
      </c>
      <c r="C5" s="3">
        <v>72.21</v>
      </c>
      <c r="D5" s="3">
        <v>74.12</v>
      </c>
      <c r="E5" s="3">
        <v>72.0</v>
      </c>
      <c r="F5" s="3">
        <v>73.14</v>
      </c>
      <c r="G5" s="3">
        <v>-0.09</v>
      </c>
      <c r="H5" s="6">
        <v>-0.0012</v>
      </c>
      <c r="I5" s="15">
        <v>31679.0</v>
      </c>
      <c r="J5" s="15">
        <v>74901.0</v>
      </c>
    </row>
    <row r="6">
      <c r="A6" s="4" t="s">
        <v>6</v>
      </c>
      <c r="B6" s="5">
        <f t="shared" si="1"/>
        <v>40322</v>
      </c>
      <c r="C6" s="3">
        <v>73.24</v>
      </c>
      <c r="D6" s="3">
        <v>73.73</v>
      </c>
      <c r="E6" s="3">
        <v>72.37</v>
      </c>
      <c r="F6" s="3">
        <v>72.69</v>
      </c>
      <c r="G6" s="3">
        <v>-0.45</v>
      </c>
      <c r="H6" s="6">
        <v>-0.0062</v>
      </c>
      <c r="I6" s="15">
        <v>30852.0</v>
      </c>
      <c r="J6" s="15">
        <v>73451.0</v>
      </c>
    </row>
    <row r="7">
      <c r="A7" s="4" t="s">
        <v>7</v>
      </c>
      <c r="B7" s="5">
        <f t="shared" si="1"/>
        <v>40323</v>
      </c>
      <c r="C7" s="3">
        <v>72.5</v>
      </c>
      <c r="D7" s="3">
        <v>72.5</v>
      </c>
      <c r="E7" s="3">
        <v>69.77</v>
      </c>
      <c r="F7" s="3">
        <v>71.09</v>
      </c>
      <c r="G7" s="3">
        <v>-1.6</v>
      </c>
      <c r="H7" s="6">
        <v>-0.022</v>
      </c>
      <c r="I7" s="15">
        <v>37107.0</v>
      </c>
      <c r="J7" s="15">
        <v>73596.0</v>
      </c>
    </row>
    <row r="8">
      <c r="A8" s="4" t="s">
        <v>8</v>
      </c>
      <c r="B8" s="5">
        <f t="shared" si="1"/>
        <v>40324</v>
      </c>
      <c r="C8" s="3">
        <v>71.94</v>
      </c>
      <c r="D8" s="3">
        <v>73.41</v>
      </c>
      <c r="E8" s="3">
        <v>71.24</v>
      </c>
      <c r="F8" s="3">
        <v>73.14</v>
      </c>
      <c r="G8" s="3">
        <v>2.05</v>
      </c>
      <c r="H8" s="3">
        <v>0.0288</v>
      </c>
      <c r="I8" s="15">
        <v>33440.0</v>
      </c>
      <c r="J8" s="15">
        <v>77012.0</v>
      </c>
    </row>
    <row r="9">
      <c r="A9" s="4" t="s">
        <v>9</v>
      </c>
      <c r="B9" s="5">
        <f t="shared" si="1"/>
        <v>40325</v>
      </c>
      <c r="C9" s="3">
        <v>72.7</v>
      </c>
      <c r="D9" s="3">
        <v>76.34</v>
      </c>
      <c r="E9" s="3">
        <v>72.53</v>
      </c>
      <c r="F9" s="3">
        <v>76.12</v>
      </c>
      <c r="G9" s="3">
        <v>2.98</v>
      </c>
      <c r="H9" s="3">
        <v>0.0407</v>
      </c>
      <c r="I9" s="15">
        <v>33704.0</v>
      </c>
      <c r="J9" s="15">
        <v>74515.0</v>
      </c>
    </row>
    <row r="10">
      <c r="A10" s="7">
        <v>40317.0</v>
      </c>
      <c r="B10" s="5">
        <f t="shared" si="1"/>
        <v>40326</v>
      </c>
      <c r="C10" s="3">
        <v>76.18</v>
      </c>
      <c r="D10" s="3">
        <v>77.16</v>
      </c>
      <c r="E10" s="3">
        <v>74.76</v>
      </c>
      <c r="F10" s="3">
        <v>75.51</v>
      </c>
      <c r="G10" s="3">
        <v>-0.61</v>
      </c>
      <c r="H10" s="6">
        <v>-0.008</v>
      </c>
      <c r="I10" s="15">
        <v>31490.0</v>
      </c>
      <c r="J10" s="15">
        <v>74515.0</v>
      </c>
    </row>
    <row r="11">
      <c r="A11" s="8">
        <v>75.62</v>
      </c>
      <c r="B11" s="5">
        <f t="shared" si="1"/>
        <v>40329</v>
      </c>
      <c r="C11" s="3">
        <v>75.52</v>
      </c>
      <c r="D11" s="3">
        <v>76.14</v>
      </c>
      <c r="E11" s="3">
        <v>75.52</v>
      </c>
      <c r="F11" s="3">
        <v>76.07</v>
      </c>
      <c r="G11" s="3">
        <v>0.56</v>
      </c>
      <c r="H11" s="3">
        <v>0.0074</v>
      </c>
      <c r="I11" s="15">
        <v>2814.0</v>
      </c>
      <c r="J11" s="15">
        <v>73724.0</v>
      </c>
    </row>
    <row r="12">
      <c r="A12" s="8">
        <v>76.05</v>
      </c>
      <c r="B12" s="5">
        <f t="shared" si="1"/>
        <v>40330</v>
      </c>
      <c r="C12" s="3">
        <v>76.22</v>
      </c>
      <c r="D12" s="3">
        <v>76.86</v>
      </c>
      <c r="E12" s="3">
        <v>73.1</v>
      </c>
      <c r="F12" s="3">
        <v>74.31</v>
      </c>
      <c r="G12" s="3">
        <v>-1.76</v>
      </c>
      <c r="H12" s="6">
        <v>-0.0231</v>
      </c>
      <c r="I12" s="15">
        <v>34726.0</v>
      </c>
      <c r="J12" s="15">
        <v>71200.0</v>
      </c>
    </row>
    <row r="13">
      <c r="A13" s="8">
        <v>74.25</v>
      </c>
      <c r="B13" s="5">
        <f t="shared" si="1"/>
        <v>40331</v>
      </c>
      <c r="C13" s="3">
        <v>73.76</v>
      </c>
      <c r="D13" s="3">
        <v>76.2</v>
      </c>
      <c r="E13" s="3">
        <v>73.56</v>
      </c>
      <c r="F13" s="3">
        <v>75.33</v>
      </c>
      <c r="G13" s="3">
        <v>1.02</v>
      </c>
      <c r="H13" s="3">
        <v>0.0137</v>
      </c>
      <c r="I13" s="15">
        <v>41800.0</v>
      </c>
      <c r="J13" s="15">
        <v>76680.0</v>
      </c>
    </row>
    <row r="14">
      <c r="A14" s="8">
        <v>75.17</v>
      </c>
      <c r="B14" s="5">
        <f t="shared" si="1"/>
        <v>40332</v>
      </c>
      <c r="C14" s="3">
        <v>76.14</v>
      </c>
      <c r="D14" s="3">
        <v>77.0</v>
      </c>
      <c r="E14" s="3">
        <v>75.43</v>
      </c>
      <c r="F14" s="3">
        <v>76.85</v>
      </c>
      <c r="G14" s="3">
        <v>1.52</v>
      </c>
      <c r="H14" s="3">
        <v>0.0202</v>
      </c>
      <c r="I14" s="15">
        <v>46451.0</v>
      </c>
      <c r="J14" s="15">
        <v>79313.0</v>
      </c>
    </row>
    <row r="15">
      <c r="A15" s="11">
        <v>-0.94</v>
      </c>
      <c r="B15" s="5">
        <f t="shared" si="1"/>
        <v>40333</v>
      </c>
      <c r="C15" s="3">
        <v>76.66</v>
      </c>
      <c r="D15" s="3">
        <v>77.88</v>
      </c>
      <c r="E15" s="3">
        <v>73.0</v>
      </c>
      <c r="F15" s="3">
        <v>73.52</v>
      </c>
      <c r="G15" s="3">
        <v>-3.33</v>
      </c>
      <c r="H15" s="6">
        <v>-0.0433</v>
      </c>
      <c r="I15" s="15">
        <v>44916.0</v>
      </c>
      <c r="J15" s="15">
        <v>85977.0</v>
      </c>
    </row>
    <row r="16">
      <c r="A16" s="12">
        <v>-0.0124</v>
      </c>
      <c r="B16" s="5">
        <f t="shared" si="1"/>
        <v>40336</v>
      </c>
      <c r="C16" s="3">
        <v>72.5</v>
      </c>
      <c r="D16" s="3">
        <v>74.33</v>
      </c>
      <c r="E16" s="3">
        <v>71.95</v>
      </c>
      <c r="F16" s="3">
        <v>73.59</v>
      </c>
      <c r="G16" s="3">
        <v>0.07</v>
      </c>
      <c r="H16" s="3">
        <v>0.001</v>
      </c>
      <c r="I16" s="15">
        <v>42200.0</v>
      </c>
      <c r="J16" s="15">
        <v>84458.0</v>
      </c>
    </row>
    <row r="17">
      <c r="A17" s="17">
        <v>46075.0</v>
      </c>
      <c r="B17" s="5">
        <f t="shared" si="1"/>
        <v>40337</v>
      </c>
      <c r="C17" s="3">
        <v>73.0</v>
      </c>
      <c r="D17" s="3">
        <v>74.05</v>
      </c>
      <c r="E17" s="3">
        <v>72.7</v>
      </c>
      <c r="F17" s="3">
        <v>73.64</v>
      </c>
      <c r="G17" s="3">
        <v>0.05</v>
      </c>
      <c r="H17" s="3">
        <v>7.000000000000001E-4</v>
      </c>
      <c r="I17" s="15">
        <v>47217.0</v>
      </c>
      <c r="J17" s="15">
        <v>86106.0</v>
      </c>
    </row>
    <row r="18">
      <c r="A18" s="17">
        <v>75976.0</v>
      </c>
      <c r="B18" s="5">
        <f t="shared" si="1"/>
        <v>40338</v>
      </c>
      <c r="C18" s="3">
        <v>73.89</v>
      </c>
      <c r="D18" s="3">
        <v>75.94</v>
      </c>
      <c r="E18" s="3">
        <v>73.34</v>
      </c>
      <c r="F18" s="3">
        <v>75.52</v>
      </c>
      <c r="G18" s="3">
        <v>1.88</v>
      </c>
      <c r="H18" s="3">
        <v>0.0255</v>
      </c>
      <c r="I18" s="15">
        <v>52532.0</v>
      </c>
      <c r="J18" s="15">
        <v>92533.0</v>
      </c>
    </row>
    <row r="19">
      <c r="A19" s="7">
        <v>40318.0</v>
      </c>
      <c r="B19" s="5">
        <f t="shared" si="1"/>
        <v>40339</v>
      </c>
      <c r="C19" s="3">
        <v>75.13</v>
      </c>
      <c r="D19" s="3">
        <v>77.11</v>
      </c>
      <c r="E19" s="3">
        <v>74.94</v>
      </c>
      <c r="F19" s="3">
        <v>76.68</v>
      </c>
      <c r="G19" s="3">
        <v>1.16</v>
      </c>
      <c r="H19" s="3">
        <v>0.0154</v>
      </c>
      <c r="I19" s="15">
        <v>57584.0</v>
      </c>
      <c r="J19" s="15">
        <v>97615.0</v>
      </c>
    </row>
    <row r="20">
      <c r="A20" s="8">
        <v>75.59</v>
      </c>
      <c r="B20" s="5">
        <f t="shared" si="1"/>
        <v>40340</v>
      </c>
      <c r="C20" s="3">
        <v>76.77</v>
      </c>
      <c r="D20" s="3">
        <v>77.08</v>
      </c>
      <c r="E20" s="3">
        <v>75.07</v>
      </c>
      <c r="F20" s="3">
        <v>75.8</v>
      </c>
      <c r="G20" s="3">
        <v>-0.88</v>
      </c>
      <c r="H20" s="6">
        <v>-0.0115</v>
      </c>
      <c r="I20" s="15">
        <v>44767.0</v>
      </c>
      <c r="J20" s="15">
        <v>104659.0</v>
      </c>
    </row>
    <row r="21">
      <c r="A21" s="8">
        <v>75.66</v>
      </c>
      <c r="B21" s="5">
        <f t="shared" si="1"/>
        <v>40343</v>
      </c>
      <c r="C21" s="3">
        <v>76.03</v>
      </c>
      <c r="D21" s="3">
        <v>77.48</v>
      </c>
      <c r="E21" s="3">
        <v>75.39</v>
      </c>
      <c r="F21" s="3">
        <v>76.23</v>
      </c>
      <c r="G21" s="3">
        <v>0.43</v>
      </c>
      <c r="H21" s="3">
        <v>0.005699999999999999</v>
      </c>
      <c r="I21" s="15">
        <v>48644.0</v>
      </c>
      <c r="J21" s="15">
        <v>106839.0</v>
      </c>
    </row>
    <row r="22">
      <c r="A22" s="8">
        <v>71.68</v>
      </c>
      <c r="B22" s="5">
        <f t="shared" si="1"/>
        <v>40344</v>
      </c>
      <c r="C22" s="3">
        <v>75.81</v>
      </c>
      <c r="D22" s="3">
        <v>77.83</v>
      </c>
      <c r="E22" s="3">
        <v>75.66</v>
      </c>
      <c r="F22" s="3">
        <v>77.62</v>
      </c>
      <c r="G22" s="3">
        <v>1.39</v>
      </c>
      <c r="H22" s="3">
        <v>0.0182</v>
      </c>
      <c r="I22" s="15">
        <v>62684.0</v>
      </c>
      <c r="J22" s="15">
        <v>109688.0</v>
      </c>
    </row>
    <row r="23">
      <c r="A23" s="8">
        <v>73.23</v>
      </c>
      <c r="B23" s="5">
        <f t="shared" si="1"/>
        <v>40345</v>
      </c>
      <c r="C23" s="3">
        <v>77.8</v>
      </c>
      <c r="D23" s="3">
        <v>79.07</v>
      </c>
      <c r="E23" s="3">
        <v>77.15</v>
      </c>
      <c r="F23" s="3">
        <v>78.68</v>
      </c>
      <c r="G23" s="3">
        <v>1.06</v>
      </c>
      <c r="H23" s="3">
        <v>0.0137</v>
      </c>
      <c r="I23" s="15">
        <v>59920.0</v>
      </c>
      <c r="J23" s="15">
        <v>114137.0</v>
      </c>
    </row>
    <row r="24">
      <c r="A24" s="11">
        <v>-1.94</v>
      </c>
      <c r="B24" s="5">
        <f t="shared" si="1"/>
        <v>40346</v>
      </c>
      <c r="C24" s="3">
        <v>78.5</v>
      </c>
      <c r="D24" s="3">
        <v>79.59</v>
      </c>
      <c r="E24" s="3">
        <v>78.22</v>
      </c>
      <c r="F24" s="3">
        <v>79.14</v>
      </c>
      <c r="G24" s="3">
        <v>0.46</v>
      </c>
      <c r="H24" s="3">
        <v>0.0058</v>
      </c>
      <c r="I24" s="15">
        <v>73137.0</v>
      </c>
      <c r="J24" s="15">
        <v>114263.0</v>
      </c>
    </row>
    <row r="25">
      <c r="A25" s="12">
        <v>-0.0258</v>
      </c>
      <c r="B25" s="5">
        <f t="shared" si="1"/>
        <v>40347</v>
      </c>
      <c r="C25" s="3">
        <v>78.91</v>
      </c>
      <c r="D25" s="3">
        <v>79.35</v>
      </c>
      <c r="E25" s="3">
        <v>77.79</v>
      </c>
      <c r="F25" s="3">
        <v>78.74</v>
      </c>
      <c r="G25" s="3">
        <v>-0.4</v>
      </c>
      <c r="H25" s="6">
        <v>-0.0051</v>
      </c>
      <c r="I25" s="15">
        <v>46566.0</v>
      </c>
      <c r="J25" s="15">
        <v>114786.0</v>
      </c>
    </row>
    <row r="26">
      <c r="A26" s="17">
        <v>51803.0</v>
      </c>
      <c r="B26" s="5">
        <f t="shared" si="1"/>
        <v>40350</v>
      </c>
      <c r="C26" s="3">
        <v>79.0</v>
      </c>
      <c r="D26" s="3">
        <v>80.33</v>
      </c>
      <c r="E26" s="3">
        <v>78.15</v>
      </c>
      <c r="F26" s="3">
        <v>79.21</v>
      </c>
      <c r="G26" s="3">
        <v>0.47</v>
      </c>
      <c r="H26" s="3">
        <v>0.006</v>
      </c>
      <c r="I26" s="15">
        <v>69380.0</v>
      </c>
      <c r="J26" s="15">
        <v>125390.0</v>
      </c>
    </row>
    <row r="27">
      <c r="A27" s="17">
        <v>75258.0</v>
      </c>
      <c r="B27" s="5">
        <f t="shared" si="1"/>
        <v>40351</v>
      </c>
      <c r="C27" s="3">
        <v>79.0</v>
      </c>
      <c r="D27" s="3">
        <v>79.52</v>
      </c>
      <c r="E27" s="3">
        <v>78.0</v>
      </c>
      <c r="F27" s="3">
        <v>78.47</v>
      </c>
      <c r="G27" s="3">
        <v>-0.74</v>
      </c>
      <c r="H27" s="6">
        <v>-0.0093</v>
      </c>
      <c r="I27" s="15">
        <v>45164.0</v>
      </c>
      <c r="J27" s="15">
        <v>122791.0</v>
      </c>
    </row>
    <row r="28">
      <c r="A28" s="7">
        <v>40319.0</v>
      </c>
      <c r="B28" s="5">
        <f t="shared" si="1"/>
        <v>40352</v>
      </c>
      <c r="C28" s="3">
        <v>78.24</v>
      </c>
      <c r="D28" s="3">
        <v>78.6</v>
      </c>
      <c r="E28" s="3">
        <v>76.0</v>
      </c>
      <c r="F28" s="3">
        <v>76.68</v>
      </c>
      <c r="G28" s="3">
        <v>-1.79</v>
      </c>
      <c r="H28" s="6">
        <v>-0.0228</v>
      </c>
      <c r="I28" s="15">
        <v>62353.0</v>
      </c>
      <c r="J28" s="15">
        <v>128005.0</v>
      </c>
    </row>
    <row r="29">
      <c r="A29" s="8">
        <v>72.21</v>
      </c>
      <c r="B29" s="5">
        <f t="shared" si="1"/>
        <v>40353</v>
      </c>
      <c r="C29" s="3">
        <v>76.5</v>
      </c>
      <c r="D29" s="3">
        <v>77.02</v>
      </c>
      <c r="E29" s="3">
        <v>75.74</v>
      </c>
      <c r="F29" s="3">
        <v>76.8</v>
      </c>
      <c r="G29" s="3">
        <v>0.12</v>
      </c>
      <c r="H29" s="3">
        <v>0.0016</v>
      </c>
      <c r="I29" s="15">
        <v>68158.0</v>
      </c>
      <c r="J29" s="15">
        <v>133350.0</v>
      </c>
    </row>
    <row r="30">
      <c r="A30" s="8">
        <v>74.12</v>
      </c>
      <c r="B30" s="5">
        <f t="shared" si="1"/>
        <v>40354</v>
      </c>
      <c r="C30" s="3">
        <v>76.75</v>
      </c>
      <c r="D30" s="3">
        <v>78.92</v>
      </c>
      <c r="E30" s="3">
        <v>76.1</v>
      </c>
      <c r="F30" s="3">
        <v>78.52</v>
      </c>
      <c r="G30" s="3">
        <v>1.72</v>
      </c>
      <c r="H30" s="3">
        <v>0.022400000000000003</v>
      </c>
      <c r="I30" s="15">
        <v>58804.0</v>
      </c>
      <c r="J30" s="15">
        <v>137023.0</v>
      </c>
    </row>
    <row r="31">
      <c r="A31" s="8">
        <v>72.0</v>
      </c>
      <c r="B31" s="5">
        <f t="shared" si="1"/>
        <v>40357</v>
      </c>
      <c r="C31" s="3">
        <v>78.5</v>
      </c>
      <c r="D31" s="3">
        <v>79.06</v>
      </c>
      <c r="E31" s="3">
        <v>77.5</v>
      </c>
      <c r="F31" s="3">
        <v>78.01</v>
      </c>
      <c r="G31" s="3">
        <v>-0.51</v>
      </c>
      <c r="H31" s="6">
        <v>-0.0065</v>
      </c>
      <c r="I31" s="15">
        <v>61455.0</v>
      </c>
      <c r="J31" s="15">
        <v>144968.0</v>
      </c>
    </row>
    <row r="32">
      <c r="A32" s="8">
        <v>73.14</v>
      </c>
      <c r="B32" s="5">
        <f t="shared" si="1"/>
        <v>40358</v>
      </c>
      <c r="C32" s="3">
        <v>77.9</v>
      </c>
      <c r="D32" s="3">
        <v>78.1</v>
      </c>
      <c r="E32" s="3">
        <v>75.16</v>
      </c>
      <c r="F32" s="3">
        <v>75.78</v>
      </c>
      <c r="G32" s="3">
        <v>-2.23</v>
      </c>
      <c r="H32" s="6">
        <v>-0.0286</v>
      </c>
      <c r="I32" s="15">
        <v>83386.0</v>
      </c>
      <c r="J32" s="15">
        <v>141239.0</v>
      </c>
    </row>
    <row r="33">
      <c r="A33" s="11">
        <v>-0.09</v>
      </c>
      <c r="B33" s="5">
        <f t="shared" si="1"/>
        <v>40359</v>
      </c>
      <c r="C33" s="3">
        <v>75.28</v>
      </c>
      <c r="D33" s="3">
        <v>76.56</v>
      </c>
      <c r="E33" s="3">
        <v>74.27</v>
      </c>
      <c r="F33" s="3">
        <v>75.28</v>
      </c>
      <c r="G33" s="3">
        <v>-0.5</v>
      </c>
      <c r="H33" s="6">
        <v>-0.0066</v>
      </c>
      <c r="I33" s="15">
        <v>103986.0</v>
      </c>
      <c r="J33" s="15">
        <v>155563.0</v>
      </c>
    </row>
    <row r="34">
      <c r="A34" s="12">
        <v>-0.0012</v>
      </c>
      <c r="B34" s="5">
        <f t="shared" si="1"/>
        <v>40360</v>
      </c>
      <c r="C34" s="3">
        <v>74.9</v>
      </c>
      <c r="D34" s="3">
        <v>74.9</v>
      </c>
      <c r="E34" s="3">
        <v>71.74</v>
      </c>
      <c r="F34" s="3">
        <v>72.6</v>
      </c>
      <c r="G34" s="3">
        <v>-2.68</v>
      </c>
      <c r="H34" s="6">
        <v>-0.0356</v>
      </c>
      <c r="I34" s="15">
        <v>117317.0</v>
      </c>
      <c r="J34" s="15">
        <v>159122.0</v>
      </c>
    </row>
    <row r="35">
      <c r="A35" s="17">
        <v>31679.0</v>
      </c>
      <c r="B35" s="5">
        <f t="shared" si="1"/>
        <v>40361</v>
      </c>
      <c r="C35" s="3">
        <v>72.44</v>
      </c>
      <c r="D35" s="3">
        <v>73.06</v>
      </c>
      <c r="E35" s="3">
        <v>71.38</v>
      </c>
      <c r="F35" s="3">
        <v>71.84</v>
      </c>
      <c r="G35" s="3">
        <v>-0.76</v>
      </c>
      <c r="H35" s="6">
        <v>-0.0105</v>
      </c>
      <c r="I35" s="15">
        <v>72136.0</v>
      </c>
      <c r="J35" s="15">
        <v>155568.0</v>
      </c>
    </row>
    <row r="36">
      <c r="A36" s="17">
        <v>74901.0</v>
      </c>
      <c r="B36" s="5">
        <f t="shared" si="1"/>
        <v>40364</v>
      </c>
      <c r="C36" s="3">
        <v>71.87</v>
      </c>
      <c r="D36" s="3">
        <v>72.46</v>
      </c>
      <c r="E36" s="3">
        <v>71.25</v>
      </c>
      <c r="F36" s="3">
        <v>71.72</v>
      </c>
      <c r="G36" s="3">
        <v>-0.12</v>
      </c>
      <c r="H36" s="6">
        <v>-0.0017</v>
      </c>
      <c r="I36" s="15">
        <v>22330.0</v>
      </c>
      <c r="J36" s="15">
        <v>155748.0</v>
      </c>
    </row>
    <row r="37">
      <c r="A37" s="7">
        <v>40322.0</v>
      </c>
      <c r="B37" s="5">
        <f t="shared" si="1"/>
        <v>40365</v>
      </c>
      <c r="C37" s="3">
        <v>71.72</v>
      </c>
      <c r="D37" s="3">
        <v>73.55</v>
      </c>
      <c r="E37" s="3">
        <v>71.02</v>
      </c>
      <c r="F37" s="3">
        <v>71.74</v>
      </c>
      <c r="G37" s="3">
        <v>0.02</v>
      </c>
      <c r="H37" s="3">
        <v>3.0E-4</v>
      </c>
      <c r="I37" s="15">
        <v>78600.0</v>
      </c>
      <c r="J37" s="15">
        <v>159835.0</v>
      </c>
    </row>
    <row r="38">
      <c r="A38" s="8">
        <v>73.24</v>
      </c>
      <c r="B38" s="5">
        <f t="shared" si="1"/>
        <v>40366</v>
      </c>
      <c r="C38" s="3">
        <v>71.89</v>
      </c>
      <c r="D38" s="3">
        <v>74.57</v>
      </c>
      <c r="E38" s="3">
        <v>71.21</v>
      </c>
      <c r="F38" s="3">
        <v>73.77</v>
      </c>
      <c r="G38" s="3">
        <v>2.03</v>
      </c>
      <c r="H38" s="3">
        <v>0.028300000000000002</v>
      </c>
      <c r="I38" s="15">
        <v>99220.0</v>
      </c>
      <c r="J38" s="15">
        <v>169964.0</v>
      </c>
    </row>
    <row r="39">
      <c r="A39" s="8">
        <v>73.73</v>
      </c>
      <c r="B39" s="5">
        <f t="shared" si="1"/>
        <v>40367</v>
      </c>
      <c r="C39" s="3">
        <v>74.45</v>
      </c>
      <c r="D39" s="3">
        <v>75.56</v>
      </c>
      <c r="E39" s="3">
        <v>74.0</v>
      </c>
      <c r="F39" s="3">
        <v>75.02</v>
      </c>
      <c r="G39" s="3">
        <v>1.25</v>
      </c>
      <c r="H39" s="3">
        <v>0.0169</v>
      </c>
      <c r="I39" s="15">
        <v>107478.0</v>
      </c>
      <c r="J39" s="15">
        <v>175522.0</v>
      </c>
    </row>
    <row r="40">
      <c r="A40" s="8">
        <v>72.37</v>
      </c>
      <c r="B40" s="5">
        <f t="shared" si="1"/>
        <v>40368</v>
      </c>
      <c r="C40" s="3">
        <v>75.24</v>
      </c>
      <c r="D40" s="3">
        <v>76.06</v>
      </c>
      <c r="E40" s="3">
        <v>74.65</v>
      </c>
      <c r="F40" s="3">
        <v>75.65</v>
      </c>
      <c r="G40" s="3">
        <v>0.63</v>
      </c>
      <c r="H40" s="3">
        <v>0.0084</v>
      </c>
      <c r="I40" s="15">
        <v>121945.0</v>
      </c>
      <c r="J40" s="15">
        <v>194757.0</v>
      </c>
    </row>
    <row r="41">
      <c r="A41" s="8">
        <v>72.69</v>
      </c>
      <c r="B41" s="5">
        <f t="shared" si="1"/>
        <v>40371</v>
      </c>
      <c r="C41" s="3">
        <v>75.71</v>
      </c>
      <c r="D41" s="3">
        <v>75.92</v>
      </c>
      <c r="E41" s="3">
        <v>74.04</v>
      </c>
      <c r="F41" s="3">
        <v>74.48</v>
      </c>
      <c r="G41" s="3">
        <v>-1.17</v>
      </c>
      <c r="H41" s="6">
        <v>-0.0155</v>
      </c>
      <c r="I41" s="15">
        <v>112803.0</v>
      </c>
      <c r="J41" s="15">
        <v>194855.0</v>
      </c>
    </row>
    <row r="42">
      <c r="A42" s="11">
        <v>-0.45</v>
      </c>
      <c r="B42" s="5">
        <f t="shared" si="1"/>
        <v>40372</v>
      </c>
      <c r="C42" s="3">
        <v>74.6</v>
      </c>
      <c r="D42" s="3">
        <v>76.99</v>
      </c>
      <c r="E42" s="3">
        <v>73.73</v>
      </c>
      <c r="F42" s="3">
        <v>76.73</v>
      </c>
      <c r="G42" s="3">
        <v>2.25</v>
      </c>
      <c r="H42" s="3">
        <v>0.0302</v>
      </c>
      <c r="I42" s="15">
        <v>182848.0</v>
      </c>
      <c r="J42" s="15">
        <v>205143.0</v>
      </c>
    </row>
    <row r="43">
      <c r="A43" s="12">
        <v>-0.0062</v>
      </c>
      <c r="B43" s="5">
        <f t="shared" si="1"/>
        <v>40373</v>
      </c>
      <c r="C43" s="3">
        <v>77.03</v>
      </c>
      <c r="D43" s="3">
        <v>77.7</v>
      </c>
      <c r="E43" s="3">
        <v>76.07</v>
      </c>
      <c r="F43" s="3">
        <v>76.66</v>
      </c>
      <c r="G43" s="3">
        <v>-0.07</v>
      </c>
      <c r="H43" s="6">
        <v>-9.0E-4</v>
      </c>
      <c r="I43" s="15">
        <v>156291.0</v>
      </c>
      <c r="J43" s="15">
        <v>218981.0</v>
      </c>
    </row>
    <row r="44">
      <c r="A44" s="17">
        <v>30852.0</v>
      </c>
      <c r="B44" s="5">
        <f t="shared" si="1"/>
        <v>40374</v>
      </c>
      <c r="C44" s="3">
        <v>76.3</v>
      </c>
      <c r="D44" s="3">
        <v>77.25</v>
      </c>
      <c r="E44" s="3">
        <v>74.99</v>
      </c>
      <c r="F44" s="3">
        <v>76.09</v>
      </c>
      <c r="G44" s="3">
        <v>-0.57</v>
      </c>
      <c r="H44" s="6">
        <v>-0.0074</v>
      </c>
      <c r="I44" s="15">
        <v>159498.0</v>
      </c>
      <c r="J44" s="15">
        <v>222699.0</v>
      </c>
    </row>
    <row r="45">
      <c r="A45" s="17">
        <v>73451.0</v>
      </c>
      <c r="B45" s="5">
        <f t="shared" si="1"/>
        <v>40375</v>
      </c>
      <c r="C45" s="3">
        <v>76.38</v>
      </c>
      <c r="D45" s="3">
        <v>76.48</v>
      </c>
      <c r="E45" s="3">
        <v>74.64</v>
      </c>
      <c r="F45" s="3">
        <v>75.37</v>
      </c>
      <c r="G45" s="3">
        <v>-0.72</v>
      </c>
      <c r="H45" s="6">
        <v>-0.0095</v>
      </c>
      <c r="I45" s="15">
        <v>120157.0</v>
      </c>
      <c r="J45" s="15">
        <v>221374.0</v>
      </c>
    </row>
    <row r="46">
      <c r="A46" s="7">
        <v>40323.0</v>
      </c>
      <c r="B46" s="5">
        <f t="shared" si="1"/>
        <v>40378</v>
      </c>
      <c r="C46" s="3">
        <v>75.13</v>
      </c>
      <c r="D46" s="3">
        <v>77.2</v>
      </c>
      <c r="E46" s="3">
        <v>74.77</v>
      </c>
      <c r="F46" s="3">
        <v>75.62</v>
      </c>
      <c r="G46" s="3">
        <v>0.25</v>
      </c>
      <c r="H46" s="3">
        <v>0.0033</v>
      </c>
      <c r="I46" s="15">
        <v>143252.0</v>
      </c>
      <c r="J46" s="15">
        <v>223450.0</v>
      </c>
    </row>
    <row r="47">
      <c r="A47" s="8">
        <v>72.5</v>
      </c>
      <c r="B47" s="5">
        <f t="shared" si="1"/>
        <v>40379</v>
      </c>
      <c r="C47" s="3">
        <v>75.8</v>
      </c>
      <c r="D47" s="3">
        <v>76.5</v>
      </c>
      <c r="E47" s="3">
        <v>74.75</v>
      </c>
      <c r="F47" s="3">
        <v>76.22</v>
      </c>
      <c r="G47" s="3">
        <v>0.6</v>
      </c>
      <c r="H47" s="3">
        <v>0.0079</v>
      </c>
      <c r="I47" s="15">
        <v>145497.0</v>
      </c>
      <c r="J47" s="15">
        <v>213412.0</v>
      </c>
    </row>
    <row r="48">
      <c r="A48" s="8">
        <v>72.5</v>
      </c>
      <c r="B48" s="5">
        <f t="shared" si="1"/>
        <v>40380</v>
      </c>
      <c r="C48" s="3">
        <v>76.33</v>
      </c>
      <c r="D48" s="3">
        <v>77.2</v>
      </c>
      <c r="E48" s="3">
        <v>75.06</v>
      </c>
      <c r="F48" s="3">
        <v>75.37</v>
      </c>
      <c r="G48" s="3">
        <v>-0.85</v>
      </c>
      <c r="H48" s="6">
        <v>-0.0112</v>
      </c>
      <c r="I48" s="15">
        <v>144298.0</v>
      </c>
      <c r="J48" s="15">
        <v>209882.0</v>
      </c>
    </row>
    <row r="49">
      <c r="A49" s="8">
        <v>69.77</v>
      </c>
      <c r="B49" s="5">
        <f t="shared" si="1"/>
        <v>40381</v>
      </c>
      <c r="C49" s="3">
        <v>75.44</v>
      </c>
      <c r="D49" s="3">
        <v>77.92</v>
      </c>
      <c r="E49" s="3">
        <v>74.91</v>
      </c>
      <c r="F49" s="3">
        <v>77.82</v>
      </c>
      <c r="G49" s="3">
        <v>2.45</v>
      </c>
      <c r="H49" s="3">
        <v>0.0325</v>
      </c>
      <c r="I49" s="15">
        <v>162155.0</v>
      </c>
      <c r="J49" s="15">
        <v>208350.0</v>
      </c>
    </row>
    <row r="50">
      <c r="A50" s="8">
        <v>71.09</v>
      </c>
      <c r="B50" s="5">
        <f t="shared" si="1"/>
        <v>40382</v>
      </c>
      <c r="C50" s="3">
        <v>77.66</v>
      </c>
      <c r="D50" s="3">
        <v>78.1</v>
      </c>
      <c r="E50" s="3">
        <v>76.92</v>
      </c>
      <c r="F50" s="3">
        <v>77.45</v>
      </c>
      <c r="G50" s="3">
        <v>-0.37</v>
      </c>
      <c r="H50" s="6">
        <v>-0.0048</v>
      </c>
      <c r="I50" s="15">
        <v>114518.0</v>
      </c>
      <c r="J50" s="15">
        <v>204814.0</v>
      </c>
    </row>
    <row r="51">
      <c r="A51" s="11">
        <v>-1.6</v>
      </c>
      <c r="B51" s="5">
        <f t="shared" si="1"/>
        <v>40385</v>
      </c>
      <c r="C51" s="3">
        <v>77.45</v>
      </c>
      <c r="D51" s="3">
        <v>77.91</v>
      </c>
      <c r="E51" s="3">
        <v>76.54</v>
      </c>
      <c r="F51" s="3">
        <v>77.5</v>
      </c>
      <c r="G51" s="3">
        <v>0.05</v>
      </c>
      <c r="H51" s="3">
        <v>6.0E-4</v>
      </c>
      <c r="I51" s="15">
        <v>94235.0</v>
      </c>
      <c r="J51" s="15">
        <v>200270.0</v>
      </c>
    </row>
    <row r="52">
      <c r="A52" s="12">
        <v>-0.022</v>
      </c>
      <c r="B52" s="5">
        <f t="shared" si="1"/>
        <v>40386</v>
      </c>
      <c r="C52" s="3">
        <v>77.45</v>
      </c>
      <c r="D52" s="3">
        <v>78.25</v>
      </c>
      <c r="E52" s="3">
        <v>75.48</v>
      </c>
      <c r="F52" s="3">
        <v>76.13</v>
      </c>
      <c r="G52" s="3">
        <v>-1.37</v>
      </c>
      <c r="H52" s="6">
        <v>-0.0177</v>
      </c>
      <c r="I52" s="15">
        <v>160400.0</v>
      </c>
      <c r="J52" s="15">
        <v>196588.0</v>
      </c>
    </row>
    <row r="53">
      <c r="A53" s="17">
        <v>37107.0</v>
      </c>
      <c r="B53" s="5">
        <f t="shared" si="1"/>
        <v>40387</v>
      </c>
      <c r="C53" s="3">
        <v>75.86</v>
      </c>
      <c r="D53" s="3">
        <v>76.4</v>
      </c>
      <c r="E53" s="3">
        <v>74.8</v>
      </c>
      <c r="F53" s="3">
        <v>76.06</v>
      </c>
      <c r="G53" s="3">
        <v>-0.07</v>
      </c>
      <c r="H53" s="6">
        <v>-9.0E-4</v>
      </c>
      <c r="I53" s="15">
        <v>151762.0</v>
      </c>
      <c r="J53" s="15">
        <v>193338.0</v>
      </c>
    </row>
    <row r="54">
      <c r="A54" s="17">
        <v>73596.0</v>
      </c>
      <c r="B54" s="5">
        <f t="shared" si="1"/>
        <v>40388</v>
      </c>
      <c r="C54" s="3">
        <v>75.98</v>
      </c>
      <c r="D54" s="3">
        <v>78.16</v>
      </c>
      <c r="E54" s="3">
        <v>75.6</v>
      </c>
      <c r="F54" s="3">
        <v>77.59</v>
      </c>
      <c r="G54" s="3">
        <v>1.53</v>
      </c>
      <c r="H54" s="3">
        <v>0.020099999999999996</v>
      </c>
      <c r="I54" s="15">
        <v>195028.0</v>
      </c>
      <c r="J54" s="15">
        <v>190099.0</v>
      </c>
    </row>
    <row r="55">
      <c r="A55" s="7">
        <v>40324.0</v>
      </c>
      <c r="B55" s="5">
        <f t="shared" si="1"/>
        <v>40389</v>
      </c>
      <c r="C55" s="3">
        <v>77.42</v>
      </c>
      <c r="D55" s="3">
        <v>78.31</v>
      </c>
      <c r="E55" s="3">
        <v>76.2</v>
      </c>
      <c r="F55" s="3">
        <v>78.18</v>
      </c>
      <c r="G55" s="3">
        <v>0.59</v>
      </c>
      <c r="H55" s="3">
        <v>0.0076</v>
      </c>
      <c r="I55" s="15">
        <v>145149.0</v>
      </c>
      <c r="J55" s="15">
        <v>189276.0</v>
      </c>
    </row>
    <row r="56">
      <c r="A56" s="8">
        <v>71.94</v>
      </c>
      <c r="B56" s="5">
        <f t="shared" si="1"/>
        <v>40392</v>
      </c>
      <c r="C56" s="3">
        <v>78.11</v>
      </c>
      <c r="D56" s="3">
        <v>81.2</v>
      </c>
      <c r="E56" s="3">
        <v>78.1</v>
      </c>
      <c r="F56" s="3">
        <v>80.82</v>
      </c>
      <c r="G56" s="3">
        <v>2.64</v>
      </c>
      <c r="H56" s="3">
        <v>0.0338</v>
      </c>
      <c r="I56" s="15">
        <v>147791.0</v>
      </c>
      <c r="J56" s="15">
        <v>184602.0</v>
      </c>
    </row>
    <row r="57">
      <c r="A57" s="8">
        <v>73.41</v>
      </c>
      <c r="B57" s="5">
        <f t="shared" si="1"/>
        <v>40393</v>
      </c>
      <c r="C57" s="3">
        <v>81.05</v>
      </c>
      <c r="D57" s="3">
        <v>82.8</v>
      </c>
      <c r="E57" s="3">
        <v>80.64</v>
      </c>
      <c r="F57" s="3">
        <v>82.68</v>
      </c>
      <c r="G57" s="3">
        <v>1.86</v>
      </c>
      <c r="H57" s="3">
        <v>0.023</v>
      </c>
      <c r="I57" s="15">
        <v>188105.0</v>
      </c>
      <c r="J57" s="15">
        <v>165397.0</v>
      </c>
    </row>
    <row r="58">
      <c r="A58" s="8">
        <v>71.24</v>
      </c>
      <c r="B58" s="5">
        <f t="shared" si="1"/>
        <v>40394</v>
      </c>
      <c r="C58" s="3">
        <v>82.52</v>
      </c>
      <c r="D58" s="3">
        <v>82.86</v>
      </c>
      <c r="E58" s="3">
        <v>81.6</v>
      </c>
      <c r="F58" s="3">
        <v>82.2</v>
      </c>
      <c r="G58" s="3">
        <v>-0.48</v>
      </c>
      <c r="H58" s="6">
        <v>-0.0058</v>
      </c>
      <c r="I58" s="15">
        <v>159169.0</v>
      </c>
      <c r="J58" s="15">
        <v>157088.0</v>
      </c>
    </row>
    <row r="59">
      <c r="A59" s="8">
        <v>73.14</v>
      </c>
      <c r="B59" s="5">
        <f t="shared" si="1"/>
        <v>40395</v>
      </c>
      <c r="C59" s="3">
        <v>82.2</v>
      </c>
      <c r="D59" s="3">
        <v>82.28</v>
      </c>
      <c r="E59" s="3">
        <v>81.05</v>
      </c>
      <c r="F59" s="3">
        <v>81.61</v>
      </c>
      <c r="G59" s="3">
        <v>-0.59</v>
      </c>
      <c r="H59" s="6">
        <v>-0.0072</v>
      </c>
      <c r="I59" s="15">
        <v>115117.0</v>
      </c>
      <c r="J59" s="15">
        <v>148120.0</v>
      </c>
    </row>
    <row r="60">
      <c r="A60" s="9">
        <f>+2.05</f>
        <v>2.05</v>
      </c>
      <c r="B60" s="5">
        <f t="shared" si="1"/>
        <v>40396</v>
      </c>
      <c r="C60" s="3">
        <v>81.61</v>
      </c>
      <c r="D60" s="3">
        <v>82.17</v>
      </c>
      <c r="E60" s="3">
        <v>79.56</v>
      </c>
      <c r="F60" s="3">
        <v>80.16</v>
      </c>
      <c r="G60" s="3">
        <v>-1.45</v>
      </c>
      <c r="H60" s="6">
        <v>-0.0178</v>
      </c>
      <c r="I60" s="15">
        <v>143809.0</v>
      </c>
      <c r="J60" s="15">
        <v>142557.0</v>
      </c>
    </row>
    <row r="61">
      <c r="A61" s="9">
        <f>+2.88%</f>
        <v>0.0288</v>
      </c>
      <c r="B61" s="5">
        <f t="shared" si="1"/>
        <v>40399</v>
      </c>
      <c r="C61" s="3">
        <v>80.49</v>
      </c>
      <c r="D61" s="3">
        <v>81.38</v>
      </c>
      <c r="E61" s="3">
        <v>80.26</v>
      </c>
      <c r="F61" s="3">
        <v>80.99</v>
      </c>
      <c r="G61" s="3">
        <v>0.83</v>
      </c>
      <c r="H61" s="3">
        <v>0.0104</v>
      </c>
      <c r="I61" s="15">
        <v>101629.0</v>
      </c>
      <c r="J61" s="15">
        <v>133063.0</v>
      </c>
    </row>
    <row r="62">
      <c r="A62" s="16">
        <v>33440.0</v>
      </c>
      <c r="B62" s="5">
        <f t="shared" si="1"/>
        <v>40400</v>
      </c>
      <c r="C62" s="3">
        <v>81.0</v>
      </c>
      <c r="D62" s="3">
        <v>81.13</v>
      </c>
      <c r="E62" s="3">
        <v>78.5</v>
      </c>
      <c r="F62" s="3">
        <v>79.6</v>
      </c>
      <c r="G62" s="3">
        <v>-1.39</v>
      </c>
      <c r="H62" s="6">
        <v>-0.0172</v>
      </c>
      <c r="I62" s="15">
        <v>165127.0</v>
      </c>
      <c r="J62" s="15">
        <v>110852.0</v>
      </c>
    </row>
    <row r="63">
      <c r="A63" s="16">
        <v>77012.0</v>
      </c>
      <c r="B63" s="5">
        <f t="shared" si="1"/>
        <v>40401</v>
      </c>
      <c r="C63" s="3">
        <v>79.49</v>
      </c>
      <c r="D63" s="3">
        <v>79.62</v>
      </c>
      <c r="E63" s="3">
        <v>76.92</v>
      </c>
      <c r="F63" s="3">
        <v>77.64</v>
      </c>
      <c r="G63" s="3">
        <v>-1.96</v>
      </c>
      <c r="H63" s="6">
        <v>-0.0246</v>
      </c>
      <c r="I63" s="15">
        <v>138507.0</v>
      </c>
      <c r="J63" s="15">
        <v>96938.0</v>
      </c>
    </row>
    <row r="64">
      <c r="A64" s="7">
        <v>40325.0</v>
      </c>
      <c r="B64" s="5">
        <f t="shared" si="1"/>
        <v>40402</v>
      </c>
      <c r="C64" s="3">
        <v>77.1</v>
      </c>
      <c r="D64" s="3">
        <v>77.56</v>
      </c>
      <c r="E64" s="3">
        <v>75.25</v>
      </c>
      <c r="F64" s="3">
        <v>75.52</v>
      </c>
      <c r="G64" s="3">
        <v>-2.12</v>
      </c>
      <c r="H64" s="6">
        <v>-0.0273</v>
      </c>
      <c r="I64" s="15">
        <v>169160.0</v>
      </c>
      <c r="J64" s="15">
        <v>75448.0</v>
      </c>
    </row>
    <row r="65">
      <c r="A65" s="8">
        <v>72.7</v>
      </c>
      <c r="B65" s="5">
        <f t="shared" si="1"/>
        <v>40403</v>
      </c>
      <c r="C65" s="3">
        <v>75.68</v>
      </c>
      <c r="D65" s="3">
        <v>76.43</v>
      </c>
      <c r="E65" s="3">
        <v>74.67</v>
      </c>
      <c r="F65" s="3">
        <v>75.11</v>
      </c>
      <c r="G65" s="3">
        <v>-0.41</v>
      </c>
      <c r="H65" s="6">
        <v>-0.0054</v>
      </c>
      <c r="I65" s="15">
        <v>119715.0</v>
      </c>
      <c r="J65" s="15">
        <v>28718.0</v>
      </c>
    </row>
    <row r="66">
      <c r="A66" s="8">
        <v>76.34</v>
      </c>
      <c r="B66" s="5">
        <f t="shared" si="1"/>
        <v>40406</v>
      </c>
      <c r="C66" s="3">
        <v>75.12</v>
      </c>
      <c r="D66" s="3">
        <v>75.75</v>
      </c>
      <c r="E66" s="3">
        <v>74.53</v>
      </c>
      <c r="F66" s="3">
        <v>74.85</v>
      </c>
      <c r="G66" s="3">
        <v>-0.26</v>
      </c>
      <c r="H66" s="6">
        <v>-0.0035</v>
      </c>
      <c r="I66" s="15">
        <v>20066.0</v>
      </c>
      <c r="J66" s="3">
        <v>0.0</v>
      </c>
    </row>
    <row r="67">
      <c r="A67" s="8">
        <v>72.53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76.12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+2.98</f>
        <v>2.98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+4.07%</f>
        <v>0.0407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33704.0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74515.0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40326.0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76.18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77.16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74.76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75.51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-0.61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31490.0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74515.0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40329.0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75.52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76.14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75.52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76.07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+0.56</f>
        <v>0.56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+0.74%</f>
        <v>0.0074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2814.0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73724.0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40330.0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76.22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76.86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73.1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74.31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-1.76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-0.0231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34726.0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71200.0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40331.0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73.76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76.2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73.56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75.33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+1.02</f>
        <v>1.02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+1.37%</f>
        <v>0.0137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41800.0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76680.0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40332.0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76.14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77.0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75.43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76.85</v>
      </c>
      <c r="B113" s="3" t="str">
        <f t="shared" si="1"/>
        <v/>
      </c>
    </row>
    <row r="114">
      <c r="A114" s="9">
        <f>+1.52</f>
        <v>1.52</v>
      </c>
      <c r="B114" s="3" t="str">
        <f t="shared" si="1"/>
        <v>#REF!</v>
      </c>
    </row>
    <row r="115">
      <c r="A115" s="9">
        <f>+2.02%</f>
        <v>0.0202</v>
      </c>
      <c r="B115" s="3" t="str">
        <f t="shared" si="1"/>
        <v>#REF!</v>
      </c>
    </row>
    <row r="116">
      <c r="A116" s="16">
        <v>46451.0</v>
      </c>
      <c r="B116" s="3" t="str">
        <f t="shared" si="1"/>
        <v>#REF!</v>
      </c>
    </row>
    <row r="117">
      <c r="A117" s="16">
        <v>79313.0</v>
      </c>
      <c r="B117" s="3" t="str">
        <f t="shared" si="1"/>
        <v>#REF!</v>
      </c>
    </row>
    <row r="118">
      <c r="A118" s="7">
        <v>40333.0</v>
      </c>
      <c r="B118" s="3" t="str">
        <f t="shared" si="1"/>
        <v>#REF!</v>
      </c>
    </row>
    <row r="119">
      <c r="A119" s="8">
        <v>76.66</v>
      </c>
      <c r="B119" s="3" t="str">
        <f t="shared" si="1"/>
        <v>#REF!</v>
      </c>
    </row>
    <row r="120">
      <c r="A120" s="8">
        <v>77.88</v>
      </c>
      <c r="B120" s="3" t="str">
        <f t="shared" si="1"/>
        <v>#REF!</v>
      </c>
    </row>
    <row r="121">
      <c r="A121" s="8">
        <v>73.0</v>
      </c>
      <c r="B121" s="3" t="str">
        <f t="shared" si="1"/>
        <v>#REF!</v>
      </c>
    </row>
    <row r="122">
      <c r="A122" s="8">
        <v>73.52</v>
      </c>
      <c r="B122" s="3" t="str">
        <f t="shared" si="1"/>
        <v>#REF!</v>
      </c>
    </row>
    <row r="123">
      <c r="A123" s="11">
        <v>-3.33</v>
      </c>
      <c r="B123" s="3" t="str">
        <f t="shared" si="1"/>
        <v>#REF!</v>
      </c>
    </row>
    <row r="124">
      <c r="A124" s="12">
        <v>-0.0433</v>
      </c>
      <c r="B124" s="3" t="str">
        <f t="shared" si="1"/>
        <v>#REF!</v>
      </c>
    </row>
    <row r="125">
      <c r="A125" s="17">
        <v>44916.0</v>
      </c>
      <c r="B125" s="3" t="str">
        <f t="shared" si="1"/>
        <v>#REF!</v>
      </c>
    </row>
    <row r="126">
      <c r="A126" s="17">
        <v>85977.0</v>
      </c>
      <c r="B126" s="3" t="str">
        <f t="shared" si="1"/>
        <v>#REF!</v>
      </c>
    </row>
    <row r="127">
      <c r="A127" s="7">
        <v>40336.0</v>
      </c>
      <c r="B127" s="3" t="str">
        <f t="shared" si="1"/>
        <v>#REF!</v>
      </c>
    </row>
    <row r="128">
      <c r="A128" s="8">
        <v>72.5</v>
      </c>
      <c r="B128" s="3" t="str">
        <f t="shared" si="1"/>
        <v>#REF!</v>
      </c>
    </row>
    <row r="129">
      <c r="A129" s="8">
        <v>74.33</v>
      </c>
      <c r="B129" s="3" t="str">
        <f t="shared" si="1"/>
        <v>#REF!</v>
      </c>
    </row>
    <row r="130">
      <c r="A130" s="8">
        <v>71.95</v>
      </c>
      <c r="B130" s="3" t="str">
        <f t="shared" si="1"/>
        <v>#REF!</v>
      </c>
    </row>
    <row r="131">
      <c r="A131" s="8">
        <v>73.59</v>
      </c>
      <c r="B131" s="3" t="str">
        <f t="shared" si="1"/>
        <v>#REF!</v>
      </c>
    </row>
    <row r="132">
      <c r="A132" s="9">
        <f>+0.07</f>
        <v>0.07</v>
      </c>
      <c r="B132" s="3" t="str">
        <f t="shared" si="1"/>
        <v>#REF!</v>
      </c>
    </row>
    <row r="133">
      <c r="A133" s="9">
        <f>+0.1%</f>
        <v>0.001</v>
      </c>
      <c r="B133" s="3" t="str">
        <f t="shared" si="1"/>
        <v>#REF!</v>
      </c>
    </row>
    <row r="134">
      <c r="A134" s="16">
        <v>42200.0</v>
      </c>
      <c r="B134" s="3" t="str">
        <f t="shared" si="1"/>
        <v>#REF!</v>
      </c>
    </row>
    <row r="135">
      <c r="A135" s="16">
        <v>84458.0</v>
      </c>
      <c r="B135" s="3" t="str">
        <f t="shared" si="1"/>
        <v>#REF!</v>
      </c>
    </row>
    <row r="136">
      <c r="A136" s="7">
        <v>40337.0</v>
      </c>
      <c r="B136" s="3" t="str">
        <f t="shared" si="1"/>
        <v>#REF!</v>
      </c>
    </row>
    <row r="137">
      <c r="A137" s="8">
        <v>73.0</v>
      </c>
      <c r="B137" s="3" t="str">
        <f t="shared" si="1"/>
        <v>#REF!</v>
      </c>
    </row>
    <row r="138">
      <c r="A138" s="8">
        <v>74.05</v>
      </c>
      <c r="B138" s="3" t="str">
        <f t="shared" si="1"/>
        <v>#REF!</v>
      </c>
    </row>
    <row r="139">
      <c r="A139" s="8">
        <v>72.7</v>
      </c>
      <c r="B139" s="3" t="str">
        <f t="shared" si="1"/>
        <v>#REF!</v>
      </c>
    </row>
    <row r="140">
      <c r="A140" s="8">
        <v>73.64</v>
      </c>
      <c r="B140" s="3" t="str">
        <f t="shared" si="1"/>
        <v>#REF!</v>
      </c>
    </row>
    <row r="141">
      <c r="A141" s="9">
        <f>+0.05</f>
        <v>0.05</v>
      </c>
      <c r="B141" s="3" t="str">
        <f t="shared" si="1"/>
        <v>#REF!</v>
      </c>
    </row>
    <row r="142">
      <c r="A142" s="9">
        <f>+0.07%</f>
        <v>0.0007</v>
      </c>
      <c r="B142" s="3" t="str">
        <f t="shared" si="1"/>
        <v>#REF!</v>
      </c>
    </row>
    <row r="143">
      <c r="A143" s="16">
        <v>47217.0</v>
      </c>
      <c r="B143" s="3" t="str">
        <f t="shared" si="1"/>
        <v>#REF!</v>
      </c>
    </row>
    <row r="144">
      <c r="A144" s="16">
        <v>86106.0</v>
      </c>
      <c r="B144" s="3" t="str">
        <f t="shared" si="1"/>
        <v>#REF!</v>
      </c>
    </row>
    <row r="145">
      <c r="A145" s="7">
        <v>40338.0</v>
      </c>
      <c r="B145" s="3" t="str">
        <f t="shared" si="1"/>
        <v>#REF!</v>
      </c>
    </row>
    <row r="146">
      <c r="A146" s="8">
        <v>73.89</v>
      </c>
      <c r="B146" s="3" t="str">
        <f t="shared" si="1"/>
        <v>#REF!</v>
      </c>
    </row>
    <row r="147">
      <c r="A147" s="8">
        <v>75.94</v>
      </c>
      <c r="B147" s="3" t="str">
        <f t="shared" si="1"/>
        <v>#REF!</v>
      </c>
    </row>
    <row r="148">
      <c r="A148" s="8">
        <v>73.34</v>
      </c>
      <c r="B148" s="3" t="str">
        <f t="shared" si="1"/>
        <v>#REF!</v>
      </c>
    </row>
    <row r="149">
      <c r="A149" s="8">
        <v>75.52</v>
      </c>
      <c r="B149" s="3" t="str">
        <f t="shared" si="1"/>
        <v>#REF!</v>
      </c>
    </row>
    <row r="150">
      <c r="A150" s="9">
        <f>+1.88</f>
        <v>1.88</v>
      </c>
      <c r="B150" s="3" t="str">
        <f t="shared" si="1"/>
        <v>#REF!</v>
      </c>
    </row>
    <row r="151">
      <c r="A151" s="9">
        <f>+2.55%</f>
        <v>0.0255</v>
      </c>
      <c r="B151" s="3" t="str">
        <f t="shared" si="1"/>
        <v>#REF!</v>
      </c>
    </row>
    <row r="152">
      <c r="A152" s="16">
        <v>52532.0</v>
      </c>
      <c r="B152" s="3" t="str">
        <f t="shared" si="1"/>
        <v>#REF!</v>
      </c>
    </row>
    <row r="153">
      <c r="A153" s="16">
        <v>92533.0</v>
      </c>
      <c r="B153" s="3" t="str">
        <f t="shared" si="1"/>
        <v>#REF!</v>
      </c>
    </row>
    <row r="154">
      <c r="A154" s="7">
        <v>40339.0</v>
      </c>
      <c r="B154" s="3" t="str">
        <f t="shared" si="1"/>
        <v>#REF!</v>
      </c>
    </row>
    <row r="155">
      <c r="A155" s="8">
        <v>75.13</v>
      </c>
      <c r="B155" s="3" t="str">
        <f t="shared" si="1"/>
        <v>#REF!</v>
      </c>
    </row>
    <row r="156">
      <c r="A156" s="8">
        <v>77.11</v>
      </c>
      <c r="B156" s="3" t="str">
        <f t="shared" si="1"/>
        <v>#REF!</v>
      </c>
    </row>
    <row r="157">
      <c r="A157" s="8">
        <v>74.94</v>
      </c>
      <c r="B157" s="3" t="str">
        <f t="shared" si="1"/>
        <v>#REF!</v>
      </c>
    </row>
    <row r="158">
      <c r="A158" s="8">
        <v>76.68</v>
      </c>
      <c r="B158" s="3" t="str">
        <f t="shared" si="1"/>
        <v>#REF!</v>
      </c>
    </row>
    <row r="159">
      <c r="A159" s="9">
        <f>+1.16</f>
        <v>1.16</v>
      </c>
      <c r="B159" s="3" t="str">
        <f t="shared" si="1"/>
        <v>#REF!</v>
      </c>
    </row>
    <row r="160">
      <c r="A160" s="9">
        <f>+1.54%</f>
        <v>0.0154</v>
      </c>
      <c r="B160" s="3" t="str">
        <f t="shared" si="1"/>
        <v>#REF!</v>
      </c>
    </row>
    <row r="161">
      <c r="A161" s="16">
        <v>57584.0</v>
      </c>
      <c r="B161" s="3" t="str">
        <f t="shared" si="1"/>
        <v>#REF!</v>
      </c>
    </row>
    <row r="162">
      <c r="A162" s="16">
        <v>97615.0</v>
      </c>
      <c r="B162" s="3" t="str">
        <f t="shared" si="1"/>
        <v>#REF!</v>
      </c>
    </row>
    <row r="163">
      <c r="A163" s="7">
        <v>40340.0</v>
      </c>
      <c r="B163" s="3" t="str">
        <f t="shared" si="1"/>
        <v>#REF!</v>
      </c>
    </row>
    <row r="164">
      <c r="A164" s="8">
        <v>76.77</v>
      </c>
      <c r="B164" s="3" t="str">
        <f t="shared" si="1"/>
        <v>#REF!</v>
      </c>
    </row>
    <row r="165">
      <c r="A165" s="8">
        <v>77.08</v>
      </c>
      <c r="B165" s="3" t="str">
        <f t="shared" si="1"/>
        <v>#REF!</v>
      </c>
    </row>
    <row r="166">
      <c r="A166" s="8">
        <v>75.07</v>
      </c>
      <c r="B166" s="3" t="str">
        <f t="shared" si="1"/>
        <v>#REF!</v>
      </c>
    </row>
    <row r="167">
      <c r="A167" s="8">
        <v>75.8</v>
      </c>
      <c r="B167" s="3" t="str">
        <f t="shared" si="1"/>
        <v>#REF!</v>
      </c>
    </row>
    <row r="168">
      <c r="A168" s="11">
        <v>-0.88</v>
      </c>
      <c r="B168" s="3" t="str">
        <f t="shared" si="1"/>
        <v>#REF!</v>
      </c>
    </row>
    <row r="169">
      <c r="A169" s="12">
        <v>-0.0115</v>
      </c>
      <c r="B169" s="3" t="str">
        <f t="shared" si="1"/>
        <v>#REF!</v>
      </c>
    </row>
    <row r="170">
      <c r="A170" s="17">
        <v>44767.0</v>
      </c>
      <c r="B170" s="3" t="str">
        <f t="shared" si="1"/>
        <v>#REF!</v>
      </c>
    </row>
    <row r="171">
      <c r="A171" s="17">
        <v>104659.0</v>
      </c>
      <c r="B171" s="3" t="str">
        <f t="shared" si="1"/>
        <v>#REF!</v>
      </c>
    </row>
    <row r="172">
      <c r="A172" s="7">
        <v>40343.0</v>
      </c>
      <c r="B172" s="3" t="str">
        <f t="shared" si="1"/>
        <v>#REF!</v>
      </c>
    </row>
    <row r="173">
      <c r="A173" s="8">
        <v>76.03</v>
      </c>
      <c r="B173" s="3" t="str">
        <f t="shared" si="1"/>
        <v>#REF!</v>
      </c>
    </row>
    <row r="174">
      <c r="A174" s="8">
        <v>77.48</v>
      </c>
      <c r="B174" s="3" t="str">
        <f t="shared" si="1"/>
        <v>#REF!</v>
      </c>
    </row>
    <row r="175">
      <c r="A175" s="8">
        <v>75.39</v>
      </c>
      <c r="B175" s="3" t="str">
        <f t="shared" si="1"/>
        <v>#REF!</v>
      </c>
    </row>
    <row r="176">
      <c r="A176" s="8">
        <v>76.23</v>
      </c>
      <c r="B176" s="3" t="str">
        <f t="shared" si="1"/>
        <v>#REF!</v>
      </c>
    </row>
    <row r="177">
      <c r="A177" s="9">
        <f>+0.43</f>
        <v>0.43</v>
      </c>
      <c r="B177" s="3" t="str">
        <f t="shared" si="1"/>
        <v>#REF!</v>
      </c>
    </row>
    <row r="178">
      <c r="A178" s="9">
        <f>+0.57%</f>
        <v>0.0057</v>
      </c>
      <c r="B178" s="3" t="str">
        <f t="shared" si="1"/>
        <v>#REF!</v>
      </c>
    </row>
    <row r="179">
      <c r="A179" s="16">
        <v>48644.0</v>
      </c>
      <c r="B179" s="3" t="str">
        <f t="shared" si="1"/>
        <v>#REF!</v>
      </c>
    </row>
    <row r="180">
      <c r="A180" s="16">
        <v>106839.0</v>
      </c>
      <c r="B180" s="3" t="str">
        <f t="shared" si="1"/>
        <v>#REF!</v>
      </c>
    </row>
    <row r="181">
      <c r="A181" s="7">
        <v>40344.0</v>
      </c>
      <c r="B181" s="3" t="str">
        <f t="shared" si="1"/>
        <v>#REF!</v>
      </c>
    </row>
    <row r="182">
      <c r="A182" s="8">
        <v>75.81</v>
      </c>
      <c r="B182" s="3" t="str">
        <f t="shared" si="1"/>
        <v>#REF!</v>
      </c>
    </row>
    <row r="183">
      <c r="A183" s="8">
        <v>77.83</v>
      </c>
      <c r="B183" s="3" t="str">
        <f t="shared" si="1"/>
        <v>#REF!</v>
      </c>
    </row>
    <row r="184">
      <c r="A184" s="8">
        <v>75.66</v>
      </c>
      <c r="B184" s="3" t="str">
        <f t="shared" si="1"/>
        <v>#REF!</v>
      </c>
    </row>
    <row r="185">
      <c r="A185" s="8">
        <v>77.62</v>
      </c>
      <c r="B185" s="3" t="str">
        <f t="shared" si="1"/>
        <v>#REF!</v>
      </c>
    </row>
    <row r="186">
      <c r="A186" s="9">
        <f>+1.39</f>
        <v>1.39</v>
      </c>
      <c r="B186" s="3" t="str">
        <f t="shared" si="1"/>
        <v>#REF!</v>
      </c>
    </row>
    <row r="187">
      <c r="A187" s="9">
        <f>+1.82%</f>
        <v>0.0182</v>
      </c>
      <c r="B187" s="3" t="str">
        <f t="shared" si="1"/>
        <v>#REF!</v>
      </c>
    </row>
    <row r="188">
      <c r="A188" s="16">
        <v>62684.0</v>
      </c>
      <c r="B188" s="3" t="str">
        <f t="shared" si="1"/>
        <v>#REF!</v>
      </c>
    </row>
    <row r="189">
      <c r="A189" s="16">
        <v>109688.0</v>
      </c>
      <c r="B189" s="3" t="str">
        <f t="shared" si="1"/>
        <v>#REF!</v>
      </c>
    </row>
    <row r="190">
      <c r="A190" s="7">
        <v>40345.0</v>
      </c>
      <c r="B190" s="3" t="str">
        <f t="shared" si="1"/>
        <v>#REF!</v>
      </c>
    </row>
    <row r="191">
      <c r="A191" s="8">
        <v>77.8</v>
      </c>
      <c r="B191" s="3" t="str">
        <f t="shared" si="1"/>
        <v>#REF!</v>
      </c>
    </row>
    <row r="192">
      <c r="A192" s="8">
        <v>79.07</v>
      </c>
      <c r="B192" s="3" t="str">
        <f t="shared" si="1"/>
        <v>#REF!</v>
      </c>
    </row>
    <row r="193">
      <c r="A193" s="8">
        <v>77.15</v>
      </c>
      <c r="B193" s="3" t="str">
        <f t="shared" si="1"/>
        <v>#REF!</v>
      </c>
    </row>
    <row r="194">
      <c r="A194" s="8">
        <v>78.68</v>
      </c>
      <c r="B194" s="3" t="str">
        <f t="shared" si="1"/>
        <v>#REF!</v>
      </c>
    </row>
    <row r="195">
      <c r="A195" s="9">
        <f>+1.06</f>
        <v>1.06</v>
      </c>
      <c r="B195" s="3" t="str">
        <f t="shared" si="1"/>
        <v>#REF!</v>
      </c>
    </row>
    <row r="196">
      <c r="A196" s="9">
        <f>+1.37%</f>
        <v>0.0137</v>
      </c>
      <c r="B196" s="3" t="str">
        <f t="shared" si="1"/>
        <v>#REF!</v>
      </c>
    </row>
    <row r="197">
      <c r="A197" s="16">
        <v>59920.0</v>
      </c>
      <c r="B197" s="3" t="str">
        <f t="shared" si="1"/>
        <v>#REF!</v>
      </c>
    </row>
    <row r="198">
      <c r="A198" s="16">
        <v>114137.0</v>
      </c>
      <c r="B198" s="3" t="str">
        <f t="shared" si="1"/>
        <v>#REF!</v>
      </c>
    </row>
    <row r="199">
      <c r="A199" s="7">
        <v>40346.0</v>
      </c>
      <c r="B199" s="3" t="str">
        <f t="shared" si="1"/>
        <v>#REF!</v>
      </c>
    </row>
    <row r="200">
      <c r="A200" s="8">
        <v>78.5</v>
      </c>
      <c r="B200" s="3" t="str">
        <f t="shared" si="1"/>
        <v>#REF!</v>
      </c>
    </row>
    <row r="201">
      <c r="A201" s="8">
        <v>79.59</v>
      </c>
      <c r="B201" s="3" t="str">
        <f t="shared" si="1"/>
        <v>#REF!</v>
      </c>
    </row>
    <row r="202">
      <c r="A202" s="8">
        <v>78.22</v>
      </c>
      <c r="B202" s="3" t="str">
        <f t="shared" si="1"/>
        <v>#REF!</v>
      </c>
    </row>
    <row r="203">
      <c r="A203" s="8">
        <v>79.14</v>
      </c>
      <c r="B203" s="3" t="str">
        <f t="shared" si="1"/>
        <v>#REF!</v>
      </c>
    </row>
    <row r="204">
      <c r="A204" s="9">
        <f>+0.46</f>
        <v>0.46</v>
      </c>
      <c r="B204" s="3" t="str">
        <f t="shared" si="1"/>
        <v>#REF!</v>
      </c>
    </row>
    <row r="205">
      <c r="A205" s="9">
        <f>+0.58%</f>
        <v>0.0058</v>
      </c>
      <c r="B205" s="3" t="str">
        <f t="shared" si="1"/>
        <v>#REF!</v>
      </c>
    </row>
    <row r="206">
      <c r="A206" s="16">
        <v>73137.0</v>
      </c>
      <c r="B206" s="3" t="str">
        <f t="shared" si="1"/>
        <v>#REF!</v>
      </c>
    </row>
    <row r="207">
      <c r="A207" s="16">
        <v>114263.0</v>
      </c>
      <c r="B207" s="3" t="str">
        <f t="shared" si="1"/>
        <v>#REF!</v>
      </c>
    </row>
    <row r="208">
      <c r="A208" s="7">
        <v>40347.0</v>
      </c>
      <c r="B208" s="3" t="str">
        <f t="shared" si="1"/>
        <v>#REF!</v>
      </c>
    </row>
    <row r="209">
      <c r="A209" s="8">
        <v>78.91</v>
      </c>
      <c r="B209" s="3" t="str">
        <f t="shared" si="1"/>
        <v>#REF!</v>
      </c>
    </row>
    <row r="210">
      <c r="A210" s="8">
        <v>79.35</v>
      </c>
      <c r="B210" s="3" t="str">
        <f t="shared" si="1"/>
        <v>#REF!</v>
      </c>
    </row>
    <row r="211">
      <c r="A211" s="8">
        <v>77.79</v>
      </c>
      <c r="B211" s="3" t="str">
        <f t="shared" si="1"/>
        <v>#REF!</v>
      </c>
    </row>
    <row r="212">
      <c r="A212" s="8">
        <v>78.74</v>
      </c>
      <c r="B212" s="3" t="str">
        <f t="shared" si="1"/>
        <v>#REF!</v>
      </c>
    </row>
    <row r="213">
      <c r="A213" s="11">
        <v>-0.4</v>
      </c>
      <c r="B213" s="3" t="str">
        <f t="shared" si="1"/>
        <v>#REF!</v>
      </c>
    </row>
    <row r="214">
      <c r="A214" s="12">
        <v>-0.0051</v>
      </c>
      <c r="B214" s="3" t="str">
        <f t="shared" si="1"/>
        <v>#REF!</v>
      </c>
    </row>
    <row r="215">
      <c r="A215" s="17">
        <v>46566.0</v>
      </c>
      <c r="B215" s="3" t="str">
        <f t="shared" si="1"/>
        <v>#REF!</v>
      </c>
    </row>
    <row r="216">
      <c r="A216" s="17">
        <v>114786.0</v>
      </c>
      <c r="B216" s="3" t="str">
        <f t="shared" si="1"/>
        <v>#REF!</v>
      </c>
    </row>
    <row r="217">
      <c r="A217" s="7">
        <v>40350.0</v>
      </c>
      <c r="B217" s="3" t="str">
        <f t="shared" si="1"/>
        <v>#REF!</v>
      </c>
    </row>
    <row r="218">
      <c r="A218" s="8">
        <v>79.0</v>
      </c>
      <c r="B218" s="3" t="str">
        <f t="shared" si="1"/>
        <v>#REF!</v>
      </c>
    </row>
    <row r="219">
      <c r="A219" s="8">
        <v>80.33</v>
      </c>
      <c r="B219" s="3" t="str">
        <f t="shared" si="1"/>
        <v>#REF!</v>
      </c>
    </row>
    <row r="220">
      <c r="A220" s="8">
        <v>78.15</v>
      </c>
      <c r="B220" s="3" t="str">
        <f t="shared" si="1"/>
        <v>#REF!</v>
      </c>
    </row>
    <row r="221">
      <c r="A221" s="8">
        <v>79.21</v>
      </c>
      <c r="B221" s="3" t="str">
        <f t="shared" si="1"/>
        <v>#REF!</v>
      </c>
    </row>
    <row r="222">
      <c r="A222" s="9">
        <f>+0.47</f>
        <v>0.47</v>
      </c>
      <c r="B222" s="3" t="str">
        <f t="shared" si="1"/>
        <v>#REF!</v>
      </c>
    </row>
    <row r="223">
      <c r="A223" s="9">
        <f>+0.6%</f>
        <v>0.006</v>
      </c>
      <c r="B223" s="3" t="str">
        <f t="shared" si="1"/>
        <v>#REF!</v>
      </c>
    </row>
    <row r="224">
      <c r="A224" s="16">
        <v>69380.0</v>
      </c>
      <c r="B224" s="3" t="str">
        <f t="shared" si="1"/>
        <v>#REF!</v>
      </c>
    </row>
    <row r="225">
      <c r="A225" s="16">
        <v>125390.0</v>
      </c>
      <c r="B225" s="3" t="str">
        <f t="shared" si="1"/>
        <v>#REF!</v>
      </c>
    </row>
    <row r="226">
      <c r="A226" s="7">
        <v>40351.0</v>
      </c>
      <c r="B226" s="3" t="str">
        <f t="shared" si="1"/>
        <v>#REF!</v>
      </c>
    </row>
    <row r="227">
      <c r="A227" s="8">
        <v>79.0</v>
      </c>
      <c r="B227" s="3" t="str">
        <f t="shared" si="1"/>
        <v>#REF!</v>
      </c>
    </row>
    <row r="228">
      <c r="A228" s="8">
        <v>79.52</v>
      </c>
      <c r="B228" s="3" t="str">
        <f t="shared" si="1"/>
        <v>#REF!</v>
      </c>
    </row>
    <row r="229">
      <c r="A229" s="8">
        <v>78.0</v>
      </c>
      <c r="B229" s="3" t="str">
        <f t="shared" si="1"/>
        <v>#REF!</v>
      </c>
    </row>
    <row r="230">
      <c r="A230" s="8">
        <v>78.47</v>
      </c>
      <c r="B230" s="3" t="str">
        <f t="shared" si="1"/>
        <v>#REF!</v>
      </c>
    </row>
    <row r="231">
      <c r="A231" s="11">
        <v>-0.74</v>
      </c>
      <c r="B231" s="3" t="str">
        <f t="shared" si="1"/>
        <v>#REF!</v>
      </c>
    </row>
    <row r="232">
      <c r="A232" s="12">
        <v>-0.0093</v>
      </c>
      <c r="B232" s="3" t="str">
        <f t="shared" si="1"/>
        <v>#REF!</v>
      </c>
    </row>
    <row r="233">
      <c r="A233" s="17">
        <v>45164.0</v>
      </c>
      <c r="B233" s="3" t="str">
        <f t="shared" si="1"/>
        <v>#REF!</v>
      </c>
    </row>
    <row r="234">
      <c r="A234" s="17">
        <v>122791.0</v>
      </c>
      <c r="B234" s="3" t="str">
        <f t="shared" si="1"/>
        <v>#REF!</v>
      </c>
    </row>
    <row r="235">
      <c r="A235" s="7">
        <v>40352.0</v>
      </c>
      <c r="B235" s="3" t="str">
        <f t="shared" si="1"/>
        <v>#REF!</v>
      </c>
    </row>
    <row r="236">
      <c r="A236" s="8">
        <v>78.24</v>
      </c>
      <c r="B236" s="3" t="str">
        <f t="shared" si="1"/>
        <v>#REF!</v>
      </c>
    </row>
    <row r="237">
      <c r="A237" s="8">
        <v>78.6</v>
      </c>
      <c r="B237" s="3" t="str">
        <f t="shared" si="1"/>
        <v>#REF!</v>
      </c>
    </row>
    <row r="238">
      <c r="A238" s="8">
        <v>76.0</v>
      </c>
      <c r="B238" s="3" t="str">
        <f t="shared" si="1"/>
        <v>#REF!</v>
      </c>
    </row>
    <row r="239">
      <c r="A239" s="8">
        <v>76.68</v>
      </c>
      <c r="B239" s="3" t="str">
        <f t="shared" si="1"/>
        <v>#REF!</v>
      </c>
    </row>
    <row r="240">
      <c r="A240" s="11">
        <v>-1.79</v>
      </c>
      <c r="B240" s="3" t="str">
        <f t="shared" si="1"/>
        <v>#REF!</v>
      </c>
    </row>
    <row r="241">
      <c r="A241" s="12">
        <v>-0.0228</v>
      </c>
      <c r="B241" s="3" t="str">
        <f t="shared" si="1"/>
        <v>#REF!</v>
      </c>
    </row>
    <row r="242">
      <c r="A242" s="17">
        <v>62353.0</v>
      </c>
      <c r="B242" s="3" t="str">
        <f t="shared" si="1"/>
        <v>#REF!</v>
      </c>
    </row>
    <row r="243">
      <c r="A243" s="17">
        <v>128005.0</v>
      </c>
      <c r="B243" s="3" t="str">
        <f t="shared" si="1"/>
        <v>#REF!</v>
      </c>
    </row>
    <row r="244">
      <c r="A244" s="7">
        <v>40353.0</v>
      </c>
      <c r="B244" s="3" t="str">
        <f t="shared" si="1"/>
        <v>#REF!</v>
      </c>
    </row>
    <row r="245">
      <c r="A245" s="8">
        <v>76.5</v>
      </c>
      <c r="B245" s="3" t="str">
        <f t="shared" si="1"/>
        <v>#REF!</v>
      </c>
    </row>
    <row r="246">
      <c r="A246" s="8">
        <v>77.02</v>
      </c>
      <c r="B246" s="3" t="str">
        <f t="shared" si="1"/>
        <v>#REF!</v>
      </c>
    </row>
    <row r="247">
      <c r="A247" s="8">
        <v>75.74</v>
      </c>
      <c r="B247" s="3" t="str">
        <f t="shared" si="1"/>
        <v>#REF!</v>
      </c>
    </row>
    <row r="248">
      <c r="A248" s="8">
        <v>76.8</v>
      </c>
      <c r="B248" s="3" t="str">
        <f t="shared" si="1"/>
        <v>#REF!</v>
      </c>
    </row>
    <row r="249">
      <c r="A249" s="9">
        <f>+0.12</f>
        <v>0.12</v>
      </c>
      <c r="B249" s="3" t="str">
        <f t="shared" si="1"/>
        <v>#REF!</v>
      </c>
    </row>
    <row r="250">
      <c r="A250" s="9">
        <f>+0.16%</f>
        <v>0.0016</v>
      </c>
      <c r="B250" s="3" t="str">
        <f t="shared" si="1"/>
        <v>#REF!</v>
      </c>
    </row>
    <row r="251">
      <c r="A251" s="16">
        <v>68158.0</v>
      </c>
      <c r="B251" s="3" t="str">
        <f t="shared" si="1"/>
        <v>#REF!</v>
      </c>
    </row>
    <row r="252">
      <c r="A252" s="16">
        <v>133350.0</v>
      </c>
      <c r="B252" s="3" t="str">
        <f t="shared" si="1"/>
        <v>#REF!</v>
      </c>
    </row>
    <row r="253">
      <c r="A253" s="7">
        <v>40354.0</v>
      </c>
      <c r="B253" s="3" t="str">
        <f t="shared" si="1"/>
        <v>#REF!</v>
      </c>
    </row>
    <row r="254">
      <c r="A254" s="8">
        <v>76.75</v>
      </c>
      <c r="B254" s="3" t="str">
        <f t="shared" si="1"/>
        <v>#REF!</v>
      </c>
    </row>
    <row r="255">
      <c r="A255" s="8">
        <v>78.92</v>
      </c>
      <c r="B255" s="3" t="str">
        <f t="shared" si="1"/>
        <v>#REF!</v>
      </c>
    </row>
    <row r="256">
      <c r="A256" s="8">
        <v>76.1</v>
      </c>
      <c r="B256" s="3" t="str">
        <f t="shared" si="1"/>
        <v>#REF!</v>
      </c>
    </row>
    <row r="257">
      <c r="A257" s="8">
        <v>78.52</v>
      </c>
      <c r="B257" s="3" t="str">
        <f t="shared" si="1"/>
        <v>#REF!</v>
      </c>
    </row>
    <row r="258">
      <c r="A258" s="9">
        <f>+1.72</f>
        <v>1.72</v>
      </c>
      <c r="B258" s="3" t="str">
        <f t="shared" si="1"/>
        <v>#REF!</v>
      </c>
    </row>
    <row r="259">
      <c r="A259" s="9">
        <f>+2.24%</f>
        <v>0.0224</v>
      </c>
      <c r="B259" s="3" t="str">
        <f t="shared" si="1"/>
        <v>#REF!</v>
      </c>
    </row>
    <row r="260">
      <c r="A260" s="16">
        <v>58804.0</v>
      </c>
      <c r="B260" s="3" t="str">
        <f t="shared" si="1"/>
        <v>#REF!</v>
      </c>
    </row>
    <row r="261">
      <c r="A261" s="16">
        <v>137023.0</v>
      </c>
      <c r="B261" s="3" t="str">
        <f t="shared" si="1"/>
        <v>#REF!</v>
      </c>
    </row>
    <row r="262">
      <c r="A262" s="7">
        <v>40357.0</v>
      </c>
      <c r="B262" s="3" t="str">
        <f t="shared" si="1"/>
        <v>#REF!</v>
      </c>
    </row>
    <row r="263">
      <c r="A263" s="8">
        <v>78.5</v>
      </c>
      <c r="B263" s="3" t="str">
        <f t="shared" si="1"/>
        <v>#REF!</v>
      </c>
    </row>
    <row r="264">
      <c r="A264" s="8">
        <v>79.06</v>
      </c>
      <c r="B264" s="3" t="str">
        <f t="shared" si="1"/>
        <v>#REF!</v>
      </c>
    </row>
    <row r="265">
      <c r="A265" s="8">
        <v>77.5</v>
      </c>
      <c r="B265" s="3" t="str">
        <f t="shared" si="1"/>
        <v>#REF!</v>
      </c>
    </row>
    <row r="266">
      <c r="A266" s="8">
        <v>78.01</v>
      </c>
      <c r="B266" s="3" t="str">
        <f t="shared" si="1"/>
        <v>#REF!</v>
      </c>
    </row>
    <row r="267">
      <c r="A267" s="11">
        <v>-0.51</v>
      </c>
      <c r="B267" s="3" t="str">
        <f t="shared" si="1"/>
        <v>#REF!</v>
      </c>
    </row>
    <row r="268">
      <c r="A268" s="12">
        <v>-0.0065</v>
      </c>
      <c r="B268" s="3" t="str">
        <f t="shared" si="1"/>
        <v>#REF!</v>
      </c>
    </row>
    <row r="269">
      <c r="A269" s="17">
        <v>61455.0</v>
      </c>
      <c r="B269" s="3" t="str">
        <f t="shared" si="1"/>
        <v>#REF!</v>
      </c>
    </row>
    <row r="270">
      <c r="A270" s="17">
        <v>144968.0</v>
      </c>
      <c r="B270" s="3" t="str">
        <f t="shared" si="1"/>
        <v>#REF!</v>
      </c>
    </row>
    <row r="271">
      <c r="A271" s="7">
        <v>40358.0</v>
      </c>
      <c r="B271" s="3" t="str">
        <f t="shared" si="1"/>
        <v>#REF!</v>
      </c>
    </row>
    <row r="272">
      <c r="A272" s="8">
        <v>77.9</v>
      </c>
      <c r="B272" s="3" t="str">
        <f t="shared" si="1"/>
        <v>#REF!</v>
      </c>
    </row>
    <row r="273">
      <c r="A273" s="8">
        <v>78.1</v>
      </c>
      <c r="B273" s="3" t="str">
        <f t="shared" si="1"/>
        <v>#REF!</v>
      </c>
    </row>
    <row r="274">
      <c r="A274" s="8">
        <v>75.16</v>
      </c>
      <c r="B274" s="3" t="str">
        <f t="shared" si="1"/>
        <v>#REF!</v>
      </c>
    </row>
    <row r="275">
      <c r="A275" s="8">
        <v>75.78</v>
      </c>
      <c r="B275" s="3" t="str">
        <f t="shared" si="1"/>
        <v>#REF!</v>
      </c>
    </row>
    <row r="276">
      <c r="A276" s="11">
        <v>-2.23</v>
      </c>
      <c r="B276" s="3" t="str">
        <f t="shared" si="1"/>
        <v>#REF!</v>
      </c>
    </row>
    <row r="277">
      <c r="A277" s="12">
        <v>-0.0286</v>
      </c>
      <c r="B277" s="3" t="str">
        <f t="shared" si="1"/>
        <v>#REF!</v>
      </c>
    </row>
    <row r="278">
      <c r="A278" s="17">
        <v>83386.0</v>
      </c>
      <c r="B278" s="3" t="str">
        <f t="shared" si="1"/>
        <v>#REF!</v>
      </c>
    </row>
    <row r="279">
      <c r="A279" s="17">
        <v>141239.0</v>
      </c>
      <c r="B279" s="3" t="str">
        <f t="shared" si="1"/>
        <v>#REF!</v>
      </c>
    </row>
    <row r="280">
      <c r="A280" s="7">
        <v>40359.0</v>
      </c>
      <c r="B280" s="3" t="str">
        <f t="shared" si="1"/>
        <v>#REF!</v>
      </c>
    </row>
    <row r="281">
      <c r="A281" s="8">
        <v>75.28</v>
      </c>
      <c r="B281" s="3" t="str">
        <f t="shared" si="1"/>
        <v>#REF!</v>
      </c>
    </row>
    <row r="282">
      <c r="A282" s="8">
        <v>76.56</v>
      </c>
      <c r="B282" s="3" t="str">
        <f t="shared" si="1"/>
        <v>#REF!</v>
      </c>
    </row>
    <row r="283">
      <c r="A283" s="8">
        <v>74.27</v>
      </c>
      <c r="B283" s="3" t="str">
        <f t="shared" si="1"/>
        <v>#REF!</v>
      </c>
    </row>
    <row r="284">
      <c r="A284" s="8">
        <v>75.28</v>
      </c>
      <c r="B284" s="3" t="str">
        <f t="shared" si="1"/>
        <v>#REF!</v>
      </c>
    </row>
    <row r="285">
      <c r="A285" s="11">
        <v>-0.5</v>
      </c>
      <c r="B285" s="3" t="str">
        <f t="shared" si="1"/>
        <v>#REF!</v>
      </c>
    </row>
    <row r="286">
      <c r="A286" s="12">
        <v>-0.0066</v>
      </c>
      <c r="B286" s="3" t="str">
        <f t="shared" si="1"/>
        <v>#REF!</v>
      </c>
    </row>
    <row r="287">
      <c r="A287" s="17">
        <v>103986.0</v>
      </c>
      <c r="B287" s="3" t="str">
        <f t="shared" si="1"/>
        <v>#REF!</v>
      </c>
    </row>
    <row r="288">
      <c r="A288" s="17">
        <v>155563.0</v>
      </c>
      <c r="B288" s="3" t="str">
        <f t="shared" si="1"/>
        <v>#REF!</v>
      </c>
    </row>
    <row r="289">
      <c r="A289" s="7">
        <v>40360.0</v>
      </c>
      <c r="B289" s="3" t="str">
        <f t="shared" si="1"/>
        <v>#REF!</v>
      </c>
    </row>
    <row r="290">
      <c r="A290" s="8">
        <v>74.9</v>
      </c>
      <c r="B290" s="3" t="str">
        <f t="shared" si="1"/>
        <v>#REF!</v>
      </c>
    </row>
    <row r="291">
      <c r="A291" s="8">
        <v>74.9</v>
      </c>
      <c r="B291" s="3" t="str">
        <f t="shared" si="1"/>
        <v>#REF!</v>
      </c>
    </row>
    <row r="292">
      <c r="A292" s="8">
        <v>71.74</v>
      </c>
      <c r="B292" s="3" t="str">
        <f t="shared" si="1"/>
        <v>#REF!</v>
      </c>
    </row>
    <row r="293">
      <c r="A293" s="8">
        <v>72.6</v>
      </c>
      <c r="B293" s="3" t="str">
        <f t="shared" si="1"/>
        <v>#REF!</v>
      </c>
    </row>
    <row r="294">
      <c r="A294" s="11">
        <v>-2.68</v>
      </c>
      <c r="B294" s="3" t="str">
        <f t="shared" si="1"/>
        <v>#REF!</v>
      </c>
    </row>
    <row r="295">
      <c r="A295" s="12">
        <v>-0.0356</v>
      </c>
      <c r="B295" s="3" t="str">
        <f t="shared" si="1"/>
        <v>#REF!</v>
      </c>
    </row>
    <row r="296">
      <c r="A296" s="17">
        <v>117317.0</v>
      </c>
      <c r="B296" s="3" t="str">
        <f t="shared" si="1"/>
        <v>#REF!</v>
      </c>
    </row>
    <row r="297">
      <c r="A297" s="17">
        <v>159122.0</v>
      </c>
      <c r="B297" s="3" t="str">
        <f t="shared" si="1"/>
        <v>#REF!</v>
      </c>
    </row>
    <row r="298">
      <c r="A298" s="7">
        <v>40361.0</v>
      </c>
      <c r="B298" s="3" t="str">
        <f t="shared" si="1"/>
        <v>#REF!</v>
      </c>
    </row>
    <row r="299">
      <c r="A299" s="8">
        <v>72.44</v>
      </c>
      <c r="B299" s="3" t="str">
        <f t="shared" si="1"/>
        <v>#REF!</v>
      </c>
    </row>
    <row r="300">
      <c r="A300" s="8">
        <v>73.06</v>
      </c>
      <c r="B300" s="3" t="str">
        <f t="shared" si="1"/>
        <v>#REF!</v>
      </c>
    </row>
    <row r="301">
      <c r="A301" s="8">
        <v>71.38</v>
      </c>
      <c r="B301" s="3" t="str">
        <f t="shared" si="1"/>
        <v>#REF!</v>
      </c>
    </row>
    <row r="302">
      <c r="A302" s="8">
        <v>71.84</v>
      </c>
      <c r="B302" s="3" t="str">
        <f t="shared" si="1"/>
        <v>#REF!</v>
      </c>
    </row>
    <row r="303">
      <c r="A303" s="11">
        <v>-0.76</v>
      </c>
      <c r="B303" s="3" t="str">
        <f t="shared" si="1"/>
        <v>#REF!</v>
      </c>
    </row>
    <row r="304">
      <c r="A304" s="12">
        <v>-0.0105</v>
      </c>
      <c r="B304" s="3" t="str">
        <f t="shared" si="1"/>
        <v>#REF!</v>
      </c>
    </row>
    <row r="305">
      <c r="A305" s="17">
        <v>72136.0</v>
      </c>
      <c r="B305" s="3" t="str">
        <f t="shared" si="1"/>
        <v>#REF!</v>
      </c>
    </row>
    <row r="306">
      <c r="A306" s="17">
        <v>155568.0</v>
      </c>
      <c r="B306" s="3" t="str">
        <f t="shared" si="1"/>
        <v>#REF!</v>
      </c>
    </row>
    <row r="307">
      <c r="A307" s="7">
        <v>40364.0</v>
      </c>
      <c r="B307" s="3" t="str">
        <f t="shared" si="1"/>
        <v>#REF!</v>
      </c>
    </row>
    <row r="308">
      <c r="A308" s="8">
        <v>71.87</v>
      </c>
      <c r="B308" s="3" t="str">
        <f t="shared" si="1"/>
        <v>#REF!</v>
      </c>
    </row>
    <row r="309">
      <c r="A309" s="8">
        <v>72.46</v>
      </c>
      <c r="B309" s="3" t="str">
        <f t="shared" si="1"/>
        <v>#REF!</v>
      </c>
    </row>
    <row r="310">
      <c r="A310" s="8">
        <v>71.25</v>
      </c>
      <c r="B310" s="3" t="str">
        <f t="shared" si="1"/>
        <v>#REF!</v>
      </c>
    </row>
    <row r="311">
      <c r="A311" s="8">
        <v>71.72</v>
      </c>
      <c r="B311" s="3" t="str">
        <f t="shared" si="1"/>
        <v>#REF!</v>
      </c>
    </row>
    <row r="312">
      <c r="A312" s="11">
        <v>-0.12</v>
      </c>
      <c r="B312" s="3" t="str">
        <f t="shared" si="1"/>
        <v>#REF!</v>
      </c>
    </row>
    <row r="313">
      <c r="A313" s="12">
        <v>-0.0017</v>
      </c>
      <c r="B313" s="3" t="str">
        <f t="shared" si="1"/>
        <v>#REF!</v>
      </c>
    </row>
    <row r="314">
      <c r="A314" s="17">
        <v>22330.0</v>
      </c>
      <c r="B314" s="3" t="str">
        <f t="shared" si="1"/>
        <v>#REF!</v>
      </c>
    </row>
    <row r="315">
      <c r="A315" s="17">
        <v>155748.0</v>
      </c>
      <c r="B315" s="3" t="str">
        <f t="shared" si="1"/>
        <v>#REF!</v>
      </c>
    </row>
    <row r="316">
      <c r="A316" s="7">
        <v>40365.0</v>
      </c>
      <c r="B316" s="3" t="str">
        <f t="shared" si="1"/>
        <v>#REF!</v>
      </c>
    </row>
    <row r="317">
      <c r="A317" s="8">
        <v>71.72</v>
      </c>
      <c r="B317" s="3" t="str">
        <f t="shared" si="1"/>
        <v>#REF!</v>
      </c>
    </row>
    <row r="318">
      <c r="A318" s="8">
        <v>73.55</v>
      </c>
      <c r="B318" s="3" t="str">
        <f t="shared" si="1"/>
        <v>#REF!</v>
      </c>
    </row>
    <row r="319">
      <c r="A319" s="8">
        <v>71.02</v>
      </c>
      <c r="B319" s="3" t="str">
        <f t="shared" si="1"/>
        <v>#REF!</v>
      </c>
    </row>
    <row r="320">
      <c r="A320" s="8">
        <v>71.74</v>
      </c>
      <c r="B320" s="3" t="str">
        <f t="shared" si="1"/>
        <v>#REF!</v>
      </c>
    </row>
    <row r="321">
      <c r="A321" s="9">
        <f>+0.02</f>
        <v>0.02</v>
      </c>
      <c r="B321" s="3" t="str">
        <f t="shared" si="1"/>
        <v>#REF!</v>
      </c>
    </row>
    <row r="322">
      <c r="A322" s="9">
        <f>+0.03%</f>
        <v>0.0003</v>
      </c>
      <c r="B322" s="3" t="str">
        <f t="shared" si="1"/>
        <v>#REF!</v>
      </c>
    </row>
    <row r="323">
      <c r="A323" s="16">
        <v>78600.0</v>
      </c>
      <c r="B323" s="3" t="str">
        <f t="shared" si="1"/>
        <v>#REF!</v>
      </c>
    </row>
    <row r="324">
      <c r="A324" s="16">
        <v>159835.0</v>
      </c>
      <c r="B324" s="3" t="str">
        <f t="shared" si="1"/>
        <v>#REF!</v>
      </c>
    </row>
    <row r="325">
      <c r="A325" s="7">
        <v>40366.0</v>
      </c>
      <c r="B325" s="3" t="str">
        <f t="shared" si="1"/>
        <v>#REF!</v>
      </c>
    </row>
    <row r="326">
      <c r="A326" s="8">
        <v>71.89</v>
      </c>
      <c r="B326" s="3" t="str">
        <f t="shared" si="1"/>
        <v>#REF!</v>
      </c>
    </row>
    <row r="327">
      <c r="A327" s="8">
        <v>74.57</v>
      </c>
      <c r="B327" s="3" t="str">
        <f t="shared" si="1"/>
        <v>#REF!</v>
      </c>
    </row>
    <row r="328">
      <c r="A328" s="8">
        <v>71.21</v>
      </c>
      <c r="B328" s="3" t="str">
        <f t="shared" si="1"/>
        <v>#REF!</v>
      </c>
    </row>
    <row r="329">
      <c r="A329" s="8">
        <v>73.77</v>
      </c>
      <c r="B329" s="3" t="str">
        <f t="shared" si="1"/>
        <v>#REF!</v>
      </c>
    </row>
    <row r="330">
      <c r="A330" s="9">
        <f>+2.03</f>
        <v>2.03</v>
      </c>
      <c r="B330" s="3" t="str">
        <f t="shared" si="1"/>
        <v>#REF!</v>
      </c>
    </row>
    <row r="331">
      <c r="A331" s="9">
        <f>+2.83%</f>
        <v>0.0283</v>
      </c>
      <c r="B331" s="3" t="str">
        <f t="shared" si="1"/>
        <v>#REF!</v>
      </c>
    </row>
    <row r="332">
      <c r="A332" s="16">
        <v>99220.0</v>
      </c>
      <c r="B332" s="3" t="str">
        <f t="shared" si="1"/>
        <v>#REF!</v>
      </c>
    </row>
    <row r="333">
      <c r="A333" s="16">
        <v>169964.0</v>
      </c>
      <c r="B333" s="3" t="str">
        <f t="shared" si="1"/>
        <v>#REF!</v>
      </c>
    </row>
    <row r="334">
      <c r="A334" s="7">
        <v>40367.0</v>
      </c>
      <c r="B334" s="3" t="str">
        <f t="shared" si="1"/>
        <v>#REF!</v>
      </c>
    </row>
    <row r="335">
      <c r="A335" s="8">
        <v>74.45</v>
      </c>
      <c r="B335" s="3" t="str">
        <f t="shared" si="1"/>
        <v>#REF!</v>
      </c>
    </row>
    <row r="336">
      <c r="A336" s="8">
        <v>75.56</v>
      </c>
      <c r="B336" s="3" t="str">
        <f t="shared" si="1"/>
        <v>#REF!</v>
      </c>
    </row>
    <row r="337">
      <c r="A337" s="8">
        <v>74.0</v>
      </c>
      <c r="B337" s="3" t="str">
        <f t="shared" si="1"/>
        <v>#REF!</v>
      </c>
    </row>
    <row r="338">
      <c r="A338" s="8">
        <v>75.02</v>
      </c>
      <c r="B338" s="3" t="str">
        <f t="shared" si="1"/>
        <v>#REF!</v>
      </c>
    </row>
    <row r="339">
      <c r="A339" s="9">
        <f>+1.25</f>
        <v>1.25</v>
      </c>
      <c r="B339" s="3" t="str">
        <f t="shared" si="1"/>
        <v>#REF!</v>
      </c>
    </row>
    <row r="340">
      <c r="A340" s="9">
        <f>+1.69%</f>
        <v>0.0169</v>
      </c>
      <c r="B340" s="3" t="str">
        <f t="shared" si="1"/>
        <v>#REF!</v>
      </c>
    </row>
    <row r="341">
      <c r="A341" s="16">
        <v>107478.0</v>
      </c>
      <c r="B341" s="3" t="str">
        <f t="shared" si="1"/>
        <v>#REF!</v>
      </c>
    </row>
    <row r="342">
      <c r="A342" s="16">
        <v>175522.0</v>
      </c>
      <c r="B342" s="3" t="str">
        <f t="shared" si="1"/>
        <v>#REF!</v>
      </c>
    </row>
    <row r="343">
      <c r="A343" s="7">
        <v>40368.0</v>
      </c>
      <c r="B343" s="3" t="str">
        <f t="shared" si="1"/>
        <v>#REF!</v>
      </c>
    </row>
    <row r="344">
      <c r="A344" s="8">
        <v>75.24</v>
      </c>
      <c r="B344" s="3" t="str">
        <f t="shared" si="1"/>
        <v>#REF!</v>
      </c>
    </row>
    <row r="345">
      <c r="A345" s="8">
        <v>76.06</v>
      </c>
      <c r="B345" s="3" t="str">
        <f t="shared" si="1"/>
        <v>#REF!</v>
      </c>
    </row>
    <row r="346">
      <c r="A346" s="8">
        <v>74.65</v>
      </c>
      <c r="B346" s="3" t="str">
        <f t="shared" si="1"/>
        <v>#REF!</v>
      </c>
    </row>
    <row r="347">
      <c r="A347" s="8">
        <v>75.65</v>
      </c>
      <c r="B347" s="3" t="str">
        <f t="shared" si="1"/>
        <v>#REF!</v>
      </c>
    </row>
    <row r="348">
      <c r="A348" s="9">
        <f>+0.63</f>
        <v>0.63</v>
      </c>
      <c r="B348" s="3" t="str">
        <f t="shared" si="1"/>
        <v>#REF!</v>
      </c>
    </row>
    <row r="349">
      <c r="A349" s="9">
        <f>+0.84%</f>
        <v>0.0084</v>
      </c>
      <c r="B349" s="3" t="str">
        <f t="shared" si="1"/>
        <v>#REF!</v>
      </c>
    </row>
    <row r="350">
      <c r="A350" s="16">
        <v>121945.0</v>
      </c>
      <c r="B350" s="3" t="str">
        <f t="shared" si="1"/>
        <v>#REF!</v>
      </c>
    </row>
    <row r="351">
      <c r="A351" s="16">
        <v>194757.0</v>
      </c>
      <c r="B351" s="3" t="str">
        <f t="shared" si="1"/>
        <v>#REF!</v>
      </c>
    </row>
    <row r="352">
      <c r="A352" s="7">
        <v>40371.0</v>
      </c>
      <c r="B352" s="3" t="str">
        <f t="shared" si="1"/>
        <v>#REF!</v>
      </c>
    </row>
    <row r="353">
      <c r="A353" s="8">
        <v>75.71</v>
      </c>
      <c r="B353" s="3" t="str">
        <f t="shared" si="1"/>
        <v>#REF!</v>
      </c>
    </row>
    <row r="354">
      <c r="A354" s="8">
        <v>75.92</v>
      </c>
      <c r="B354" s="3" t="str">
        <f t="shared" si="1"/>
        <v>#REF!</v>
      </c>
    </row>
    <row r="355">
      <c r="A355" s="8">
        <v>74.04</v>
      </c>
      <c r="B355" s="3" t="str">
        <f t="shared" si="1"/>
        <v>#REF!</v>
      </c>
    </row>
    <row r="356">
      <c r="A356" s="8">
        <v>74.48</v>
      </c>
      <c r="B356" s="3" t="str">
        <f t="shared" si="1"/>
        <v>#REF!</v>
      </c>
    </row>
    <row r="357">
      <c r="A357" s="11">
        <v>-1.17</v>
      </c>
      <c r="B357" s="3" t="str">
        <f t="shared" si="1"/>
        <v>#REF!</v>
      </c>
    </row>
    <row r="358">
      <c r="A358" s="12">
        <v>-0.0155</v>
      </c>
      <c r="B358" s="3" t="str">
        <f t="shared" si="1"/>
        <v>#REF!</v>
      </c>
    </row>
    <row r="359">
      <c r="A359" s="17">
        <v>112803.0</v>
      </c>
      <c r="B359" s="3" t="str">
        <f t="shared" si="1"/>
        <v>#REF!</v>
      </c>
    </row>
    <row r="360">
      <c r="A360" s="17">
        <v>194855.0</v>
      </c>
      <c r="B360" s="3" t="str">
        <f t="shared" si="1"/>
        <v>#REF!</v>
      </c>
    </row>
    <row r="361">
      <c r="A361" s="7">
        <v>40372.0</v>
      </c>
      <c r="B361" s="3" t="str">
        <f t="shared" si="1"/>
        <v>#REF!</v>
      </c>
    </row>
    <row r="362">
      <c r="A362" s="8">
        <v>74.6</v>
      </c>
      <c r="B362" s="3" t="str">
        <f t="shared" si="1"/>
        <v>#REF!</v>
      </c>
    </row>
    <row r="363">
      <c r="A363" s="8">
        <v>76.99</v>
      </c>
      <c r="B363" s="3" t="str">
        <f t="shared" si="1"/>
        <v>#REF!</v>
      </c>
    </row>
    <row r="364">
      <c r="A364" s="8">
        <v>73.73</v>
      </c>
      <c r="B364" s="3" t="str">
        <f t="shared" si="1"/>
        <v>#REF!</v>
      </c>
    </row>
    <row r="365">
      <c r="A365" s="8">
        <v>76.73</v>
      </c>
      <c r="B365" s="3" t="str">
        <f t="shared" si="1"/>
        <v>#REF!</v>
      </c>
    </row>
    <row r="366">
      <c r="A366" s="9">
        <f>+2.25</f>
        <v>2.25</v>
      </c>
      <c r="B366" s="3" t="str">
        <f t="shared" si="1"/>
        <v>#REF!</v>
      </c>
    </row>
    <row r="367">
      <c r="A367" s="9">
        <f>+3.02%</f>
        <v>0.0302</v>
      </c>
      <c r="B367" s="3" t="str">
        <f t="shared" si="1"/>
        <v>#REF!</v>
      </c>
    </row>
    <row r="368">
      <c r="A368" s="16">
        <v>182848.0</v>
      </c>
      <c r="B368" s="3" t="str">
        <f t="shared" si="1"/>
        <v>#REF!</v>
      </c>
    </row>
    <row r="369">
      <c r="A369" s="16">
        <v>205143.0</v>
      </c>
      <c r="B369" s="3" t="str">
        <f t="shared" si="1"/>
        <v>#REF!</v>
      </c>
    </row>
    <row r="370">
      <c r="A370" s="7">
        <v>40373.0</v>
      </c>
      <c r="B370" s="3" t="str">
        <f t="shared" si="1"/>
        <v>#REF!</v>
      </c>
    </row>
    <row r="371">
      <c r="A371" s="8">
        <v>77.03</v>
      </c>
      <c r="B371" s="3" t="str">
        <f t="shared" si="1"/>
        <v>#REF!</v>
      </c>
    </row>
    <row r="372">
      <c r="A372" s="8">
        <v>77.7</v>
      </c>
      <c r="B372" s="3" t="str">
        <f t="shared" si="1"/>
        <v>#REF!</v>
      </c>
    </row>
    <row r="373">
      <c r="A373" s="8">
        <v>76.07</v>
      </c>
      <c r="B373" s="3" t="str">
        <f t="shared" si="1"/>
        <v>#REF!</v>
      </c>
    </row>
    <row r="374">
      <c r="A374" s="8">
        <v>76.66</v>
      </c>
      <c r="B374" s="3" t="str">
        <f t="shared" si="1"/>
        <v>#REF!</v>
      </c>
    </row>
    <row r="375">
      <c r="A375" s="11">
        <v>-0.07</v>
      </c>
      <c r="B375" s="3" t="str">
        <f t="shared" si="1"/>
        <v>#REF!</v>
      </c>
    </row>
    <row r="376">
      <c r="A376" s="12">
        <v>-9.0E-4</v>
      </c>
      <c r="B376" s="3" t="str">
        <f t="shared" si="1"/>
        <v>#REF!</v>
      </c>
    </row>
    <row r="377">
      <c r="A377" s="17">
        <v>156291.0</v>
      </c>
      <c r="B377" s="3" t="str">
        <f t="shared" si="1"/>
        <v>#REF!</v>
      </c>
    </row>
    <row r="378">
      <c r="A378" s="17">
        <v>218981.0</v>
      </c>
      <c r="B378" s="3" t="str">
        <f t="shared" si="1"/>
        <v>#REF!</v>
      </c>
    </row>
    <row r="379">
      <c r="A379" s="7">
        <v>40374.0</v>
      </c>
      <c r="B379" s="3" t="str">
        <f t="shared" si="1"/>
        <v>#REF!</v>
      </c>
    </row>
    <row r="380">
      <c r="A380" s="8">
        <v>76.3</v>
      </c>
      <c r="B380" s="3" t="str">
        <f t="shared" si="1"/>
        <v>#REF!</v>
      </c>
    </row>
    <row r="381">
      <c r="A381" s="8">
        <v>77.25</v>
      </c>
      <c r="B381" s="3" t="str">
        <f t="shared" si="1"/>
        <v>#REF!</v>
      </c>
    </row>
    <row r="382">
      <c r="A382" s="8">
        <v>74.99</v>
      </c>
      <c r="B382" s="3" t="str">
        <f t="shared" si="1"/>
        <v>#REF!</v>
      </c>
    </row>
    <row r="383">
      <c r="A383" s="8">
        <v>76.09</v>
      </c>
      <c r="B383" s="3" t="str">
        <f t="shared" si="1"/>
        <v>#REF!</v>
      </c>
    </row>
    <row r="384">
      <c r="A384" s="11">
        <v>-0.57</v>
      </c>
      <c r="B384" s="3" t="str">
        <f t="shared" si="1"/>
        <v>#REF!</v>
      </c>
    </row>
    <row r="385">
      <c r="A385" s="12">
        <v>-0.0074</v>
      </c>
      <c r="B385" s="3" t="str">
        <f t="shared" si="1"/>
        <v>#REF!</v>
      </c>
    </row>
    <row r="386">
      <c r="A386" s="17">
        <v>159498.0</v>
      </c>
      <c r="B386" s="3" t="str">
        <f t="shared" si="1"/>
        <v>#REF!</v>
      </c>
    </row>
    <row r="387">
      <c r="A387" s="17">
        <v>222699.0</v>
      </c>
      <c r="B387" s="3" t="str">
        <f t="shared" si="1"/>
        <v>#REF!</v>
      </c>
    </row>
    <row r="388">
      <c r="A388" s="7">
        <v>40375.0</v>
      </c>
      <c r="B388" s="3" t="str">
        <f t="shared" si="1"/>
        <v>#REF!</v>
      </c>
    </row>
    <row r="389">
      <c r="A389" s="8">
        <v>76.38</v>
      </c>
      <c r="B389" s="3" t="str">
        <f t="shared" si="1"/>
        <v>#REF!</v>
      </c>
    </row>
    <row r="390">
      <c r="A390" s="8">
        <v>76.48</v>
      </c>
      <c r="B390" s="3" t="str">
        <f t="shared" si="1"/>
        <v>#REF!</v>
      </c>
    </row>
    <row r="391">
      <c r="A391" s="8">
        <v>74.64</v>
      </c>
      <c r="B391" s="3" t="str">
        <f t="shared" si="1"/>
        <v>#REF!</v>
      </c>
    </row>
    <row r="392">
      <c r="A392" s="8">
        <v>75.37</v>
      </c>
      <c r="B392" s="3" t="str">
        <f t="shared" si="1"/>
        <v>#REF!</v>
      </c>
    </row>
    <row r="393">
      <c r="A393" s="11">
        <v>-0.72</v>
      </c>
      <c r="B393" s="3" t="str">
        <f t="shared" si="1"/>
        <v>#REF!</v>
      </c>
    </row>
    <row r="394">
      <c r="A394" s="12">
        <v>-0.0095</v>
      </c>
      <c r="B394" s="3" t="str">
        <f t="shared" si="1"/>
        <v>#REF!</v>
      </c>
    </row>
    <row r="395">
      <c r="A395" s="17">
        <v>120157.0</v>
      </c>
      <c r="B395" s="3" t="str">
        <f t="shared" si="1"/>
        <v>#REF!</v>
      </c>
    </row>
    <row r="396">
      <c r="A396" s="17">
        <v>221374.0</v>
      </c>
      <c r="B396" s="3" t="str">
        <f t="shared" si="1"/>
        <v>#REF!</v>
      </c>
    </row>
    <row r="397">
      <c r="A397" s="7">
        <v>40378.0</v>
      </c>
      <c r="B397" s="3" t="str">
        <f t="shared" si="1"/>
        <v>#REF!</v>
      </c>
    </row>
    <row r="398">
      <c r="A398" s="8">
        <v>75.13</v>
      </c>
      <c r="B398" s="3" t="str">
        <f t="shared" si="1"/>
        <v>#REF!</v>
      </c>
    </row>
    <row r="399">
      <c r="A399" s="8">
        <v>77.2</v>
      </c>
      <c r="B399" s="3" t="str">
        <f t="shared" si="1"/>
        <v>#REF!</v>
      </c>
    </row>
    <row r="400">
      <c r="A400" s="8">
        <v>74.77</v>
      </c>
      <c r="B400" s="3" t="str">
        <f t="shared" si="1"/>
        <v>#REF!</v>
      </c>
    </row>
    <row r="401">
      <c r="A401" s="8">
        <v>75.62</v>
      </c>
      <c r="B401" s="3" t="str">
        <f t="shared" si="1"/>
        <v>#REF!</v>
      </c>
    </row>
    <row r="402">
      <c r="A402" s="9">
        <f>+0.25</f>
        <v>0.25</v>
      </c>
      <c r="B402" s="3" t="str">
        <f t="shared" si="1"/>
        <v>#REF!</v>
      </c>
    </row>
    <row r="403">
      <c r="A403" s="9">
        <f>+0.33%</f>
        <v>0.0033</v>
      </c>
      <c r="B403" s="3" t="str">
        <f t="shared" si="1"/>
        <v>#REF!</v>
      </c>
    </row>
    <row r="404">
      <c r="A404" s="16">
        <v>143252.0</v>
      </c>
      <c r="B404" s="3" t="str">
        <f t="shared" si="1"/>
        <v>#REF!</v>
      </c>
    </row>
    <row r="405">
      <c r="A405" s="16">
        <v>223450.0</v>
      </c>
      <c r="B405" s="3" t="str">
        <f t="shared" si="1"/>
        <v>#REF!</v>
      </c>
    </row>
    <row r="406">
      <c r="A406" s="7">
        <v>40379.0</v>
      </c>
      <c r="B406" s="3" t="str">
        <f t="shared" si="1"/>
        <v>#REF!</v>
      </c>
    </row>
    <row r="407">
      <c r="A407" s="8">
        <v>75.8</v>
      </c>
      <c r="B407" s="3" t="str">
        <f t="shared" si="1"/>
        <v>#REF!</v>
      </c>
    </row>
    <row r="408">
      <c r="A408" s="8">
        <v>76.5</v>
      </c>
      <c r="B408" s="3" t="str">
        <f t="shared" si="1"/>
        <v>#REF!</v>
      </c>
    </row>
    <row r="409">
      <c r="A409" s="8">
        <v>74.75</v>
      </c>
      <c r="B409" s="3" t="str">
        <f t="shared" si="1"/>
        <v>#REF!</v>
      </c>
    </row>
    <row r="410">
      <c r="A410" s="8">
        <v>76.22</v>
      </c>
      <c r="B410" s="3" t="str">
        <f t="shared" si="1"/>
        <v>#REF!</v>
      </c>
    </row>
    <row r="411">
      <c r="A411" s="9">
        <f>+0.6</f>
        <v>0.6</v>
      </c>
      <c r="B411" s="3" t="str">
        <f t="shared" si="1"/>
        <v>#REF!</v>
      </c>
    </row>
    <row r="412">
      <c r="A412" s="9">
        <f>+0.79%</f>
        <v>0.0079</v>
      </c>
      <c r="B412" s="3" t="str">
        <f t="shared" si="1"/>
        <v>#REF!</v>
      </c>
    </row>
    <row r="413">
      <c r="A413" s="16">
        <v>145497.0</v>
      </c>
      <c r="B413" s="3" t="str">
        <f t="shared" si="1"/>
        <v>#REF!</v>
      </c>
    </row>
    <row r="414">
      <c r="A414" s="16">
        <v>213412.0</v>
      </c>
      <c r="B414" s="3" t="str">
        <f t="shared" si="1"/>
        <v>#REF!</v>
      </c>
    </row>
    <row r="415">
      <c r="A415" s="7">
        <v>40380.0</v>
      </c>
      <c r="B415" s="3" t="str">
        <f t="shared" si="1"/>
        <v>#REF!</v>
      </c>
    </row>
    <row r="416">
      <c r="A416" s="8">
        <v>76.33</v>
      </c>
      <c r="B416" s="3" t="str">
        <f t="shared" si="1"/>
        <v>#REF!</v>
      </c>
    </row>
    <row r="417">
      <c r="A417" s="8">
        <v>77.2</v>
      </c>
      <c r="B417" s="3" t="str">
        <f t="shared" si="1"/>
        <v>#REF!</v>
      </c>
    </row>
    <row r="418">
      <c r="A418" s="8">
        <v>75.06</v>
      </c>
      <c r="B418" s="3" t="str">
        <f t="shared" si="1"/>
        <v>#REF!</v>
      </c>
    </row>
    <row r="419">
      <c r="A419" s="8">
        <v>75.37</v>
      </c>
      <c r="B419" s="3" t="str">
        <f t="shared" si="1"/>
        <v>#REF!</v>
      </c>
    </row>
    <row r="420">
      <c r="A420" s="11">
        <v>-0.85</v>
      </c>
      <c r="B420" s="3" t="str">
        <f t="shared" si="1"/>
        <v>#REF!</v>
      </c>
    </row>
    <row r="421">
      <c r="A421" s="12">
        <v>-0.0112</v>
      </c>
      <c r="B421" s="3" t="str">
        <f t="shared" si="1"/>
        <v>#REF!</v>
      </c>
    </row>
    <row r="422">
      <c r="A422" s="17">
        <v>144298.0</v>
      </c>
      <c r="B422" s="3" t="str">
        <f t="shared" si="1"/>
        <v>#REF!</v>
      </c>
    </row>
    <row r="423">
      <c r="A423" s="17">
        <v>209882.0</v>
      </c>
      <c r="B423" s="3" t="str">
        <f t="shared" si="1"/>
        <v>#REF!</v>
      </c>
    </row>
    <row r="424">
      <c r="A424" s="7">
        <v>40381.0</v>
      </c>
      <c r="B424" s="3" t="str">
        <f t="shared" si="1"/>
        <v>#REF!</v>
      </c>
    </row>
    <row r="425">
      <c r="A425" s="8">
        <v>75.44</v>
      </c>
      <c r="B425" s="3" t="str">
        <f t="shared" si="1"/>
        <v>#REF!</v>
      </c>
    </row>
    <row r="426">
      <c r="A426" s="8">
        <v>77.92</v>
      </c>
      <c r="B426" s="3" t="str">
        <f t="shared" si="1"/>
        <v>#REF!</v>
      </c>
    </row>
    <row r="427">
      <c r="A427" s="8">
        <v>74.91</v>
      </c>
      <c r="B427" s="3" t="str">
        <f t="shared" si="1"/>
        <v>#REF!</v>
      </c>
    </row>
    <row r="428">
      <c r="A428" s="8">
        <v>77.82</v>
      </c>
      <c r="B428" s="3" t="str">
        <f t="shared" si="1"/>
        <v>#REF!</v>
      </c>
    </row>
    <row r="429">
      <c r="A429" s="9">
        <f>+2.45</f>
        <v>2.45</v>
      </c>
      <c r="B429" s="3" t="str">
        <f t="shared" si="1"/>
        <v>#REF!</v>
      </c>
    </row>
    <row r="430">
      <c r="A430" s="9">
        <f>+3.25%</f>
        <v>0.0325</v>
      </c>
      <c r="B430" s="3" t="str">
        <f t="shared" si="1"/>
        <v>#REF!</v>
      </c>
    </row>
    <row r="431">
      <c r="A431" s="16">
        <v>162155.0</v>
      </c>
      <c r="B431" s="3" t="str">
        <f t="shared" si="1"/>
        <v>#REF!</v>
      </c>
    </row>
    <row r="432">
      <c r="A432" s="16">
        <v>208350.0</v>
      </c>
      <c r="B432" s="3" t="str">
        <f t="shared" si="1"/>
        <v>#REF!</v>
      </c>
    </row>
    <row r="433">
      <c r="A433" s="7">
        <v>40382.0</v>
      </c>
      <c r="B433" s="3" t="str">
        <f t="shared" si="1"/>
        <v>#REF!</v>
      </c>
    </row>
    <row r="434">
      <c r="A434" s="8">
        <v>77.66</v>
      </c>
      <c r="B434" s="3" t="str">
        <f t="shared" si="1"/>
        <v>#REF!</v>
      </c>
    </row>
    <row r="435">
      <c r="A435" s="8">
        <v>78.1</v>
      </c>
      <c r="B435" s="3" t="str">
        <f t="shared" si="1"/>
        <v>#REF!</v>
      </c>
    </row>
    <row r="436">
      <c r="A436" s="8">
        <v>76.92</v>
      </c>
      <c r="B436" s="3" t="str">
        <f t="shared" si="1"/>
        <v>#REF!</v>
      </c>
    </row>
    <row r="437">
      <c r="A437" s="8">
        <v>77.45</v>
      </c>
      <c r="B437" s="3" t="str">
        <f t="shared" si="1"/>
        <v>#REF!</v>
      </c>
    </row>
    <row r="438">
      <c r="A438" s="11">
        <v>-0.37</v>
      </c>
      <c r="B438" s="3" t="str">
        <f t="shared" si="1"/>
        <v>#REF!</v>
      </c>
    </row>
    <row r="439">
      <c r="A439" s="12">
        <v>-0.0048</v>
      </c>
      <c r="B439" s="3" t="str">
        <f t="shared" si="1"/>
        <v>#REF!</v>
      </c>
    </row>
    <row r="440">
      <c r="A440" s="17">
        <v>114518.0</v>
      </c>
      <c r="B440" s="3" t="str">
        <f t="shared" si="1"/>
        <v>#REF!</v>
      </c>
    </row>
    <row r="441">
      <c r="A441" s="17">
        <v>204814.0</v>
      </c>
      <c r="B441" s="3" t="str">
        <f t="shared" si="1"/>
        <v>#REF!</v>
      </c>
    </row>
    <row r="442">
      <c r="A442" s="7">
        <v>40385.0</v>
      </c>
      <c r="B442" s="3" t="str">
        <f t="shared" si="1"/>
        <v>#REF!</v>
      </c>
    </row>
    <row r="443">
      <c r="A443" s="8">
        <v>77.45</v>
      </c>
      <c r="B443" s="3" t="str">
        <f t="shared" si="1"/>
        <v>#REF!</v>
      </c>
    </row>
    <row r="444">
      <c r="A444" s="8">
        <v>77.91</v>
      </c>
      <c r="B444" s="3" t="str">
        <f t="shared" si="1"/>
        <v>#REF!</v>
      </c>
    </row>
    <row r="445">
      <c r="A445" s="8">
        <v>76.54</v>
      </c>
      <c r="B445" s="3" t="str">
        <f t="shared" si="1"/>
        <v>#REF!</v>
      </c>
    </row>
    <row r="446">
      <c r="A446" s="8">
        <v>77.5</v>
      </c>
      <c r="B446" s="3" t="str">
        <f t="shared" si="1"/>
        <v>#REF!</v>
      </c>
    </row>
    <row r="447">
      <c r="A447" s="9">
        <f>+0.05</f>
        <v>0.05</v>
      </c>
      <c r="B447" s="3" t="str">
        <f t="shared" si="1"/>
        <v>#REF!</v>
      </c>
    </row>
    <row r="448">
      <c r="A448" s="9">
        <f>+0.06%</f>
        <v>0.0006</v>
      </c>
      <c r="B448" s="3" t="str">
        <f t="shared" si="1"/>
        <v>#REF!</v>
      </c>
    </row>
    <row r="449">
      <c r="A449" s="16">
        <v>94235.0</v>
      </c>
      <c r="B449" s="3" t="str">
        <f t="shared" si="1"/>
        <v>#REF!</v>
      </c>
    </row>
    <row r="450">
      <c r="A450" s="16">
        <v>200270.0</v>
      </c>
      <c r="B450" s="3" t="str">
        <f t="shared" si="1"/>
        <v>#REF!</v>
      </c>
    </row>
    <row r="451">
      <c r="A451" s="7">
        <v>40386.0</v>
      </c>
      <c r="B451" s="3" t="str">
        <f t="shared" si="1"/>
        <v>#REF!</v>
      </c>
    </row>
    <row r="452">
      <c r="A452" s="8">
        <v>77.45</v>
      </c>
      <c r="B452" s="3" t="str">
        <f t="shared" si="1"/>
        <v>#REF!</v>
      </c>
    </row>
    <row r="453">
      <c r="A453" s="8">
        <v>78.25</v>
      </c>
      <c r="B453" s="3" t="str">
        <f t="shared" si="1"/>
        <v>#REF!</v>
      </c>
    </row>
    <row r="454">
      <c r="A454" s="8">
        <v>75.48</v>
      </c>
      <c r="B454" s="3" t="str">
        <f t="shared" si="1"/>
        <v>#REF!</v>
      </c>
    </row>
    <row r="455">
      <c r="A455" s="8">
        <v>76.13</v>
      </c>
      <c r="B455" s="3" t="str">
        <f t="shared" si="1"/>
        <v>#REF!</v>
      </c>
    </row>
    <row r="456">
      <c r="A456" s="11">
        <v>-1.37</v>
      </c>
      <c r="B456" s="3" t="str">
        <f t="shared" si="1"/>
        <v>#REF!</v>
      </c>
    </row>
    <row r="457">
      <c r="A457" s="12">
        <v>-0.0177</v>
      </c>
      <c r="B457" s="3" t="str">
        <f t="shared" si="1"/>
        <v>#REF!</v>
      </c>
    </row>
    <row r="458">
      <c r="A458" s="17">
        <v>160400.0</v>
      </c>
      <c r="B458" s="3" t="str">
        <f t="shared" si="1"/>
        <v>#REF!</v>
      </c>
    </row>
    <row r="459">
      <c r="A459" s="17">
        <v>196588.0</v>
      </c>
      <c r="B459" s="3" t="str">
        <f t="shared" si="1"/>
        <v>#REF!</v>
      </c>
    </row>
    <row r="460">
      <c r="A460" s="7">
        <v>40387.0</v>
      </c>
      <c r="B460" s="3" t="str">
        <f t="shared" si="1"/>
        <v>#REF!</v>
      </c>
    </row>
    <row r="461">
      <c r="A461" s="8">
        <v>75.86</v>
      </c>
      <c r="B461" s="3" t="str">
        <f t="shared" si="1"/>
        <v>#REF!</v>
      </c>
    </row>
    <row r="462">
      <c r="A462" s="8">
        <v>76.4</v>
      </c>
      <c r="B462" s="3" t="str">
        <f t="shared" si="1"/>
        <v>#REF!</v>
      </c>
    </row>
    <row r="463">
      <c r="A463" s="8">
        <v>74.8</v>
      </c>
      <c r="B463" s="3" t="str">
        <f t="shared" si="1"/>
        <v>#REF!</v>
      </c>
    </row>
    <row r="464">
      <c r="A464" s="8">
        <v>76.06</v>
      </c>
      <c r="B464" s="3" t="str">
        <f t="shared" si="1"/>
        <v>#REF!</v>
      </c>
    </row>
    <row r="465">
      <c r="A465" s="11">
        <v>-0.07</v>
      </c>
      <c r="B465" s="3" t="str">
        <f t="shared" si="1"/>
        <v>#REF!</v>
      </c>
    </row>
    <row r="466">
      <c r="A466" s="12">
        <v>-9.0E-4</v>
      </c>
      <c r="B466" s="3" t="str">
        <f t="shared" si="1"/>
        <v>#REF!</v>
      </c>
    </row>
    <row r="467">
      <c r="A467" s="17">
        <v>151762.0</v>
      </c>
      <c r="B467" s="3" t="str">
        <f t="shared" si="1"/>
        <v>#REF!</v>
      </c>
    </row>
    <row r="468">
      <c r="A468" s="17">
        <v>193338.0</v>
      </c>
      <c r="B468" s="3" t="str">
        <f t="shared" si="1"/>
        <v>#REF!</v>
      </c>
    </row>
    <row r="469">
      <c r="A469" s="7">
        <v>40388.0</v>
      </c>
      <c r="B469" s="3" t="str">
        <f t="shared" si="1"/>
        <v>#REF!</v>
      </c>
    </row>
    <row r="470">
      <c r="A470" s="8">
        <v>75.98</v>
      </c>
      <c r="B470" s="3" t="str">
        <f t="shared" si="1"/>
        <v>#REF!</v>
      </c>
    </row>
    <row r="471">
      <c r="A471" s="8">
        <v>78.16</v>
      </c>
      <c r="B471" s="3" t="str">
        <f t="shared" si="1"/>
        <v>#REF!</v>
      </c>
    </row>
    <row r="472">
      <c r="A472" s="8">
        <v>75.6</v>
      </c>
      <c r="B472" s="3" t="str">
        <f t="shared" si="1"/>
        <v>#REF!</v>
      </c>
    </row>
    <row r="473">
      <c r="A473" s="8">
        <v>77.59</v>
      </c>
      <c r="B473" s="3" t="str">
        <f t="shared" si="1"/>
        <v>#REF!</v>
      </c>
    </row>
    <row r="474">
      <c r="A474" s="9">
        <f>+1.53</f>
        <v>1.53</v>
      </c>
      <c r="B474" s="3" t="str">
        <f t="shared" si="1"/>
        <v>#REF!</v>
      </c>
    </row>
    <row r="475">
      <c r="A475" s="9">
        <f>+2.01%</f>
        <v>0.0201</v>
      </c>
      <c r="B475" s="3" t="str">
        <f t="shared" si="1"/>
        <v>#REF!</v>
      </c>
    </row>
    <row r="476">
      <c r="A476" s="16">
        <v>195028.0</v>
      </c>
      <c r="B476" s="3" t="str">
        <f t="shared" si="1"/>
        <v>#REF!</v>
      </c>
    </row>
    <row r="477">
      <c r="A477" s="16">
        <v>190099.0</v>
      </c>
      <c r="B477" s="3" t="str">
        <f t="shared" si="1"/>
        <v>#REF!</v>
      </c>
    </row>
    <row r="478">
      <c r="A478" s="7">
        <v>40389.0</v>
      </c>
      <c r="B478" s="3" t="str">
        <f t="shared" si="1"/>
        <v>#REF!</v>
      </c>
    </row>
    <row r="479">
      <c r="A479" s="8">
        <v>77.42</v>
      </c>
      <c r="B479" s="3" t="str">
        <f t="shared" si="1"/>
        <v>#REF!</v>
      </c>
    </row>
    <row r="480">
      <c r="A480" s="8">
        <v>78.31</v>
      </c>
      <c r="B480" s="3" t="str">
        <f t="shared" si="1"/>
        <v>#REF!</v>
      </c>
    </row>
    <row r="481">
      <c r="A481" s="8">
        <v>76.2</v>
      </c>
      <c r="B481" s="3" t="str">
        <f t="shared" si="1"/>
        <v>#REF!</v>
      </c>
    </row>
    <row r="482">
      <c r="A482" s="8">
        <v>78.18</v>
      </c>
      <c r="B482" s="3" t="str">
        <f t="shared" si="1"/>
        <v>#REF!</v>
      </c>
    </row>
    <row r="483">
      <c r="A483" s="9">
        <f>+0.59</f>
        <v>0.59</v>
      </c>
      <c r="B483" s="3" t="str">
        <f t="shared" si="1"/>
        <v>#REF!</v>
      </c>
    </row>
    <row r="484">
      <c r="A484" s="9">
        <f>+0.76%</f>
        <v>0.0076</v>
      </c>
      <c r="B484" s="3" t="str">
        <f t="shared" si="1"/>
        <v>#REF!</v>
      </c>
    </row>
    <row r="485">
      <c r="A485" s="16">
        <v>145149.0</v>
      </c>
      <c r="B485" s="3" t="str">
        <f t="shared" si="1"/>
        <v>#REF!</v>
      </c>
    </row>
    <row r="486">
      <c r="A486" s="16">
        <v>189276.0</v>
      </c>
      <c r="B486" s="3" t="str">
        <f t="shared" si="1"/>
        <v>#REF!</v>
      </c>
    </row>
    <row r="487">
      <c r="A487" s="7">
        <v>40392.0</v>
      </c>
      <c r="B487" s="3" t="str">
        <f t="shared" si="1"/>
        <v>#REF!</v>
      </c>
    </row>
    <row r="488">
      <c r="A488" s="8">
        <v>78.11</v>
      </c>
      <c r="B488" s="3" t="str">
        <f t="shared" si="1"/>
        <v>#REF!</v>
      </c>
    </row>
    <row r="489">
      <c r="A489" s="8">
        <v>81.2</v>
      </c>
      <c r="B489" s="3" t="str">
        <f t="shared" si="1"/>
        <v>#REF!</v>
      </c>
    </row>
    <row r="490">
      <c r="A490" s="8">
        <v>78.1</v>
      </c>
      <c r="B490" s="3" t="str">
        <f t="shared" si="1"/>
        <v>#REF!</v>
      </c>
    </row>
    <row r="491">
      <c r="A491" s="8">
        <v>80.82</v>
      </c>
      <c r="B491" s="3" t="str">
        <f t="shared" si="1"/>
        <v>#REF!</v>
      </c>
    </row>
    <row r="492">
      <c r="A492" s="9">
        <f>+2.64</f>
        <v>2.64</v>
      </c>
      <c r="B492" s="3" t="str">
        <f t="shared" si="1"/>
        <v>#REF!</v>
      </c>
    </row>
    <row r="493">
      <c r="A493" s="9">
        <f>+3.38%</f>
        <v>0.0338</v>
      </c>
      <c r="B493" s="3" t="str">
        <f t="shared" si="1"/>
        <v>#REF!</v>
      </c>
    </row>
    <row r="494">
      <c r="A494" s="16">
        <v>147791.0</v>
      </c>
      <c r="B494" s="3" t="str">
        <f t="shared" si="1"/>
        <v>#REF!</v>
      </c>
    </row>
    <row r="495">
      <c r="A495" s="16">
        <v>184602.0</v>
      </c>
      <c r="B495" s="3" t="str">
        <f t="shared" si="1"/>
        <v>#REF!</v>
      </c>
    </row>
    <row r="496">
      <c r="A496" s="7">
        <v>40393.0</v>
      </c>
      <c r="B496" s="3" t="str">
        <f t="shared" si="1"/>
        <v>#REF!</v>
      </c>
    </row>
    <row r="497">
      <c r="A497" s="8">
        <v>81.05</v>
      </c>
      <c r="B497" s="3" t="str">
        <f t="shared" si="1"/>
        <v>#REF!</v>
      </c>
    </row>
    <row r="498">
      <c r="A498" s="8">
        <v>82.8</v>
      </c>
      <c r="B498" s="3" t="str">
        <f t="shared" si="1"/>
        <v>#REF!</v>
      </c>
    </row>
    <row r="499">
      <c r="A499" s="8">
        <v>80.64</v>
      </c>
      <c r="B499" s="3" t="str">
        <f t="shared" si="1"/>
        <v>#REF!</v>
      </c>
    </row>
    <row r="500">
      <c r="A500" s="8">
        <v>82.68</v>
      </c>
      <c r="B500" s="3" t="str">
        <f t="shared" si="1"/>
        <v>#REF!</v>
      </c>
    </row>
    <row r="501">
      <c r="A501" s="9">
        <f>+1.86</f>
        <v>1.86</v>
      </c>
      <c r="B501" s="3" t="str">
        <f t="shared" si="1"/>
        <v>#REF!</v>
      </c>
    </row>
    <row r="502">
      <c r="A502" s="9">
        <f>+2.3%</f>
        <v>0.023</v>
      </c>
      <c r="B502" s="3" t="str">
        <f t="shared" si="1"/>
        <v>#REF!</v>
      </c>
    </row>
    <row r="503">
      <c r="A503" s="16">
        <v>188105.0</v>
      </c>
      <c r="B503" s="3" t="str">
        <f t="shared" si="1"/>
        <v>#REF!</v>
      </c>
    </row>
    <row r="504">
      <c r="A504" s="16">
        <v>165397.0</v>
      </c>
      <c r="B504" s="3" t="str">
        <f t="shared" si="1"/>
        <v>#REF!</v>
      </c>
    </row>
    <row r="505">
      <c r="A505" s="7">
        <v>40394.0</v>
      </c>
      <c r="B505" s="3" t="str">
        <f t="shared" si="1"/>
        <v>#REF!</v>
      </c>
    </row>
    <row r="506">
      <c r="A506" s="8">
        <v>82.52</v>
      </c>
      <c r="B506" s="3" t="str">
        <f t="shared" si="1"/>
        <v>#REF!</v>
      </c>
    </row>
    <row r="507">
      <c r="A507" s="8">
        <v>82.86</v>
      </c>
      <c r="B507" s="3" t="str">
        <f t="shared" si="1"/>
        <v>#REF!</v>
      </c>
    </row>
    <row r="508">
      <c r="A508" s="8">
        <v>81.6</v>
      </c>
      <c r="B508" s="3" t="str">
        <f t="shared" si="1"/>
        <v>#REF!</v>
      </c>
    </row>
    <row r="509">
      <c r="A509" s="8">
        <v>82.2</v>
      </c>
      <c r="B509" s="3" t="str">
        <f t="shared" si="1"/>
        <v>#REF!</v>
      </c>
    </row>
    <row r="510">
      <c r="A510" s="11">
        <v>-0.48</v>
      </c>
      <c r="B510" s="3" t="str">
        <f t="shared" si="1"/>
        <v>#REF!</v>
      </c>
    </row>
    <row r="511">
      <c r="A511" s="12">
        <v>-0.0058</v>
      </c>
      <c r="B511" s="3" t="str">
        <f t="shared" si="1"/>
        <v>#REF!</v>
      </c>
    </row>
    <row r="512">
      <c r="A512" s="17">
        <v>159169.0</v>
      </c>
      <c r="B512" s="3" t="str">
        <f t="shared" si="1"/>
        <v>#REF!</v>
      </c>
    </row>
    <row r="513">
      <c r="A513" s="17">
        <v>157088.0</v>
      </c>
      <c r="B513" s="3" t="str">
        <f t="shared" si="1"/>
        <v>#REF!</v>
      </c>
    </row>
    <row r="514">
      <c r="A514" s="7">
        <v>40395.0</v>
      </c>
      <c r="B514" s="3" t="str">
        <f t="shared" si="1"/>
        <v>#REF!</v>
      </c>
    </row>
    <row r="515">
      <c r="A515" s="8">
        <v>82.2</v>
      </c>
      <c r="B515" s="3" t="str">
        <f t="shared" si="1"/>
        <v>#REF!</v>
      </c>
    </row>
    <row r="516">
      <c r="A516" s="8">
        <v>82.28</v>
      </c>
      <c r="B516" s="3" t="str">
        <f t="shared" si="1"/>
        <v>#REF!</v>
      </c>
    </row>
    <row r="517">
      <c r="A517" s="8">
        <v>81.05</v>
      </c>
      <c r="B517" s="3" t="str">
        <f t="shared" si="1"/>
        <v>#REF!</v>
      </c>
    </row>
    <row r="518">
      <c r="A518" s="8">
        <v>81.61</v>
      </c>
      <c r="B518" s="3" t="str">
        <f t="shared" si="1"/>
        <v>#REF!</v>
      </c>
    </row>
    <row r="519">
      <c r="A519" s="11">
        <v>-0.59</v>
      </c>
      <c r="B519" s="3" t="str">
        <f t="shared" si="1"/>
        <v>#REF!</v>
      </c>
    </row>
    <row r="520">
      <c r="A520" s="12">
        <v>-0.0072</v>
      </c>
      <c r="B520" s="3" t="str">
        <f t="shared" si="1"/>
        <v>#REF!</v>
      </c>
    </row>
    <row r="521">
      <c r="A521" s="17">
        <v>115117.0</v>
      </c>
      <c r="B521" s="3" t="str">
        <f t="shared" si="1"/>
        <v>#REF!</v>
      </c>
    </row>
    <row r="522">
      <c r="A522" s="17">
        <v>148120.0</v>
      </c>
      <c r="B522" s="3" t="str">
        <f t="shared" si="1"/>
        <v>#REF!</v>
      </c>
    </row>
    <row r="523">
      <c r="A523" s="7">
        <v>40396.0</v>
      </c>
      <c r="B523" s="3" t="str">
        <f t="shared" si="1"/>
        <v>#REF!</v>
      </c>
    </row>
    <row r="524">
      <c r="A524" s="8">
        <v>81.61</v>
      </c>
      <c r="B524" s="3" t="str">
        <f t="shared" si="1"/>
        <v>#REF!</v>
      </c>
    </row>
    <row r="525">
      <c r="A525" s="8">
        <v>82.17</v>
      </c>
      <c r="B525" s="3" t="str">
        <f t="shared" si="1"/>
        <v>#REF!</v>
      </c>
    </row>
    <row r="526">
      <c r="A526" s="8">
        <v>79.56</v>
      </c>
      <c r="B526" s="3" t="str">
        <f t="shared" si="1"/>
        <v>#REF!</v>
      </c>
    </row>
    <row r="527">
      <c r="A527" s="8">
        <v>80.16</v>
      </c>
      <c r="B527" s="3" t="str">
        <f t="shared" si="1"/>
        <v>#REF!</v>
      </c>
    </row>
    <row r="528">
      <c r="A528" s="11">
        <v>-1.45</v>
      </c>
      <c r="B528" s="3" t="str">
        <f t="shared" si="1"/>
        <v>#REF!</v>
      </c>
    </row>
    <row r="529">
      <c r="A529" s="12">
        <v>-0.0178</v>
      </c>
      <c r="B529" s="3" t="str">
        <f t="shared" si="1"/>
        <v>#REF!</v>
      </c>
    </row>
    <row r="530">
      <c r="A530" s="17">
        <v>143809.0</v>
      </c>
      <c r="B530" s="3" t="str">
        <f t="shared" si="1"/>
        <v>#REF!</v>
      </c>
    </row>
    <row r="531">
      <c r="A531" s="17">
        <v>142557.0</v>
      </c>
      <c r="B531" s="3" t="str">
        <f t="shared" si="1"/>
        <v>#REF!</v>
      </c>
    </row>
    <row r="532">
      <c r="A532" s="7">
        <v>40399.0</v>
      </c>
      <c r="B532" s="3" t="str">
        <f t="shared" si="1"/>
        <v>#REF!</v>
      </c>
    </row>
    <row r="533">
      <c r="A533" s="8">
        <v>80.49</v>
      </c>
      <c r="B533" s="3" t="str">
        <f t="shared" si="1"/>
        <v>#REF!</v>
      </c>
    </row>
    <row r="534">
      <c r="A534" s="8">
        <v>81.38</v>
      </c>
      <c r="B534" s="3" t="str">
        <f t="shared" si="1"/>
        <v>#REF!</v>
      </c>
    </row>
    <row r="535">
      <c r="A535" s="8">
        <v>80.26</v>
      </c>
      <c r="B535" s="3" t="str">
        <f t="shared" si="1"/>
        <v>#REF!</v>
      </c>
    </row>
    <row r="536">
      <c r="A536" s="8">
        <v>80.99</v>
      </c>
      <c r="B536" s="3" t="str">
        <f t="shared" si="1"/>
        <v>#REF!</v>
      </c>
    </row>
    <row r="537">
      <c r="A537" s="9">
        <f>+0.83</f>
        <v>0.83</v>
      </c>
      <c r="B537" s="3" t="str">
        <f t="shared" si="1"/>
        <v>#REF!</v>
      </c>
    </row>
    <row r="538">
      <c r="A538" s="9">
        <f>+1.04%</f>
        <v>0.0104</v>
      </c>
      <c r="B538" s="3" t="str">
        <f t="shared" si="1"/>
        <v>#REF!</v>
      </c>
    </row>
    <row r="539">
      <c r="A539" s="16">
        <v>101629.0</v>
      </c>
      <c r="B539" s="3" t="str">
        <f t="shared" si="1"/>
        <v>#REF!</v>
      </c>
    </row>
    <row r="540">
      <c r="A540" s="16">
        <v>133063.0</v>
      </c>
      <c r="B540" s="3" t="str">
        <f t="shared" si="1"/>
        <v>#REF!</v>
      </c>
    </row>
    <row r="541">
      <c r="A541" s="7">
        <v>40400.0</v>
      </c>
      <c r="B541" s="3" t="str">
        <f t="shared" si="1"/>
        <v>#REF!</v>
      </c>
    </row>
    <row r="542">
      <c r="A542" s="8">
        <v>81.0</v>
      </c>
      <c r="B542" s="3" t="str">
        <f t="shared" si="1"/>
        <v>#REF!</v>
      </c>
    </row>
    <row r="543">
      <c r="A543" s="8">
        <v>81.13</v>
      </c>
      <c r="B543" s="3" t="str">
        <f t="shared" si="1"/>
        <v>#REF!</v>
      </c>
    </row>
    <row r="544">
      <c r="A544" s="8">
        <v>78.5</v>
      </c>
      <c r="B544" s="3" t="str">
        <f t="shared" si="1"/>
        <v>#REF!</v>
      </c>
    </row>
    <row r="545">
      <c r="A545" s="8">
        <v>79.6</v>
      </c>
      <c r="B545" s="3" t="str">
        <f t="shared" si="1"/>
        <v>#REF!</v>
      </c>
    </row>
    <row r="546">
      <c r="A546" s="11">
        <v>-1.39</v>
      </c>
      <c r="B546" s="3" t="str">
        <f t="shared" si="1"/>
        <v>#REF!</v>
      </c>
    </row>
    <row r="547">
      <c r="A547" s="12">
        <v>-0.0172</v>
      </c>
      <c r="B547" s="3" t="str">
        <f t="shared" si="1"/>
        <v>#REF!</v>
      </c>
    </row>
    <row r="548">
      <c r="A548" s="17">
        <v>165127.0</v>
      </c>
      <c r="B548" s="3" t="str">
        <f t="shared" si="1"/>
        <v>#REF!</v>
      </c>
    </row>
    <row r="549">
      <c r="A549" s="17">
        <v>110852.0</v>
      </c>
      <c r="B549" s="3" t="str">
        <f t="shared" si="1"/>
        <v>#REF!</v>
      </c>
    </row>
    <row r="550">
      <c r="A550" s="7">
        <v>40401.0</v>
      </c>
      <c r="B550" s="3" t="str">
        <f t="shared" si="1"/>
        <v>#REF!</v>
      </c>
    </row>
    <row r="551">
      <c r="A551" s="8">
        <v>79.49</v>
      </c>
      <c r="B551" s="3" t="str">
        <f t="shared" si="1"/>
        <v>#REF!</v>
      </c>
    </row>
    <row r="552">
      <c r="A552" s="8">
        <v>79.62</v>
      </c>
      <c r="B552" s="3" t="str">
        <f t="shared" si="1"/>
        <v>#REF!</v>
      </c>
    </row>
    <row r="553">
      <c r="A553" s="8">
        <v>76.92</v>
      </c>
      <c r="B553" s="3" t="str">
        <f t="shared" si="1"/>
        <v>#REF!</v>
      </c>
    </row>
    <row r="554">
      <c r="A554" s="8">
        <v>77.64</v>
      </c>
      <c r="B554" s="3" t="str">
        <f t="shared" si="1"/>
        <v>#REF!</v>
      </c>
    </row>
    <row r="555">
      <c r="A555" s="11">
        <v>-1.96</v>
      </c>
      <c r="B555" s="3" t="str">
        <f t="shared" si="1"/>
        <v>#REF!</v>
      </c>
    </row>
    <row r="556">
      <c r="A556" s="12">
        <v>-0.0246</v>
      </c>
      <c r="B556" s="3" t="str">
        <f t="shared" si="1"/>
        <v>#REF!</v>
      </c>
    </row>
    <row r="557">
      <c r="A557" s="17">
        <v>138507.0</v>
      </c>
      <c r="B557" s="3" t="str">
        <f t="shared" si="1"/>
        <v>#REF!</v>
      </c>
    </row>
    <row r="558">
      <c r="A558" s="17">
        <v>96938.0</v>
      </c>
      <c r="B558" s="3" t="str">
        <f t="shared" si="1"/>
        <v>#REF!</v>
      </c>
    </row>
    <row r="559">
      <c r="A559" s="7">
        <v>40402.0</v>
      </c>
      <c r="B559" s="3" t="str">
        <f t="shared" si="1"/>
        <v>#REF!</v>
      </c>
    </row>
    <row r="560">
      <c r="A560" s="8">
        <v>77.1</v>
      </c>
      <c r="B560" s="3" t="str">
        <f t="shared" si="1"/>
        <v>#REF!</v>
      </c>
    </row>
    <row r="561">
      <c r="A561" s="8">
        <v>77.56</v>
      </c>
      <c r="B561" s="3" t="str">
        <f t="shared" si="1"/>
        <v>#REF!</v>
      </c>
    </row>
    <row r="562">
      <c r="A562" s="8">
        <v>75.25</v>
      </c>
      <c r="B562" s="3" t="str">
        <f t="shared" si="1"/>
        <v>#REF!</v>
      </c>
    </row>
    <row r="563">
      <c r="A563" s="8">
        <v>75.52</v>
      </c>
      <c r="B563" s="3" t="str">
        <f t="shared" si="1"/>
        <v>#REF!</v>
      </c>
    </row>
    <row r="564">
      <c r="A564" s="11">
        <v>-2.12</v>
      </c>
      <c r="B564" s="3" t="str">
        <f t="shared" si="1"/>
        <v>#REF!</v>
      </c>
    </row>
    <row r="565">
      <c r="A565" s="12">
        <v>-0.0273</v>
      </c>
      <c r="B565" s="3" t="str">
        <f t="shared" si="1"/>
        <v>#REF!</v>
      </c>
    </row>
    <row r="566">
      <c r="A566" s="17">
        <v>169160.0</v>
      </c>
      <c r="B566" s="3" t="str">
        <f t="shared" si="1"/>
        <v>#REF!</v>
      </c>
    </row>
    <row r="567">
      <c r="A567" s="17">
        <v>75448.0</v>
      </c>
      <c r="B567" s="3" t="str">
        <f t="shared" si="1"/>
        <v>#REF!</v>
      </c>
    </row>
    <row r="568">
      <c r="A568" s="7">
        <v>40403.0</v>
      </c>
      <c r="B568" s="3" t="str">
        <f t="shared" si="1"/>
        <v>#REF!</v>
      </c>
    </row>
    <row r="569">
      <c r="A569" s="8">
        <v>75.68</v>
      </c>
      <c r="B569" s="3" t="str">
        <f t="shared" si="1"/>
        <v>#REF!</v>
      </c>
    </row>
    <row r="570">
      <c r="A570" s="8">
        <v>76.43</v>
      </c>
      <c r="B570" s="3" t="str">
        <f t="shared" si="1"/>
        <v>#REF!</v>
      </c>
    </row>
    <row r="571">
      <c r="A571" s="8">
        <v>74.67</v>
      </c>
      <c r="B571" s="3" t="str">
        <f t="shared" si="1"/>
        <v>#REF!</v>
      </c>
    </row>
    <row r="572">
      <c r="A572" s="8">
        <v>75.11</v>
      </c>
      <c r="B572" s="3" t="str">
        <f t="shared" si="1"/>
        <v>#REF!</v>
      </c>
    </row>
    <row r="573">
      <c r="A573" s="11">
        <v>-0.41</v>
      </c>
      <c r="B573" s="3" t="str">
        <f t="shared" si="1"/>
        <v>#REF!</v>
      </c>
    </row>
    <row r="574">
      <c r="A574" s="12">
        <v>-0.0054</v>
      </c>
      <c r="B574" s="3" t="str">
        <f t="shared" si="1"/>
        <v>#REF!</v>
      </c>
    </row>
    <row r="575">
      <c r="A575" s="17">
        <v>119715.0</v>
      </c>
      <c r="B575" s="3" t="str">
        <f t="shared" si="1"/>
        <v>#REF!</v>
      </c>
    </row>
    <row r="576">
      <c r="A576" s="17">
        <v>28718.0</v>
      </c>
      <c r="B576" s="3" t="str">
        <f t="shared" si="1"/>
        <v>#REF!</v>
      </c>
    </row>
    <row r="577">
      <c r="A577" s="7">
        <v>40406.0</v>
      </c>
      <c r="B577" s="3" t="str">
        <f t="shared" si="1"/>
        <v>#REF!</v>
      </c>
    </row>
    <row r="578">
      <c r="A578" s="8">
        <v>75.12</v>
      </c>
      <c r="B578" s="3" t="str">
        <f t="shared" si="1"/>
        <v>#REF!</v>
      </c>
    </row>
    <row r="579">
      <c r="A579" s="8">
        <v>75.75</v>
      </c>
      <c r="B579" s="3" t="str">
        <f t="shared" si="1"/>
        <v>#REF!</v>
      </c>
    </row>
    <row r="580">
      <c r="A580" s="8">
        <v>74.53</v>
      </c>
      <c r="B580" s="3" t="str">
        <f t="shared" si="1"/>
        <v>#REF!</v>
      </c>
    </row>
    <row r="581">
      <c r="A581" s="8">
        <v>74.85</v>
      </c>
      <c r="B581" s="3" t="str">
        <f t="shared" si="1"/>
        <v>#REF!</v>
      </c>
    </row>
    <row r="582">
      <c r="A582" s="11">
        <v>-0.26</v>
      </c>
      <c r="B582" s="3" t="str">
        <f t="shared" si="1"/>
        <v>#REF!</v>
      </c>
    </row>
    <row r="583">
      <c r="A583" s="12">
        <v>-0.0035</v>
      </c>
      <c r="B583" s="3" t="str">
        <f t="shared" si="1"/>
        <v>#REF!</v>
      </c>
    </row>
    <row r="584">
      <c r="A584" s="17">
        <v>20066.0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40347</v>
      </c>
      <c r="C3" s="3">
        <v>79.52</v>
      </c>
      <c r="D3" s="3">
        <v>79.86</v>
      </c>
      <c r="E3" s="3">
        <v>78.34</v>
      </c>
      <c r="F3" s="3">
        <v>79.25</v>
      </c>
      <c r="G3" s="3">
        <v>-0.39</v>
      </c>
      <c r="H3" s="6">
        <v>-0.0049</v>
      </c>
      <c r="I3" s="15">
        <v>22387.0</v>
      </c>
      <c r="J3" s="15">
        <v>46807.0</v>
      </c>
    </row>
    <row r="4">
      <c r="A4" s="4" t="s">
        <v>4</v>
      </c>
      <c r="B4" s="5">
        <f t="shared" si="1"/>
        <v>40350</v>
      </c>
      <c r="C4" s="3">
        <v>80.06</v>
      </c>
      <c r="D4" s="3">
        <v>80.81</v>
      </c>
      <c r="E4" s="3">
        <v>78.7</v>
      </c>
      <c r="F4" s="3">
        <v>79.67</v>
      </c>
      <c r="G4" s="3">
        <v>0.42</v>
      </c>
      <c r="H4" s="3">
        <v>0.0053</v>
      </c>
      <c r="I4" s="15">
        <v>26497.0</v>
      </c>
      <c r="J4" s="15">
        <v>49173.0</v>
      </c>
    </row>
    <row r="5">
      <c r="A5" s="4" t="s">
        <v>5</v>
      </c>
      <c r="B5" s="5">
        <f t="shared" si="1"/>
        <v>40351</v>
      </c>
      <c r="C5" s="3">
        <v>79.53</v>
      </c>
      <c r="D5" s="3">
        <v>79.98</v>
      </c>
      <c r="E5" s="3">
        <v>78.52</v>
      </c>
      <c r="F5" s="3">
        <v>78.93</v>
      </c>
      <c r="G5" s="3">
        <v>-0.74</v>
      </c>
      <c r="H5" s="6">
        <v>-0.0093</v>
      </c>
      <c r="I5" s="15">
        <v>16896.0</v>
      </c>
      <c r="J5" s="15">
        <v>47622.0</v>
      </c>
    </row>
    <row r="6">
      <c r="A6" s="4" t="s">
        <v>6</v>
      </c>
      <c r="B6" s="5">
        <f t="shared" si="1"/>
        <v>40352</v>
      </c>
      <c r="C6" s="3">
        <v>78.72</v>
      </c>
      <c r="D6" s="3">
        <v>79.0</v>
      </c>
      <c r="E6" s="3">
        <v>76.6</v>
      </c>
      <c r="F6" s="3">
        <v>77.14</v>
      </c>
      <c r="G6" s="3">
        <v>-1.79</v>
      </c>
      <c r="H6" s="6">
        <v>-0.0227</v>
      </c>
      <c r="I6" s="15">
        <v>21983.0</v>
      </c>
      <c r="J6" s="15">
        <v>49373.0</v>
      </c>
    </row>
    <row r="7">
      <c r="A7" s="4" t="s">
        <v>7</v>
      </c>
      <c r="B7" s="5">
        <f t="shared" si="1"/>
        <v>40353</v>
      </c>
      <c r="C7" s="3">
        <v>76.96</v>
      </c>
      <c r="D7" s="3">
        <v>77.25</v>
      </c>
      <c r="E7" s="3">
        <v>76.2</v>
      </c>
      <c r="F7" s="3">
        <v>77.22</v>
      </c>
      <c r="G7" s="3">
        <v>0.08</v>
      </c>
      <c r="H7" s="3">
        <v>0.001</v>
      </c>
      <c r="I7" s="15">
        <v>20889.0</v>
      </c>
      <c r="J7" s="15">
        <v>53634.0</v>
      </c>
    </row>
    <row r="8">
      <c r="A8" s="4" t="s">
        <v>8</v>
      </c>
      <c r="B8" s="5">
        <f t="shared" si="1"/>
        <v>40354</v>
      </c>
      <c r="C8" s="3">
        <v>77.16</v>
      </c>
      <c r="D8" s="3">
        <v>79.33</v>
      </c>
      <c r="E8" s="3">
        <v>76.54</v>
      </c>
      <c r="F8" s="3">
        <v>79.01</v>
      </c>
      <c r="G8" s="3">
        <v>1.79</v>
      </c>
      <c r="H8" s="3">
        <v>0.0232</v>
      </c>
      <c r="I8" s="15">
        <v>28010.0</v>
      </c>
      <c r="J8" s="15">
        <v>52959.0</v>
      </c>
    </row>
    <row r="9">
      <c r="A9" s="4" t="s">
        <v>9</v>
      </c>
      <c r="B9" s="5">
        <f t="shared" si="1"/>
        <v>40357</v>
      </c>
      <c r="C9" s="3">
        <v>79.14</v>
      </c>
      <c r="D9" s="3">
        <v>79.48</v>
      </c>
      <c r="E9" s="3">
        <v>78.0</v>
      </c>
      <c r="F9" s="3">
        <v>78.55</v>
      </c>
      <c r="G9" s="3">
        <v>-0.46</v>
      </c>
      <c r="H9" s="6">
        <v>-0.0058</v>
      </c>
      <c r="I9" s="15">
        <v>25363.0</v>
      </c>
      <c r="J9" s="15">
        <v>55628.0</v>
      </c>
    </row>
    <row r="10">
      <c r="A10" s="7">
        <v>40347.0</v>
      </c>
      <c r="B10" s="5">
        <f t="shared" si="1"/>
        <v>40358</v>
      </c>
      <c r="C10" s="3">
        <v>78.45</v>
      </c>
      <c r="D10" s="3">
        <v>78.66</v>
      </c>
      <c r="E10" s="3">
        <v>75.69</v>
      </c>
      <c r="F10" s="3">
        <v>76.27</v>
      </c>
      <c r="G10" s="3">
        <v>-2.28</v>
      </c>
      <c r="H10" s="6">
        <v>-0.029</v>
      </c>
      <c r="I10" s="15">
        <v>39133.0</v>
      </c>
      <c r="J10" s="15">
        <v>62306.0</v>
      </c>
    </row>
    <row r="11">
      <c r="A11" s="8">
        <v>79.52</v>
      </c>
      <c r="B11" s="5">
        <f t="shared" si="1"/>
        <v>40359</v>
      </c>
      <c r="C11" s="3">
        <v>75.77</v>
      </c>
      <c r="D11" s="3">
        <v>76.96</v>
      </c>
      <c r="E11" s="3">
        <v>74.82</v>
      </c>
      <c r="F11" s="3">
        <v>75.7</v>
      </c>
      <c r="G11" s="3">
        <v>-0.57</v>
      </c>
      <c r="H11" s="6">
        <v>-0.0075</v>
      </c>
      <c r="I11" s="15">
        <v>36469.0</v>
      </c>
      <c r="J11" s="15">
        <v>65682.0</v>
      </c>
    </row>
    <row r="12">
      <c r="A12" s="8">
        <v>79.86</v>
      </c>
      <c r="B12" s="5">
        <f t="shared" si="1"/>
        <v>40360</v>
      </c>
      <c r="C12" s="3">
        <v>75.38</v>
      </c>
      <c r="D12" s="3">
        <v>75.38</v>
      </c>
      <c r="E12" s="3">
        <v>72.2</v>
      </c>
      <c r="F12" s="3">
        <v>73.03</v>
      </c>
      <c r="G12" s="3">
        <v>-2.67</v>
      </c>
      <c r="H12" s="6">
        <v>-0.0353</v>
      </c>
      <c r="I12" s="15">
        <v>41389.0</v>
      </c>
      <c r="J12" s="15">
        <v>68049.0</v>
      </c>
    </row>
    <row r="13">
      <c r="A13" s="8">
        <v>78.34</v>
      </c>
      <c r="B13" s="5">
        <f t="shared" si="1"/>
        <v>40361</v>
      </c>
      <c r="C13" s="3">
        <v>72.77</v>
      </c>
      <c r="D13" s="3">
        <v>73.4</v>
      </c>
      <c r="E13" s="3">
        <v>71.84</v>
      </c>
      <c r="F13" s="3">
        <v>72.26</v>
      </c>
      <c r="G13" s="3">
        <v>-0.77</v>
      </c>
      <c r="H13" s="6">
        <v>-0.0105</v>
      </c>
      <c r="I13" s="15">
        <v>25492.0</v>
      </c>
      <c r="J13" s="15">
        <v>70946.0</v>
      </c>
    </row>
    <row r="14">
      <c r="A14" s="8">
        <v>79.25</v>
      </c>
      <c r="B14" s="5">
        <f t="shared" si="1"/>
        <v>40364</v>
      </c>
      <c r="C14" s="3">
        <v>72.65</v>
      </c>
      <c r="D14" s="3">
        <v>72.9</v>
      </c>
      <c r="E14" s="3">
        <v>71.78</v>
      </c>
      <c r="F14" s="3">
        <v>72.2</v>
      </c>
      <c r="G14" s="3">
        <v>-0.06</v>
      </c>
      <c r="H14" s="6">
        <v>-8.0E-4</v>
      </c>
      <c r="I14" s="15">
        <v>5808.0</v>
      </c>
      <c r="J14" s="15">
        <v>70993.0</v>
      </c>
    </row>
    <row r="15">
      <c r="A15" s="11">
        <v>-0.39</v>
      </c>
      <c r="B15" s="5">
        <f t="shared" si="1"/>
        <v>40365</v>
      </c>
      <c r="C15" s="3">
        <v>71.92</v>
      </c>
      <c r="D15" s="3">
        <v>74.01</v>
      </c>
      <c r="E15" s="3">
        <v>71.5</v>
      </c>
      <c r="F15" s="3">
        <v>72.29</v>
      </c>
      <c r="G15" s="3">
        <v>0.09</v>
      </c>
      <c r="H15" s="3">
        <v>0.0012</v>
      </c>
      <c r="I15" s="15">
        <v>32435.0</v>
      </c>
      <c r="J15" s="15">
        <v>74218.0</v>
      </c>
    </row>
    <row r="16">
      <c r="A16" s="12">
        <v>-0.0049</v>
      </c>
      <c r="B16" s="5">
        <f t="shared" si="1"/>
        <v>40366</v>
      </c>
      <c r="C16" s="3">
        <v>72.44</v>
      </c>
      <c r="D16" s="3">
        <v>75.08</v>
      </c>
      <c r="E16" s="3">
        <v>71.76</v>
      </c>
      <c r="F16" s="3">
        <v>74.29</v>
      </c>
      <c r="G16" s="3">
        <v>2.0</v>
      </c>
      <c r="H16" s="3">
        <v>0.0277</v>
      </c>
      <c r="I16" s="15">
        <v>38822.0</v>
      </c>
      <c r="J16" s="15">
        <v>76485.0</v>
      </c>
    </row>
    <row r="17">
      <c r="A17" s="17">
        <v>22387.0</v>
      </c>
      <c r="B17" s="5">
        <f t="shared" si="1"/>
        <v>40367</v>
      </c>
      <c r="C17" s="3">
        <v>75.05</v>
      </c>
      <c r="D17" s="3">
        <v>76.1</v>
      </c>
      <c r="E17" s="3">
        <v>74.53</v>
      </c>
      <c r="F17" s="3">
        <v>75.58</v>
      </c>
      <c r="G17" s="3">
        <v>1.29</v>
      </c>
      <c r="H17" s="3">
        <v>0.0174</v>
      </c>
      <c r="I17" s="15">
        <v>45737.0</v>
      </c>
      <c r="J17" s="15">
        <v>81639.0</v>
      </c>
    </row>
    <row r="18">
      <c r="A18" s="17">
        <v>46807.0</v>
      </c>
      <c r="B18" s="5">
        <f t="shared" si="1"/>
        <v>40368</v>
      </c>
      <c r="C18" s="3">
        <v>75.77</v>
      </c>
      <c r="D18" s="3">
        <v>76.5</v>
      </c>
      <c r="E18" s="3">
        <v>75.11</v>
      </c>
      <c r="F18" s="3">
        <v>76.07</v>
      </c>
      <c r="G18" s="3">
        <v>0.49</v>
      </c>
      <c r="H18" s="3">
        <v>0.006500000000000001</v>
      </c>
      <c r="I18" s="15">
        <v>56689.0</v>
      </c>
      <c r="J18" s="15">
        <v>87106.0</v>
      </c>
    </row>
    <row r="19">
      <c r="A19" s="7">
        <v>40350.0</v>
      </c>
      <c r="B19" s="5">
        <f t="shared" si="1"/>
        <v>40371</v>
      </c>
      <c r="C19" s="3">
        <v>76.08</v>
      </c>
      <c r="D19" s="3">
        <v>76.27</v>
      </c>
      <c r="E19" s="3">
        <v>74.44</v>
      </c>
      <c r="F19" s="3">
        <v>74.82</v>
      </c>
      <c r="G19" s="3">
        <v>-1.25</v>
      </c>
      <c r="H19" s="6">
        <v>-0.0164</v>
      </c>
      <c r="I19" s="15">
        <v>54022.0</v>
      </c>
      <c r="J19" s="15">
        <v>98606.0</v>
      </c>
    </row>
    <row r="20">
      <c r="A20" s="8">
        <v>80.06</v>
      </c>
      <c r="B20" s="5">
        <f t="shared" si="1"/>
        <v>40372</v>
      </c>
      <c r="C20" s="3">
        <v>75.05</v>
      </c>
      <c r="D20" s="3">
        <v>77.28</v>
      </c>
      <c r="E20" s="3">
        <v>74.09</v>
      </c>
      <c r="F20" s="3">
        <v>77.04</v>
      </c>
      <c r="G20" s="3">
        <v>2.22</v>
      </c>
      <c r="H20" s="3">
        <v>0.0297</v>
      </c>
      <c r="I20" s="15">
        <v>71790.0</v>
      </c>
      <c r="J20" s="15">
        <v>112575.0</v>
      </c>
    </row>
    <row r="21">
      <c r="A21" s="8">
        <v>80.81</v>
      </c>
      <c r="B21" s="5">
        <f t="shared" si="1"/>
        <v>40373</v>
      </c>
      <c r="C21" s="3">
        <v>77.26</v>
      </c>
      <c r="D21" s="3">
        <v>77.98</v>
      </c>
      <c r="E21" s="3">
        <v>76.39</v>
      </c>
      <c r="F21" s="3">
        <v>76.98</v>
      </c>
      <c r="G21" s="3">
        <v>-0.06</v>
      </c>
      <c r="H21" s="6">
        <v>-8.0E-4</v>
      </c>
      <c r="I21" s="15">
        <v>55096.0</v>
      </c>
      <c r="J21" s="15">
        <v>121402.0</v>
      </c>
    </row>
    <row r="22">
      <c r="A22" s="8">
        <v>78.7</v>
      </c>
      <c r="B22" s="5">
        <f t="shared" si="1"/>
        <v>40374</v>
      </c>
      <c r="C22" s="3">
        <v>76.55</v>
      </c>
      <c r="D22" s="3">
        <v>77.58</v>
      </c>
      <c r="E22" s="3">
        <v>75.36</v>
      </c>
      <c r="F22" s="3">
        <v>76.46</v>
      </c>
      <c r="G22" s="3">
        <v>-0.52</v>
      </c>
      <c r="H22" s="6">
        <v>-0.0068</v>
      </c>
      <c r="I22" s="15">
        <v>39456.0</v>
      </c>
      <c r="J22" s="15">
        <v>127907.0</v>
      </c>
    </row>
    <row r="23">
      <c r="A23" s="8">
        <v>79.67</v>
      </c>
      <c r="B23" s="5">
        <f t="shared" si="1"/>
        <v>40375</v>
      </c>
      <c r="C23" s="3">
        <v>76.75</v>
      </c>
      <c r="D23" s="3">
        <v>76.85</v>
      </c>
      <c r="E23" s="3">
        <v>75.08</v>
      </c>
      <c r="F23" s="3">
        <v>75.79</v>
      </c>
      <c r="G23" s="3">
        <v>-0.67</v>
      </c>
      <c r="H23" s="6">
        <v>-0.0088</v>
      </c>
      <c r="I23" s="15">
        <v>38586.0</v>
      </c>
      <c r="J23" s="15">
        <v>129032.0</v>
      </c>
    </row>
    <row r="24">
      <c r="A24" s="9">
        <f>+0.42</f>
        <v>0.42</v>
      </c>
      <c r="B24" s="5">
        <f t="shared" si="1"/>
        <v>40378</v>
      </c>
      <c r="C24" s="3">
        <v>75.5</v>
      </c>
      <c r="D24" s="3">
        <v>77.61</v>
      </c>
      <c r="E24" s="3">
        <v>75.28</v>
      </c>
      <c r="F24" s="3">
        <v>76.11</v>
      </c>
      <c r="G24" s="3">
        <v>0.32</v>
      </c>
      <c r="H24" s="3">
        <v>0.0042</v>
      </c>
      <c r="I24" s="15">
        <v>44752.0</v>
      </c>
      <c r="J24" s="15">
        <v>130230.0</v>
      </c>
    </row>
    <row r="25">
      <c r="A25" s="9">
        <f>+0.53%</f>
        <v>0.0053</v>
      </c>
      <c r="B25" s="5">
        <f t="shared" si="1"/>
        <v>40379</v>
      </c>
      <c r="C25" s="3">
        <v>76.25</v>
      </c>
      <c r="D25" s="3">
        <v>76.94</v>
      </c>
      <c r="E25" s="3">
        <v>75.19</v>
      </c>
      <c r="F25" s="3">
        <v>76.63</v>
      </c>
      <c r="G25" s="3">
        <v>0.52</v>
      </c>
      <c r="H25" s="3">
        <v>0.0068000000000000005</v>
      </c>
      <c r="I25" s="15">
        <v>63869.0</v>
      </c>
      <c r="J25" s="15">
        <v>138210.0</v>
      </c>
    </row>
    <row r="26">
      <c r="A26" s="16">
        <v>26497.0</v>
      </c>
      <c r="B26" s="5">
        <f t="shared" si="1"/>
        <v>40380</v>
      </c>
      <c r="C26" s="3">
        <v>76.66</v>
      </c>
      <c r="D26" s="3">
        <v>77.63</v>
      </c>
      <c r="E26" s="3">
        <v>75.55</v>
      </c>
      <c r="F26" s="3">
        <v>75.84</v>
      </c>
      <c r="G26" s="3">
        <v>-0.79</v>
      </c>
      <c r="H26" s="6">
        <v>-0.0103</v>
      </c>
      <c r="I26" s="15">
        <v>59192.0</v>
      </c>
      <c r="J26" s="15">
        <v>145000.0</v>
      </c>
    </row>
    <row r="27">
      <c r="A27" s="16">
        <v>49173.0</v>
      </c>
      <c r="B27" s="5">
        <f t="shared" si="1"/>
        <v>40381</v>
      </c>
      <c r="C27" s="3">
        <v>75.91</v>
      </c>
      <c r="D27" s="3">
        <v>78.42</v>
      </c>
      <c r="E27" s="3">
        <v>75.4</v>
      </c>
      <c r="F27" s="3">
        <v>78.31</v>
      </c>
      <c r="G27" s="3">
        <v>2.47</v>
      </c>
      <c r="H27" s="3">
        <v>0.0326</v>
      </c>
      <c r="I27" s="15">
        <v>67454.0</v>
      </c>
      <c r="J27" s="15">
        <v>147773.0</v>
      </c>
    </row>
    <row r="28">
      <c r="A28" s="7">
        <v>40351.0</v>
      </c>
      <c r="B28" s="5">
        <f t="shared" si="1"/>
        <v>40382</v>
      </c>
      <c r="C28" s="3">
        <v>78.16</v>
      </c>
      <c r="D28" s="3">
        <v>78.58</v>
      </c>
      <c r="E28" s="3">
        <v>77.39</v>
      </c>
      <c r="F28" s="3">
        <v>77.92</v>
      </c>
      <c r="G28" s="3">
        <v>-0.39</v>
      </c>
      <c r="H28" s="6">
        <v>-0.005</v>
      </c>
      <c r="I28" s="15">
        <v>42081.0</v>
      </c>
      <c r="J28" s="15">
        <v>153483.0</v>
      </c>
    </row>
    <row r="29">
      <c r="A29" s="8">
        <v>79.53</v>
      </c>
      <c r="B29" s="5">
        <f t="shared" si="1"/>
        <v>40385</v>
      </c>
      <c r="C29" s="3">
        <v>77.94</v>
      </c>
      <c r="D29" s="3">
        <v>78.37</v>
      </c>
      <c r="E29" s="3">
        <v>77.08</v>
      </c>
      <c r="F29" s="3">
        <v>77.99</v>
      </c>
      <c r="G29" s="3">
        <v>0.07</v>
      </c>
      <c r="H29" s="3">
        <v>9.0E-4</v>
      </c>
      <c r="I29" s="15">
        <v>29687.0</v>
      </c>
      <c r="J29" s="15">
        <v>155259.0</v>
      </c>
    </row>
    <row r="30">
      <c r="A30" s="8">
        <v>79.98</v>
      </c>
      <c r="B30" s="5">
        <f t="shared" si="1"/>
        <v>40386</v>
      </c>
      <c r="C30" s="3">
        <v>77.97</v>
      </c>
      <c r="D30" s="3">
        <v>78.69</v>
      </c>
      <c r="E30" s="3">
        <v>75.96</v>
      </c>
      <c r="F30" s="3">
        <v>76.59</v>
      </c>
      <c r="G30" s="3">
        <v>-1.4</v>
      </c>
      <c r="H30" s="6">
        <v>-0.018</v>
      </c>
      <c r="I30" s="15">
        <v>52845.0</v>
      </c>
      <c r="J30" s="15">
        <v>156661.0</v>
      </c>
    </row>
    <row r="31">
      <c r="A31" s="8">
        <v>78.52</v>
      </c>
      <c r="B31" s="5">
        <f t="shared" si="1"/>
        <v>40387</v>
      </c>
      <c r="C31" s="3">
        <v>76.5</v>
      </c>
      <c r="D31" s="3">
        <v>76.84</v>
      </c>
      <c r="E31" s="3">
        <v>75.26</v>
      </c>
      <c r="F31" s="3">
        <v>76.5</v>
      </c>
      <c r="G31" s="3">
        <v>-0.09</v>
      </c>
      <c r="H31" s="6">
        <v>-0.0012</v>
      </c>
      <c r="I31" s="15">
        <v>64047.0</v>
      </c>
      <c r="J31" s="15">
        <v>156435.0</v>
      </c>
    </row>
    <row r="32">
      <c r="A32" s="8">
        <v>78.93</v>
      </c>
      <c r="B32" s="5">
        <f t="shared" si="1"/>
        <v>40388</v>
      </c>
      <c r="C32" s="3">
        <v>76.4</v>
      </c>
      <c r="D32" s="3">
        <v>78.42</v>
      </c>
      <c r="E32" s="3">
        <v>75.93</v>
      </c>
      <c r="F32" s="3">
        <v>77.89</v>
      </c>
      <c r="G32" s="3">
        <v>1.39</v>
      </c>
      <c r="H32" s="3">
        <v>0.0182</v>
      </c>
      <c r="I32" s="15">
        <v>96098.0</v>
      </c>
      <c r="J32" s="15">
        <v>171865.0</v>
      </c>
    </row>
    <row r="33">
      <c r="A33" s="11">
        <v>-0.74</v>
      </c>
      <c r="B33" s="5">
        <f t="shared" si="1"/>
        <v>40389</v>
      </c>
      <c r="C33" s="3">
        <v>77.75</v>
      </c>
      <c r="D33" s="3">
        <v>78.61</v>
      </c>
      <c r="E33" s="3">
        <v>76.44</v>
      </c>
      <c r="F33" s="3">
        <v>78.48</v>
      </c>
      <c r="G33" s="3">
        <v>0.59</v>
      </c>
      <c r="H33" s="3">
        <v>0.0076</v>
      </c>
      <c r="I33" s="15">
        <v>81370.0</v>
      </c>
      <c r="J33" s="15">
        <v>171608.0</v>
      </c>
    </row>
    <row r="34">
      <c r="A34" s="12">
        <v>-0.0093</v>
      </c>
      <c r="B34" s="5">
        <f t="shared" si="1"/>
        <v>40392</v>
      </c>
      <c r="C34" s="3">
        <v>78.55</v>
      </c>
      <c r="D34" s="3">
        <v>81.39</v>
      </c>
      <c r="E34" s="3">
        <v>78.53</v>
      </c>
      <c r="F34" s="3">
        <v>81.04</v>
      </c>
      <c r="G34" s="3">
        <v>2.56</v>
      </c>
      <c r="H34" s="3">
        <v>0.0326</v>
      </c>
      <c r="I34" s="15">
        <v>75146.0</v>
      </c>
      <c r="J34" s="15">
        <v>182636.0</v>
      </c>
    </row>
    <row r="35">
      <c r="A35" s="17">
        <v>16896.0</v>
      </c>
      <c r="B35" s="5">
        <f t="shared" si="1"/>
        <v>40393</v>
      </c>
      <c r="C35" s="3">
        <v>81.23</v>
      </c>
      <c r="D35" s="3">
        <v>82.84</v>
      </c>
      <c r="E35" s="3">
        <v>80.78</v>
      </c>
      <c r="F35" s="3">
        <v>82.76</v>
      </c>
      <c r="G35" s="3">
        <v>1.72</v>
      </c>
      <c r="H35" s="3">
        <v>0.0212</v>
      </c>
      <c r="I35" s="15">
        <v>133721.0</v>
      </c>
      <c r="J35" s="15">
        <v>164856.0</v>
      </c>
    </row>
    <row r="36">
      <c r="A36" s="17">
        <v>47622.0</v>
      </c>
      <c r="B36" s="5">
        <f t="shared" si="1"/>
        <v>40394</v>
      </c>
      <c r="C36" s="3">
        <v>82.59</v>
      </c>
      <c r="D36" s="3">
        <v>83.09</v>
      </c>
      <c r="E36" s="3">
        <v>81.8</v>
      </c>
      <c r="F36" s="3">
        <v>82.48</v>
      </c>
      <c r="G36" s="3">
        <v>-0.28</v>
      </c>
      <c r="H36" s="6">
        <v>-0.0034</v>
      </c>
      <c r="I36" s="15">
        <v>119095.0</v>
      </c>
      <c r="J36" s="15">
        <v>179346.0</v>
      </c>
    </row>
    <row r="37">
      <c r="A37" s="7">
        <v>40352.0</v>
      </c>
      <c r="B37" s="5">
        <f t="shared" si="1"/>
        <v>40395</v>
      </c>
      <c r="C37" s="3">
        <v>82.34</v>
      </c>
      <c r="D37" s="3">
        <v>82.55</v>
      </c>
      <c r="E37" s="3">
        <v>81.37</v>
      </c>
      <c r="F37" s="3">
        <v>81.95</v>
      </c>
      <c r="G37" s="3">
        <v>-0.53</v>
      </c>
      <c r="H37" s="6">
        <v>-0.0064</v>
      </c>
      <c r="I37" s="15">
        <v>74633.0</v>
      </c>
      <c r="J37" s="15">
        <v>180058.0</v>
      </c>
    </row>
    <row r="38">
      <c r="A38" s="8">
        <v>78.72</v>
      </c>
      <c r="B38" s="5">
        <f t="shared" si="1"/>
        <v>40396</v>
      </c>
      <c r="C38" s="3">
        <v>81.96</v>
      </c>
      <c r="D38" s="3">
        <v>82.49</v>
      </c>
      <c r="E38" s="3">
        <v>80.0</v>
      </c>
      <c r="F38" s="3">
        <v>80.59</v>
      </c>
      <c r="G38" s="3">
        <v>-1.36</v>
      </c>
      <c r="H38" s="6">
        <v>-0.0166</v>
      </c>
      <c r="I38" s="15">
        <v>96355.0</v>
      </c>
      <c r="J38" s="15">
        <v>180208.0</v>
      </c>
    </row>
    <row r="39">
      <c r="A39" s="8">
        <v>79.0</v>
      </c>
      <c r="B39" s="5">
        <f t="shared" si="1"/>
        <v>40399</v>
      </c>
      <c r="C39" s="3">
        <v>80.81</v>
      </c>
      <c r="D39" s="3">
        <v>81.73</v>
      </c>
      <c r="E39" s="3">
        <v>80.66</v>
      </c>
      <c r="F39" s="3">
        <v>81.42</v>
      </c>
      <c r="G39" s="3">
        <v>0.83</v>
      </c>
      <c r="H39" s="3">
        <v>0.0103</v>
      </c>
      <c r="I39" s="15">
        <v>69550.0</v>
      </c>
      <c r="J39" s="15">
        <v>183232.0</v>
      </c>
    </row>
    <row r="40">
      <c r="A40" s="8">
        <v>76.6</v>
      </c>
      <c r="B40" s="5">
        <f t="shared" si="1"/>
        <v>40400</v>
      </c>
      <c r="C40" s="3">
        <v>81.45</v>
      </c>
      <c r="D40" s="3">
        <v>81.54</v>
      </c>
      <c r="E40" s="3">
        <v>78.96</v>
      </c>
      <c r="F40" s="3">
        <v>80.08</v>
      </c>
      <c r="G40" s="3">
        <v>-1.34</v>
      </c>
      <c r="H40" s="6">
        <v>-0.0165</v>
      </c>
      <c r="I40" s="15">
        <v>131431.0</v>
      </c>
      <c r="J40" s="15">
        <v>191342.0</v>
      </c>
    </row>
    <row r="41">
      <c r="A41" s="8">
        <v>77.14</v>
      </c>
      <c r="B41" s="5">
        <f t="shared" si="1"/>
        <v>40401</v>
      </c>
      <c r="C41" s="3">
        <v>79.94</v>
      </c>
      <c r="D41" s="3">
        <v>80.1</v>
      </c>
      <c r="E41" s="3">
        <v>77.4</v>
      </c>
      <c r="F41" s="3">
        <v>78.09</v>
      </c>
      <c r="G41" s="3">
        <v>-1.99</v>
      </c>
      <c r="H41" s="6">
        <v>-0.0249</v>
      </c>
      <c r="I41" s="15">
        <v>103489.0</v>
      </c>
      <c r="J41" s="15">
        <v>183871.0</v>
      </c>
    </row>
    <row r="42">
      <c r="A42" s="11">
        <v>-1.79</v>
      </c>
      <c r="B42" s="5">
        <f t="shared" si="1"/>
        <v>40402</v>
      </c>
      <c r="C42" s="3">
        <v>77.56</v>
      </c>
      <c r="D42" s="3">
        <v>78.0</v>
      </c>
      <c r="E42" s="3">
        <v>75.63</v>
      </c>
      <c r="F42" s="3">
        <v>75.9</v>
      </c>
      <c r="G42" s="3">
        <v>-2.19</v>
      </c>
      <c r="H42" s="6">
        <v>-0.028</v>
      </c>
      <c r="I42" s="15">
        <v>173457.0</v>
      </c>
      <c r="J42" s="15">
        <v>181704.0</v>
      </c>
    </row>
    <row r="43">
      <c r="A43" s="12">
        <v>-0.0227</v>
      </c>
      <c r="B43" s="5">
        <f t="shared" si="1"/>
        <v>40403</v>
      </c>
      <c r="C43" s="3">
        <v>76.06</v>
      </c>
      <c r="D43" s="3">
        <v>76.79</v>
      </c>
      <c r="E43" s="3">
        <v>75.08</v>
      </c>
      <c r="F43" s="3">
        <v>75.52</v>
      </c>
      <c r="G43" s="3">
        <v>-0.38</v>
      </c>
      <c r="H43" s="6">
        <v>-0.005</v>
      </c>
      <c r="I43" s="15">
        <v>174449.0</v>
      </c>
      <c r="J43" s="15">
        <v>209159.0</v>
      </c>
    </row>
    <row r="44">
      <c r="A44" s="17">
        <v>21983.0</v>
      </c>
      <c r="B44" s="5">
        <f t="shared" si="1"/>
        <v>40406</v>
      </c>
      <c r="C44" s="3">
        <v>75.72</v>
      </c>
      <c r="D44" s="3">
        <v>76.15</v>
      </c>
      <c r="E44" s="3">
        <v>75.0</v>
      </c>
      <c r="F44" s="3">
        <v>75.63</v>
      </c>
      <c r="G44" s="3">
        <v>0.11</v>
      </c>
      <c r="H44" s="3">
        <v>0.0015</v>
      </c>
      <c r="I44" s="15">
        <v>131305.0</v>
      </c>
      <c r="J44" s="15">
        <v>222548.0</v>
      </c>
    </row>
    <row r="45">
      <c r="A45" s="17">
        <v>49373.0</v>
      </c>
      <c r="B45" s="5">
        <f t="shared" si="1"/>
        <v>40407</v>
      </c>
      <c r="C45" s="3">
        <v>75.31</v>
      </c>
      <c r="D45" s="3">
        <v>77.69</v>
      </c>
      <c r="E45" s="3">
        <v>75.31</v>
      </c>
      <c r="F45" s="3">
        <v>76.93</v>
      </c>
      <c r="G45" s="3">
        <v>1.3</v>
      </c>
      <c r="H45" s="3">
        <v>0.0172</v>
      </c>
      <c r="I45" s="15">
        <v>160743.0</v>
      </c>
      <c r="J45" s="15">
        <v>228758.0</v>
      </c>
    </row>
    <row r="46">
      <c r="A46" s="7">
        <v>40353.0</v>
      </c>
      <c r="B46" s="5">
        <f t="shared" si="1"/>
        <v>40408</v>
      </c>
      <c r="C46" s="3">
        <v>76.77</v>
      </c>
      <c r="D46" s="3">
        <v>76.86</v>
      </c>
      <c r="E46" s="3">
        <v>75.3</v>
      </c>
      <c r="F46" s="3">
        <v>76.47</v>
      </c>
      <c r="G46" s="3">
        <v>-0.46</v>
      </c>
      <c r="H46" s="6">
        <v>-0.006</v>
      </c>
      <c r="I46" s="15">
        <v>164724.0</v>
      </c>
      <c r="J46" s="15">
        <v>231962.0</v>
      </c>
    </row>
    <row r="47">
      <c r="A47" s="8">
        <v>76.96</v>
      </c>
      <c r="B47" s="5">
        <f t="shared" si="1"/>
        <v>40409</v>
      </c>
      <c r="C47" s="3">
        <v>76.3</v>
      </c>
      <c r="D47" s="3">
        <v>77.17</v>
      </c>
      <c r="E47" s="3">
        <v>75.0</v>
      </c>
      <c r="F47" s="3">
        <v>75.3</v>
      </c>
      <c r="G47" s="3">
        <v>-1.17</v>
      </c>
      <c r="H47" s="6">
        <v>-0.0153</v>
      </c>
      <c r="I47" s="15">
        <v>141497.0</v>
      </c>
      <c r="J47" s="15">
        <v>225708.0</v>
      </c>
    </row>
    <row r="48">
      <c r="A48" s="8">
        <v>77.25</v>
      </c>
      <c r="B48" s="5">
        <f t="shared" si="1"/>
        <v>40410</v>
      </c>
      <c r="C48" s="3">
        <v>75.3</v>
      </c>
      <c r="D48" s="3">
        <v>75.77</v>
      </c>
      <c r="E48" s="3">
        <v>74.0</v>
      </c>
      <c r="F48" s="3">
        <v>74.26</v>
      </c>
      <c r="G48" s="3">
        <v>-1.04</v>
      </c>
      <c r="H48" s="6">
        <v>-0.0138</v>
      </c>
      <c r="I48" s="15">
        <v>115125.0</v>
      </c>
      <c r="J48" s="15">
        <v>220739.0</v>
      </c>
    </row>
    <row r="49">
      <c r="A49" s="8">
        <v>76.2</v>
      </c>
      <c r="B49" s="5">
        <f t="shared" si="1"/>
        <v>40413</v>
      </c>
      <c r="C49" s="3">
        <v>74.46</v>
      </c>
      <c r="D49" s="3">
        <v>74.9</v>
      </c>
      <c r="E49" s="3">
        <v>73.25</v>
      </c>
      <c r="F49" s="3">
        <v>73.62</v>
      </c>
      <c r="G49" s="3">
        <v>-0.64</v>
      </c>
      <c r="H49" s="6">
        <v>-0.0086</v>
      </c>
      <c r="I49" s="15">
        <v>125989.0</v>
      </c>
      <c r="J49" s="15">
        <v>227649.0</v>
      </c>
    </row>
    <row r="50">
      <c r="A50" s="8">
        <v>77.22</v>
      </c>
      <c r="B50" s="5">
        <f t="shared" si="1"/>
        <v>40414</v>
      </c>
      <c r="C50" s="3">
        <v>73.31</v>
      </c>
      <c r="D50" s="3">
        <v>73.66</v>
      </c>
      <c r="E50" s="3">
        <v>72.1</v>
      </c>
      <c r="F50" s="3">
        <v>72.38</v>
      </c>
      <c r="G50" s="3">
        <v>-1.24</v>
      </c>
      <c r="H50" s="6">
        <v>-0.0168</v>
      </c>
      <c r="I50" s="15">
        <v>183327.0</v>
      </c>
      <c r="J50" s="15">
        <v>222330.0</v>
      </c>
    </row>
    <row r="51">
      <c r="A51" s="9">
        <f>+0.08</f>
        <v>0.08</v>
      </c>
      <c r="B51" s="5">
        <f t="shared" si="1"/>
        <v>40415</v>
      </c>
      <c r="C51" s="3">
        <v>72.33</v>
      </c>
      <c r="D51" s="3">
        <v>73.9</v>
      </c>
      <c r="E51" s="3">
        <v>71.75</v>
      </c>
      <c r="F51" s="3">
        <v>73.48</v>
      </c>
      <c r="G51" s="3">
        <v>1.1</v>
      </c>
      <c r="H51" s="3">
        <v>0.0152</v>
      </c>
      <c r="I51" s="15">
        <v>183577.0</v>
      </c>
      <c r="J51" s="15">
        <v>227989.0</v>
      </c>
    </row>
    <row r="52">
      <c r="A52" s="9">
        <f>+0.1%</f>
        <v>0.001</v>
      </c>
      <c r="B52" s="5">
        <f t="shared" si="1"/>
        <v>40416</v>
      </c>
      <c r="C52" s="3">
        <v>73.73</v>
      </c>
      <c r="D52" s="3">
        <v>75.55</v>
      </c>
      <c r="E52" s="3">
        <v>73.38</v>
      </c>
      <c r="F52" s="3">
        <v>75.02</v>
      </c>
      <c r="G52" s="3">
        <v>1.54</v>
      </c>
      <c r="H52" s="3">
        <v>0.021</v>
      </c>
      <c r="I52" s="15">
        <v>175430.0</v>
      </c>
      <c r="J52" s="15">
        <v>217932.0</v>
      </c>
    </row>
    <row r="53">
      <c r="A53" s="16">
        <v>20889.0</v>
      </c>
      <c r="B53" s="5">
        <f t="shared" si="1"/>
        <v>40417</v>
      </c>
      <c r="C53" s="3">
        <v>74.81</v>
      </c>
      <c r="D53" s="3">
        <v>76.93</v>
      </c>
      <c r="E53" s="3">
        <v>74.39</v>
      </c>
      <c r="F53" s="3">
        <v>76.65</v>
      </c>
      <c r="G53" s="3">
        <v>1.63</v>
      </c>
      <c r="H53" s="3">
        <v>0.0217</v>
      </c>
      <c r="I53" s="15">
        <v>181973.0</v>
      </c>
      <c r="J53" s="15">
        <v>217932.0</v>
      </c>
    </row>
    <row r="54">
      <c r="A54" s="16">
        <v>53634.0</v>
      </c>
      <c r="B54" s="5">
        <f t="shared" si="1"/>
        <v>40420</v>
      </c>
      <c r="C54" s="3">
        <v>76.65</v>
      </c>
      <c r="D54" s="3">
        <v>77.05</v>
      </c>
      <c r="E54" s="3">
        <v>75.91</v>
      </c>
      <c r="F54" s="3">
        <v>76.6</v>
      </c>
      <c r="G54" s="3">
        <v>-0.05</v>
      </c>
      <c r="H54" s="6">
        <v>-7.0E-4</v>
      </c>
      <c r="I54" s="15">
        <v>72787.0</v>
      </c>
      <c r="J54" s="15">
        <v>213278.0</v>
      </c>
    </row>
    <row r="55">
      <c r="A55" s="7">
        <v>40354.0</v>
      </c>
      <c r="B55" s="5">
        <f t="shared" si="1"/>
        <v>40421</v>
      </c>
      <c r="C55" s="3">
        <v>76.1</v>
      </c>
      <c r="D55" s="3">
        <v>76.8</v>
      </c>
      <c r="E55" s="3">
        <v>74.24</v>
      </c>
      <c r="F55" s="3">
        <v>74.64</v>
      </c>
      <c r="G55" s="3">
        <v>-1.96</v>
      </c>
      <c r="H55" s="6">
        <v>-0.0256</v>
      </c>
      <c r="I55" s="15">
        <v>188333.0</v>
      </c>
      <c r="J55" s="15">
        <v>208390.0</v>
      </c>
    </row>
    <row r="56">
      <c r="A56" s="8">
        <v>77.16</v>
      </c>
      <c r="B56" s="5">
        <f t="shared" si="1"/>
        <v>40422</v>
      </c>
      <c r="C56" s="3">
        <v>74.46</v>
      </c>
      <c r="D56" s="3">
        <v>76.76</v>
      </c>
      <c r="E56" s="3">
        <v>74.42</v>
      </c>
      <c r="F56" s="3">
        <v>76.35</v>
      </c>
      <c r="G56" s="3">
        <v>1.71</v>
      </c>
      <c r="H56" s="3">
        <v>0.0229</v>
      </c>
      <c r="I56" s="15">
        <v>156308.0</v>
      </c>
      <c r="J56" s="15">
        <v>205266.0</v>
      </c>
    </row>
    <row r="57">
      <c r="A57" s="8">
        <v>79.33</v>
      </c>
      <c r="B57" s="5">
        <f t="shared" si="1"/>
        <v>40423</v>
      </c>
      <c r="C57" s="3">
        <v>76.18</v>
      </c>
      <c r="D57" s="3">
        <v>77.14</v>
      </c>
      <c r="E57" s="3">
        <v>75.21</v>
      </c>
      <c r="F57" s="3">
        <v>76.93</v>
      </c>
      <c r="G57" s="3">
        <v>0.58</v>
      </c>
      <c r="H57" s="3">
        <v>0.0076</v>
      </c>
      <c r="I57" s="15">
        <v>164809.0</v>
      </c>
      <c r="J57" s="15">
        <v>198392.0</v>
      </c>
    </row>
    <row r="58">
      <c r="A58" s="8">
        <v>76.54</v>
      </c>
      <c r="B58" s="5">
        <f t="shared" si="1"/>
        <v>40424</v>
      </c>
      <c r="C58" s="3">
        <v>76.71</v>
      </c>
      <c r="D58" s="3">
        <v>77.46</v>
      </c>
      <c r="E58" s="3">
        <v>75.33</v>
      </c>
      <c r="F58" s="3">
        <v>76.67</v>
      </c>
      <c r="G58" s="3">
        <v>-0.26</v>
      </c>
      <c r="H58" s="6">
        <v>-0.0034</v>
      </c>
      <c r="I58" s="15">
        <v>161113.0</v>
      </c>
      <c r="J58" s="15">
        <v>188082.0</v>
      </c>
    </row>
    <row r="59">
      <c r="A59" s="8">
        <v>79.01</v>
      </c>
      <c r="B59" s="5">
        <f t="shared" si="1"/>
        <v>40427</v>
      </c>
      <c r="C59" s="3">
        <v>76.62</v>
      </c>
      <c r="D59" s="3">
        <v>77.18</v>
      </c>
      <c r="E59" s="3">
        <v>76.18</v>
      </c>
      <c r="F59" s="3">
        <v>76.87</v>
      </c>
      <c r="G59" s="3">
        <v>0.2</v>
      </c>
      <c r="H59" s="3">
        <v>0.0026</v>
      </c>
      <c r="I59" s="15">
        <v>59818.0</v>
      </c>
      <c r="J59" s="15">
        <v>180938.0</v>
      </c>
    </row>
    <row r="60">
      <c r="A60" s="9">
        <f>+1.79</f>
        <v>1.79</v>
      </c>
      <c r="B60" s="5">
        <f t="shared" si="1"/>
        <v>40428</v>
      </c>
      <c r="C60" s="3">
        <v>76.99</v>
      </c>
      <c r="D60" s="3">
        <v>78.32</v>
      </c>
      <c r="E60" s="3">
        <v>75.56</v>
      </c>
      <c r="F60" s="3">
        <v>77.74</v>
      </c>
      <c r="G60" s="3">
        <v>0.87</v>
      </c>
      <c r="H60" s="3">
        <v>0.0113</v>
      </c>
      <c r="I60" s="15">
        <v>201436.0</v>
      </c>
      <c r="J60" s="15">
        <v>167820.0</v>
      </c>
    </row>
    <row r="61">
      <c r="A61" s="9">
        <f>+2.32%</f>
        <v>0.0232</v>
      </c>
      <c r="B61" s="5">
        <f t="shared" si="1"/>
        <v>40429</v>
      </c>
      <c r="C61" s="3">
        <v>77.7</v>
      </c>
      <c r="D61" s="3">
        <v>78.85</v>
      </c>
      <c r="E61" s="3">
        <v>76.78</v>
      </c>
      <c r="F61" s="3">
        <v>78.17</v>
      </c>
      <c r="G61" s="3">
        <v>0.43</v>
      </c>
      <c r="H61" s="3">
        <v>0.0055000000000000005</v>
      </c>
      <c r="I61" s="15">
        <v>190384.0</v>
      </c>
      <c r="J61" s="15">
        <v>129449.0</v>
      </c>
    </row>
    <row r="62">
      <c r="A62" s="16">
        <v>28010.0</v>
      </c>
      <c r="B62" s="5">
        <f t="shared" si="1"/>
        <v>40430</v>
      </c>
      <c r="C62" s="3">
        <v>78.33</v>
      </c>
      <c r="D62" s="3">
        <v>78.82</v>
      </c>
      <c r="E62" s="3">
        <v>77.0</v>
      </c>
      <c r="F62" s="3">
        <v>77.47</v>
      </c>
      <c r="G62" s="3">
        <v>-0.7</v>
      </c>
      <c r="H62" s="6">
        <v>-0.009</v>
      </c>
      <c r="I62" s="15">
        <v>135033.0</v>
      </c>
      <c r="J62" s="15">
        <v>110688.0</v>
      </c>
    </row>
    <row r="63">
      <c r="A63" s="16">
        <v>52959.0</v>
      </c>
      <c r="B63" s="5">
        <f t="shared" si="1"/>
        <v>40431</v>
      </c>
      <c r="C63" s="3">
        <v>77.41</v>
      </c>
      <c r="D63" s="3">
        <v>78.39</v>
      </c>
      <c r="E63" s="3">
        <v>77.05</v>
      </c>
      <c r="F63" s="3">
        <v>78.16</v>
      </c>
      <c r="G63" s="3">
        <v>0.69</v>
      </c>
      <c r="H63" s="3">
        <v>0.0089</v>
      </c>
      <c r="I63" s="15">
        <v>132409.0</v>
      </c>
      <c r="J63" s="15">
        <v>88853.0</v>
      </c>
    </row>
    <row r="64">
      <c r="A64" s="7">
        <v>40357.0</v>
      </c>
      <c r="B64" s="5">
        <f t="shared" si="1"/>
        <v>40434</v>
      </c>
      <c r="C64" s="3">
        <v>78.23</v>
      </c>
      <c r="D64" s="3">
        <v>79.41</v>
      </c>
      <c r="E64" s="3">
        <v>78.13</v>
      </c>
      <c r="F64" s="3">
        <v>79.03</v>
      </c>
      <c r="G64" s="3">
        <v>0.87</v>
      </c>
      <c r="H64" s="3">
        <v>0.0111</v>
      </c>
      <c r="I64" s="15">
        <v>110797.0</v>
      </c>
      <c r="J64" s="15">
        <v>60033.0</v>
      </c>
    </row>
    <row r="65">
      <c r="A65" s="8">
        <v>79.14</v>
      </c>
      <c r="B65" s="5">
        <f t="shared" si="1"/>
        <v>40435</v>
      </c>
      <c r="C65" s="3">
        <v>78.93</v>
      </c>
      <c r="D65" s="3">
        <v>79.9</v>
      </c>
      <c r="E65" s="3">
        <v>78.47</v>
      </c>
      <c r="F65" s="3">
        <v>79.16</v>
      </c>
      <c r="G65" s="3">
        <v>0.13</v>
      </c>
      <c r="H65" s="3">
        <v>0.0016</v>
      </c>
      <c r="I65" s="15">
        <v>86943.0</v>
      </c>
      <c r="J65" s="15">
        <v>29667.0</v>
      </c>
    </row>
    <row r="66">
      <c r="A66" s="8">
        <v>79.48</v>
      </c>
      <c r="B66" s="5">
        <f t="shared" si="1"/>
        <v>40436</v>
      </c>
      <c r="C66" s="3">
        <v>79.12</v>
      </c>
      <c r="D66" s="3">
        <v>79.15</v>
      </c>
      <c r="E66" s="3">
        <v>78.18</v>
      </c>
      <c r="F66" s="3">
        <v>78.91</v>
      </c>
      <c r="G66" s="3">
        <v>-0.25</v>
      </c>
      <c r="H66" s="6">
        <v>-0.0032</v>
      </c>
      <c r="I66" s="15">
        <v>14902.0</v>
      </c>
      <c r="J66" s="3">
        <v>0.0</v>
      </c>
    </row>
    <row r="67">
      <c r="A67" s="8">
        <v>78.0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78.55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-0.46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-0.0058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25363.0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55628.0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40358.0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78.45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78.66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75.69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76.27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-2.28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-0.029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39133.0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62306.0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40359.0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75.77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76.96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74.82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75.7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-0.57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-0.0075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36469.0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65682.0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40360.0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75.38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75.38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72.2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73.03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-2.67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-0.0353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41389.0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68049.0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40361.0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72.77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73.4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71.84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72.26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-0.77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-0.0105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25492.0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70946.0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40364.0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72.65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72.9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71.78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72.2</v>
      </c>
      <c r="B113" s="3" t="str">
        <f t="shared" si="1"/>
        <v/>
      </c>
    </row>
    <row r="114">
      <c r="A114" s="11">
        <v>-0.06</v>
      </c>
      <c r="B114" s="3" t="str">
        <f t="shared" si="1"/>
        <v>#REF!</v>
      </c>
    </row>
    <row r="115">
      <c r="A115" s="12">
        <v>-8.0E-4</v>
      </c>
      <c r="B115" s="3" t="str">
        <f t="shared" si="1"/>
        <v>#REF!</v>
      </c>
    </row>
    <row r="116">
      <c r="A116" s="17">
        <v>5808.0</v>
      </c>
      <c r="B116" s="3" t="str">
        <f t="shared" si="1"/>
        <v>#REF!</v>
      </c>
    </row>
    <row r="117">
      <c r="A117" s="17">
        <v>70993.0</v>
      </c>
      <c r="B117" s="3" t="str">
        <f t="shared" si="1"/>
        <v>#REF!</v>
      </c>
    </row>
    <row r="118">
      <c r="A118" s="7">
        <v>40365.0</v>
      </c>
      <c r="B118" s="3" t="str">
        <f t="shared" si="1"/>
        <v>#REF!</v>
      </c>
    </row>
    <row r="119">
      <c r="A119" s="8">
        <v>71.92</v>
      </c>
      <c r="B119" s="3" t="str">
        <f t="shared" si="1"/>
        <v>#REF!</v>
      </c>
    </row>
    <row r="120">
      <c r="A120" s="8">
        <v>74.01</v>
      </c>
      <c r="B120" s="3" t="str">
        <f t="shared" si="1"/>
        <v>#REF!</v>
      </c>
    </row>
    <row r="121">
      <c r="A121" s="8">
        <v>71.5</v>
      </c>
      <c r="B121" s="3" t="str">
        <f t="shared" si="1"/>
        <v>#REF!</v>
      </c>
    </row>
    <row r="122">
      <c r="A122" s="8">
        <v>72.29</v>
      </c>
      <c r="B122" s="3" t="str">
        <f t="shared" si="1"/>
        <v>#REF!</v>
      </c>
    </row>
    <row r="123">
      <c r="A123" s="9">
        <f>+0.09</f>
        <v>0.09</v>
      </c>
      <c r="B123" s="3" t="str">
        <f t="shared" si="1"/>
        <v>#REF!</v>
      </c>
    </row>
    <row r="124">
      <c r="A124" s="9">
        <f>+0.12%</f>
        <v>0.0012</v>
      </c>
      <c r="B124" s="3" t="str">
        <f t="shared" si="1"/>
        <v>#REF!</v>
      </c>
    </row>
    <row r="125">
      <c r="A125" s="16">
        <v>32435.0</v>
      </c>
      <c r="B125" s="3" t="str">
        <f t="shared" si="1"/>
        <v>#REF!</v>
      </c>
    </row>
    <row r="126">
      <c r="A126" s="16">
        <v>74218.0</v>
      </c>
      <c r="B126" s="3" t="str">
        <f t="shared" si="1"/>
        <v>#REF!</v>
      </c>
    </row>
    <row r="127">
      <c r="A127" s="7">
        <v>40366.0</v>
      </c>
      <c r="B127" s="3" t="str">
        <f t="shared" si="1"/>
        <v>#REF!</v>
      </c>
    </row>
    <row r="128">
      <c r="A128" s="8">
        <v>72.44</v>
      </c>
      <c r="B128" s="3" t="str">
        <f t="shared" si="1"/>
        <v>#REF!</v>
      </c>
    </row>
    <row r="129">
      <c r="A129" s="8">
        <v>75.08</v>
      </c>
      <c r="B129" s="3" t="str">
        <f t="shared" si="1"/>
        <v>#REF!</v>
      </c>
    </row>
    <row r="130">
      <c r="A130" s="8">
        <v>71.76</v>
      </c>
      <c r="B130" s="3" t="str">
        <f t="shared" si="1"/>
        <v>#REF!</v>
      </c>
    </row>
    <row r="131">
      <c r="A131" s="8">
        <v>74.29</v>
      </c>
      <c r="B131" s="3" t="str">
        <f t="shared" si="1"/>
        <v>#REF!</v>
      </c>
    </row>
    <row r="132">
      <c r="A132" s="9">
        <f>+2</f>
        <v>2</v>
      </c>
      <c r="B132" s="3" t="str">
        <f t="shared" si="1"/>
        <v>#REF!</v>
      </c>
    </row>
    <row r="133">
      <c r="A133" s="9">
        <f>+2.77%</f>
        <v>0.0277</v>
      </c>
      <c r="B133" s="3" t="str">
        <f t="shared" si="1"/>
        <v>#REF!</v>
      </c>
    </row>
    <row r="134">
      <c r="A134" s="16">
        <v>38822.0</v>
      </c>
      <c r="B134" s="3" t="str">
        <f t="shared" si="1"/>
        <v>#REF!</v>
      </c>
    </row>
    <row r="135">
      <c r="A135" s="16">
        <v>76485.0</v>
      </c>
      <c r="B135" s="3" t="str">
        <f t="shared" si="1"/>
        <v>#REF!</v>
      </c>
    </row>
    <row r="136">
      <c r="A136" s="7">
        <v>40367.0</v>
      </c>
      <c r="B136" s="3" t="str">
        <f t="shared" si="1"/>
        <v>#REF!</v>
      </c>
    </row>
    <row r="137">
      <c r="A137" s="8">
        <v>75.05</v>
      </c>
      <c r="B137" s="3" t="str">
        <f t="shared" si="1"/>
        <v>#REF!</v>
      </c>
    </row>
    <row r="138">
      <c r="A138" s="8">
        <v>76.1</v>
      </c>
      <c r="B138" s="3" t="str">
        <f t="shared" si="1"/>
        <v>#REF!</v>
      </c>
    </row>
    <row r="139">
      <c r="A139" s="8">
        <v>74.53</v>
      </c>
      <c r="B139" s="3" t="str">
        <f t="shared" si="1"/>
        <v>#REF!</v>
      </c>
    </row>
    <row r="140">
      <c r="A140" s="8">
        <v>75.58</v>
      </c>
      <c r="B140" s="3" t="str">
        <f t="shared" si="1"/>
        <v>#REF!</v>
      </c>
    </row>
    <row r="141">
      <c r="A141" s="9">
        <f>+1.29</f>
        <v>1.29</v>
      </c>
      <c r="B141" s="3" t="str">
        <f t="shared" si="1"/>
        <v>#REF!</v>
      </c>
    </row>
    <row r="142">
      <c r="A142" s="9">
        <f>+1.74%</f>
        <v>0.0174</v>
      </c>
      <c r="B142" s="3" t="str">
        <f t="shared" si="1"/>
        <v>#REF!</v>
      </c>
    </row>
    <row r="143">
      <c r="A143" s="16">
        <v>45737.0</v>
      </c>
      <c r="B143" s="3" t="str">
        <f t="shared" si="1"/>
        <v>#REF!</v>
      </c>
    </row>
    <row r="144">
      <c r="A144" s="16">
        <v>81639.0</v>
      </c>
      <c r="B144" s="3" t="str">
        <f t="shared" si="1"/>
        <v>#REF!</v>
      </c>
    </row>
    <row r="145">
      <c r="A145" s="7">
        <v>40368.0</v>
      </c>
      <c r="B145" s="3" t="str">
        <f t="shared" si="1"/>
        <v>#REF!</v>
      </c>
    </row>
    <row r="146">
      <c r="A146" s="8">
        <v>75.77</v>
      </c>
      <c r="B146" s="3" t="str">
        <f t="shared" si="1"/>
        <v>#REF!</v>
      </c>
    </row>
    <row r="147">
      <c r="A147" s="8">
        <v>76.5</v>
      </c>
      <c r="B147" s="3" t="str">
        <f t="shared" si="1"/>
        <v>#REF!</v>
      </c>
    </row>
    <row r="148">
      <c r="A148" s="8">
        <v>75.11</v>
      </c>
      <c r="B148" s="3" t="str">
        <f t="shared" si="1"/>
        <v>#REF!</v>
      </c>
    </row>
    <row r="149">
      <c r="A149" s="8">
        <v>76.07</v>
      </c>
      <c r="B149" s="3" t="str">
        <f t="shared" si="1"/>
        <v>#REF!</v>
      </c>
    </row>
    <row r="150">
      <c r="A150" s="9">
        <f>+0.49</f>
        <v>0.49</v>
      </c>
      <c r="B150" s="3" t="str">
        <f t="shared" si="1"/>
        <v>#REF!</v>
      </c>
    </row>
    <row r="151">
      <c r="A151" s="9">
        <f>+0.65%</f>
        <v>0.0065</v>
      </c>
      <c r="B151" s="3" t="str">
        <f t="shared" si="1"/>
        <v>#REF!</v>
      </c>
    </row>
    <row r="152">
      <c r="A152" s="16">
        <v>56689.0</v>
      </c>
      <c r="B152" s="3" t="str">
        <f t="shared" si="1"/>
        <v>#REF!</v>
      </c>
    </row>
    <row r="153">
      <c r="A153" s="16">
        <v>87106.0</v>
      </c>
      <c r="B153" s="3" t="str">
        <f t="shared" si="1"/>
        <v>#REF!</v>
      </c>
    </row>
    <row r="154">
      <c r="A154" s="7">
        <v>40371.0</v>
      </c>
      <c r="B154" s="3" t="str">
        <f t="shared" si="1"/>
        <v>#REF!</v>
      </c>
    </row>
    <row r="155">
      <c r="A155" s="8">
        <v>76.08</v>
      </c>
      <c r="B155" s="3" t="str">
        <f t="shared" si="1"/>
        <v>#REF!</v>
      </c>
    </row>
    <row r="156">
      <c r="A156" s="8">
        <v>76.27</v>
      </c>
      <c r="B156" s="3" t="str">
        <f t="shared" si="1"/>
        <v>#REF!</v>
      </c>
    </row>
    <row r="157">
      <c r="A157" s="8">
        <v>74.44</v>
      </c>
      <c r="B157" s="3" t="str">
        <f t="shared" si="1"/>
        <v>#REF!</v>
      </c>
    </row>
    <row r="158">
      <c r="A158" s="8">
        <v>74.82</v>
      </c>
      <c r="B158" s="3" t="str">
        <f t="shared" si="1"/>
        <v>#REF!</v>
      </c>
    </row>
    <row r="159">
      <c r="A159" s="11">
        <v>-1.25</v>
      </c>
      <c r="B159" s="3" t="str">
        <f t="shared" si="1"/>
        <v>#REF!</v>
      </c>
    </row>
    <row r="160">
      <c r="A160" s="12">
        <v>-0.0164</v>
      </c>
      <c r="B160" s="3" t="str">
        <f t="shared" si="1"/>
        <v>#REF!</v>
      </c>
    </row>
    <row r="161">
      <c r="A161" s="17">
        <v>54022.0</v>
      </c>
      <c r="B161" s="3" t="str">
        <f t="shared" si="1"/>
        <v>#REF!</v>
      </c>
    </row>
    <row r="162">
      <c r="A162" s="17">
        <v>98606.0</v>
      </c>
      <c r="B162" s="3" t="str">
        <f t="shared" si="1"/>
        <v>#REF!</v>
      </c>
    </row>
    <row r="163">
      <c r="A163" s="7">
        <v>40372.0</v>
      </c>
      <c r="B163" s="3" t="str">
        <f t="shared" si="1"/>
        <v>#REF!</v>
      </c>
    </row>
    <row r="164">
      <c r="A164" s="8">
        <v>75.05</v>
      </c>
      <c r="B164" s="3" t="str">
        <f t="shared" si="1"/>
        <v>#REF!</v>
      </c>
    </row>
    <row r="165">
      <c r="A165" s="8">
        <v>77.28</v>
      </c>
      <c r="B165" s="3" t="str">
        <f t="shared" si="1"/>
        <v>#REF!</v>
      </c>
    </row>
    <row r="166">
      <c r="A166" s="8">
        <v>74.09</v>
      </c>
      <c r="B166" s="3" t="str">
        <f t="shared" si="1"/>
        <v>#REF!</v>
      </c>
    </row>
    <row r="167">
      <c r="A167" s="8">
        <v>77.04</v>
      </c>
      <c r="B167" s="3" t="str">
        <f t="shared" si="1"/>
        <v>#REF!</v>
      </c>
    </row>
    <row r="168">
      <c r="A168" s="9">
        <f>+2.22</f>
        <v>2.22</v>
      </c>
      <c r="B168" s="3" t="str">
        <f t="shared" si="1"/>
        <v>#REF!</v>
      </c>
    </row>
    <row r="169">
      <c r="A169" s="9">
        <f>+2.97%</f>
        <v>0.0297</v>
      </c>
      <c r="B169" s="3" t="str">
        <f t="shared" si="1"/>
        <v>#REF!</v>
      </c>
    </row>
    <row r="170">
      <c r="A170" s="16">
        <v>71790.0</v>
      </c>
      <c r="B170" s="3" t="str">
        <f t="shared" si="1"/>
        <v>#REF!</v>
      </c>
    </row>
    <row r="171">
      <c r="A171" s="16">
        <v>112575.0</v>
      </c>
      <c r="B171" s="3" t="str">
        <f t="shared" si="1"/>
        <v>#REF!</v>
      </c>
    </row>
    <row r="172">
      <c r="A172" s="7">
        <v>40373.0</v>
      </c>
      <c r="B172" s="3" t="str">
        <f t="shared" si="1"/>
        <v>#REF!</v>
      </c>
    </row>
    <row r="173">
      <c r="A173" s="8">
        <v>77.26</v>
      </c>
      <c r="B173" s="3" t="str">
        <f t="shared" si="1"/>
        <v>#REF!</v>
      </c>
    </row>
    <row r="174">
      <c r="A174" s="8">
        <v>77.98</v>
      </c>
      <c r="B174" s="3" t="str">
        <f t="shared" si="1"/>
        <v>#REF!</v>
      </c>
    </row>
    <row r="175">
      <c r="A175" s="8">
        <v>76.39</v>
      </c>
      <c r="B175" s="3" t="str">
        <f t="shared" si="1"/>
        <v>#REF!</v>
      </c>
    </row>
    <row r="176">
      <c r="A176" s="8">
        <v>76.98</v>
      </c>
      <c r="B176" s="3" t="str">
        <f t="shared" si="1"/>
        <v>#REF!</v>
      </c>
    </row>
    <row r="177">
      <c r="A177" s="11">
        <v>-0.06</v>
      </c>
      <c r="B177" s="3" t="str">
        <f t="shared" si="1"/>
        <v>#REF!</v>
      </c>
    </row>
    <row r="178">
      <c r="A178" s="12">
        <v>-8.0E-4</v>
      </c>
      <c r="B178" s="3" t="str">
        <f t="shared" si="1"/>
        <v>#REF!</v>
      </c>
    </row>
    <row r="179">
      <c r="A179" s="17">
        <v>55096.0</v>
      </c>
      <c r="B179" s="3" t="str">
        <f t="shared" si="1"/>
        <v>#REF!</v>
      </c>
    </row>
    <row r="180">
      <c r="A180" s="17">
        <v>121402.0</v>
      </c>
      <c r="B180" s="3" t="str">
        <f t="shared" si="1"/>
        <v>#REF!</v>
      </c>
    </row>
    <row r="181">
      <c r="A181" s="7">
        <v>40374.0</v>
      </c>
      <c r="B181" s="3" t="str">
        <f t="shared" si="1"/>
        <v>#REF!</v>
      </c>
    </row>
    <row r="182">
      <c r="A182" s="8">
        <v>76.55</v>
      </c>
      <c r="B182" s="3" t="str">
        <f t="shared" si="1"/>
        <v>#REF!</v>
      </c>
    </row>
    <row r="183">
      <c r="A183" s="8">
        <v>77.58</v>
      </c>
      <c r="B183" s="3" t="str">
        <f t="shared" si="1"/>
        <v>#REF!</v>
      </c>
    </row>
    <row r="184">
      <c r="A184" s="8">
        <v>75.36</v>
      </c>
      <c r="B184" s="3" t="str">
        <f t="shared" si="1"/>
        <v>#REF!</v>
      </c>
    </row>
    <row r="185">
      <c r="A185" s="8">
        <v>76.46</v>
      </c>
      <c r="B185" s="3" t="str">
        <f t="shared" si="1"/>
        <v>#REF!</v>
      </c>
    </row>
    <row r="186">
      <c r="A186" s="11">
        <v>-0.52</v>
      </c>
      <c r="B186" s="3" t="str">
        <f t="shared" si="1"/>
        <v>#REF!</v>
      </c>
    </row>
    <row r="187">
      <c r="A187" s="12">
        <v>-0.0068</v>
      </c>
      <c r="B187" s="3" t="str">
        <f t="shared" si="1"/>
        <v>#REF!</v>
      </c>
    </row>
    <row r="188">
      <c r="A188" s="17">
        <v>39456.0</v>
      </c>
      <c r="B188" s="3" t="str">
        <f t="shared" si="1"/>
        <v>#REF!</v>
      </c>
    </row>
    <row r="189">
      <c r="A189" s="17">
        <v>127907.0</v>
      </c>
      <c r="B189" s="3" t="str">
        <f t="shared" si="1"/>
        <v>#REF!</v>
      </c>
    </row>
    <row r="190">
      <c r="A190" s="7">
        <v>40375.0</v>
      </c>
      <c r="B190" s="3" t="str">
        <f t="shared" si="1"/>
        <v>#REF!</v>
      </c>
    </row>
    <row r="191">
      <c r="A191" s="8">
        <v>76.75</v>
      </c>
      <c r="B191" s="3" t="str">
        <f t="shared" si="1"/>
        <v>#REF!</v>
      </c>
    </row>
    <row r="192">
      <c r="A192" s="8">
        <v>76.85</v>
      </c>
      <c r="B192" s="3" t="str">
        <f t="shared" si="1"/>
        <v>#REF!</v>
      </c>
    </row>
    <row r="193">
      <c r="A193" s="8">
        <v>75.08</v>
      </c>
      <c r="B193" s="3" t="str">
        <f t="shared" si="1"/>
        <v>#REF!</v>
      </c>
    </row>
    <row r="194">
      <c r="A194" s="8">
        <v>75.79</v>
      </c>
      <c r="B194" s="3" t="str">
        <f t="shared" si="1"/>
        <v>#REF!</v>
      </c>
    </row>
    <row r="195">
      <c r="A195" s="11">
        <v>-0.67</v>
      </c>
      <c r="B195" s="3" t="str">
        <f t="shared" si="1"/>
        <v>#REF!</v>
      </c>
    </row>
    <row r="196">
      <c r="A196" s="12">
        <v>-0.0088</v>
      </c>
      <c r="B196" s="3" t="str">
        <f t="shared" si="1"/>
        <v>#REF!</v>
      </c>
    </row>
    <row r="197">
      <c r="A197" s="17">
        <v>38586.0</v>
      </c>
      <c r="B197" s="3" t="str">
        <f t="shared" si="1"/>
        <v>#REF!</v>
      </c>
    </row>
    <row r="198">
      <c r="A198" s="17">
        <v>129032.0</v>
      </c>
      <c r="B198" s="3" t="str">
        <f t="shared" si="1"/>
        <v>#REF!</v>
      </c>
    </row>
    <row r="199">
      <c r="A199" s="7">
        <v>40378.0</v>
      </c>
      <c r="B199" s="3" t="str">
        <f t="shared" si="1"/>
        <v>#REF!</v>
      </c>
    </row>
    <row r="200">
      <c r="A200" s="8">
        <v>75.5</v>
      </c>
      <c r="B200" s="3" t="str">
        <f t="shared" si="1"/>
        <v>#REF!</v>
      </c>
    </row>
    <row r="201">
      <c r="A201" s="8">
        <v>77.61</v>
      </c>
      <c r="B201" s="3" t="str">
        <f t="shared" si="1"/>
        <v>#REF!</v>
      </c>
    </row>
    <row r="202">
      <c r="A202" s="8">
        <v>75.28</v>
      </c>
      <c r="B202" s="3" t="str">
        <f t="shared" si="1"/>
        <v>#REF!</v>
      </c>
    </row>
    <row r="203">
      <c r="A203" s="8">
        <v>76.11</v>
      </c>
      <c r="B203" s="3" t="str">
        <f t="shared" si="1"/>
        <v>#REF!</v>
      </c>
    </row>
    <row r="204">
      <c r="A204" s="9">
        <f>+0.32</f>
        <v>0.32</v>
      </c>
      <c r="B204" s="3" t="str">
        <f t="shared" si="1"/>
        <v>#REF!</v>
      </c>
    </row>
    <row r="205">
      <c r="A205" s="9">
        <f>+0.42%</f>
        <v>0.0042</v>
      </c>
      <c r="B205" s="3" t="str">
        <f t="shared" si="1"/>
        <v>#REF!</v>
      </c>
    </row>
    <row r="206">
      <c r="A206" s="16">
        <v>44752.0</v>
      </c>
      <c r="B206" s="3" t="str">
        <f t="shared" si="1"/>
        <v>#REF!</v>
      </c>
    </row>
    <row r="207">
      <c r="A207" s="16">
        <v>130230.0</v>
      </c>
      <c r="B207" s="3" t="str">
        <f t="shared" si="1"/>
        <v>#REF!</v>
      </c>
    </row>
    <row r="208">
      <c r="A208" s="7">
        <v>40379.0</v>
      </c>
      <c r="B208" s="3" t="str">
        <f t="shared" si="1"/>
        <v>#REF!</v>
      </c>
    </row>
    <row r="209">
      <c r="A209" s="8">
        <v>76.25</v>
      </c>
      <c r="B209" s="3" t="str">
        <f t="shared" si="1"/>
        <v>#REF!</v>
      </c>
    </row>
    <row r="210">
      <c r="A210" s="8">
        <v>76.94</v>
      </c>
      <c r="B210" s="3" t="str">
        <f t="shared" si="1"/>
        <v>#REF!</v>
      </c>
    </row>
    <row r="211">
      <c r="A211" s="8">
        <v>75.19</v>
      </c>
      <c r="B211" s="3" t="str">
        <f t="shared" si="1"/>
        <v>#REF!</v>
      </c>
    </row>
    <row r="212">
      <c r="A212" s="8">
        <v>76.63</v>
      </c>
      <c r="B212" s="3" t="str">
        <f t="shared" si="1"/>
        <v>#REF!</v>
      </c>
    </row>
    <row r="213">
      <c r="A213" s="9">
        <f>+0.52</f>
        <v>0.52</v>
      </c>
      <c r="B213" s="3" t="str">
        <f t="shared" si="1"/>
        <v>#REF!</v>
      </c>
    </row>
    <row r="214">
      <c r="A214" s="9">
        <f>+0.68%</f>
        <v>0.0068</v>
      </c>
      <c r="B214" s="3" t="str">
        <f t="shared" si="1"/>
        <v>#REF!</v>
      </c>
    </row>
    <row r="215">
      <c r="A215" s="16">
        <v>63869.0</v>
      </c>
      <c r="B215" s="3" t="str">
        <f t="shared" si="1"/>
        <v>#REF!</v>
      </c>
    </row>
    <row r="216">
      <c r="A216" s="16">
        <v>138210.0</v>
      </c>
      <c r="B216" s="3" t="str">
        <f t="shared" si="1"/>
        <v>#REF!</v>
      </c>
    </row>
    <row r="217">
      <c r="A217" s="7">
        <v>40380.0</v>
      </c>
      <c r="B217" s="3" t="str">
        <f t="shared" si="1"/>
        <v>#REF!</v>
      </c>
    </row>
    <row r="218">
      <c r="A218" s="8">
        <v>76.66</v>
      </c>
      <c r="B218" s="3" t="str">
        <f t="shared" si="1"/>
        <v>#REF!</v>
      </c>
    </row>
    <row r="219">
      <c r="A219" s="8">
        <v>77.63</v>
      </c>
      <c r="B219" s="3" t="str">
        <f t="shared" si="1"/>
        <v>#REF!</v>
      </c>
    </row>
    <row r="220">
      <c r="A220" s="8">
        <v>75.55</v>
      </c>
      <c r="B220" s="3" t="str">
        <f t="shared" si="1"/>
        <v>#REF!</v>
      </c>
    </row>
    <row r="221">
      <c r="A221" s="8">
        <v>75.84</v>
      </c>
      <c r="B221" s="3" t="str">
        <f t="shared" si="1"/>
        <v>#REF!</v>
      </c>
    </row>
    <row r="222">
      <c r="A222" s="11">
        <v>-0.79</v>
      </c>
      <c r="B222" s="3" t="str">
        <f t="shared" si="1"/>
        <v>#REF!</v>
      </c>
    </row>
    <row r="223">
      <c r="A223" s="12">
        <v>-0.0103</v>
      </c>
      <c r="B223" s="3" t="str">
        <f t="shared" si="1"/>
        <v>#REF!</v>
      </c>
    </row>
    <row r="224">
      <c r="A224" s="17">
        <v>59192.0</v>
      </c>
      <c r="B224" s="3" t="str">
        <f t="shared" si="1"/>
        <v>#REF!</v>
      </c>
    </row>
    <row r="225">
      <c r="A225" s="17">
        <v>145000.0</v>
      </c>
      <c r="B225" s="3" t="str">
        <f t="shared" si="1"/>
        <v>#REF!</v>
      </c>
    </row>
    <row r="226">
      <c r="A226" s="7">
        <v>40381.0</v>
      </c>
      <c r="B226" s="3" t="str">
        <f t="shared" si="1"/>
        <v>#REF!</v>
      </c>
    </row>
    <row r="227">
      <c r="A227" s="8">
        <v>75.91</v>
      </c>
      <c r="B227" s="3" t="str">
        <f t="shared" si="1"/>
        <v>#REF!</v>
      </c>
    </row>
    <row r="228">
      <c r="A228" s="8">
        <v>78.42</v>
      </c>
      <c r="B228" s="3" t="str">
        <f t="shared" si="1"/>
        <v>#REF!</v>
      </c>
    </row>
    <row r="229">
      <c r="A229" s="8">
        <v>75.4</v>
      </c>
      <c r="B229" s="3" t="str">
        <f t="shared" si="1"/>
        <v>#REF!</v>
      </c>
    </row>
    <row r="230">
      <c r="A230" s="8">
        <v>78.31</v>
      </c>
      <c r="B230" s="3" t="str">
        <f t="shared" si="1"/>
        <v>#REF!</v>
      </c>
    </row>
    <row r="231">
      <c r="A231" s="9">
        <f>+2.47</f>
        <v>2.47</v>
      </c>
      <c r="B231" s="3" t="str">
        <f t="shared" si="1"/>
        <v>#REF!</v>
      </c>
    </row>
    <row r="232">
      <c r="A232" s="9">
        <f>+3.26%</f>
        <v>0.0326</v>
      </c>
      <c r="B232" s="3" t="str">
        <f t="shared" si="1"/>
        <v>#REF!</v>
      </c>
    </row>
    <row r="233">
      <c r="A233" s="16">
        <v>67454.0</v>
      </c>
      <c r="B233" s="3" t="str">
        <f t="shared" si="1"/>
        <v>#REF!</v>
      </c>
    </row>
    <row r="234">
      <c r="A234" s="16">
        <v>147773.0</v>
      </c>
      <c r="B234" s="3" t="str">
        <f t="shared" si="1"/>
        <v>#REF!</v>
      </c>
    </row>
    <row r="235">
      <c r="A235" s="7">
        <v>40382.0</v>
      </c>
      <c r="B235" s="3" t="str">
        <f t="shared" si="1"/>
        <v>#REF!</v>
      </c>
    </row>
    <row r="236">
      <c r="A236" s="8">
        <v>78.16</v>
      </c>
      <c r="B236" s="3" t="str">
        <f t="shared" si="1"/>
        <v>#REF!</v>
      </c>
    </row>
    <row r="237">
      <c r="A237" s="8">
        <v>78.58</v>
      </c>
      <c r="B237" s="3" t="str">
        <f t="shared" si="1"/>
        <v>#REF!</v>
      </c>
    </row>
    <row r="238">
      <c r="A238" s="8">
        <v>77.39</v>
      </c>
      <c r="B238" s="3" t="str">
        <f t="shared" si="1"/>
        <v>#REF!</v>
      </c>
    </row>
    <row r="239">
      <c r="A239" s="8">
        <v>77.92</v>
      </c>
      <c r="B239" s="3" t="str">
        <f t="shared" si="1"/>
        <v>#REF!</v>
      </c>
    </row>
    <row r="240">
      <c r="A240" s="11">
        <v>-0.39</v>
      </c>
      <c r="B240" s="3" t="str">
        <f t="shared" si="1"/>
        <v>#REF!</v>
      </c>
    </row>
    <row r="241">
      <c r="A241" s="12">
        <v>-0.005</v>
      </c>
      <c r="B241" s="3" t="str">
        <f t="shared" si="1"/>
        <v>#REF!</v>
      </c>
    </row>
    <row r="242">
      <c r="A242" s="17">
        <v>42081.0</v>
      </c>
      <c r="B242" s="3" t="str">
        <f t="shared" si="1"/>
        <v>#REF!</v>
      </c>
    </row>
    <row r="243">
      <c r="A243" s="17">
        <v>153483.0</v>
      </c>
      <c r="B243" s="3" t="str">
        <f t="shared" si="1"/>
        <v>#REF!</v>
      </c>
    </row>
    <row r="244">
      <c r="A244" s="7">
        <v>40385.0</v>
      </c>
      <c r="B244" s="3" t="str">
        <f t="shared" si="1"/>
        <v>#REF!</v>
      </c>
    </row>
    <row r="245">
      <c r="A245" s="8">
        <v>77.94</v>
      </c>
      <c r="B245" s="3" t="str">
        <f t="shared" si="1"/>
        <v>#REF!</v>
      </c>
    </row>
    <row r="246">
      <c r="A246" s="8">
        <v>78.37</v>
      </c>
      <c r="B246" s="3" t="str">
        <f t="shared" si="1"/>
        <v>#REF!</v>
      </c>
    </row>
    <row r="247">
      <c r="A247" s="8">
        <v>77.08</v>
      </c>
      <c r="B247" s="3" t="str">
        <f t="shared" si="1"/>
        <v>#REF!</v>
      </c>
    </row>
    <row r="248">
      <c r="A248" s="8">
        <v>77.99</v>
      </c>
      <c r="B248" s="3" t="str">
        <f t="shared" si="1"/>
        <v>#REF!</v>
      </c>
    </row>
    <row r="249">
      <c r="A249" s="9">
        <f>+0.07</f>
        <v>0.07</v>
      </c>
      <c r="B249" s="3" t="str">
        <f t="shared" si="1"/>
        <v>#REF!</v>
      </c>
    </row>
    <row r="250">
      <c r="A250" s="9">
        <f>+0.09%</f>
        <v>0.0009</v>
      </c>
      <c r="B250" s="3" t="str">
        <f t="shared" si="1"/>
        <v>#REF!</v>
      </c>
    </row>
    <row r="251">
      <c r="A251" s="16">
        <v>29687.0</v>
      </c>
      <c r="B251" s="3" t="str">
        <f t="shared" si="1"/>
        <v>#REF!</v>
      </c>
    </row>
    <row r="252">
      <c r="A252" s="16">
        <v>155259.0</v>
      </c>
      <c r="B252" s="3" t="str">
        <f t="shared" si="1"/>
        <v>#REF!</v>
      </c>
    </row>
    <row r="253">
      <c r="A253" s="7">
        <v>40386.0</v>
      </c>
      <c r="B253" s="3" t="str">
        <f t="shared" si="1"/>
        <v>#REF!</v>
      </c>
    </row>
    <row r="254">
      <c r="A254" s="8">
        <v>77.97</v>
      </c>
      <c r="B254" s="3" t="str">
        <f t="shared" si="1"/>
        <v>#REF!</v>
      </c>
    </row>
    <row r="255">
      <c r="A255" s="8">
        <v>78.69</v>
      </c>
      <c r="B255" s="3" t="str">
        <f t="shared" si="1"/>
        <v>#REF!</v>
      </c>
    </row>
    <row r="256">
      <c r="A256" s="8">
        <v>75.96</v>
      </c>
      <c r="B256" s="3" t="str">
        <f t="shared" si="1"/>
        <v>#REF!</v>
      </c>
    </row>
    <row r="257">
      <c r="A257" s="8">
        <v>76.59</v>
      </c>
      <c r="B257" s="3" t="str">
        <f t="shared" si="1"/>
        <v>#REF!</v>
      </c>
    </row>
    <row r="258">
      <c r="A258" s="11">
        <v>-1.4</v>
      </c>
      <c r="B258" s="3" t="str">
        <f t="shared" si="1"/>
        <v>#REF!</v>
      </c>
    </row>
    <row r="259">
      <c r="A259" s="12">
        <v>-0.018</v>
      </c>
      <c r="B259" s="3" t="str">
        <f t="shared" si="1"/>
        <v>#REF!</v>
      </c>
    </row>
    <row r="260">
      <c r="A260" s="17">
        <v>52845.0</v>
      </c>
      <c r="B260" s="3" t="str">
        <f t="shared" si="1"/>
        <v>#REF!</v>
      </c>
    </row>
    <row r="261">
      <c r="A261" s="17">
        <v>156661.0</v>
      </c>
      <c r="B261" s="3" t="str">
        <f t="shared" si="1"/>
        <v>#REF!</v>
      </c>
    </row>
    <row r="262">
      <c r="A262" s="7">
        <v>40387.0</v>
      </c>
      <c r="B262" s="3" t="str">
        <f t="shared" si="1"/>
        <v>#REF!</v>
      </c>
    </row>
    <row r="263">
      <c r="A263" s="8">
        <v>76.5</v>
      </c>
      <c r="B263" s="3" t="str">
        <f t="shared" si="1"/>
        <v>#REF!</v>
      </c>
    </row>
    <row r="264">
      <c r="A264" s="8">
        <v>76.84</v>
      </c>
      <c r="B264" s="3" t="str">
        <f t="shared" si="1"/>
        <v>#REF!</v>
      </c>
    </row>
    <row r="265">
      <c r="A265" s="8">
        <v>75.26</v>
      </c>
      <c r="B265" s="3" t="str">
        <f t="shared" si="1"/>
        <v>#REF!</v>
      </c>
    </row>
    <row r="266">
      <c r="A266" s="8">
        <v>76.5</v>
      </c>
      <c r="B266" s="3" t="str">
        <f t="shared" si="1"/>
        <v>#REF!</v>
      </c>
    </row>
    <row r="267">
      <c r="A267" s="11">
        <v>-0.09</v>
      </c>
      <c r="B267" s="3" t="str">
        <f t="shared" si="1"/>
        <v>#REF!</v>
      </c>
    </row>
    <row r="268">
      <c r="A268" s="12">
        <v>-0.0012</v>
      </c>
      <c r="B268" s="3" t="str">
        <f t="shared" si="1"/>
        <v>#REF!</v>
      </c>
    </row>
    <row r="269">
      <c r="A269" s="17">
        <v>64047.0</v>
      </c>
      <c r="B269" s="3" t="str">
        <f t="shared" si="1"/>
        <v>#REF!</v>
      </c>
    </row>
    <row r="270">
      <c r="A270" s="17">
        <v>156435.0</v>
      </c>
      <c r="B270" s="3" t="str">
        <f t="shared" si="1"/>
        <v>#REF!</v>
      </c>
    </row>
    <row r="271">
      <c r="A271" s="7">
        <v>40388.0</v>
      </c>
      <c r="B271" s="3" t="str">
        <f t="shared" si="1"/>
        <v>#REF!</v>
      </c>
    </row>
    <row r="272">
      <c r="A272" s="8">
        <v>76.4</v>
      </c>
      <c r="B272" s="3" t="str">
        <f t="shared" si="1"/>
        <v>#REF!</v>
      </c>
    </row>
    <row r="273">
      <c r="A273" s="8">
        <v>78.42</v>
      </c>
      <c r="B273" s="3" t="str">
        <f t="shared" si="1"/>
        <v>#REF!</v>
      </c>
    </row>
    <row r="274">
      <c r="A274" s="8">
        <v>75.93</v>
      </c>
      <c r="B274" s="3" t="str">
        <f t="shared" si="1"/>
        <v>#REF!</v>
      </c>
    </row>
    <row r="275">
      <c r="A275" s="8">
        <v>77.89</v>
      </c>
      <c r="B275" s="3" t="str">
        <f t="shared" si="1"/>
        <v>#REF!</v>
      </c>
    </row>
    <row r="276">
      <c r="A276" s="9">
        <f>+1.39</f>
        <v>1.39</v>
      </c>
      <c r="B276" s="3" t="str">
        <f t="shared" si="1"/>
        <v>#REF!</v>
      </c>
    </row>
    <row r="277">
      <c r="A277" s="9">
        <f>+1.82%</f>
        <v>0.0182</v>
      </c>
      <c r="B277" s="3" t="str">
        <f t="shared" si="1"/>
        <v>#REF!</v>
      </c>
    </row>
    <row r="278">
      <c r="A278" s="16">
        <v>96098.0</v>
      </c>
      <c r="B278" s="3" t="str">
        <f t="shared" si="1"/>
        <v>#REF!</v>
      </c>
    </row>
    <row r="279">
      <c r="A279" s="16">
        <v>171865.0</v>
      </c>
      <c r="B279" s="3" t="str">
        <f t="shared" si="1"/>
        <v>#REF!</v>
      </c>
    </row>
    <row r="280">
      <c r="A280" s="7">
        <v>40389.0</v>
      </c>
      <c r="B280" s="3" t="str">
        <f t="shared" si="1"/>
        <v>#REF!</v>
      </c>
    </row>
    <row r="281">
      <c r="A281" s="8">
        <v>77.75</v>
      </c>
      <c r="B281" s="3" t="str">
        <f t="shared" si="1"/>
        <v>#REF!</v>
      </c>
    </row>
    <row r="282">
      <c r="A282" s="8">
        <v>78.61</v>
      </c>
      <c r="B282" s="3" t="str">
        <f t="shared" si="1"/>
        <v>#REF!</v>
      </c>
    </row>
    <row r="283">
      <c r="A283" s="8">
        <v>76.44</v>
      </c>
      <c r="B283" s="3" t="str">
        <f t="shared" si="1"/>
        <v>#REF!</v>
      </c>
    </row>
    <row r="284">
      <c r="A284" s="8">
        <v>78.48</v>
      </c>
      <c r="B284" s="3" t="str">
        <f t="shared" si="1"/>
        <v>#REF!</v>
      </c>
    </row>
    <row r="285">
      <c r="A285" s="9">
        <f>+0.59</f>
        <v>0.59</v>
      </c>
      <c r="B285" s="3" t="str">
        <f t="shared" si="1"/>
        <v>#REF!</v>
      </c>
    </row>
    <row r="286">
      <c r="A286" s="9">
        <f>+0.76%</f>
        <v>0.0076</v>
      </c>
      <c r="B286" s="3" t="str">
        <f t="shared" si="1"/>
        <v>#REF!</v>
      </c>
    </row>
    <row r="287">
      <c r="A287" s="16">
        <v>81370.0</v>
      </c>
      <c r="B287" s="3" t="str">
        <f t="shared" si="1"/>
        <v>#REF!</v>
      </c>
    </row>
    <row r="288">
      <c r="A288" s="16">
        <v>171608.0</v>
      </c>
      <c r="B288" s="3" t="str">
        <f t="shared" si="1"/>
        <v>#REF!</v>
      </c>
    </row>
    <row r="289">
      <c r="A289" s="7">
        <v>40392.0</v>
      </c>
      <c r="B289" s="3" t="str">
        <f t="shared" si="1"/>
        <v>#REF!</v>
      </c>
    </row>
    <row r="290">
      <c r="A290" s="8">
        <v>78.55</v>
      </c>
      <c r="B290" s="3" t="str">
        <f t="shared" si="1"/>
        <v>#REF!</v>
      </c>
    </row>
    <row r="291">
      <c r="A291" s="8">
        <v>81.39</v>
      </c>
      <c r="B291" s="3" t="str">
        <f t="shared" si="1"/>
        <v>#REF!</v>
      </c>
    </row>
    <row r="292">
      <c r="A292" s="8">
        <v>78.53</v>
      </c>
      <c r="B292" s="3" t="str">
        <f t="shared" si="1"/>
        <v>#REF!</v>
      </c>
    </row>
    <row r="293">
      <c r="A293" s="8">
        <v>81.04</v>
      </c>
      <c r="B293" s="3" t="str">
        <f t="shared" si="1"/>
        <v>#REF!</v>
      </c>
    </row>
    <row r="294">
      <c r="A294" s="9">
        <f>+2.56</f>
        <v>2.56</v>
      </c>
      <c r="B294" s="3" t="str">
        <f t="shared" si="1"/>
        <v>#REF!</v>
      </c>
    </row>
    <row r="295">
      <c r="A295" s="9">
        <f>+3.26%</f>
        <v>0.0326</v>
      </c>
      <c r="B295" s="3" t="str">
        <f t="shared" si="1"/>
        <v>#REF!</v>
      </c>
    </row>
    <row r="296">
      <c r="A296" s="16">
        <v>75146.0</v>
      </c>
      <c r="B296" s="3" t="str">
        <f t="shared" si="1"/>
        <v>#REF!</v>
      </c>
    </row>
    <row r="297">
      <c r="A297" s="16">
        <v>182636.0</v>
      </c>
      <c r="B297" s="3" t="str">
        <f t="shared" si="1"/>
        <v>#REF!</v>
      </c>
    </row>
    <row r="298">
      <c r="A298" s="7">
        <v>40393.0</v>
      </c>
      <c r="B298" s="3" t="str">
        <f t="shared" si="1"/>
        <v>#REF!</v>
      </c>
    </row>
    <row r="299">
      <c r="A299" s="8">
        <v>81.23</v>
      </c>
      <c r="B299" s="3" t="str">
        <f t="shared" si="1"/>
        <v>#REF!</v>
      </c>
    </row>
    <row r="300">
      <c r="A300" s="8">
        <v>82.84</v>
      </c>
      <c r="B300" s="3" t="str">
        <f t="shared" si="1"/>
        <v>#REF!</v>
      </c>
    </row>
    <row r="301">
      <c r="A301" s="8">
        <v>80.78</v>
      </c>
      <c r="B301" s="3" t="str">
        <f t="shared" si="1"/>
        <v>#REF!</v>
      </c>
    </row>
    <row r="302">
      <c r="A302" s="8">
        <v>82.76</v>
      </c>
      <c r="B302" s="3" t="str">
        <f t="shared" si="1"/>
        <v>#REF!</v>
      </c>
    </row>
    <row r="303">
      <c r="A303" s="9">
        <f>+1.72</f>
        <v>1.72</v>
      </c>
      <c r="B303" s="3" t="str">
        <f t="shared" si="1"/>
        <v>#REF!</v>
      </c>
    </row>
    <row r="304">
      <c r="A304" s="9">
        <f>+2.12%</f>
        <v>0.0212</v>
      </c>
      <c r="B304" s="3" t="str">
        <f t="shared" si="1"/>
        <v>#REF!</v>
      </c>
    </row>
    <row r="305">
      <c r="A305" s="16">
        <v>133721.0</v>
      </c>
      <c r="B305" s="3" t="str">
        <f t="shared" si="1"/>
        <v>#REF!</v>
      </c>
    </row>
    <row r="306">
      <c r="A306" s="16">
        <v>164856.0</v>
      </c>
      <c r="B306" s="3" t="str">
        <f t="shared" si="1"/>
        <v>#REF!</v>
      </c>
    </row>
    <row r="307">
      <c r="A307" s="7">
        <v>40394.0</v>
      </c>
      <c r="B307" s="3" t="str">
        <f t="shared" si="1"/>
        <v>#REF!</v>
      </c>
    </row>
    <row r="308">
      <c r="A308" s="8">
        <v>82.59</v>
      </c>
      <c r="B308" s="3" t="str">
        <f t="shared" si="1"/>
        <v>#REF!</v>
      </c>
    </row>
    <row r="309">
      <c r="A309" s="8">
        <v>83.09</v>
      </c>
      <c r="B309" s="3" t="str">
        <f t="shared" si="1"/>
        <v>#REF!</v>
      </c>
    </row>
    <row r="310">
      <c r="A310" s="8">
        <v>81.8</v>
      </c>
      <c r="B310" s="3" t="str">
        <f t="shared" si="1"/>
        <v>#REF!</v>
      </c>
    </row>
    <row r="311">
      <c r="A311" s="8">
        <v>82.48</v>
      </c>
      <c r="B311" s="3" t="str">
        <f t="shared" si="1"/>
        <v>#REF!</v>
      </c>
    </row>
    <row r="312">
      <c r="A312" s="11">
        <v>-0.28</v>
      </c>
      <c r="B312" s="3" t="str">
        <f t="shared" si="1"/>
        <v>#REF!</v>
      </c>
    </row>
    <row r="313">
      <c r="A313" s="12">
        <v>-0.0034</v>
      </c>
      <c r="B313" s="3" t="str">
        <f t="shared" si="1"/>
        <v>#REF!</v>
      </c>
    </row>
    <row r="314">
      <c r="A314" s="17">
        <v>119095.0</v>
      </c>
      <c r="B314" s="3" t="str">
        <f t="shared" si="1"/>
        <v>#REF!</v>
      </c>
    </row>
    <row r="315">
      <c r="A315" s="17">
        <v>179346.0</v>
      </c>
      <c r="B315" s="3" t="str">
        <f t="shared" si="1"/>
        <v>#REF!</v>
      </c>
    </row>
    <row r="316">
      <c r="A316" s="7">
        <v>40395.0</v>
      </c>
      <c r="B316" s="3" t="str">
        <f t="shared" si="1"/>
        <v>#REF!</v>
      </c>
    </row>
    <row r="317">
      <c r="A317" s="8">
        <v>82.34</v>
      </c>
      <c r="B317" s="3" t="str">
        <f t="shared" si="1"/>
        <v>#REF!</v>
      </c>
    </row>
    <row r="318">
      <c r="A318" s="8">
        <v>82.55</v>
      </c>
      <c r="B318" s="3" t="str">
        <f t="shared" si="1"/>
        <v>#REF!</v>
      </c>
    </row>
    <row r="319">
      <c r="A319" s="8">
        <v>81.37</v>
      </c>
      <c r="B319" s="3" t="str">
        <f t="shared" si="1"/>
        <v>#REF!</v>
      </c>
    </row>
    <row r="320">
      <c r="A320" s="8">
        <v>81.95</v>
      </c>
      <c r="B320" s="3" t="str">
        <f t="shared" si="1"/>
        <v>#REF!</v>
      </c>
    </row>
    <row r="321">
      <c r="A321" s="11">
        <v>-0.53</v>
      </c>
      <c r="B321" s="3" t="str">
        <f t="shared" si="1"/>
        <v>#REF!</v>
      </c>
    </row>
    <row r="322">
      <c r="A322" s="12">
        <v>-0.0064</v>
      </c>
      <c r="B322" s="3" t="str">
        <f t="shared" si="1"/>
        <v>#REF!</v>
      </c>
    </row>
    <row r="323">
      <c r="A323" s="17">
        <v>74633.0</v>
      </c>
      <c r="B323" s="3" t="str">
        <f t="shared" si="1"/>
        <v>#REF!</v>
      </c>
    </row>
    <row r="324">
      <c r="A324" s="17">
        <v>180058.0</v>
      </c>
      <c r="B324" s="3" t="str">
        <f t="shared" si="1"/>
        <v>#REF!</v>
      </c>
    </row>
    <row r="325">
      <c r="A325" s="7">
        <v>40396.0</v>
      </c>
      <c r="B325" s="3" t="str">
        <f t="shared" si="1"/>
        <v>#REF!</v>
      </c>
    </row>
    <row r="326">
      <c r="A326" s="8">
        <v>81.96</v>
      </c>
      <c r="B326" s="3" t="str">
        <f t="shared" si="1"/>
        <v>#REF!</v>
      </c>
    </row>
    <row r="327">
      <c r="A327" s="8">
        <v>82.49</v>
      </c>
      <c r="B327" s="3" t="str">
        <f t="shared" si="1"/>
        <v>#REF!</v>
      </c>
    </row>
    <row r="328">
      <c r="A328" s="8">
        <v>80.0</v>
      </c>
      <c r="B328" s="3" t="str">
        <f t="shared" si="1"/>
        <v>#REF!</v>
      </c>
    </row>
    <row r="329">
      <c r="A329" s="8">
        <v>80.59</v>
      </c>
      <c r="B329" s="3" t="str">
        <f t="shared" si="1"/>
        <v>#REF!</v>
      </c>
    </row>
    <row r="330">
      <c r="A330" s="11">
        <v>-1.36</v>
      </c>
      <c r="B330" s="3" t="str">
        <f t="shared" si="1"/>
        <v>#REF!</v>
      </c>
    </row>
    <row r="331">
      <c r="A331" s="12">
        <v>-0.0166</v>
      </c>
      <c r="B331" s="3" t="str">
        <f t="shared" si="1"/>
        <v>#REF!</v>
      </c>
    </row>
    <row r="332">
      <c r="A332" s="17">
        <v>96355.0</v>
      </c>
      <c r="B332" s="3" t="str">
        <f t="shared" si="1"/>
        <v>#REF!</v>
      </c>
    </row>
    <row r="333">
      <c r="A333" s="17">
        <v>180208.0</v>
      </c>
      <c r="B333" s="3" t="str">
        <f t="shared" si="1"/>
        <v>#REF!</v>
      </c>
    </row>
    <row r="334">
      <c r="A334" s="7">
        <v>40399.0</v>
      </c>
      <c r="B334" s="3" t="str">
        <f t="shared" si="1"/>
        <v>#REF!</v>
      </c>
    </row>
    <row r="335">
      <c r="A335" s="8">
        <v>80.81</v>
      </c>
      <c r="B335" s="3" t="str">
        <f t="shared" si="1"/>
        <v>#REF!</v>
      </c>
    </row>
    <row r="336">
      <c r="A336" s="8">
        <v>81.73</v>
      </c>
      <c r="B336" s="3" t="str">
        <f t="shared" si="1"/>
        <v>#REF!</v>
      </c>
    </row>
    <row r="337">
      <c r="A337" s="8">
        <v>80.66</v>
      </c>
      <c r="B337" s="3" t="str">
        <f t="shared" si="1"/>
        <v>#REF!</v>
      </c>
    </row>
    <row r="338">
      <c r="A338" s="8">
        <v>81.42</v>
      </c>
      <c r="B338" s="3" t="str">
        <f t="shared" si="1"/>
        <v>#REF!</v>
      </c>
    </row>
    <row r="339">
      <c r="A339" s="9">
        <f>+0.83</f>
        <v>0.83</v>
      </c>
      <c r="B339" s="3" t="str">
        <f t="shared" si="1"/>
        <v>#REF!</v>
      </c>
    </row>
    <row r="340">
      <c r="A340" s="9">
        <f>+1.03%</f>
        <v>0.0103</v>
      </c>
      <c r="B340" s="3" t="str">
        <f t="shared" si="1"/>
        <v>#REF!</v>
      </c>
    </row>
    <row r="341">
      <c r="A341" s="16">
        <v>69550.0</v>
      </c>
      <c r="B341" s="3" t="str">
        <f t="shared" si="1"/>
        <v>#REF!</v>
      </c>
    </row>
    <row r="342">
      <c r="A342" s="16">
        <v>183232.0</v>
      </c>
      <c r="B342" s="3" t="str">
        <f t="shared" si="1"/>
        <v>#REF!</v>
      </c>
    </row>
    <row r="343">
      <c r="A343" s="7">
        <v>40400.0</v>
      </c>
      <c r="B343" s="3" t="str">
        <f t="shared" si="1"/>
        <v>#REF!</v>
      </c>
    </row>
    <row r="344">
      <c r="A344" s="8">
        <v>81.45</v>
      </c>
      <c r="B344" s="3" t="str">
        <f t="shared" si="1"/>
        <v>#REF!</v>
      </c>
    </row>
    <row r="345">
      <c r="A345" s="8">
        <v>81.54</v>
      </c>
      <c r="B345" s="3" t="str">
        <f t="shared" si="1"/>
        <v>#REF!</v>
      </c>
    </row>
    <row r="346">
      <c r="A346" s="8">
        <v>78.96</v>
      </c>
      <c r="B346" s="3" t="str">
        <f t="shared" si="1"/>
        <v>#REF!</v>
      </c>
    </row>
    <row r="347">
      <c r="A347" s="8">
        <v>80.08</v>
      </c>
      <c r="B347" s="3" t="str">
        <f t="shared" si="1"/>
        <v>#REF!</v>
      </c>
    </row>
    <row r="348">
      <c r="A348" s="11">
        <v>-1.34</v>
      </c>
      <c r="B348" s="3" t="str">
        <f t="shared" si="1"/>
        <v>#REF!</v>
      </c>
    </row>
    <row r="349">
      <c r="A349" s="12">
        <v>-0.0165</v>
      </c>
      <c r="B349" s="3" t="str">
        <f t="shared" si="1"/>
        <v>#REF!</v>
      </c>
    </row>
    <row r="350">
      <c r="A350" s="17">
        <v>131431.0</v>
      </c>
      <c r="B350" s="3" t="str">
        <f t="shared" si="1"/>
        <v>#REF!</v>
      </c>
    </row>
    <row r="351">
      <c r="A351" s="17">
        <v>191342.0</v>
      </c>
      <c r="B351" s="3" t="str">
        <f t="shared" si="1"/>
        <v>#REF!</v>
      </c>
    </row>
    <row r="352">
      <c r="A352" s="7">
        <v>40401.0</v>
      </c>
      <c r="B352" s="3" t="str">
        <f t="shared" si="1"/>
        <v>#REF!</v>
      </c>
    </row>
    <row r="353">
      <c r="A353" s="8">
        <v>79.94</v>
      </c>
      <c r="B353" s="3" t="str">
        <f t="shared" si="1"/>
        <v>#REF!</v>
      </c>
    </row>
    <row r="354">
      <c r="A354" s="8">
        <v>80.1</v>
      </c>
      <c r="B354" s="3" t="str">
        <f t="shared" si="1"/>
        <v>#REF!</v>
      </c>
    </row>
    <row r="355">
      <c r="A355" s="8">
        <v>77.4</v>
      </c>
      <c r="B355" s="3" t="str">
        <f t="shared" si="1"/>
        <v>#REF!</v>
      </c>
    </row>
    <row r="356">
      <c r="A356" s="8">
        <v>78.09</v>
      </c>
      <c r="B356" s="3" t="str">
        <f t="shared" si="1"/>
        <v>#REF!</v>
      </c>
    </row>
    <row r="357">
      <c r="A357" s="11">
        <v>-1.99</v>
      </c>
      <c r="B357" s="3" t="str">
        <f t="shared" si="1"/>
        <v>#REF!</v>
      </c>
    </row>
    <row r="358">
      <c r="A358" s="12">
        <v>-0.0249</v>
      </c>
      <c r="B358" s="3" t="str">
        <f t="shared" si="1"/>
        <v>#REF!</v>
      </c>
    </row>
    <row r="359">
      <c r="A359" s="17">
        <v>103489.0</v>
      </c>
      <c r="B359" s="3" t="str">
        <f t="shared" si="1"/>
        <v>#REF!</v>
      </c>
    </row>
    <row r="360">
      <c r="A360" s="17">
        <v>183871.0</v>
      </c>
      <c r="B360" s="3" t="str">
        <f t="shared" si="1"/>
        <v>#REF!</v>
      </c>
    </row>
    <row r="361">
      <c r="A361" s="7">
        <v>40402.0</v>
      </c>
      <c r="B361" s="3" t="str">
        <f t="shared" si="1"/>
        <v>#REF!</v>
      </c>
    </row>
    <row r="362">
      <c r="A362" s="8">
        <v>77.56</v>
      </c>
      <c r="B362" s="3" t="str">
        <f t="shared" si="1"/>
        <v>#REF!</v>
      </c>
    </row>
    <row r="363">
      <c r="A363" s="8">
        <v>78.0</v>
      </c>
      <c r="B363" s="3" t="str">
        <f t="shared" si="1"/>
        <v>#REF!</v>
      </c>
    </row>
    <row r="364">
      <c r="A364" s="8">
        <v>75.63</v>
      </c>
      <c r="B364" s="3" t="str">
        <f t="shared" si="1"/>
        <v>#REF!</v>
      </c>
    </row>
    <row r="365">
      <c r="A365" s="8">
        <v>75.9</v>
      </c>
      <c r="B365" s="3" t="str">
        <f t="shared" si="1"/>
        <v>#REF!</v>
      </c>
    </row>
    <row r="366">
      <c r="A366" s="11">
        <v>-2.19</v>
      </c>
      <c r="B366" s="3" t="str">
        <f t="shared" si="1"/>
        <v>#REF!</v>
      </c>
    </row>
    <row r="367">
      <c r="A367" s="12">
        <v>-0.028</v>
      </c>
      <c r="B367" s="3" t="str">
        <f t="shared" si="1"/>
        <v>#REF!</v>
      </c>
    </row>
    <row r="368">
      <c r="A368" s="17">
        <v>173457.0</v>
      </c>
      <c r="B368" s="3" t="str">
        <f t="shared" si="1"/>
        <v>#REF!</v>
      </c>
    </row>
    <row r="369">
      <c r="A369" s="17">
        <v>181704.0</v>
      </c>
      <c r="B369" s="3" t="str">
        <f t="shared" si="1"/>
        <v>#REF!</v>
      </c>
    </row>
    <row r="370">
      <c r="A370" s="7">
        <v>40403.0</v>
      </c>
      <c r="B370" s="3" t="str">
        <f t="shared" si="1"/>
        <v>#REF!</v>
      </c>
    </row>
    <row r="371">
      <c r="A371" s="8">
        <v>76.06</v>
      </c>
      <c r="B371" s="3" t="str">
        <f t="shared" si="1"/>
        <v>#REF!</v>
      </c>
    </row>
    <row r="372">
      <c r="A372" s="8">
        <v>76.79</v>
      </c>
      <c r="B372" s="3" t="str">
        <f t="shared" si="1"/>
        <v>#REF!</v>
      </c>
    </row>
    <row r="373">
      <c r="A373" s="8">
        <v>75.08</v>
      </c>
      <c r="B373" s="3" t="str">
        <f t="shared" si="1"/>
        <v>#REF!</v>
      </c>
    </row>
    <row r="374">
      <c r="A374" s="8">
        <v>75.52</v>
      </c>
      <c r="B374" s="3" t="str">
        <f t="shared" si="1"/>
        <v>#REF!</v>
      </c>
    </row>
    <row r="375">
      <c r="A375" s="11">
        <v>-0.38</v>
      </c>
      <c r="B375" s="3" t="str">
        <f t="shared" si="1"/>
        <v>#REF!</v>
      </c>
    </row>
    <row r="376">
      <c r="A376" s="12">
        <v>-0.005</v>
      </c>
      <c r="B376" s="3" t="str">
        <f t="shared" si="1"/>
        <v>#REF!</v>
      </c>
    </row>
    <row r="377">
      <c r="A377" s="17">
        <v>174449.0</v>
      </c>
      <c r="B377" s="3" t="str">
        <f t="shared" si="1"/>
        <v>#REF!</v>
      </c>
    </row>
    <row r="378">
      <c r="A378" s="17">
        <v>209159.0</v>
      </c>
      <c r="B378" s="3" t="str">
        <f t="shared" si="1"/>
        <v>#REF!</v>
      </c>
    </row>
    <row r="379">
      <c r="A379" s="7">
        <v>40406.0</v>
      </c>
      <c r="B379" s="3" t="str">
        <f t="shared" si="1"/>
        <v>#REF!</v>
      </c>
    </row>
    <row r="380">
      <c r="A380" s="8">
        <v>75.72</v>
      </c>
      <c r="B380" s="3" t="str">
        <f t="shared" si="1"/>
        <v>#REF!</v>
      </c>
    </row>
    <row r="381">
      <c r="A381" s="8">
        <v>76.15</v>
      </c>
      <c r="B381" s="3" t="str">
        <f t="shared" si="1"/>
        <v>#REF!</v>
      </c>
    </row>
    <row r="382">
      <c r="A382" s="8">
        <v>75.0</v>
      </c>
      <c r="B382" s="3" t="str">
        <f t="shared" si="1"/>
        <v>#REF!</v>
      </c>
    </row>
    <row r="383">
      <c r="A383" s="8">
        <v>75.63</v>
      </c>
      <c r="B383" s="3" t="str">
        <f t="shared" si="1"/>
        <v>#REF!</v>
      </c>
    </row>
    <row r="384">
      <c r="A384" s="9">
        <f>+0.11</f>
        <v>0.11</v>
      </c>
      <c r="B384" s="3" t="str">
        <f t="shared" si="1"/>
        <v>#REF!</v>
      </c>
    </row>
    <row r="385">
      <c r="A385" s="9">
        <f>+0.15%</f>
        <v>0.0015</v>
      </c>
      <c r="B385" s="3" t="str">
        <f t="shared" si="1"/>
        <v>#REF!</v>
      </c>
    </row>
    <row r="386">
      <c r="A386" s="16">
        <v>131305.0</v>
      </c>
      <c r="B386" s="3" t="str">
        <f t="shared" si="1"/>
        <v>#REF!</v>
      </c>
    </row>
    <row r="387">
      <c r="A387" s="16">
        <v>222548.0</v>
      </c>
      <c r="B387" s="3" t="str">
        <f t="shared" si="1"/>
        <v>#REF!</v>
      </c>
    </row>
    <row r="388">
      <c r="A388" s="7">
        <v>40407.0</v>
      </c>
      <c r="B388" s="3" t="str">
        <f t="shared" si="1"/>
        <v>#REF!</v>
      </c>
    </row>
    <row r="389">
      <c r="A389" s="8">
        <v>75.31</v>
      </c>
      <c r="B389" s="3" t="str">
        <f t="shared" si="1"/>
        <v>#REF!</v>
      </c>
    </row>
    <row r="390">
      <c r="A390" s="8">
        <v>77.69</v>
      </c>
      <c r="B390" s="3" t="str">
        <f t="shared" si="1"/>
        <v>#REF!</v>
      </c>
    </row>
    <row r="391">
      <c r="A391" s="8">
        <v>75.31</v>
      </c>
      <c r="B391" s="3" t="str">
        <f t="shared" si="1"/>
        <v>#REF!</v>
      </c>
    </row>
    <row r="392">
      <c r="A392" s="8">
        <v>76.93</v>
      </c>
      <c r="B392" s="3" t="str">
        <f t="shared" si="1"/>
        <v>#REF!</v>
      </c>
    </row>
    <row r="393">
      <c r="A393" s="9">
        <f>+1.3</f>
        <v>1.3</v>
      </c>
      <c r="B393" s="3" t="str">
        <f t="shared" si="1"/>
        <v>#REF!</v>
      </c>
    </row>
    <row r="394">
      <c r="A394" s="9">
        <f>+1.72%</f>
        <v>0.0172</v>
      </c>
      <c r="B394" s="3" t="str">
        <f t="shared" si="1"/>
        <v>#REF!</v>
      </c>
    </row>
    <row r="395">
      <c r="A395" s="16">
        <v>160743.0</v>
      </c>
      <c r="B395" s="3" t="str">
        <f t="shared" si="1"/>
        <v>#REF!</v>
      </c>
    </row>
    <row r="396">
      <c r="A396" s="16">
        <v>228758.0</v>
      </c>
      <c r="B396" s="3" t="str">
        <f t="shared" si="1"/>
        <v>#REF!</v>
      </c>
    </row>
    <row r="397">
      <c r="A397" s="7">
        <v>40408.0</v>
      </c>
      <c r="B397" s="3" t="str">
        <f t="shared" si="1"/>
        <v>#REF!</v>
      </c>
    </row>
    <row r="398">
      <c r="A398" s="8">
        <v>76.77</v>
      </c>
      <c r="B398" s="3" t="str">
        <f t="shared" si="1"/>
        <v>#REF!</v>
      </c>
    </row>
    <row r="399">
      <c r="A399" s="8">
        <v>76.86</v>
      </c>
      <c r="B399" s="3" t="str">
        <f t="shared" si="1"/>
        <v>#REF!</v>
      </c>
    </row>
    <row r="400">
      <c r="A400" s="8">
        <v>75.3</v>
      </c>
      <c r="B400" s="3" t="str">
        <f t="shared" si="1"/>
        <v>#REF!</v>
      </c>
    </row>
    <row r="401">
      <c r="A401" s="8">
        <v>76.47</v>
      </c>
      <c r="B401" s="3" t="str">
        <f t="shared" si="1"/>
        <v>#REF!</v>
      </c>
    </row>
    <row r="402">
      <c r="A402" s="11">
        <v>-0.46</v>
      </c>
      <c r="B402" s="3" t="str">
        <f t="shared" si="1"/>
        <v>#REF!</v>
      </c>
    </row>
    <row r="403">
      <c r="A403" s="12">
        <v>-0.006</v>
      </c>
      <c r="B403" s="3" t="str">
        <f t="shared" si="1"/>
        <v>#REF!</v>
      </c>
    </row>
    <row r="404">
      <c r="A404" s="17">
        <v>164724.0</v>
      </c>
      <c r="B404" s="3" t="str">
        <f t="shared" si="1"/>
        <v>#REF!</v>
      </c>
    </row>
    <row r="405">
      <c r="A405" s="17">
        <v>231962.0</v>
      </c>
      <c r="B405" s="3" t="str">
        <f t="shared" si="1"/>
        <v>#REF!</v>
      </c>
    </row>
    <row r="406">
      <c r="A406" s="7">
        <v>40409.0</v>
      </c>
      <c r="B406" s="3" t="str">
        <f t="shared" si="1"/>
        <v>#REF!</v>
      </c>
    </row>
    <row r="407">
      <c r="A407" s="8">
        <v>76.3</v>
      </c>
      <c r="B407" s="3" t="str">
        <f t="shared" si="1"/>
        <v>#REF!</v>
      </c>
    </row>
    <row r="408">
      <c r="A408" s="8">
        <v>77.17</v>
      </c>
      <c r="B408" s="3" t="str">
        <f t="shared" si="1"/>
        <v>#REF!</v>
      </c>
    </row>
    <row r="409">
      <c r="A409" s="8">
        <v>75.0</v>
      </c>
      <c r="B409" s="3" t="str">
        <f t="shared" si="1"/>
        <v>#REF!</v>
      </c>
    </row>
    <row r="410">
      <c r="A410" s="8">
        <v>75.3</v>
      </c>
      <c r="B410" s="3" t="str">
        <f t="shared" si="1"/>
        <v>#REF!</v>
      </c>
    </row>
    <row r="411">
      <c r="A411" s="11">
        <v>-1.17</v>
      </c>
      <c r="B411" s="3" t="str">
        <f t="shared" si="1"/>
        <v>#REF!</v>
      </c>
    </row>
    <row r="412">
      <c r="A412" s="12">
        <v>-0.0153</v>
      </c>
      <c r="B412" s="3" t="str">
        <f t="shared" si="1"/>
        <v>#REF!</v>
      </c>
    </row>
    <row r="413">
      <c r="A413" s="17">
        <v>141497.0</v>
      </c>
      <c r="B413" s="3" t="str">
        <f t="shared" si="1"/>
        <v>#REF!</v>
      </c>
    </row>
    <row r="414">
      <c r="A414" s="17">
        <v>225708.0</v>
      </c>
      <c r="B414" s="3" t="str">
        <f t="shared" si="1"/>
        <v>#REF!</v>
      </c>
    </row>
    <row r="415">
      <c r="A415" s="7">
        <v>40410.0</v>
      </c>
      <c r="B415" s="3" t="str">
        <f t="shared" si="1"/>
        <v>#REF!</v>
      </c>
    </row>
    <row r="416">
      <c r="A416" s="8">
        <v>75.3</v>
      </c>
      <c r="B416" s="3" t="str">
        <f t="shared" si="1"/>
        <v>#REF!</v>
      </c>
    </row>
    <row r="417">
      <c r="A417" s="8">
        <v>75.77</v>
      </c>
      <c r="B417" s="3" t="str">
        <f t="shared" si="1"/>
        <v>#REF!</v>
      </c>
    </row>
    <row r="418">
      <c r="A418" s="8">
        <v>74.0</v>
      </c>
      <c r="B418" s="3" t="str">
        <f t="shared" si="1"/>
        <v>#REF!</v>
      </c>
    </row>
    <row r="419">
      <c r="A419" s="8">
        <v>74.26</v>
      </c>
      <c r="B419" s="3" t="str">
        <f t="shared" si="1"/>
        <v>#REF!</v>
      </c>
    </row>
    <row r="420">
      <c r="A420" s="11">
        <v>-1.04</v>
      </c>
      <c r="B420" s="3" t="str">
        <f t="shared" si="1"/>
        <v>#REF!</v>
      </c>
    </row>
    <row r="421">
      <c r="A421" s="12">
        <v>-0.0138</v>
      </c>
      <c r="B421" s="3" t="str">
        <f t="shared" si="1"/>
        <v>#REF!</v>
      </c>
    </row>
    <row r="422">
      <c r="A422" s="17">
        <v>115125.0</v>
      </c>
      <c r="B422" s="3" t="str">
        <f t="shared" si="1"/>
        <v>#REF!</v>
      </c>
    </row>
    <row r="423">
      <c r="A423" s="17">
        <v>220739.0</v>
      </c>
      <c r="B423" s="3" t="str">
        <f t="shared" si="1"/>
        <v>#REF!</v>
      </c>
    </row>
    <row r="424">
      <c r="A424" s="7">
        <v>40413.0</v>
      </c>
      <c r="B424" s="3" t="str">
        <f t="shared" si="1"/>
        <v>#REF!</v>
      </c>
    </row>
    <row r="425">
      <c r="A425" s="8">
        <v>74.46</v>
      </c>
      <c r="B425" s="3" t="str">
        <f t="shared" si="1"/>
        <v>#REF!</v>
      </c>
    </row>
    <row r="426">
      <c r="A426" s="8">
        <v>74.9</v>
      </c>
      <c r="B426" s="3" t="str">
        <f t="shared" si="1"/>
        <v>#REF!</v>
      </c>
    </row>
    <row r="427">
      <c r="A427" s="8">
        <v>73.25</v>
      </c>
      <c r="B427" s="3" t="str">
        <f t="shared" si="1"/>
        <v>#REF!</v>
      </c>
    </row>
    <row r="428">
      <c r="A428" s="8">
        <v>73.62</v>
      </c>
      <c r="B428" s="3" t="str">
        <f t="shared" si="1"/>
        <v>#REF!</v>
      </c>
    </row>
    <row r="429">
      <c r="A429" s="11">
        <v>-0.64</v>
      </c>
      <c r="B429" s="3" t="str">
        <f t="shared" si="1"/>
        <v>#REF!</v>
      </c>
    </row>
    <row r="430">
      <c r="A430" s="12">
        <v>-0.0086</v>
      </c>
      <c r="B430" s="3" t="str">
        <f t="shared" si="1"/>
        <v>#REF!</v>
      </c>
    </row>
    <row r="431">
      <c r="A431" s="17">
        <v>125989.0</v>
      </c>
      <c r="B431" s="3" t="str">
        <f t="shared" si="1"/>
        <v>#REF!</v>
      </c>
    </row>
    <row r="432">
      <c r="A432" s="17">
        <v>227649.0</v>
      </c>
      <c r="B432" s="3" t="str">
        <f t="shared" si="1"/>
        <v>#REF!</v>
      </c>
    </row>
    <row r="433">
      <c r="A433" s="7">
        <v>40414.0</v>
      </c>
      <c r="B433" s="3" t="str">
        <f t="shared" si="1"/>
        <v>#REF!</v>
      </c>
    </row>
    <row r="434">
      <c r="A434" s="8">
        <v>73.31</v>
      </c>
      <c r="B434" s="3" t="str">
        <f t="shared" si="1"/>
        <v>#REF!</v>
      </c>
    </row>
    <row r="435">
      <c r="A435" s="8">
        <v>73.66</v>
      </c>
      <c r="B435" s="3" t="str">
        <f t="shared" si="1"/>
        <v>#REF!</v>
      </c>
    </row>
    <row r="436">
      <c r="A436" s="8">
        <v>72.1</v>
      </c>
      <c r="B436" s="3" t="str">
        <f t="shared" si="1"/>
        <v>#REF!</v>
      </c>
    </row>
    <row r="437">
      <c r="A437" s="8">
        <v>72.38</v>
      </c>
      <c r="B437" s="3" t="str">
        <f t="shared" si="1"/>
        <v>#REF!</v>
      </c>
    </row>
    <row r="438">
      <c r="A438" s="11">
        <v>-1.24</v>
      </c>
      <c r="B438" s="3" t="str">
        <f t="shared" si="1"/>
        <v>#REF!</v>
      </c>
    </row>
    <row r="439">
      <c r="A439" s="12">
        <v>-0.0168</v>
      </c>
      <c r="B439" s="3" t="str">
        <f t="shared" si="1"/>
        <v>#REF!</v>
      </c>
    </row>
    <row r="440">
      <c r="A440" s="17">
        <v>183327.0</v>
      </c>
      <c r="B440" s="3" t="str">
        <f t="shared" si="1"/>
        <v>#REF!</v>
      </c>
    </row>
    <row r="441">
      <c r="A441" s="17">
        <v>222330.0</v>
      </c>
      <c r="B441" s="3" t="str">
        <f t="shared" si="1"/>
        <v>#REF!</v>
      </c>
    </row>
    <row r="442">
      <c r="A442" s="7">
        <v>40415.0</v>
      </c>
      <c r="B442" s="3" t="str">
        <f t="shared" si="1"/>
        <v>#REF!</v>
      </c>
    </row>
    <row r="443">
      <c r="A443" s="8">
        <v>72.33</v>
      </c>
      <c r="B443" s="3" t="str">
        <f t="shared" si="1"/>
        <v>#REF!</v>
      </c>
    </row>
    <row r="444">
      <c r="A444" s="8">
        <v>73.9</v>
      </c>
      <c r="B444" s="3" t="str">
        <f t="shared" si="1"/>
        <v>#REF!</v>
      </c>
    </row>
    <row r="445">
      <c r="A445" s="8">
        <v>71.75</v>
      </c>
      <c r="B445" s="3" t="str">
        <f t="shared" si="1"/>
        <v>#REF!</v>
      </c>
    </row>
    <row r="446">
      <c r="A446" s="8">
        <v>73.48</v>
      </c>
      <c r="B446" s="3" t="str">
        <f t="shared" si="1"/>
        <v>#REF!</v>
      </c>
    </row>
    <row r="447">
      <c r="A447" s="9">
        <f>+1.1</f>
        <v>1.1</v>
      </c>
      <c r="B447" s="3" t="str">
        <f t="shared" si="1"/>
        <v>#REF!</v>
      </c>
    </row>
    <row r="448">
      <c r="A448" s="9">
        <f>+1.52%</f>
        <v>0.0152</v>
      </c>
      <c r="B448" s="3" t="str">
        <f t="shared" si="1"/>
        <v>#REF!</v>
      </c>
    </row>
    <row r="449">
      <c r="A449" s="16">
        <v>183577.0</v>
      </c>
      <c r="B449" s="3" t="str">
        <f t="shared" si="1"/>
        <v>#REF!</v>
      </c>
    </row>
    <row r="450">
      <c r="A450" s="16">
        <v>227989.0</v>
      </c>
      <c r="B450" s="3" t="str">
        <f t="shared" si="1"/>
        <v>#REF!</v>
      </c>
    </row>
    <row r="451">
      <c r="A451" s="7">
        <v>40416.0</v>
      </c>
      <c r="B451" s="3" t="str">
        <f t="shared" si="1"/>
        <v>#REF!</v>
      </c>
    </row>
    <row r="452">
      <c r="A452" s="8">
        <v>73.73</v>
      </c>
      <c r="B452" s="3" t="str">
        <f t="shared" si="1"/>
        <v>#REF!</v>
      </c>
    </row>
    <row r="453">
      <c r="A453" s="8">
        <v>75.55</v>
      </c>
      <c r="B453" s="3" t="str">
        <f t="shared" si="1"/>
        <v>#REF!</v>
      </c>
    </row>
    <row r="454">
      <c r="A454" s="8">
        <v>73.38</v>
      </c>
      <c r="B454" s="3" t="str">
        <f t="shared" si="1"/>
        <v>#REF!</v>
      </c>
    </row>
    <row r="455">
      <c r="A455" s="8">
        <v>75.02</v>
      </c>
      <c r="B455" s="3" t="str">
        <f t="shared" si="1"/>
        <v>#REF!</v>
      </c>
    </row>
    <row r="456">
      <c r="A456" s="9">
        <f>+1.54</f>
        <v>1.54</v>
      </c>
      <c r="B456" s="3" t="str">
        <f t="shared" si="1"/>
        <v>#REF!</v>
      </c>
    </row>
    <row r="457">
      <c r="A457" s="9">
        <f>+2.1%</f>
        <v>0.021</v>
      </c>
      <c r="B457" s="3" t="str">
        <f t="shared" si="1"/>
        <v>#REF!</v>
      </c>
    </row>
    <row r="458">
      <c r="A458" s="16">
        <v>175430.0</v>
      </c>
      <c r="B458" s="3" t="str">
        <f t="shared" si="1"/>
        <v>#REF!</v>
      </c>
    </row>
    <row r="459">
      <c r="A459" s="16">
        <v>217932.0</v>
      </c>
      <c r="B459" s="3" t="str">
        <f t="shared" si="1"/>
        <v>#REF!</v>
      </c>
    </row>
    <row r="460">
      <c r="A460" s="7">
        <v>40417.0</v>
      </c>
      <c r="B460" s="3" t="str">
        <f t="shared" si="1"/>
        <v>#REF!</v>
      </c>
    </row>
    <row r="461">
      <c r="A461" s="8">
        <v>74.81</v>
      </c>
      <c r="B461" s="3" t="str">
        <f t="shared" si="1"/>
        <v>#REF!</v>
      </c>
    </row>
    <row r="462">
      <c r="A462" s="8">
        <v>76.93</v>
      </c>
      <c r="B462" s="3" t="str">
        <f t="shared" si="1"/>
        <v>#REF!</v>
      </c>
    </row>
    <row r="463">
      <c r="A463" s="8">
        <v>74.39</v>
      </c>
      <c r="B463" s="3" t="str">
        <f t="shared" si="1"/>
        <v>#REF!</v>
      </c>
    </row>
    <row r="464">
      <c r="A464" s="8">
        <v>76.65</v>
      </c>
      <c r="B464" s="3" t="str">
        <f t="shared" si="1"/>
        <v>#REF!</v>
      </c>
    </row>
    <row r="465">
      <c r="A465" s="9">
        <f>+1.63</f>
        <v>1.63</v>
      </c>
      <c r="B465" s="3" t="str">
        <f t="shared" si="1"/>
        <v>#REF!</v>
      </c>
    </row>
    <row r="466">
      <c r="A466" s="9">
        <f>+2.17%</f>
        <v>0.0217</v>
      </c>
      <c r="B466" s="3" t="str">
        <f t="shared" si="1"/>
        <v>#REF!</v>
      </c>
    </row>
    <row r="467">
      <c r="A467" s="16">
        <v>181973.0</v>
      </c>
      <c r="B467" s="3" t="str">
        <f t="shared" si="1"/>
        <v>#REF!</v>
      </c>
    </row>
    <row r="468">
      <c r="A468" s="16">
        <v>217932.0</v>
      </c>
      <c r="B468" s="3" t="str">
        <f t="shared" si="1"/>
        <v>#REF!</v>
      </c>
    </row>
    <row r="469">
      <c r="A469" s="7">
        <v>40420.0</v>
      </c>
      <c r="B469" s="3" t="str">
        <f t="shared" si="1"/>
        <v>#REF!</v>
      </c>
    </row>
    <row r="470">
      <c r="A470" s="8">
        <v>76.65</v>
      </c>
      <c r="B470" s="3" t="str">
        <f t="shared" si="1"/>
        <v>#REF!</v>
      </c>
    </row>
    <row r="471">
      <c r="A471" s="8">
        <v>77.05</v>
      </c>
      <c r="B471" s="3" t="str">
        <f t="shared" si="1"/>
        <v>#REF!</v>
      </c>
    </row>
    <row r="472">
      <c r="A472" s="8">
        <v>75.91</v>
      </c>
      <c r="B472" s="3" t="str">
        <f t="shared" si="1"/>
        <v>#REF!</v>
      </c>
    </row>
    <row r="473">
      <c r="A473" s="8">
        <v>76.6</v>
      </c>
      <c r="B473" s="3" t="str">
        <f t="shared" si="1"/>
        <v>#REF!</v>
      </c>
    </row>
    <row r="474">
      <c r="A474" s="11">
        <v>-0.05</v>
      </c>
      <c r="B474" s="3" t="str">
        <f t="shared" si="1"/>
        <v>#REF!</v>
      </c>
    </row>
    <row r="475">
      <c r="A475" s="12">
        <v>-7.0E-4</v>
      </c>
      <c r="B475" s="3" t="str">
        <f t="shared" si="1"/>
        <v>#REF!</v>
      </c>
    </row>
    <row r="476">
      <c r="A476" s="17">
        <v>72787.0</v>
      </c>
      <c r="B476" s="3" t="str">
        <f t="shared" si="1"/>
        <v>#REF!</v>
      </c>
    </row>
    <row r="477">
      <c r="A477" s="17">
        <v>213278.0</v>
      </c>
      <c r="B477" s="3" t="str">
        <f t="shared" si="1"/>
        <v>#REF!</v>
      </c>
    </row>
    <row r="478">
      <c r="A478" s="7">
        <v>40421.0</v>
      </c>
      <c r="B478" s="3" t="str">
        <f t="shared" si="1"/>
        <v>#REF!</v>
      </c>
    </row>
    <row r="479">
      <c r="A479" s="8">
        <v>76.1</v>
      </c>
      <c r="B479" s="3" t="str">
        <f t="shared" si="1"/>
        <v>#REF!</v>
      </c>
    </row>
    <row r="480">
      <c r="A480" s="8">
        <v>76.8</v>
      </c>
      <c r="B480" s="3" t="str">
        <f t="shared" si="1"/>
        <v>#REF!</v>
      </c>
    </row>
    <row r="481">
      <c r="A481" s="8">
        <v>74.24</v>
      </c>
      <c r="B481" s="3" t="str">
        <f t="shared" si="1"/>
        <v>#REF!</v>
      </c>
    </row>
    <row r="482">
      <c r="A482" s="8">
        <v>74.64</v>
      </c>
      <c r="B482" s="3" t="str">
        <f t="shared" si="1"/>
        <v>#REF!</v>
      </c>
    </row>
    <row r="483">
      <c r="A483" s="11">
        <v>-1.96</v>
      </c>
      <c r="B483" s="3" t="str">
        <f t="shared" si="1"/>
        <v>#REF!</v>
      </c>
    </row>
    <row r="484">
      <c r="A484" s="12">
        <v>-0.0256</v>
      </c>
      <c r="B484" s="3" t="str">
        <f t="shared" si="1"/>
        <v>#REF!</v>
      </c>
    </row>
    <row r="485">
      <c r="A485" s="17">
        <v>188333.0</v>
      </c>
      <c r="B485" s="3" t="str">
        <f t="shared" si="1"/>
        <v>#REF!</v>
      </c>
    </row>
    <row r="486">
      <c r="A486" s="17">
        <v>208390.0</v>
      </c>
      <c r="B486" s="3" t="str">
        <f t="shared" si="1"/>
        <v>#REF!</v>
      </c>
    </row>
    <row r="487">
      <c r="A487" s="7">
        <v>40422.0</v>
      </c>
      <c r="B487" s="3" t="str">
        <f t="shared" si="1"/>
        <v>#REF!</v>
      </c>
    </row>
    <row r="488">
      <c r="A488" s="8">
        <v>74.46</v>
      </c>
      <c r="B488" s="3" t="str">
        <f t="shared" si="1"/>
        <v>#REF!</v>
      </c>
    </row>
    <row r="489">
      <c r="A489" s="8">
        <v>76.76</v>
      </c>
      <c r="B489" s="3" t="str">
        <f t="shared" si="1"/>
        <v>#REF!</v>
      </c>
    </row>
    <row r="490">
      <c r="A490" s="8">
        <v>74.42</v>
      </c>
      <c r="B490" s="3" t="str">
        <f t="shared" si="1"/>
        <v>#REF!</v>
      </c>
    </row>
    <row r="491">
      <c r="A491" s="8">
        <v>76.35</v>
      </c>
      <c r="B491" s="3" t="str">
        <f t="shared" si="1"/>
        <v>#REF!</v>
      </c>
    </row>
    <row r="492">
      <c r="A492" s="9">
        <f>+1.71</f>
        <v>1.71</v>
      </c>
      <c r="B492" s="3" t="str">
        <f t="shared" si="1"/>
        <v>#REF!</v>
      </c>
    </row>
    <row r="493">
      <c r="A493" s="9">
        <f>+2.29%</f>
        <v>0.0229</v>
      </c>
      <c r="B493" s="3" t="str">
        <f t="shared" si="1"/>
        <v>#REF!</v>
      </c>
    </row>
    <row r="494">
      <c r="A494" s="16">
        <v>156308.0</v>
      </c>
      <c r="B494" s="3" t="str">
        <f t="shared" si="1"/>
        <v>#REF!</v>
      </c>
    </row>
    <row r="495">
      <c r="A495" s="16">
        <v>205266.0</v>
      </c>
      <c r="B495" s="3" t="str">
        <f t="shared" si="1"/>
        <v>#REF!</v>
      </c>
    </row>
    <row r="496">
      <c r="A496" s="7">
        <v>40423.0</v>
      </c>
      <c r="B496" s="3" t="str">
        <f t="shared" si="1"/>
        <v>#REF!</v>
      </c>
    </row>
    <row r="497">
      <c r="A497" s="8">
        <v>76.18</v>
      </c>
      <c r="B497" s="3" t="str">
        <f t="shared" si="1"/>
        <v>#REF!</v>
      </c>
    </row>
    <row r="498">
      <c r="A498" s="8">
        <v>77.14</v>
      </c>
      <c r="B498" s="3" t="str">
        <f t="shared" si="1"/>
        <v>#REF!</v>
      </c>
    </row>
    <row r="499">
      <c r="A499" s="8">
        <v>75.21</v>
      </c>
      <c r="B499" s="3" t="str">
        <f t="shared" si="1"/>
        <v>#REF!</v>
      </c>
    </row>
    <row r="500">
      <c r="A500" s="8">
        <v>76.93</v>
      </c>
      <c r="B500" s="3" t="str">
        <f t="shared" si="1"/>
        <v>#REF!</v>
      </c>
    </row>
    <row r="501">
      <c r="A501" s="9">
        <f>+0.58</f>
        <v>0.58</v>
      </c>
      <c r="B501" s="3" t="str">
        <f t="shared" si="1"/>
        <v>#REF!</v>
      </c>
    </row>
    <row r="502">
      <c r="A502" s="9">
        <f>+0.76%</f>
        <v>0.0076</v>
      </c>
      <c r="B502" s="3" t="str">
        <f t="shared" si="1"/>
        <v>#REF!</v>
      </c>
    </row>
    <row r="503">
      <c r="A503" s="16">
        <v>164809.0</v>
      </c>
      <c r="B503" s="3" t="str">
        <f t="shared" si="1"/>
        <v>#REF!</v>
      </c>
    </row>
    <row r="504">
      <c r="A504" s="16">
        <v>198392.0</v>
      </c>
      <c r="B504" s="3" t="str">
        <f t="shared" si="1"/>
        <v>#REF!</v>
      </c>
    </row>
    <row r="505">
      <c r="A505" s="7">
        <v>40424.0</v>
      </c>
      <c r="B505" s="3" t="str">
        <f t="shared" si="1"/>
        <v>#REF!</v>
      </c>
    </row>
    <row r="506">
      <c r="A506" s="8">
        <v>76.71</v>
      </c>
      <c r="B506" s="3" t="str">
        <f t="shared" si="1"/>
        <v>#REF!</v>
      </c>
    </row>
    <row r="507">
      <c r="A507" s="8">
        <v>77.46</v>
      </c>
      <c r="B507" s="3" t="str">
        <f t="shared" si="1"/>
        <v>#REF!</v>
      </c>
    </row>
    <row r="508">
      <c r="A508" s="8">
        <v>75.33</v>
      </c>
      <c r="B508" s="3" t="str">
        <f t="shared" si="1"/>
        <v>#REF!</v>
      </c>
    </row>
    <row r="509">
      <c r="A509" s="8">
        <v>76.67</v>
      </c>
      <c r="B509" s="3" t="str">
        <f t="shared" si="1"/>
        <v>#REF!</v>
      </c>
    </row>
    <row r="510">
      <c r="A510" s="11">
        <v>-0.26</v>
      </c>
      <c r="B510" s="3" t="str">
        <f t="shared" si="1"/>
        <v>#REF!</v>
      </c>
    </row>
    <row r="511">
      <c r="A511" s="12">
        <v>-0.0034</v>
      </c>
      <c r="B511" s="3" t="str">
        <f t="shared" si="1"/>
        <v>#REF!</v>
      </c>
    </row>
    <row r="512">
      <c r="A512" s="17">
        <v>161113.0</v>
      </c>
      <c r="B512" s="3" t="str">
        <f t="shared" si="1"/>
        <v>#REF!</v>
      </c>
    </row>
    <row r="513">
      <c r="A513" s="17">
        <v>188082.0</v>
      </c>
      <c r="B513" s="3" t="str">
        <f t="shared" si="1"/>
        <v>#REF!</v>
      </c>
    </row>
    <row r="514">
      <c r="A514" s="7">
        <v>40427.0</v>
      </c>
      <c r="B514" s="3" t="str">
        <f t="shared" si="1"/>
        <v>#REF!</v>
      </c>
    </row>
    <row r="515">
      <c r="A515" s="8">
        <v>76.62</v>
      </c>
      <c r="B515" s="3" t="str">
        <f t="shared" si="1"/>
        <v>#REF!</v>
      </c>
    </row>
    <row r="516">
      <c r="A516" s="8">
        <v>77.18</v>
      </c>
      <c r="B516" s="3" t="str">
        <f t="shared" si="1"/>
        <v>#REF!</v>
      </c>
    </row>
    <row r="517">
      <c r="A517" s="8">
        <v>76.18</v>
      </c>
      <c r="B517" s="3" t="str">
        <f t="shared" si="1"/>
        <v>#REF!</v>
      </c>
    </row>
    <row r="518">
      <c r="A518" s="8">
        <v>76.87</v>
      </c>
      <c r="B518" s="3" t="str">
        <f t="shared" si="1"/>
        <v>#REF!</v>
      </c>
    </row>
    <row r="519">
      <c r="A519" s="9">
        <f>+0.2</f>
        <v>0.2</v>
      </c>
      <c r="B519" s="3" t="str">
        <f t="shared" si="1"/>
        <v>#REF!</v>
      </c>
    </row>
    <row r="520">
      <c r="A520" s="9">
        <f>+0.26%</f>
        <v>0.0026</v>
      </c>
      <c r="B520" s="3" t="str">
        <f t="shared" si="1"/>
        <v>#REF!</v>
      </c>
    </row>
    <row r="521">
      <c r="A521" s="16">
        <v>59818.0</v>
      </c>
      <c r="B521" s="3" t="str">
        <f t="shared" si="1"/>
        <v>#REF!</v>
      </c>
    </row>
    <row r="522">
      <c r="A522" s="16">
        <v>180938.0</v>
      </c>
      <c r="B522" s="3" t="str">
        <f t="shared" si="1"/>
        <v>#REF!</v>
      </c>
    </row>
    <row r="523">
      <c r="A523" s="7">
        <v>40428.0</v>
      </c>
      <c r="B523" s="3" t="str">
        <f t="shared" si="1"/>
        <v>#REF!</v>
      </c>
    </row>
    <row r="524">
      <c r="A524" s="8">
        <v>76.99</v>
      </c>
      <c r="B524" s="3" t="str">
        <f t="shared" si="1"/>
        <v>#REF!</v>
      </c>
    </row>
    <row r="525">
      <c r="A525" s="8">
        <v>78.32</v>
      </c>
      <c r="B525" s="3" t="str">
        <f t="shared" si="1"/>
        <v>#REF!</v>
      </c>
    </row>
    <row r="526">
      <c r="A526" s="8">
        <v>75.56</v>
      </c>
      <c r="B526" s="3" t="str">
        <f t="shared" si="1"/>
        <v>#REF!</v>
      </c>
    </row>
    <row r="527">
      <c r="A527" s="8">
        <v>77.74</v>
      </c>
      <c r="B527" s="3" t="str">
        <f t="shared" si="1"/>
        <v>#REF!</v>
      </c>
    </row>
    <row r="528">
      <c r="A528" s="9">
        <f>+0.87</f>
        <v>0.87</v>
      </c>
      <c r="B528" s="3" t="str">
        <f t="shared" si="1"/>
        <v>#REF!</v>
      </c>
    </row>
    <row r="529">
      <c r="A529" s="9">
        <f>+1.13%</f>
        <v>0.0113</v>
      </c>
      <c r="B529" s="3" t="str">
        <f t="shared" si="1"/>
        <v>#REF!</v>
      </c>
    </row>
    <row r="530">
      <c r="A530" s="16">
        <v>201436.0</v>
      </c>
      <c r="B530" s="3" t="str">
        <f t="shared" si="1"/>
        <v>#REF!</v>
      </c>
    </row>
    <row r="531">
      <c r="A531" s="16">
        <v>167820.0</v>
      </c>
      <c r="B531" s="3" t="str">
        <f t="shared" si="1"/>
        <v>#REF!</v>
      </c>
    </row>
    <row r="532">
      <c r="A532" s="7">
        <v>40429.0</v>
      </c>
      <c r="B532" s="3" t="str">
        <f t="shared" si="1"/>
        <v>#REF!</v>
      </c>
    </row>
    <row r="533">
      <c r="A533" s="8">
        <v>77.7</v>
      </c>
      <c r="B533" s="3" t="str">
        <f t="shared" si="1"/>
        <v>#REF!</v>
      </c>
    </row>
    <row r="534">
      <c r="A534" s="8">
        <v>78.85</v>
      </c>
      <c r="B534" s="3" t="str">
        <f t="shared" si="1"/>
        <v>#REF!</v>
      </c>
    </row>
    <row r="535">
      <c r="A535" s="8">
        <v>76.78</v>
      </c>
      <c r="B535" s="3" t="str">
        <f t="shared" si="1"/>
        <v>#REF!</v>
      </c>
    </row>
    <row r="536">
      <c r="A536" s="8">
        <v>78.17</v>
      </c>
      <c r="B536" s="3" t="str">
        <f t="shared" si="1"/>
        <v>#REF!</v>
      </c>
    </row>
    <row r="537">
      <c r="A537" s="9">
        <f>+0.43</f>
        <v>0.43</v>
      </c>
      <c r="B537" s="3" t="str">
        <f t="shared" si="1"/>
        <v>#REF!</v>
      </c>
    </row>
    <row r="538">
      <c r="A538" s="9">
        <f>+0.55%</f>
        <v>0.0055</v>
      </c>
      <c r="B538" s="3" t="str">
        <f t="shared" si="1"/>
        <v>#REF!</v>
      </c>
    </row>
    <row r="539">
      <c r="A539" s="16">
        <v>190384.0</v>
      </c>
      <c r="B539" s="3" t="str">
        <f t="shared" si="1"/>
        <v>#REF!</v>
      </c>
    </row>
    <row r="540">
      <c r="A540" s="16">
        <v>129449.0</v>
      </c>
      <c r="B540" s="3" t="str">
        <f t="shared" si="1"/>
        <v>#REF!</v>
      </c>
    </row>
    <row r="541">
      <c r="A541" s="7">
        <v>40430.0</v>
      </c>
      <c r="B541" s="3" t="str">
        <f t="shared" si="1"/>
        <v>#REF!</v>
      </c>
    </row>
    <row r="542">
      <c r="A542" s="8">
        <v>78.33</v>
      </c>
      <c r="B542" s="3" t="str">
        <f t="shared" si="1"/>
        <v>#REF!</v>
      </c>
    </row>
    <row r="543">
      <c r="A543" s="8">
        <v>78.82</v>
      </c>
      <c r="B543" s="3" t="str">
        <f t="shared" si="1"/>
        <v>#REF!</v>
      </c>
    </row>
    <row r="544">
      <c r="A544" s="8">
        <v>77.0</v>
      </c>
      <c r="B544" s="3" t="str">
        <f t="shared" si="1"/>
        <v>#REF!</v>
      </c>
    </row>
    <row r="545">
      <c r="A545" s="8">
        <v>77.47</v>
      </c>
      <c r="B545" s="3" t="str">
        <f t="shared" si="1"/>
        <v>#REF!</v>
      </c>
    </row>
    <row r="546">
      <c r="A546" s="11">
        <v>-0.7</v>
      </c>
      <c r="B546" s="3" t="str">
        <f t="shared" si="1"/>
        <v>#REF!</v>
      </c>
    </row>
    <row r="547">
      <c r="A547" s="12">
        <v>-0.009</v>
      </c>
      <c r="B547" s="3" t="str">
        <f t="shared" si="1"/>
        <v>#REF!</v>
      </c>
    </row>
    <row r="548">
      <c r="A548" s="17">
        <v>135033.0</v>
      </c>
      <c r="B548" s="3" t="str">
        <f t="shared" si="1"/>
        <v>#REF!</v>
      </c>
    </row>
    <row r="549">
      <c r="A549" s="17">
        <v>110688.0</v>
      </c>
      <c r="B549" s="3" t="str">
        <f t="shared" si="1"/>
        <v>#REF!</v>
      </c>
    </row>
    <row r="550">
      <c r="A550" s="7">
        <v>40431.0</v>
      </c>
      <c r="B550" s="3" t="str">
        <f t="shared" si="1"/>
        <v>#REF!</v>
      </c>
    </row>
    <row r="551">
      <c r="A551" s="8">
        <v>77.41</v>
      </c>
      <c r="B551" s="3" t="str">
        <f t="shared" si="1"/>
        <v>#REF!</v>
      </c>
    </row>
    <row r="552">
      <c r="A552" s="8">
        <v>78.39</v>
      </c>
      <c r="B552" s="3" t="str">
        <f t="shared" si="1"/>
        <v>#REF!</v>
      </c>
    </row>
    <row r="553">
      <c r="A553" s="8">
        <v>77.05</v>
      </c>
      <c r="B553" s="3" t="str">
        <f t="shared" si="1"/>
        <v>#REF!</v>
      </c>
    </row>
    <row r="554">
      <c r="A554" s="8">
        <v>78.16</v>
      </c>
      <c r="B554" s="3" t="str">
        <f t="shared" si="1"/>
        <v>#REF!</v>
      </c>
    </row>
    <row r="555">
      <c r="A555" s="9">
        <f>+0.69</f>
        <v>0.69</v>
      </c>
      <c r="B555" s="3" t="str">
        <f t="shared" si="1"/>
        <v>#REF!</v>
      </c>
    </row>
    <row r="556">
      <c r="A556" s="9">
        <f>+0.89%</f>
        <v>0.0089</v>
      </c>
      <c r="B556" s="3" t="str">
        <f t="shared" si="1"/>
        <v>#REF!</v>
      </c>
    </row>
    <row r="557">
      <c r="A557" s="16">
        <v>132409.0</v>
      </c>
      <c r="B557" s="3" t="str">
        <f t="shared" si="1"/>
        <v>#REF!</v>
      </c>
    </row>
    <row r="558">
      <c r="A558" s="16">
        <v>88853.0</v>
      </c>
      <c r="B558" s="3" t="str">
        <f t="shared" si="1"/>
        <v>#REF!</v>
      </c>
    </row>
    <row r="559">
      <c r="A559" s="7">
        <v>40434.0</v>
      </c>
      <c r="B559" s="3" t="str">
        <f t="shared" si="1"/>
        <v>#REF!</v>
      </c>
    </row>
    <row r="560">
      <c r="A560" s="8">
        <v>78.23</v>
      </c>
      <c r="B560" s="3" t="str">
        <f t="shared" si="1"/>
        <v>#REF!</v>
      </c>
    </row>
    <row r="561">
      <c r="A561" s="8">
        <v>79.41</v>
      </c>
      <c r="B561" s="3" t="str">
        <f t="shared" si="1"/>
        <v>#REF!</v>
      </c>
    </row>
    <row r="562">
      <c r="A562" s="8">
        <v>78.13</v>
      </c>
      <c r="B562" s="3" t="str">
        <f t="shared" si="1"/>
        <v>#REF!</v>
      </c>
    </row>
    <row r="563">
      <c r="A563" s="8">
        <v>79.03</v>
      </c>
      <c r="B563" s="3" t="str">
        <f t="shared" si="1"/>
        <v>#REF!</v>
      </c>
    </row>
    <row r="564">
      <c r="A564" s="9">
        <f>+0.87</f>
        <v>0.87</v>
      </c>
      <c r="B564" s="3" t="str">
        <f t="shared" si="1"/>
        <v>#REF!</v>
      </c>
    </row>
    <row r="565">
      <c r="A565" s="9">
        <f>+1.11%</f>
        <v>0.0111</v>
      </c>
      <c r="B565" s="3" t="str">
        <f t="shared" si="1"/>
        <v>#REF!</v>
      </c>
    </row>
    <row r="566">
      <c r="A566" s="16">
        <v>110797.0</v>
      </c>
      <c r="B566" s="3" t="str">
        <f t="shared" si="1"/>
        <v>#REF!</v>
      </c>
    </row>
    <row r="567">
      <c r="A567" s="16">
        <v>60033.0</v>
      </c>
      <c r="B567" s="3" t="str">
        <f t="shared" si="1"/>
        <v>#REF!</v>
      </c>
    </row>
    <row r="568">
      <c r="A568" s="7">
        <v>40435.0</v>
      </c>
      <c r="B568" s="3" t="str">
        <f t="shared" si="1"/>
        <v>#REF!</v>
      </c>
    </row>
    <row r="569">
      <c r="A569" s="8">
        <v>78.93</v>
      </c>
      <c r="B569" s="3" t="str">
        <f t="shared" si="1"/>
        <v>#REF!</v>
      </c>
    </row>
    <row r="570">
      <c r="A570" s="8">
        <v>79.9</v>
      </c>
      <c r="B570" s="3" t="str">
        <f t="shared" si="1"/>
        <v>#REF!</v>
      </c>
    </row>
    <row r="571">
      <c r="A571" s="8">
        <v>78.47</v>
      </c>
      <c r="B571" s="3" t="str">
        <f t="shared" si="1"/>
        <v>#REF!</v>
      </c>
    </row>
    <row r="572">
      <c r="A572" s="8">
        <v>79.16</v>
      </c>
      <c r="B572" s="3" t="str">
        <f t="shared" si="1"/>
        <v>#REF!</v>
      </c>
    </row>
    <row r="573">
      <c r="A573" s="9">
        <f>+0.13</f>
        <v>0.13</v>
      </c>
      <c r="B573" s="3" t="str">
        <f t="shared" si="1"/>
        <v>#REF!</v>
      </c>
    </row>
    <row r="574">
      <c r="A574" s="9">
        <f>+0.16%</f>
        <v>0.0016</v>
      </c>
      <c r="B574" s="3" t="str">
        <f t="shared" si="1"/>
        <v>#REF!</v>
      </c>
    </row>
    <row r="575">
      <c r="A575" s="16">
        <v>86943.0</v>
      </c>
      <c r="B575" s="3" t="str">
        <f t="shared" si="1"/>
        <v>#REF!</v>
      </c>
    </row>
    <row r="576">
      <c r="A576" s="16">
        <v>29667.0</v>
      </c>
      <c r="B576" s="3" t="str">
        <f t="shared" si="1"/>
        <v>#REF!</v>
      </c>
    </row>
    <row r="577">
      <c r="A577" s="7">
        <v>40436.0</v>
      </c>
      <c r="B577" s="3" t="str">
        <f t="shared" si="1"/>
        <v>#REF!</v>
      </c>
    </row>
    <row r="578">
      <c r="A578" s="8">
        <v>79.12</v>
      </c>
      <c r="B578" s="3" t="str">
        <f t="shared" si="1"/>
        <v>#REF!</v>
      </c>
    </row>
    <row r="579">
      <c r="A579" s="8">
        <v>79.15</v>
      </c>
      <c r="B579" s="3" t="str">
        <f t="shared" si="1"/>
        <v>#REF!</v>
      </c>
    </row>
    <row r="580">
      <c r="A580" s="8">
        <v>78.18</v>
      </c>
      <c r="B580" s="3" t="str">
        <f t="shared" si="1"/>
        <v>#REF!</v>
      </c>
    </row>
    <row r="581">
      <c r="A581" s="8">
        <v>78.91</v>
      </c>
      <c r="B581" s="3" t="str">
        <f t="shared" si="1"/>
        <v>#REF!</v>
      </c>
    </row>
    <row r="582">
      <c r="A582" s="11">
        <v>-0.25</v>
      </c>
      <c r="B582" s="3" t="str">
        <f t="shared" si="1"/>
        <v>#REF!</v>
      </c>
    </row>
    <row r="583">
      <c r="A583" s="12">
        <v>-0.0032</v>
      </c>
      <c r="B583" s="3" t="str">
        <f t="shared" si="1"/>
        <v>#REF!</v>
      </c>
    </row>
    <row r="584">
      <c r="A584" s="17">
        <v>14902.0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40378</v>
      </c>
      <c r="C3" s="3">
        <v>76.32</v>
      </c>
      <c r="D3" s="3">
        <v>78.18</v>
      </c>
      <c r="E3" s="3">
        <v>75.93</v>
      </c>
      <c r="F3" s="3">
        <v>76.7</v>
      </c>
      <c r="G3" s="3">
        <v>0.34</v>
      </c>
      <c r="H3" s="3">
        <v>0.0045000000000000005</v>
      </c>
      <c r="I3" s="15">
        <v>14295.0</v>
      </c>
      <c r="J3" s="15">
        <v>34699.0</v>
      </c>
    </row>
    <row r="4">
      <c r="A4" s="4" t="s">
        <v>4</v>
      </c>
      <c r="B4" s="5">
        <f t="shared" si="1"/>
        <v>40379</v>
      </c>
      <c r="C4" s="3">
        <v>76.69</v>
      </c>
      <c r="D4" s="3">
        <v>77.48</v>
      </c>
      <c r="E4" s="3">
        <v>75.78</v>
      </c>
      <c r="F4" s="3">
        <v>77.18</v>
      </c>
      <c r="G4" s="3">
        <v>0.48</v>
      </c>
      <c r="H4" s="3">
        <v>0.0063</v>
      </c>
      <c r="I4" s="15">
        <v>23651.0</v>
      </c>
      <c r="J4" s="15">
        <v>38231.0</v>
      </c>
    </row>
    <row r="5">
      <c r="A5" s="4" t="s">
        <v>5</v>
      </c>
      <c r="B5" s="5">
        <f t="shared" si="1"/>
        <v>40380</v>
      </c>
      <c r="C5" s="3">
        <v>77.22</v>
      </c>
      <c r="D5" s="3">
        <v>78.15</v>
      </c>
      <c r="E5" s="3">
        <v>76.21</v>
      </c>
      <c r="F5" s="3">
        <v>76.44</v>
      </c>
      <c r="G5" s="3">
        <v>-0.74</v>
      </c>
      <c r="H5" s="6">
        <v>-0.0096</v>
      </c>
      <c r="I5" s="15">
        <v>19466.0</v>
      </c>
      <c r="J5" s="15">
        <v>40774.0</v>
      </c>
    </row>
    <row r="6">
      <c r="A6" s="4" t="s">
        <v>6</v>
      </c>
      <c r="B6" s="5">
        <f t="shared" si="1"/>
        <v>40381</v>
      </c>
      <c r="C6" s="3">
        <v>76.45</v>
      </c>
      <c r="D6" s="3">
        <v>79.0</v>
      </c>
      <c r="E6" s="3">
        <v>76.1</v>
      </c>
      <c r="F6" s="3">
        <v>78.9</v>
      </c>
      <c r="G6" s="3">
        <v>2.46</v>
      </c>
      <c r="H6" s="3">
        <v>0.0322</v>
      </c>
      <c r="I6" s="15">
        <v>20188.0</v>
      </c>
      <c r="J6" s="15">
        <v>42374.0</v>
      </c>
    </row>
    <row r="7">
      <c r="A7" s="4" t="s">
        <v>7</v>
      </c>
      <c r="B7" s="5">
        <f t="shared" si="1"/>
        <v>40382</v>
      </c>
      <c r="C7" s="3">
        <v>78.75</v>
      </c>
      <c r="D7" s="3">
        <v>79.18</v>
      </c>
      <c r="E7" s="3">
        <v>77.99</v>
      </c>
      <c r="F7" s="3">
        <v>78.51</v>
      </c>
      <c r="G7" s="3">
        <v>-0.39</v>
      </c>
      <c r="H7" s="6">
        <v>-0.0049</v>
      </c>
      <c r="I7" s="15">
        <v>13862.0</v>
      </c>
      <c r="J7" s="15">
        <v>44337.0</v>
      </c>
    </row>
    <row r="8">
      <c r="A8" s="4" t="s">
        <v>8</v>
      </c>
      <c r="B8" s="5">
        <f t="shared" si="1"/>
        <v>40385</v>
      </c>
      <c r="C8" s="3">
        <v>78.41</v>
      </c>
      <c r="D8" s="3">
        <v>78.92</v>
      </c>
      <c r="E8" s="3">
        <v>77.7</v>
      </c>
      <c r="F8" s="3">
        <v>78.59</v>
      </c>
      <c r="G8" s="3">
        <v>0.08</v>
      </c>
      <c r="H8" s="3">
        <v>0.001</v>
      </c>
      <c r="I8" s="15">
        <v>11430.0</v>
      </c>
      <c r="J8" s="15">
        <v>45866.0</v>
      </c>
    </row>
    <row r="9">
      <c r="A9" s="4" t="s">
        <v>9</v>
      </c>
      <c r="B9" s="5">
        <f t="shared" si="1"/>
        <v>40386</v>
      </c>
      <c r="C9" s="3">
        <v>78.54</v>
      </c>
      <c r="D9" s="3">
        <v>79.24</v>
      </c>
      <c r="E9" s="3">
        <v>76.54</v>
      </c>
      <c r="F9" s="3">
        <v>77.21</v>
      </c>
      <c r="G9" s="3">
        <v>-1.38</v>
      </c>
      <c r="H9" s="6">
        <v>-0.0176</v>
      </c>
      <c r="I9" s="15">
        <v>19437.0</v>
      </c>
      <c r="J9" s="15">
        <v>47717.0</v>
      </c>
    </row>
    <row r="10">
      <c r="A10" s="7">
        <v>40378.0</v>
      </c>
      <c r="B10" s="5">
        <f t="shared" si="1"/>
        <v>40387</v>
      </c>
      <c r="C10" s="3">
        <v>77.12</v>
      </c>
      <c r="D10" s="3">
        <v>77.41</v>
      </c>
      <c r="E10" s="3">
        <v>76.11</v>
      </c>
      <c r="F10" s="3">
        <v>77.13</v>
      </c>
      <c r="G10" s="3">
        <v>-0.08</v>
      </c>
      <c r="H10" s="6">
        <v>-0.001</v>
      </c>
      <c r="I10" s="15">
        <v>25773.0</v>
      </c>
      <c r="J10" s="15">
        <v>48150.0</v>
      </c>
    </row>
    <row r="11">
      <c r="A11" s="8">
        <v>76.32</v>
      </c>
      <c r="B11" s="5">
        <f t="shared" si="1"/>
        <v>40388</v>
      </c>
      <c r="C11" s="3">
        <v>76.93</v>
      </c>
      <c r="D11" s="3">
        <v>78.92</v>
      </c>
      <c r="E11" s="3">
        <v>76.51</v>
      </c>
      <c r="F11" s="3">
        <v>78.44</v>
      </c>
      <c r="G11" s="3">
        <v>1.31</v>
      </c>
      <c r="H11" s="3">
        <v>0.017</v>
      </c>
      <c r="I11" s="15">
        <v>41791.0</v>
      </c>
      <c r="J11" s="15">
        <v>52602.0</v>
      </c>
    </row>
    <row r="12">
      <c r="A12" s="8">
        <v>78.18</v>
      </c>
      <c r="B12" s="5">
        <f t="shared" si="1"/>
        <v>40389</v>
      </c>
      <c r="C12" s="3">
        <v>78.26</v>
      </c>
      <c r="D12" s="3">
        <v>79.18</v>
      </c>
      <c r="E12" s="3">
        <v>76.97</v>
      </c>
      <c r="F12" s="3">
        <v>79.05</v>
      </c>
      <c r="G12" s="3">
        <v>0.61</v>
      </c>
      <c r="H12" s="3">
        <v>0.0078000000000000005</v>
      </c>
      <c r="I12" s="15">
        <v>35422.0</v>
      </c>
      <c r="J12" s="15">
        <v>58385.0</v>
      </c>
    </row>
    <row r="13">
      <c r="A13" s="8">
        <v>75.93</v>
      </c>
      <c r="B13" s="5">
        <f t="shared" si="1"/>
        <v>40392</v>
      </c>
      <c r="C13" s="3">
        <v>79.25</v>
      </c>
      <c r="D13" s="3">
        <v>81.89</v>
      </c>
      <c r="E13" s="3">
        <v>79.11</v>
      </c>
      <c r="F13" s="3">
        <v>81.57</v>
      </c>
      <c r="G13" s="3">
        <v>2.52</v>
      </c>
      <c r="H13" s="3">
        <v>0.0319</v>
      </c>
      <c r="I13" s="15">
        <v>39356.0</v>
      </c>
      <c r="J13" s="15">
        <v>66547.0</v>
      </c>
    </row>
    <row r="14">
      <c r="A14" s="8">
        <v>76.7</v>
      </c>
      <c r="B14" s="5">
        <f t="shared" si="1"/>
        <v>40393</v>
      </c>
      <c r="C14" s="3">
        <v>81.75</v>
      </c>
      <c r="D14" s="3">
        <v>83.22</v>
      </c>
      <c r="E14" s="3">
        <v>81.28</v>
      </c>
      <c r="F14" s="3">
        <v>83.22</v>
      </c>
      <c r="G14" s="3">
        <v>1.65</v>
      </c>
      <c r="H14" s="3">
        <v>0.0202</v>
      </c>
      <c r="I14" s="15">
        <v>57315.0</v>
      </c>
      <c r="J14" s="15">
        <v>76502.0</v>
      </c>
    </row>
    <row r="15">
      <c r="A15" s="9">
        <f>+0.34</f>
        <v>0.34</v>
      </c>
      <c r="B15" s="5">
        <f t="shared" si="1"/>
        <v>40394</v>
      </c>
      <c r="C15" s="3">
        <v>83.0</v>
      </c>
      <c r="D15" s="3">
        <v>83.61</v>
      </c>
      <c r="E15" s="3">
        <v>82.32</v>
      </c>
      <c r="F15" s="3">
        <v>83.0</v>
      </c>
      <c r="G15" s="3">
        <v>-0.22</v>
      </c>
      <c r="H15" s="6">
        <v>-0.0026</v>
      </c>
      <c r="I15" s="15">
        <v>45846.0</v>
      </c>
      <c r="J15" s="15">
        <v>82179.0</v>
      </c>
    </row>
    <row r="16">
      <c r="A16" s="9">
        <f>+0.45%</f>
        <v>0.0045</v>
      </c>
      <c r="B16" s="5">
        <f t="shared" si="1"/>
        <v>40395</v>
      </c>
      <c r="C16" s="3">
        <v>83.07</v>
      </c>
      <c r="D16" s="3">
        <v>83.07</v>
      </c>
      <c r="E16" s="3">
        <v>81.89</v>
      </c>
      <c r="F16" s="3">
        <v>82.5</v>
      </c>
      <c r="G16" s="3">
        <v>-0.5</v>
      </c>
      <c r="H16" s="6">
        <v>-0.006</v>
      </c>
      <c r="I16" s="15">
        <v>29220.0</v>
      </c>
      <c r="J16" s="15">
        <v>83126.0</v>
      </c>
    </row>
    <row r="17">
      <c r="A17" s="16">
        <v>14295.0</v>
      </c>
      <c r="B17" s="5">
        <f t="shared" si="1"/>
        <v>40396</v>
      </c>
      <c r="C17" s="3">
        <v>82.42</v>
      </c>
      <c r="D17" s="3">
        <v>83.0</v>
      </c>
      <c r="E17" s="3">
        <v>80.62</v>
      </c>
      <c r="F17" s="3">
        <v>81.21</v>
      </c>
      <c r="G17" s="3">
        <v>-1.29</v>
      </c>
      <c r="H17" s="6">
        <v>-0.0156</v>
      </c>
      <c r="I17" s="15">
        <v>44690.0</v>
      </c>
      <c r="J17" s="15">
        <v>89958.0</v>
      </c>
    </row>
    <row r="18">
      <c r="A18" s="16">
        <v>34699.0</v>
      </c>
      <c r="B18" s="5">
        <f t="shared" si="1"/>
        <v>40399</v>
      </c>
      <c r="C18" s="3">
        <v>81.47</v>
      </c>
      <c r="D18" s="3">
        <v>82.25</v>
      </c>
      <c r="E18" s="3">
        <v>81.33</v>
      </c>
      <c r="F18" s="3">
        <v>82.03</v>
      </c>
      <c r="G18" s="3">
        <v>0.82</v>
      </c>
      <c r="H18" s="3">
        <v>0.0101</v>
      </c>
      <c r="I18" s="15">
        <v>36202.0</v>
      </c>
      <c r="J18" s="15">
        <v>93231.0</v>
      </c>
    </row>
    <row r="19">
      <c r="A19" s="7">
        <v>40379.0</v>
      </c>
      <c r="B19" s="5">
        <f t="shared" si="1"/>
        <v>40400</v>
      </c>
      <c r="C19" s="3">
        <v>82.13</v>
      </c>
      <c r="D19" s="3">
        <v>82.15</v>
      </c>
      <c r="E19" s="3">
        <v>79.63</v>
      </c>
      <c r="F19" s="3">
        <v>80.73</v>
      </c>
      <c r="G19" s="3">
        <v>-1.3</v>
      </c>
      <c r="H19" s="6">
        <v>-0.0158</v>
      </c>
      <c r="I19" s="15">
        <v>54298.0</v>
      </c>
      <c r="J19" s="15">
        <v>96121.0</v>
      </c>
    </row>
    <row r="20">
      <c r="A20" s="8">
        <v>76.69</v>
      </c>
      <c r="B20" s="5">
        <f t="shared" si="1"/>
        <v>40401</v>
      </c>
      <c r="C20" s="3">
        <v>80.66</v>
      </c>
      <c r="D20" s="3">
        <v>80.7</v>
      </c>
      <c r="E20" s="3">
        <v>78.14</v>
      </c>
      <c r="F20" s="3">
        <v>78.72</v>
      </c>
      <c r="G20" s="3">
        <v>-2.01</v>
      </c>
      <c r="H20" s="6">
        <v>-0.0249</v>
      </c>
      <c r="I20" s="15">
        <v>38790.0</v>
      </c>
      <c r="J20" s="15">
        <v>101610.0</v>
      </c>
    </row>
    <row r="21">
      <c r="A21" s="8">
        <v>77.48</v>
      </c>
      <c r="B21" s="5">
        <f t="shared" si="1"/>
        <v>40402</v>
      </c>
      <c r="C21" s="3">
        <v>78.26</v>
      </c>
      <c r="D21" s="3">
        <v>78.62</v>
      </c>
      <c r="E21" s="3">
        <v>76.19</v>
      </c>
      <c r="F21" s="3">
        <v>76.47</v>
      </c>
      <c r="G21" s="3">
        <v>-2.25</v>
      </c>
      <c r="H21" s="6">
        <v>-0.0286</v>
      </c>
      <c r="I21" s="15">
        <v>69710.0</v>
      </c>
      <c r="J21" s="15">
        <v>111935.0</v>
      </c>
    </row>
    <row r="22">
      <c r="A22" s="8">
        <v>75.78</v>
      </c>
      <c r="B22" s="5">
        <f t="shared" si="1"/>
        <v>40403</v>
      </c>
      <c r="C22" s="3">
        <v>76.6</v>
      </c>
      <c r="D22" s="3">
        <v>77.33</v>
      </c>
      <c r="E22" s="3">
        <v>75.63</v>
      </c>
      <c r="F22" s="3">
        <v>76.06</v>
      </c>
      <c r="G22" s="3">
        <v>-0.41</v>
      </c>
      <c r="H22" s="6">
        <v>-0.0054</v>
      </c>
      <c r="I22" s="15">
        <v>45826.0</v>
      </c>
      <c r="J22" s="15">
        <v>118799.0</v>
      </c>
    </row>
    <row r="23">
      <c r="A23" s="8">
        <v>77.18</v>
      </c>
      <c r="B23" s="5">
        <f t="shared" si="1"/>
        <v>40406</v>
      </c>
      <c r="C23" s="3">
        <v>76.27</v>
      </c>
      <c r="D23" s="3">
        <v>76.66</v>
      </c>
      <c r="E23" s="3">
        <v>75.59</v>
      </c>
      <c r="F23" s="3">
        <v>76.16</v>
      </c>
      <c r="G23" s="3">
        <v>0.1</v>
      </c>
      <c r="H23" s="3">
        <v>0.0013</v>
      </c>
      <c r="I23" s="15">
        <v>38858.0</v>
      </c>
      <c r="J23" s="15">
        <v>123857.0</v>
      </c>
    </row>
    <row r="24">
      <c r="A24" s="9">
        <f>+0.48</f>
        <v>0.48</v>
      </c>
      <c r="B24" s="5">
        <f t="shared" si="1"/>
        <v>40407</v>
      </c>
      <c r="C24" s="3">
        <v>75.97</v>
      </c>
      <c r="D24" s="3">
        <v>78.22</v>
      </c>
      <c r="E24" s="3">
        <v>75.97</v>
      </c>
      <c r="F24" s="3">
        <v>77.45</v>
      </c>
      <c r="G24" s="3">
        <v>1.29</v>
      </c>
      <c r="H24" s="3">
        <v>0.0169</v>
      </c>
      <c r="I24" s="15">
        <v>61809.0</v>
      </c>
      <c r="J24" s="15">
        <v>132094.0</v>
      </c>
    </row>
    <row r="25">
      <c r="A25" s="9">
        <f>+0.63%</f>
        <v>0.0063</v>
      </c>
      <c r="B25" s="5">
        <f t="shared" si="1"/>
        <v>40408</v>
      </c>
      <c r="C25" s="3">
        <v>77.28</v>
      </c>
      <c r="D25" s="3">
        <v>77.37</v>
      </c>
      <c r="E25" s="3">
        <v>75.82</v>
      </c>
      <c r="F25" s="3">
        <v>76.99</v>
      </c>
      <c r="G25" s="3">
        <v>-0.46</v>
      </c>
      <c r="H25" s="6">
        <v>-0.0059</v>
      </c>
      <c r="I25" s="15">
        <v>64596.0</v>
      </c>
      <c r="J25" s="15">
        <v>140217.0</v>
      </c>
    </row>
    <row r="26">
      <c r="A26" s="16">
        <v>23651.0</v>
      </c>
      <c r="B26" s="5">
        <f t="shared" si="1"/>
        <v>40409</v>
      </c>
      <c r="C26" s="3">
        <v>76.91</v>
      </c>
      <c r="D26" s="3">
        <v>77.62</v>
      </c>
      <c r="E26" s="3">
        <v>75.46</v>
      </c>
      <c r="F26" s="3">
        <v>75.75</v>
      </c>
      <c r="G26" s="3">
        <v>-1.24</v>
      </c>
      <c r="H26" s="6">
        <v>-0.0161</v>
      </c>
      <c r="I26" s="15">
        <v>46942.0</v>
      </c>
      <c r="J26" s="15">
        <v>139025.0</v>
      </c>
    </row>
    <row r="27">
      <c r="A27" s="16">
        <v>38231.0</v>
      </c>
      <c r="B27" s="5">
        <f t="shared" si="1"/>
        <v>40410</v>
      </c>
      <c r="C27" s="3">
        <v>75.75</v>
      </c>
      <c r="D27" s="3">
        <v>76.25</v>
      </c>
      <c r="E27" s="3">
        <v>74.46</v>
      </c>
      <c r="F27" s="3">
        <v>74.75</v>
      </c>
      <c r="G27" s="3">
        <v>-1.0</v>
      </c>
      <c r="H27" s="6">
        <v>-0.0132</v>
      </c>
      <c r="I27" s="15">
        <v>45313.0</v>
      </c>
      <c r="J27" s="15">
        <v>141924.0</v>
      </c>
    </row>
    <row r="28">
      <c r="A28" s="7">
        <v>40380.0</v>
      </c>
      <c r="B28" s="5">
        <f t="shared" si="1"/>
        <v>40413</v>
      </c>
      <c r="C28" s="3">
        <v>75.0</v>
      </c>
      <c r="D28" s="3">
        <v>75.38</v>
      </c>
      <c r="E28" s="3">
        <v>73.75</v>
      </c>
      <c r="F28" s="3">
        <v>74.11</v>
      </c>
      <c r="G28" s="3">
        <v>-0.64</v>
      </c>
      <c r="H28" s="6">
        <v>-0.0086</v>
      </c>
      <c r="I28" s="15">
        <v>42851.0</v>
      </c>
      <c r="J28" s="15">
        <v>150862.0</v>
      </c>
    </row>
    <row r="29">
      <c r="A29" s="8">
        <v>77.22</v>
      </c>
      <c r="B29" s="5">
        <f t="shared" si="1"/>
        <v>40414</v>
      </c>
      <c r="C29" s="3">
        <v>73.81</v>
      </c>
      <c r="D29" s="3">
        <v>74.07</v>
      </c>
      <c r="E29" s="3">
        <v>72.67</v>
      </c>
      <c r="F29" s="3">
        <v>72.91</v>
      </c>
      <c r="G29" s="3">
        <v>-1.2</v>
      </c>
      <c r="H29" s="6">
        <v>-0.0162</v>
      </c>
      <c r="I29" s="15">
        <v>82250.0</v>
      </c>
      <c r="J29" s="15">
        <v>155451.0</v>
      </c>
    </row>
    <row r="30">
      <c r="A30" s="8">
        <v>78.15</v>
      </c>
      <c r="B30" s="5">
        <f t="shared" si="1"/>
        <v>40415</v>
      </c>
      <c r="C30" s="3">
        <v>72.92</v>
      </c>
      <c r="D30" s="3">
        <v>74.36</v>
      </c>
      <c r="E30" s="3">
        <v>72.22</v>
      </c>
      <c r="F30" s="3">
        <v>73.93</v>
      </c>
      <c r="G30" s="3">
        <v>1.02</v>
      </c>
      <c r="H30" s="3">
        <v>0.013999999999999999</v>
      </c>
      <c r="I30" s="15">
        <v>78429.0</v>
      </c>
      <c r="J30" s="15">
        <v>161591.0</v>
      </c>
    </row>
    <row r="31">
      <c r="A31" s="8">
        <v>76.21</v>
      </c>
      <c r="B31" s="5">
        <f t="shared" si="1"/>
        <v>40416</v>
      </c>
      <c r="C31" s="3">
        <v>74.1</v>
      </c>
      <c r="D31" s="3">
        <v>75.95</v>
      </c>
      <c r="E31" s="3">
        <v>73.82</v>
      </c>
      <c r="F31" s="3">
        <v>75.41</v>
      </c>
      <c r="G31" s="3">
        <v>1.48</v>
      </c>
      <c r="H31" s="3">
        <v>0.02</v>
      </c>
      <c r="I31" s="15">
        <v>71596.0</v>
      </c>
      <c r="J31" s="15">
        <v>169776.0</v>
      </c>
    </row>
    <row r="32">
      <c r="A32" s="8">
        <v>76.44</v>
      </c>
      <c r="B32" s="5">
        <f t="shared" si="1"/>
        <v>40417</v>
      </c>
      <c r="C32" s="3">
        <v>75.01</v>
      </c>
      <c r="D32" s="3">
        <v>77.3</v>
      </c>
      <c r="E32" s="3">
        <v>74.77</v>
      </c>
      <c r="F32" s="3">
        <v>77.01</v>
      </c>
      <c r="G32" s="3">
        <v>1.6</v>
      </c>
      <c r="H32" s="3">
        <v>0.0212</v>
      </c>
      <c r="I32" s="15">
        <v>70041.0</v>
      </c>
      <c r="J32" s="15">
        <v>169776.0</v>
      </c>
    </row>
    <row r="33">
      <c r="A33" s="11">
        <v>-0.74</v>
      </c>
      <c r="B33" s="5">
        <f t="shared" si="1"/>
        <v>40420</v>
      </c>
      <c r="C33" s="3">
        <v>77.23</v>
      </c>
      <c r="D33" s="3">
        <v>77.41</v>
      </c>
      <c r="E33" s="3">
        <v>76.34</v>
      </c>
      <c r="F33" s="3">
        <v>76.99</v>
      </c>
      <c r="G33" s="3">
        <v>-0.02</v>
      </c>
      <c r="H33" s="6">
        <v>-3.0E-4</v>
      </c>
      <c r="I33" s="15">
        <v>35719.0</v>
      </c>
      <c r="J33" s="15">
        <v>171084.0</v>
      </c>
    </row>
    <row r="34">
      <c r="A34" s="12">
        <v>-0.0096</v>
      </c>
      <c r="B34" s="5">
        <f t="shared" si="1"/>
        <v>40421</v>
      </c>
      <c r="C34" s="3">
        <v>76.6</v>
      </c>
      <c r="D34" s="3">
        <v>77.13</v>
      </c>
      <c r="E34" s="3">
        <v>74.57</v>
      </c>
      <c r="F34" s="3">
        <v>74.98</v>
      </c>
      <c r="G34" s="3">
        <v>-2.01</v>
      </c>
      <c r="H34" s="6">
        <v>-0.0261</v>
      </c>
      <c r="I34" s="15">
        <v>90252.0</v>
      </c>
      <c r="J34" s="15">
        <v>169853.0</v>
      </c>
    </row>
    <row r="35">
      <c r="A35" s="17">
        <v>19466.0</v>
      </c>
      <c r="B35" s="5">
        <f t="shared" si="1"/>
        <v>40422</v>
      </c>
      <c r="C35" s="3">
        <v>74.76</v>
      </c>
      <c r="D35" s="3">
        <v>77.14</v>
      </c>
      <c r="E35" s="3">
        <v>74.75</v>
      </c>
      <c r="F35" s="3">
        <v>76.72</v>
      </c>
      <c r="G35" s="3">
        <v>1.74</v>
      </c>
      <c r="H35" s="3">
        <v>0.0232</v>
      </c>
      <c r="I35" s="15">
        <v>72952.0</v>
      </c>
      <c r="J35" s="15">
        <v>173736.0</v>
      </c>
    </row>
    <row r="36">
      <c r="A36" s="17">
        <v>40774.0</v>
      </c>
      <c r="B36" s="5">
        <f t="shared" si="1"/>
        <v>40423</v>
      </c>
      <c r="C36" s="3">
        <v>76.5</v>
      </c>
      <c r="D36" s="3">
        <v>77.4</v>
      </c>
      <c r="E36" s="3">
        <v>75.56</v>
      </c>
      <c r="F36" s="3">
        <v>77.21</v>
      </c>
      <c r="G36" s="3">
        <v>0.49</v>
      </c>
      <c r="H36" s="3">
        <v>0.0064</v>
      </c>
      <c r="I36" s="15">
        <v>96597.0</v>
      </c>
      <c r="J36" s="15">
        <v>170633.0</v>
      </c>
    </row>
    <row r="37">
      <c r="A37" s="7">
        <v>40381.0</v>
      </c>
      <c r="B37" s="5">
        <f t="shared" si="1"/>
        <v>40424</v>
      </c>
      <c r="C37" s="3">
        <v>77.0</v>
      </c>
      <c r="D37" s="3">
        <v>77.72</v>
      </c>
      <c r="E37" s="3">
        <v>75.56</v>
      </c>
      <c r="F37" s="3">
        <v>76.96</v>
      </c>
      <c r="G37" s="3">
        <v>-0.25</v>
      </c>
      <c r="H37" s="6">
        <v>-0.0032</v>
      </c>
      <c r="I37" s="15">
        <v>78962.0</v>
      </c>
      <c r="J37" s="15">
        <v>174058.0</v>
      </c>
    </row>
    <row r="38">
      <c r="A38" s="8">
        <v>76.45</v>
      </c>
      <c r="B38" s="5">
        <f t="shared" si="1"/>
        <v>40427</v>
      </c>
      <c r="C38" s="3">
        <v>76.57</v>
      </c>
      <c r="D38" s="3">
        <v>77.41</v>
      </c>
      <c r="E38" s="3">
        <v>76.45</v>
      </c>
      <c r="F38" s="3">
        <v>77.04</v>
      </c>
      <c r="G38" s="3">
        <v>0.08</v>
      </c>
      <c r="H38" s="3">
        <v>0.001</v>
      </c>
      <c r="I38" s="15">
        <v>37904.0</v>
      </c>
      <c r="J38" s="15">
        <v>176572.0</v>
      </c>
    </row>
    <row r="39">
      <c r="A39" s="8">
        <v>79.0</v>
      </c>
      <c r="B39" s="5">
        <f t="shared" si="1"/>
        <v>40428</v>
      </c>
      <c r="C39" s="3">
        <v>76.83</v>
      </c>
      <c r="D39" s="3">
        <v>78.44</v>
      </c>
      <c r="E39" s="3">
        <v>75.71</v>
      </c>
      <c r="F39" s="3">
        <v>77.87</v>
      </c>
      <c r="G39" s="3">
        <v>0.83</v>
      </c>
      <c r="H39" s="3">
        <v>0.0108</v>
      </c>
      <c r="I39" s="15">
        <v>132788.0</v>
      </c>
      <c r="J39" s="15">
        <v>176736.0</v>
      </c>
    </row>
    <row r="40">
      <c r="A40" s="8">
        <v>76.1</v>
      </c>
      <c r="B40" s="5">
        <f t="shared" si="1"/>
        <v>40429</v>
      </c>
      <c r="C40" s="3">
        <v>77.52</v>
      </c>
      <c r="D40" s="3">
        <v>78.9</v>
      </c>
      <c r="E40" s="3">
        <v>76.95</v>
      </c>
      <c r="F40" s="3">
        <v>78.22</v>
      </c>
      <c r="G40" s="3">
        <v>0.35</v>
      </c>
      <c r="H40" s="3">
        <v>0.0045000000000000005</v>
      </c>
      <c r="I40" s="15">
        <v>153064.0</v>
      </c>
      <c r="J40" s="15">
        <v>181364.0</v>
      </c>
    </row>
    <row r="41">
      <c r="A41" s="8">
        <v>78.9</v>
      </c>
      <c r="B41" s="5">
        <f t="shared" si="1"/>
        <v>40430</v>
      </c>
      <c r="C41" s="3">
        <v>78.43</v>
      </c>
      <c r="D41" s="3">
        <v>78.92</v>
      </c>
      <c r="E41" s="3">
        <v>77.07</v>
      </c>
      <c r="F41" s="3">
        <v>77.56</v>
      </c>
      <c r="G41" s="3">
        <v>-0.66</v>
      </c>
      <c r="H41" s="6">
        <v>-0.0084</v>
      </c>
      <c r="I41" s="15">
        <v>114331.0</v>
      </c>
      <c r="J41" s="15">
        <v>183493.0</v>
      </c>
    </row>
    <row r="42">
      <c r="A42" s="9">
        <f>+2.46</f>
        <v>2.46</v>
      </c>
      <c r="B42" s="5">
        <f t="shared" si="1"/>
        <v>40431</v>
      </c>
      <c r="C42" s="3">
        <v>77.23</v>
      </c>
      <c r="D42" s="3">
        <v>78.5</v>
      </c>
      <c r="E42" s="3">
        <v>77.14</v>
      </c>
      <c r="F42" s="3">
        <v>78.31</v>
      </c>
      <c r="G42" s="3">
        <v>0.75</v>
      </c>
      <c r="H42" s="3">
        <v>0.0097</v>
      </c>
      <c r="I42" s="15">
        <v>150048.0</v>
      </c>
      <c r="J42" s="15">
        <v>178188.0</v>
      </c>
    </row>
    <row r="43">
      <c r="A43" s="9">
        <f>+3.22%</f>
        <v>0.0322</v>
      </c>
      <c r="B43" s="5">
        <f t="shared" si="1"/>
        <v>40434</v>
      </c>
      <c r="C43" s="3">
        <v>78.4</v>
      </c>
      <c r="D43" s="3">
        <v>79.48</v>
      </c>
      <c r="E43" s="3">
        <v>78.23</v>
      </c>
      <c r="F43" s="3">
        <v>79.07</v>
      </c>
      <c r="G43" s="3">
        <v>0.76</v>
      </c>
      <c r="H43" s="3">
        <v>0.0097</v>
      </c>
      <c r="I43" s="15">
        <v>157651.0</v>
      </c>
      <c r="J43" s="15">
        <v>174051.0</v>
      </c>
    </row>
    <row r="44">
      <c r="A44" s="16">
        <v>20188.0</v>
      </c>
      <c r="B44" s="5">
        <f t="shared" si="1"/>
        <v>40435</v>
      </c>
      <c r="C44" s="3">
        <v>79.05</v>
      </c>
      <c r="D44" s="3">
        <v>79.91</v>
      </c>
      <c r="E44" s="3">
        <v>78.47</v>
      </c>
      <c r="F44" s="3">
        <v>79.27</v>
      </c>
      <c r="G44" s="3">
        <v>0.2</v>
      </c>
      <c r="H44" s="3">
        <v>0.0025</v>
      </c>
      <c r="I44" s="15">
        <v>176100.0</v>
      </c>
      <c r="J44" s="15">
        <v>177768.0</v>
      </c>
    </row>
    <row r="45">
      <c r="A45" s="16">
        <v>42374.0</v>
      </c>
      <c r="B45" s="5">
        <f t="shared" si="1"/>
        <v>40436</v>
      </c>
      <c r="C45" s="3">
        <v>78.96</v>
      </c>
      <c r="D45" s="3">
        <v>79.54</v>
      </c>
      <c r="E45" s="3">
        <v>78.5</v>
      </c>
      <c r="F45" s="3">
        <v>79.42</v>
      </c>
      <c r="G45" s="3">
        <v>0.15</v>
      </c>
      <c r="H45" s="3">
        <v>0.0019</v>
      </c>
      <c r="I45" s="15">
        <v>166692.0</v>
      </c>
      <c r="J45" s="15">
        <v>185811.0</v>
      </c>
    </row>
    <row r="46">
      <c r="A46" s="7">
        <v>40382.0</v>
      </c>
      <c r="B46" s="5">
        <f t="shared" si="1"/>
        <v>40437</v>
      </c>
      <c r="C46" s="3">
        <v>79.13</v>
      </c>
      <c r="D46" s="3">
        <v>79.64</v>
      </c>
      <c r="E46" s="3">
        <v>77.87</v>
      </c>
      <c r="F46" s="3">
        <v>78.48</v>
      </c>
      <c r="G46" s="3">
        <v>-0.94</v>
      </c>
      <c r="H46" s="6">
        <v>-0.0118</v>
      </c>
      <c r="I46" s="15">
        <v>155455.0</v>
      </c>
      <c r="J46" s="15">
        <v>192738.0</v>
      </c>
    </row>
    <row r="47">
      <c r="A47" s="8">
        <v>78.75</v>
      </c>
      <c r="B47" s="5">
        <f t="shared" si="1"/>
        <v>40438</v>
      </c>
      <c r="C47" s="3">
        <v>78.46</v>
      </c>
      <c r="D47" s="3">
        <v>79.47</v>
      </c>
      <c r="E47" s="3">
        <v>77.25</v>
      </c>
      <c r="F47" s="3">
        <v>78.21</v>
      </c>
      <c r="G47" s="3">
        <v>-0.27</v>
      </c>
      <c r="H47" s="6">
        <v>-0.0034</v>
      </c>
      <c r="I47" s="15">
        <v>148142.0</v>
      </c>
      <c r="J47" s="15">
        <v>200938.0</v>
      </c>
    </row>
    <row r="48">
      <c r="A48" s="8">
        <v>79.18</v>
      </c>
      <c r="B48" s="5">
        <f t="shared" si="1"/>
        <v>40441</v>
      </c>
      <c r="C48" s="3">
        <v>78.2</v>
      </c>
      <c r="D48" s="3">
        <v>79.92</v>
      </c>
      <c r="E48" s="3">
        <v>77.63</v>
      </c>
      <c r="F48" s="3">
        <v>79.32</v>
      </c>
      <c r="G48" s="3">
        <v>1.11</v>
      </c>
      <c r="H48" s="3">
        <v>0.014199999999999999</v>
      </c>
      <c r="I48" s="15">
        <v>142203.0</v>
      </c>
      <c r="J48" s="15">
        <v>195523.0</v>
      </c>
    </row>
    <row r="49">
      <c r="A49" s="8">
        <v>77.99</v>
      </c>
      <c r="B49" s="5">
        <f t="shared" si="1"/>
        <v>40442</v>
      </c>
      <c r="C49" s="3">
        <v>79.25</v>
      </c>
      <c r="D49" s="3">
        <v>80.0</v>
      </c>
      <c r="E49" s="3">
        <v>78.0</v>
      </c>
      <c r="F49" s="3">
        <v>78.42</v>
      </c>
      <c r="G49" s="3">
        <v>-0.9</v>
      </c>
      <c r="H49" s="6">
        <v>-0.0113</v>
      </c>
      <c r="I49" s="15">
        <v>156070.0</v>
      </c>
      <c r="J49" s="15">
        <v>180550.0</v>
      </c>
    </row>
    <row r="50">
      <c r="A50" s="8">
        <v>78.51</v>
      </c>
      <c r="B50" s="5">
        <f t="shared" si="1"/>
        <v>40443</v>
      </c>
      <c r="C50" s="3">
        <v>78.2</v>
      </c>
      <c r="D50" s="3">
        <v>78.84</v>
      </c>
      <c r="E50" s="3">
        <v>77.5</v>
      </c>
      <c r="F50" s="3">
        <v>77.95</v>
      </c>
      <c r="G50" s="3">
        <v>-0.47</v>
      </c>
      <c r="H50" s="6">
        <v>-0.006</v>
      </c>
      <c r="I50" s="15">
        <v>153313.0</v>
      </c>
      <c r="J50" s="15">
        <v>172761.0</v>
      </c>
    </row>
    <row r="51">
      <c r="A51" s="11">
        <v>-0.39</v>
      </c>
      <c r="B51" s="5">
        <f t="shared" si="1"/>
        <v>40444</v>
      </c>
      <c r="C51" s="3">
        <v>77.93</v>
      </c>
      <c r="D51" s="3">
        <v>78.48</v>
      </c>
      <c r="E51" s="3">
        <v>76.75</v>
      </c>
      <c r="F51" s="3">
        <v>78.11</v>
      </c>
      <c r="G51" s="3">
        <v>0.16</v>
      </c>
      <c r="H51" s="3">
        <v>0.0021</v>
      </c>
      <c r="I51" s="15">
        <v>157896.0</v>
      </c>
      <c r="J51" s="15">
        <v>173264.0</v>
      </c>
    </row>
    <row r="52">
      <c r="A52" s="12">
        <v>-0.0049</v>
      </c>
      <c r="B52" s="5">
        <f t="shared" si="1"/>
        <v>40445</v>
      </c>
      <c r="C52" s="3">
        <v>78.0</v>
      </c>
      <c r="D52" s="3">
        <v>79.4</v>
      </c>
      <c r="E52" s="3">
        <v>77.69</v>
      </c>
      <c r="F52" s="3">
        <v>78.87</v>
      </c>
      <c r="G52" s="3">
        <v>0.76</v>
      </c>
      <c r="H52" s="3">
        <v>0.0097</v>
      </c>
      <c r="I52" s="15">
        <v>137839.0</v>
      </c>
      <c r="J52" s="15">
        <v>172680.0</v>
      </c>
    </row>
    <row r="53">
      <c r="A53" s="17">
        <v>13862.0</v>
      </c>
      <c r="B53" s="5">
        <f t="shared" si="1"/>
        <v>40448</v>
      </c>
      <c r="C53" s="3">
        <v>79.01</v>
      </c>
      <c r="D53" s="3">
        <v>79.2</v>
      </c>
      <c r="E53" s="3">
        <v>77.6</v>
      </c>
      <c r="F53" s="3">
        <v>78.57</v>
      </c>
      <c r="G53" s="3">
        <v>-0.3</v>
      </c>
      <c r="H53" s="6">
        <v>-0.0038</v>
      </c>
      <c r="I53" s="15">
        <v>141210.0</v>
      </c>
      <c r="J53" s="15">
        <v>164320.0</v>
      </c>
    </row>
    <row r="54">
      <c r="A54" s="17">
        <v>44337.0</v>
      </c>
      <c r="B54" s="5">
        <f t="shared" si="1"/>
        <v>40449</v>
      </c>
      <c r="C54" s="3">
        <v>78.33</v>
      </c>
      <c r="D54" s="3">
        <v>79.53</v>
      </c>
      <c r="E54" s="3">
        <v>77.74</v>
      </c>
      <c r="F54" s="3">
        <v>78.71</v>
      </c>
      <c r="G54" s="3">
        <v>0.14</v>
      </c>
      <c r="H54" s="3">
        <v>0.0018</v>
      </c>
      <c r="I54" s="15">
        <v>171923.0</v>
      </c>
      <c r="J54" s="15">
        <v>170482.0</v>
      </c>
    </row>
    <row r="55">
      <c r="A55" s="7">
        <v>40385.0</v>
      </c>
      <c r="B55" s="5">
        <f t="shared" si="1"/>
        <v>40450</v>
      </c>
      <c r="C55" s="3">
        <v>78.88</v>
      </c>
      <c r="D55" s="3">
        <v>80.93</v>
      </c>
      <c r="E55" s="3">
        <v>78.34</v>
      </c>
      <c r="F55" s="3">
        <v>80.77</v>
      </c>
      <c r="G55" s="3">
        <v>2.06</v>
      </c>
      <c r="H55" s="3">
        <v>0.0262</v>
      </c>
      <c r="I55" s="15">
        <v>183855.0</v>
      </c>
      <c r="J55" s="15">
        <v>172756.0</v>
      </c>
    </row>
    <row r="56">
      <c r="A56" s="8">
        <v>78.41</v>
      </c>
      <c r="B56" s="5">
        <f t="shared" si="1"/>
        <v>40451</v>
      </c>
      <c r="C56" s="3">
        <v>80.79</v>
      </c>
      <c r="D56" s="3">
        <v>82.4</v>
      </c>
      <c r="E56" s="3">
        <v>80.41</v>
      </c>
      <c r="F56" s="3">
        <v>82.31</v>
      </c>
      <c r="G56" s="3">
        <v>1.54</v>
      </c>
      <c r="H56" s="3">
        <v>0.0191</v>
      </c>
      <c r="I56" s="15">
        <v>169030.0</v>
      </c>
      <c r="J56" s="15">
        <v>171546.0</v>
      </c>
    </row>
    <row r="57">
      <c r="A57" s="8">
        <v>78.92</v>
      </c>
      <c r="B57" s="5">
        <f t="shared" si="1"/>
        <v>40452</v>
      </c>
      <c r="C57" s="3">
        <v>82.21</v>
      </c>
      <c r="D57" s="3">
        <v>83.81</v>
      </c>
      <c r="E57" s="3">
        <v>82.21</v>
      </c>
      <c r="F57" s="3">
        <v>83.75</v>
      </c>
      <c r="G57" s="3">
        <v>1.44</v>
      </c>
      <c r="H57" s="3">
        <v>0.0175</v>
      </c>
      <c r="I57" s="15">
        <v>147979.0</v>
      </c>
      <c r="J57" s="15">
        <v>165606.0</v>
      </c>
    </row>
    <row r="58">
      <c r="A58" s="8">
        <v>77.7</v>
      </c>
      <c r="B58" s="5">
        <f t="shared" si="1"/>
        <v>40455</v>
      </c>
      <c r="C58" s="3">
        <v>83.81</v>
      </c>
      <c r="D58" s="3">
        <v>84.41</v>
      </c>
      <c r="E58" s="3">
        <v>82.9</v>
      </c>
      <c r="F58" s="3">
        <v>83.28</v>
      </c>
      <c r="G58" s="3">
        <v>-0.47</v>
      </c>
      <c r="H58" s="6">
        <v>-0.0056</v>
      </c>
      <c r="I58" s="15">
        <v>136341.0</v>
      </c>
      <c r="J58" s="15">
        <v>157232.0</v>
      </c>
    </row>
    <row r="59">
      <c r="A59" s="8">
        <v>78.59</v>
      </c>
      <c r="B59" s="5">
        <f t="shared" si="1"/>
        <v>40456</v>
      </c>
      <c r="C59" s="3">
        <v>83.19</v>
      </c>
      <c r="D59" s="3">
        <v>84.93</v>
      </c>
      <c r="E59" s="3">
        <v>82.93</v>
      </c>
      <c r="F59" s="3">
        <v>84.84</v>
      </c>
      <c r="G59" s="3">
        <v>1.56</v>
      </c>
      <c r="H59" s="3">
        <v>0.0187</v>
      </c>
      <c r="I59" s="15">
        <v>147833.0</v>
      </c>
      <c r="J59" s="15">
        <v>144868.0</v>
      </c>
    </row>
    <row r="60">
      <c r="A60" s="9">
        <f>+0.08</f>
        <v>0.08</v>
      </c>
      <c r="B60" s="5">
        <f t="shared" si="1"/>
        <v>40457</v>
      </c>
      <c r="C60" s="3">
        <v>84.78</v>
      </c>
      <c r="D60" s="3">
        <v>85.88</v>
      </c>
      <c r="E60" s="3">
        <v>84.26</v>
      </c>
      <c r="F60" s="3">
        <v>85.06</v>
      </c>
      <c r="G60" s="3">
        <v>0.22</v>
      </c>
      <c r="H60" s="3">
        <v>0.0026</v>
      </c>
      <c r="I60" s="15">
        <v>149884.0</v>
      </c>
      <c r="J60" s="15">
        <v>137303.0</v>
      </c>
    </row>
    <row r="61">
      <c r="A61" s="9">
        <f>+0.1%</f>
        <v>0.001</v>
      </c>
      <c r="B61" s="5">
        <f t="shared" si="1"/>
        <v>40458</v>
      </c>
      <c r="C61" s="3">
        <v>85.3</v>
      </c>
      <c r="D61" s="3">
        <v>86.02</v>
      </c>
      <c r="E61" s="3">
        <v>82.93</v>
      </c>
      <c r="F61" s="3">
        <v>83.43</v>
      </c>
      <c r="G61" s="3">
        <v>-1.63</v>
      </c>
      <c r="H61" s="6">
        <v>-0.0192</v>
      </c>
      <c r="I61" s="15">
        <v>189011.0</v>
      </c>
      <c r="J61" s="15">
        <v>112715.0</v>
      </c>
    </row>
    <row r="62">
      <c r="A62" s="16">
        <v>11430.0</v>
      </c>
      <c r="B62" s="5">
        <f t="shared" si="1"/>
        <v>40459</v>
      </c>
      <c r="C62" s="3">
        <v>83.03</v>
      </c>
      <c r="D62" s="3">
        <v>84.59</v>
      </c>
      <c r="E62" s="3">
        <v>81.86</v>
      </c>
      <c r="F62" s="3">
        <v>84.03</v>
      </c>
      <c r="G62" s="3">
        <v>0.6</v>
      </c>
      <c r="H62" s="3">
        <v>0.0072</v>
      </c>
      <c r="I62" s="15">
        <v>160651.0</v>
      </c>
      <c r="J62" s="15">
        <v>95657.0</v>
      </c>
    </row>
    <row r="63">
      <c r="A63" s="16">
        <v>45866.0</v>
      </c>
      <c r="B63" s="13">
        <f t="shared" si="1"/>
        <v>40462</v>
      </c>
      <c r="C63" s="3">
        <v>84.33</v>
      </c>
      <c r="D63" s="3">
        <v>84.68</v>
      </c>
      <c r="E63" s="3">
        <v>83.3</v>
      </c>
      <c r="F63" s="3">
        <v>83.72</v>
      </c>
      <c r="G63" s="3">
        <v>-0.31</v>
      </c>
      <c r="H63" s="6">
        <v>-0.0037</v>
      </c>
      <c r="I63" s="15">
        <v>104150.0</v>
      </c>
      <c r="J63" s="15">
        <v>78955.0</v>
      </c>
    </row>
    <row r="64">
      <c r="A64" s="7">
        <v>40386.0</v>
      </c>
      <c r="B64" s="13">
        <f t="shared" si="1"/>
        <v>40463</v>
      </c>
      <c r="C64" s="3">
        <v>83.41</v>
      </c>
      <c r="D64" s="3">
        <v>84.0</v>
      </c>
      <c r="E64" s="3">
        <v>82.48</v>
      </c>
      <c r="F64" s="3">
        <v>83.5</v>
      </c>
      <c r="G64" s="3">
        <v>-0.22</v>
      </c>
      <c r="H64" s="6">
        <v>-0.0026</v>
      </c>
      <c r="I64" s="15">
        <v>129067.0</v>
      </c>
      <c r="J64" s="15">
        <v>60216.0</v>
      </c>
    </row>
    <row r="65">
      <c r="A65" s="8">
        <v>78.54</v>
      </c>
      <c r="B65" s="13">
        <f t="shared" si="1"/>
        <v>40464</v>
      </c>
      <c r="C65" s="3">
        <v>83.46</v>
      </c>
      <c r="D65" s="3">
        <v>84.98</v>
      </c>
      <c r="E65" s="3">
        <v>83.46</v>
      </c>
      <c r="F65" s="3">
        <v>84.64</v>
      </c>
      <c r="G65" s="3">
        <v>1.14</v>
      </c>
      <c r="H65" s="3">
        <v>0.0137</v>
      </c>
      <c r="I65" s="15">
        <v>101288.0</v>
      </c>
      <c r="J65" s="15">
        <v>33714.0</v>
      </c>
    </row>
    <row r="66">
      <c r="A66" s="8">
        <v>79.24</v>
      </c>
      <c r="B66" s="13">
        <f t="shared" si="1"/>
        <v>40465</v>
      </c>
      <c r="C66" s="3">
        <v>84.75</v>
      </c>
      <c r="D66" s="3">
        <v>85.46</v>
      </c>
      <c r="E66" s="3">
        <v>83.84</v>
      </c>
      <c r="F66" s="3">
        <v>84.53</v>
      </c>
      <c r="G66" s="3">
        <v>-0.11</v>
      </c>
      <c r="H66" s="6">
        <v>-0.0013</v>
      </c>
      <c r="I66" s="15">
        <v>21747.0</v>
      </c>
      <c r="J66" s="3">
        <v>0.0</v>
      </c>
    </row>
    <row r="67">
      <c r="A67" s="8">
        <v>76.54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77.21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-1.38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-0.0176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19437.0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47717.0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40387.0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77.12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77.41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76.11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77.13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-0.08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25773.0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48150.0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40388.0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76.93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78.92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76.51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78.44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+1.31</f>
        <v>1.31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+1.7%</f>
        <v>0.017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41791.0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52602.0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40389.0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78.26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79.18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76.97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79.05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+0.61</f>
        <v>0.61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+0.78%</f>
        <v>0.0078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35422.0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58385.0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40392.0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79.25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81.89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79.11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81.57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+2.52</f>
        <v>2.52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+3.19%</f>
        <v>0.0319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39356.0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66547.0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40393.0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81.75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83.22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81.28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83.22</v>
      </c>
      <c r="B113" s="3" t="str">
        <f t="shared" si="1"/>
        <v/>
      </c>
    </row>
    <row r="114">
      <c r="A114" s="9">
        <f>+1.65</f>
        <v>1.65</v>
      </c>
      <c r="B114" s="3" t="str">
        <f t="shared" si="1"/>
        <v>#REF!</v>
      </c>
    </row>
    <row r="115">
      <c r="A115" s="9">
        <f>+2.02%</f>
        <v>0.0202</v>
      </c>
      <c r="B115" s="3" t="str">
        <f t="shared" si="1"/>
        <v>#REF!</v>
      </c>
    </row>
    <row r="116">
      <c r="A116" s="16">
        <v>57315.0</v>
      </c>
      <c r="B116" s="3" t="str">
        <f t="shared" si="1"/>
        <v>#REF!</v>
      </c>
    </row>
    <row r="117">
      <c r="A117" s="16">
        <v>76502.0</v>
      </c>
      <c r="B117" s="3" t="str">
        <f t="shared" si="1"/>
        <v>#REF!</v>
      </c>
    </row>
    <row r="118">
      <c r="A118" s="7">
        <v>40394.0</v>
      </c>
      <c r="B118" s="3" t="str">
        <f t="shared" si="1"/>
        <v>#REF!</v>
      </c>
    </row>
    <row r="119">
      <c r="A119" s="8">
        <v>83.0</v>
      </c>
      <c r="B119" s="3" t="str">
        <f t="shared" si="1"/>
        <v>#REF!</v>
      </c>
    </row>
    <row r="120">
      <c r="A120" s="8">
        <v>83.61</v>
      </c>
      <c r="B120" s="3" t="str">
        <f t="shared" si="1"/>
        <v>#REF!</v>
      </c>
    </row>
    <row r="121">
      <c r="A121" s="8">
        <v>82.32</v>
      </c>
      <c r="B121" s="3" t="str">
        <f t="shared" si="1"/>
        <v>#REF!</v>
      </c>
    </row>
    <row r="122">
      <c r="A122" s="8">
        <v>83.0</v>
      </c>
      <c r="B122" s="3" t="str">
        <f t="shared" si="1"/>
        <v>#REF!</v>
      </c>
    </row>
    <row r="123">
      <c r="A123" s="11">
        <v>-0.22</v>
      </c>
      <c r="B123" s="3" t="str">
        <f t="shared" si="1"/>
        <v>#REF!</v>
      </c>
    </row>
    <row r="124">
      <c r="A124" s="12">
        <v>-0.0026</v>
      </c>
      <c r="B124" s="3" t="str">
        <f t="shared" si="1"/>
        <v>#REF!</v>
      </c>
    </row>
    <row r="125">
      <c r="A125" s="17">
        <v>45846.0</v>
      </c>
      <c r="B125" s="3" t="str">
        <f t="shared" si="1"/>
        <v>#REF!</v>
      </c>
    </row>
    <row r="126">
      <c r="A126" s="17">
        <v>82179.0</v>
      </c>
      <c r="B126" s="3" t="str">
        <f t="shared" si="1"/>
        <v>#REF!</v>
      </c>
    </row>
    <row r="127">
      <c r="A127" s="7">
        <v>40395.0</v>
      </c>
      <c r="B127" s="3" t="str">
        <f t="shared" si="1"/>
        <v>#REF!</v>
      </c>
    </row>
    <row r="128">
      <c r="A128" s="8">
        <v>83.07</v>
      </c>
      <c r="B128" s="3" t="str">
        <f t="shared" si="1"/>
        <v>#REF!</v>
      </c>
    </row>
    <row r="129">
      <c r="A129" s="8">
        <v>83.07</v>
      </c>
      <c r="B129" s="3" t="str">
        <f t="shared" si="1"/>
        <v>#REF!</v>
      </c>
    </row>
    <row r="130">
      <c r="A130" s="8">
        <v>81.89</v>
      </c>
      <c r="B130" s="3" t="str">
        <f t="shared" si="1"/>
        <v>#REF!</v>
      </c>
    </row>
    <row r="131">
      <c r="A131" s="8">
        <v>82.5</v>
      </c>
      <c r="B131" s="3" t="str">
        <f t="shared" si="1"/>
        <v>#REF!</v>
      </c>
    </row>
    <row r="132">
      <c r="A132" s="11">
        <v>-0.5</v>
      </c>
      <c r="B132" s="3" t="str">
        <f t="shared" si="1"/>
        <v>#REF!</v>
      </c>
    </row>
    <row r="133">
      <c r="A133" s="12">
        <v>-0.006</v>
      </c>
      <c r="B133" s="3" t="str">
        <f t="shared" si="1"/>
        <v>#REF!</v>
      </c>
    </row>
    <row r="134">
      <c r="A134" s="17">
        <v>29220.0</v>
      </c>
      <c r="B134" s="3" t="str">
        <f t="shared" si="1"/>
        <v>#REF!</v>
      </c>
    </row>
    <row r="135">
      <c r="A135" s="17">
        <v>83126.0</v>
      </c>
      <c r="B135" s="3" t="str">
        <f t="shared" si="1"/>
        <v>#REF!</v>
      </c>
    </row>
    <row r="136">
      <c r="A136" s="7">
        <v>40396.0</v>
      </c>
      <c r="B136" s="3" t="str">
        <f t="shared" si="1"/>
        <v>#REF!</v>
      </c>
    </row>
    <row r="137">
      <c r="A137" s="8">
        <v>82.42</v>
      </c>
      <c r="B137" s="3" t="str">
        <f t="shared" si="1"/>
        <v>#REF!</v>
      </c>
    </row>
    <row r="138">
      <c r="A138" s="8">
        <v>83.0</v>
      </c>
      <c r="B138" s="3" t="str">
        <f t="shared" si="1"/>
        <v>#REF!</v>
      </c>
    </row>
    <row r="139">
      <c r="A139" s="8">
        <v>80.62</v>
      </c>
      <c r="B139" s="3" t="str">
        <f t="shared" si="1"/>
        <v>#REF!</v>
      </c>
    </row>
    <row r="140">
      <c r="A140" s="8">
        <v>81.21</v>
      </c>
      <c r="B140" s="3" t="str">
        <f t="shared" si="1"/>
        <v>#REF!</v>
      </c>
    </row>
    <row r="141">
      <c r="A141" s="11">
        <v>-1.29</v>
      </c>
      <c r="B141" s="3" t="str">
        <f t="shared" si="1"/>
        <v>#REF!</v>
      </c>
    </row>
    <row r="142">
      <c r="A142" s="12">
        <v>-0.0156</v>
      </c>
      <c r="B142" s="3" t="str">
        <f t="shared" si="1"/>
        <v>#REF!</v>
      </c>
    </row>
    <row r="143">
      <c r="A143" s="17">
        <v>44690.0</v>
      </c>
      <c r="B143" s="3" t="str">
        <f t="shared" si="1"/>
        <v>#REF!</v>
      </c>
    </row>
    <row r="144">
      <c r="A144" s="17">
        <v>89958.0</v>
      </c>
      <c r="B144" s="3" t="str">
        <f t="shared" si="1"/>
        <v>#REF!</v>
      </c>
    </row>
    <row r="145">
      <c r="A145" s="7">
        <v>40399.0</v>
      </c>
      <c r="B145" s="3" t="str">
        <f t="shared" si="1"/>
        <v>#REF!</v>
      </c>
    </row>
    <row r="146">
      <c r="A146" s="8">
        <v>81.47</v>
      </c>
      <c r="B146" s="3" t="str">
        <f t="shared" si="1"/>
        <v>#REF!</v>
      </c>
    </row>
    <row r="147">
      <c r="A147" s="8">
        <v>82.25</v>
      </c>
      <c r="B147" s="3" t="str">
        <f t="shared" si="1"/>
        <v>#REF!</v>
      </c>
    </row>
    <row r="148">
      <c r="A148" s="8">
        <v>81.33</v>
      </c>
      <c r="B148" s="3" t="str">
        <f t="shared" si="1"/>
        <v>#REF!</v>
      </c>
    </row>
    <row r="149">
      <c r="A149" s="8">
        <v>82.03</v>
      </c>
      <c r="B149" s="3" t="str">
        <f t="shared" si="1"/>
        <v>#REF!</v>
      </c>
    </row>
    <row r="150">
      <c r="A150" s="9">
        <f>+0.82</f>
        <v>0.82</v>
      </c>
      <c r="B150" s="3" t="str">
        <f t="shared" si="1"/>
        <v>#REF!</v>
      </c>
    </row>
    <row r="151">
      <c r="A151" s="9">
        <f>+1.01%</f>
        <v>0.0101</v>
      </c>
      <c r="B151" s="3" t="str">
        <f t="shared" si="1"/>
        <v>#REF!</v>
      </c>
    </row>
    <row r="152">
      <c r="A152" s="16">
        <v>36202.0</v>
      </c>
      <c r="B152" s="3" t="str">
        <f t="shared" si="1"/>
        <v>#REF!</v>
      </c>
    </row>
    <row r="153">
      <c r="A153" s="16">
        <v>93231.0</v>
      </c>
      <c r="B153" s="3" t="str">
        <f t="shared" si="1"/>
        <v>#REF!</v>
      </c>
    </row>
    <row r="154">
      <c r="A154" s="7">
        <v>40400.0</v>
      </c>
      <c r="B154" s="3" t="str">
        <f t="shared" si="1"/>
        <v>#REF!</v>
      </c>
    </row>
    <row r="155">
      <c r="A155" s="8">
        <v>82.13</v>
      </c>
      <c r="B155" s="3" t="str">
        <f t="shared" si="1"/>
        <v>#REF!</v>
      </c>
    </row>
    <row r="156">
      <c r="A156" s="8">
        <v>82.15</v>
      </c>
      <c r="B156" s="3" t="str">
        <f t="shared" si="1"/>
        <v>#REF!</v>
      </c>
    </row>
    <row r="157">
      <c r="A157" s="8">
        <v>79.63</v>
      </c>
      <c r="B157" s="3" t="str">
        <f t="shared" si="1"/>
        <v>#REF!</v>
      </c>
    </row>
    <row r="158">
      <c r="A158" s="8">
        <v>80.73</v>
      </c>
      <c r="B158" s="3" t="str">
        <f t="shared" si="1"/>
        <v>#REF!</v>
      </c>
    </row>
    <row r="159">
      <c r="A159" s="11">
        <v>-1.3</v>
      </c>
      <c r="B159" s="3" t="str">
        <f t="shared" si="1"/>
        <v>#REF!</v>
      </c>
    </row>
    <row r="160">
      <c r="A160" s="12">
        <v>-0.0158</v>
      </c>
      <c r="B160" s="3" t="str">
        <f t="shared" si="1"/>
        <v>#REF!</v>
      </c>
    </row>
    <row r="161">
      <c r="A161" s="17">
        <v>54298.0</v>
      </c>
      <c r="B161" s="3" t="str">
        <f t="shared" si="1"/>
        <v>#REF!</v>
      </c>
    </row>
    <row r="162">
      <c r="A162" s="17">
        <v>96121.0</v>
      </c>
      <c r="B162" s="3" t="str">
        <f t="shared" si="1"/>
        <v>#REF!</v>
      </c>
    </row>
    <row r="163">
      <c r="A163" s="7">
        <v>40401.0</v>
      </c>
      <c r="B163" s="3" t="str">
        <f t="shared" si="1"/>
        <v>#REF!</v>
      </c>
    </row>
    <row r="164">
      <c r="A164" s="8">
        <v>80.66</v>
      </c>
      <c r="B164" s="3" t="str">
        <f t="shared" si="1"/>
        <v>#REF!</v>
      </c>
    </row>
    <row r="165">
      <c r="A165" s="8">
        <v>80.7</v>
      </c>
      <c r="B165" s="3" t="str">
        <f t="shared" si="1"/>
        <v>#REF!</v>
      </c>
    </row>
    <row r="166">
      <c r="A166" s="8">
        <v>78.14</v>
      </c>
      <c r="B166" s="3" t="str">
        <f t="shared" si="1"/>
        <v>#REF!</v>
      </c>
    </row>
    <row r="167">
      <c r="A167" s="8">
        <v>78.72</v>
      </c>
      <c r="B167" s="3" t="str">
        <f t="shared" si="1"/>
        <v>#REF!</v>
      </c>
    </row>
    <row r="168">
      <c r="A168" s="11">
        <v>-2.01</v>
      </c>
      <c r="B168" s="3" t="str">
        <f t="shared" si="1"/>
        <v>#REF!</v>
      </c>
    </row>
    <row r="169">
      <c r="A169" s="12">
        <v>-0.0249</v>
      </c>
      <c r="B169" s="3" t="str">
        <f t="shared" si="1"/>
        <v>#REF!</v>
      </c>
    </row>
    <row r="170">
      <c r="A170" s="17">
        <v>38790.0</v>
      </c>
      <c r="B170" s="3" t="str">
        <f t="shared" si="1"/>
        <v>#REF!</v>
      </c>
    </row>
    <row r="171">
      <c r="A171" s="17">
        <v>101610.0</v>
      </c>
      <c r="B171" s="3" t="str">
        <f t="shared" si="1"/>
        <v>#REF!</v>
      </c>
    </row>
    <row r="172">
      <c r="A172" s="7">
        <v>40402.0</v>
      </c>
      <c r="B172" s="3" t="str">
        <f t="shared" si="1"/>
        <v>#REF!</v>
      </c>
    </row>
    <row r="173">
      <c r="A173" s="8">
        <v>78.26</v>
      </c>
      <c r="B173" s="3" t="str">
        <f t="shared" si="1"/>
        <v>#REF!</v>
      </c>
    </row>
    <row r="174">
      <c r="A174" s="8">
        <v>78.62</v>
      </c>
      <c r="B174" s="3" t="str">
        <f t="shared" si="1"/>
        <v>#REF!</v>
      </c>
    </row>
    <row r="175">
      <c r="A175" s="8">
        <v>76.19</v>
      </c>
      <c r="B175" s="3" t="str">
        <f t="shared" si="1"/>
        <v>#REF!</v>
      </c>
    </row>
    <row r="176">
      <c r="A176" s="8">
        <v>76.47</v>
      </c>
      <c r="B176" s="3" t="str">
        <f t="shared" si="1"/>
        <v>#REF!</v>
      </c>
    </row>
    <row r="177">
      <c r="A177" s="11">
        <v>-2.25</v>
      </c>
      <c r="B177" s="3" t="str">
        <f t="shared" si="1"/>
        <v>#REF!</v>
      </c>
    </row>
    <row r="178">
      <c r="A178" s="12">
        <v>-0.0286</v>
      </c>
      <c r="B178" s="3" t="str">
        <f t="shared" si="1"/>
        <v>#REF!</v>
      </c>
    </row>
    <row r="179">
      <c r="A179" s="17">
        <v>69710.0</v>
      </c>
      <c r="B179" s="3" t="str">
        <f t="shared" si="1"/>
        <v>#REF!</v>
      </c>
    </row>
    <row r="180">
      <c r="A180" s="17">
        <v>111935.0</v>
      </c>
      <c r="B180" s="3" t="str">
        <f t="shared" si="1"/>
        <v>#REF!</v>
      </c>
    </row>
    <row r="181">
      <c r="A181" s="7">
        <v>40403.0</v>
      </c>
      <c r="B181" s="3" t="str">
        <f t="shared" si="1"/>
        <v>#REF!</v>
      </c>
    </row>
    <row r="182">
      <c r="A182" s="8">
        <v>76.6</v>
      </c>
      <c r="B182" s="3" t="str">
        <f t="shared" si="1"/>
        <v>#REF!</v>
      </c>
    </row>
    <row r="183">
      <c r="A183" s="8">
        <v>77.33</v>
      </c>
      <c r="B183" s="3" t="str">
        <f t="shared" si="1"/>
        <v>#REF!</v>
      </c>
    </row>
    <row r="184">
      <c r="A184" s="8">
        <v>75.63</v>
      </c>
      <c r="B184" s="3" t="str">
        <f t="shared" si="1"/>
        <v>#REF!</v>
      </c>
    </row>
    <row r="185">
      <c r="A185" s="8">
        <v>76.06</v>
      </c>
      <c r="B185" s="3" t="str">
        <f t="shared" si="1"/>
        <v>#REF!</v>
      </c>
    </row>
    <row r="186">
      <c r="A186" s="11">
        <v>-0.41</v>
      </c>
      <c r="B186" s="3" t="str">
        <f t="shared" si="1"/>
        <v>#REF!</v>
      </c>
    </row>
    <row r="187">
      <c r="A187" s="12">
        <v>-0.0054</v>
      </c>
      <c r="B187" s="3" t="str">
        <f t="shared" si="1"/>
        <v>#REF!</v>
      </c>
    </row>
    <row r="188">
      <c r="A188" s="17">
        <v>45826.0</v>
      </c>
      <c r="B188" s="3" t="str">
        <f t="shared" si="1"/>
        <v>#REF!</v>
      </c>
    </row>
    <row r="189">
      <c r="A189" s="17">
        <v>118799.0</v>
      </c>
      <c r="B189" s="3" t="str">
        <f t="shared" si="1"/>
        <v>#REF!</v>
      </c>
    </row>
    <row r="190">
      <c r="A190" s="7">
        <v>40406.0</v>
      </c>
      <c r="B190" s="3" t="str">
        <f t="shared" si="1"/>
        <v>#REF!</v>
      </c>
    </row>
    <row r="191">
      <c r="A191" s="8">
        <v>76.27</v>
      </c>
      <c r="B191" s="3" t="str">
        <f t="shared" si="1"/>
        <v>#REF!</v>
      </c>
    </row>
    <row r="192">
      <c r="A192" s="8">
        <v>76.66</v>
      </c>
      <c r="B192" s="3" t="str">
        <f t="shared" si="1"/>
        <v>#REF!</v>
      </c>
    </row>
    <row r="193">
      <c r="A193" s="8">
        <v>75.59</v>
      </c>
      <c r="B193" s="3" t="str">
        <f t="shared" si="1"/>
        <v>#REF!</v>
      </c>
    </row>
    <row r="194">
      <c r="A194" s="8">
        <v>76.16</v>
      </c>
      <c r="B194" s="3" t="str">
        <f t="shared" si="1"/>
        <v>#REF!</v>
      </c>
    </row>
    <row r="195">
      <c r="A195" s="9">
        <f>+0.1</f>
        <v>0.1</v>
      </c>
      <c r="B195" s="3" t="str">
        <f t="shared" si="1"/>
        <v>#REF!</v>
      </c>
    </row>
    <row r="196">
      <c r="A196" s="9">
        <f>+0.13%</f>
        <v>0.0013</v>
      </c>
      <c r="B196" s="3" t="str">
        <f t="shared" si="1"/>
        <v>#REF!</v>
      </c>
    </row>
    <row r="197">
      <c r="A197" s="16">
        <v>38858.0</v>
      </c>
      <c r="B197" s="3" t="str">
        <f t="shared" si="1"/>
        <v>#REF!</v>
      </c>
    </row>
    <row r="198">
      <c r="A198" s="16">
        <v>123857.0</v>
      </c>
      <c r="B198" s="3" t="str">
        <f t="shared" si="1"/>
        <v>#REF!</v>
      </c>
    </row>
    <row r="199">
      <c r="A199" s="7">
        <v>40407.0</v>
      </c>
      <c r="B199" s="3" t="str">
        <f t="shared" si="1"/>
        <v>#REF!</v>
      </c>
    </row>
    <row r="200">
      <c r="A200" s="8">
        <v>75.97</v>
      </c>
      <c r="B200" s="3" t="str">
        <f t="shared" si="1"/>
        <v>#REF!</v>
      </c>
    </row>
    <row r="201">
      <c r="A201" s="8">
        <v>78.22</v>
      </c>
      <c r="B201" s="3" t="str">
        <f t="shared" si="1"/>
        <v>#REF!</v>
      </c>
    </row>
    <row r="202">
      <c r="A202" s="8">
        <v>75.97</v>
      </c>
      <c r="B202" s="3" t="str">
        <f t="shared" si="1"/>
        <v>#REF!</v>
      </c>
    </row>
    <row r="203">
      <c r="A203" s="8">
        <v>77.45</v>
      </c>
      <c r="B203" s="3" t="str">
        <f t="shared" si="1"/>
        <v>#REF!</v>
      </c>
    </row>
    <row r="204">
      <c r="A204" s="9">
        <f>+1.29</f>
        <v>1.29</v>
      </c>
      <c r="B204" s="3" t="str">
        <f t="shared" si="1"/>
        <v>#REF!</v>
      </c>
    </row>
    <row r="205">
      <c r="A205" s="9">
        <f>+1.69%</f>
        <v>0.0169</v>
      </c>
      <c r="B205" s="3" t="str">
        <f t="shared" si="1"/>
        <v>#REF!</v>
      </c>
    </row>
    <row r="206">
      <c r="A206" s="16">
        <v>61809.0</v>
      </c>
      <c r="B206" s="3" t="str">
        <f t="shared" si="1"/>
        <v>#REF!</v>
      </c>
    </row>
    <row r="207">
      <c r="A207" s="16">
        <v>132094.0</v>
      </c>
      <c r="B207" s="3" t="str">
        <f t="shared" si="1"/>
        <v>#REF!</v>
      </c>
    </row>
    <row r="208">
      <c r="A208" s="7">
        <v>40408.0</v>
      </c>
      <c r="B208" s="3" t="str">
        <f t="shared" si="1"/>
        <v>#REF!</v>
      </c>
    </row>
    <row r="209">
      <c r="A209" s="8">
        <v>77.28</v>
      </c>
      <c r="B209" s="3" t="str">
        <f t="shared" si="1"/>
        <v>#REF!</v>
      </c>
    </row>
    <row r="210">
      <c r="A210" s="8">
        <v>77.37</v>
      </c>
      <c r="B210" s="3" t="str">
        <f t="shared" si="1"/>
        <v>#REF!</v>
      </c>
    </row>
    <row r="211">
      <c r="A211" s="8">
        <v>75.82</v>
      </c>
      <c r="B211" s="3" t="str">
        <f t="shared" si="1"/>
        <v>#REF!</v>
      </c>
    </row>
    <row r="212">
      <c r="A212" s="8">
        <v>76.99</v>
      </c>
      <c r="B212" s="3" t="str">
        <f t="shared" si="1"/>
        <v>#REF!</v>
      </c>
    </row>
    <row r="213">
      <c r="A213" s="11">
        <v>-0.46</v>
      </c>
      <c r="B213" s="3" t="str">
        <f t="shared" si="1"/>
        <v>#REF!</v>
      </c>
    </row>
    <row r="214">
      <c r="A214" s="12">
        <v>-0.0059</v>
      </c>
      <c r="B214" s="3" t="str">
        <f t="shared" si="1"/>
        <v>#REF!</v>
      </c>
    </row>
    <row r="215">
      <c r="A215" s="17">
        <v>64596.0</v>
      </c>
      <c r="B215" s="3" t="str">
        <f t="shared" si="1"/>
        <v>#REF!</v>
      </c>
    </row>
    <row r="216">
      <c r="A216" s="17">
        <v>140217.0</v>
      </c>
      <c r="B216" s="3" t="str">
        <f t="shared" si="1"/>
        <v>#REF!</v>
      </c>
    </row>
    <row r="217">
      <c r="A217" s="7">
        <v>40409.0</v>
      </c>
      <c r="B217" s="3" t="str">
        <f t="shared" si="1"/>
        <v>#REF!</v>
      </c>
    </row>
    <row r="218">
      <c r="A218" s="8">
        <v>76.91</v>
      </c>
      <c r="B218" s="3" t="str">
        <f t="shared" si="1"/>
        <v>#REF!</v>
      </c>
    </row>
    <row r="219">
      <c r="A219" s="8">
        <v>77.62</v>
      </c>
      <c r="B219" s="3" t="str">
        <f t="shared" si="1"/>
        <v>#REF!</v>
      </c>
    </row>
    <row r="220">
      <c r="A220" s="8">
        <v>75.46</v>
      </c>
      <c r="B220" s="3" t="str">
        <f t="shared" si="1"/>
        <v>#REF!</v>
      </c>
    </row>
    <row r="221">
      <c r="A221" s="8">
        <v>75.75</v>
      </c>
      <c r="B221" s="3" t="str">
        <f t="shared" si="1"/>
        <v>#REF!</v>
      </c>
    </row>
    <row r="222">
      <c r="A222" s="11">
        <v>-1.24</v>
      </c>
      <c r="B222" s="3" t="str">
        <f t="shared" si="1"/>
        <v>#REF!</v>
      </c>
    </row>
    <row r="223">
      <c r="A223" s="12">
        <v>-0.0161</v>
      </c>
      <c r="B223" s="3" t="str">
        <f t="shared" si="1"/>
        <v>#REF!</v>
      </c>
    </row>
    <row r="224">
      <c r="A224" s="17">
        <v>46942.0</v>
      </c>
      <c r="B224" s="3" t="str">
        <f t="shared" si="1"/>
        <v>#REF!</v>
      </c>
    </row>
    <row r="225">
      <c r="A225" s="17">
        <v>139025.0</v>
      </c>
      <c r="B225" s="3" t="str">
        <f t="shared" si="1"/>
        <v>#REF!</v>
      </c>
    </row>
    <row r="226">
      <c r="A226" s="7">
        <v>40410.0</v>
      </c>
      <c r="B226" s="3" t="str">
        <f t="shared" si="1"/>
        <v>#REF!</v>
      </c>
    </row>
    <row r="227">
      <c r="A227" s="8">
        <v>75.75</v>
      </c>
      <c r="B227" s="3" t="str">
        <f t="shared" si="1"/>
        <v>#REF!</v>
      </c>
    </row>
    <row r="228">
      <c r="A228" s="8">
        <v>76.25</v>
      </c>
      <c r="B228" s="3" t="str">
        <f t="shared" si="1"/>
        <v>#REF!</v>
      </c>
    </row>
    <row r="229">
      <c r="A229" s="8">
        <v>74.46</v>
      </c>
      <c r="B229" s="3" t="str">
        <f t="shared" si="1"/>
        <v>#REF!</v>
      </c>
    </row>
    <row r="230">
      <c r="A230" s="8">
        <v>74.75</v>
      </c>
      <c r="B230" s="3" t="str">
        <f t="shared" si="1"/>
        <v>#REF!</v>
      </c>
    </row>
    <row r="231">
      <c r="A231" s="11">
        <v>-1.0</v>
      </c>
      <c r="B231" s="3" t="str">
        <f t="shared" si="1"/>
        <v>#REF!</v>
      </c>
    </row>
    <row r="232">
      <c r="A232" s="12">
        <v>-0.0132</v>
      </c>
      <c r="B232" s="3" t="str">
        <f t="shared" si="1"/>
        <v>#REF!</v>
      </c>
    </row>
    <row r="233">
      <c r="A233" s="17">
        <v>45313.0</v>
      </c>
      <c r="B233" s="3" t="str">
        <f t="shared" si="1"/>
        <v>#REF!</v>
      </c>
    </row>
    <row r="234">
      <c r="A234" s="17">
        <v>141924.0</v>
      </c>
      <c r="B234" s="3" t="str">
        <f t="shared" si="1"/>
        <v>#REF!</v>
      </c>
    </row>
    <row r="235">
      <c r="A235" s="7">
        <v>40413.0</v>
      </c>
      <c r="B235" s="3" t="str">
        <f t="shared" si="1"/>
        <v>#REF!</v>
      </c>
    </row>
    <row r="236">
      <c r="A236" s="8">
        <v>75.0</v>
      </c>
      <c r="B236" s="3" t="str">
        <f t="shared" si="1"/>
        <v>#REF!</v>
      </c>
    </row>
    <row r="237">
      <c r="A237" s="8">
        <v>75.38</v>
      </c>
      <c r="B237" s="3" t="str">
        <f t="shared" si="1"/>
        <v>#REF!</v>
      </c>
    </row>
    <row r="238">
      <c r="A238" s="8">
        <v>73.75</v>
      </c>
      <c r="B238" s="3" t="str">
        <f t="shared" si="1"/>
        <v>#REF!</v>
      </c>
    </row>
    <row r="239">
      <c r="A239" s="8">
        <v>74.11</v>
      </c>
      <c r="B239" s="3" t="str">
        <f t="shared" si="1"/>
        <v>#REF!</v>
      </c>
    </row>
    <row r="240">
      <c r="A240" s="11">
        <v>-0.64</v>
      </c>
      <c r="B240" s="3" t="str">
        <f t="shared" si="1"/>
        <v>#REF!</v>
      </c>
    </row>
    <row r="241">
      <c r="A241" s="12">
        <v>-0.0086</v>
      </c>
      <c r="B241" s="3" t="str">
        <f t="shared" si="1"/>
        <v>#REF!</v>
      </c>
    </row>
    <row r="242">
      <c r="A242" s="17">
        <v>42851.0</v>
      </c>
      <c r="B242" s="3" t="str">
        <f t="shared" si="1"/>
        <v>#REF!</v>
      </c>
    </row>
    <row r="243">
      <c r="A243" s="17">
        <v>150862.0</v>
      </c>
      <c r="B243" s="3" t="str">
        <f t="shared" si="1"/>
        <v>#REF!</v>
      </c>
    </row>
    <row r="244">
      <c r="A244" s="7">
        <v>40414.0</v>
      </c>
      <c r="B244" s="3" t="str">
        <f t="shared" si="1"/>
        <v>#REF!</v>
      </c>
    </row>
    <row r="245">
      <c r="A245" s="8">
        <v>73.81</v>
      </c>
      <c r="B245" s="3" t="str">
        <f t="shared" si="1"/>
        <v>#REF!</v>
      </c>
    </row>
    <row r="246">
      <c r="A246" s="8">
        <v>74.07</v>
      </c>
      <c r="B246" s="3" t="str">
        <f t="shared" si="1"/>
        <v>#REF!</v>
      </c>
    </row>
    <row r="247">
      <c r="A247" s="8">
        <v>72.67</v>
      </c>
      <c r="B247" s="3" t="str">
        <f t="shared" si="1"/>
        <v>#REF!</v>
      </c>
    </row>
    <row r="248">
      <c r="A248" s="8">
        <v>72.91</v>
      </c>
      <c r="B248" s="3" t="str">
        <f t="shared" si="1"/>
        <v>#REF!</v>
      </c>
    </row>
    <row r="249">
      <c r="A249" s="11">
        <v>-1.2</v>
      </c>
      <c r="B249" s="3" t="str">
        <f t="shared" si="1"/>
        <v>#REF!</v>
      </c>
    </row>
    <row r="250">
      <c r="A250" s="12">
        <v>-0.0162</v>
      </c>
      <c r="B250" s="3" t="str">
        <f t="shared" si="1"/>
        <v>#REF!</v>
      </c>
    </row>
    <row r="251">
      <c r="A251" s="17">
        <v>82250.0</v>
      </c>
      <c r="B251" s="3" t="str">
        <f t="shared" si="1"/>
        <v>#REF!</v>
      </c>
    </row>
    <row r="252">
      <c r="A252" s="17">
        <v>155451.0</v>
      </c>
      <c r="B252" s="3" t="str">
        <f t="shared" si="1"/>
        <v>#REF!</v>
      </c>
    </row>
    <row r="253">
      <c r="A253" s="7">
        <v>40415.0</v>
      </c>
      <c r="B253" s="3" t="str">
        <f t="shared" si="1"/>
        <v>#REF!</v>
      </c>
    </row>
    <row r="254">
      <c r="A254" s="8">
        <v>72.92</v>
      </c>
      <c r="B254" s="3" t="str">
        <f t="shared" si="1"/>
        <v>#REF!</v>
      </c>
    </row>
    <row r="255">
      <c r="A255" s="8">
        <v>74.36</v>
      </c>
      <c r="B255" s="3" t="str">
        <f t="shared" si="1"/>
        <v>#REF!</v>
      </c>
    </row>
    <row r="256">
      <c r="A256" s="8">
        <v>72.22</v>
      </c>
      <c r="B256" s="3" t="str">
        <f t="shared" si="1"/>
        <v>#REF!</v>
      </c>
    </row>
    <row r="257">
      <c r="A257" s="8">
        <v>73.93</v>
      </c>
      <c r="B257" s="3" t="str">
        <f t="shared" si="1"/>
        <v>#REF!</v>
      </c>
    </row>
    <row r="258">
      <c r="A258" s="9">
        <f>+1.02</f>
        <v>1.02</v>
      </c>
      <c r="B258" s="3" t="str">
        <f t="shared" si="1"/>
        <v>#REF!</v>
      </c>
    </row>
    <row r="259">
      <c r="A259" s="9">
        <f>+1.4%</f>
        <v>0.014</v>
      </c>
      <c r="B259" s="3" t="str">
        <f t="shared" si="1"/>
        <v>#REF!</v>
      </c>
    </row>
    <row r="260">
      <c r="A260" s="16">
        <v>78429.0</v>
      </c>
      <c r="B260" s="3" t="str">
        <f t="shared" si="1"/>
        <v>#REF!</v>
      </c>
    </row>
    <row r="261">
      <c r="A261" s="16">
        <v>161591.0</v>
      </c>
      <c r="B261" s="3" t="str">
        <f t="shared" si="1"/>
        <v>#REF!</v>
      </c>
    </row>
    <row r="262">
      <c r="A262" s="7">
        <v>40416.0</v>
      </c>
      <c r="B262" s="3" t="str">
        <f t="shared" si="1"/>
        <v>#REF!</v>
      </c>
    </row>
    <row r="263">
      <c r="A263" s="8">
        <v>74.1</v>
      </c>
      <c r="B263" s="3" t="str">
        <f t="shared" si="1"/>
        <v>#REF!</v>
      </c>
    </row>
    <row r="264">
      <c r="A264" s="8">
        <v>75.95</v>
      </c>
      <c r="B264" s="3" t="str">
        <f t="shared" si="1"/>
        <v>#REF!</v>
      </c>
    </row>
    <row r="265">
      <c r="A265" s="8">
        <v>73.82</v>
      </c>
      <c r="B265" s="3" t="str">
        <f t="shared" si="1"/>
        <v>#REF!</v>
      </c>
    </row>
    <row r="266">
      <c r="A266" s="8">
        <v>75.41</v>
      </c>
      <c r="B266" s="3" t="str">
        <f t="shared" si="1"/>
        <v>#REF!</v>
      </c>
    </row>
    <row r="267">
      <c r="A267" s="9">
        <f>+1.48</f>
        <v>1.48</v>
      </c>
      <c r="B267" s="3" t="str">
        <f t="shared" si="1"/>
        <v>#REF!</v>
      </c>
    </row>
    <row r="268">
      <c r="A268" s="9">
        <f>+2%</f>
        <v>0.02</v>
      </c>
      <c r="B268" s="3" t="str">
        <f t="shared" si="1"/>
        <v>#REF!</v>
      </c>
    </row>
    <row r="269">
      <c r="A269" s="16">
        <v>71596.0</v>
      </c>
      <c r="B269" s="3" t="str">
        <f t="shared" si="1"/>
        <v>#REF!</v>
      </c>
    </row>
    <row r="270">
      <c r="A270" s="16">
        <v>169776.0</v>
      </c>
      <c r="B270" s="3" t="str">
        <f t="shared" si="1"/>
        <v>#REF!</v>
      </c>
    </row>
    <row r="271">
      <c r="A271" s="7">
        <v>40417.0</v>
      </c>
      <c r="B271" s="3" t="str">
        <f t="shared" si="1"/>
        <v>#REF!</v>
      </c>
    </row>
    <row r="272">
      <c r="A272" s="8">
        <v>75.01</v>
      </c>
      <c r="B272" s="3" t="str">
        <f t="shared" si="1"/>
        <v>#REF!</v>
      </c>
    </row>
    <row r="273">
      <c r="A273" s="8">
        <v>77.3</v>
      </c>
      <c r="B273" s="3" t="str">
        <f t="shared" si="1"/>
        <v>#REF!</v>
      </c>
    </row>
    <row r="274">
      <c r="A274" s="8">
        <v>74.77</v>
      </c>
      <c r="B274" s="3" t="str">
        <f t="shared" si="1"/>
        <v>#REF!</v>
      </c>
    </row>
    <row r="275">
      <c r="A275" s="8">
        <v>77.01</v>
      </c>
      <c r="B275" s="3" t="str">
        <f t="shared" si="1"/>
        <v>#REF!</v>
      </c>
    </row>
    <row r="276">
      <c r="A276" s="9">
        <f>+1.6</f>
        <v>1.6</v>
      </c>
      <c r="B276" s="3" t="str">
        <f t="shared" si="1"/>
        <v>#REF!</v>
      </c>
    </row>
    <row r="277">
      <c r="A277" s="9">
        <f>+2.12%</f>
        <v>0.0212</v>
      </c>
      <c r="B277" s="3" t="str">
        <f t="shared" si="1"/>
        <v>#REF!</v>
      </c>
    </row>
    <row r="278">
      <c r="A278" s="16">
        <v>70041.0</v>
      </c>
      <c r="B278" s="3" t="str">
        <f t="shared" si="1"/>
        <v>#REF!</v>
      </c>
    </row>
    <row r="279">
      <c r="A279" s="16">
        <v>169776.0</v>
      </c>
      <c r="B279" s="3" t="str">
        <f t="shared" si="1"/>
        <v>#REF!</v>
      </c>
    </row>
    <row r="280">
      <c r="A280" s="7">
        <v>40420.0</v>
      </c>
      <c r="B280" s="3" t="str">
        <f t="shared" si="1"/>
        <v>#REF!</v>
      </c>
    </row>
    <row r="281">
      <c r="A281" s="8">
        <v>77.23</v>
      </c>
      <c r="B281" s="3" t="str">
        <f t="shared" si="1"/>
        <v>#REF!</v>
      </c>
    </row>
    <row r="282">
      <c r="A282" s="8">
        <v>77.41</v>
      </c>
      <c r="B282" s="3" t="str">
        <f t="shared" si="1"/>
        <v>#REF!</v>
      </c>
    </row>
    <row r="283">
      <c r="A283" s="8">
        <v>76.34</v>
      </c>
      <c r="B283" s="3" t="str">
        <f t="shared" si="1"/>
        <v>#REF!</v>
      </c>
    </row>
    <row r="284">
      <c r="A284" s="8">
        <v>76.99</v>
      </c>
      <c r="B284" s="3" t="str">
        <f t="shared" si="1"/>
        <v>#REF!</v>
      </c>
    </row>
    <row r="285">
      <c r="A285" s="11">
        <v>-0.02</v>
      </c>
      <c r="B285" s="3" t="str">
        <f t="shared" si="1"/>
        <v>#REF!</v>
      </c>
    </row>
    <row r="286">
      <c r="A286" s="12">
        <v>-3.0E-4</v>
      </c>
      <c r="B286" s="3" t="str">
        <f t="shared" si="1"/>
        <v>#REF!</v>
      </c>
    </row>
    <row r="287">
      <c r="A287" s="17">
        <v>35719.0</v>
      </c>
      <c r="B287" s="3" t="str">
        <f t="shared" si="1"/>
        <v>#REF!</v>
      </c>
    </row>
    <row r="288">
      <c r="A288" s="17">
        <v>171084.0</v>
      </c>
      <c r="B288" s="3" t="str">
        <f t="shared" si="1"/>
        <v>#REF!</v>
      </c>
    </row>
    <row r="289">
      <c r="A289" s="7">
        <v>40421.0</v>
      </c>
      <c r="B289" s="3" t="str">
        <f t="shared" si="1"/>
        <v>#REF!</v>
      </c>
    </row>
    <row r="290">
      <c r="A290" s="8">
        <v>76.6</v>
      </c>
      <c r="B290" s="3" t="str">
        <f t="shared" si="1"/>
        <v>#REF!</v>
      </c>
    </row>
    <row r="291">
      <c r="A291" s="8">
        <v>77.13</v>
      </c>
      <c r="B291" s="3" t="str">
        <f t="shared" si="1"/>
        <v>#REF!</v>
      </c>
    </row>
    <row r="292">
      <c r="A292" s="8">
        <v>74.57</v>
      </c>
      <c r="B292" s="3" t="str">
        <f t="shared" si="1"/>
        <v>#REF!</v>
      </c>
    </row>
    <row r="293">
      <c r="A293" s="8">
        <v>74.98</v>
      </c>
      <c r="B293" s="3" t="str">
        <f t="shared" si="1"/>
        <v>#REF!</v>
      </c>
    </row>
    <row r="294">
      <c r="A294" s="11">
        <v>-2.01</v>
      </c>
      <c r="B294" s="3" t="str">
        <f t="shared" si="1"/>
        <v>#REF!</v>
      </c>
    </row>
    <row r="295">
      <c r="A295" s="12">
        <v>-0.0261</v>
      </c>
      <c r="B295" s="3" t="str">
        <f t="shared" si="1"/>
        <v>#REF!</v>
      </c>
    </row>
    <row r="296">
      <c r="A296" s="17">
        <v>90252.0</v>
      </c>
      <c r="B296" s="3" t="str">
        <f t="shared" si="1"/>
        <v>#REF!</v>
      </c>
    </row>
    <row r="297">
      <c r="A297" s="17">
        <v>169853.0</v>
      </c>
      <c r="B297" s="3" t="str">
        <f t="shared" si="1"/>
        <v>#REF!</v>
      </c>
    </row>
    <row r="298">
      <c r="A298" s="7">
        <v>40422.0</v>
      </c>
      <c r="B298" s="3" t="str">
        <f t="shared" si="1"/>
        <v>#REF!</v>
      </c>
    </row>
    <row r="299">
      <c r="A299" s="8">
        <v>74.76</v>
      </c>
      <c r="B299" s="3" t="str">
        <f t="shared" si="1"/>
        <v>#REF!</v>
      </c>
    </row>
    <row r="300">
      <c r="A300" s="8">
        <v>77.14</v>
      </c>
      <c r="B300" s="3" t="str">
        <f t="shared" si="1"/>
        <v>#REF!</v>
      </c>
    </row>
    <row r="301">
      <c r="A301" s="8">
        <v>74.75</v>
      </c>
      <c r="B301" s="3" t="str">
        <f t="shared" si="1"/>
        <v>#REF!</v>
      </c>
    </row>
    <row r="302">
      <c r="A302" s="8">
        <v>76.72</v>
      </c>
      <c r="B302" s="3" t="str">
        <f t="shared" si="1"/>
        <v>#REF!</v>
      </c>
    </row>
    <row r="303">
      <c r="A303" s="9">
        <f>+1.74</f>
        <v>1.74</v>
      </c>
      <c r="B303" s="3" t="str">
        <f t="shared" si="1"/>
        <v>#REF!</v>
      </c>
    </row>
    <row r="304">
      <c r="A304" s="9">
        <f>+2.32%</f>
        <v>0.0232</v>
      </c>
      <c r="B304" s="3" t="str">
        <f t="shared" si="1"/>
        <v>#REF!</v>
      </c>
    </row>
    <row r="305">
      <c r="A305" s="16">
        <v>72952.0</v>
      </c>
      <c r="B305" s="3" t="str">
        <f t="shared" si="1"/>
        <v>#REF!</v>
      </c>
    </row>
    <row r="306">
      <c r="A306" s="16">
        <v>173736.0</v>
      </c>
      <c r="B306" s="3" t="str">
        <f t="shared" si="1"/>
        <v>#REF!</v>
      </c>
    </row>
    <row r="307">
      <c r="A307" s="7">
        <v>40423.0</v>
      </c>
      <c r="B307" s="3" t="str">
        <f t="shared" si="1"/>
        <v>#REF!</v>
      </c>
    </row>
    <row r="308">
      <c r="A308" s="8">
        <v>76.5</v>
      </c>
      <c r="B308" s="3" t="str">
        <f t="shared" si="1"/>
        <v>#REF!</v>
      </c>
    </row>
    <row r="309">
      <c r="A309" s="8">
        <v>77.4</v>
      </c>
      <c r="B309" s="3" t="str">
        <f t="shared" si="1"/>
        <v>#REF!</v>
      </c>
    </row>
    <row r="310">
      <c r="A310" s="8">
        <v>75.56</v>
      </c>
      <c r="B310" s="3" t="str">
        <f t="shared" si="1"/>
        <v>#REF!</v>
      </c>
    </row>
    <row r="311">
      <c r="A311" s="8">
        <v>77.21</v>
      </c>
      <c r="B311" s="3" t="str">
        <f t="shared" si="1"/>
        <v>#REF!</v>
      </c>
    </row>
    <row r="312">
      <c r="A312" s="9">
        <f>+0.49</f>
        <v>0.49</v>
      </c>
      <c r="B312" s="3" t="str">
        <f t="shared" si="1"/>
        <v>#REF!</v>
      </c>
    </row>
    <row r="313">
      <c r="A313" s="9">
        <f>+0.64%</f>
        <v>0.0064</v>
      </c>
      <c r="B313" s="3" t="str">
        <f t="shared" si="1"/>
        <v>#REF!</v>
      </c>
    </row>
    <row r="314">
      <c r="A314" s="16">
        <v>96597.0</v>
      </c>
      <c r="B314" s="3" t="str">
        <f t="shared" si="1"/>
        <v>#REF!</v>
      </c>
    </row>
    <row r="315">
      <c r="A315" s="16">
        <v>170633.0</v>
      </c>
      <c r="B315" s="3" t="str">
        <f t="shared" si="1"/>
        <v>#REF!</v>
      </c>
    </row>
    <row r="316">
      <c r="A316" s="7">
        <v>40424.0</v>
      </c>
      <c r="B316" s="3" t="str">
        <f t="shared" si="1"/>
        <v>#REF!</v>
      </c>
    </row>
    <row r="317">
      <c r="A317" s="8">
        <v>77.0</v>
      </c>
      <c r="B317" s="3" t="str">
        <f t="shared" si="1"/>
        <v>#REF!</v>
      </c>
    </row>
    <row r="318">
      <c r="A318" s="8">
        <v>77.72</v>
      </c>
      <c r="B318" s="3" t="str">
        <f t="shared" si="1"/>
        <v>#REF!</v>
      </c>
    </row>
    <row r="319">
      <c r="A319" s="8">
        <v>75.56</v>
      </c>
      <c r="B319" s="3" t="str">
        <f t="shared" si="1"/>
        <v>#REF!</v>
      </c>
    </row>
    <row r="320">
      <c r="A320" s="8">
        <v>76.96</v>
      </c>
      <c r="B320" s="3" t="str">
        <f t="shared" si="1"/>
        <v>#REF!</v>
      </c>
    </row>
    <row r="321">
      <c r="A321" s="11">
        <v>-0.25</v>
      </c>
      <c r="B321" s="3" t="str">
        <f t="shared" si="1"/>
        <v>#REF!</v>
      </c>
    </row>
    <row r="322">
      <c r="A322" s="12">
        <v>-0.0032</v>
      </c>
      <c r="B322" s="3" t="str">
        <f t="shared" si="1"/>
        <v>#REF!</v>
      </c>
    </row>
    <row r="323">
      <c r="A323" s="17">
        <v>78962.0</v>
      </c>
      <c r="B323" s="3" t="str">
        <f t="shared" si="1"/>
        <v>#REF!</v>
      </c>
    </row>
    <row r="324">
      <c r="A324" s="17">
        <v>174058.0</v>
      </c>
      <c r="B324" s="3" t="str">
        <f t="shared" si="1"/>
        <v>#REF!</v>
      </c>
    </row>
    <row r="325">
      <c r="A325" s="7">
        <v>40427.0</v>
      </c>
      <c r="B325" s="3" t="str">
        <f t="shared" si="1"/>
        <v>#REF!</v>
      </c>
    </row>
    <row r="326">
      <c r="A326" s="8">
        <v>76.57</v>
      </c>
      <c r="B326" s="3" t="str">
        <f t="shared" si="1"/>
        <v>#REF!</v>
      </c>
    </row>
    <row r="327">
      <c r="A327" s="8">
        <v>77.41</v>
      </c>
      <c r="B327" s="3" t="str">
        <f t="shared" si="1"/>
        <v>#REF!</v>
      </c>
    </row>
    <row r="328">
      <c r="A328" s="8">
        <v>76.45</v>
      </c>
      <c r="B328" s="3" t="str">
        <f t="shared" si="1"/>
        <v>#REF!</v>
      </c>
    </row>
    <row r="329">
      <c r="A329" s="8">
        <v>77.04</v>
      </c>
      <c r="B329" s="3" t="str">
        <f t="shared" si="1"/>
        <v>#REF!</v>
      </c>
    </row>
    <row r="330">
      <c r="A330" s="9">
        <f>+0.08</f>
        <v>0.08</v>
      </c>
      <c r="B330" s="3" t="str">
        <f t="shared" si="1"/>
        <v>#REF!</v>
      </c>
    </row>
    <row r="331">
      <c r="A331" s="9">
        <f>+0.1%</f>
        <v>0.001</v>
      </c>
      <c r="B331" s="3" t="str">
        <f t="shared" si="1"/>
        <v>#REF!</v>
      </c>
    </row>
    <row r="332">
      <c r="A332" s="16">
        <v>37904.0</v>
      </c>
      <c r="B332" s="3" t="str">
        <f t="shared" si="1"/>
        <v>#REF!</v>
      </c>
    </row>
    <row r="333">
      <c r="A333" s="16">
        <v>176572.0</v>
      </c>
      <c r="B333" s="3" t="str">
        <f t="shared" si="1"/>
        <v>#REF!</v>
      </c>
    </row>
    <row r="334">
      <c r="A334" s="7">
        <v>40428.0</v>
      </c>
      <c r="B334" s="3" t="str">
        <f t="shared" si="1"/>
        <v>#REF!</v>
      </c>
    </row>
    <row r="335">
      <c r="A335" s="8">
        <v>76.83</v>
      </c>
      <c r="B335" s="3" t="str">
        <f t="shared" si="1"/>
        <v>#REF!</v>
      </c>
    </row>
    <row r="336">
      <c r="A336" s="8">
        <v>78.44</v>
      </c>
      <c r="B336" s="3" t="str">
        <f t="shared" si="1"/>
        <v>#REF!</v>
      </c>
    </row>
    <row r="337">
      <c r="A337" s="8">
        <v>75.71</v>
      </c>
      <c r="B337" s="3" t="str">
        <f t="shared" si="1"/>
        <v>#REF!</v>
      </c>
    </row>
    <row r="338">
      <c r="A338" s="8">
        <v>77.87</v>
      </c>
      <c r="B338" s="3" t="str">
        <f t="shared" si="1"/>
        <v>#REF!</v>
      </c>
    </row>
    <row r="339">
      <c r="A339" s="9">
        <f>+0.83</f>
        <v>0.83</v>
      </c>
      <c r="B339" s="3" t="str">
        <f t="shared" si="1"/>
        <v>#REF!</v>
      </c>
    </row>
    <row r="340">
      <c r="A340" s="9">
        <f>+1.08%</f>
        <v>0.0108</v>
      </c>
      <c r="B340" s="3" t="str">
        <f t="shared" si="1"/>
        <v>#REF!</v>
      </c>
    </row>
    <row r="341">
      <c r="A341" s="16">
        <v>132788.0</v>
      </c>
      <c r="B341" s="3" t="str">
        <f t="shared" si="1"/>
        <v>#REF!</v>
      </c>
    </row>
    <row r="342">
      <c r="A342" s="16">
        <v>176736.0</v>
      </c>
      <c r="B342" s="3" t="str">
        <f t="shared" si="1"/>
        <v>#REF!</v>
      </c>
    </row>
    <row r="343">
      <c r="A343" s="7">
        <v>40429.0</v>
      </c>
      <c r="B343" s="3" t="str">
        <f t="shared" si="1"/>
        <v>#REF!</v>
      </c>
    </row>
    <row r="344">
      <c r="A344" s="8">
        <v>77.52</v>
      </c>
      <c r="B344" s="3" t="str">
        <f t="shared" si="1"/>
        <v>#REF!</v>
      </c>
    </row>
    <row r="345">
      <c r="A345" s="8">
        <v>78.9</v>
      </c>
      <c r="B345" s="3" t="str">
        <f t="shared" si="1"/>
        <v>#REF!</v>
      </c>
    </row>
    <row r="346">
      <c r="A346" s="8">
        <v>76.95</v>
      </c>
      <c r="B346" s="3" t="str">
        <f t="shared" si="1"/>
        <v>#REF!</v>
      </c>
    </row>
    <row r="347">
      <c r="A347" s="8">
        <v>78.22</v>
      </c>
      <c r="B347" s="3" t="str">
        <f t="shared" si="1"/>
        <v>#REF!</v>
      </c>
    </row>
    <row r="348">
      <c r="A348" s="9">
        <f>+0.35</f>
        <v>0.35</v>
      </c>
      <c r="B348" s="3" t="str">
        <f t="shared" si="1"/>
        <v>#REF!</v>
      </c>
    </row>
    <row r="349">
      <c r="A349" s="9">
        <f>+0.45%</f>
        <v>0.0045</v>
      </c>
      <c r="B349" s="3" t="str">
        <f t="shared" si="1"/>
        <v>#REF!</v>
      </c>
    </row>
    <row r="350">
      <c r="A350" s="16">
        <v>153064.0</v>
      </c>
      <c r="B350" s="3" t="str">
        <f t="shared" si="1"/>
        <v>#REF!</v>
      </c>
    </row>
    <row r="351">
      <c r="A351" s="16">
        <v>181364.0</v>
      </c>
      <c r="B351" s="3" t="str">
        <f t="shared" si="1"/>
        <v>#REF!</v>
      </c>
    </row>
    <row r="352">
      <c r="A352" s="7">
        <v>40430.0</v>
      </c>
      <c r="B352" s="3" t="str">
        <f t="shared" si="1"/>
        <v>#REF!</v>
      </c>
    </row>
    <row r="353">
      <c r="A353" s="8">
        <v>78.43</v>
      </c>
      <c r="B353" s="3" t="str">
        <f t="shared" si="1"/>
        <v>#REF!</v>
      </c>
    </row>
    <row r="354">
      <c r="A354" s="8">
        <v>78.92</v>
      </c>
      <c r="B354" s="3" t="str">
        <f t="shared" si="1"/>
        <v>#REF!</v>
      </c>
    </row>
    <row r="355">
      <c r="A355" s="8">
        <v>77.07</v>
      </c>
      <c r="B355" s="3" t="str">
        <f t="shared" si="1"/>
        <v>#REF!</v>
      </c>
    </row>
    <row r="356">
      <c r="A356" s="8">
        <v>77.56</v>
      </c>
      <c r="B356" s="3" t="str">
        <f t="shared" si="1"/>
        <v>#REF!</v>
      </c>
    </row>
    <row r="357">
      <c r="A357" s="11">
        <v>-0.66</v>
      </c>
      <c r="B357" s="3" t="str">
        <f t="shared" si="1"/>
        <v>#REF!</v>
      </c>
    </row>
    <row r="358">
      <c r="A358" s="12">
        <v>-0.0084</v>
      </c>
      <c r="B358" s="3" t="str">
        <f t="shared" si="1"/>
        <v>#REF!</v>
      </c>
    </row>
    <row r="359">
      <c r="A359" s="17">
        <v>114331.0</v>
      </c>
      <c r="B359" s="3" t="str">
        <f t="shared" si="1"/>
        <v>#REF!</v>
      </c>
    </row>
    <row r="360">
      <c r="A360" s="17">
        <v>183493.0</v>
      </c>
      <c r="B360" s="3" t="str">
        <f t="shared" si="1"/>
        <v>#REF!</v>
      </c>
    </row>
    <row r="361">
      <c r="A361" s="7">
        <v>40431.0</v>
      </c>
      <c r="B361" s="3" t="str">
        <f t="shared" si="1"/>
        <v>#REF!</v>
      </c>
    </row>
    <row r="362">
      <c r="A362" s="8">
        <v>77.23</v>
      </c>
      <c r="B362" s="3" t="str">
        <f t="shared" si="1"/>
        <v>#REF!</v>
      </c>
    </row>
    <row r="363">
      <c r="A363" s="8">
        <v>78.5</v>
      </c>
      <c r="B363" s="3" t="str">
        <f t="shared" si="1"/>
        <v>#REF!</v>
      </c>
    </row>
    <row r="364">
      <c r="A364" s="8">
        <v>77.14</v>
      </c>
      <c r="B364" s="3" t="str">
        <f t="shared" si="1"/>
        <v>#REF!</v>
      </c>
    </row>
    <row r="365">
      <c r="A365" s="8">
        <v>78.31</v>
      </c>
      <c r="B365" s="3" t="str">
        <f t="shared" si="1"/>
        <v>#REF!</v>
      </c>
    </row>
    <row r="366">
      <c r="A366" s="9">
        <f>+0.75</f>
        <v>0.75</v>
      </c>
      <c r="B366" s="3" t="str">
        <f t="shared" si="1"/>
        <v>#REF!</v>
      </c>
    </row>
    <row r="367">
      <c r="A367" s="9">
        <f>+0.97%</f>
        <v>0.0097</v>
      </c>
      <c r="B367" s="3" t="str">
        <f t="shared" si="1"/>
        <v>#REF!</v>
      </c>
    </row>
    <row r="368">
      <c r="A368" s="16">
        <v>150048.0</v>
      </c>
      <c r="B368" s="3" t="str">
        <f t="shared" si="1"/>
        <v>#REF!</v>
      </c>
    </row>
    <row r="369">
      <c r="A369" s="16">
        <v>178188.0</v>
      </c>
      <c r="B369" s="3" t="str">
        <f t="shared" si="1"/>
        <v>#REF!</v>
      </c>
    </row>
    <row r="370">
      <c r="A370" s="7">
        <v>40434.0</v>
      </c>
      <c r="B370" s="3" t="str">
        <f t="shared" si="1"/>
        <v>#REF!</v>
      </c>
    </row>
    <row r="371">
      <c r="A371" s="8">
        <v>78.4</v>
      </c>
      <c r="B371" s="3" t="str">
        <f t="shared" si="1"/>
        <v>#REF!</v>
      </c>
    </row>
    <row r="372">
      <c r="A372" s="8">
        <v>79.48</v>
      </c>
      <c r="B372" s="3" t="str">
        <f t="shared" si="1"/>
        <v>#REF!</v>
      </c>
    </row>
    <row r="373">
      <c r="A373" s="8">
        <v>78.23</v>
      </c>
      <c r="B373" s="3" t="str">
        <f t="shared" si="1"/>
        <v>#REF!</v>
      </c>
    </row>
    <row r="374">
      <c r="A374" s="8">
        <v>79.07</v>
      </c>
      <c r="B374" s="3" t="str">
        <f t="shared" si="1"/>
        <v>#REF!</v>
      </c>
    </row>
    <row r="375">
      <c r="A375" s="9">
        <f>+0.76</f>
        <v>0.76</v>
      </c>
      <c r="B375" s="3" t="str">
        <f t="shared" si="1"/>
        <v>#REF!</v>
      </c>
    </row>
    <row r="376">
      <c r="A376" s="9">
        <f>+0.97%</f>
        <v>0.0097</v>
      </c>
      <c r="B376" s="3" t="str">
        <f t="shared" si="1"/>
        <v>#REF!</v>
      </c>
    </row>
    <row r="377">
      <c r="A377" s="16">
        <v>157651.0</v>
      </c>
      <c r="B377" s="3" t="str">
        <f t="shared" si="1"/>
        <v>#REF!</v>
      </c>
    </row>
    <row r="378">
      <c r="A378" s="16">
        <v>174051.0</v>
      </c>
      <c r="B378" s="3" t="str">
        <f t="shared" si="1"/>
        <v>#REF!</v>
      </c>
    </row>
    <row r="379">
      <c r="A379" s="7">
        <v>40435.0</v>
      </c>
      <c r="B379" s="3" t="str">
        <f t="shared" si="1"/>
        <v>#REF!</v>
      </c>
    </row>
    <row r="380">
      <c r="A380" s="8">
        <v>79.05</v>
      </c>
      <c r="B380" s="3" t="str">
        <f t="shared" si="1"/>
        <v>#REF!</v>
      </c>
    </row>
    <row r="381">
      <c r="A381" s="8">
        <v>79.91</v>
      </c>
      <c r="B381" s="3" t="str">
        <f t="shared" si="1"/>
        <v>#REF!</v>
      </c>
    </row>
    <row r="382">
      <c r="A382" s="8">
        <v>78.47</v>
      </c>
      <c r="B382" s="3" t="str">
        <f t="shared" si="1"/>
        <v>#REF!</v>
      </c>
    </row>
    <row r="383">
      <c r="A383" s="8">
        <v>79.27</v>
      </c>
      <c r="B383" s="3" t="str">
        <f t="shared" si="1"/>
        <v>#REF!</v>
      </c>
    </row>
    <row r="384">
      <c r="A384" s="9">
        <f>+0.2</f>
        <v>0.2</v>
      </c>
      <c r="B384" s="3" t="str">
        <f t="shared" si="1"/>
        <v>#REF!</v>
      </c>
    </row>
    <row r="385">
      <c r="A385" s="9">
        <f>+0.25%</f>
        <v>0.0025</v>
      </c>
      <c r="B385" s="3" t="str">
        <f t="shared" si="1"/>
        <v>#REF!</v>
      </c>
    </row>
    <row r="386">
      <c r="A386" s="16">
        <v>176100.0</v>
      </c>
      <c r="B386" s="3" t="str">
        <f t="shared" si="1"/>
        <v>#REF!</v>
      </c>
    </row>
    <row r="387">
      <c r="A387" s="16">
        <v>177768.0</v>
      </c>
      <c r="B387" s="3" t="str">
        <f t="shared" si="1"/>
        <v>#REF!</v>
      </c>
    </row>
    <row r="388">
      <c r="A388" s="7">
        <v>40436.0</v>
      </c>
      <c r="B388" s="3" t="str">
        <f t="shared" si="1"/>
        <v>#REF!</v>
      </c>
    </row>
    <row r="389">
      <c r="A389" s="8">
        <v>78.96</v>
      </c>
      <c r="B389" s="3" t="str">
        <f t="shared" si="1"/>
        <v>#REF!</v>
      </c>
    </row>
    <row r="390">
      <c r="A390" s="8">
        <v>79.54</v>
      </c>
      <c r="B390" s="3" t="str">
        <f t="shared" si="1"/>
        <v>#REF!</v>
      </c>
    </row>
    <row r="391">
      <c r="A391" s="8">
        <v>78.5</v>
      </c>
      <c r="B391" s="3" t="str">
        <f t="shared" si="1"/>
        <v>#REF!</v>
      </c>
    </row>
    <row r="392">
      <c r="A392" s="8">
        <v>79.42</v>
      </c>
      <c r="B392" s="3" t="str">
        <f t="shared" si="1"/>
        <v>#REF!</v>
      </c>
    </row>
    <row r="393">
      <c r="A393" s="9">
        <f>+0.15</f>
        <v>0.15</v>
      </c>
      <c r="B393" s="3" t="str">
        <f t="shared" si="1"/>
        <v>#REF!</v>
      </c>
    </row>
    <row r="394">
      <c r="A394" s="9">
        <f>+0.19%</f>
        <v>0.0019</v>
      </c>
      <c r="B394" s="3" t="str">
        <f t="shared" si="1"/>
        <v>#REF!</v>
      </c>
    </row>
    <row r="395">
      <c r="A395" s="16">
        <v>166692.0</v>
      </c>
      <c r="B395" s="3" t="str">
        <f t="shared" si="1"/>
        <v>#REF!</v>
      </c>
    </row>
    <row r="396">
      <c r="A396" s="16">
        <v>185811.0</v>
      </c>
      <c r="B396" s="3" t="str">
        <f t="shared" si="1"/>
        <v>#REF!</v>
      </c>
    </row>
    <row r="397">
      <c r="A397" s="7">
        <v>40437.0</v>
      </c>
      <c r="B397" s="3" t="str">
        <f t="shared" si="1"/>
        <v>#REF!</v>
      </c>
    </row>
    <row r="398">
      <c r="A398" s="8">
        <v>79.13</v>
      </c>
      <c r="B398" s="3" t="str">
        <f t="shared" si="1"/>
        <v>#REF!</v>
      </c>
    </row>
    <row r="399">
      <c r="A399" s="8">
        <v>79.64</v>
      </c>
      <c r="B399" s="3" t="str">
        <f t="shared" si="1"/>
        <v>#REF!</v>
      </c>
    </row>
    <row r="400">
      <c r="A400" s="8">
        <v>77.87</v>
      </c>
      <c r="B400" s="3" t="str">
        <f t="shared" si="1"/>
        <v>#REF!</v>
      </c>
    </row>
    <row r="401">
      <c r="A401" s="8">
        <v>78.48</v>
      </c>
      <c r="B401" s="3" t="str">
        <f t="shared" si="1"/>
        <v>#REF!</v>
      </c>
    </row>
    <row r="402">
      <c r="A402" s="11">
        <v>-0.94</v>
      </c>
      <c r="B402" s="3" t="str">
        <f t="shared" si="1"/>
        <v>#REF!</v>
      </c>
    </row>
    <row r="403">
      <c r="A403" s="12">
        <v>-0.0118</v>
      </c>
      <c r="B403" s="3" t="str">
        <f t="shared" si="1"/>
        <v>#REF!</v>
      </c>
    </row>
    <row r="404">
      <c r="A404" s="17">
        <v>155455.0</v>
      </c>
      <c r="B404" s="3" t="str">
        <f t="shared" si="1"/>
        <v>#REF!</v>
      </c>
    </row>
    <row r="405">
      <c r="A405" s="17">
        <v>192738.0</v>
      </c>
      <c r="B405" s="3" t="str">
        <f t="shared" si="1"/>
        <v>#REF!</v>
      </c>
    </row>
    <row r="406">
      <c r="A406" s="7">
        <v>40438.0</v>
      </c>
      <c r="B406" s="3" t="str">
        <f t="shared" si="1"/>
        <v>#REF!</v>
      </c>
    </row>
    <row r="407">
      <c r="A407" s="8">
        <v>78.46</v>
      </c>
      <c r="B407" s="3" t="str">
        <f t="shared" si="1"/>
        <v>#REF!</v>
      </c>
    </row>
    <row r="408">
      <c r="A408" s="8">
        <v>79.47</v>
      </c>
      <c r="B408" s="3" t="str">
        <f t="shared" si="1"/>
        <v>#REF!</v>
      </c>
    </row>
    <row r="409">
      <c r="A409" s="8">
        <v>77.25</v>
      </c>
      <c r="B409" s="3" t="str">
        <f t="shared" si="1"/>
        <v>#REF!</v>
      </c>
    </row>
    <row r="410">
      <c r="A410" s="8">
        <v>78.21</v>
      </c>
      <c r="B410" s="3" t="str">
        <f t="shared" si="1"/>
        <v>#REF!</v>
      </c>
    </row>
    <row r="411">
      <c r="A411" s="11">
        <v>-0.27</v>
      </c>
      <c r="B411" s="3" t="str">
        <f t="shared" si="1"/>
        <v>#REF!</v>
      </c>
    </row>
    <row r="412">
      <c r="A412" s="12">
        <v>-0.0034</v>
      </c>
      <c r="B412" s="3" t="str">
        <f t="shared" si="1"/>
        <v>#REF!</v>
      </c>
    </row>
    <row r="413">
      <c r="A413" s="17">
        <v>148142.0</v>
      </c>
      <c r="B413" s="3" t="str">
        <f t="shared" si="1"/>
        <v>#REF!</v>
      </c>
    </row>
    <row r="414">
      <c r="A414" s="17">
        <v>200938.0</v>
      </c>
      <c r="B414" s="3" t="str">
        <f t="shared" si="1"/>
        <v>#REF!</v>
      </c>
    </row>
    <row r="415">
      <c r="A415" s="7">
        <v>40441.0</v>
      </c>
      <c r="B415" s="3" t="str">
        <f t="shared" si="1"/>
        <v>#REF!</v>
      </c>
    </row>
    <row r="416">
      <c r="A416" s="8">
        <v>78.2</v>
      </c>
      <c r="B416" s="3" t="str">
        <f t="shared" si="1"/>
        <v>#REF!</v>
      </c>
    </row>
    <row r="417">
      <c r="A417" s="8">
        <v>79.92</v>
      </c>
      <c r="B417" s="3" t="str">
        <f t="shared" si="1"/>
        <v>#REF!</v>
      </c>
    </row>
    <row r="418">
      <c r="A418" s="8">
        <v>77.63</v>
      </c>
      <c r="B418" s="3" t="str">
        <f t="shared" si="1"/>
        <v>#REF!</v>
      </c>
    </row>
    <row r="419">
      <c r="A419" s="8">
        <v>79.32</v>
      </c>
      <c r="B419" s="3" t="str">
        <f t="shared" si="1"/>
        <v>#REF!</v>
      </c>
    </row>
    <row r="420">
      <c r="A420" s="9">
        <f>+1.11</f>
        <v>1.11</v>
      </c>
      <c r="B420" s="3" t="str">
        <f t="shared" si="1"/>
        <v>#REF!</v>
      </c>
    </row>
    <row r="421">
      <c r="A421" s="9">
        <f>+1.42%</f>
        <v>0.0142</v>
      </c>
      <c r="B421" s="3" t="str">
        <f t="shared" si="1"/>
        <v>#REF!</v>
      </c>
    </row>
    <row r="422">
      <c r="A422" s="16">
        <v>142203.0</v>
      </c>
      <c r="B422" s="3" t="str">
        <f t="shared" si="1"/>
        <v>#REF!</v>
      </c>
    </row>
    <row r="423">
      <c r="A423" s="16">
        <v>195523.0</v>
      </c>
      <c r="B423" s="3" t="str">
        <f t="shared" si="1"/>
        <v>#REF!</v>
      </c>
    </row>
    <row r="424">
      <c r="A424" s="7">
        <v>40442.0</v>
      </c>
      <c r="B424" s="3" t="str">
        <f t="shared" si="1"/>
        <v>#REF!</v>
      </c>
    </row>
    <row r="425">
      <c r="A425" s="8">
        <v>79.25</v>
      </c>
      <c r="B425" s="3" t="str">
        <f t="shared" si="1"/>
        <v>#REF!</v>
      </c>
    </row>
    <row r="426">
      <c r="A426" s="8">
        <v>80.0</v>
      </c>
      <c r="B426" s="3" t="str">
        <f t="shared" si="1"/>
        <v>#REF!</v>
      </c>
    </row>
    <row r="427">
      <c r="A427" s="8">
        <v>78.0</v>
      </c>
      <c r="B427" s="3" t="str">
        <f t="shared" si="1"/>
        <v>#REF!</v>
      </c>
    </row>
    <row r="428">
      <c r="A428" s="8">
        <v>78.42</v>
      </c>
      <c r="B428" s="3" t="str">
        <f t="shared" si="1"/>
        <v>#REF!</v>
      </c>
    </row>
    <row r="429">
      <c r="A429" s="11">
        <v>-0.9</v>
      </c>
      <c r="B429" s="3" t="str">
        <f t="shared" si="1"/>
        <v>#REF!</v>
      </c>
    </row>
    <row r="430">
      <c r="A430" s="12">
        <v>-0.0113</v>
      </c>
      <c r="B430" s="3" t="str">
        <f t="shared" si="1"/>
        <v>#REF!</v>
      </c>
    </row>
    <row r="431">
      <c r="A431" s="17">
        <v>156070.0</v>
      </c>
      <c r="B431" s="3" t="str">
        <f t="shared" si="1"/>
        <v>#REF!</v>
      </c>
    </row>
    <row r="432">
      <c r="A432" s="17">
        <v>180550.0</v>
      </c>
      <c r="B432" s="3" t="str">
        <f t="shared" si="1"/>
        <v>#REF!</v>
      </c>
    </row>
    <row r="433">
      <c r="A433" s="7">
        <v>40443.0</v>
      </c>
      <c r="B433" s="3" t="str">
        <f t="shared" si="1"/>
        <v>#REF!</v>
      </c>
    </row>
    <row r="434">
      <c r="A434" s="8">
        <v>78.2</v>
      </c>
      <c r="B434" s="3" t="str">
        <f t="shared" si="1"/>
        <v>#REF!</v>
      </c>
    </row>
    <row r="435">
      <c r="A435" s="8">
        <v>78.84</v>
      </c>
      <c r="B435" s="3" t="str">
        <f t="shared" si="1"/>
        <v>#REF!</v>
      </c>
    </row>
    <row r="436">
      <c r="A436" s="8">
        <v>77.5</v>
      </c>
      <c r="B436" s="3" t="str">
        <f t="shared" si="1"/>
        <v>#REF!</v>
      </c>
    </row>
    <row r="437">
      <c r="A437" s="8">
        <v>77.95</v>
      </c>
      <c r="B437" s="3" t="str">
        <f t="shared" si="1"/>
        <v>#REF!</v>
      </c>
    </row>
    <row r="438">
      <c r="A438" s="11">
        <v>-0.47</v>
      </c>
      <c r="B438" s="3" t="str">
        <f t="shared" si="1"/>
        <v>#REF!</v>
      </c>
    </row>
    <row r="439">
      <c r="A439" s="12">
        <v>-0.006</v>
      </c>
      <c r="B439" s="3" t="str">
        <f t="shared" si="1"/>
        <v>#REF!</v>
      </c>
    </row>
    <row r="440">
      <c r="A440" s="17">
        <v>153313.0</v>
      </c>
      <c r="B440" s="3" t="str">
        <f t="shared" si="1"/>
        <v>#REF!</v>
      </c>
    </row>
    <row r="441">
      <c r="A441" s="17">
        <v>172761.0</v>
      </c>
      <c r="B441" s="3" t="str">
        <f t="shared" si="1"/>
        <v>#REF!</v>
      </c>
    </row>
    <row r="442">
      <c r="A442" s="7">
        <v>40444.0</v>
      </c>
      <c r="B442" s="3" t="str">
        <f t="shared" si="1"/>
        <v>#REF!</v>
      </c>
    </row>
    <row r="443">
      <c r="A443" s="8">
        <v>77.93</v>
      </c>
      <c r="B443" s="3" t="str">
        <f t="shared" si="1"/>
        <v>#REF!</v>
      </c>
    </row>
    <row r="444">
      <c r="A444" s="8">
        <v>78.48</v>
      </c>
      <c r="B444" s="3" t="str">
        <f t="shared" si="1"/>
        <v>#REF!</v>
      </c>
    </row>
    <row r="445">
      <c r="A445" s="8">
        <v>76.75</v>
      </c>
      <c r="B445" s="3" t="str">
        <f t="shared" si="1"/>
        <v>#REF!</v>
      </c>
    </row>
    <row r="446">
      <c r="A446" s="8">
        <v>78.11</v>
      </c>
      <c r="B446" s="3" t="str">
        <f t="shared" si="1"/>
        <v>#REF!</v>
      </c>
    </row>
    <row r="447">
      <c r="A447" s="9">
        <f>+0.16</f>
        <v>0.16</v>
      </c>
      <c r="B447" s="3" t="str">
        <f t="shared" si="1"/>
        <v>#REF!</v>
      </c>
    </row>
    <row r="448">
      <c r="A448" s="9">
        <f>+0.21%</f>
        <v>0.0021</v>
      </c>
      <c r="B448" s="3" t="str">
        <f t="shared" si="1"/>
        <v>#REF!</v>
      </c>
    </row>
    <row r="449">
      <c r="A449" s="16">
        <v>157896.0</v>
      </c>
      <c r="B449" s="3" t="str">
        <f t="shared" si="1"/>
        <v>#REF!</v>
      </c>
    </row>
    <row r="450">
      <c r="A450" s="16">
        <v>173264.0</v>
      </c>
      <c r="B450" s="3" t="str">
        <f t="shared" si="1"/>
        <v>#REF!</v>
      </c>
    </row>
    <row r="451">
      <c r="A451" s="7">
        <v>40445.0</v>
      </c>
      <c r="B451" s="3" t="str">
        <f t="shared" si="1"/>
        <v>#REF!</v>
      </c>
    </row>
    <row r="452">
      <c r="A452" s="8">
        <v>78.0</v>
      </c>
      <c r="B452" s="3" t="str">
        <f t="shared" si="1"/>
        <v>#REF!</v>
      </c>
    </row>
    <row r="453">
      <c r="A453" s="8">
        <v>79.4</v>
      </c>
      <c r="B453" s="3" t="str">
        <f t="shared" si="1"/>
        <v>#REF!</v>
      </c>
    </row>
    <row r="454">
      <c r="A454" s="8">
        <v>77.69</v>
      </c>
      <c r="B454" s="3" t="str">
        <f t="shared" si="1"/>
        <v>#REF!</v>
      </c>
    </row>
    <row r="455">
      <c r="A455" s="8">
        <v>78.87</v>
      </c>
      <c r="B455" s="3" t="str">
        <f t="shared" si="1"/>
        <v>#REF!</v>
      </c>
    </row>
    <row r="456">
      <c r="A456" s="9">
        <f>+0.76</f>
        <v>0.76</v>
      </c>
      <c r="B456" s="3" t="str">
        <f t="shared" si="1"/>
        <v>#REF!</v>
      </c>
    </row>
    <row r="457">
      <c r="A457" s="9">
        <f>+0.97%</f>
        <v>0.0097</v>
      </c>
      <c r="B457" s="3" t="str">
        <f t="shared" si="1"/>
        <v>#REF!</v>
      </c>
    </row>
    <row r="458">
      <c r="A458" s="16">
        <v>137839.0</v>
      </c>
      <c r="B458" s="3" t="str">
        <f t="shared" si="1"/>
        <v>#REF!</v>
      </c>
    </row>
    <row r="459">
      <c r="A459" s="16">
        <v>172680.0</v>
      </c>
      <c r="B459" s="3" t="str">
        <f t="shared" si="1"/>
        <v>#REF!</v>
      </c>
    </row>
    <row r="460">
      <c r="A460" s="7">
        <v>40448.0</v>
      </c>
      <c r="B460" s="3" t="str">
        <f t="shared" si="1"/>
        <v>#REF!</v>
      </c>
    </row>
    <row r="461">
      <c r="A461" s="8">
        <v>79.01</v>
      </c>
      <c r="B461" s="3" t="str">
        <f t="shared" si="1"/>
        <v>#REF!</v>
      </c>
    </row>
    <row r="462">
      <c r="A462" s="8">
        <v>79.2</v>
      </c>
      <c r="B462" s="3" t="str">
        <f t="shared" si="1"/>
        <v>#REF!</v>
      </c>
    </row>
    <row r="463">
      <c r="A463" s="8">
        <v>77.6</v>
      </c>
      <c r="B463" s="3" t="str">
        <f t="shared" si="1"/>
        <v>#REF!</v>
      </c>
    </row>
    <row r="464">
      <c r="A464" s="8">
        <v>78.57</v>
      </c>
      <c r="B464" s="3" t="str">
        <f t="shared" si="1"/>
        <v>#REF!</v>
      </c>
    </row>
    <row r="465">
      <c r="A465" s="11">
        <v>-0.3</v>
      </c>
      <c r="B465" s="3" t="str">
        <f t="shared" si="1"/>
        <v>#REF!</v>
      </c>
    </row>
    <row r="466">
      <c r="A466" s="12">
        <v>-0.0038</v>
      </c>
      <c r="B466" s="3" t="str">
        <f t="shared" si="1"/>
        <v>#REF!</v>
      </c>
    </row>
    <row r="467">
      <c r="A467" s="17">
        <v>141210.0</v>
      </c>
      <c r="B467" s="3" t="str">
        <f t="shared" si="1"/>
        <v>#REF!</v>
      </c>
    </row>
    <row r="468">
      <c r="A468" s="17">
        <v>164320.0</v>
      </c>
      <c r="B468" s="3" t="str">
        <f t="shared" si="1"/>
        <v>#REF!</v>
      </c>
    </row>
    <row r="469">
      <c r="A469" s="7">
        <v>40449.0</v>
      </c>
      <c r="B469" s="3" t="str">
        <f t="shared" si="1"/>
        <v>#REF!</v>
      </c>
    </row>
    <row r="470">
      <c r="A470" s="8">
        <v>78.33</v>
      </c>
      <c r="B470" s="3" t="str">
        <f t="shared" si="1"/>
        <v>#REF!</v>
      </c>
    </row>
    <row r="471">
      <c r="A471" s="8">
        <v>79.53</v>
      </c>
      <c r="B471" s="3" t="str">
        <f t="shared" si="1"/>
        <v>#REF!</v>
      </c>
    </row>
    <row r="472">
      <c r="A472" s="8">
        <v>77.74</v>
      </c>
      <c r="B472" s="3" t="str">
        <f t="shared" si="1"/>
        <v>#REF!</v>
      </c>
    </row>
    <row r="473">
      <c r="A473" s="8">
        <v>78.71</v>
      </c>
      <c r="B473" s="3" t="str">
        <f t="shared" si="1"/>
        <v>#REF!</v>
      </c>
    </row>
    <row r="474">
      <c r="A474" s="9">
        <f>+0.14</f>
        <v>0.14</v>
      </c>
      <c r="B474" s="3" t="str">
        <f t="shared" si="1"/>
        <v>#REF!</v>
      </c>
    </row>
    <row r="475">
      <c r="A475" s="9">
        <f>+0.18%</f>
        <v>0.0018</v>
      </c>
      <c r="B475" s="3" t="str">
        <f t="shared" si="1"/>
        <v>#REF!</v>
      </c>
    </row>
    <row r="476">
      <c r="A476" s="16">
        <v>171923.0</v>
      </c>
      <c r="B476" s="3" t="str">
        <f t="shared" si="1"/>
        <v>#REF!</v>
      </c>
    </row>
    <row r="477">
      <c r="A477" s="16">
        <v>170482.0</v>
      </c>
      <c r="B477" s="3" t="str">
        <f t="shared" si="1"/>
        <v>#REF!</v>
      </c>
    </row>
    <row r="478">
      <c r="A478" s="7">
        <v>40450.0</v>
      </c>
      <c r="B478" s="3" t="str">
        <f t="shared" si="1"/>
        <v>#REF!</v>
      </c>
    </row>
    <row r="479">
      <c r="A479" s="8">
        <v>78.88</v>
      </c>
      <c r="B479" s="3" t="str">
        <f t="shared" si="1"/>
        <v>#REF!</v>
      </c>
    </row>
    <row r="480">
      <c r="A480" s="8">
        <v>80.93</v>
      </c>
      <c r="B480" s="3" t="str">
        <f t="shared" si="1"/>
        <v>#REF!</v>
      </c>
    </row>
    <row r="481">
      <c r="A481" s="8">
        <v>78.34</v>
      </c>
      <c r="B481" s="3" t="str">
        <f t="shared" si="1"/>
        <v>#REF!</v>
      </c>
    </row>
    <row r="482">
      <c r="A482" s="8">
        <v>80.77</v>
      </c>
      <c r="B482" s="3" t="str">
        <f t="shared" si="1"/>
        <v>#REF!</v>
      </c>
    </row>
    <row r="483">
      <c r="A483" s="9">
        <f>+2.06</f>
        <v>2.06</v>
      </c>
      <c r="B483" s="3" t="str">
        <f t="shared" si="1"/>
        <v>#REF!</v>
      </c>
    </row>
    <row r="484">
      <c r="A484" s="9">
        <f>+2.62%</f>
        <v>0.0262</v>
      </c>
      <c r="B484" s="3" t="str">
        <f t="shared" si="1"/>
        <v>#REF!</v>
      </c>
    </row>
    <row r="485">
      <c r="A485" s="16">
        <v>183855.0</v>
      </c>
      <c r="B485" s="3" t="str">
        <f t="shared" si="1"/>
        <v>#REF!</v>
      </c>
    </row>
    <row r="486">
      <c r="A486" s="16">
        <v>172756.0</v>
      </c>
      <c r="B486" s="3" t="str">
        <f t="shared" si="1"/>
        <v>#REF!</v>
      </c>
    </row>
    <row r="487">
      <c r="A487" s="7">
        <v>40451.0</v>
      </c>
      <c r="B487" s="3" t="str">
        <f t="shared" si="1"/>
        <v>#REF!</v>
      </c>
    </row>
    <row r="488">
      <c r="A488" s="8">
        <v>80.79</v>
      </c>
      <c r="B488" s="3" t="str">
        <f t="shared" si="1"/>
        <v>#REF!</v>
      </c>
    </row>
    <row r="489">
      <c r="A489" s="8">
        <v>82.4</v>
      </c>
      <c r="B489" s="3" t="str">
        <f t="shared" si="1"/>
        <v>#REF!</v>
      </c>
    </row>
    <row r="490">
      <c r="A490" s="8">
        <v>80.41</v>
      </c>
      <c r="B490" s="3" t="str">
        <f t="shared" si="1"/>
        <v>#REF!</v>
      </c>
    </row>
    <row r="491">
      <c r="A491" s="8">
        <v>82.31</v>
      </c>
      <c r="B491" s="3" t="str">
        <f t="shared" si="1"/>
        <v>#REF!</v>
      </c>
    </row>
    <row r="492">
      <c r="A492" s="9">
        <f>+1.54</f>
        <v>1.54</v>
      </c>
      <c r="B492" s="3" t="str">
        <f t="shared" si="1"/>
        <v>#REF!</v>
      </c>
    </row>
    <row r="493">
      <c r="A493" s="9">
        <f>+1.91%</f>
        <v>0.0191</v>
      </c>
      <c r="B493" s="3" t="str">
        <f t="shared" si="1"/>
        <v>#REF!</v>
      </c>
    </row>
    <row r="494">
      <c r="A494" s="16">
        <v>169030.0</v>
      </c>
      <c r="B494" s="3" t="str">
        <f t="shared" si="1"/>
        <v>#REF!</v>
      </c>
    </row>
    <row r="495">
      <c r="A495" s="16">
        <v>171546.0</v>
      </c>
      <c r="B495" s="3" t="str">
        <f t="shared" si="1"/>
        <v>#REF!</v>
      </c>
    </row>
    <row r="496">
      <c r="A496" s="7">
        <v>40452.0</v>
      </c>
      <c r="B496" s="3" t="str">
        <f t="shared" si="1"/>
        <v>#REF!</v>
      </c>
    </row>
    <row r="497">
      <c r="A497" s="8">
        <v>82.21</v>
      </c>
      <c r="B497" s="3" t="str">
        <f t="shared" si="1"/>
        <v>#REF!</v>
      </c>
    </row>
    <row r="498">
      <c r="A498" s="8">
        <v>83.81</v>
      </c>
      <c r="B498" s="3" t="str">
        <f t="shared" si="1"/>
        <v>#REF!</v>
      </c>
    </row>
    <row r="499">
      <c r="A499" s="8">
        <v>82.21</v>
      </c>
      <c r="B499" s="3" t="str">
        <f t="shared" si="1"/>
        <v>#REF!</v>
      </c>
    </row>
    <row r="500">
      <c r="A500" s="8">
        <v>83.75</v>
      </c>
      <c r="B500" s="3" t="str">
        <f t="shared" si="1"/>
        <v>#REF!</v>
      </c>
    </row>
    <row r="501">
      <c r="A501" s="9">
        <f>+1.44</f>
        <v>1.44</v>
      </c>
      <c r="B501" s="3" t="str">
        <f t="shared" si="1"/>
        <v>#REF!</v>
      </c>
    </row>
    <row r="502">
      <c r="A502" s="9">
        <f>+1.75%</f>
        <v>0.0175</v>
      </c>
      <c r="B502" s="3" t="str">
        <f t="shared" si="1"/>
        <v>#REF!</v>
      </c>
    </row>
    <row r="503">
      <c r="A503" s="16">
        <v>147979.0</v>
      </c>
      <c r="B503" s="3" t="str">
        <f t="shared" si="1"/>
        <v>#REF!</v>
      </c>
    </row>
    <row r="504">
      <c r="A504" s="16">
        <v>165606.0</v>
      </c>
      <c r="B504" s="3" t="str">
        <f t="shared" si="1"/>
        <v>#REF!</v>
      </c>
    </row>
    <row r="505">
      <c r="A505" s="7">
        <v>40455.0</v>
      </c>
      <c r="B505" s="3" t="str">
        <f t="shared" si="1"/>
        <v>#REF!</v>
      </c>
    </row>
    <row r="506">
      <c r="A506" s="8">
        <v>83.81</v>
      </c>
      <c r="B506" s="3" t="str">
        <f t="shared" si="1"/>
        <v>#REF!</v>
      </c>
    </row>
    <row r="507">
      <c r="A507" s="8">
        <v>84.41</v>
      </c>
      <c r="B507" s="3" t="str">
        <f t="shared" si="1"/>
        <v>#REF!</v>
      </c>
    </row>
    <row r="508">
      <c r="A508" s="8">
        <v>82.9</v>
      </c>
      <c r="B508" s="3" t="str">
        <f t="shared" si="1"/>
        <v>#REF!</v>
      </c>
    </row>
    <row r="509">
      <c r="A509" s="8">
        <v>83.28</v>
      </c>
      <c r="B509" s="3" t="str">
        <f t="shared" si="1"/>
        <v>#REF!</v>
      </c>
    </row>
    <row r="510">
      <c r="A510" s="11">
        <v>-0.47</v>
      </c>
      <c r="B510" s="3" t="str">
        <f t="shared" si="1"/>
        <v>#REF!</v>
      </c>
    </row>
    <row r="511">
      <c r="A511" s="12">
        <v>-0.0056</v>
      </c>
      <c r="B511" s="3" t="str">
        <f t="shared" si="1"/>
        <v>#REF!</v>
      </c>
    </row>
    <row r="512">
      <c r="A512" s="17">
        <v>136341.0</v>
      </c>
      <c r="B512" s="3" t="str">
        <f t="shared" si="1"/>
        <v>#REF!</v>
      </c>
    </row>
    <row r="513">
      <c r="A513" s="17">
        <v>157232.0</v>
      </c>
      <c r="B513" s="3" t="str">
        <f t="shared" si="1"/>
        <v>#REF!</v>
      </c>
    </row>
    <row r="514">
      <c r="A514" s="7">
        <v>40456.0</v>
      </c>
      <c r="B514" s="3" t="str">
        <f t="shared" si="1"/>
        <v>#REF!</v>
      </c>
    </row>
    <row r="515">
      <c r="A515" s="8">
        <v>83.19</v>
      </c>
      <c r="B515" s="3" t="str">
        <f t="shared" si="1"/>
        <v>#REF!</v>
      </c>
    </row>
    <row r="516">
      <c r="A516" s="8">
        <v>84.93</v>
      </c>
      <c r="B516" s="3" t="str">
        <f t="shared" si="1"/>
        <v>#REF!</v>
      </c>
    </row>
    <row r="517">
      <c r="A517" s="8">
        <v>82.93</v>
      </c>
      <c r="B517" s="3" t="str">
        <f t="shared" si="1"/>
        <v>#REF!</v>
      </c>
    </row>
    <row r="518">
      <c r="A518" s="8">
        <v>84.84</v>
      </c>
      <c r="B518" s="3" t="str">
        <f t="shared" si="1"/>
        <v>#REF!</v>
      </c>
    </row>
    <row r="519">
      <c r="A519" s="9">
        <f>+1.56</f>
        <v>1.56</v>
      </c>
      <c r="B519" s="3" t="str">
        <f t="shared" si="1"/>
        <v>#REF!</v>
      </c>
    </row>
    <row r="520">
      <c r="A520" s="9">
        <f>+1.87%</f>
        <v>0.0187</v>
      </c>
      <c r="B520" s="3" t="str">
        <f t="shared" si="1"/>
        <v>#REF!</v>
      </c>
    </row>
    <row r="521">
      <c r="A521" s="16">
        <v>147833.0</v>
      </c>
      <c r="B521" s="3" t="str">
        <f t="shared" si="1"/>
        <v>#REF!</v>
      </c>
    </row>
    <row r="522">
      <c r="A522" s="16">
        <v>144868.0</v>
      </c>
      <c r="B522" s="3" t="str">
        <f t="shared" si="1"/>
        <v>#REF!</v>
      </c>
    </row>
    <row r="523">
      <c r="A523" s="7">
        <v>40457.0</v>
      </c>
      <c r="B523" s="3" t="str">
        <f t="shared" si="1"/>
        <v>#REF!</v>
      </c>
    </row>
    <row r="524">
      <c r="A524" s="8">
        <v>84.78</v>
      </c>
      <c r="B524" s="3" t="str">
        <f t="shared" si="1"/>
        <v>#REF!</v>
      </c>
    </row>
    <row r="525">
      <c r="A525" s="8">
        <v>85.88</v>
      </c>
      <c r="B525" s="3" t="str">
        <f t="shared" si="1"/>
        <v>#REF!</v>
      </c>
    </row>
    <row r="526">
      <c r="A526" s="8">
        <v>84.26</v>
      </c>
      <c r="B526" s="3" t="str">
        <f t="shared" si="1"/>
        <v>#REF!</v>
      </c>
    </row>
    <row r="527">
      <c r="A527" s="8">
        <v>85.06</v>
      </c>
      <c r="B527" s="3" t="str">
        <f t="shared" si="1"/>
        <v>#REF!</v>
      </c>
    </row>
    <row r="528">
      <c r="A528" s="9">
        <f>+0.22</f>
        <v>0.22</v>
      </c>
      <c r="B528" s="3" t="str">
        <f t="shared" si="1"/>
        <v>#REF!</v>
      </c>
    </row>
    <row r="529">
      <c r="A529" s="9">
        <f>+0.26%</f>
        <v>0.0026</v>
      </c>
      <c r="B529" s="3" t="str">
        <f t="shared" si="1"/>
        <v>#REF!</v>
      </c>
    </row>
    <row r="530">
      <c r="A530" s="16">
        <v>149884.0</v>
      </c>
      <c r="B530" s="3" t="str">
        <f t="shared" si="1"/>
        <v>#REF!</v>
      </c>
    </row>
    <row r="531">
      <c r="A531" s="16">
        <v>137303.0</v>
      </c>
      <c r="B531" s="3" t="str">
        <f t="shared" si="1"/>
        <v>#REF!</v>
      </c>
    </row>
    <row r="532">
      <c r="A532" s="7">
        <v>40458.0</v>
      </c>
      <c r="B532" s="3" t="str">
        <f t="shared" si="1"/>
        <v>#REF!</v>
      </c>
    </row>
    <row r="533">
      <c r="A533" s="8">
        <v>85.3</v>
      </c>
      <c r="B533" s="3" t="str">
        <f t="shared" si="1"/>
        <v>#REF!</v>
      </c>
    </row>
    <row r="534">
      <c r="A534" s="8">
        <v>86.02</v>
      </c>
      <c r="B534" s="3" t="str">
        <f t="shared" si="1"/>
        <v>#REF!</v>
      </c>
    </row>
    <row r="535">
      <c r="A535" s="8">
        <v>82.93</v>
      </c>
      <c r="B535" s="3" t="str">
        <f t="shared" si="1"/>
        <v>#REF!</v>
      </c>
    </row>
    <row r="536">
      <c r="A536" s="8">
        <v>83.43</v>
      </c>
      <c r="B536" s="3" t="str">
        <f t="shared" si="1"/>
        <v>#REF!</v>
      </c>
    </row>
    <row r="537">
      <c r="A537" s="11">
        <v>-1.63</v>
      </c>
      <c r="B537" s="3" t="str">
        <f t="shared" si="1"/>
        <v>#REF!</v>
      </c>
    </row>
    <row r="538">
      <c r="A538" s="12">
        <v>-0.0192</v>
      </c>
      <c r="B538" s="3" t="str">
        <f t="shared" si="1"/>
        <v>#REF!</v>
      </c>
    </row>
    <row r="539">
      <c r="A539" s="17">
        <v>189011.0</v>
      </c>
      <c r="B539" s="3" t="str">
        <f t="shared" si="1"/>
        <v>#REF!</v>
      </c>
    </row>
    <row r="540">
      <c r="A540" s="17">
        <v>112715.0</v>
      </c>
      <c r="B540" s="3" t="str">
        <f t="shared" si="1"/>
        <v>#REF!</v>
      </c>
    </row>
    <row r="541">
      <c r="A541" s="7">
        <v>40459.0</v>
      </c>
      <c r="B541" s="3" t="str">
        <f t="shared" si="1"/>
        <v>#REF!</v>
      </c>
    </row>
    <row r="542">
      <c r="A542" s="8">
        <v>83.03</v>
      </c>
      <c r="B542" s="3" t="str">
        <f t="shared" si="1"/>
        <v>#REF!</v>
      </c>
    </row>
    <row r="543">
      <c r="A543" s="8">
        <v>84.59</v>
      </c>
      <c r="B543" s="3" t="str">
        <f t="shared" si="1"/>
        <v>#REF!</v>
      </c>
    </row>
    <row r="544">
      <c r="A544" s="8">
        <v>81.86</v>
      </c>
      <c r="B544" s="3" t="str">
        <f t="shared" si="1"/>
        <v>#REF!</v>
      </c>
    </row>
    <row r="545">
      <c r="A545" s="8">
        <v>84.03</v>
      </c>
      <c r="B545" s="3" t="str">
        <f t="shared" si="1"/>
        <v>#REF!</v>
      </c>
    </row>
    <row r="546">
      <c r="A546" s="9">
        <f>+0.6</f>
        <v>0.6</v>
      </c>
      <c r="B546" s="3" t="str">
        <f t="shared" si="1"/>
        <v>#REF!</v>
      </c>
    </row>
    <row r="547">
      <c r="A547" s="9">
        <f>+0.72%</f>
        <v>0.0072</v>
      </c>
      <c r="B547" s="3" t="str">
        <f t="shared" si="1"/>
        <v>#REF!</v>
      </c>
    </row>
    <row r="548">
      <c r="A548" s="16">
        <v>160651.0</v>
      </c>
      <c r="B548" s="3" t="str">
        <f t="shared" si="1"/>
        <v>#REF!</v>
      </c>
    </row>
    <row r="549">
      <c r="A549" s="16">
        <v>95657.0</v>
      </c>
      <c r="B549" s="3" t="str">
        <f t="shared" si="1"/>
        <v>#REF!</v>
      </c>
    </row>
    <row r="550">
      <c r="A550" s="14">
        <v>40462.0</v>
      </c>
      <c r="B550" s="3" t="str">
        <f t="shared" si="1"/>
        <v>#REF!</v>
      </c>
    </row>
    <row r="551">
      <c r="A551" s="8">
        <v>84.33</v>
      </c>
      <c r="B551" s="3" t="str">
        <f t="shared" si="1"/>
        <v>#REF!</v>
      </c>
    </row>
    <row r="552">
      <c r="A552" s="8">
        <v>84.68</v>
      </c>
      <c r="B552" s="3" t="str">
        <f t="shared" si="1"/>
        <v>#REF!</v>
      </c>
    </row>
    <row r="553">
      <c r="A553" s="8">
        <v>83.3</v>
      </c>
      <c r="B553" s="3" t="str">
        <f t="shared" si="1"/>
        <v>#REF!</v>
      </c>
    </row>
    <row r="554">
      <c r="A554" s="8">
        <v>83.72</v>
      </c>
      <c r="B554" s="3" t="str">
        <f t="shared" si="1"/>
        <v>#REF!</v>
      </c>
    </row>
    <row r="555">
      <c r="A555" s="11">
        <v>-0.31</v>
      </c>
      <c r="B555" s="3" t="str">
        <f t="shared" si="1"/>
        <v>#REF!</v>
      </c>
    </row>
    <row r="556">
      <c r="A556" s="12">
        <v>-0.0037</v>
      </c>
      <c r="B556" s="3" t="str">
        <f t="shared" si="1"/>
        <v>#REF!</v>
      </c>
    </row>
    <row r="557">
      <c r="A557" s="17">
        <v>104150.0</v>
      </c>
      <c r="B557" s="3" t="str">
        <f t="shared" si="1"/>
        <v>#REF!</v>
      </c>
    </row>
    <row r="558">
      <c r="A558" s="17">
        <v>78955.0</v>
      </c>
      <c r="B558" s="3" t="str">
        <f t="shared" si="1"/>
        <v>#REF!</v>
      </c>
    </row>
    <row r="559">
      <c r="A559" s="14">
        <v>40463.0</v>
      </c>
      <c r="B559" s="3" t="str">
        <f t="shared" si="1"/>
        <v>#REF!</v>
      </c>
    </row>
    <row r="560">
      <c r="A560" s="8">
        <v>83.41</v>
      </c>
      <c r="B560" s="3" t="str">
        <f t="shared" si="1"/>
        <v>#REF!</v>
      </c>
    </row>
    <row r="561">
      <c r="A561" s="8">
        <v>84.0</v>
      </c>
      <c r="B561" s="3" t="str">
        <f t="shared" si="1"/>
        <v>#REF!</v>
      </c>
    </row>
    <row r="562">
      <c r="A562" s="8">
        <v>82.48</v>
      </c>
      <c r="B562" s="3" t="str">
        <f t="shared" si="1"/>
        <v>#REF!</v>
      </c>
    </row>
    <row r="563">
      <c r="A563" s="8">
        <v>83.5</v>
      </c>
      <c r="B563" s="3" t="str">
        <f t="shared" si="1"/>
        <v>#REF!</v>
      </c>
    </row>
    <row r="564">
      <c r="A564" s="11">
        <v>-0.22</v>
      </c>
      <c r="B564" s="3" t="str">
        <f t="shared" si="1"/>
        <v>#REF!</v>
      </c>
    </row>
    <row r="565">
      <c r="A565" s="12">
        <v>-0.0026</v>
      </c>
      <c r="B565" s="3" t="str">
        <f t="shared" si="1"/>
        <v>#REF!</v>
      </c>
    </row>
    <row r="566">
      <c r="A566" s="17">
        <v>129067.0</v>
      </c>
      <c r="B566" s="3" t="str">
        <f t="shared" si="1"/>
        <v>#REF!</v>
      </c>
    </row>
    <row r="567">
      <c r="A567" s="17">
        <v>60216.0</v>
      </c>
      <c r="B567" s="3" t="str">
        <f t="shared" si="1"/>
        <v>#REF!</v>
      </c>
    </row>
    <row r="568">
      <c r="A568" s="14">
        <v>40464.0</v>
      </c>
      <c r="B568" s="3" t="str">
        <f t="shared" si="1"/>
        <v>#REF!</v>
      </c>
    </row>
    <row r="569">
      <c r="A569" s="8">
        <v>83.46</v>
      </c>
      <c r="B569" s="3" t="str">
        <f t="shared" si="1"/>
        <v>#REF!</v>
      </c>
    </row>
    <row r="570">
      <c r="A570" s="8">
        <v>84.98</v>
      </c>
      <c r="B570" s="3" t="str">
        <f t="shared" si="1"/>
        <v>#REF!</v>
      </c>
    </row>
    <row r="571">
      <c r="A571" s="8">
        <v>83.46</v>
      </c>
      <c r="B571" s="3" t="str">
        <f t="shared" si="1"/>
        <v>#REF!</v>
      </c>
    </row>
    <row r="572">
      <c r="A572" s="8">
        <v>84.64</v>
      </c>
      <c r="B572" s="3" t="str">
        <f t="shared" si="1"/>
        <v>#REF!</v>
      </c>
    </row>
    <row r="573">
      <c r="A573" s="9">
        <f>+1.14</f>
        <v>1.14</v>
      </c>
      <c r="B573" s="3" t="str">
        <f t="shared" si="1"/>
        <v>#REF!</v>
      </c>
    </row>
    <row r="574">
      <c r="A574" s="9">
        <f>+1.37%</f>
        <v>0.0137</v>
      </c>
      <c r="B574" s="3" t="str">
        <f t="shared" si="1"/>
        <v>#REF!</v>
      </c>
    </row>
    <row r="575">
      <c r="A575" s="16">
        <v>101288.0</v>
      </c>
      <c r="B575" s="3" t="str">
        <f t="shared" si="1"/>
        <v>#REF!</v>
      </c>
    </row>
    <row r="576">
      <c r="A576" s="16">
        <v>33714.0</v>
      </c>
      <c r="B576" s="3" t="str">
        <f t="shared" si="1"/>
        <v>#REF!</v>
      </c>
    </row>
    <row r="577">
      <c r="A577" s="14">
        <v>40465.0</v>
      </c>
      <c r="B577" s="3" t="str">
        <f t="shared" si="1"/>
        <v>#REF!</v>
      </c>
    </row>
    <row r="578">
      <c r="A578" s="8">
        <v>84.75</v>
      </c>
      <c r="B578" s="3" t="str">
        <f t="shared" si="1"/>
        <v>#REF!</v>
      </c>
    </row>
    <row r="579">
      <c r="A579" s="8">
        <v>85.46</v>
      </c>
      <c r="B579" s="3" t="str">
        <f t="shared" si="1"/>
        <v>#REF!</v>
      </c>
    </row>
    <row r="580">
      <c r="A580" s="8">
        <v>83.84</v>
      </c>
      <c r="B580" s="3" t="str">
        <f t="shared" si="1"/>
        <v>#REF!</v>
      </c>
    </row>
    <row r="581">
      <c r="A581" s="8">
        <v>84.53</v>
      </c>
      <c r="B581" s="3" t="str">
        <f t="shared" si="1"/>
        <v>#REF!</v>
      </c>
    </row>
    <row r="582">
      <c r="A582" s="11">
        <v>-0.11</v>
      </c>
      <c r="B582" s="3" t="str">
        <f t="shared" si="1"/>
        <v>#REF!</v>
      </c>
    </row>
    <row r="583">
      <c r="A583" s="12">
        <v>-0.0013</v>
      </c>
      <c r="B583" s="3" t="str">
        <f t="shared" si="1"/>
        <v>#REF!</v>
      </c>
    </row>
    <row r="584">
      <c r="A584" s="17">
        <v>21747.0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40408</v>
      </c>
      <c r="C3" s="3">
        <v>77.85</v>
      </c>
      <c r="D3" s="3">
        <v>77.97</v>
      </c>
      <c r="E3" s="3">
        <v>76.4</v>
      </c>
      <c r="F3" s="3">
        <v>77.59</v>
      </c>
      <c r="G3" s="3">
        <v>-0.45</v>
      </c>
      <c r="H3" s="6">
        <v>-0.0058</v>
      </c>
      <c r="I3" s="15">
        <v>53490.0</v>
      </c>
      <c r="J3" s="15">
        <v>134179.0</v>
      </c>
    </row>
    <row r="4">
      <c r="A4" s="4" t="s">
        <v>4</v>
      </c>
      <c r="B4" s="5">
        <f t="shared" si="1"/>
        <v>40409</v>
      </c>
      <c r="C4" s="3">
        <v>77.51</v>
      </c>
      <c r="D4" s="3">
        <v>78.18</v>
      </c>
      <c r="E4" s="3">
        <v>76.03</v>
      </c>
      <c r="F4" s="3">
        <v>76.3</v>
      </c>
      <c r="G4" s="3">
        <v>-1.29</v>
      </c>
      <c r="H4" s="6">
        <v>-0.0166</v>
      </c>
      <c r="I4" s="15">
        <v>44230.0</v>
      </c>
      <c r="J4" s="15">
        <v>130139.0</v>
      </c>
    </row>
    <row r="5">
      <c r="A5" s="4" t="s">
        <v>5</v>
      </c>
      <c r="B5" s="5">
        <f t="shared" si="1"/>
        <v>40410</v>
      </c>
      <c r="C5" s="3">
        <v>76.3</v>
      </c>
      <c r="D5" s="3">
        <v>76.65</v>
      </c>
      <c r="E5" s="3">
        <v>75.03</v>
      </c>
      <c r="F5" s="3">
        <v>75.34</v>
      </c>
      <c r="G5" s="3">
        <v>-0.96</v>
      </c>
      <c r="H5" s="6">
        <v>-0.0126</v>
      </c>
      <c r="I5" s="15">
        <v>35638.0</v>
      </c>
      <c r="J5" s="15">
        <v>128204.0</v>
      </c>
    </row>
    <row r="6">
      <c r="A6" s="4" t="s">
        <v>6</v>
      </c>
      <c r="B6" s="5">
        <f t="shared" si="1"/>
        <v>40413</v>
      </c>
      <c r="C6" s="3">
        <v>75.48</v>
      </c>
      <c r="D6" s="3">
        <v>75.95</v>
      </c>
      <c r="E6" s="3">
        <v>74.34</v>
      </c>
      <c r="F6" s="3">
        <v>74.71</v>
      </c>
      <c r="G6" s="3">
        <v>-0.63</v>
      </c>
      <c r="H6" s="6">
        <v>-0.0084</v>
      </c>
      <c r="I6" s="15">
        <v>37520.0</v>
      </c>
      <c r="J6" s="15">
        <v>127995.0</v>
      </c>
    </row>
    <row r="7">
      <c r="A7" s="4" t="s">
        <v>7</v>
      </c>
      <c r="B7" s="5">
        <f t="shared" si="1"/>
        <v>40414</v>
      </c>
      <c r="C7" s="3">
        <v>74.39</v>
      </c>
      <c r="D7" s="3">
        <v>74.51</v>
      </c>
      <c r="E7" s="3">
        <v>73.28</v>
      </c>
      <c r="F7" s="3">
        <v>73.52</v>
      </c>
      <c r="G7" s="3">
        <v>-1.19</v>
      </c>
      <c r="H7" s="6">
        <v>-0.0159</v>
      </c>
      <c r="I7" s="15">
        <v>56407.0</v>
      </c>
      <c r="J7" s="15">
        <v>124216.0</v>
      </c>
    </row>
    <row r="8">
      <c r="A8" s="4" t="s">
        <v>8</v>
      </c>
      <c r="B8" s="5">
        <f t="shared" si="1"/>
        <v>40415</v>
      </c>
      <c r="C8" s="3">
        <v>73.54</v>
      </c>
      <c r="D8" s="3">
        <v>74.77</v>
      </c>
      <c r="E8" s="3">
        <v>72.82</v>
      </c>
      <c r="F8" s="3">
        <v>74.52</v>
      </c>
      <c r="G8" s="3">
        <v>1.0</v>
      </c>
      <c r="H8" s="3">
        <v>0.013600000000000001</v>
      </c>
      <c r="I8" s="15">
        <v>60126.0</v>
      </c>
      <c r="J8" s="15">
        <v>125840.0</v>
      </c>
    </row>
    <row r="9">
      <c r="A9" s="4" t="s">
        <v>9</v>
      </c>
      <c r="B9" s="5">
        <f t="shared" si="1"/>
        <v>40416</v>
      </c>
      <c r="C9" s="3">
        <v>74.75</v>
      </c>
      <c r="D9" s="3">
        <v>76.53</v>
      </c>
      <c r="E9" s="3">
        <v>74.4</v>
      </c>
      <c r="F9" s="3">
        <v>75.99</v>
      </c>
      <c r="G9" s="3">
        <v>1.47</v>
      </c>
      <c r="H9" s="3">
        <v>0.0197</v>
      </c>
      <c r="I9" s="15">
        <v>64566.0</v>
      </c>
      <c r="J9" s="15">
        <v>124892.0</v>
      </c>
    </row>
    <row r="10">
      <c r="A10" s="7">
        <v>40408.0</v>
      </c>
      <c r="B10" s="5">
        <f t="shared" si="1"/>
        <v>40417</v>
      </c>
      <c r="C10" s="3">
        <v>75.6</v>
      </c>
      <c r="D10" s="3">
        <v>77.89</v>
      </c>
      <c r="E10" s="3">
        <v>75.35</v>
      </c>
      <c r="F10" s="3">
        <v>77.6</v>
      </c>
      <c r="G10" s="3">
        <v>1.61</v>
      </c>
      <c r="H10" s="3">
        <v>0.0212</v>
      </c>
      <c r="I10" s="15">
        <v>62291.0</v>
      </c>
      <c r="J10" s="15">
        <v>124892.0</v>
      </c>
    </row>
    <row r="11">
      <c r="A11" s="8">
        <v>77.85</v>
      </c>
      <c r="B11" s="5">
        <f t="shared" si="1"/>
        <v>40420</v>
      </c>
      <c r="C11" s="3">
        <v>77.9</v>
      </c>
      <c r="D11" s="3">
        <v>78.0</v>
      </c>
      <c r="E11" s="3">
        <v>76.96</v>
      </c>
      <c r="F11" s="3">
        <v>77.62</v>
      </c>
      <c r="G11" s="3">
        <v>0.02</v>
      </c>
      <c r="H11" s="3">
        <v>3.0E-4</v>
      </c>
      <c r="I11" s="15">
        <v>35839.0</v>
      </c>
      <c r="J11" s="15">
        <v>128558.0</v>
      </c>
    </row>
    <row r="12">
      <c r="A12" s="8">
        <v>77.97</v>
      </c>
      <c r="B12" s="5">
        <f t="shared" si="1"/>
        <v>40421</v>
      </c>
      <c r="C12" s="3">
        <v>77.02</v>
      </c>
      <c r="D12" s="3">
        <v>77.71</v>
      </c>
      <c r="E12" s="3">
        <v>75.16</v>
      </c>
      <c r="F12" s="3">
        <v>75.58</v>
      </c>
      <c r="G12" s="3">
        <v>-2.04</v>
      </c>
      <c r="H12" s="6">
        <v>-0.0263</v>
      </c>
      <c r="I12" s="15">
        <v>79168.0</v>
      </c>
      <c r="J12" s="15">
        <v>134168.0</v>
      </c>
    </row>
    <row r="13">
      <c r="A13" s="8">
        <v>76.4</v>
      </c>
      <c r="B13" s="5">
        <f t="shared" si="1"/>
        <v>40422</v>
      </c>
      <c r="C13" s="3">
        <v>75.37</v>
      </c>
      <c r="D13" s="3">
        <v>77.71</v>
      </c>
      <c r="E13" s="3">
        <v>75.37</v>
      </c>
      <c r="F13" s="3">
        <v>77.32</v>
      </c>
      <c r="G13" s="3">
        <v>1.74</v>
      </c>
      <c r="H13" s="3">
        <v>0.023</v>
      </c>
      <c r="I13" s="15">
        <v>53041.0</v>
      </c>
      <c r="J13" s="15">
        <v>134502.0</v>
      </c>
    </row>
    <row r="14">
      <c r="A14" s="8">
        <v>77.59</v>
      </c>
      <c r="B14" s="5">
        <f t="shared" si="1"/>
        <v>40423</v>
      </c>
      <c r="C14" s="3">
        <v>77.07</v>
      </c>
      <c r="D14" s="3">
        <v>77.93</v>
      </c>
      <c r="E14" s="3">
        <v>76.14</v>
      </c>
      <c r="F14" s="3">
        <v>77.76</v>
      </c>
      <c r="G14" s="3">
        <v>0.44</v>
      </c>
      <c r="H14" s="3">
        <v>0.005699999999999999</v>
      </c>
      <c r="I14" s="15">
        <v>74021.0</v>
      </c>
      <c r="J14" s="15">
        <v>134555.0</v>
      </c>
    </row>
    <row r="15">
      <c r="A15" s="11">
        <v>-0.45</v>
      </c>
      <c r="B15" s="5">
        <f t="shared" si="1"/>
        <v>40424</v>
      </c>
      <c r="C15" s="3">
        <v>77.46</v>
      </c>
      <c r="D15" s="3">
        <v>78.22</v>
      </c>
      <c r="E15" s="3">
        <v>76.13</v>
      </c>
      <c r="F15" s="3">
        <v>77.53</v>
      </c>
      <c r="G15" s="3">
        <v>-0.23</v>
      </c>
      <c r="H15" s="6">
        <v>-0.003</v>
      </c>
      <c r="I15" s="15">
        <v>62649.0</v>
      </c>
      <c r="J15" s="15">
        <v>137059.0</v>
      </c>
    </row>
    <row r="16">
      <c r="A16" s="12">
        <v>-0.0058</v>
      </c>
      <c r="B16" s="5">
        <f t="shared" si="1"/>
        <v>40427</v>
      </c>
      <c r="C16" s="3">
        <v>77.32</v>
      </c>
      <c r="D16" s="3">
        <v>77.98</v>
      </c>
      <c r="E16" s="3">
        <v>77.12</v>
      </c>
      <c r="F16" s="3">
        <v>77.56</v>
      </c>
      <c r="G16" s="3">
        <v>0.03</v>
      </c>
      <c r="H16" s="3">
        <v>4.0E-4</v>
      </c>
      <c r="I16" s="15">
        <v>20830.0</v>
      </c>
      <c r="J16" s="15">
        <v>136650.0</v>
      </c>
    </row>
    <row r="17">
      <c r="A17" s="17">
        <v>53490.0</v>
      </c>
      <c r="B17" s="5">
        <f t="shared" si="1"/>
        <v>40428</v>
      </c>
      <c r="C17" s="3">
        <v>77.3</v>
      </c>
      <c r="D17" s="3">
        <v>78.91</v>
      </c>
      <c r="E17" s="3">
        <v>76.23</v>
      </c>
      <c r="F17" s="3">
        <v>78.39</v>
      </c>
      <c r="G17" s="3">
        <v>0.83</v>
      </c>
      <c r="H17" s="3">
        <v>0.010700000000000001</v>
      </c>
      <c r="I17" s="15">
        <v>93917.0</v>
      </c>
      <c r="J17" s="15">
        <v>140907.0</v>
      </c>
    </row>
    <row r="18">
      <c r="A18" s="17">
        <v>134179.0</v>
      </c>
      <c r="B18" s="5">
        <f t="shared" si="1"/>
        <v>40429</v>
      </c>
      <c r="C18" s="3">
        <v>77.96</v>
      </c>
      <c r="D18" s="3">
        <v>79.36</v>
      </c>
      <c r="E18" s="3">
        <v>77.45</v>
      </c>
      <c r="F18" s="3">
        <v>78.7</v>
      </c>
      <c r="G18" s="3">
        <v>0.31</v>
      </c>
      <c r="H18" s="3">
        <v>0.004</v>
      </c>
      <c r="I18" s="15">
        <v>89285.0</v>
      </c>
      <c r="J18" s="15">
        <v>143393.0</v>
      </c>
    </row>
    <row r="19">
      <c r="A19" s="7">
        <v>40409.0</v>
      </c>
      <c r="B19" s="5">
        <f t="shared" si="1"/>
        <v>40430</v>
      </c>
      <c r="C19" s="3">
        <v>78.81</v>
      </c>
      <c r="D19" s="3">
        <v>79.39</v>
      </c>
      <c r="E19" s="3">
        <v>77.51</v>
      </c>
      <c r="F19" s="3">
        <v>78.03</v>
      </c>
      <c r="G19" s="3">
        <v>-0.67</v>
      </c>
      <c r="H19" s="6">
        <v>-0.0085</v>
      </c>
      <c r="I19" s="15">
        <v>81996.0</v>
      </c>
      <c r="J19" s="15">
        <v>147076.0</v>
      </c>
    </row>
    <row r="20">
      <c r="A20" s="8">
        <v>77.51</v>
      </c>
      <c r="B20" s="5">
        <f t="shared" si="1"/>
        <v>40431</v>
      </c>
      <c r="C20" s="3">
        <v>77.67</v>
      </c>
      <c r="D20" s="3">
        <v>78.92</v>
      </c>
      <c r="E20" s="3">
        <v>77.57</v>
      </c>
      <c r="F20" s="3">
        <v>78.75</v>
      </c>
      <c r="G20" s="3">
        <v>0.72</v>
      </c>
      <c r="H20" s="3">
        <v>0.0092</v>
      </c>
      <c r="I20" s="15">
        <v>104721.0</v>
      </c>
      <c r="J20" s="15">
        <v>158633.0</v>
      </c>
    </row>
    <row r="21">
      <c r="A21" s="8">
        <v>78.18</v>
      </c>
      <c r="B21" s="5">
        <f t="shared" si="1"/>
        <v>40434</v>
      </c>
      <c r="C21" s="3">
        <v>79.0</v>
      </c>
      <c r="D21" s="3">
        <v>79.86</v>
      </c>
      <c r="E21" s="3">
        <v>78.67</v>
      </c>
      <c r="F21" s="3">
        <v>79.45</v>
      </c>
      <c r="G21" s="3">
        <v>0.7</v>
      </c>
      <c r="H21" s="3">
        <v>0.0089</v>
      </c>
      <c r="I21" s="15">
        <v>87775.0</v>
      </c>
      <c r="J21" s="15">
        <v>170658.0</v>
      </c>
    </row>
    <row r="22">
      <c r="A22" s="8">
        <v>76.03</v>
      </c>
      <c r="B22" s="5">
        <f t="shared" si="1"/>
        <v>40435</v>
      </c>
      <c r="C22" s="3">
        <v>79.32</v>
      </c>
      <c r="D22" s="3">
        <v>80.25</v>
      </c>
      <c r="E22" s="3">
        <v>78.82</v>
      </c>
      <c r="F22" s="3">
        <v>79.64</v>
      </c>
      <c r="G22" s="3">
        <v>0.19</v>
      </c>
      <c r="H22" s="3">
        <v>0.0024</v>
      </c>
      <c r="I22" s="15">
        <v>89836.0</v>
      </c>
      <c r="J22" s="15">
        <v>178491.0</v>
      </c>
    </row>
    <row r="23">
      <c r="A23" s="8">
        <v>76.3</v>
      </c>
      <c r="B23" s="5">
        <f t="shared" si="1"/>
        <v>40436</v>
      </c>
      <c r="C23" s="3">
        <v>79.33</v>
      </c>
      <c r="D23" s="3">
        <v>79.86</v>
      </c>
      <c r="E23" s="3">
        <v>78.88</v>
      </c>
      <c r="F23" s="3">
        <v>79.75</v>
      </c>
      <c r="G23" s="3">
        <v>0.11</v>
      </c>
      <c r="H23" s="3">
        <v>0.0014000000000000002</v>
      </c>
      <c r="I23" s="15">
        <v>85046.0</v>
      </c>
      <c r="J23" s="15">
        <v>180688.0</v>
      </c>
    </row>
    <row r="24">
      <c r="A24" s="11">
        <v>-1.29</v>
      </c>
      <c r="B24" s="5">
        <f t="shared" si="1"/>
        <v>40437</v>
      </c>
      <c r="C24" s="3">
        <v>79.47</v>
      </c>
      <c r="D24" s="3">
        <v>79.89</v>
      </c>
      <c r="E24" s="3">
        <v>78.18</v>
      </c>
      <c r="F24" s="3">
        <v>78.8</v>
      </c>
      <c r="G24" s="3">
        <v>-0.95</v>
      </c>
      <c r="H24" s="6">
        <v>-0.0119</v>
      </c>
      <c r="I24" s="15">
        <v>109539.0</v>
      </c>
      <c r="J24" s="15">
        <v>185847.0</v>
      </c>
    </row>
    <row r="25">
      <c r="A25" s="12">
        <v>-0.0166</v>
      </c>
      <c r="B25" s="5">
        <f t="shared" si="1"/>
        <v>40438</v>
      </c>
      <c r="C25" s="3">
        <v>78.85</v>
      </c>
      <c r="D25" s="3">
        <v>79.73</v>
      </c>
      <c r="E25" s="3">
        <v>77.54</v>
      </c>
      <c r="F25" s="3">
        <v>78.51</v>
      </c>
      <c r="G25" s="3">
        <v>-0.29</v>
      </c>
      <c r="H25" s="6">
        <v>-0.0037</v>
      </c>
      <c r="I25" s="15">
        <v>82015.0</v>
      </c>
      <c r="J25" s="15">
        <v>190360.0</v>
      </c>
    </row>
    <row r="26">
      <c r="A26" s="17">
        <v>44230.0</v>
      </c>
      <c r="B26" s="5">
        <f t="shared" si="1"/>
        <v>40441</v>
      </c>
      <c r="C26" s="3">
        <v>78.51</v>
      </c>
      <c r="D26" s="3">
        <v>80.24</v>
      </c>
      <c r="E26" s="3">
        <v>77.99</v>
      </c>
      <c r="F26" s="3">
        <v>79.64</v>
      </c>
      <c r="G26" s="3">
        <v>1.13</v>
      </c>
      <c r="H26" s="3">
        <v>0.0144</v>
      </c>
      <c r="I26" s="15">
        <v>78921.0</v>
      </c>
      <c r="J26" s="15">
        <v>187526.0</v>
      </c>
    </row>
    <row r="27">
      <c r="A27" s="17">
        <v>130139.0</v>
      </c>
      <c r="B27" s="5">
        <f t="shared" si="1"/>
        <v>40442</v>
      </c>
      <c r="C27" s="3">
        <v>79.5</v>
      </c>
      <c r="D27" s="3">
        <v>80.31</v>
      </c>
      <c r="E27" s="3">
        <v>78.36</v>
      </c>
      <c r="F27" s="3">
        <v>78.76</v>
      </c>
      <c r="G27" s="3">
        <v>-0.88</v>
      </c>
      <c r="H27" s="6">
        <v>-0.011</v>
      </c>
      <c r="I27" s="15">
        <v>103157.0</v>
      </c>
      <c r="J27" s="15">
        <v>174150.0</v>
      </c>
    </row>
    <row r="28">
      <c r="A28" s="7">
        <v>40410.0</v>
      </c>
      <c r="B28" s="5">
        <f t="shared" si="1"/>
        <v>40443</v>
      </c>
      <c r="C28" s="3">
        <v>78.53</v>
      </c>
      <c r="D28" s="3">
        <v>79.18</v>
      </c>
      <c r="E28" s="3">
        <v>77.81</v>
      </c>
      <c r="F28" s="3">
        <v>78.29</v>
      </c>
      <c r="G28" s="3">
        <v>-0.47</v>
      </c>
      <c r="H28" s="6">
        <v>-0.006</v>
      </c>
      <c r="I28" s="15">
        <v>94028.0</v>
      </c>
      <c r="J28" s="15">
        <v>176132.0</v>
      </c>
    </row>
    <row r="29">
      <c r="A29" s="8">
        <v>76.3</v>
      </c>
      <c r="B29" s="5">
        <f t="shared" si="1"/>
        <v>40444</v>
      </c>
      <c r="C29" s="3">
        <v>78.3</v>
      </c>
      <c r="D29" s="3">
        <v>78.78</v>
      </c>
      <c r="E29" s="3">
        <v>77.09</v>
      </c>
      <c r="F29" s="3">
        <v>78.43</v>
      </c>
      <c r="G29" s="3">
        <v>0.14</v>
      </c>
      <c r="H29" s="3">
        <v>0.0018</v>
      </c>
      <c r="I29" s="15">
        <v>88655.0</v>
      </c>
      <c r="J29" s="15">
        <v>177735.0</v>
      </c>
    </row>
    <row r="30">
      <c r="A30" s="8">
        <v>76.65</v>
      </c>
      <c r="B30" s="5">
        <f t="shared" si="1"/>
        <v>40445</v>
      </c>
      <c r="C30" s="3">
        <v>78.43</v>
      </c>
      <c r="D30" s="3">
        <v>79.66</v>
      </c>
      <c r="E30" s="3">
        <v>78.0</v>
      </c>
      <c r="F30" s="3">
        <v>79.12</v>
      </c>
      <c r="G30" s="3">
        <v>0.69</v>
      </c>
      <c r="H30" s="3">
        <v>0.0088</v>
      </c>
      <c r="I30" s="15">
        <v>80053.0</v>
      </c>
      <c r="J30" s="15">
        <v>183811.0</v>
      </c>
    </row>
    <row r="31">
      <c r="A31" s="8">
        <v>75.03</v>
      </c>
      <c r="B31" s="5">
        <f t="shared" si="1"/>
        <v>40448</v>
      </c>
      <c r="C31" s="3">
        <v>79.25</v>
      </c>
      <c r="D31" s="3">
        <v>79.4</v>
      </c>
      <c r="E31" s="3">
        <v>77.8</v>
      </c>
      <c r="F31" s="3">
        <v>78.73</v>
      </c>
      <c r="G31" s="3">
        <v>-0.39</v>
      </c>
      <c r="H31" s="6">
        <v>-0.0049</v>
      </c>
      <c r="I31" s="15">
        <v>88072.0</v>
      </c>
      <c r="J31" s="15">
        <v>193533.0</v>
      </c>
    </row>
    <row r="32">
      <c r="A32" s="8">
        <v>75.34</v>
      </c>
      <c r="B32" s="5">
        <f t="shared" si="1"/>
        <v>40449</v>
      </c>
      <c r="C32" s="3">
        <v>78.44</v>
      </c>
      <c r="D32" s="3">
        <v>79.73</v>
      </c>
      <c r="E32" s="3">
        <v>77.9</v>
      </c>
      <c r="F32" s="3">
        <v>78.91</v>
      </c>
      <c r="G32" s="3">
        <v>0.18</v>
      </c>
      <c r="H32" s="3">
        <v>0.0023</v>
      </c>
      <c r="I32" s="15">
        <v>108774.0</v>
      </c>
      <c r="J32" s="15">
        <v>199260.0</v>
      </c>
    </row>
    <row r="33">
      <c r="A33" s="11">
        <v>-0.96</v>
      </c>
      <c r="B33" s="5">
        <f t="shared" si="1"/>
        <v>40450</v>
      </c>
      <c r="C33" s="3">
        <v>79.16</v>
      </c>
      <c r="D33" s="3">
        <v>81.18</v>
      </c>
      <c r="E33" s="3">
        <v>78.62</v>
      </c>
      <c r="F33" s="3">
        <v>81.02</v>
      </c>
      <c r="G33" s="3">
        <v>2.11</v>
      </c>
      <c r="H33" s="3">
        <v>0.026699999999999998</v>
      </c>
      <c r="I33" s="15">
        <v>114054.0</v>
      </c>
      <c r="J33" s="15">
        <v>208484.0</v>
      </c>
    </row>
    <row r="34">
      <c r="A34" s="12">
        <v>-0.0126</v>
      </c>
      <c r="B34" s="5">
        <f t="shared" si="1"/>
        <v>40451</v>
      </c>
      <c r="C34" s="3">
        <v>80.95</v>
      </c>
      <c r="D34" s="3">
        <v>82.69</v>
      </c>
      <c r="E34" s="3">
        <v>80.69</v>
      </c>
      <c r="F34" s="3">
        <v>82.59</v>
      </c>
      <c r="G34" s="3">
        <v>1.57</v>
      </c>
      <c r="H34" s="3">
        <v>0.0194</v>
      </c>
      <c r="I34" s="15">
        <v>126025.0</v>
      </c>
      <c r="J34" s="15">
        <v>222933.0</v>
      </c>
    </row>
    <row r="35">
      <c r="A35" s="17">
        <v>35638.0</v>
      </c>
      <c r="B35" s="5">
        <f t="shared" si="1"/>
        <v>40452</v>
      </c>
      <c r="C35" s="3">
        <v>82.49</v>
      </c>
      <c r="D35" s="3">
        <v>84.07</v>
      </c>
      <c r="E35" s="3">
        <v>82.49</v>
      </c>
      <c r="F35" s="3">
        <v>84.02</v>
      </c>
      <c r="G35" s="3">
        <v>1.43</v>
      </c>
      <c r="H35" s="3">
        <v>0.0173</v>
      </c>
      <c r="I35" s="15">
        <v>108609.0</v>
      </c>
      <c r="J35" s="15">
        <v>231656.0</v>
      </c>
    </row>
    <row r="36">
      <c r="A36" s="17">
        <v>128204.0</v>
      </c>
      <c r="B36" s="5">
        <f t="shared" si="1"/>
        <v>40455</v>
      </c>
      <c r="C36" s="3">
        <v>84.06</v>
      </c>
      <c r="D36" s="3">
        <v>84.65</v>
      </c>
      <c r="E36" s="3">
        <v>83.16</v>
      </c>
      <c r="F36" s="3">
        <v>83.52</v>
      </c>
      <c r="G36" s="3">
        <v>-0.5</v>
      </c>
      <c r="H36" s="6">
        <v>-0.006</v>
      </c>
      <c r="I36" s="15">
        <v>111414.0</v>
      </c>
      <c r="J36" s="15">
        <v>234693.0</v>
      </c>
    </row>
    <row r="37">
      <c r="A37" s="7">
        <v>40413.0</v>
      </c>
      <c r="B37" s="5">
        <f t="shared" si="1"/>
        <v>40456</v>
      </c>
      <c r="C37" s="3">
        <v>83.45</v>
      </c>
      <c r="D37" s="3">
        <v>85.1</v>
      </c>
      <c r="E37" s="3">
        <v>83.18</v>
      </c>
      <c r="F37" s="3">
        <v>85.03</v>
      </c>
      <c r="G37" s="3">
        <v>1.51</v>
      </c>
      <c r="H37" s="3">
        <v>0.0181</v>
      </c>
      <c r="I37" s="15">
        <v>117375.0</v>
      </c>
      <c r="J37" s="15">
        <v>252196.0</v>
      </c>
    </row>
    <row r="38">
      <c r="A38" s="8">
        <v>75.48</v>
      </c>
      <c r="B38" s="5">
        <f t="shared" si="1"/>
        <v>40457</v>
      </c>
      <c r="C38" s="3">
        <v>84.96</v>
      </c>
      <c r="D38" s="3">
        <v>86.06</v>
      </c>
      <c r="E38" s="3">
        <v>84.4</v>
      </c>
      <c r="F38" s="3">
        <v>85.29</v>
      </c>
      <c r="G38" s="3">
        <v>0.26</v>
      </c>
      <c r="H38" s="3">
        <v>0.0031</v>
      </c>
      <c r="I38" s="15">
        <v>144977.0</v>
      </c>
      <c r="J38" s="15">
        <v>266241.0</v>
      </c>
    </row>
    <row r="39">
      <c r="A39" s="8">
        <v>75.95</v>
      </c>
      <c r="B39" s="5">
        <f t="shared" si="1"/>
        <v>40458</v>
      </c>
      <c r="C39" s="3">
        <v>85.43</v>
      </c>
      <c r="D39" s="3">
        <v>86.25</v>
      </c>
      <c r="E39" s="3">
        <v>83.2</v>
      </c>
      <c r="F39" s="3">
        <v>83.71</v>
      </c>
      <c r="G39" s="3">
        <v>-1.58</v>
      </c>
      <c r="H39" s="6">
        <v>-0.0185</v>
      </c>
      <c r="I39" s="15">
        <v>145570.0</v>
      </c>
      <c r="J39" s="15">
        <v>272208.0</v>
      </c>
    </row>
    <row r="40">
      <c r="A40" s="8">
        <v>74.34</v>
      </c>
      <c r="B40" s="5">
        <f t="shared" si="1"/>
        <v>40459</v>
      </c>
      <c r="C40" s="3">
        <v>83.45</v>
      </c>
      <c r="D40" s="3">
        <v>84.9</v>
      </c>
      <c r="E40" s="3">
        <v>82.18</v>
      </c>
      <c r="F40" s="3">
        <v>84.37</v>
      </c>
      <c r="G40" s="3">
        <v>0.66</v>
      </c>
      <c r="H40" s="3">
        <v>0.0079</v>
      </c>
      <c r="I40" s="15">
        <v>140815.0</v>
      </c>
      <c r="J40" s="15">
        <v>285165.0</v>
      </c>
    </row>
    <row r="41">
      <c r="A41" s="8">
        <v>74.71</v>
      </c>
      <c r="B41" s="13">
        <f t="shared" si="1"/>
        <v>40462</v>
      </c>
      <c r="C41" s="3">
        <v>84.67</v>
      </c>
      <c r="D41" s="3">
        <v>85.02</v>
      </c>
      <c r="E41" s="3">
        <v>83.68</v>
      </c>
      <c r="F41" s="3">
        <v>84.17</v>
      </c>
      <c r="G41" s="3">
        <v>-0.2</v>
      </c>
      <c r="H41" s="6">
        <v>-0.0024</v>
      </c>
      <c r="I41" s="15">
        <v>129695.0</v>
      </c>
      <c r="J41" s="15">
        <v>279234.0</v>
      </c>
    </row>
    <row r="42">
      <c r="A42" s="11">
        <v>-0.63</v>
      </c>
      <c r="B42" s="13">
        <f t="shared" si="1"/>
        <v>40463</v>
      </c>
      <c r="C42" s="3">
        <v>83.78</v>
      </c>
      <c r="D42" s="3">
        <v>84.41</v>
      </c>
      <c r="E42" s="3">
        <v>82.93</v>
      </c>
      <c r="F42" s="3">
        <v>83.88</v>
      </c>
      <c r="G42" s="3">
        <v>-0.29</v>
      </c>
      <c r="H42" s="6">
        <v>-0.0034</v>
      </c>
      <c r="I42" s="15">
        <v>152602.0</v>
      </c>
      <c r="J42" s="15">
        <v>277343.0</v>
      </c>
    </row>
    <row r="43">
      <c r="A43" s="12">
        <v>-0.0084</v>
      </c>
      <c r="B43" s="13">
        <f t="shared" si="1"/>
        <v>40464</v>
      </c>
      <c r="C43" s="3">
        <v>83.85</v>
      </c>
      <c r="D43" s="3">
        <v>85.27</v>
      </c>
      <c r="E43" s="3">
        <v>83.85</v>
      </c>
      <c r="F43" s="3">
        <v>84.85</v>
      </c>
      <c r="G43" s="3">
        <v>0.97</v>
      </c>
      <c r="H43" s="3">
        <v>0.0116</v>
      </c>
      <c r="I43" s="15">
        <v>191214.0</v>
      </c>
      <c r="J43" s="15">
        <v>275548.0</v>
      </c>
    </row>
    <row r="44">
      <c r="A44" s="17">
        <v>37520.0</v>
      </c>
      <c r="B44" s="13">
        <f t="shared" si="1"/>
        <v>40465</v>
      </c>
      <c r="C44" s="3">
        <v>85.03</v>
      </c>
      <c r="D44" s="3">
        <v>85.75</v>
      </c>
      <c r="E44" s="3">
        <v>83.72</v>
      </c>
      <c r="F44" s="3">
        <v>84.2</v>
      </c>
      <c r="G44" s="3">
        <v>-0.65</v>
      </c>
      <c r="H44" s="6">
        <v>-0.0077</v>
      </c>
      <c r="I44" s="15">
        <v>189471.0</v>
      </c>
      <c r="J44" s="15">
        <v>280666.0</v>
      </c>
    </row>
    <row r="45">
      <c r="A45" s="17">
        <v>127995.0</v>
      </c>
      <c r="B45" s="13">
        <f t="shared" si="1"/>
        <v>40466</v>
      </c>
      <c r="C45" s="3">
        <v>84.02</v>
      </c>
      <c r="D45" s="3">
        <v>84.5</v>
      </c>
      <c r="E45" s="3">
        <v>81.95</v>
      </c>
      <c r="F45" s="3">
        <v>82.45</v>
      </c>
      <c r="G45" s="3">
        <v>-1.75</v>
      </c>
      <c r="H45" s="6">
        <v>-0.0208</v>
      </c>
      <c r="I45" s="15">
        <v>213942.0</v>
      </c>
      <c r="J45" s="15">
        <v>271344.0</v>
      </c>
    </row>
    <row r="46">
      <c r="A46" s="7">
        <v>40414.0</v>
      </c>
      <c r="B46" s="13">
        <f t="shared" si="1"/>
        <v>40469</v>
      </c>
      <c r="C46" s="3">
        <v>83.05</v>
      </c>
      <c r="D46" s="3">
        <v>84.5</v>
      </c>
      <c r="E46" s="3">
        <v>81.53</v>
      </c>
      <c r="F46" s="3">
        <v>84.37</v>
      </c>
      <c r="G46" s="3">
        <v>1.92</v>
      </c>
      <c r="H46" s="3">
        <v>0.0233</v>
      </c>
      <c r="I46" s="15">
        <v>174269.0</v>
      </c>
      <c r="J46" s="15">
        <v>267101.0</v>
      </c>
    </row>
    <row r="47">
      <c r="A47" s="8">
        <v>74.39</v>
      </c>
      <c r="B47" s="13">
        <f t="shared" si="1"/>
        <v>40470</v>
      </c>
      <c r="C47" s="3">
        <v>84.36</v>
      </c>
      <c r="D47" s="3">
        <v>84.45</v>
      </c>
      <c r="E47" s="3">
        <v>80.76</v>
      </c>
      <c r="F47" s="3">
        <v>81.1</v>
      </c>
      <c r="G47" s="3">
        <v>-3.27</v>
      </c>
      <c r="H47" s="6">
        <v>-0.0388</v>
      </c>
      <c r="I47" s="15">
        <v>239417.0</v>
      </c>
      <c r="J47" s="15">
        <v>251211.0</v>
      </c>
    </row>
    <row r="48">
      <c r="A48" s="8">
        <v>74.51</v>
      </c>
      <c r="B48" s="13">
        <f t="shared" si="1"/>
        <v>40471</v>
      </c>
      <c r="C48" s="3">
        <v>80.92</v>
      </c>
      <c r="D48" s="3">
        <v>83.7</v>
      </c>
      <c r="E48" s="3">
        <v>80.75</v>
      </c>
      <c r="F48" s="3">
        <v>83.6</v>
      </c>
      <c r="G48" s="3">
        <v>2.5</v>
      </c>
      <c r="H48" s="3">
        <v>0.0308</v>
      </c>
      <c r="I48" s="15">
        <v>199633.0</v>
      </c>
      <c r="J48" s="15">
        <v>256491.0</v>
      </c>
    </row>
    <row r="49">
      <c r="A49" s="8">
        <v>73.28</v>
      </c>
      <c r="B49" s="13">
        <f t="shared" si="1"/>
        <v>40472</v>
      </c>
      <c r="C49" s="3">
        <v>83.69</v>
      </c>
      <c r="D49" s="3">
        <v>83.88</v>
      </c>
      <c r="E49" s="3">
        <v>81.45</v>
      </c>
      <c r="F49" s="3">
        <v>81.83</v>
      </c>
      <c r="G49" s="3">
        <v>-1.77</v>
      </c>
      <c r="H49" s="6">
        <v>-0.0212</v>
      </c>
      <c r="I49" s="15">
        <v>200479.0</v>
      </c>
      <c r="J49" s="15">
        <v>245624.0</v>
      </c>
    </row>
    <row r="50">
      <c r="A50" s="8">
        <v>73.52</v>
      </c>
      <c r="B50" s="13">
        <f t="shared" si="1"/>
        <v>40473</v>
      </c>
      <c r="C50" s="3">
        <v>82.05</v>
      </c>
      <c r="D50" s="3">
        <v>83.25</v>
      </c>
      <c r="E50" s="3">
        <v>81.83</v>
      </c>
      <c r="F50" s="3">
        <v>82.96</v>
      </c>
      <c r="G50" s="3">
        <v>1.13</v>
      </c>
      <c r="H50" s="3">
        <v>0.0138</v>
      </c>
      <c r="I50" s="15">
        <v>136059.0</v>
      </c>
      <c r="J50" s="15">
        <v>247038.0</v>
      </c>
    </row>
    <row r="51">
      <c r="A51" s="11">
        <v>-1.19</v>
      </c>
      <c r="B51" s="13">
        <f t="shared" si="1"/>
        <v>40476</v>
      </c>
      <c r="C51" s="3">
        <v>83.15</v>
      </c>
      <c r="D51" s="3">
        <v>84.2</v>
      </c>
      <c r="E51" s="3">
        <v>82.7</v>
      </c>
      <c r="F51" s="3">
        <v>83.54</v>
      </c>
      <c r="G51" s="3">
        <v>0.58</v>
      </c>
      <c r="H51" s="3">
        <v>0.006999999999999999</v>
      </c>
      <c r="I51" s="15">
        <v>193481.0</v>
      </c>
      <c r="J51" s="15">
        <v>250916.0</v>
      </c>
    </row>
    <row r="52">
      <c r="A52" s="12">
        <v>-0.0159</v>
      </c>
      <c r="B52" s="13">
        <f t="shared" si="1"/>
        <v>40477</v>
      </c>
      <c r="C52" s="3">
        <v>83.3</v>
      </c>
      <c r="D52" s="3">
        <v>83.89</v>
      </c>
      <c r="E52" s="3">
        <v>82.96</v>
      </c>
      <c r="F52" s="3">
        <v>83.66</v>
      </c>
      <c r="G52" s="3">
        <v>0.12</v>
      </c>
      <c r="H52" s="3">
        <v>0.0014000000000000002</v>
      </c>
      <c r="I52" s="15">
        <v>147030.0</v>
      </c>
      <c r="J52" s="15">
        <v>246264.0</v>
      </c>
    </row>
    <row r="53">
      <c r="A53" s="17">
        <v>56407.0</v>
      </c>
      <c r="B53" s="13">
        <f t="shared" si="1"/>
        <v>40478</v>
      </c>
      <c r="C53" s="3">
        <v>83.59</v>
      </c>
      <c r="D53" s="3">
        <v>83.67</v>
      </c>
      <c r="E53" s="3">
        <v>81.85</v>
      </c>
      <c r="F53" s="3">
        <v>83.23</v>
      </c>
      <c r="G53" s="3">
        <v>-0.43</v>
      </c>
      <c r="H53" s="6">
        <v>-0.0051</v>
      </c>
      <c r="I53" s="15">
        <v>179430.0</v>
      </c>
      <c r="J53" s="15">
        <v>232941.0</v>
      </c>
    </row>
    <row r="54">
      <c r="A54" s="17">
        <v>124216.0</v>
      </c>
      <c r="B54" s="13">
        <f t="shared" si="1"/>
        <v>40479</v>
      </c>
      <c r="C54" s="3">
        <v>83.35</v>
      </c>
      <c r="D54" s="3">
        <v>83.85</v>
      </c>
      <c r="E54" s="3">
        <v>82.97</v>
      </c>
      <c r="F54" s="3">
        <v>83.59</v>
      </c>
      <c r="G54" s="3">
        <v>0.36</v>
      </c>
      <c r="H54" s="3">
        <v>0.0043</v>
      </c>
      <c r="I54" s="15">
        <v>167934.0</v>
      </c>
      <c r="J54" s="15">
        <v>225634.0</v>
      </c>
    </row>
    <row r="55">
      <c r="A55" s="7">
        <v>40415.0</v>
      </c>
      <c r="B55" s="13">
        <f t="shared" si="1"/>
        <v>40480</v>
      </c>
      <c r="C55" s="3">
        <v>83.47</v>
      </c>
      <c r="D55" s="3">
        <v>83.59</v>
      </c>
      <c r="E55" s="3">
        <v>82.21</v>
      </c>
      <c r="F55" s="3">
        <v>83.15</v>
      </c>
      <c r="G55" s="3">
        <v>-0.44</v>
      </c>
      <c r="H55" s="6">
        <v>-0.0053</v>
      </c>
      <c r="I55" s="15">
        <v>197774.0</v>
      </c>
      <c r="J55" s="15">
        <v>219218.0</v>
      </c>
    </row>
    <row r="56">
      <c r="A56" s="8">
        <v>73.54</v>
      </c>
      <c r="B56" s="5">
        <f t="shared" si="1"/>
        <v>40483</v>
      </c>
      <c r="C56" s="3">
        <v>83.13</v>
      </c>
      <c r="D56" s="3">
        <v>85.54</v>
      </c>
      <c r="E56" s="3">
        <v>82.82</v>
      </c>
      <c r="F56" s="3">
        <v>84.62</v>
      </c>
      <c r="G56" s="3">
        <v>1.47</v>
      </c>
      <c r="H56" s="3">
        <v>0.0177</v>
      </c>
      <c r="I56" s="15">
        <v>212003.0</v>
      </c>
      <c r="J56" s="15">
        <v>214492.0</v>
      </c>
    </row>
    <row r="57">
      <c r="A57" s="8">
        <v>74.77</v>
      </c>
      <c r="B57" s="5">
        <f t="shared" si="1"/>
        <v>40484</v>
      </c>
      <c r="C57" s="3">
        <v>84.62</v>
      </c>
      <c r="D57" s="3">
        <v>85.89</v>
      </c>
      <c r="E57" s="3">
        <v>84.53</v>
      </c>
      <c r="F57" s="3">
        <v>85.41</v>
      </c>
      <c r="G57" s="3">
        <v>0.79</v>
      </c>
      <c r="H57" s="3">
        <v>0.009300000000000001</v>
      </c>
      <c r="I57" s="15">
        <v>176791.0</v>
      </c>
      <c r="J57" s="15">
        <v>205469.0</v>
      </c>
    </row>
    <row r="58">
      <c r="A58" s="8">
        <v>72.82</v>
      </c>
      <c r="B58" s="5">
        <f t="shared" si="1"/>
        <v>40485</v>
      </c>
      <c r="C58" s="3">
        <v>85.88</v>
      </c>
      <c r="D58" s="3">
        <v>86.89</v>
      </c>
      <c r="E58" s="3">
        <v>85.24</v>
      </c>
      <c r="F58" s="3">
        <v>86.38</v>
      </c>
      <c r="G58" s="3">
        <v>0.97</v>
      </c>
      <c r="H58" s="3">
        <v>0.011399999999999999</v>
      </c>
      <c r="I58" s="15">
        <v>195888.0</v>
      </c>
      <c r="J58" s="15">
        <v>197525.0</v>
      </c>
    </row>
    <row r="59">
      <c r="A59" s="8">
        <v>74.52</v>
      </c>
      <c r="B59" s="5">
        <f t="shared" si="1"/>
        <v>40486</v>
      </c>
      <c r="C59" s="3">
        <v>86.75</v>
      </c>
      <c r="D59" s="3">
        <v>88.29</v>
      </c>
      <c r="E59" s="3">
        <v>86.63</v>
      </c>
      <c r="F59" s="3">
        <v>88.0</v>
      </c>
      <c r="G59" s="3">
        <v>1.62</v>
      </c>
      <c r="H59" s="3">
        <v>0.018799999999999997</v>
      </c>
      <c r="I59" s="15">
        <v>150413.0</v>
      </c>
      <c r="J59" s="15">
        <v>186765.0</v>
      </c>
    </row>
    <row r="60">
      <c r="A60" s="9">
        <f>+1</f>
        <v>1</v>
      </c>
      <c r="B60" s="5">
        <f t="shared" si="1"/>
        <v>40487</v>
      </c>
      <c r="C60" s="3">
        <v>88.28</v>
      </c>
      <c r="D60" s="3">
        <v>88.8</v>
      </c>
      <c r="E60" s="3">
        <v>87.31</v>
      </c>
      <c r="F60" s="3">
        <v>88.11</v>
      </c>
      <c r="G60" s="3">
        <v>0.11</v>
      </c>
      <c r="H60" s="3">
        <v>0.0013</v>
      </c>
      <c r="I60" s="15">
        <v>130633.0</v>
      </c>
      <c r="J60" s="15">
        <v>177684.0</v>
      </c>
    </row>
    <row r="61">
      <c r="A61" s="9">
        <f>+1.36%</f>
        <v>0.0136</v>
      </c>
      <c r="B61" s="5">
        <f t="shared" si="1"/>
        <v>40490</v>
      </c>
      <c r="C61" s="3">
        <v>88.61</v>
      </c>
      <c r="D61" s="3">
        <v>88.72</v>
      </c>
      <c r="E61" s="3">
        <v>87.3</v>
      </c>
      <c r="F61" s="3">
        <v>88.46</v>
      </c>
      <c r="G61" s="3">
        <v>0.35</v>
      </c>
      <c r="H61" s="3">
        <v>0.004</v>
      </c>
      <c r="I61" s="15">
        <v>127013.0</v>
      </c>
      <c r="J61" s="15">
        <v>160889.0</v>
      </c>
    </row>
    <row r="62">
      <c r="A62" s="16">
        <v>60126.0</v>
      </c>
      <c r="B62" s="5">
        <f t="shared" si="1"/>
        <v>40491</v>
      </c>
      <c r="C62" s="3">
        <v>88.01</v>
      </c>
      <c r="D62" s="3">
        <v>89.02</v>
      </c>
      <c r="E62" s="3">
        <v>87.17</v>
      </c>
      <c r="F62" s="3">
        <v>88.33</v>
      </c>
      <c r="G62" s="3">
        <v>-0.13</v>
      </c>
      <c r="H62" s="6">
        <v>-0.0015</v>
      </c>
      <c r="I62" s="15">
        <v>200879.0</v>
      </c>
      <c r="J62" s="15">
        <v>133213.0</v>
      </c>
    </row>
    <row r="63">
      <c r="A63" s="16">
        <v>125840.0</v>
      </c>
      <c r="B63" s="13">
        <f t="shared" si="1"/>
        <v>40492</v>
      </c>
      <c r="C63" s="3">
        <v>88.05</v>
      </c>
      <c r="D63" s="3">
        <v>89.32</v>
      </c>
      <c r="E63" s="3">
        <v>87.73</v>
      </c>
      <c r="F63" s="3">
        <v>88.96</v>
      </c>
      <c r="G63" s="3">
        <v>0.63</v>
      </c>
      <c r="H63" s="3">
        <v>0.0070999999999999995</v>
      </c>
      <c r="I63" s="15">
        <v>182373.0</v>
      </c>
      <c r="J63" s="15">
        <v>116943.0</v>
      </c>
    </row>
    <row r="64">
      <c r="A64" s="7">
        <v>40416.0</v>
      </c>
      <c r="B64" s="13">
        <f t="shared" si="1"/>
        <v>40493</v>
      </c>
      <c r="C64" s="3">
        <v>89.16</v>
      </c>
      <c r="D64" s="3">
        <v>89.7</v>
      </c>
      <c r="E64" s="3">
        <v>88.62</v>
      </c>
      <c r="F64" s="3">
        <v>88.81</v>
      </c>
      <c r="G64" s="3">
        <v>-0.15</v>
      </c>
      <c r="H64" s="6">
        <v>-0.0017</v>
      </c>
      <c r="I64" s="15">
        <v>165062.0</v>
      </c>
      <c r="J64" s="15">
        <v>75219.0</v>
      </c>
    </row>
    <row r="65">
      <c r="A65" s="8">
        <v>74.75</v>
      </c>
      <c r="B65" s="13">
        <f t="shared" si="1"/>
        <v>40494</v>
      </c>
      <c r="C65" s="3">
        <v>88.69</v>
      </c>
      <c r="D65" s="3">
        <v>88.74</v>
      </c>
      <c r="E65" s="3">
        <v>85.76</v>
      </c>
      <c r="F65" s="3">
        <v>86.34</v>
      </c>
      <c r="G65" s="3">
        <v>-2.47</v>
      </c>
      <c r="H65" s="6">
        <v>-0.0278</v>
      </c>
      <c r="I65" s="15">
        <v>160867.0</v>
      </c>
      <c r="J65" s="15">
        <v>35588.0</v>
      </c>
    </row>
    <row r="66">
      <c r="A66" s="8">
        <v>76.53</v>
      </c>
      <c r="B66" s="13">
        <f t="shared" si="1"/>
        <v>40497</v>
      </c>
      <c r="C66" s="3">
        <v>86.44</v>
      </c>
      <c r="D66" s="3">
        <v>87.37</v>
      </c>
      <c r="E66" s="3">
        <v>86.35</v>
      </c>
      <c r="F66" s="3">
        <v>86.7</v>
      </c>
      <c r="G66" s="3">
        <v>0.36</v>
      </c>
      <c r="H66" s="3">
        <v>0.0042</v>
      </c>
      <c r="I66" s="15">
        <v>28407.0</v>
      </c>
      <c r="J66" s="3">
        <v>0.0</v>
      </c>
    </row>
    <row r="67">
      <c r="A67" s="8">
        <v>74.4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75.99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+1.47</f>
        <v>1.47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+1.97%</f>
        <v>0.0197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64566.0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124892.0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40417.0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75.6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77.89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75.35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77.6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+1.61</f>
        <v>1.61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+2.12%</f>
        <v>0.0212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62291.0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124892.0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40420.0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77.9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78.0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76.96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77.62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+0.02</f>
        <v>0.02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+0.03%</f>
        <v>0.0003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35839.0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128558.0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40421.0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77.02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77.71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75.16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75.58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-2.04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-0.0263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79168.0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134168.0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40422.0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75.37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77.71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75.37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77.32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+1.74</f>
        <v>1.74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+2.3%</f>
        <v>0.023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53041.0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134502.0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40423.0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77.07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77.93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76.14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77.76</v>
      </c>
      <c r="B113" s="3" t="str">
        <f t="shared" si="1"/>
        <v/>
      </c>
    </row>
    <row r="114">
      <c r="A114" s="9">
        <f>+0.44</f>
        <v>0.44</v>
      </c>
      <c r="B114" s="3" t="str">
        <f t="shared" si="1"/>
        <v>#REF!</v>
      </c>
    </row>
    <row r="115">
      <c r="A115" s="9">
        <f>+0.57%</f>
        <v>0.0057</v>
      </c>
      <c r="B115" s="3" t="str">
        <f t="shared" si="1"/>
        <v>#REF!</v>
      </c>
    </row>
    <row r="116">
      <c r="A116" s="16">
        <v>74021.0</v>
      </c>
      <c r="B116" s="3" t="str">
        <f t="shared" si="1"/>
        <v>#REF!</v>
      </c>
    </row>
    <row r="117">
      <c r="A117" s="16">
        <v>134555.0</v>
      </c>
      <c r="B117" s="3" t="str">
        <f t="shared" si="1"/>
        <v>#REF!</v>
      </c>
    </row>
    <row r="118">
      <c r="A118" s="7">
        <v>40424.0</v>
      </c>
      <c r="B118" s="3" t="str">
        <f t="shared" si="1"/>
        <v>#REF!</v>
      </c>
    </row>
    <row r="119">
      <c r="A119" s="8">
        <v>77.46</v>
      </c>
      <c r="B119" s="3" t="str">
        <f t="shared" si="1"/>
        <v>#REF!</v>
      </c>
    </row>
    <row r="120">
      <c r="A120" s="8">
        <v>78.22</v>
      </c>
      <c r="B120" s="3" t="str">
        <f t="shared" si="1"/>
        <v>#REF!</v>
      </c>
    </row>
    <row r="121">
      <c r="A121" s="8">
        <v>76.13</v>
      </c>
      <c r="B121" s="3" t="str">
        <f t="shared" si="1"/>
        <v>#REF!</v>
      </c>
    </row>
    <row r="122">
      <c r="A122" s="8">
        <v>77.53</v>
      </c>
      <c r="B122" s="3" t="str">
        <f t="shared" si="1"/>
        <v>#REF!</v>
      </c>
    </row>
    <row r="123">
      <c r="A123" s="11">
        <v>-0.23</v>
      </c>
      <c r="B123" s="3" t="str">
        <f t="shared" si="1"/>
        <v>#REF!</v>
      </c>
    </row>
    <row r="124">
      <c r="A124" s="12">
        <v>-0.003</v>
      </c>
      <c r="B124" s="3" t="str">
        <f t="shared" si="1"/>
        <v>#REF!</v>
      </c>
    </row>
    <row r="125">
      <c r="A125" s="17">
        <v>62649.0</v>
      </c>
      <c r="B125" s="3" t="str">
        <f t="shared" si="1"/>
        <v>#REF!</v>
      </c>
    </row>
    <row r="126">
      <c r="A126" s="17">
        <v>137059.0</v>
      </c>
      <c r="B126" s="3" t="str">
        <f t="shared" si="1"/>
        <v>#REF!</v>
      </c>
    </row>
    <row r="127">
      <c r="A127" s="7">
        <v>40427.0</v>
      </c>
      <c r="B127" s="3" t="str">
        <f t="shared" si="1"/>
        <v>#REF!</v>
      </c>
    </row>
    <row r="128">
      <c r="A128" s="8">
        <v>77.32</v>
      </c>
      <c r="B128" s="3" t="str">
        <f t="shared" si="1"/>
        <v>#REF!</v>
      </c>
    </row>
    <row r="129">
      <c r="A129" s="8">
        <v>77.98</v>
      </c>
      <c r="B129" s="3" t="str">
        <f t="shared" si="1"/>
        <v>#REF!</v>
      </c>
    </row>
    <row r="130">
      <c r="A130" s="8">
        <v>77.12</v>
      </c>
      <c r="B130" s="3" t="str">
        <f t="shared" si="1"/>
        <v>#REF!</v>
      </c>
    </row>
    <row r="131">
      <c r="A131" s="8">
        <v>77.56</v>
      </c>
      <c r="B131" s="3" t="str">
        <f t="shared" si="1"/>
        <v>#REF!</v>
      </c>
    </row>
    <row r="132">
      <c r="A132" s="9">
        <f>+0.03</f>
        <v>0.03</v>
      </c>
      <c r="B132" s="3" t="str">
        <f t="shared" si="1"/>
        <v>#REF!</v>
      </c>
    </row>
    <row r="133">
      <c r="A133" s="9">
        <f>+0.04%</f>
        <v>0.0004</v>
      </c>
      <c r="B133" s="3" t="str">
        <f t="shared" si="1"/>
        <v>#REF!</v>
      </c>
    </row>
    <row r="134">
      <c r="A134" s="16">
        <v>20830.0</v>
      </c>
      <c r="B134" s="3" t="str">
        <f t="shared" si="1"/>
        <v>#REF!</v>
      </c>
    </row>
    <row r="135">
      <c r="A135" s="16">
        <v>136650.0</v>
      </c>
      <c r="B135" s="3" t="str">
        <f t="shared" si="1"/>
        <v>#REF!</v>
      </c>
    </row>
    <row r="136">
      <c r="A136" s="7">
        <v>40428.0</v>
      </c>
      <c r="B136" s="3" t="str">
        <f t="shared" si="1"/>
        <v>#REF!</v>
      </c>
    </row>
    <row r="137">
      <c r="A137" s="8">
        <v>77.3</v>
      </c>
      <c r="B137" s="3" t="str">
        <f t="shared" si="1"/>
        <v>#REF!</v>
      </c>
    </row>
    <row r="138">
      <c r="A138" s="8">
        <v>78.91</v>
      </c>
      <c r="B138" s="3" t="str">
        <f t="shared" si="1"/>
        <v>#REF!</v>
      </c>
    </row>
    <row r="139">
      <c r="A139" s="8">
        <v>76.23</v>
      </c>
      <c r="B139" s="3" t="str">
        <f t="shared" si="1"/>
        <v>#REF!</v>
      </c>
    </row>
    <row r="140">
      <c r="A140" s="8">
        <v>78.39</v>
      </c>
      <c r="B140" s="3" t="str">
        <f t="shared" si="1"/>
        <v>#REF!</v>
      </c>
    </row>
    <row r="141">
      <c r="A141" s="9">
        <f>+0.83</f>
        <v>0.83</v>
      </c>
      <c r="B141" s="3" t="str">
        <f t="shared" si="1"/>
        <v>#REF!</v>
      </c>
    </row>
    <row r="142">
      <c r="A142" s="9">
        <f>+1.07%</f>
        <v>0.0107</v>
      </c>
      <c r="B142" s="3" t="str">
        <f t="shared" si="1"/>
        <v>#REF!</v>
      </c>
    </row>
    <row r="143">
      <c r="A143" s="16">
        <v>93917.0</v>
      </c>
      <c r="B143" s="3" t="str">
        <f t="shared" si="1"/>
        <v>#REF!</v>
      </c>
    </row>
    <row r="144">
      <c r="A144" s="16">
        <v>140907.0</v>
      </c>
      <c r="B144" s="3" t="str">
        <f t="shared" si="1"/>
        <v>#REF!</v>
      </c>
    </row>
    <row r="145">
      <c r="A145" s="7">
        <v>40429.0</v>
      </c>
      <c r="B145" s="3" t="str">
        <f t="shared" si="1"/>
        <v>#REF!</v>
      </c>
    </row>
    <row r="146">
      <c r="A146" s="8">
        <v>77.96</v>
      </c>
      <c r="B146" s="3" t="str">
        <f t="shared" si="1"/>
        <v>#REF!</v>
      </c>
    </row>
    <row r="147">
      <c r="A147" s="8">
        <v>79.36</v>
      </c>
      <c r="B147" s="3" t="str">
        <f t="shared" si="1"/>
        <v>#REF!</v>
      </c>
    </row>
    <row r="148">
      <c r="A148" s="8">
        <v>77.45</v>
      </c>
      <c r="B148" s="3" t="str">
        <f t="shared" si="1"/>
        <v>#REF!</v>
      </c>
    </row>
    <row r="149">
      <c r="A149" s="8">
        <v>78.7</v>
      </c>
      <c r="B149" s="3" t="str">
        <f t="shared" si="1"/>
        <v>#REF!</v>
      </c>
    </row>
    <row r="150">
      <c r="A150" s="9">
        <f>+0.31</f>
        <v>0.31</v>
      </c>
      <c r="B150" s="3" t="str">
        <f t="shared" si="1"/>
        <v>#REF!</v>
      </c>
    </row>
    <row r="151">
      <c r="A151" s="9">
        <f>+0.4%</f>
        <v>0.004</v>
      </c>
      <c r="B151" s="3" t="str">
        <f t="shared" si="1"/>
        <v>#REF!</v>
      </c>
    </row>
    <row r="152">
      <c r="A152" s="16">
        <v>89285.0</v>
      </c>
      <c r="B152" s="3" t="str">
        <f t="shared" si="1"/>
        <v>#REF!</v>
      </c>
    </row>
    <row r="153">
      <c r="A153" s="16">
        <v>143393.0</v>
      </c>
      <c r="B153" s="3" t="str">
        <f t="shared" si="1"/>
        <v>#REF!</v>
      </c>
    </row>
    <row r="154">
      <c r="A154" s="7">
        <v>40430.0</v>
      </c>
      <c r="B154" s="3" t="str">
        <f t="shared" si="1"/>
        <v>#REF!</v>
      </c>
    </row>
    <row r="155">
      <c r="A155" s="8">
        <v>78.81</v>
      </c>
      <c r="B155" s="3" t="str">
        <f t="shared" si="1"/>
        <v>#REF!</v>
      </c>
    </row>
    <row r="156">
      <c r="A156" s="8">
        <v>79.39</v>
      </c>
      <c r="B156" s="3" t="str">
        <f t="shared" si="1"/>
        <v>#REF!</v>
      </c>
    </row>
    <row r="157">
      <c r="A157" s="8">
        <v>77.51</v>
      </c>
      <c r="B157" s="3" t="str">
        <f t="shared" si="1"/>
        <v>#REF!</v>
      </c>
    </row>
    <row r="158">
      <c r="A158" s="8">
        <v>78.03</v>
      </c>
      <c r="B158" s="3" t="str">
        <f t="shared" si="1"/>
        <v>#REF!</v>
      </c>
    </row>
    <row r="159">
      <c r="A159" s="11">
        <v>-0.67</v>
      </c>
      <c r="B159" s="3" t="str">
        <f t="shared" si="1"/>
        <v>#REF!</v>
      </c>
    </row>
    <row r="160">
      <c r="A160" s="12">
        <v>-0.0085</v>
      </c>
      <c r="B160" s="3" t="str">
        <f t="shared" si="1"/>
        <v>#REF!</v>
      </c>
    </row>
    <row r="161">
      <c r="A161" s="17">
        <v>81996.0</v>
      </c>
      <c r="B161" s="3" t="str">
        <f t="shared" si="1"/>
        <v>#REF!</v>
      </c>
    </row>
    <row r="162">
      <c r="A162" s="17">
        <v>147076.0</v>
      </c>
      <c r="B162" s="3" t="str">
        <f t="shared" si="1"/>
        <v>#REF!</v>
      </c>
    </row>
    <row r="163">
      <c r="A163" s="7">
        <v>40431.0</v>
      </c>
      <c r="B163" s="3" t="str">
        <f t="shared" si="1"/>
        <v>#REF!</v>
      </c>
    </row>
    <row r="164">
      <c r="A164" s="8">
        <v>77.67</v>
      </c>
      <c r="B164" s="3" t="str">
        <f t="shared" si="1"/>
        <v>#REF!</v>
      </c>
    </row>
    <row r="165">
      <c r="A165" s="8">
        <v>78.92</v>
      </c>
      <c r="B165" s="3" t="str">
        <f t="shared" si="1"/>
        <v>#REF!</v>
      </c>
    </row>
    <row r="166">
      <c r="A166" s="8">
        <v>77.57</v>
      </c>
      <c r="B166" s="3" t="str">
        <f t="shared" si="1"/>
        <v>#REF!</v>
      </c>
    </row>
    <row r="167">
      <c r="A167" s="8">
        <v>78.75</v>
      </c>
      <c r="B167" s="3" t="str">
        <f t="shared" si="1"/>
        <v>#REF!</v>
      </c>
    </row>
    <row r="168">
      <c r="A168" s="9">
        <f>+0.72</f>
        <v>0.72</v>
      </c>
      <c r="B168" s="3" t="str">
        <f t="shared" si="1"/>
        <v>#REF!</v>
      </c>
    </row>
    <row r="169">
      <c r="A169" s="9">
        <f>+0.92%</f>
        <v>0.0092</v>
      </c>
      <c r="B169" s="3" t="str">
        <f t="shared" si="1"/>
        <v>#REF!</v>
      </c>
    </row>
    <row r="170">
      <c r="A170" s="16">
        <v>104721.0</v>
      </c>
      <c r="B170" s="3" t="str">
        <f t="shared" si="1"/>
        <v>#REF!</v>
      </c>
    </row>
    <row r="171">
      <c r="A171" s="16">
        <v>158633.0</v>
      </c>
      <c r="B171" s="3" t="str">
        <f t="shared" si="1"/>
        <v>#REF!</v>
      </c>
    </row>
    <row r="172">
      <c r="A172" s="7">
        <v>40434.0</v>
      </c>
      <c r="B172" s="3" t="str">
        <f t="shared" si="1"/>
        <v>#REF!</v>
      </c>
    </row>
    <row r="173">
      <c r="A173" s="8">
        <v>79.0</v>
      </c>
      <c r="B173" s="3" t="str">
        <f t="shared" si="1"/>
        <v>#REF!</v>
      </c>
    </row>
    <row r="174">
      <c r="A174" s="8">
        <v>79.86</v>
      </c>
      <c r="B174" s="3" t="str">
        <f t="shared" si="1"/>
        <v>#REF!</v>
      </c>
    </row>
    <row r="175">
      <c r="A175" s="8">
        <v>78.67</v>
      </c>
      <c r="B175" s="3" t="str">
        <f t="shared" si="1"/>
        <v>#REF!</v>
      </c>
    </row>
    <row r="176">
      <c r="A176" s="8">
        <v>79.45</v>
      </c>
      <c r="B176" s="3" t="str">
        <f t="shared" si="1"/>
        <v>#REF!</v>
      </c>
    </row>
    <row r="177">
      <c r="A177" s="9">
        <f>+0.7</f>
        <v>0.7</v>
      </c>
      <c r="B177" s="3" t="str">
        <f t="shared" si="1"/>
        <v>#REF!</v>
      </c>
    </row>
    <row r="178">
      <c r="A178" s="9">
        <f>+0.89%</f>
        <v>0.0089</v>
      </c>
      <c r="B178" s="3" t="str">
        <f t="shared" si="1"/>
        <v>#REF!</v>
      </c>
    </row>
    <row r="179">
      <c r="A179" s="16">
        <v>87775.0</v>
      </c>
      <c r="B179" s="3" t="str">
        <f t="shared" si="1"/>
        <v>#REF!</v>
      </c>
    </row>
    <row r="180">
      <c r="A180" s="16">
        <v>170658.0</v>
      </c>
      <c r="B180" s="3" t="str">
        <f t="shared" si="1"/>
        <v>#REF!</v>
      </c>
    </row>
    <row r="181">
      <c r="A181" s="7">
        <v>40435.0</v>
      </c>
      <c r="B181" s="3" t="str">
        <f t="shared" si="1"/>
        <v>#REF!</v>
      </c>
    </row>
    <row r="182">
      <c r="A182" s="8">
        <v>79.32</v>
      </c>
      <c r="B182" s="3" t="str">
        <f t="shared" si="1"/>
        <v>#REF!</v>
      </c>
    </row>
    <row r="183">
      <c r="A183" s="8">
        <v>80.25</v>
      </c>
      <c r="B183" s="3" t="str">
        <f t="shared" si="1"/>
        <v>#REF!</v>
      </c>
    </row>
    <row r="184">
      <c r="A184" s="8">
        <v>78.82</v>
      </c>
      <c r="B184" s="3" t="str">
        <f t="shared" si="1"/>
        <v>#REF!</v>
      </c>
    </row>
    <row r="185">
      <c r="A185" s="8">
        <v>79.64</v>
      </c>
      <c r="B185" s="3" t="str">
        <f t="shared" si="1"/>
        <v>#REF!</v>
      </c>
    </row>
    <row r="186">
      <c r="A186" s="9">
        <f>+0.19</f>
        <v>0.19</v>
      </c>
      <c r="B186" s="3" t="str">
        <f t="shared" si="1"/>
        <v>#REF!</v>
      </c>
    </row>
    <row r="187">
      <c r="A187" s="9">
        <f>+0.24%</f>
        <v>0.0024</v>
      </c>
      <c r="B187" s="3" t="str">
        <f t="shared" si="1"/>
        <v>#REF!</v>
      </c>
    </row>
    <row r="188">
      <c r="A188" s="16">
        <v>89836.0</v>
      </c>
      <c r="B188" s="3" t="str">
        <f t="shared" si="1"/>
        <v>#REF!</v>
      </c>
    </row>
    <row r="189">
      <c r="A189" s="16">
        <v>178491.0</v>
      </c>
      <c r="B189" s="3" t="str">
        <f t="shared" si="1"/>
        <v>#REF!</v>
      </c>
    </row>
    <row r="190">
      <c r="A190" s="7">
        <v>40436.0</v>
      </c>
      <c r="B190" s="3" t="str">
        <f t="shared" si="1"/>
        <v>#REF!</v>
      </c>
    </row>
    <row r="191">
      <c r="A191" s="8">
        <v>79.33</v>
      </c>
      <c r="B191" s="3" t="str">
        <f t="shared" si="1"/>
        <v>#REF!</v>
      </c>
    </row>
    <row r="192">
      <c r="A192" s="8">
        <v>79.86</v>
      </c>
      <c r="B192" s="3" t="str">
        <f t="shared" si="1"/>
        <v>#REF!</v>
      </c>
    </row>
    <row r="193">
      <c r="A193" s="8">
        <v>78.88</v>
      </c>
      <c r="B193" s="3" t="str">
        <f t="shared" si="1"/>
        <v>#REF!</v>
      </c>
    </row>
    <row r="194">
      <c r="A194" s="8">
        <v>79.75</v>
      </c>
      <c r="B194" s="3" t="str">
        <f t="shared" si="1"/>
        <v>#REF!</v>
      </c>
    </row>
    <row r="195">
      <c r="A195" s="9">
        <f>+0.11</f>
        <v>0.11</v>
      </c>
      <c r="B195" s="3" t="str">
        <f t="shared" si="1"/>
        <v>#REF!</v>
      </c>
    </row>
    <row r="196">
      <c r="A196" s="9">
        <f>+0.14%</f>
        <v>0.0014</v>
      </c>
      <c r="B196" s="3" t="str">
        <f t="shared" si="1"/>
        <v>#REF!</v>
      </c>
    </row>
    <row r="197">
      <c r="A197" s="16">
        <v>85046.0</v>
      </c>
      <c r="B197" s="3" t="str">
        <f t="shared" si="1"/>
        <v>#REF!</v>
      </c>
    </row>
    <row r="198">
      <c r="A198" s="16">
        <v>180688.0</v>
      </c>
      <c r="B198" s="3" t="str">
        <f t="shared" si="1"/>
        <v>#REF!</v>
      </c>
    </row>
    <row r="199">
      <c r="A199" s="7">
        <v>40437.0</v>
      </c>
      <c r="B199" s="3" t="str">
        <f t="shared" si="1"/>
        <v>#REF!</v>
      </c>
    </row>
    <row r="200">
      <c r="A200" s="8">
        <v>79.47</v>
      </c>
      <c r="B200" s="3" t="str">
        <f t="shared" si="1"/>
        <v>#REF!</v>
      </c>
    </row>
    <row r="201">
      <c r="A201" s="8">
        <v>79.89</v>
      </c>
      <c r="B201" s="3" t="str">
        <f t="shared" si="1"/>
        <v>#REF!</v>
      </c>
    </row>
    <row r="202">
      <c r="A202" s="8">
        <v>78.18</v>
      </c>
      <c r="B202" s="3" t="str">
        <f t="shared" si="1"/>
        <v>#REF!</v>
      </c>
    </row>
    <row r="203">
      <c r="A203" s="8">
        <v>78.8</v>
      </c>
      <c r="B203" s="3" t="str">
        <f t="shared" si="1"/>
        <v>#REF!</v>
      </c>
    </row>
    <row r="204">
      <c r="A204" s="11">
        <v>-0.95</v>
      </c>
      <c r="B204" s="3" t="str">
        <f t="shared" si="1"/>
        <v>#REF!</v>
      </c>
    </row>
    <row r="205">
      <c r="A205" s="12">
        <v>-0.0119</v>
      </c>
      <c r="B205" s="3" t="str">
        <f t="shared" si="1"/>
        <v>#REF!</v>
      </c>
    </row>
    <row r="206">
      <c r="A206" s="17">
        <v>109539.0</v>
      </c>
      <c r="B206" s="3" t="str">
        <f t="shared" si="1"/>
        <v>#REF!</v>
      </c>
    </row>
    <row r="207">
      <c r="A207" s="17">
        <v>185847.0</v>
      </c>
      <c r="B207" s="3" t="str">
        <f t="shared" si="1"/>
        <v>#REF!</v>
      </c>
    </row>
    <row r="208">
      <c r="A208" s="7">
        <v>40438.0</v>
      </c>
      <c r="B208" s="3" t="str">
        <f t="shared" si="1"/>
        <v>#REF!</v>
      </c>
    </row>
    <row r="209">
      <c r="A209" s="8">
        <v>78.85</v>
      </c>
      <c r="B209" s="3" t="str">
        <f t="shared" si="1"/>
        <v>#REF!</v>
      </c>
    </row>
    <row r="210">
      <c r="A210" s="8">
        <v>79.73</v>
      </c>
      <c r="B210" s="3" t="str">
        <f t="shared" si="1"/>
        <v>#REF!</v>
      </c>
    </row>
    <row r="211">
      <c r="A211" s="8">
        <v>77.54</v>
      </c>
      <c r="B211" s="3" t="str">
        <f t="shared" si="1"/>
        <v>#REF!</v>
      </c>
    </row>
    <row r="212">
      <c r="A212" s="8">
        <v>78.51</v>
      </c>
      <c r="B212" s="3" t="str">
        <f t="shared" si="1"/>
        <v>#REF!</v>
      </c>
    </row>
    <row r="213">
      <c r="A213" s="11">
        <v>-0.29</v>
      </c>
      <c r="B213" s="3" t="str">
        <f t="shared" si="1"/>
        <v>#REF!</v>
      </c>
    </row>
    <row r="214">
      <c r="A214" s="12">
        <v>-0.0037</v>
      </c>
      <c r="B214" s="3" t="str">
        <f t="shared" si="1"/>
        <v>#REF!</v>
      </c>
    </row>
    <row r="215">
      <c r="A215" s="17">
        <v>82015.0</v>
      </c>
      <c r="B215" s="3" t="str">
        <f t="shared" si="1"/>
        <v>#REF!</v>
      </c>
    </row>
    <row r="216">
      <c r="A216" s="17">
        <v>190360.0</v>
      </c>
      <c r="B216" s="3" t="str">
        <f t="shared" si="1"/>
        <v>#REF!</v>
      </c>
    </row>
    <row r="217">
      <c r="A217" s="7">
        <v>40441.0</v>
      </c>
      <c r="B217" s="3" t="str">
        <f t="shared" si="1"/>
        <v>#REF!</v>
      </c>
    </row>
    <row r="218">
      <c r="A218" s="8">
        <v>78.51</v>
      </c>
      <c r="B218" s="3" t="str">
        <f t="shared" si="1"/>
        <v>#REF!</v>
      </c>
    </row>
    <row r="219">
      <c r="A219" s="8">
        <v>80.24</v>
      </c>
      <c r="B219" s="3" t="str">
        <f t="shared" si="1"/>
        <v>#REF!</v>
      </c>
    </row>
    <row r="220">
      <c r="A220" s="8">
        <v>77.99</v>
      </c>
      <c r="B220" s="3" t="str">
        <f t="shared" si="1"/>
        <v>#REF!</v>
      </c>
    </row>
    <row r="221">
      <c r="A221" s="8">
        <v>79.64</v>
      </c>
      <c r="B221" s="3" t="str">
        <f t="shared" si="1"/>
        <v>#REF!</v>
      </c>
    </row>
    <row r="222">
      <c r="A222" s="9">
        <f>+1.13</f>
        <v>1.13</v>
      </c>
      <c r="B222" s="3" t="str">
        <f t="shared" si="1"/>
        <v>#REF!</v>
      </c>
    </row>
    <row r="223">
      <c r="A223" s="9">
        <f>+1.44%</f>
        <v>0.0144</v>
      </c>
      <c r="B223" s="3" t="str">
        <f t="shared" si="1"/>
        <v>#REF!</v>
      </c>
    </row>
    <row r="224">
      <c r="A224" s="16">
        <v>78921.0</v>
      </c>
      <c r="B224" s="3" t="str">
        <f t="shared" si="1"/>
        <v>#REF!</v>
      </c>
    </row>
    <row r="225">
      <c r="A225" s="16">
        <v>187526.0</v>
      </c>
      <c r="B225" s="3" t="str">
        <f t="shared" si="1"/>
        <v>#REF!</v>
      </c>
    </row>
    <row r="226">
      <c r="A226" s="7">
        <v>40442.0</v>
      </c>
      <c r="B226" s="3" t="str">
        <f t="shared" si="1"/>
        <v>#REF!</v>
      </c>
    </row>
    <row r="227">
      <c r="A227" s="8">
        <v>79.5</v>
      </c>
      <c r="B227" s="3" t="str">
        <f t="shared" si="1"/>
        <v>#REF!</v>
      </c>
    </row>
    <row r="228">
      <c r="A228" s="8">
        <v>80.31</v>
      </c>
      <c r="B228" s="3" t="str">
        <f t="shared" si="1"/>
        <v>#REF!</v>
      </c>
    </row>
    <row r="229">
      <c r="A229" s="8">
        <v>78.36</v>
      </c>
      <c r="B229" s="3" t="str">
        <f t="shared" si="1"/>
        <v>#REF!</v>
      </c>
    </row>
    <row r="230">
      <c r="A230" s="8">
        <v>78.76</v>
      </c>
      <c r="B230" s="3" t="str">
        <f t="shared" si="1"/>
        <v>#REF!</v>
      </c>
    </row>
    <row r="231">
      <c r="A231" s="11">
        <v>-0.88</v>
      </c>
      <c r="B231" s="3" t="str">
        <f t="shared" si="1"/>
        <v>#REF!</v>
      </c>
    </row>
    <row r="232">
      <c r="A232" s="12">
        <v>-0.011</v>
      </c>
      <c r="B232" s="3" t="str">
        <f t="shared" si="1"/>
        <v>#REF!</v>
      </c>
    </row>
    <row r="233">
      <c r="A233" s="17">
        <v>103157.0</v>
      </c>
      <c r="B233" s="3" t="str">
        <f t="shared" si="1"/>
        <v>#REF!</v>
      </c>
    </row>
    <row r="234">
      <c r="A234" s="17">
        <v>174150.0</v>
      </c>
      <c r="B234" s="3" t="str">
        <f t="shared" si="1"/>
        <v>#REF!</v>
      </c>
    </row>
    <row r="235">
      <c r="A235" s="7">
        <v>40443.0</v>
      </c>
      <c r="B235" s="3" t="str">
        <f t="shared" si="1"/>
        <v>#REF!</v>
      </c>
    </row>
    <row r="236">
      <c r="A236" s="8">
        <v>78.53</v>
      </c>
      <c r="B236" s="3" t="str">
        <f t="shared" si="1"/>
        <v>#REF!</v>
      </c>
    </row>
    <row r="237">
      <c r="A237" s="8">
        <v>79.18</v>
      </c>
      <c r="B237" s="3" t="str">
        <f t="shared" si="1"/>
        <v>#REF!</v>
      </c>
    </row>
    <row r="238">
      <c r="A238" s="8">
        <v>77.81</v>
      </c>
      <c r="B238" s="3" t="str">
        <f t="shared" si="1"/>
        <v>#REF!</v>
      </c>
    </row>
    <row r="239">
      <c r="A239" s="8">
        <v>78.29</v>
      </c>
      <c r="B239" s="3" t="str">
        <f t="shared" si="1"/>
        <v>#REF!</v>
      </c>
    </row>
    <row r="240">
      <c r="A240" s="11">
        <v>-0.47</v>
      </c>
      <c r="B240" s="3" t="str">
        <f t="shared" si="1"/>
        <v>#REF!</v>
      </c>
    </row>
    <row r="241">
      <c r="A241" s="12">
        <v>-0.006</v>
      </c>
      <c r="B241" s="3" t="str">
        <f t="shared" si="1"/>
        <v>#REF!</v>
      </c>
    </row>
    <row r="242">
      <c r="A242" s="17">
        <v>94028.0</v>
      </c>
      <c r="B242" s="3" t="str">
        <f t="shared" si="1"/>
        <v>#REF!</v>
      </c>
    </row>
    <row r="243">
      <c r="A243" s="17">
        <v>176132.0</v>
      </c>
      <c r="B243" s="3" t="str">
        <f t="shared" si="1"/>
        <v>#REF!</v>
      </c>
    </row>
    <row r="244">
      <c r="A244" s="7">
        <v>40444.0</v>
      </c>
      <c r="B244" s="3" t="str">
        <f t="shared" si="1"/>
        <v>#REF!</v>
      </c>
    </row>
    <row r="245">
      <c r="A245" s="8">
        <v>78.3</v>
      </c>
      <c r="B245" s="3" t="str">
        <f t="shared" si="1"/>
        <v>#REF!</v>
      </c>
    </row>
    <row r="246">
      <c r="A246" s="8">
        <v>78.78</v>
      </c>
      <c r="B246" s="3" t="str">
        <f t="shared" si="1"/>
        <v>#REF!</v>
      </c>
    </row>
    <row r="247">
      <c r="A247" s="8">
        <v>77.09</v>
      </c>
      <c r="B247" s="3" t="str">
        <f t="shared" si="1"/>
        <v>#REF!</v>
      </c>
    </row>
    <row r="248">
      <c r="A248" s="8">
        <v>78.43</v>
      </c>
      <c r="B248" s="3" t="str">
        <f t="shared" si="1"/>
        <v>#REF!</v>
      </c>
    </row>
    <row r="249">
      <c r="A249" s="9">
        <f>+0.14</f>
        <v>0.14</v>
      </c>
      <c r="B249" s="3" t="str">
        <f t="shared" si="1"/>
        <v>#REF!</v>
      </c>
    </row>
    <row r="250">
      <c r="A250" s="9">
        <f>+0.18%</f>
        <v>0.0018</v>
      </c>
      <c r="B250" s="3" t="str">
        <f t="shared" si="1"/>
        <v>#REF!</v>
      </c>
    </row>
    <row r="251">
      <c r="A251" s="16">
        <v>88655.0</v>
      </c>
      <c r="B251" s="3" t="str">
        <f t="shared" si="1"/>
        <v>#REF!</v>
      </c>
    </row>
    <row r="252">
      <c r="A252" s="16">
        <v>177735.0</v>
      </c>
      <c r="B252" s="3" t="str">
        <f t="shared" si="1"/>
        <v>#REF!</v>
      </c>
    </row>
    <row r="253">
      <c r="A253" s="7">
        <v>40445.0</v>
      </c>
      <c r="B253" s="3" t="str">
        <f t="shared" si="1"/>
        <v>#REF!</v>
      </c>
    </row>
    <row r="254">
      <c r="A254" s="8">
        <v>78.43</v>
      </c>
      <c r="B254" s="3" t="str">
        <f t="shared" si="1"/>
        <v>#REF!</v>
      </c>
    </row>
    <row r="255">
      <c r="A255" s="8">
        <v>79.66</v>
      </c>
      <c r="B255" s="3" t="str">
        <f t="shared" si="1"/>
        <v>#REF!</v>
      </c>
    </row>
    <row r="256">
      <c r="A256" s="8">
        <v>78.0</v>
      </c>
      <c r="B256" s="3" t="str">
        <f t="shared" si="1"/>
        <v>#REF!</v>
      </c>
    </row>
    <row r="257">
      <c r="A257" s="8">
        <v>79.12</v>
      </c>
      <c r="B257" s="3" t="str">
        <f t="shared" si="1"/>
        <v>#REF!</v>
      </c>
    </row>
    <row r="258">
      <c r="A258" s="9">
        <f>+0.69</f>
        <v>0.69</v>
      </c>
      <c r="B258" s="3" t="str">
        <f t="shared" si="1"/>
        <v>#REF!</v>
      </c>
    </row>
    <row r="259">
      <c r="A259" s="9">
        <f>+0.88%</f>
        <v>0.0088</v>
      </c>
      <c r="B259" s="3" t="str">
        <f t="shared" si="1"/>
        <v>#REF!</v>
      </c>
    </row>
    <row r="260">
      <c r="A260" s="16">
        <v>80053.0</v>
      </c>
      <c r="B260" s="3" t="str">
        <f t="shared" si="1"/>
        <v>#REF!</v>
      </c>
    </row>
    <row r="261">
      <c r="A261" s="16">
        <v>183811.0</v>
      </c>
      <c r="B261" s="3" t="str">
        <f t="shared" si="1"/>
        <v>#REF!</v>
      </c>
    </row>
    <row r="262">
      <c r="A262" s="7">
        <v>40448.0</v>
      </c>
      <c r="B262" s="3" t="str">
        <f t="shared" si="1"/>
        <v>#REF!</v>
      </c>
    </row>
    <row r="263">
      <c r="A263" s="8">
        <v>79.25</v>
      </c>
      <c r="B263" s="3" t="str">
        <f t="shared" si="1"/>
        <v>#REF!</v>
      </c>
    </row>
    <row r="264">
      <c r="A264" s="8">
        <v>79.4</v>
      </c>
      <c r="B264" s="3" t="str">
        <f t="shared" si="1"/>
        <v>#REF!</v>
      </c>
    </row>
    <row r="265">
      <c r="A265" s="8">
        <v>77.8</v>
      </c>
      <c r="B265" s="3" t="str">
        <f t="shared" si="1"/>
        <v>#REF!</v>
      </c>
    </row>
    <row r="266">
      <c r="A266" s="8">
        <v>78.73</v>
      </c>
      <c r="B266" s="3" t="str">
        <f t="shared" si="1"/>
        <v>#REF!</v>
      </c>
    </row>
    <row r="267">
      <c r="A267" s="11">
        <v>-0.39</v>
      </c>
      <c r="B267" s="3" t="str">
        <f t="shared" si="1"/>
        <v>#REF!</v>
      </c>
    </row>
    <row r="268">
      <c r="A268" s="12">
        <v>-0.0049</v>
      </c>
      <c r="B268" s="3" t="str">
        <f t="shared" si="1"/>
        <v>#REF!</v>
      </c>
    </row>
    <row r="269">
      <c r="A269" s="17">
        <v>88072.0</v>
      </c>
      <c r="B269" s="3" t="str">
        <f t="shared" si="1"/>
        <v>#REF!</v>
      </c>
    </row>
    <row r="270">
      <c r="A270" s="17">
        <v>193533.0</v>
      </c>
      <c r="B270" s="3" t="str">
        <f t="shared" si="1"/>
        <v>#REF!</v>
      </c>
    </row>
    <row r="271">
      <c r="A271" s="7">
        <v>40449.0</v>
      </c>
      <c r="B271" s="3" t="str">
        <f t="shared" si="1"/>
        <v>#REF!</v>
      </c>
    </row>
    <row r="272">
      <c r="A272" s="8">
        <v>78.44</v>
      </c>
      <c r="B272" s="3" t="str">
        <f t="shared" si="1"/>
        <v>#REF!</v>
      </c>
    </row>
    <row r="273">
      <c r="A273" s="8">
        <v>79.73</v>
      </c>
      <c r="B273" s="3" t="str">
        <f t="shared" si="1"/>
        <v>#REF!</v>
      </c>
    </row>
    <row r="274">
      <c r="A274" s="8">
        <v>77.9</v>
      </c>
      <c r="B274" s="3" t="str">
        <f t="shared" si="1"/>
        <v>#REF!</v>
      </c>
    </row>
    <row r="275">
      <c r="A275" s="8">
        <v>78.91</v>
      </c>
      <c r="B275" s="3" t="str">
        <f t="shared" si="1"/>
        <v>#REF!</v>
      </c>
    </row>
    <row r="276">
      <c r="A276" s="9">
        <f>+0.18</f>
        <v>0.18</v>
      </c>
      <c r="B276" s="3" t="str">
        <f t="shared" si="1"/>
        <v>#REF!</v>
      </c>
    </row>
    <row r="277">
      <c r="A277" s="9">
        <f>+0.23%</f>
        <v>0.0023</v>
      </c>
      <c r="B277" s="3" t="str">
        <f t="shared" si="1"/>
        <v>#REF!</v>
      </c>
    </row>
    <row r="278">
      <c r="A278" s="16">
        <v>108774.0</v>
      </c>
      <c r="B278" s="3" t="str">
        <f t="shared" si="1"/>
        <v>#REF!</v>
      </c>
    </row>
    <row r="279">
      <c r="A279" s="16">
        <v>199260.0</v>
      </c>
      <c r="B279" s="3" t="str">
        <f t="shared" si="1"/>
        <v>#REF!</v>
      </c>
    </row>
    <row r="280">
      <c r="A280" s="7">
        <v>40450.0</v>
      </c>
      <c r="B280" s="3" t="str">
        <f t="shared" si="1"/>
        <v>#REF!</v>
      </c>
    </row>
    <row r="281">
      <c r="A281" s="8">
        <v>79.16</v>
      </c>
      <c r="B281" s="3" t="str">
        <f t="shared" si="1"/>
        <v>#REF!</v>
      </c>
    </row>
    <row r="282">
      <c r="A282" s="8">
        <v>81.18</v>
      </c>
      <c r="B282" s="3" t="str">
        <f t="shared" si="1"/>
        <v>#REF!</v>
      </c>
    </row>
    <row r="283">
      <c r="A283" s="8">
        <v>78.62</v>
      </c>
      <c r="B283" s="3" t="str">
        <f t="shared" si="1"/>
        <v>#REF!</v>
      </c>
    </row>
    <row r="284">
      <c r="A284" s="8">
        <v>81.02</v>
      </c>
      <c r="B284" s="3" t="str">
        <f t="shared" si="1"/>
        <v>#REF!</v>
      </c>
    </row>
    <row r="285">
      <c r="A285" s="9">
        <f>+2.11</f>
        <v>2.11</v>
      </c>
      <c r="B285" s="3" t="str">
        <f t="shared" si="1"/>
        <v>#REF!</v>
      </c>
    </row>
    <row r="286">
      <c r="A286" s="9">
        <f>+2.67%</f>
        <v>0.0267</v>
      </c>
      <c r="B286" s="3" t="str">
        <f t="shared" si="1"/>
        <v>#REF!</v>
      </c>
    </row>
    <row r="287">
      <c r="A287" s="16">
        <v>114054.0</v>
      </c>
      <c r="B287" s="3" t="str">
        <f t="shared" si="1"/>
        <v>#REF!</v>
      </c>
    </row>
    <row r="288">
      <c r="A288" s="16">
        <v>208484.0</v>
      </c>
      <c r="B288" s="3" t="str">
        <f t="shared" si="1"/>
        <v>#REF!</v>
      </c>
    </row>
    <row r="289">
      <c r="A289" s="7">
        <v>40451.0</v>
      </c>
      <c r="B289" s="3" t="str">
        <f t="shared" si="1"/>
        <v>#REF!</v>
      </c>
    </row>
    <row r="290">
      <c r="A290" s="8">
        <v>80.95</v>
      </c>
      <c r="B290" s="3" t="str">
        <f t="shared" si="1"/>
        <v>#REF!</v>
      </c>
    </row>
    <row r="291">
      <c r="A291" s="8">
        <v>82.69</v>
      </c>
      <c r="B291" s="3" t="str">
        <f t="shared" si="1"/>
        <v>#REF!</v>
      </c>
    </row>
    <row r="292">
      <c r="A292" s="8">
        <v>80.69</v>
      </c>
      <c r="B292" s="3" t="str">
        <f t="shared" si="1"/>
        <v>#REF!</v>
      </c>
    </row>
    <row r="293">
      <c r="A293" s="8">
        <v>82.59</v>
      </c>
      <c r="B293" s="3" t="str">
        <f t="shared" si="1"/>
        <v>#REF!</v>
      </c>
    </row>
    <row r="294">
      <c r="A294" s="9">
        <f>+1.57</f>
        <v>1.57</v>
      </c>
      <c r="B294" s="3" t="str">
        <f t="shared" si="1"/>
        <v>#REF!</v>
      </c>
    </row>
    <row r="295">
      <c r="A295" s="9">
        <f>+1.94%</f>
        <v>0.0194</v>
      </c>
      <c r="B295" s="3" t="str">
        <f t="shared" si="1"/>
        <v>#REF!</v>
      </c>
    </row>
    <row r="296">
      <c r="A296" s="16">
        <v>126025.0</v>
      </c>
      <c r="B296" s="3" t="str">
        <f t="shared" si="1"/>
        <v>#REF!</v>
      </c>
    </row>
    <row r="297">
      <c r="A297" s="16">
        <v>222933.0</v>
      </c>
      <c r="B297" s="3" t="str">
        <f t="shared" si="1"/>
        <v>#REF!</v>
      </c>
    </row>
    <row r="298">
      <c r="A298" s="7">
        <v>40452.0</v>
      </c>
      <c r="B298" s="3" t="str">
        <f t="shared" si="1"/>
        <v>#REF!</v>
      </c>
    </row>
    <row r="299">
      <c r="A299" s="8">
        <v>82.49</v>
      </c>
      <c r="B299" s="3" t="str">
        <f t="shared" si="1"/>
        <v>#REF!</v>
      </c>
    </row>
    <row r="300">
      <c r="A300" s="8">
        <v>84.07</v>
      </c>
      <c r="B300" s="3" t="str">
        <f t="shared" si="1"/>
        <v>#REF!</v>
      </c>
    </row>
    <row r="301">
      <c r="A301" s="8">
        <v>82.49</v>
      </c>
      <c r="B301" s="3" t="str">
        <f t="shared" si="1"/>
        <v>#REF!</v>
      </c>
    </row>
    <row r="302">
      <c r="A302" s="8">
        <v>84.02</v>
      </c>
      <c r="B302" s="3" t="str">
        <f t="shared" si="1"/>
        <v>#REF!</v>
      </c>
    </row>
    <row r="303">
      <c r="A303" s="9">
        <f>+1.43</f>
        <v>1.43</v>
      </c>
      <c r="B303" s="3" t="str">
        <f t="shared" si="1"/>
        <v>#REF!</v>
      </c>
    </row>
    <row r="304">
      <c r="A304" s="9">
        <f>+1.73%</f>
        <v>0.0173</v>
      </c>
      <c r="B304" s="3" t="str">
        <f t="shared" si="1"/>
        <v>#REF!</v>
      </c>
    </row>
    <row r="305">
      <c r="A305" s="16">
        <v>108609.0</v>
      </c>
      <c r="B305" s="3" t="str">
        <f t="shared" si="1"/>
        <v>#REF!</v>
      </c>
    </row>
    <row r="306">
      <c r="A306" s="16">
        <v>231656.0</v>
      </c>
      <c r="B306" s="3" t="str">
        <f t="shared" si="1"/>
        <v>#REF!</v>
      </c>
    </row>
    <row r="307">
      <c r="A307" s="7">
        <v>40455.0</v>
      </c>
      <c r="B307" s="3" t="str">
        <f t="shared" si="1"/>
        <v>#REF!</v>
      </c>
    </row>
    <row r="308">
      <c r="A308" s="8">
        <v>84.06</v>
      </c>
      <c r="B308" s="3" t="str">
        <f t="shared" si="1"/>
        <v>#REF!</v>
      </c>
    </row>
    <row r="309">
      <c r="A309" s="8">
        <v>84.65</v>
      </c>
      <c r="B309" s="3" t="str">
        <f t="shared" si="1"/>
        <v>#REF!</v>
      </c>
    </row>
    <row r="310">
      <c r="A310" s="8">
        <v>83.16</v>
      </c>
      <c r="B310" s="3" t="str">
        <f t="shared" si="1"/>
        <v>#REF!</v>
      </c>
    </row>
    <row r="311">
      <c r="A311" s="8">
        <v>83.52</v>
      </c>
      <c r="B311" s="3" t="str">
        <f t="shared" si="1"/>
        <v>#REF!</v>
      </c>
    </row>
    <row r="312">
      <c r="A312" s="11">
        <v>-0.5</v>
      </c>
      <c r="B312" s="3" t="str">
        <f t="shared" si="1"/>
        <v>#REF!</v>
      </c>
    </row>
    <row r="313">
      <c r="A313" s="12">
        <v>-0.006</v>
      </c>
      <c r="B313" s="3" t="str">
        <f t="shared" si="1"/>
        <v>#REF!</v>
      </c>
    </row>
    <row r="314">
      <c r="A314" s="17">
        <v>111414.0</v>
      </c>
      <c r="B314" s="3" t="str">
        <f t="shared" si="1"/>
        <v>#REF!</v>
      </c>
    </row>
    <row r="315">
      <c r="A315" s="17">
        <v>234693.0</v>
      </c>
      <c r="B315" s="3" t="str">
        <f t="shared" si="1"/>
        <v>#REF!</v>
      </c>
    </row>
    <row r="316">
      <c r="A316" s="7">
        <v>40456.0</v>
      </c>
      <c r="B316" s="3" t="str">
        <f t="shared" si="1"/>
        <v>#REF!</v>
      </c>
    </row>
    <row r="317">
      <c r="A317" s="8">
        <v>83.45</v>
      </c>
      <c r="B317" s="3" t="str">
        <f t="shared" si="1"/>
        <v>#REF!</v>
      </c>
    </row>
    <row r="318">
      <c r="A318" s="8">
        <v>85.1</v>
      </c>
      <c r="B318" s="3" t="str">
        <f t="shared" si="1"/>
        <v>#REF!</v>
      </c>
    </row>
    <row r="319">
      <c r="A319" s="8">
        <v>83.18</v>
      </c>
      <c r="B319" s="3" t="str">
        <f t="shared" si="1"/>
        <v>#REF!</v>
      </c>
    </row>
    <row r="320">
      <c r="A320" s="8">
        <v>85.03</v>
      </c>
      <c r="B320" s="3" t="str">
        <f t="shared" si="1"/>
        <v>#REF!</v>
      </c>
    </row>
    <row r="321">
      <c r="A321" s="9">
        <f>+1.51</f>
        <v>1.51</v>
      </c>
      <c r="B321" s="3" t="str">
        <f t="shared" si="1"/>
        <v>#REF!</v>
      </c>
    </row>
    <row r="322">
      <c r="A322" s="9">
        <f>+1.81%</f>
        <v>0.0181</v>
      </c>
      <c r="B322" s="3" t="str">
        <f t="shared" si="1"/>
        <v>#REF!</v>
      </c>
    </row>
    <row r="323">
      <c r="A323" s="16">
        <v>117375.0</v>
      </c>
      <c r="B323" s="3" t="str">
        <f t="shared" si="1"/>
        <v>#REF!</v>
      </c>
    </row>
    <row r="324">
      <c r="A324" s="16">
        <v>252196.0</v>
      </c>
      <c r="B324" s="3" t="str">
        <f t="shared" si="1"/>
        <v>#REF!</v>
      </c>
    </row>
    <row r="325">
      <c r="A325" s="7">
        <v>40457.0</v>
      </c>
      <c r="B325" s="3" t="str">
        <f t="shared" si="1"/>
        <v>#REF!</v>
      </c>
    </row>
    <row r="326">
      <c r="A326" s="8">
        <v>84.96</v>
      </c>
      <c r="B326" s="3" t="str">
        <f t="shared" si="1"/>
        <v>#REF!</v>
      </c>
    </row>
    <row r="327">
      <c r="A327" s="8">
        <v>86.06</v>
      </c>
      <c r="B327" s="3" t="str">
        <f t="shared" si="1"/>
        <v>#REF!</v>
      </c>
    </row>
    <row r="328">
      <c r="A328" s="8">
        <v>84.4</v>
      </c>
      <c r="B328" s="3" t="str">
        <f t="shared" si="1"/>
        <v>#REF!</v>
      </c>
    </row>
    <row r="329">
      <c r="A329" s="8">
        <v>85.29</v>
      </c>
      <c r="B329" s="3" t="str">
        <f t="shared" si="1"/>
        <v>#REF!</v>
      </c>
    </row>
    <row r="330">
      <c r="A330" s="9">
        <f>+0.26</f>
        <v>0.26</v>
      </c>
      <c r="B330" s="3" t="str">
        <f t="shared" si="1"/>
        <v>#REF!</v>
      </c>
    </row>
    <row r="331">
      <c r="A331" s="9">
        <f>+0.31%</f>
        <v>0.0031</v>
      </c>
      <c r="B331" s="3" t="str">
        <f t="shared" si="1"/>
        <v>#REF!</v>
      </c>
    </row>
    <row r="332">
      <c r="A332" s="16">
        <v>144977.0</v>
      </c>
      <c r="B332" s="3" t="str">
        <f t="shared" si="1"/>
        <v>#REF!</v>
      </c>
    </row>
    <row r="333">
      <c r="A333" s="16">
        <v>266241.0</v>
      </c>
      <c r="B333" s="3" t="str">
        <f t="shared" si="1"/>
        <v>#REF!</v>
      </c>
    </row>
    <row r="334">
      <c r="A334" s="7">
        <v>40458.0</v>
      </c>
      <c r="B334" s="3" t="str">
        <f t="shared" si="1"/>
        <v>#REF!</v>
      </c>
    </row>
    <row r="335">
      <c r="A335" s="8">
        <v>85.43</v>
      </c>
      <c r="B335" s="3" t="str">
        <f t="shared" si="1"/>
        <v>#REF!</v>
      </c>
    </row>
    <row r="336">
      <c r="A336" s="8">
        <v>86.25</v>
      </c>
      <c r="B336" s="3" t="str">
        <f t="shared" si="1"/>
        <v>#REF!</v>
      </c>
    </row>
    <row r="337">
      <c r="A337" s="8">
        <v>83.2</v>
      </c>
      <c r="B337" s="3" t="str">
        <f t="shared" si="1"/>
        <v>#REF!</v>
      </c>
    </row>
    <row r="338">
      <c r="A338" s="8">
        <v>83.71</v>
      </c>
      <c r="B338" s="3" t="str">
        <f t="shared" si="1"/>
        <v>#REF!</v>
      </c>
    </row>
    <row r="339">
      <c r="A339" s="11">
        <v>-1.58</v>
      </c>
      <c r="B339" s="3" t="str">
        <f t="shared" si="1"/>
        <v>#REF!</v>
      </c>
    </row>
    <row r="340">
      <c r="A340" s="12">
        <v>-0.0185</v>
      </c>
      <c r="B340" s="3" t="str">
        <f t="shared" si="1"/>
        <v>#REF!</v>
      </c>
    </row>
    <row r="341">
      <c r="A341" s="17">
        <v>145570.0</v>
      </c>
      <c r="B341" s="3" t="str">
        <f t="shared" si="1"/>
        <v>#REF!</v>
      </c>
    </row>
    <row r="342">
      <c r="A342" s="17">
        <v>272208.0</v>
      </c>
      <c r="B342" s="3" t="str">
        <f t="shared" si="1"/>
        <v>#REF!</v>
      </c>
    </row>
    <row r="343">
      <c r="A343" s="7">
        <v>40459.0</v>
      </c>
      <c r="B343" s="3" t="str">
        <f t="shared" si="1"/>
        <v>#REF!</v>
      </c>
    </row>
    <row r="344">
      <c r="A344" s="8">
        <v>83.45</v>
      </c>
      <c r="B344" s="3" t="str">
        <f t="shared" si="1"/>
        <v>#REF!</v>
      </c>
    </row>
    <row r="345">
      <c r="A345" s="8">
        <v>84.9</v>
      </c>
      <c r="B345" s="3" t="str">
        <f t="shared" si="1"/>
        <v>#REF!</v>
      </c>
    </row>
    <row r="346">
      <c r="A346" s="8">
        <v>82.18</v>
      </c>
      <c r="B346" s="3" t="str">
        <f t="shared" si="1"/>
        <v>#REF!</v>
      </c>
    </row>
    <row r="347">
      <c r="A347" s="8">
        <v>84.37</v>
      </c>
      <c r="B347" s="3" t="str">
        <f t="shared" si="1"/>
        <v>#REF!</v>
      </c>
    </row>
    <row r="348">
      <c r="A348" s="9">
        <f>+0.66</f>
        <v>0.66</v>
      </c>
      <c r="B348" s="3" t="str">
        <f t="shared" si="1"/>
        <v>#REF!</v>
      </c>
    </row>
    <row r="349">
      <c r="A349" s="9">
        <f>+0.79%</f>
        <v>0.0079</v>
      </c>
      <c r="B349" s="3" t="str">
        <f t="shared" si="1"/>
        <v>#REF!</v>
      </c>
    </row>
    <row r="350">
      <c r="A350" s="16">
        <v>140815.0</v>
      </c>
      <c r="B350" s="3" t="str">
        <f t="shared" si="1"/>
        <v>#REF!</v>
      </c>
    </row>
    <row r="351">
      <c r="A351" s="16">
        <v>285165.0</v>
      </c>
      <c r="B351" s="3" t="str">
        <f t="shared" si="1"/>
        <v>#REF!</v>
      </c>
    </row>
    <row r="352">
      <c r="A352" s="14">
        <v>40462.0</v>
      </c>
      <c r="B352" s="3" t="str">
        <f t="shared" si="1"/>
        <v>#REF!</v>
      </c>
    </row>
    <row r="353">
      <c r="A353" s="8">
        <v>84.67</v>
      </c>
      <c r="B353" s="3" t="str">
        <f t="shared" si="1"/>
        <v>#REF!</v>
      </c>
    </row>
    <row r="354">
      <c r="A354" s="8">
        <v>85.02</v>
      </c>
      <c r="B354" s="3" t="str">
        <f t="shared" si="1"/>
        <v>#REF!</v>
      </c>
    </row>
    <row r="355">
      <c r="A355" s="8">
        <v>83.68</v>
      </c>
      <c r="B355" s="3" t="str">
        <f t="shared" si="1"/>
        <v>#REF!</v>
      </c>
    </row>
    <row r="356">
      <c r="A356" s="8">
        <v>84.17</v>
      </c>
      <c r="B356" s="3" t="str">
        <f t="shared" si="1"/>
        <v>#REF!</v>
      </c>
    </row>
    <row r="357">
      <c r="A357" s="11">
        <v>-0.2</v>
      </c>
      <c r="B357" s="3" t="str">
        <f t="shared" si="1"/>
        <v>#REF!</v>
      </c>
    </row>
    <row r="358">
      <c r="A358" s="12">
        <v>-0.0024</v>
      </c>
      <c r="B358" s="3" t="str">
        <f t="shared" si="1"/>
        <v>#REF!</v>
      </c>
    </row>
    <row r="359">
      <c r="A359" s="17">
        <v>129695.0</v>
      </c>
      <c r="B359" s="3" t="str">
        <f t="shared" si="1"/>
        <v>#REF!</v>
      </c>
    </row>
    <row r="360">
      <c r="A360" s="17">
        <v>279234.0</v>
      </c>
      <c r="B360" s="3" t="str">
        <f t="shared" si="1"/>
        <v>#REF!</v>
      </c>
    </row>
    <row r="361">
      <c r="A361" s="14">
        <v>40463.0</v>
      </c>
      <c r="B361" s="3" t="str">
        <f t="shared" si="1"/>
        <v>#REF!</v>
      </c>
    </row>
    <row r="362">
      <c r="A362" s="8">
        <v>83.78</v>
      </c>
      <c r="B362" s="3" t="str">
        <f t="shared" si="1"/>
        <v>#REF!</v>
      </c>
    </row>
    <row r="363">
      <c r="A363" s="8">
        <v>84.41</v>
      </c>
      <c r="B363" s="3" t="str">
        <f t="shared" si="1"/>
        <v>#REF!</v>
      </c>
    </row>
    <row r="364">
      <c r="A364" s="8">
        <v>82.93</v>
      </c>
      <c r="B364" s="3" t="str">
        <f t="shared" si="1"/>
        <v>#REF!</v>
      </c>
    </row>
    <row r="365">
      <c r="A365" s="8">
        <v>83.88</v>
      </c>
      <c r="B365" s="3" t="str">
        <f t="shared" si="1"/>
        <v>#REF!</v>
      </c>
    </row>
    <row r="366">
      <c r="A366" s="11">
        <v>-0.29</v>
      </c>
      <c r="B366" s="3" t="str">
        <f t="shared" si="1"/>
        <v>#REF!</v>
      </c>
    </row>
    <row r="367">
      <c r="A367" s="12">
        <v>-0.0034</v>
      </c>
      <c r="B367" s="3" t="str">
        <f t="shared" si="1"/>
        <v>#REF!</v>
      </c>
    </row>
    <row r="368">
      <c r="A368" s="17">
        <v>152602.0</v>
      </c>
      <c r="B368" s="3" t="str">
        <f t="shared" si="1"/>
        <v>#REF!</v>
      </c>
    </row>
    <row r="369">
      <c r="A369" s="17">
        <v>277343.0</v>
      </c>
      <c r="B369" s="3" t="str">
        <f t="shared" si="1"/>
        <v>#REF!</v>
      </c>
    </row>
    <row r="370">
      <c r="A370" s="14">
        <v>40464.0</v>
      </c>
      <c r="B370" s="3" t="str">
        <f t="shared" si="1"/>
        <v>#REF!</v>
      </c>
    </row>
    <row r="371">
      <c r="A371" s="8">
        <v>83.85</v>
      </c>
      <c r="B371" s="3" t="str">
        <f t="shared" si="1"/>
        <v>#REF!</v>
      </c>
    </row>
    <row r="372">
      <c r="A372" s="8">
        <v>85.27</v>
      </c>
      <c r="B372" s="3" t="str">
        <f t="shared" si="1"/>
        <v>#REF!</v>
      </c>
    </row>
    <row r="373">
      <c r="A373" s="8">
        <v>83.85</v>
      </c>
      <c r="B373" s="3" t="str">
        <f t="shared" si="1"/>
        <v>#REF!</v>
      </c>
    </row>
    <row r="374">
      <c r="A374" s="8">
        <v>84.85</v>
      </c>
      <c r="B374" s="3" t="str">
        <f t="shared" si="1"/>
        <v>#REF!</v>
      </c>
    </row>
    <row r="375">
      <c r="A375" s="9">
        <f>+0.97</f>
        <v>0.97</v>
      </c>
      <c r="B375" s="3" t="str">
        <f t="shared" si="1"/>
        <v>#REF!</v>
      </c>
    </row>
    <row r="376">
      <c r="A376" s="9">
        <f>+1.16%</f>
        <v>0.0116</v>
      </c>
      <c r="B376" s="3" t="str">
        <f t="shared" si="1"/>
        <v>#REF!</v>
      </c>
    </row>
    <row r="377">
      <c r="A377" s="16">
        <v>191214.0</v>
      </c>
      <c r="B377" s="3" t="str">
        <f t="shared" si="1"/>
        <v>#REF!</v>
      </c>
    </row>
    <row r="378">
      <c r="A378" s="16">
        <v>275548.0</v>
      </c>
      <c r="B378" s="3" t="str">
        <f t="shared" si="1"/>
        <v>#REF!</v>
      </c>
    </row>
    <row r="379">
      <c r="A379" s="14">
        <v>40465.0</v>
      </c>
      <c r="B379" s="3" t="str">
        <f t="shared" si="1"/>
        <v>#REF!</v>
      </c>
    </row>
    <row r="380">
      <c r="A380" s="8">
        <v>85.03</v>
      </c>
      <c r="B380" s="3" t="str">
        <f t="shared" si="1"/>
        <v>#REF!</v>
      </c>
    </row>
    <row r="381">
      <c r="A381" s="8">
        <v>85.75</v>
      </c>
      <c r="B381" s="3" t="str">
        <f t="shared" si="1"/>
        <v>#REF!</v>
      </c>
    </row>
    <row r="382">
      <c r="A382" s="8">
        <v>83.72</v>
      </c>
      <c r="B382" s="3" t="str">
        <f t="shared" si="1"/>
        <v>#REF!</v>
      </c>
    </row>
    <row r="383">
      <c r="A383" s="8">
        <v>84.2</v>
      </c>
      <c r="B383" s="3" t="str">
        <f t="shared" si="1"/>
        <v>#REF!</v>
      </c>
    </row>
    <row r="384">
      <c r="A384" s="11">
        <v>-0.65</v>
      </c>
      <c r="B384" s="3" t="str">
        <f t="shared" si="1"/>
        <v>#REF!</v>
      </c>
    </row>
    <row r="385">
      <c r="A385" s="12">
        <v>-0.0077</v>
      </c>
      <c r="B385" s="3" t="str">
        <f t="shared" si="1"/>
        <v>#REF!</v>
      </c>
    </row>
    <row r="386">
      <c r="A386" s="17">
        <v>189471.0</v>
      </c>
      <c r="B386" s="3" t="str">
        <f t="shared" si="1"/>
        <v>#REF!</v>
      </c>
    </row>
    <row r="387">
      <c r="A387" s="17">
        <v>280666.0</v>
      </c>
      <c r="B387" s="3" t="str">
        <f t="shared" si="1"/>
        <v>#REF!</v>
      </c>
    </row>
    <row r="388">
      <c r="A388" s="14">
        <v>40466.0</v>
      </c>
      <c r="B388" s="3" t="str">
        <f t="shared" si="1"/>
        <v>#REF!</v>
      </c>
    </row>
    <row r="389">
      <c r="A389" s="8">
        <v>84.02</v>
      </c>
      <c r="B389" s="3" t="str">
        <f t="shared" si="1"/>
        <v>#REF!</v>
      </c>
    </row>
    <row r="390">
      <c r="A390" s="8">
        <v>84.5</v>
      </c>
      <c r="B390" s="3" t="str">
        <f t="shared" si="1"/>
        <v>#REF!</v>
      </c>
    </row>
    <row r="391">
      <c r="A391" s="8">
        <v>81.95</v>
      </c>
      <c r="B391" s="3" t="str">
        <f t="shared" si="1"/>
        <v>#REF!</v>
      </c>
    </row>
    <row r="392">
      <c r="A392" s="8">
        <v>82.45</v>
      </c>
      <c r="B392" s="3" t="str">
        <f t="shared" si="1"/>
        <v>#REF!</v>
      </c>
    </row>
    <row r="393">
      <c r="A393" s="11">
        <v>-1.75</v>
      </c>
      <c r="B393" s="3" t="str">
        <f t="shared" si="1"/>
        <v>#REF!</v>
      </c>
    </row>
    <row r="394">
      <c r="A394" s="12">
        <v>-0.0208</v>
      </c>
      <c r="B394" s="3" t="str">
        <f t="shared" si="1"/>
        <v>#REF!</v>
      </c>
    </row>
    <row r="395">
      <c r="A395" s="17">
        <v>213942.0</v>
      </c>
      <c r="B395" s="3" t="str">
        <f t="shared" si="1"/>
        <v>#REF!</v>
      </c>
    </row>
    <row r="396">
      <c r="A396" s="17">
        <v>271344.0</v>
      </c>
      <c r="B396" s="3" t="str">
        <f t="shared" si="1"/>
        <v>#REF!</v>
      </c>
    </row>
    <row r="397">
      <c r="A397" s="14">
        <v>40469.0</v>
      </c>
      <c r="B397" s="3" t="str">
        <f t="shared" si="1"/>
        <v>#REF!</v>
      </c>
    </row>
    <row r="398">
      <c r="A398" s="8">
        <v>83.05</v>
      </c>
      <c r="B398" s="3" t="str">
        <f t="shared" si="1"/>
        <v>#REF!</v>
      </c>
    </row>
    <row r="399">
      <c r="A399" s="8">
        <v>84.5</v>
      </c>
      <c r="B399" s="3" t="str">
        <f t="shared" si="1"/>
        <v>#REF!</v>
      </c>
    </row>
    <row r="400">
      <c r="A400" s="8">
        <v>81.53</v>
      </c>
      <c r="B400" s="3" t="str">
        <f t="shared" si="1"/>
        <v>#REF!</v>
      </c>
    </row>
    <row r="401">
      <c r="A401" s="8">
        <v>84.37</v>
      </c>
      <c r="B401" s="3" t="str">
        <f t="shared" si="1"/>
        <v>#REF!</v>
      </c>
    </row>
    <row r="402">
      <c r="A402" s="9">
        <f>+1.92</f>
        <v>1.92</v>
      </c>
      <c r="B402" s="3" t="str">
        <f t="shared" si="1"/>
        <v>#REF!</v>
      </c>
    </row>
    <row r="403">
      <c r="A403" s="9">
        <f>+2.33%</f>
        <v>0.0233</v>
      </c>
      <c r="B403" s="3" t="str">
        <f t="shared" si="1"/>
        <v>#REF!</v>
      </c>
    </row>
    <row r="404">
      <c r="A404" s="16">
        <v>174269.0</v>
      </c>
      <c r="B404" s="3" t="str">
        <f t="shared" si="1"/>
        <v>#REF!</v>
      </c>
    </row>
    <row r="405">
      <c r="A405" s="16">
        <v>267101.0</v>
      </c>
      <c r="B405" s="3" t="str">
        <f t="shared" si="1"/>
        <v>#REF!</v>
      </c>
    </row>
    <row r="406">
      <c r="A406" s="14">
        <v>40470.0</v>
      </c>
      <c r="B406" s="3" t="str">
        <f t="shared" si="1"/>
        <v>#REF!</v>
      </c>
    </row>
    <row r="407">
      <c r="A407" s="8">
        <v>84.36</v>
      </c>
      <c r="B407" s="3" t="str">
        <f t="shared" si="1"/>
        <v>#REF!</v>
      </c>
    </row>
    <row r="408">
      <c r="A408" s="8">
        <v>84.45</v>
      </c>
      <c r="B408" s="3" t="str">
        <f t="shared" si="1"/>
        <v>#REF!</v>
      </c>
    </row>
    <row r="409">
      <c r="A409" s="8">
        <v>80.76</v>
      </c>
      <c r="B409" s="3" t="str">
        <f t="shared" si="1"/>
        <v>#REF!</v>
      </c>
    </row>
    <row r="410">
      <c r="A410" s="8">
        <v>81.1</v>
      </c>
      <c r="B410" s="3" t="str">
        <f t="shared" si="1"/>
        <v>#REF!</v>
      </c>
    </row>
    <row r="411">
      <c r="A411" s="11">
        <v>-3.27</v>
      </c>
      <c r="B411" s="3" t="str">
        <f t="shared" si="1"/>
        <v>#REF!</v>
      </c>
    </row>
    <row r="412">
      <c r="A412" s="12">
        <v>-0.0388</v>
      </c>
      <c r="B412" s="3" t="str">
        <f t="shared" si="1"/>
        <v>#REF!</v>
      </c>
    </row>
    <row r="413">
      <c r="A413" s="17">
        <v>239417.0</v>
      </c>
      <c r="B413" s="3" t="str">
        <f t="shared" si="1"/>
        <v>#REF!</v>
      </c>
    </row>
    <row r="414">
      <c r="A414" s="17">
        <v>251211.0</v>
      </c>
      <c r="B414" s="3" t="str">
        <f t="shared" si="1"/>
        <v>#REF!</v>
      </c>
    </row>
    <row r="415">
      <c r="A415" s="14">
        <v>40471.0</v>
      </c>
      <c r="B415" s="3" t="str">
        <f t="shared" si="1"/>
        <v>#REF!</v>
      </c>
    </row>
    <row r="416">
      <c r="A416" s="8">
        <v>80.92</v>
      </c>
      <c r="B416" s="3" t="str">
        <f t="shared" si="1"/>
        <v>#REF!</v>
      </c>
    </row>
    <row r="417">
      <c r="A417" s="8">
        <v>83.7</v>
      </c>
      <c r="B417" s="3" t="str">
        <f t="shared" si="1"/>
        <v>#REF!</v>
      </c>
    </row>
    <row r="418">
      <c r="A418" s="8">
        <v>80.75</v>
      </c>
      <c r="B418" s="3" t="str">
        <f t="shared" si="1"/>
        <v>#REF!</v>
      </c>
    </row>
    <row r="419">
      <c r="A419" s="8">
        <v>83.6</v>
      </c>
      <c r="B419" s="3" t="str">
        <f t="shared" si="1"/>
        <v>#REF!</v>
      </c>
    </row>
    <row r="420">
      <c r="A420" s="9">
        <f>+2.5</f>
        <v>2.5</v>
      </c>
      <c r="B420" s="3" t="str">
        <f t="shared" si="1"/>
        <v>#REF!</v>
      </c>
    </row>
    <row r="421">
      <c r="A421" s="9">
        <f>+3.08%</f>
        <v>0.0308</v>
      </c>
      <c r="B421" s="3" t="str">
        <f t="shared" si="1"/>
        <v>#REF!</v>
      </c>
    </row>
    <row r="422">
      <c r="A422" s="16">
        <v>199633.0</v>
      </c>
      <c r="B422" s="3" t="str">
        <f t="shared" si="1"/>
        <v>#REF!</v>
      </c>
    </row>
    <row r="423">
      <c r="A423" s="16">
        <v>256491.0</v>
      </c>
      <c r="B423" s="3" t="str">
        <f t="shared" si="1"/>
        <v>#REF!</v>
      </c>
    </row>
    <row r="424">
      <c r="A424" s="14">
        <v>40472.0</v>
      </c>
      <c r="B424" s="3" t="str">
        <f t="shared" si="1"/>
        <v>#REF!</v>
      </c>
    </row>
    <row r="425">
      <c r="A425" s="8">
        <v>83.69</v>
      </c>
      <c r="B425" s="3" t="str">
        <f t="shared" si="1"/>
        <v>#REF!</v>
      </c>
    </row>
    <row r="426">
      <c r="A426" s="8">
        <v>83.88</v>
      </c>
      <c r="B426" s="3" t="str">
        <f t="shared" si="1"/>
        <v>#REF!</v>
      </c>
    </row>
    <row r="427">
      <c r="A427" s="8">
        <v>81.45</v>
      </c>
      <c r="B427" s="3" t="str">
        <f t="shared" si="1"/>
        <v>#REF!</v>
      </c>
    </row>
    <row r="428">
      <c r="A428" s="8">
        <v>81.83</v>
      </c>
      <c r="B428" s="3" t="str">
        <f t="shared" si="1"/>
        <v>#REF!</v>
      </c>
    </row>
    <row r="429">
      <c r="A429" s="11">
        <v>-1.77</v>
      </c>
      <c r="B429" s="3" t="str">
        <f t="shared" si="1"/>
        <v>#REF!</v>
      </c>
    </row>
    <row r="430">
      <c r="A430" s="12">
        <v>-0.0212</v>
      </c>
      <c r="B430" s="3" t="str">
        <f t="shared" si="1"/>
        <v>#REF!</v>
      </c>
    </row>
    <row r="431">
      <c r="A431" s="17">
        <v>200479.0</v>
      </c>
      <c r="B431" s="3" t="str">
        <f t="shared" si="1"/>
        <v>#REF!</v>
      </c>
    </row>
    <row r="432">
      <c r="A432" s="17">
        <v>245624.0</v>
      </c>
      <c r="B432" s="3" t="str">
        <f t="shared" si="1"/>
        <v>#REF!</v>
      </c>
    </row>
    <row r="433">
      <c r="A433" s="14">
        <v>40473.0</v>
      </c>
      <c r="B433" s="3" t="str">
        <f t="shared" si="1"/>
        <v>#REF!</v>
      </c>
    </row>
    <row r="434">
      <c r="A434" s="8">
        <v>82.05</v>
      </c>
      <c r="B434" s="3" t="str">
        <f t="shared" si="1"/>
        <v>#REF!</v>
      </c>
    </row>
    <row r="435">
      <c r="A435" s="8">
        <v>83.25</v>
      </c>
      <c r="B435" s="3" t="str">
        <f t="shared" si="1"/>
        <v>#REF!</v>
      </c>
    </row>
    <row r="436">
      <c r="A436" s="8">
        <v>81.83</v>
      </c>
      <c r="B436" s="3" t="str">
        <f t="shared" si="1"/>
        <v>#REF!</v>
      </c>
    </row>
    <row r="437">
      <c r="A437" s="8">
        <v>82.96</v>
      </c>
      <c r="B437" s="3" t="str">
        <f t="shared" si="1"/>
        <v>#REF!</v>
      </c>
    </row>
    <row r="438">
      <c r="A438" s="9">
        <f>+1.13</f>
        <v>1.13</v>
      </c>
      <c r="B438" s="3" t="str">
        <f t="shared" si="1"/>
        <v>#REF!</v>
      </c>
    </row>
    <row r="439">
      <c r="A439" s="9">
        <f>+1.38%</f>
        <v>0.0138</v>
      </c>
      <c r="B439" s="3" t="str">
        <f t="shared" si="1"/>
        <v>#REF!</v>
      </c>
    </row>
    <row r="440">
      <c r="A440" s="16">
        <v>136059.0</v>
      </c>
      <c r="B440" s="3" t="str">
        <f t="shared" si="1"/>
        <v>#REF!</v>
      </c>
    </row>
    <row r="441">
      <c r="A441" s="16">
        <v>247038.0</v>
      </c>
      <c r="B441" s="3" t="str">
        <f t="shared" si="1"/>
        <v>#REF!</v>
      </c>
    </row>
    <row r="442">
      <c r="A442" s="14">
        <v>40476.0</v>
      </c>
      <c r="B442" s="3" t="str">
        <f t="shared" si="1"/>
        <v>#REF!</v>
      </c>
    </row>
    <row r="443">
      <c r="A443" s="8">
        <v>83.15</v>
      </c>
      <c r="B443" s="3" t="str">
        <f t="shared" si="1"/>
        <v>#REF!</v>
      </c>
    </row>
    <row r="444">
      <c r="A444" s="8">
        <v>84.2</v>
      </c>
      <c r="B444" s="3" t="str">
        <f t="shared" si="1"/>
        <v>#REF!</v>
      </c>
    </row>
    <row r="445">
      <c r="A445" s="8">
        <v>82.7</v>
      </c>
      <c r="B445" s="3" t="str">
        <f t="shared" si="1"/>
        <v>#REF!</v>
      </c>
    </row>
    <row r="446">
      <c r="A446" s="8">
        <v>83.54</v>
      </c>
      <c r="B446" s="3" t="str">
        <f t="shared" si="1"/>
        <v>#REF!</v>
      </c>
    </row>
    <row r="447">
      <c r="A447" s="9">
        <f>+0.58</f>
        <v>0.58</v>
      </c>
      <c r="B447" s="3" t="str">
        <f t="shared" si="1"/>
        <v>#REF!</v>
      </c>
    </row>
    <row r="448">
      <c r="A448" s="9">
        <f>+0.7%</f>
        <v>0.007</v>
      </c>
      <c r="B448" s="3" t="str">
        <f t="shared" si="1"/>
        <v>#REF!</v>
      </c>
    </row>
    <row r="449">
      <c r="A449" s="16">
        <v>193481.0</v>
      </c>
      <c r="B449" s="3" t="str">
        <f t="shared" si="1"/>
        <v>#REF!</v>
      </c>
    </row>
    <row r="450">
      <c r="A450" s="16">
        <v>250916.0</v>
      </c>
      <c r="B450" s="3" t="str">
        <f t="shared" si="1"/>
        <v>#REF!</v>
      </c>
    </row>
    <row r="451">
      <c r="A451" s="14">
        <v>40477.0</v>
      </c>
      <c r="B451" s="3" t="str">
        <f t="shared" si="1"/>
        <v>#REF!</v>
      </c>
    </row>
    <row r="452">
      <c r="A452" s="8">
        <v>83.3</v>
      </c>
      <c r="B452" s="3" t="str">
        <f t="shared" si="1"/>
        <v>#REF!</v>
      </c>
    </row>
    <row r="453">
      <c r="A453" s="8">
        <v>83.89</v>
      </c>
      <c r="B453" s="3" t="str">
        <f t="shared" si="1"/>
        <v>#REF!</v>
      </c>
    </row>
    <row r="454">
      <c r="A454" s="8">
        <v>82.96</v>
      </c>
      <c r="B454" s="3" t="str">
        <f t="shared" si="1"/>
        <v>#REF!</v>
      </c>
    </row>
    <row r="455">
      <c r="A455" s="8">
        <v>83.66</v>
      </c>
      <c r="B455" s="3" t="str">
        <f t="shared" si="1"/>
        <v>#REF!</v>
      </c>
    </row>
    <row r="456">
      <c r="A456" s="9">
        <f>+0.12</f>
        <v>0.12</v>
      </c>
      <c r="B456" s="3" t="str">
        <f t="shared" si="1"/>
        <v>#REF!</v>
      </c>
    </row>
    <row r="457">
      <c r="A457" s="9">
        <f>+0.14%</f>
        <v>0.0014</v>
      </c>
      <c r="B457" s="3" t="str">
        <f t="shared" si="1"/>
        <v>#REF!</v>
      </c>
    </row>
    <row r="458">
      <c r="A458" s="16">
        <v>147030.0</v>
      </c>
      <c r="B458" s="3" t="str">
        <f t="shared" si="1"/>
        <v>#REF!</v>
      </c>
    </row>
    <row r="459">
      <c r="A459" s="16">
        <v>246264.0</v>
      </c>
      <c r="B459" s="3" t="str">
        <f t="shared" si="1"/>
        <v>#REF!</v>
      </c>
    </row>
    <row r="460">
      <c r="A460" s="14">
        <v>40478.0</v>
      </c>
      <c r="B460" s="3" t="str">
        <f t="shared" si="1"/>
        <v>#REF!</v>
      </c>
    </row>
    <row r="461">
      <c r="A461" s="8">
        <v>83.59</v>
      </c>
      <c r="B461" s="3" t="str">
        <f t="shared" si="1"/>
        <v>#REF!</v>
      </c>
    </row>
    <row r="462">
      <c r="A462" s="8">
        <v>83.67</v>
      </c>
      <c r="B462" s="3" t="str">
        <f t="shared" si="1"/>
        <v>#REF!</v>
      </c>
    </row>
    <row r="463">
      <c r="A463" s="8">
        <v>81.85</v>
      </c>
      <c r="B463" s="3" t="str">
        <f t="shared" si="1"/>
        <v>#REF!</v>
      </c>
    </row>
    <row r="464">
      <c r="A464" s="8">
        <v>83.23</v>
      </c>
      <c r="B464" s="3" t="str">
        <f t="shared" si="1"/>
        <v>#REF!</v>
      </c>
    </row>
    <row r="465">
      <c r="A465" s="11">
        <v>-0.43</v>
      </c>
      <c r="B465" s="3" t="str">
        <f t="shared" si="1"/>
        <v>#REF!</v>
      </c>
    </row>
    <row r="466">
      <c r="A466" s="12">
        <v>-0.0051</v>
      </c>
      <c r="B466" s="3" t="str">
        <f t="shared" si="1"/>
        <v>#REF!</v>
      </c>
    </row>
    <row r="467">
      <c r="A467" s="17">
        <v>179430.0</v>
      </c>
      <c r="B467" s="3" t="str">
        <f t="shared" si="1"/>
        <v>#REF!</v>
      </c>
    </row>
    <row r="468">
      <c r="A468" s="17">
        <v>232941.0</v>
      </c>
      <c r="B468" s="3" t="str">
        <f t="shared" si="1"/>
        <v>#REF!</v>
      </c>
    </row>
    <row r="469">
      <c r="A469" s="14">
        <v>40479.0</v>
      </c>
      <c r="B469" s="3" t="str">
        <f t="shared" si="1"/>
        <v>#REF!</v>
      </c>
    </row>
    <row r="470">
      <c r="A470" s="8">
        <v>83.35</v>
      </c>
      <c r="B470" s="3" t="str">
        <f t="shared" si="1"/>
        <v>#REF!</v>
      </c>
    </row>
    <row r="471">
      <c r="A471" s="8">
        <v>83.85</v>
      </c>
      <c r="B471" s="3" t="str">
        <f t="shared" si="1"/>
        <v>#REF!</v>
      </c>
    </row>
    <row r="472">
      <c r="A472" s="8">
        <v>82.97</v>
      </c>
      <c r="B472" s="3" t="str">
        <f t="shared" si="1"/>
        <v>#REF!</v>
      </c>
    </row>
    <row r="473">
      <c r="A473" s="8">
        <v>83.59</v>
      </c>
      <c r="B473" s="3" t="str">
        <f t="shared" si="1"/>
        <v>#REF!</v>
      </c>
    </row>
    <row r="474">
      <c r="A474" s="9">
        <f>+0.36</f>
        <v>0.36</v>
      </c>
      <c r="B474" s="3" t="str">
        <f t="shared" si="1"/>
        <v>#REF!</v>
      </c>
    </row>
    <row r="475">
      <c r="A475" s="9">
        <f>+0.43%</f>
        <v>0.0043</v>
      </c>
      <c r="B475" s="3" t="str">
        <f t="shared" si="1"/>
        <v>#REF!</v>
      </c>
    </row>
    <row r="476">
      <c r="A476" s="16">
        <v>167934.0</v>
      </c>
      <c r="B476" s="3" t="str">
        <f t="shared" si="1"/>
        <v>#REF!</v>
      </c>
    </row>
    <row r="477">
      <c r="A477" s="16">
        <v>225634.0</v>
      </c>
      <c r="B477" s="3" t="str">
        <f t="shared" si="1"/>
        <v>#REF!</v>
      </c>
    </row>
    <row r="478">
      <c r="A478" s="14">
        <v>40480.0</v>
      </c>
      <c r="B478" s="3" t="str">
        <f t="shared" si="1"/>
        <v>#REF!</v>
      </c>
    </row>
    <row r="479">
      <c r="A479" s="8">
        <v>83.47</v>
      </c>
      <c r="B479" s="3" t="str">
        <f t="shared" si="1"/>
        <v>#REF!</v>
      </c>
    </row>
    <row r="480">
      <c r="A480" s="8">
        <v>83.59</v>
      </c>
      <c r="B480" s="3" t="str">
        <f t="shared" si="1"/>
        <v>#REF!</v>
      </c>
    </row>
    <row r="481">
      <c r="A481" s="8">
        <v>82.21</v>
      </c>
      <c r="B481" s="3" t="str">
        <f t="shared" si="1"/>
        <v>#REF!</v>
      </c>
    </row>
    <row r="482">
      <c r="A482" s="8">
        <v>83.15</v>
      </c>
      <c r="B482" s="3" t="str">
        <f t="shared" si="1"/>
        <v>#REF!</v>
      </c>
    </row>
    <row r="483">
      <c r="A483" s="11">
        <v>-0.44</v>
      </c>
      <c r="B483" s="3" t="str">
        <f t="shared" si="1"/>
        <v>#REF!</v>
      </c>
    </row>
    <row r="484">
      <c r="A484" s="12">
        <v>-0.0053</v>
      </c>
      <c r="B484" s="3" t="str">
        <f t="shared" si="1"/>
        <v>#REF!</v>
      </c>
    </row>
    <row r="485">
      <c r="A485" s="17">
        <v>197774.0</v>
      </c>
      <c r="B485" s="3" t="str">
        <f t="shared" si="1"/>
        <v>#REF!</v>
      </c>
    </row>
    <row r="486">
      <c r="A486" s="17">
        <v>219218.0</v>
      </c>
      <c r="B486" s="3" t="str">
        <f t="shared" si="1"/>
        <v>#REF!</v>
      </c>
    </row>
    <row r="487">
      <c r="A487" s="7">
        <v>40483.0</v>
      </c>
      <c r="B487" s="3" t="str">
        <f t="shared" si="1"/>
        <v>#REF!</v>
      </c>
    </row>
    <row r="488">
      <c r="A488" s="8">
        <v>83.13</v>
      </c>
      <c r="B488" s="3" t="str">
        <f t="shared" si="1"/>
        <v>#REF!</v>
      </c>
    </row>
    <row r="489">
      <c r="A489" s="8">
        <v>85.54</v>
      </c>
      <c r="B489" s="3" t="str">
        <f t="shared" si="1"/>
        <v>#REF!</v>
      </c>
    </row>
    <row r="490">
      <c r="A490" s="8">
        <v>82.82</v>
      </c>
      <c r="B490" s="3" t="str">
        <f t="shared" si="1"/>
        <v>#REF!</v>
      </c>
    </row>
    <row r="491">
      <c r="A491" s="8">
        <v>84.62</v>
      </c>
      <c r="B491" s="3" t="str">
        <f t="shared" si="1"/>
        <v>#REF!</v>
      </c>
    </row>
    <row r="492">
      <c r="A492" s="9">
        <f>+1.47</f>
        <v>1.47</v>
      </c>
      <c r="B492" s="3" t="str">
        <f t="shared" si="1"/>
        <v>#REF!</v>
      </c>
    </row>
    <row r="493">
      <c r="A493" s="9">
        <f>+1.77%</f>
        <v>0.0177</v>
      </c>
      <c r="B493" s="3" t="str">
        <f t="shared" si="1"/>
        <v>#REF!</v>
      </c>
    </row>
    <row r="494">
      <c r="A494" s="16">
        <v>212003.0</v>
      </c>
      <c r="B494" s="3" t="str">
        <f t="shared" si="1"/>
        <v>#REF!</v>
      </c>
    </row>
    <row r="495">
      <c r="A495" s="16">
        <v>214492.0</v>
      </c>
      <c r="B495" s="3" t="str">
        <f t="shared" si="1"/>
        <v>#REF!</v>
      </c>
    </row>
    <row r="496">
      <c r="A496" s="7">
        <v>40484.0</v>
      </c>
      <c r="B496" s="3" t="str">
        <f t="shared" si="1"/>
        <v>#REF!</v>
      </c>
    </row>
    <row r="497">
      <c r="A497" s="8">
        <v>84.62</v>
      </c>
      <c r="B497" s="3" t="str">
        <f t="shared" si="1"/>
        <v>#REF!</v>
      </c>
    </row>
    <row r="498">
      <c r="A498" s="8">
        <v>85.89</v>
      </c>
      <c r="B498" s="3" t="str">
        <f t="shared" si="1"/>
        <v>#REF!</v>
      </c>
    </row>
    <row r="499">
      <c r="A499" s="8">
        <v>84.53</v>
      </c>
      <c r="B499" s="3" t="str">
        <f t="shared" si="1"/>
        <v>#REF!</v>
      </c>
    </row>
    <row r="500">
      <c r="A500" s="8">
        <v>85.41</v>
      </c>
      <c r="B500" s="3" t="str">
        <f t="shared" si="1"/>
        <v>#REF!</v>
      </c>
    </row>
    <row r="501">
      <c r="A501" s="9">
        <f>+0.79</f>
        <v>0.79</v>
      </c>
      <c r="B501" s="3" t="str">
        <f t="shared" si="1"/>
        <v>#REF!</v>
      </c>
    </row>
    <row r="502">
      <c r="A502" s="9">
        <f>+0.93%</f>
        <v>0.0093</v>
      </c>
      <c r="B502" s="3" t="str">
        <f t="shared" si="1"/>
        <v>#REF!</v>
      </c>
    </row>
    <row r="503">
      <c r="A503" s="16">
        <v>176791.0</v>
      </c>
      <c r="B503" s="3" t="str">
        <f t="shared" si="1"/>
        <v>#REF!</v>
      </c>
    </row>
    <row r="504">
      <c r="A504" s="16">
        <v>205469.0</v>
      </c>
      <c r="B504" s="3" t="str">
        <f t="shared" si="1"/>
        <v>#REF!</v>
      </c>
    </row>
    <row r="505">
      <c r="A505" s="7">
        <v>40485.0</v>
      </c>
      <c r="B505" s="3" t="str">
        <f t="shared" si="1"/>
        <v>#REF!</v>
      </c>
    </row>
    <row r="506">
      <c r="A506" s="8">
        <v>85.88</v>
      </c>
      <c r="B506" s="3" t="str">
        <f t="shared" si="1"/>
        <v>#REF!</v>
      </c>
    </row>
    <row r="507">
      <c r="A507" s="8">
        <v>86.89</v>
      </c>
      <c r="B507" s="3" t="str">
        <f t="shared" si="1"/>
        <v>#REF!</v>
      </c>
    </row>
    <row r="508">
      <c r="A508" s="8">
        <v>85.24</v>
      </c>
      <c r="B508" s="3" t="str">
        <f t="shared" si="1"/>
        <v>#REF!</v>
      </c>
    </row>
    <row r="509">
      <c r="A509" s="8">
        <v>86.38</v>
      </c>
      <c r="B509" s="3" t="str">
        <f t="shared" si="1"/>
        <v>#REF!</v>
      </c>
    </row>
    <row r="510">
      <c r="A510" s="9">
        <f>+0.97</f>
        <v>0.97</v>
      </c>
      <c r="B510" s="3" t="str">
        <f t="shared" si="1"/>
        <v>#REF!</v>
      </c>
    </row>
    <row r="511">
      <c r="A511" s="9">
        <f>+1.14%</f>
        <v>0.0114</v>
      </c>
      <c r="B511" s="3" t="str">
        <f t="shared" si="1"/>
        <v>#REF!</v>
      </c>
    </row>
    <row r="512">
      <c r="A512" s="16">
        <v>195888.0</v>
      </c>
      <c r="B512" s="3" t="str">
        <f t="shared" si="1"/>
        <v>#REF!</v>
      </c>
    </row>
    <row r="513">
      <c r="A513" s="16">
        <v>197525.0</v>
      </c>
      <c r="B513" s="3" t="str">
        <f t="shared" si="1"/>
        <v>#REF!</v>
      </c>
    </row>
    <row r="514">
      <c r="A514" s="7">
        <v>40486.0</v>
      </c>
      <c r="B514" s="3" t="str">
        <f t="shared" si="1"/>
        <v>#REF!</v>
      </c>
    </row>
    <row r="515">
      <c r="A515" s="8">
        <v>86.75</v>
      </c>
      <c r="B515" s="3" t="str">
        <f t="shared" si="1"/>
        <v>#REF!</v>
      </c>
    </row>
    <row r="516">
      <c r="A516" s="8">
        <v>88.29</v>
      </c>
      <c r="B516" s="3" t="str">
        <f t="shared" si="1"/>
        <v>#REF!</v>
      </c>
    </row>
    <row r="517">
      <c r="A517" s="8">
        <v>86.63</v>
      </c>
      <c r="B517" s="3" t="str">
        <f t="shared" si="1"/>
        <v>#REF!</v>
      </c>
    </row>
    <row r="518">
      <c r="A518" s="8">
        <v>88.0</v>
      </c>
      <c r="B518" s="3" t="str">
        <f t="shared" si="1"/>
        <v>#REF!</v>
      </c>
    </row>
    <row r="519">
      <c r="A519" s="9">
        <f>+1.62</f>
        <v>1.62</v>
      </c>
      <c r="B519" s="3" t="str">
        <f t="shared" si="1"/>
        <v>#REF!</v>
      </c>
    </row>
    <row r="520">
      <c r="A520" s="9">
        <f>+1.88%</f>
        <v>0.0188</v>
      </c>
      <c r="B520" s="3" t="str">
        <f t="shared" si="1"/>
        <v>#REF!</v>
      </c>
    </row>
    <row r="521">
      <c r="A521" s="16">
        <v>150413.0</v>
      </c>
      <c r="B521" s="3" t="str">
        <f t="shared" si="1"/>
        <v>#REF!</v>
      </c>
    </row>
    <row r="522">
      <c r="A522" s="16">
        <v>186765.0</v>
      </c>
      <c r="B522" s="3" t="str">
        <f t="shared" si="1"/>
        <v>#REF!</v>
      </c>
    </row>
    <row r="523">
      <c r="A523" s="7">
        <v>40487.0</v>
      </c>
      <c r="B523" s="3" t="str">
        <f t="shared" si="1"/>
        <v>#REF!</v>
      </c>
    </row>
    <row r="524">
      <c r="A524" s="8">
        <v>88.28</v>
      </c>
      <c r="B524" s="3" t="str">
        <f t="shared" si="1"/>
        <v>#REF!</v>
      </c>
    </row>
    <row r="525">
      <c r="A525" s="8">
        <v>88.8</v>
      </c>
      <c r="B525" s="3" t="str">
        <f t="shared" si="1"/>
        <v>#REF!</v>
      </c>
    </row>
    <row r="526">
      <c r="A526" s="8">
        <v>87.31</v>
      </c>
      <c r="B526" s="3" t="str">
        <f t="shared" si="1"/>
        <v>#REF!</v>
      </c>
    </row>
    <row r="527">
      <c r="A527" s="8">
        <v>88.11</v>
      </c>
      <c r="B527" s="3" t="str">
        <f t="shared" si="1"/>
        <v>#REF!</v>
      </c>
    </row>
    <row r="528">
      <c r="A528" s="9">
        <f>+0.11</f>
        <v>0.11</v>
      </c>
      <c r="B528" s="3" t="str">
        <f t="shared" si="1"/>
        <v>#REF!</v>
      </c>
    </row>
    <row r="529">
      <c r="A529" s="9">
        <f>+0.13%</f>
        <v>0.0013</v>
      </c>
      <c r="B529" s="3" t="str">
        <f t="shared" si="1"/>
        <v>#REF!</v>
      </c>
    </row>
    <row r="530">
      <c r="A530" s="16">
        <v>130633.0</v>
      </c>
      <c r="B530" s="3" t="str">
        <f t="shared" si="1"/>
        <v>#REF!</v>
      </c>
    </row>
    <row r="531">
      <c r="A531" s="16">
        <v>177684.0</v>
      </c>
      <c r="B531" s="3" t="str">
        <f t="shared" si="1"/>
        <v>#REF!</v>
      </c>
    </row>
    <row r="532">
      <c r="A532" s="7">
        <v>40490.0</v>
      </c>
      <c r="B532" s="3" t="str">
        <f t="shared" si="1"/>
        <v>#REF!</v>
      </c>
    </row>
    <row r="533">
      <c r="A533" s="8">
        <v>88.61</v>
      </c>
      <c r="B533" s="3" t="str">
        <f t="shared" si="1"/>
        <v>#REF!</v>
      </c>
    </row>
    <row r="534">
      <c r="A534" s="8">
        <v>88.72</v>
      </c>
      <c r="B534" s="3" t="str">
        <f t="shared" si="1"/>
        <v>#REF!</v>
      </c>
    </row>
    <row r="535">
      <c r="A535" s="8">
        <v>87.3</v>
      </c>
      <c r="B535" s="3" t="str">
        <f t="shared" si="1"/>
        <v>#REF!</v>
      </c>
    </row>
    <row r="536">
      <c r="A536" s="8">
        <v>88.46</v>
      </c>
      <c r="B536" s="3" t="str">
        <f t="shared" si="1"/>
        <v>#REF!</v>
      </c>
    </row>
    <row r="537">
      <c r="A537" s="9">
        <f>+0.35</f>
        <v>0.35</v>
      </c>
      <c r="B537" s="3" t="str">
        <f t="shared" si="1"/>
        <v>#REF!</v>
      </c>
    </row>
    <row r="538">
      <c r="A538" s="9">
        <f>+0.4%</f>
        <v>0.004</v>
      </c>
      <c r="B538" s="3" t="str">
        <f t="shared" si="1"/>
        <v>#REF!</v>
      </c>
    </row>
    <row r="539">
      <c r="A539" s="16">
        <v>127013.0</v>
      </c>
      <c r="B539" s="3" t="str">
        <f t="shared" si="1"/>
        <v>#REF!</v>
      </c>
    </row>
    <row r="540">
      <c r="A540" s="16">
        <v>160889.0</v>
      </c>
      <c r="B540" s="3" t="str">
        <f t="shared" si="1"/>
        <v>#REF!</v>
      </c>
    </row>
    <row r="541">
      <c r="A541" s="7">
        <v>40491.0</v>
      </c>
      <c r="B541" s="3" t="str">
        <f t="shared" si="1"/>
        <v>#REF!</v>
      </c>
    </row>
    <row r="542">
      <c r="A542" s="8">
        <v>88.01</v>
      </c>
      <c r="B542" s="3" t="str">
        <f t="shared" si="1"/>
        <v>#REF!</v>
      </c>
    </row>
    <row r="543">
      <c r="A543" s="8">
        <v>89.02</v>
      </c>
      <c r="B543" s="3" t="str">
        <f t="shared" si="1"/>
        <v>#REF!</v>
      </c>
    </row>
    <row r="544">
      <c r="A544" s="8">
        <v>87.17</v>
      </c>
      <c r="B544" s="3" t="str">
        <f t="shared" si="1"/>
        <v>#REF!</v>
      </c>
    </row>
    <row r="545">
      <c r="A545" s="8">
        <v>88.33</v>
      </c>
      <c r="B545" s="3" t="str">
        <f t="shared" si="1"/>
        <v>#REF!</v>
      </c>
    </row>
    <row r="546">
      <c r="A546" s="11">
        <v>-0.13</v>
      </c>
      <c r="B546" s="3" t="str">
        <f t="shared" si="1"/>
        <v>#REF!</v>
      </c>
    </row>
    <row r="547">
      <c r="A547" s="12">
        <v>-0.0015</v>
      </c>
      <c r="B547" s="3" t="str">
        <f t="shared" si="1"/>
        <v>#REF!</v>
      </c>
    </row>
    <row r="548">
      <c r="A548" s="17">
        <v>200879.0</v>
      </c>
      <c r="B548" s="3" t="str">
        <f t="shared" si="1"/>
        <v>#REF!</v>
      </c>
    </row>
    <row r="549">
      <c r="A549" s="17">
        <v>133213.0</v>
      </c>
      <c r="B549" s="3" t="str">
        <f t="shared" si="1"/>
        <v>#REF!</v>
      </c>
    </row>
    <row r="550">
      <c r="A550" s="14">
        <v>40492.0</v>
      </c>
      <c r="B550" s="3" t="str">
        <f t="shared" si="1"/>
        <v>#REF!</v>
      </c>
    </row>
    <row r="551">
      <c r="A551" s="8">
        <v>88.05</v>
      </c>
      <c r="B551" s="3" t="str">
        <f t="shared" si="1"/>
        <v>#REF!</v>
      </c>
    </row>
    <row r="552">
      <c r="A552" s="8">
        <v>89.32</v>
      </c>
      <c r="B552" s="3" t="str">
        <f t="shared" si="1"/>
        <v>#REF!</v>
      </c>
    </row>
    <row r="553">
      <c r="A553" s="8">
        <v>87.73</v>
      </c>
      <c r="B553" s="3" t="str">
        <f t="shared" si="1"/>
        <v>#REF!</v>
      </c>
    </row>
    <row r="554">
      <c r="A554" s="8">
        <v>88.96</v>
      </c>
      <c r="B554" s="3" t="str">
        <f t="shared" si="1"/>
        <v>#REF!</v>
      </c>
    </row>
    <row r="555">
      <c r="A555" s="9">
        <f>+0.63</f>
        <v>0.63</v>
      </c>
      <c r="B555" s="3" t="str">
        <f t="shared" si="1"/>
        <v>#REF!</v>
      </c>
    </row>
    <row r="556">
      <c r="A556" s="9">
        <f>+0.71%</f>
        <v>0.0071</v>
      </c>
      <c r="B556" s="3" t="str">
        <f t="shared" si="1"/>
        <v>#REF!</v>
      </c>
    </row>
    <row r="557">
      <c r="A557" s="16">
        <v>182373.0</v>
      </c>
      <c r="B557" s="3" t="str">
        <f t="shared" si="1"/>
        <v>#REF!</v>
      </c>
    </row>
    <row r="558">
      <c r="A558" s="16">
        <v>116943.0</v>
      </c>
      <c r="B558" s="3" t="str">
        <f t="shared" si="1"/>
        <v>#REF!</v>
      </c>
    </row>
    <row r="559">
      <c r="A559" s="14">
        <v>40493.0</v>
      </c>
      <c r="B559" s="3" t="str">
        <f t="shared" si="1"/>
        <v>#REF!</v>
      </c>
    </row>
    <row r="560">
      <c r="A560" s="8">
        <v>89.16</v>
      </c>
      <c r="B560" s="3" t="str">
        <f t="shared" si="1"/>
        <v>#REF!</v>
      </c>
    </row>
    <row r="561">
      <c r="A561" s="8">
        <v>89.7</v>
      </c>
      <c r="B561" s="3" t="str">
        <f t="shared" si="1"/>
        <v>#REF!</v>
      </c>
    </row>
    <row r="562">
      <c r="A562" s="8">
        <v>88.62</v>
      </c>
      <c r="B562" s="3" t="str">
        <f t="shared" si="1"/>
        <v>#REF!</v>
      </c>
    </row>
    <row r="563">
      <c r="A563" s="8">
        <v>88.81</v>
      </c>
      <c r="B563" s="3" t="str">
        <f t="shared" si="1"/>
        <v>#REF!</v>
      </c>
    </row>
    <row r="564">
      <c r="A564" s="11">
        <v>-0.15</v>
      </c>
      <c r="B564" s="3" t="str">
        <f t="shared" si="1"/>
        <v>#REF!</v>
      </c>
    </row>
    <row r="565">
      <c r="A565" s="12">
        <v>-0.0017</v>
      </c>
      <c r="B565" s="3" t="str">
        <f t="shared" si="1"/>
        <v>#REF!</v>
      </c>
    </row>
    <row r="566">
      <c r="A566" s="17">
        <v>165062.0</v>
      </c>
      <c r="B566" s="3" t="str">
        <f t="shared" si="1"/>
        <v>#REF!</v>
      </c>
    </row>
    <row r="567">
      <c r="A567" s="17">
        <v>75219.0</v>
      </c>
      <c r="B567" s="3" t="str">
        <f t="shared" si="1"/>
        <v>#REF!</v>
      </c>
    </row>
    <row r="568">
      <c r="A568" s="14">
        <v>40494.0</v>
      </c>
      <c r="B568" s="3" t="str">
        <f t="shared" si="1"/>
        <v>#REF!</v>
      </c>
    </row>
    <row r="569">
      <c r="A569" s="8">
        <v>88.69</v>
      </c>
      <c r="B569" s="3" t="str">
        <f t="shared" si="1"/>
        <v>#REF!</v>
      </c>
    </row>
    <row r="570">
      <c r="A570" s="8">
        <v>88.74</v>
      </c>
      <c r="B570" s="3" t="str">
        <f t="shared" si="1"/>
        <v>#REF!</v>
      </c>
    </row>
    <row r="571">
      <c r="A571" s="8">
        <v>85.76</v>
      </c>
      <c r="B571" s="3" t="str">
        <f t="shared" si="1"/>
        <v>#REF!</v>
      </c>
    </row>
    <row r="572">
      <c r="A572" s="8">
        <v>86.34</v>
      </c>
      <c r="B572" s="3" t="str">
        <f t="shared" si="1"/>
        <v>#REF!</v>
      </c>
    </row>
    <row r="573">
      <c r="A573" s="11">
        <v>-2.47</v>
      </c>
      <c r="B573" s="3" t="str">
        <f t="shared" si="1"/>
        <v>#REF!</v>
      </c>
    </row>
    <row r="574">
      <c r="A574" s="12">
        <v>-0.0278</v>
      </c>
      <c r="B574" s="3" t="str">
        <f t="shared" si="1"/>
        <v>#REF!</v>
      </c>
    </row>
    <row r="575">
      <c r="A575" s="17">
        <v>160867.0</v>
      </c>
      <c r="B575" s="3" t="str">
        <f t="shared" si="1"/>
        <v>#REF!</v>
      </c>
    </row>
    <row r="576">
      <c r="A576" s="17">
        <v>35588.0</v>
      </c>
      <c r="B576" s="3" t="str">
        <f t="shared" si="1"/>
        <v>#REF!</v>
      </c>
    </row>
    <row r="577">
      <c r="A577" s="14">
        <v>40497.0</v>
      </c>
      <c r="B577" s="3" t="str">
        <f t="shared" si="1"/>
        <v>#REF!</v>
      </c>
    </row>
    <row r="578">
      <c r="A578" s="8">
        <v>86.44</v>
      </c>
      <c r="B578" s="3" t="str">
        <f t="shared" si="1"/>
        <v>#REF!</v>
      </c>
    </row>
    <row r="579">
      <c r="A579" s="8">
        <v>87.37</v>
      </c>
      <c r="B579" s="3" t="str">
        <f t="shared" si="1"/>
        <v>#REF!</v>
      </c>
    </row>
    <row r="580">
      <c r="A580" s="8">
        <v>86.35</v>
      </c>
      <c r="B580" s="3" t="str">
        <f t="shared" si="1"/>
        <v>#REF!</v>
      </c>
    </row>
    <row r="581">
      <c r="A581" s="8">
        <v>86.7</v>
      </c>
      <c r="B581" s="3" t="str">
        <f t="shared" si="1"/>
        <v>#REF!</v>
      </c>
    </row>
    <row r="582">
      <c r="A582" s="9">
        <f>+0.36</f>
        <v>0.36</v>
      </c>
      <c r="B582" s="3" t="str">
        <f t="shared" si="1"/>
        <v>#REF!</v>
      </c>
    </row>
    <row r="583">
      <c r="A583" s="9">
        <f>+0.42%</f>
        <v>0.0042</v>
      </c>
      <c r="B583" s="3" t="str">
        <f t="shared" si="1"/>
        <v>#REF!</v>
      </c>
    </row>
    <row r="584">
      <c r="A584" s="16">
        <v>28407.0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40441</v>
      </c>
      <c r="C3" s="3">
        <v>79.0</v>
      </c>
      <c r="D3" s="3">
        <v>80.66</v>
      </c>
      <c r="E3" s="3">
        <v>78.43</v>
      </c>
      <c r="F3" s="3">
        <v>80.06</v>
      </c>
      <c r="G3" s="3">
        <v>1.12</v>
      </c>
      <c r="H3" s="3">
        <v>0.014199999999999999</v>
      </c>
      <c r="I3" s="15">
        <v>22537.0</v>
      </c>
      <c r="J3" s="15">
        <v>62322.0</v>
      </c>
    </row>
    <row r="4">
      <c r="A4" s="4" t="s">
        <v>4</v>
      </c>
      <c r="B4" s="5">
        <f t="shared" si="1"/>
        <v>40442</v>
      </c>
      <c r="C4" s="3">
        <v>79.99</v>
      </c>
      <c r="D4" s="3">
        <v>80.7</v>
      </c>
      <c r="E4" s="3">
        <v>78.85</v>
      </c>
      <c r="F4" s="3">
        <v>79.18</v>
      </c>
      <c r="G4" s="3">
        <v>-0.88</v>
      </c>
      <c r="H4" s="6">
        <v>-0.011</v>
      </c>
      <c r="I4" s="15">
        <v>27985.0</v>
      </c>
      <c r="J4" s="15">
        <v>64338.0</v>
      </c>
    </row>
    <row r="5">
      <c r="A5" s="4" t="s">
        <v>5</v>
      </c>
      <c r="B5" s="5">
        <f t="shared" si="1"/>
        <v>40443</v>
      </c>
      <c r="C5" s="3">
        <v>78.94</v>
      </c>
      <c r="D5" s="3">
        <v>79.6</v>
      </c>
      <c r="E5" s="3">
        <v>78.26</v>
      </c>
      <c r="F5" s="3">
        <v>78.73</v>
      </c>
      <c r="G5" s="3">
        <v>-0.45</v>
      </c>
      <c r="H5" s="6">
        <v>-0.0057</v>
      </c>
      <c r="I5" s="15">
        <v>26427.0</v>
      </c>
      <c r="J5" s="15">
        <v>64558.0</v>
      </c>
    </row>
    <row r="6">
      <c r="A6" s="4" t="s">
        <v>6</v>
      </c>
      <c r="B6" s="5">
        <f t="shared" si="1"/>
        <v>40444</v>
      </c>
      <c r="C6" s="3">
        <v>78.65</v>
      </c>
      <c r="D6" s="3">
        <v>79.2</v>
      </c>
      <c r="E6" s="3">
        <v>77.55</v>
      </c>
      <c r="F6" s="3">
        <v>78.86</v>
      </c>
      <c r="G6" s="3">
        <v>0.13</v>
      </c>
      <c r="H6" s="3">
        <v>0.0017000000000000001</v>
      </c>
      <c r="I6" s="15">
        <v>21376.0</v>
      </c>
      <c r="J6" s="15">
        <v>64403.0</v>
      </c>
    </row>
    <row r="7">
      <c r="A7" s="4" t="s">
        <v>7</v>
      </c>
      <c r="B7" s="5">
        <f t="shared" si="1"/>
        <v>40445</v>
      </c>
      <c r="C7" s="3">
        <v>78.84</v>
      </c>
      <c r="D7" s="3">
        <v>80.01</v>
      </c>
      <c r="E7" s="3">
        <v>78.44</v>
      </c>
      <c r="F7" s="3">
        <v>79.5</v>
      </c>
      <c r="G7" s="3">
        <v>0.64</v>
      </c>
      <c r="H7" s="3">
        <v>0.008100000000000001</v>
      </c>
      <c r="I7" s="15">
        <v>26615.0</v>
      </c>
      <c r="J7" s="15">
        <v>67486.0</v>
      </c>
    </row>
    <row r="8">
      <c r="A8" s="4" t="s">
        <v>8</v>
      </c>
      <c r="B8" s="5">
        <f t="shared" si="1"/>
        <v>40448</v>
      </c>
      <c r="C8" s="3">
        <v>79.76</v>
      </c>
      <c r="D8" s="3">
        <v>79.76</v>
      </c>
      <c r="E8" s="3">
        <v>78.14</v>
      </c>
      <c r="F8" s="3">
        <v>79.08</v>
      </c>
      <c r="G8" s="3">
        <v>-0.42</v>
      </c>
      <c r="H8" s="6">
        <v>-0.0053</v>
      </c>
      <c r="I8" s="15">
        <v>28928.0</v>
      </c>
      <c r="J8" s="15">
        <v>69969.0</v>
      </c>
    </row>
    <row r="9">
      <c r="A9" s="4" t="s">
        <v>9</v>
      </c>
      <c r="B9" s="5">
        <f t="shared" si="1"/>
        <v>40449</v>
      </c>
      <c r="C9" s="3">
        <v>78.8</v>
      </c>
      <c r="D9" s="3">
        <v>80.05</v>
      </c>
      <c r="E9" s="3">
        <v>78.28</v>
      </c>
      <c r="F9" s="3">
        <v>79.29</v>
      </c>
      <c r="G9" s="3">
        <v>0.21</v>
      </c>
      <c r="H9" s="3">
        <v>0.0027</v>
      </c>
      <c r="I9" s="15">
        <v>37053.0</v>
      </c>
      <c r="J9" s="15">
        <v>73399.0</v>
      </c>
    </row>
    <row r="10">
      <c r="A10" s="7">
        <v>40441.0</v>
      </c>
      <c r="B10" s="5">
        <f t="shared" si="1"/>
        <v>40450</v>
      </c>
      <c r="C10" s="3">
        <v>79.55</v>
      </c>
      <c r="D10" s="3">
        <v>81.54</v>
      </c>
      <c r="E10" s="3">
        <v>79.02</v>
      </c>
      <c r="F10" s="3">
        <v>81.41</v>
      </c>
      <c r="G10" s="3">
        <v>2.12</v>
      </c>
      <c r="H10" s="3">
        <v>0.026699999999999998</v>
      </c>
      <c r="I10" s="15">
        <v>35941.0</v>
      </c>
      <c r="J10" s="15">
        <v>75550.0</v>
      </c>
    </row>
    <row r="11">
      <c r="A11" s="8">
        <v>79.0</v>
      </c>
      <c r="B11" s="5">
        <f t="shared" si="1"/>
        <v>40451</v>
      </c>
      <c r="C11" s="3">
        <v>81.34</v>
      </c>
      <c r="D11" s="3">
        <v>83.06</v>
      </c>
      <c r="E11" s="3">
        <v>81.09</v>
      </c>
      <c r="F11" s="3">
        <v>82.97</v>
      </c>
      <c r="G11" s="3">
        <v>1.56</v>
      </c>
      <c r="H11" s="3">
        <v>0.0192</v>
      </c>
      <c r="I11" s="15">
        <v>38060.0</v>
      </c>
      <c r="J11" s="15">
        <v>78237.0</v>
      </c>
    </row>
    <row r="12">
      <c r="A12" s="8">
        <v>80.66</v>
      </c>
      <c r="B12" s="5">
        <f t="shared" si="1"/>
        <v>40452</v>
      </c>
      <c r="C12" s="3">
        <v>82.92</v>
      </c>
      <c r="D12" s="3">
        <v>84.42</v>
      </c>
      <c r="E12" s="3">
        <v>82.92</v>
      </c>
      <c r="F12" s="3">
        <v>84.39</v>
      </c>
      <c r="G12" s="3">
        <v>1.42</v>
      </c>
      <c r="H12" s="3">
        <v>0.0171</v>
      </c>
      <c r="I12" s="15">
        <v>44614.0</v>
      </c>
      <c r="J12" s="15">
        <v>82636.0</v>
      </c>
    </row>
    <row r="13">
      <c r="A13" s="8">
        <v>78.43</v>
      </c>
      <c r="B13" s="5">
        <f t="shared" si="1"/>
        <v>40455</v>
      </c>
      <c r="C13" s="3">
        <v>84.29</v>
      </c>
      <c r="D13" s="3">
        <v>84.96</v>
      </c>
      <c r="E13" s="3">
        <v>83.53</v>
      </c>
      <c r="F13" s="3">
        <v>83.87</v>
      </c>
      <c r="G13" s="3">
        <v>-0.52</v>
      </c>
      <c r="H13" s="6">
        <v>-0.0062</v>
      </c>
      <c r="I13" s="15">
        <v>44372.0</v>
      </c>
      <c r="J13" s="15">
        <v>89469.0</v>
      </c>
    </row>
    <row r="14">
      <c r="A14" s="8">
        <v>80.06</v>
      </c>
      <c r="B14" s="5">
        <f t="shared" si="1"/>
        <v>40456</v>
      </c>
      <c r="C14" s="3">
        <v>83.76</v>
      </c>
      <c r="D14" s="3">
        <v>85.42</v>
      </c>
      <c r="E14" s="3">
        <v>83.62</v>
      </c>
      <c r="F14" s="3">
        <v>85.34</v>
      </c>
      <c r="G14" s="3">
        <v>1.47</v>
      </c>
      <c r="H14" s="3">
        <v>0.0175</v>
      </c>
      <c r="I14" s="15">
        <v>40526.0</v>
      </c>
      <c r="J14" s="15">
        <v>95911.0</v>
      </c>
    </row>
    <row r="15">
      <c r="A15" s="9">
        <f>+1.12</f>
        <v>1.12</v>
      </c>
      <c r="B15" s="5">
        <f t="shared" si="1"/>
        <v>40457</v>
      </c>
      <c r="C15" s="3">
        <v>85.38</v>
      </c>
      <c r="D15" s="3">
        <v>86.35</v>
      </c>
      <c r="E15" s="3">
        <v>84.69</v>
      </c>
      <c r="F15" s="3">
        <v>85.58</v>
      </c>
      <c r="G15" s="3">
        <v>0.24</v>
      </c>
      <c r="H15" s="3">
        <v>0.0028000000000000004</v>
      </c>
      <c r="I15" s="15">
        <v>61159.0</v>
      </c>
      <c r="J15" s="15">
        <v>105375.0</v>
      </c>
    </row>
    <row r="16">
      <c r="A16" s="9">
        <f>+1.42%</f>
        <v>0.0142</v>
      </c>
      <c r="B16" s="5">
        <f t="shared" si="1"/>
        <v>40458</v>
      </c>
      <c r="C16" s="3">
        <v>85.8</v>
      </c>
      <c r="D16" s="3">
        <v>86.54</v>
      </c>
      <c r="E16" s="3">
        <v>83.53</v>
      </c>
      <c r="F16" s="3">
        <v>84.05</v>
      </c>
      <c r="G16" s="3">
        <v>-1.53</v>
      </c>
      <c r="H16" s="6">
        <v>-0.0179</v>
      </c>
      <c r="I16" s="15">
        <v>60801.0</v>
      </c>
      <c r="J16" s="15">
        <v>132141.0</v>
      </c>
    </row>
    <row r="17">
      <c r="A17" s="16">
        <v>22537.0</v>
      </c>
      <c r="B17" s="5">
        <f t="shared" si="1"/>
        <v>40459</v>
      </c>
      <c r="C17" s="3">
        <v>83.87</v>
      </c>
      <c r="D17" s="3">
        <v>85.25</v>
      </c>
      <c r="E17" s="3">
        <v>82.53</v>
      </c>
      <c r="F17" s="3">
        <v>84.71</v>
      </c>
      <c r="G17" s="3">
        <v>0.66</v>
      </c>
      <c r="H17" s="3">
        <v>0.0079</v>
      </c>
      <c r="I17" s="15">
        <v>39978.0</v>
      </c>
      <c r="J17" s="15">
        <v>134083.0</v>
      </c>
    </row>
    <row r="18">
      <c r="A18" s="16">
        <v>62322.0</v>
      </c>
      <c r="B18" s="13">
        <f t="shared" si="1"/>
        <v>40462</v>
      </c>
      <c r="C18" s="3">
        <v>85.0</v>
      </c>
      <c r="D18" s="3">
        <v>85.35</v>
      </c>
      <c r="E18" s="3">
        <v>84.04</v>
      </c>
      <c r="F18" s="3">
        <v>84.57</v>
      </c>
      <c r="G18" s="3">
        <v>-0.14</v>
      </c>
      <c r="H18" s="6">
        <v>-0.0017</v>
      </c>
      <c r="I18" s="15">
        <v>52250.0</v>
      </c>
      <c r="J18" s="15">
        <v>136304.0</v>
      </c>
    </row>
    <row r="19">
      <c r="A19" s="7">
        <v>40442.0</v>
      </c>
      <c r="B19" s="13">
        <f t="shared" si="1"/>
        <v>40463</v>
      </c>
      <c r="C19" s="3">
        <v>84.24</v>
      </c>
      <c r="D19" s="3">
        <v>84.79</v>
      </c>
      <c r="E19" s="3">
        <v>83.33</v>
      </c>
      <c r="F19" s="3">
        <v>84.26</v>
      </c>
      <c r="G19" s="3">
        <v>-0.31</v>
      </c>
      <c r="H19" s="6">
        <v>-0.0037</v>
      </c>
      <c r="I19" s="15">
        <v>48056.0</v>
      </c>
      <c r="J19" s="15">
        <v>140341.0</v>
      </c>
    </row>
    <row r="20">
      <c r="A20" s="8">
        <v>79.99</v>
      </c>
      <c r="B20" s="13">
        <f t="shared" si="1"/>
        <v>40464</v>
      </c>
      <c r="C20" s="3">
        <v>84.25</v>
      </c>
      <c r="D20" s="3">
        <v>85.6</v>
      </c>
      <c r="E20" s="3">
        <v>84.25</v>
      </c>
      <c r="F20" s="3">
        <v>85.2</v>
      </c>
      <c r="G20" s="3">
        <v>0.94</v>
      </c>
      <c r="H20" s="3">
        <v>0.011200000000000002</v>
      </c>
      <c r="I20" s="15">
        <v>66327.0</v>
      </c>
      <c r="J20" s="15">
        <v>143055.0</v>
      </c>
    </row>
    <row r="21">
      <c r="A21" s="8">
        <v>80.7</v>
      </c>
      <c r="B21" s="13">
        <f t="shared" si="1"/>
        <v>40465</v>
      </c>
      <c r="C21" s="3">
        <v>85.44</v>
      </c>
      <c r="D21" s="3">
        <v>86.09</v>
      </c>
      <c r="E21" s="3">
        <v>84.15</v>
      </c>
      <c r="F21" s="3">
        <v>84.63</v>
      </c>
      <c r="G21" s="3">
        <v>-0.57</v>
      </c>
      <c r="H21" s="6">
        <v>-0.0067</v>
      </c>
      <c r="I21" s="15">
        <v>62908.0</v>
      </c>
      <c r="J21" s="15">
        <v>150664.0</v>
      </c>
    </row>
    <row r="22">
      <c r="A22" s="8">
        <v>78.85</v>
      </c>
      <c r="B22" s="13">
        <f t="shared" si="1"/>
        <v>40466</v>
      </c>
      <c r="C22" s="3">
        <v>84.36</v>
      </c>
      <c r="D22" s="3">
        <v>84.97</v>
      </c>
      <c r="E22" s="3">
        <v>82.46</v>
      </c>
      <c r="F22" s="3">
        <v>82.95</v>
      </c>
      <c r="G22" s="3">
        <v>-1.68</v>
      </c>
      <c r="H22" s="6">
        <v>-0.0199</v>
      </c>
      <c r="I22" s="15">
        <v>92508.0</v>
      </c>
      <c r="J22" s="15">
        <v>159490.0</v>
      </c>
    </row>
    <row r="23">
      <c r="A23" s="8">
        <v>79.18</v>
      </c>
      <c r="B23" s="13">
        <f t="shared" si="1"/>
        <v>40469</v>
      </c>
      <c r="C23" s="3">
        <v>83.0</v>
      </c>
      <c r="D23" s="3">
        <v>84.97</v>
      </c>
      <c r="E23" s="3">
        <v>82.03</v>
      </c>
      <c r="F23" s="3">
        <v>84.86</v>
      </c>
      <c r="G23" s="3">
        <v>1.91</v>
      </c>
      <c r="H23" s="3">
        <v>0.023</v>
      </c>
      <c r="I23" s="15">
        <v>60027.0</v>
      </c>
      <c r="J23" s="15">
        <v>168489.0</v>
      </c>
    </row>
    <row r="24">
      <c r="A24" s="11">
        <v>-0.88</v>
      </c>
      <c r="B24" s="13">
        <f t="shared" si="1"/>
        <v>40470</v>
      </c>
      <c r="C24" s="3">
        <v>84.82</v>
      </c>
      <c r="D24" s="3">
        <v>84.95</v>
      </c>
      <c r="E24" s="3">
        <v>81.24</v>
      </c>
      <c r="F24" s="3">
        <v>81.55</v>
      </c>
      <c r="G24" s="3">
        <v>-3.31</v>
      </c>
      <c r="H24" s="6">
        <v>-0.039</v>
      </c>
      <c r="I24" s="15">
        <v>84367.0</v>
      </c>
      <c r="J24" s="15">
        <v>170690.0</v>
      </c>
    </row>
    <row r="25">
      <c r="A25" s="12">
        <v>-0.011</v>
      </c>
      <c r="B25" s="13">
        <f t="shared" si="1"/>
        <v>40471</v>
      </c>
      <c r="C25" s="3">
        <v>81.35</v>
      </c>
      <c r="D25" s="3">
        <v>84.05</v>
      </c>
      <c r="E25" s="3">
        <v>81.27</v>
      </c>
      <c r="F25" s="3">
        <v>84.01</v>
      </c>
      <c r="G25" s="3">
        <v>2.46</v>
      </c>
      <c r="H25" s="3">
        <v>0.0302</v>
      </c>
      <c r="I25" s="15">
        <v>66618.0</v>
      </c>
      <c r="J25" s="15">
        <v>170017.0</v>
      </c>
    </row>
    <row r="26">
      <c r="A26" s="17">
        <v>27985.0</v>
      </c>
      <c r="B26" s="13">
        <f t="shared" si="1"/>
        <v>40472</v>
      </c>
      <c r="C26" s="3">
        <v>84.06</v>
      </c>
      <c r="D26" s="3">
        <v>84.25</v>
      </c>
      <c r="E26" s="3">
        <v>81.88</v>
      </c>
      <c r="F26" s="3">
        <v>82.26</v>
      </c>
      <c r="G26" s="3">
        <v>-1.75</v>
      </c>
      <c r="H26" s="6">
        <v>-0.0208</v>
      </c>
      <c r="I26" s="15">
        <v>68638.0</v>
      </c>
      <c r="J26" s="15">
        <v>174780.0</v>
      </c>
    </row>
    <row r="27">
      <c r="A27" s="17">
        <v>64338.0</v>
      </c>
      <c r="B27" s="13">
        <f t="shared" si="1"/>
        <v>40473</v>
      </c>
      <c r="C27" s="3">
        <v>82.58</v>
      </c>
      <c r="D27" s="3">
        <v>83.69</v>
      </c>
      <c r="E27" s="3">
        <v>82.25</v>
      </c>
      <c r="F27" s="3">
        <v>83.39</v>
      </c>
      <c r="G27" s="3">
        <v>1.13</v>
      </c>
      <c r="H27" s="3">
        <v>0.0137</v>
      </c>
      <c r="I27" s="15">
        <v>50805.0</v>
      </c>
      <c r="J27" s="15">
        <v>176682.0</v>
      </c>
    </row>
    <row r="28">
      <c r="A28" s="7">
        <v>40443.0</v>
      </c>
      <c r="B28" s="13">
        <f t="shared" si="1"/>
        <v>40476</v>
      </c>
      <c r="C28" s="3">
        <v>83.69</v>
      </c>
      <c r="D28" s="3">
        <v>84.59</v>
      </c>
      <c r="E28" s="3">
        <v>83.06</v>
      </c>
      <c r="F28" s="3">
        <v>83.91</v>
      </c>
      <c r="G28" s="3">
        <v>0.52</v>
      </c>
      <c r="H28" s="3">
        <v>0.0062</v>
      </c>
      <c r="I28" s="15">
        <v>60019.0</v>
      </c>
      <c r="J28" s="15">
        <v>176422.0</v>
      </c>
    </row>
    <row r="29">
      <c r="A29" s="8">
        <v>78.94</v>
      </c>
      <c r="B29" s="13">
        <f t="shared" si="1"/>
        <v>40477</v>
      </c>
      <c r="C29" s="3">
        <v>83.65</v>
      </c>
      <c r="D29" s="3">
        <v>84.22</v>
      </c>
      <c r="E29" s="3">
        <v>83.31</v>
      </c>
      <c r="F29" s="3">
        <v>84.01</v>
      </c>
      <c r="G29" s="3">
        <v>0.1</v>
      </c>
      <c r="H29" s="3">
        <v>0.0012</v>
      </c>
      <c r="I29" s="15">
        <v>56099.0</v>
      </c>
      <c r="J29" s="15">
        <v>179663.0</v>
      </c>
    </row>
    <row r="30">
      <c r="A30" s="8">
        <v>79.6</v>
      </c>
      <c r="B30" s="13">
        <f t="shared" si="1"/>
        <v>40478</v>
      </c>
      <c r="C30" s="3">
        <v>83.88</v>
      </c>
      <c r="D30" s="3">
        <v>84.02</v>
      </c>
      <c r="E30" s="3">
        <v>82.22</v>
      </c>
      <c r="F30" s="3">
        <v>83.58</v>
      </c>
      <c r="G30" s="3">
        <v>-0.43</v>
      </c>
      <c r="H30" s="6">
        <v>-0.0051</v>
      </c>
      <c r="I30" s="15">
        <v>60726.0</v>
      </c>
      <c r="J30" s="15">
        <v>186101.0</v>
      </c>
    </row>
    <row r="31">
      <c r="A31" s="8">
        <v>78.26</v>
      </c>
      <c r="B31" s="13">
        <f t="shared" si="1"/>
        <v>40479</v>
      </c>
      <c r="C31" s="3">
        <v>83.69</v>
      </c>
      <c r="D31" s="3">
        <v>84.19</v>
      </c>
      <c r="E31" s="3">
        <v>83.3</v>
      </c>
      <c r="F31" s="3">
        <v>83.92</v>
      </c>
      <c r="G31" s="3">
        <v>0.34</v>
      </c>
      <c r="H31" s="3">
        <v>0.0040999999999999995</v>
      </c>
      <c r="I31" s="15">
        <v>78865.0</v>
      </c>
      <c r="J31" s="15">
        <v>187234.0</v>
      </c>
    </row>
    <row r="32">
      <c r="A32" s="8">
        <v>78.73</v>
      </c>
      <c r="B32" s="13">
        <f t="shared" si="1"/>
        <v>40480</v>
      </c>
      <c r="C32" s="3">
        <v>83.75</v>
      </c>
      <c r="D32" s="3">
        <v>83.86</v>
      </c>
      <c r="E32" s="3">
        <v>82.48</v>
      </c>
      <c r="F32" s="3">
        <v>83.38</v>
      </c>
      <c r="G32" s="3">
        <v>-0.54</v>
      </c>
      <c r="H32" s="6">
        <v>-0.0064</v>
      </c>
      <c r="I32" s="15">
        <v>89007.0</v>
      </c>
      <c r="J32" s="15">
        <v>189666.0</v>
      </c>
    </row>
    <row r="33">
      <c r="A33" s="11">
        <v>-0.45</v>
      </c>
      <c r="B33" s="5">
        <f t="shared" si="1"/>
        <v>40483</v>
      </c>
      <c r="C33" s="3">
        <v>83.34</v>
      </c>
      <c r="D33" s="3">
        <v>85.71</v>
      </c>
      <c r="E33" s="3">
        <v>83.34</v>
      </c>
      <c r="F33" s="3">
        <v>84.84</v>
      </c>
      <c r="G33" s="3">
        <v>1.46</v>
      </c>
      <c r="H33" s="3">
        <v>0.0175</v>
      </c>
      <c r="I33" s="15">
        <v>121644.0</v>
      </c>
      <c r="J33" s="15">
        <v>197048.0</v>
      </c>
    </row>
    <row r="34">
      <c r="A34" s="12">
        <v>-0.0057</v>
      </c>
      <c r="B34" s="5">
        <f t="shared" si="1"/>
        <v>40484</v>
      </c>
      <c r="C34" s="3">
        <v>84.84</v>
      </c>
      <c r="D34" s="3">
        <v>86.08</v>
      </c>
      <c r="E34" s="3">
        <v>84.77</v>
      </c>
      <c r="F34" s="3">
        <v>85.61</v>
      </c>
      <c r="G34" s="3">
        <v>0.77</v>
      </c>
      <c r="H34" s="3">
        <v>0.0091</v>
      </c>
      <c r="I34" s="15">
        <v>118154.0</v>
      </c>
      <c r="J34" s="15">
        <v>214370.0</v>
      </c>
    </row>
    <row r="35">
      <c r="A35" s="17">
        <v>26427.0</v>
      </c>
      <c r="B35" s="5">
        <f t="shared" si="1"/>
        <v>40485</v>
      </c>
      <c r="C35" s="3">
        <v>86.03</v>
      </c>
      <c r="D35" s="3">
        <v>87.08</v>
      </c>
      <c r="E35" s="3">
        <v>85.47</v>
      </c>
      <c r="F35" s="3">
        <v>86.58</v>
      </c>
      <c r="G35" s="3">
        <v>0.97</v>
      </c>
      <c r="H35" s="3">
        <v>0.0113</v>
      </c>
      <c r="I35" s="15">
        <v>111369.0</v>
      </c>
      <c r="J35" s="15">
        <v>219785.0</v>
      </c>
    </row>
    <row r="36">
      <c r="A36" s="17">
        <v>64558.0</v>
      </c>
      <c r="B36" s="5">
        <f t="shared" si="1"/>
        <v>40486</v>
      </c>
      <c r="C36" s="3">
        <v>86.86</v>
      </c>
      <c r="D36" s="3">
        <v>88.48</v>
      </c>
      <c r="E36" s="3">
        <v>86.84</v>
      </c>
      <c r="F36" s="3">
        <v>88.2</v>
      </c>
      <c r="G36" s="3">
        <v>1.62</v>
      </c>
      <c r="H36" s="3">
        <v>0.0187</v>
      </c>
      <c r="I36" s="15">
        <v>104600.0</v>
      </c>
      <c r="J36" s="15">
        <v>221338.0</v>
      </c>
    </row>
    <row r="37">
      <c r="A37" s="7">
        <v>40444.0</v>
      </c>
      <c r="B37" s="5">
        <f t="shared" si="1"/>
        <v>40487</v>
      </c>
      <c r="C37" s="3">
        <v>88.5</v>
      </c>
      <c r="D37" s="3">
        <v>88.96</v>
      </c>
      <c r="E37" s="3">
        <v>87.54</v>
      </c>
      <c r="F37" s="3">
        <v>88.34</v>
      </c>
      <c r="G37" s="3">
        <v>0.14</v>
      </c>
      <c r="H37" s="3">
        <v>0.0016</v>
      </c>
      <c r="I37" s="15">
        <v>91128.0</v>
      </c>
      <c r="J37" s="15">
        <v>230049.0</v>
      </c>
    </row>
    <row r="38">
      <c r="A38" s="8">
        <v>78.65</v>
      </c>
      <c r="B38" s="5">
        <f t="shared" si="1"/>
        <v>40490</v>
      </c>
      <c r="C38" s="3">
        <v>88.85</v>
      </c>
      <c r="D38" s="3">
        <v>89.03</v>
      </c>
      <c r="E38" s="3">
        <v>87.54</v>
      </c>
      <c r="F38" s="3">
        <v>88.68</v>
      </c>
      <c r="G38" s="3">
        <v>0.34</v>
      </c>
      <c r="H38" s="3">
        <v>0.0038</v>
      </c>
      <c r="I38" s="15">
        <v>78107.0</v>
      </c>
      <c r="J38" s="15">
        <v>234242.0</v>
      </c>
    </row>
    <row r="39">
      <c r="A39" s="8">
        <v>79.2</v>
      </c>
      <c r="B39" s="5">
        <f t="shared" si="1"/>
        <v>40491</v>
      </c>
      <c r="C39" s="3">
        <v>88.26</v>
      </c>
      <c r="D39" s="3">
        <v>89.24</v>
      </c>
      <c r="E39" s="3">
        <v>87.38</v>
      </c>
      <c r="F39" s="3">
        <v>88.53</v>
      </c>
      <c r="G39" s="3">
        <v>-0.15</v>
      </c>
      <c r="H39" s="6">
        <v>-0.0017</v>
      </c>
      <c r="I39" s="15">
        <v>119090.0</v>
      </c>
      <c r="J39" s="15">
        <v>244917.0</v>
      </c>
    </row>
    <row r="40">
      <c r="A40" s="8">
        <v>77.55</v>
      </c>
      <c r="B40" s="13">
        <f t="shared" si="1"/>
        <v>40492</v>
      </c>
      <c r="C40" s="3">
        <v>88.34</v>
      </c>
      <c r="D40" s="3">
        <v>89.5</v>
      </c>
      <c r="E40" s="3">
        <v>87.92</v>
      </c>
      <c r="F40" s="3">
        <v>89.16</v>
      </c>
      <c r="G40" s="3">
        <v>0.63</v>
      </c>
      <c r="H40" s="3">
        <v>0.0070999999999999995</v>
      </c>
      <c r="I40" s="15">
        <v>128093.0</v>
      </c>
      <c r="J40" s="15">
        <v>247572.0</v>
      </c>
    </row>
    <row r="41">
      <c r="A41" s="8">
        <v>78.86</v>
      </c>
      <c r="B41" s="13">
        <f t="shared" si="1"/>
        <v>40493</v>
      </c>
      <c r="C41" s="3">
        <v>89.35</v>
      </c>
      <c r="D41" s="3">
        <v>89.86</v>
      </c>
      <c r="E41" s="3">
        <v>88.87</v>
      </c>
      <c r="F41" s="3">
        <v>89.1</v>
      </c>
      <c r="G41" s="3">
        <v>-0.06</v>
      </c>
      <c r="H41" s="6">
        <v>-7.0E-4</v>
      </c>
      <c r="I41" s="15">
        <v>164776.0</v>
      </c>
      <c r="J41" s="15">
        <v>262636.0</v>
      </c>
    </row>
    <row r="42">
      <c r="A42" s="9">
        <f>+0.13</f>
        <v>0.13</v>
      </c>
      <c r="B42" s="13">
        <f t="shared" si="1"/>
        <v>40494</v>
      </c>
      <c r="C42" s="3">
        <v>88.98</v>
      </c>
      <c r="D42" s="3">
        <v>89.0</v>
      </c>
      <c r="E42" s="3">
        <v>86.06</v>
      </c>
      <c r="F42" s="3">
        <v>86.53</v>
      </c>
      <c r="G42" s="3">
        <v>-2.57</v>
      </c>
      <c r="H42" s="6">
        <v>-0.0288</v>
      </c>
      <c r="I42" s="15">
        <v>231759.0</v>
      </c>
      <c r="J42" s="15">
        <v>268458.0</v>
      </c>
    </row>
    <row r="43">
      <c r="A43" s="9">
        <f>+0.17%</f>
        <v>0.0017</v>
      </c>
      <c r="B43" s="13">
        <f t="shared" si="1"/>
        <v>40497</v>
      </c>
      <c r="C43" s="3">
        <v>86.36</v>
      </c>
      <c r="D43" s="3">
        <v>87.49</v>
      </c>
      <c r="E43" s="3">
        <v>86.36</v>
      </c>
      <c r="F43" s="3">
        <v>86.76</v>
      </c>
      <c r="G43" s="3">
        <v>0.23</v>
      </c>
      <c r="H43" s="3">
        <v>0.0027</v>
      </c>
      <c r="I43" s="15">
        <v>170770.0</v>
      </c>
      <c r="J43" s="15">
        <v>275687.0</v>
      </c>
    </row>
    <row r="44">
      <c r="A44" s="16">
        <v>21376.0</v>
      </c>
      <c r="B44" s="13">
        <f t="shared" si="1"/>
        <v>40498</v>
      </c>
      <c r="C44" s="3">
        <v>86.5</v>
      </c>
      <c r="D44" s="3">
        <v>86.71</v>
      </c>
      <c r="E44" s="3">
        <v>84.5</v>
      </c>
      <c r="F44" s="3">
        <v>84.73</v>
      </c>
      <c r="G44" s="3">
        <v>-2.03</v>
      </c>
      <c r="H44" s="6">
        <v>-0.0234</v>
      </c>
      <c r="I44" s="15">
        <v>198212.0</v>
      </c>
      <c r="J44" s="15">
        <v>268199.0</v>
      </c>
    </row>
    <row r="45">
      <c r="A45" s="16">
        <v>64403.0</v>
      </c>
      <c r="B45" s="13">
        <f t="shared" si="1"/>
        <v>40499</v>
      </c>
      <c r="C45" s="3">
        <v>84.7</v>
      </c>
      <c r="D45" s="3">
        <v>85.06</v>
      </c>
      <c r="E45" s="3">
        <v>82.96</v>
      </c>
      <c r="F45" s="3">
        <v>83.28</v>
      </c>
      <c r="G45" s="3">
        <v>-1.45</v>
      </c>
      <c r="H45" s="6">
        <v>-0.0171</v>
      </c>
      <c r="I45" s="15">
        <v>215567.0</v>
      </c>
      <c r="J45" s="15">
        <v>256631.0</v>
      </c>
    </row>
    <row r="46">
      <c r="A46" s="7">
        <v>40445.0</v>
      </c>
      <c r="B46" s="13">
        <f t="shared" si="1"/>
        <v>40500</v>
      </c>
      <c r="C46" s="3">
        <v>83.5</v>
      </c>
      <c r="D46" s="3">
        <v>85.5</v>
      </c>
      <c r="E46" s="3">
        <v>83.5</v>
      </c>
      <c r="F46" s="3">
        <v>85.05</v>
      </c>
      <c r="G46" s="3">
        <v>1.77</v>
      </c>
      <c r="H46" s="3">
        <v>0.0213</v>
      </c>
      <c r="I46" s="15">
        <v>183976.0</v>
      </c>
      <c r="J46" s="15">
        <v>255296.0</v>
      </c>
    </row>
    <row r="47">
      <c r="A47" s="8">
        <v>78.84</v>
      </c>
      <c r="B47" s="13">
        <f t="shared" si="1"/>
        <v>40501</v>
      </c>
      <c r="C47" s="3">
        <v>85.2</v>
      </c>
      <c r="D47" s="3">
        <v>86.15</v>
      </c>
      <c r="E47" s="3">
        <v>83.87</v>
      </c>
      <c r="F47" s="3">
        <v>84.34</v>
      </c>
      <c r="G47" s="3">
        <v>-0.71</v>
      </c>
      <c r="H47" s="6">
        <v>-0.0083</v>
      </c>
      <c r="I47" s="15">
        <v>207656.0</v>
      </c>
      <c r="J47" s="15">
        <v>256795.0</v>
      </c>
    </row>
    <row r="48">
      <c r="A48" s="8">
        <v>80.01</v>
      </c>
      <c r="B48" s="13">
        <f t="shared" si="1"/>
        <v>40504</v>
      </c>
      <c r="C48" s="3">
        <v>84.34</v>
      </c>
      <c r="D48" s="3">
        <v>85.45</v>
      </c>
      <c r="E48" s="3">
        <v>83.11</v>
      </c>
      <c r="F48" s="3">
        <v>83.96</v>
      </c>
      <c r="G48" s="3">
        <v>-0.38</v>
      </c>
      <c r="H48" s="6">
        <v>-0.0045</v>
      </c>
      <c r="I48" s="15">
        <v>148048.0</v>
      </c>
      <c r="J48" s="15">
        <v>251375.0</v>
      </c>
    </row>
    <row r="49">
      <c r="A49" s="8">
        <v>78.44</v>
      </c>
      <c r="B49" s="13">
        <f t="shared" si="1"/>
        <v>40505</v>
      </c>
      <c r="C49" s="3">
        <v>83.75</v>
      </c>
      <c r="D49" s="3">
        <v>84.0</v>
      </c>
      <c r="E49" s="3">
        <v>82.43</v>
      </c>
      <c r="F49" s="3">
        <v>83.25</v>
      </c>
      <c r="G49" s="3">
        <v>-0.71</v>
      </c>
      <c r="H49" s="6">
        <v>-0.0085</v>
      </c>
      <c r="I49" s="15">
        <v>181850.0</v>
      </c>
      <c r="J49" s="15">
        <v>236653.0</v>
      </c>
    </row>
    <row r="50">
      <c r="A50" s="8">
        <v>79.5</v>
      </c>
      <c r="B50" s="13">
        <f t="shared" si="1"/>
        <v>40506</v>
      </c>
      <c r="C50" s="3">
        <v>83.3</v>
      </c>
      <c r="D50" s="3">
        <v>86.25</v>
      </c>
      <c r="E50" s="3">
        <v>83.3</v>
      </c>
      <c r="F50" s="3">
        <v>85.84</v>
      </c>
      <c r="G50" s="3">
        <v>2.59</v>
      </c>
      <c r="H50" s="3">
        <v>0.0311</v>
      </c>
      <c r="I50" s="15">
        <v>183964.0</v>
      </c>
      <c r="J50" s="15">
        <v>239444.0</v>
      </c>
    </row>
    <row r="51">
      <c r="A51" s="9">
        <f>+0.64</f>
        <v>0.64</v>
      </c>
      <c r="B51" s="13">
        <f t="shared" si="1"/>
        <v>40507</v>
      </c>
      <c r="C51" s="3">
        <v>85.83</v>
      </c>
      <c r="D51" s="3">
        <v>86.5</v>
      </c>
      <c r="E51" s="3">
        <v>85.4</v>
      </c>
      <c r="F51" s="3">
        <v>86.1</v>
      </c>
      <c r="G51" s="3">
        <v>0.26</v>
      </c>
      <c r="H51" s="3">
        <v>0.003</v>
      </c>
      <c r="I51" s="15">
        <v>65176.0</v>
      </c>
      <c r="J51" s="15">
        <v>235661.0</v>
      </c>
    </row>
    <row r="52">
      <c r="A52" s="9">
        <f>+0.81%</f>
        <v>0.0081</v>
      </c>
      <c r="B52" s="13">
        <f t="shared" si="1"/>
        <v>40508</v>
      </c>
      <c r="C52" s="3">
        <v>85.89</v>
      </c>
      <c r="D52" s="3">
        <v>85.95</v>
      </c>
      <c r="E52" s="3">
        <v>84.75</v>
      </c>
      <c r="F52" s="3">
        <v>85.58</v>
      </c>
      <c r="G52" s="3">
        <v>-0.52</v>
      </c>
      <c r="H52" s="6">
        <v>-0.006</v>
      </c>
      <c r="I52" s="15">
        <v>114251.0</v>
      </c>
      <c r="J52" s="15">
        <v>236554.0</v>
      </c>
    </row>
    <row r="53">
      <c r="A53" s="16">
        <v>26615.0</v>
      </c>
      <c r="B53" s="13">
        <f t="shared" si="1"/>
        <v>40511</v>
      </c>
      <c r="C53" s="3">
        <v>85.5</v>
      </c>
      <c r="D53" s="3">
        <v>87.55</v>
      </c>
      <c r="E53" s="3">
        <v>85.5</v>
      </c>
      <c r="F53" s="3">
        <v>87.34</v>
      </c>
      <c r="G53" s="3">
        <v>1.76</v>
      </c>
      <c r="H53" s="3">
        <v>0.0206</v>
      </c>
      <c r="I53" s="15">
        <v>176875.0</v>
      </c>
      <c r="J53" s="15">
        <v>235717.0</v>
      </c>
    </row>
    <row r="54">
      <c r="A54" s="16">
        <v>67486.0</v>
      </c>
      <c r="B54" s="13">
        <f t="shared" si="1"/>
        <v>40512</v>
      </c>
      <c r="C54" s="3">
        <v>87.55</v>
      </c>
      <c r="D54" s="3">
        <v>87.55</v>
      </c>
      <c r="E54" s="3">
        <v>85.43</v>
      </c>
      <c r="F54" s="3">
        <v>85.92</v>
      </c>
      <c r="G54" s="3">
        <v>-1.42</v>
      </c>
      <c r="H54" s="6">
        <v>-0.0163</v>
      </c>
      <c r="I54" s="15">
        <v>172886.0</v>
      </c>
      <c r="J54" s="15">
        <v>217125.0</v>
      </c>
    </row>
    <row r="55">
      <c r="A55" s="7">
        <v>40448.0</v>
      </c>
      <c r="B55" s="5">
        <f t="shared" si="1"/>
        <v>40513</v>
      </c>
      <c r="C55" s="3">
        <v>85.71</v>
      </c>
      <c r="D55" s="3">
        <v>89.02</v>
      </c>
      <c r="E55" s="3">
        <v>85.41</v>
      </c>
      <c r="F55" s="3">
        <v>88.87</v>
      </c>
      <c r="G55" s="3">
        <v>2.95</v>
      </c>
      <c r="H55" s="3">
        <v>0.034300000000000004</v>
      </c>
      <c r="I55" s="15">
        <v>180274.0</v>
      </c>
      <c r="J55" s="15">
        <v>213248.0</v>
      </c>
    </row>
    <row r="56">
      <c r="A56" s="8">
        <v>79.76</v>
      </c>
      <c r="B56" s="5">
        <f t="shared" si="1"/>
        <v>40514</v>
      </c>
      <c r="C56" s="3">
        <v>88.81</v>
      </c>
      <c r="D56" s="3">
        <v>90.84</v>
      </c>
      <c r="E56" s="3">
        <v>88.41</v>
      </c>
      <c r="F56" s="3">
        <v>90.69</v>
      </c>
      <c r="G56" s="3">
        <v>1.82</v>
      </c>
      <c r="H56" s="3">
        <v>0.020499999999999997</v>
      </c>
      <c r="I56" s="15">
        <v>185728.0</v>
      </c>
      <c r="J56" s="15">
        <v>205016.0</v>
      </c>
    </row>
    <row r="57">
      <c r="A57" s="8">
        <v>79.76</v>
      </c>
      <c r="B57" s="5">
        <f t="shared" si="1"/>
        <v>40515</v>
      </c>
      <c r="C57" s="3">
        <v>90.47</v>
      </c>
      <c r="D57" s="3">
        <v>91.85</v>
      </c>
      <c r="E57" s="3">
        <v>90.1</v>
      </c>
      <c r="F57" s="3">
        <v>91.42</v>
      </c>
      <c r="G57" s="3">
        <v>0.73</v>
      </c>
      <c r="H57" s="3">
        <v>0.008</v>
      </c>
      <c r="I57" s="15">
        <v>195913.0</v>
      </c>
      <c r="J57" s="15">
        <v>192909.0</v>
      </c>
    </row>
    <row r="58">
      <c r="A58" s="8">
        <v>78.14</v>
      </c>
      <c r="B58" s="5">
        <f t="shared" si="1"/>
        <v>40518</v>
      </c>
      <c r="C58" s="3">
        <v>91.46</v>
      </c>
      <c r="D58" s="3">
        <v>92.03</v>
      </c>
      <c r="E58" s="3">
        <v>90.86</v>
      </c>
      <c r="F58" s="3">
        <v>91.45</v>
      </c>
      <c r="G58" s="3">
        <v>0.03</v>
      </c>
      <c r="H58" s="3">
        <v>3.0E-4</v>
      </c>
      <c r="I58" s="15">
        <v>142247.0</v>
      </c>
      <c r="J58" s="15">
        <v>174575.0</v>
      </c>
    </row>
    <row r="59">
      <c r="A59" s="8">
        <v>79.08</v>
      </c>
      <c r="B59" s="5">
        <f t="shared" si="1"/>
        <v>40519</v>
      </c>
      <c r="C59" s="3">
        <v>90.97</v>
      </c>
      <c r="D59" s="3">
        <v>92.86</v>
      </c>
      <c r="E59" s="3">
        <v>90.71</v>
      </c>
      <c r="F59" s="3">
        <v>91.39</v>
      </c>
      <c r="G59" s="3">
        <v>-0.06</v>
      </c>
      <c r="H59" s="6">
        <v>-7.0E-4</v>
      </c>
      <c r="I59" s="15">
        <v>202011.0</v>
      </c>
      <c r="J59" s="15">
        <v>139216.0</v>
      </c>
    </row>
    <row r="60">
      <c r="A60" s="11">
        <v>-0.42</v>
      </c>
      <c r="B60" s="5">
        <f t="shared" si="1"/>
        <v>40520</v>
      </c>
      <c r="C60" s="3">
        <v>90.85</v>
      </c>
      <c r="D60" s="3">
        <v>91.74</v>
      </c>
      <c r="E60" s="3">
        <v>90.15</v>
      </c>
      <c r="F60" s="3">
        <v>90.77</v>
      </c>
      <c r="G60" s="3">
        <v>-0.62</v>
      </c>
      <c r="H60" s="6">
        <v>-0.0068</v>
      </c>
      <c r="I60" s="15">
        <v>170407.0</v>
      </c>
      <c r="J60" s="15">
        <v>121272.0</v>
      </c>
    </row>
    <row r="61">
      <c r="A61" s="12">
        <v>-0.0053</v>
      </c>
      <c r="B61" s="5">
        <f t="shared" si="1"/>
        <v>40521</v>
      </c>
      <c r="C61" s="3">
        <v>91.27</v>
      </c>
      <c r="D61" s="3">
        <v>91.64</v>
      </c>
      <c r="E61" s="3">
        <v>90.27</v>
      </c>
      <c r="F61" s="3">
        <v>90.99</v>
      </c>
      <c r="G61" s="3">
        <v>0.22</v>
      </c>
      <c r="H61" s="3">
        <v>0.0024</v>
      </c>
      <c r="I61" s="15">
        <v>131083.0</v>
      </c>
      <c r="J61" s="15">
        <v>114202.0</v>
      </c>
    </row>
    <row r="62">
      <c r="A62" s="17">
        <v>28928.0</v>
      </c>
      <c r="B62" s="13">
        <f t="shared" si="1"/>
        <v>40522</v>
      </c>
      <c r="C62" s="3">
        <v>91.06</v>
      </c>
      <c r="D62" s="3">
        <v>91.57</v>
      </c>
      <c r="E62" s="3">
        <v>89.86</v>
      </c>
      <c r="F62" s="3">
        <v>90.48</v>
      </c>
      <c r="G62" s="3">
        <v>-0.51</v>
      </c>
      <c r="H62" s="6">
        <v>-0.0056</v>
      </c>
      <c r="I62" s="15">
        <v>121138.0</v>
      </c>
      <c r="J62" s="15">
        <v>103114.0</v>
      </c>
    </row>
    <row r="63">
      <c r="A63" s="17">
        <v>69969.0</v>
      </c>
      <c r="B63" s="13">
        <f t="shared" si="1"/>
        <v>40525</v>
      </c>
      <c r="C63" s="3">
        <v>90.65</v>
      </c>
      <c r="D63" s="3">
        <v>92.3</v>
      </c>
      <c r="E63" s="3">
        <v>90.33</v>
      </c>
      <c r="F63" s="3">
        <v>91.19</v>
      </c>
      <c r="G63" s="3">
        <v>0.71</v>
      </c>
      <c r="H63" s="3">
        <v>0.0078000000000000005</v>
      </c>
      <c r="I63" s="15">
        <v>128041.0</v>
      </c>
      <c r="J63" s="15">
        <v>85452.0</v>
      </c>
    </row>
    <row r="64">
      <c r="A64" s="7">
        <v>40449.0</v>
      </c>
      <c r="B64" s="13">
        <f t="shared" si="1"/>
        <v>40526</v>
      </c>
      <c r="C64" s="3">
        <v>91.05</v>
      </c>
      <c r="D64" s="3">
        <v>91.73</v>
      </c>
      <c r="E64" s="3">
        <v>90.68</v>
      </c>
      <c r="F64" s="3">
        <v>91.21</v>
      </c>
      <c r="G64" s="3">
        <v>0.02</v>
      </c>
      <c r="H64" s="3">
        <v>2.0E-4</v>
      </c>
      <c r="I64" s="15">
        <v>119095.0</v>
      </c>
      <c r="J64" s="15">
        <v>66153.0</v>
      </c>
    </row>
    <row r="65">
      <c r="A65" s="8">
        <v>78.8</v>
      </c>
      <c r="B65" s="13">
        <f t="shared" si="1"/>
        <v>40527</v>
      </c>
      <c r="C65" s="3">
        <v>90.98</v>
      </c>
      <c r="D65" s="3">
        <v>92.42</v>
      </c>
      <c r="E65" s="3">
        <v>90.34</v>
      </c>
      <c r="F65" s="3">
        <v>92.2</v>
      </c>
      <c r="G65" s="3">
        <v>0.99</v>
      </c>
      <c r="H65" s="3">
        <v>0.0109</v>
      </c>
      <c r="I65" s="15">
        <v>111125.0</v>
      </c>
      <c r="J65" s="15">
        <v>31475.0</v>
      </c>
    </row>
    <row r="66">
      <c r="A66" s="8">
        <v>80.05</v>
      </c>
      <c r="B66" s="13">
        <f t="shared" si="1"/>
        <v>40528</v>
      </c>
      <c r="C66" s="3">
        <v>92.04</v>
      </c>
      <c r="D66" s="3">
        <v>92.29</v>
      </c>
      <c r="E66" s="3">
        <v>91.66</v>
      </c>
      <c r="F66" s="3">
        <v>91.71</v>
      </c>
      <c r="G66" s="3">
        <v>-0.49</v>
      </c>
      <c r="H66" s="6">
        <v>-0.0053</v>
      </c>
      <c r="I66" s="15">
        <v>20779.0</v>
      </c>
      <c r="J66" s="3">
        <v>0.0</v>
      </c>
    </row>
    <row r="67">
      <c r="A67" s="8">
        <v>78.28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79.29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+0.21</f>
        <v>0.21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+0.27%</f>
        <v>0.0027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37053.0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73399.0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40450.0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79.55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81.54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79.02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81.41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+2.12</f>
        <v>2.12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+2.67%</f>
        <v>0.0267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35941.0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75550.0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40451.0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81.34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83.06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81.09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82.97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+1.56</f>
        <v>1.56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+1.92%</f>
        <v>0.0192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38060.0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78237.0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40452.0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82.92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84.42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82.92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84.39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+1.42</f>
        <v>1.42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+1.71%</f>
        <v>0.0171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44614.0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82636.0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40455.0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84.29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84.96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83.53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83.87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-0.52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-0.0062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44372.0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89469.0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40456.0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83.76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85.42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83.62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85.34</v>
      </c>
      <c r="B113" s="3" t="str">
        <f t="shared" si="1"/>
        <v/>
      </c>
    </row>
    <row r="114">
      <c r="A114" s="9">
        <f>+1.47</f>
        <v>1.47</v>
      </c>
      <c r="B114" s="3" t="str">
        <f t="shared" si="1"/>
        <v>#REF!</v>
      </c>
    </row>
    <row r="115">
      <c r="A115" s="9">
        <f>+1.75%</f>
        <v>0.0175</v>
      </c>
      <c r="B115" s="3" t="str">
        <f t="shared" si="1"/>
        <v>#REF!</v>
      </c>
    </row>
    <row r="116">
      <c r="A116" s="16">
        <v>40526.0</v>
      </c>
      <c r="B116" s="3" t="str">
        <f t="shared" si="1"/>
        <v>#REF!</v>
      </c>
    </row>
    <row r="117">
      <c r="A117" s="16">
        <v>95911.0</v>
      </c>
      <c r="B117" s="3" t="str">
        <f t="shared" si="1"/>
        <v>#REF!</v>
      </c>
    </row>
    <row r="118">
      <c r="A118" s="7">
        <v>40457.0</v>
      </c>
      <c r="B118" s="3" t="str">
        <f t="shared" si="1"/>
        <v>#REF!</v>
      </c>
    </row>
    <row r="119">
      <c r="A119" s="8">
        <v>85.38</v>
      </c>
      <c r="B119" s="3" t="str">
        <f t="shared" si="1"/>
        <v>#REF!</v>
      </c>
    </row>
    <row r="120">
      <c r="A120" s="8">
        <v>86.35</v>
      </c>
      <c r="B120" s="3" t="str">
        <f t="shared" si="1"/>
        <v>#REF!</v>
      </c>
    </row>
    <row r="121">
      <c r="A121" s="8">
        <v>84.69</v>
      </c>
      <c r="B121" s="3" t="str">
        <f t="shared" si="1"/>
        <v>#REF!</v>
      </c>
    </row>
    <row r="122">
      <c r="A122" s="8">
        <v>85.58</v>
      </c>
      <c r="B122" s="3" t="str">
        <f t="shared" si="1"/>
        <v>#REF!</v>
      </c>
    </row>
    <row r="123">
      <c r="A123" s="9">
        <f>+0.24</f>
        <v>0.24</v>
      </c>
      <c r="B123" s="3" t="str">
        <f t="shared" si="1"/>
        <v>#REF!</v>
      </c>
    </row>
    <row r="124">
      <c r="A124" s="9">
        <f>+0.28%</f>
        <v>0.0028</v>
      </c>
      <c r="B124" s="3" t="str">
        <f t="shared" si="1"/>
        <v>#REF!</v>
      </c>
    </row>
    <row r="125">
      <c r="A125" s="16">
        <v>61159.0</v>
      </c>
      <c r="B125" s="3" t="str">
        <f t="shared" si="1"/>
        <v>#REF!</v>
      </c>
    </row>
    <row r="126">
      <c r="A126" s="16">
        <v>105375.0</v>
      </c>
      <c r="B126" s="3" t="str">
        <f t="shared" si="1"/>
        <v>#REF!</v>
      </c>
    </row>
    <row r="127">
      <c r="A127" s="7">
        <v>40458.0</v>
      </c>
      <c r="B127" s="3" t="str">
        <f t="shared" si="1"/>
        <v>#REF!</v>
      </c>
    </row>
    <row r="128">
      <c r="A128" s="8">
        <v>85.8</v>
      </c>
      <c r="B128" s="3" t="str">
        <f t="shared" si="1"/>
        <v>#REF!</v>
      </c>
    </row>
    <row r="129">
      <c r="A129" s="8">
        <v>86.54</v>
      </c>
      <c r="B129" s="3" t="str">
        <f t="shared" si="1"/>
        <v>#REF!</v>
      </c>
    </row>
    <row r="130">
      <c r="A130" s="8">
        <v>83.53</v>
      </c>
      <c r="B130" s="3" t="str">
        <f t="shared" si="1"/>
        <v>#REF!</v>
      </c>
    </row>
    <row r="131">
      <c r="A131" s="8">
        <v>84.05</v>
      </c>
      <c r="B131" s="3" t="str">
        <f t="shared" si="1"/>
        <v>#REF!</v>
      </c>
    </row>
    <row r="132">
      <c r="A132" s="11">
        <v>-1.53</v>
      </c>
      <c r="B132" s="3" t="str">
        <f t="shared" si="1"/>
        <v>#REF!</v>
      </c>
    </row>
    <row r="133">
      <c r="A133" s="12">
        <v>-0.0179</v>
      </c>
      <c r="B133" s="3" t="str">
        <f t="shared" si="1"/>
        <v>#REF!</v>
      </c>
    </row>
    <row r="134">
      <c r="A134" s="17">
        <v>60801.0</v>
      </c>
      <c r="B134" s="3" t="str">
        <f t="shared" si="1"/>
        <v>#REF!</v>
      </c>
    </row>
    <row r="135">
      <c r="A135" s="17">
        <v>132141.0</v>
      </c>
      <c r="B135" s="3" t="str">
        <f t="shared" si="1"/>
        <v>#REF!</v>
      </c>
    </row>
    <row r="136">
      <c r="A136" s="7">
        <v>40459.0</v>
      </c>
      <c r="B136" s="3" t="str">
        <f t="shared" si="1"/>
        <v>#REF!</v>
      </c>
    </row>
    <row r="137">
      <c r="A137" s="8">
        <v>83.87</v>
      </c>
      <c r="B137" s="3" t="str">
        <f t="shared" si="1"/>
        <v>#REF!</v>
      </c>
    </row>
    <row r="138">
      <c r="A138" s="8">
        <v>85.25</v>
      </c>
      <c r="B138" s="3" t="str">
        <f t="shared" si="1"/>
        <v>#REF!</v>
      </c>
    </row>
    <row r="139">
      <c r="A139" s="8">
        <v>82.53</v>
      </c>
      <c r="B139" s="3" t="str">
        <f t="shared" si="1"/>
        <v>#REF!</v>
      </c>
    </row>
    <row r="140">
      <c r="A140" s="8">
        <v>84.71</v>
      </c>
      <c r="B140" s="3" t="str">
        <f t="shared" si="1"/>
        <v>#REF!</v>
      </c>
    </row>
    <row r="141">
      <c r="A141" s="9">
        <f>+0.66</f>
        <v>0.66</v>
      </c>
      <c r="B141" s="3" t="str">
        <f t="shared" si="1"/>
        <v>#REF!</v>
      </c>
    </row>
    <row r="142">
      <c r="A142" s="9">
        <f>+0.79%</f>
        <v>0.0079</v>
      </c>
      <c r="B142" s="3" t="str">
        <f t="shared" si="1"/>
        <v>#REF!</v>
      </c>
    </row>
    <row r="143">
      <c r="A143" s="16">
        <v>39978.0</v>
      </c>
      <c r="B143" s="3" t="str">
        <f t="shared" si="1"/>
        <v>#REF!</v>
      </c>
    </row>
    <row r="144">
      <c r="A144" s="16">
        <v>134083.0</v>
      </c>
      <c r="B144" s="3" t="str">
        <f t="shared" si="1"/>
        <v>#REF!</v>
      </c>
    </row>
    <row r="145">
      <c r="A145" s="14">
        <v>40462.0</v>
      </c>
      <c r="B145" s="3" t="str">
        <f t="shared" si="1"/>
        <v>#REF!</v>
      </c>
    </row>
    <row r="146">
      <c r="A146" s="8">
        <v>85.0</v>
      </c>
      <c r="B146" s="3" t="str">
        <f t="shared" si="1"/>
        <v>#REF!</v>
      </c>
    </row>
    <row r="147">
      <c r="A147" s="8">
        <v>85.35</v>
      </c>
      <c r="B147" s="3" t="str">
        <f t="shared" si="1"/>
        <v>#REF!</v>
      </c>
    </row>
    <row r="148">
      <c r="A148" s="8">
        <v>84.04</v>
      </c>
      <c r="B148" s="3" t="str">
        <f t="shared" si="1"/>
        <v>#REF!</v>
      </c>
    </row>
    <row r="149">
      <c r="A149" s="8">
        <v>84.57</v>
      </c>
      <c r="B149" s="3" t="str">
        <f t="shared" si="1"/>
        <v>#REF!</v>
      </c>
    </row>
    <row r="150">
      <c r="A150" s="11">
        <v>-0.14</v>
      </c>
      <c r="B150" s="3" t="str">
        <f t="shared" si="1"/>
        <v>#REF!</v>
      </c>
    </row>
    <row r="151">
      <c r="A151" s="12">
        <v>-0.0017</v>
      </c>
      <c r="B151" s="3" t="str">
        <f t="shared" si="1"/>
        <v>#REF!</v>
      </c>
    </row>
    <row r="152">
      <c r="A152" s="17">
        <v>52250.0</v>
      </c>
      <c r="B152" s="3" t="str">
        <f t="shared" si="1"/>
        <v>#REF!</v>
      </c>
    </row>
    <row r="153">
      <c r="A153" s="17">
        <v>136304.0</v>
      </c>
      <c r="B153" s="3" t="str">
        <f t="shared" si="1"/>
        <v>#REF!</v>
      </c>
    </row>
    <row r="154">
      <c r="A154" s="14">
        <v>40463.0</v>
      </c>
      <c r="B154" s="3" t="str">
        <f t="shared" si="1"/>
        <v>#REF!</v>
      </c>
    </row>
    <row r="155">
      <c r="A155" s="8">
        <v>84.24</v>
      </c>
      <c r="B155" s="3" t="str">
        <f t="shared" si="1"/>
        <v>#REF!</v>
      </c>
    </row>
    <row r="156">
      <c r="A156" s="8">
        <v>84.79</v>
      </c>
      <c r="B156" s="3" t="str">
        <f t="shared" si="1"/>
        <v>#REF!</v>
      </c>
    </row>
    <row r="157">
      <c r="A157" s="8">
        <v>83.33</v>
      </c>
      <c r="B157" s="3" t="str">
        <f t="shared" si="1"/>
        <v>#REF!</v>
      </c>
    </row>
    <row r="158">
      <c r="A158" s="8">
        <v>84.26</v>
      </c>
      <c r="B158" s="3" t="str">
        <f t="shared" si="1"/>
        <v>#REF!</v>
      </c>
    </row>
    <row r="159">
      <c r="A159" s="11">
        <v>-0.31</v>
      </c>
      <c r="B159" s="3" t="str">
        <f t="shared" si="1"/>
        <v>#REF!</v>
      </c>
    </row>
    <row r="160">
      <c r="A160" s="12">
        <v>-0.0037</v>
      </c>
      <c r="B160" s="3" t="str">
        <f t="shared" si="1"/>
        <v>#REF!</v>
      </c>
    </row>
    <row r="161">
      <c r="A161" s="17">
        <v>48056.0</v>
      </c>
      <c r="B161" s="3" t="str">
        <f t="shared" si="1"/>
        <v>#REF!</v>
      </c>
    </row>
    <row r="162">
      <c r="A162" s="17">
        <v>140341.0</v>
      </c>
      <c r="B162" s="3" t="str">
        <f t="shared" si="1"/>
        <v>#REF!</v>
      </c>
    </row>
    <row r="163">
      <c r="A163" s="14">
        <v>40464.0</v>
      </c>
      <c r="B163" s="3" t="str">
        <f t="shared" si="1"/>
        <v>#REF!</v>
      </c>
    </row>
    <row r="164">
      <c r="A164" s="8">
        <v>84.25</v>
      </c>
      <c r="B164" s="3" t="str">
        <f t="shared" si="1"/>
        <v>#REF!</v>
      </c>
    </row>
    <row r="165">
      <c r="A165" s="8">
        <v>85.6</v>
      </c>
      <c r="B165" s="3" t="str">
        <f t="shared" si="1"/>
        <v>#REF!</v>
      </c>
    </row>
    <row r="166">
      <c r="A166" s="8">
        <v>84.25</v>
      </c>
      <c r="B166" s="3" t="str">
        <f t="shared" si="1"/>
        <v>#REF!</v>
      </c>
    </row>
    <row r="167">
      <c r="A167" s="8">
        <v>85.2</v>
      </c>
      <c r="B167" s="3" t="str">
        <f t="shared" si="1"/>
        <v>#REF!</v>
      </c>
    </row>
    <row r="168">
      <c r="A168" s="9">
        <f>+0.94</f>
        <v>0.94</v>
      </c>
      <c r="B168" s="3" t="str">
        <f t="shared" si="1"/>
        <v>#REF!</v>
      </c>
    </row>
    <row r="169">
      <c r="A169" s="9">
        <f>+1.12%</f>
        <v>0.0112</v>
      </c>
      <c r="B169" s="3" t="str">
        <f t="shared" si="1"/>
        <v>#REF!</v>
      </c>
    </row>
    <row r="170">
      <c r="A170" s="16">
        <v>66327.0</v>
      </c>
      <c r="B170" s="3" t="str">
        <f t="shared" si="1"/>
        <v>#REF!</v>
      </c>
    </row>
    <row r="171">
      <c r="A171" s="16">
        <v>143055.0</v>
      </c>
      <c r="B171" s="3" t="str">
        <f t="shared" si="1"/>
        <v>#REF!</v>
      </c>
    </row>
    <row r="172">
      <c r="A172" s="14">
        <v>40465.0</v>
      </c>
      <c r="B172" s="3" t="str">
        <f t="shared" si="1"/>
        <v>#REF!</v>
      </c>
    </row>
    <row r="173">
      <c r="A173" s="8">
        <v>85.44</v>
      </c>
      <c r="B173" s="3" t="str">
        <f t="shared" si="1"/>
        <v>#REF!</v>
      </c>
    </row>
    <row r="174">
      <c r="A174" s="8">
        <v>86.09</v>
      </c>
      <c r="B174" s="3" t="str">
        <f t="shared" si="1"/>
        <v>#REF!</v>
      </c>
    </row>
    <row r="175">
      <c r="A175" s="8">
        <v>84.15</v>
      </c>
      <c r="B175" s="3" t="str">
        <f t="shared" si="1"/>
        <v>#REF!</v>
      </c>
    </row>
    <row r="176">
      <c r="A176" s="8">
        <v>84.63</v>
      </c>
      <c r="B176" s="3" t="str">
        <f t="shared" si="1"/>
        <v>#REF!</v>
      </c>
    </row>
    <row r="177">
      <c r="A177" s="11">
        <v>-0.57</v>
      </c>
      <c r="B177" s="3" t="str">
        <f t="shared" si="1"/>
        <v>#REF!</v>
      </c>
    </row>
    <row r="178">
      <c r="A178" s="12">
        <v>-0.0067</v>
      </c>
      <c r="B178" s="3" t="str">
        <f t="shared" si="1"/>
        <v>#REF!</v>
      </c>
    </row>
    <row r="179">
      <c r="A179" s="17">
        <v>62908.0</v>
      </c>
      <c r="B179" s="3" t="str">
        <f t="shared" si="1"/>
        <v>#REF!</v>
      </c>
    </row>
    <row r="180">
      <c r="A180" s="17">
        <v>150664.0</v>
      </c>
      <c r="B180" s="3" t="str">
        <f t="shared" si="1"/>
        <v>#REF!</v>
      </c>
    </row>
    <row r="181">
      <c r="A181" s="14">
        <v>40466.0</v>
      </c>
      <c r="B181" s="3" t="str">
        <f t="shared" si="1"/>
        <v>#REF!</v>
      </c>
    </row>
    <row r="182">
      <c r="A182" s="8">
        <v>84.36</v>
      </c>
      <c r="B182" s="3" t="str">
        <f t="shared" si="1"/>
        <v>#REF!</v>
      </c>
    </row>
    <row r="183">
      <c r="A183" s="8">
        <v>84.97</v>
      </c>
      <c r="B183" s="3" t="str">
        <f t="shared" si="1"/>
        <v>#REF!</v>
      </c>
    </row>
    <row r="184">
      <c r="A184" s="8">
        <v>82.46</v>
      </c>
      <c r="B184" s="3" t="str">
        <f t="shared" si="1"/>
        <v>#REF!</v>
      </c>
    </row>
    <row r="185">
      <c r="A185" s="8">
        <v>82.95</v>
      </c>
      <c r="B185" s="3" t="str">
        <f t="shared" si="1"/>
        <v>#REF!</v>
      </c>
    </row>
    <row r="186">
      <c r="A186" s="11">
        <v>-1.68</v>
      </c>
      <c r="B186" s="3" t="str">
        <f t="shared" si="1"/>
        <v>#REF!</v>
      </c>
    </row>
    <row r="187">
      <c r="A187" s="12">
        <v>-0.0199</v>
      </c>
      <c r="B187" s="3" t="str">
        <f t="shared" si="1"/>
        <v>#REF!</v>
      </c>
    </row>
    <row r="188">
      <c r="A188" s="17">
        <v>92508.0</v>
      </c>
      <c r="B188" s="3" t="str">
        <f t="shared" si="1"/>
        <v>#REF!</v>
      </c>
    </row>
    <row r="189">
      <c r="A189" s="17">
        <v>159490.0</v>
      </c>
      <c r="B189" s="3" t="str">
        <f t="shared" si="1"/>
        <v>#REF!</v>
      </c>
    </row>
    <row r="190">
      <c r="A190" s="14">
        <v>40469.0</v>
      </c>
      <c r="B190" s="3" t="str">
        <f t="shared" si="1"/>
        <v>#REF!</v>
      </c>
    </row>
    <row r="191">
      <c r="A191" s="8">
        <v>83.0</v>
      </c>
      <c r="B191" s="3" t="str">
        <f t="shared" si="1"/>
        <v>#REF!</v>
      </c>
    </row>
    <row r="192">
      <c r="A192" s="8">
        <v>84.97</v>
      </c>
      <c r="B192" s="3" t="str">
        <f t="shared" si="1"/>
        <v>#REF!</v>
      </c>
    </row>
    <row r="193">
      <c r="A193" s="8">
        <v>82.03</v>
      </c>
      <c r="B193" s="3" t="str">
        <f t="shared" si="1"/>
        <v>#REF!</v>
      </c>
    </row>
    <row r="194">
      <c r="A194" s="8">
        <v>84.86</v>
      </c>
      <c r="B194" s="3" t="str">
        <f t="shared" si="1"/>
        <v>#REF!</v>
      </c>
    </row>
    <row r="195">
      <c r="A195" s="9">
        <f>+1.91</f>
        <v>1.91</v>
      </c>
      <c r="B195" s="3" t="str">
        <f t="shared" si="1"/>
        <v>#REF!</v>
      </c>
    </row>
    <row r="196">
      <c r="A196" s="9">
        <f>+2.3%</f>
        <v>0.023</v>
      </c>
      <c r="B196" s="3" t="str">
        <f t="shared" si="1"/>
        <v>#REF!</v>
      </c>
    </row>
    <row r="197">
      <c r="A197" s="16">
        <v>60027.0</v>
      </c>
      <c r="B197" s="3" t="str">
        <f t="shared" si="1"/>
        <v>#REF!</v>
      </c>
    </row>
    <row r="198">
      <c r="A198" s="16">
        <v>168489.0</v>
      </c>
      <c r="B198" s="3" t="str">
        <f t="shared" si="1"/>
        <v>#REF!</v>
      </c>
    </row>
    <row r="199">
      <c r="A199" s="14">
        <v>40470.0</v>
      </c>
      <c r="B199" s="3" t="str">
        <f t="shared" si="1"/>
        <v>#REF!</v>
      </c>
    </row>
    <row r="200">
      <c r="A200" s="8">
        <v>84.82</v>
      </c>
      <c r="B200" s="3" t="str">
        <f t="shared" si="1"/>
        <v>#REF!</v>
      </c>
    </row>
    <row r="201">
      <c r="A201" s="8">
        <v>84.95</v>
      </c>
      <c r="B201" s="3" t="str">
        <f t="shared" si="1"/>
        <v>#REF!</v>
      </c>
    </row>
    <row r="202">
      <c r="A202" s="8">
        <v>81.24</v>
      </c>
      <c r="B202" s="3" t="str">
        <f t="shared" si="1"/>
        <v>#REF!</v>
      </c>
    </row>
    <row r="203">
      <c r="A203" s="8">
        <v>81.55</v>
      </c>
      <c r="B203" s="3" t="str">
        <f t="shared" si="1"/>
        <v>#REF!</v>
      </c>
    </row>
    <row r="204">
      <c r="A204" s="11">
        <v>-3.31</v>
      </c>
      <c r="B204" s="3" t="str">
        <f t="shared" si="1"/>
        <v>#REF!</v>
      </c>
    </row>
    <row r="205">
      <c r="A205" s="12">
        <v>-0.039</v>
      </c>
      <c r="B205" s="3" t="str">
        <f t="shared" si="1"/>
        <v>#REF!</v>
      </c>
    </row>
    <row r="206">
      <c r="A206" s="17">
        <v>84367.0</v>
      </c>
      <c r="B206" s="3" t="str">
        <f t="shared" si="1"/>
        <v>#REF!</v>
      </c>
    </row>
    <row r="207">
      <c r="A207" s="17">
        <v>170690.0</v>
      </c>
      <c r="B207" s="3" t="str">
        <f t="shared" si="1"/>
        <v>#REF!</v>
      </c>
    </row>
    <row r="208">
      <c r="A208" s="14">
        <v>40471.0</v>
      </c>
      <c r="B208" s="3" t="str">
        <f t="shared" si="1"/>
        <v>#REF!</v>
      </c>
    </row>
    <row r="209">
      <c r="A209" s="8">
        <v>81.35</v>
      </c>
      <c r="B209" s="3" t="str">
        <f t="shared" si="1"/>
        <v>#REF!</v>
      </c>
    </row>
    <row r="210">
      <c r="A210" s="8">
        <v>84.05</v>
      </c>
      <c r="B210" s="3" t="str">
        <f t="shared" si="1"/>
        <v>#REF!</v>
      </c>
    </row>
    <row r="211">
      <c r="A211" s="8">
        <v>81.27</v>
      </c>
      <c r="B211" s="3" t="str">
        <f t="shared" si="1"/>
        <v>#REF!</v>
      </c>
    </row>
    <row r="212">
      <c r="A212" s="8">
        <v>84.01</v>
      </c>
      <c r="B212" s="3" t="str">
        <f t="shared" si="1"/>
        <v>#REF!</v>
      </c>
    </row>
    <row r="213">
      <c r="A213" s="9">
        <f>+2.46</f>
        <v>2.46</v>
      </c>
      <c r="B213" s="3" t="str">
        <f t="shared" si="1"/>
        <v>#REF!</v>
      </c>
    </row>
    <row r="214">
      <c r="A214" s="9">
        <f>+3.02%</f>
        <v>0.0302</v>
      </c>
      <c r="B214" s="3" t="str">
        <f t="shared" si="1"/>
        <v>#REF!</v>
      </c>
    </row>
    <row r="215">
      <c r="A215" s="16">
        <v>66618.0</v>
      </c>
      <c r="B215" s="3" t="str">
        <f t="shared" si="1"/>
        <v>#REF!</v>
      </c>
    </row>
    <row r="216">
      <c r="A216" s="16">
        <v>170017.0</v>
      </c>
      <c r="B216" s="3" t="str">
        <f t="shared" si="1"/>
        <v>#REF!</v>
      </c>
    </row>
    <row r="217">
      <c r="A217" s="14">
        <v>40472.0</v>
      </c>
      <c r="B217" s="3" t="str">
        <f t="shared" si="1"/>
        <v>#REF!</v>
      </c>
    </row>
    <row r="218">
      <c r="A218" s="8">
        <v>84.06</v>
      </c>
      <c r="B218" s="3" t="str">
        <f t="shared" si="1"/>
        <v>#REF!</v>
      </c>
    </row>
    <row r="219">
      <c r="A219" s="8">
        <v>84.25</v>
      </c>
      <c r="B219" s="3" t="str">
        <f t="shared" si="1"/>
        <v>#REF!</v>
      </c>
    </row>
    <row r="220">
      <c r="A220" s="8">
        <v>81.88</v>
      </c>
      <c r="B220" s="3" t="str">
        <f t="shared" si="1"/>
        <v>#REF!</v>
      </c>
    </row>
    <row r="221">
      <c r="A221" s="8">
        <v>82.26</v>
      </c>
      <c r="B221" s="3" t="str">
        <f t="shared" si="1"/>
        <v>#REF!</v>
      </c>
    </row>
    <row r="222">
      <c r="A222" s="11">
        <v>-1.75</v>
      </c>
      <c r="B222" s="3" t="str">
        <f t="shared" si="1"/>
        <v>#REF!</v>
      </c>
    </row>
    <row r="223">
      <c r="A223" s="12">
        <v>-0.0208</v>
      </c>
      <c r="B223" s="3" t="str">
        <f t="shared" si="1"/>
        <v>#REF!</v>
      </c>
    </row>
    <row r="224">
      <c r="A224" s="17">
        <v>68638.0</v>
      </c>
      <c r="B224" s="3" t="str">
        <f t="shared" si="1"/>
        <v>#REF!</v>
      </c>
    </row>
    <row r="225">
      <c r="A225" s="17">
        <v>174780.0</v>
      </c>
      <c r="B225" s="3" t="str">
        <f t="shared" si="1"/>
        <v>#REF!</v>
      </c>
    </row>
    <row r="226">
      <c r="A226" s="14">
        <v>40473.0</v>
      </c>
      <c r="B226" s="3" t="str">
        <f t="shared" si="1"/>
        <v>#REF!</v>
      </c>
    </row>
    <row r="227">
      <c r="A227" s="8">
        <v>82.58</v>
      </c>
      <c r="B227" s="3" t="str">
        <f t="shared" si="1"/>
        <v>#REF!</v>
      </c>
    </row>
    <row r="228">
      <c r="A228" s="8">
        <v>83.69</v>
      </c>
      <c r="B228" s="3" t="str">
        <f t="shared" si="1"/>
        <v>#REF!</v>
      </c>
    </row>
    <row r="229">
      <c r="A229" s="8">
        <v>82.25</v>
      </c>
      <c r="B229" s="3" t="str">
        <f t="shared" si="1"/>
        <v>#REF!</v>
      </c>
    </row>
    <row r="230">
      <c r="A230" s="8">
        <v>83.39</v>
      </c>
      <c r="B230" s="3" t="str">
        <f t="shared" si="1"/>
        <v>#REF!</v>
      </c>
    </row>
    <row r="231">
      <c r="A231" s="9">
        <f>+1.13</f>
        <v>1.13</v>
      </c>
      <c r="B231" s="3" t="str">
        <f t="shared" si="1"/>
        <v>#REF!</v>
      </c>
    </row>
    <row r="232">
      <c r="A232" s="9">
        <f>+1.37%</f>
        <v>0.0137</v>
      </c>
      <c r="B232" s="3" t="str">
        <f t="shared" si="1"/>
        <v>#REF!</v>
      </c>
    </row>
    <row r="233">
      <c r="A233" s="16">
        <v>50805.0</v>
      </c>
      <c r="B233" s="3" t="str">
        <f t="shared" si="1"/>
        <v>#REF!</v>
      </c>
    </row>
    <row r="234">
      <c r="A234" s="16">
        <v>176682.0</v>
      </c>
      <c r="B234" s="3" t="str">
        <f t="shared" si="1"/>
        <v>#REF!</v>
      </c>
    </row>
    <row r="235">
      <c r="A235" s="14">
        <v>40476.0</v>
      </c>
      <c r="B235" s="3" t="str">
        <f t="shared" si="1"/>
        <v>#REF!</v>
      </c>
    </row>
    <row r="236">
      <c r="A236" s="8">
        <v>83.69</v>
      </c>
      <c r="B236" s="3" t="str">
        <f t="shared" si="1"/>
        <v>#REF!</v>
      </c>
    </row>
    <row r="237">
      <c r="A237" s="8">
        <v>84.59</v>
      </c>
      <c r="B237" s="3" t="str">
        <f t="shared" si="1"/>
        <v>#REF!</v>
      </c>
    </row>
    <row r="238">
      <c r="A238" s="8">
        <v>83.06</v>
      </c>
      <c r="B238" s="3" t="str">
        <f t="shared" si="1"/>
        <v>#REF!</v>
      </c>
    </row>
    <row r="239">
      <c r="A239" s="8">
        <v>83.91</v>
      </c>
      <c r="B239" s="3" t="str">
        <f t="shared" si="1"/>
        <v>#REF!</v>
      </c>
    </row>
    <row r="240">
      <c r="A240" s="9">
        <f>+0.52</f>
        <v>0.52</v>
      </c>
      <c r="B240" s="3" t="str">
        <f t="shared" si="1"/>
        <v>#REF!</v>
      </c>
    </row>
    <row r="241">
      <c r="A241" s="9">
        <f>+0.62%</f>
        <v>0.0062</v>
      </c>
      <c r="B241" s="3" t="str">
        <f t="shared" si="1"/>
        <v>#REF!</v>
      </c>
    </row>
    <row r="242">
      <c r="A242" s="16">
        <v>60019.0</v>
      </c>
      <c r="B242" s="3" t="str">
        <f t="shared" si="1"/>
        <v>#REF!</v>
      </c>
    </row>
    <row r="243">
      <c r="A243" s="16">
        <v>176422.0</v>
      </c>
      <c r="B243" s="3" t="str">
        <f t="shared" si="1"/>
        <v>#REF!</v>
      </c>
    </row>
    <row r="244">
      <c r="A244" s="14">
        <v>40477.0</v>
      </c>
      <c r="B244" s="3" t="str">
        <f t="shared" si="1"/>
        <v>#REF!</v>
      </c>
    </row>
    <row r="245">
      <c r="A245" s="8">
        <v>83.65</v>
      </c>
      <c r="B245" s="3" t="str">
        <f t="shared" si="1"/>
        <v>#REF!</v>
      </c>
    </row>
    <row r="246">
      <c r="A246" s="8">
        <v>84.22</v>
      </c>
      <c r="B246" s="3" t="str">
        <f t="shared" si="1"/>
        <v>#REF!</v>
      </c>
    </row>
    <row r="247">
      <c r="A247" s="8">
        <v>83.31</v>
      </c>
      <c r="B247" s="3" t="str">
        <f t="shared" si="1"/>
        <v>#REF!</v>
      </c>
    </row>
    <row r="248">
      <c r="A248" s="8">
        <v>84.01</v>
      </c>
      <c r="B248" s="3" t="str">
        <f t="shared" si="1"/>
        <v>#REF!</v>
      </c>
    </row>
    <row r="249">
      <c r="A249" s="9">
        <f>+0.1</f>
        <v>0.1</v>
      </c>
      <c r="B249" s="3" t="str">
        <f t="shared" si="1"/>
        <v>#REF!</v>
      </c>
    </row>
    <row r="250">
      <c r="A250" s="9">
        <f>+0.12%</f>
        <v>0.0012</v>
      </c>
      <c r="B250" s="3" t="str">
        <f t="shared" si="1"/>
        <v>#REF!</v>
      </c>
    </row>
    <row r="251">
      <c r="A251" s="16">
        <v>56099.0</v>
      </c>
      <c r="B251" s="3" t="str">
        <f t="shared" si="1"/>
        <v>#REF!</v>
      </c>
    </row>
    <row r="252">
      <c r="A252" s="16">
        <v>179663.0</v>
      </c>
      <c r="B252" s="3" t="str">
        <f t="shared" si="1"/>
        <v>#REF!</v>
      </c>
    </row>
    <row r="253">
      <c r="A253" s="14">
        <v>40478.0</v>
      </c>
      <c r="B253" s="3" t="str">
        <f t="shared" si="1"/>
        <v>#REF!</v>
      </c>
    </row>
    <row r="254">
      <c r="A254" s="8">
        <v>83.88</v>
      </c>
      <c r="B254" s="3" t="str">
        <f t="shared" si="1"/>
        <v>#REF!</v>
      </c>
    </row>
    <row r="255">
      <c r="A255" s="8">
        <v>84.02</v>
      </c>
      <c r="B255" s="3" t="str">
        <f t="shared" si="1"/>
        <v>#REF!</v>
      </c>
    </row>
    <row r="256">
      <c r="A256" s="8">
        <v>82.22</v>
      </c>
      <c r="B256" s="3" t="str">
        <f t="shared" si="1"/>
        <v>#REF!</v>
      </c>
    </row>
    <row r="257">
      <c r="A257" s="8">
        <v>83.58</v>
      </c>
      <c r="B257" s="3" t="str">
        <f t="shared" si="1"/>
        <v>#REF!</v>
      </c>
    </row>
    <row r="258">
      <c r="A258" s="11">
        <v>-0.43</v>
      </c>
      <c r="B258" s="3" t="str">
        <f t="shared" si="1"/>
        <v>#REF!</v>
      </c>
    </row>
    <row r="259">
      <c r="A259" s="12">
        <v>-0.0051</v>
      </c>
      <c r="B259" s="3" t="str">
        <f t="shared" si="1"/>
        <v>#REF!</v>
      </c>
    </row>
    <row r="260">
      <c r="A260" s="17">
        <v>60726.0</v>
      </c>
      <c r="B260" s="3" t="str">
        <f t="shared" si="1"/>
        <v>#REF!</v>
      </c>
    </row>
    <row r="261">
      <c r="A261" s="17">
        <v>186101.0</v>
      </c>
      <c r="B261" s="3" t="str">
        <f t="shared" si="1"/>
        <v>#REF!</v>
      </c>
    </row>
    <row r="262">
      <c r="A262" s="14">
        <v>40479.0</v>
      </c>
      <c r="B262" s="3" t="str">
        <f t="shared" si="1"/>
        <v>#REF!</v>
      </c>
    </row>
    <row r="263">
      <c r="A263" s="8">
        <v>83.69</v>
      </c>
      <c r="B263" s="3" t="str">
        <f t="shared" si="1"/>
        <v>#REF!</v>
      </c>
    </row>
    <row r="264">
      <c r="A264" s="8">
        <v>84.19</v>
      </c>
      <c r="B264" s="3" t="str">
        <f t="shared" si="1"/>
        <v>#REF!</v>
      </c>
    </row>
    <row r="265">
      <c r="A265" s="8">
        <v>83.3</v>
      </c>
      <c r="B265" s="3" t="str">
        <f t="shared" si="1"/>
        <v>#REF!</v>
      </c>
    </row>
    <row r="266">
      <c r="A266" s="8">
        <v>83.92</v>
      </c>
      <c r="B266" s="3" t="str">
        <f t="shared" si="1"/>
        <v>#REF!</v>
      </c>
    </row>
    <row r="267">
      <c r="A267" s="9">
        <f>+0.34</f>
        <v>0.34</v>
      </c>
      <c r="B267" s="3" t="str">
        <f t="shared" si="1"/>
        <v>#REF!</v>
      </c>
    </row>
    <row r="268">
      <c r="A268" s="9">
        <f>+0.41%</f>
        <v>0.0041</v>
      </c>
      <c r="B268" s="3" t="str">
        <f t="shared" si="1"/>
        <v>#REF!</v>
      </c>
    </row>
    <row r="269">
      <c r="A269" s="16">
        <v>78865.0</v>
      </c>
      <c r="B269" s="3" t="str">
        <f t="shared" si="1"/>
        <v>#REF!</v>
      </c>
    </row>
    <row r="270">
      <c r="A270" s="16">
        <v>187234.0</v>
      </c>
      <c r="B270" s="3" t="str">
        <f t="shared" si="1"/>
        <v>#REF!</v>
      </c>
    </row>
    <row r="271">
      <c r="A271" s="14">
        <v>40480.0</v>
      </c>
      <c r="B271" s="3" t="str">
        <f t="shared" si="1"/>
        <v>#REF!</v>
      </c>
    </row>
    <row r="272">
      <c r="A272" s="8">
        <v>83.75</v>
      </c>
      <c r="B272" s="3" t="str">
        <f t="shared" si="1"/>
        <v>#REF!</v>
      </c>
    </row>
    <row r="273">
      <c r="A273" s="8">
        <v>83.86</v>
      </c>
      <c r="B273" s="3" t="str">
        <f t="shared" si="1"/>
        <v>#REF!</v>
      </c>
    </row>
    <row r="274">
      <c r="A274" s="8">
        <v>82.48</v>
      </c>
      <c r="B274" s="3" t="str">
        <f t="shared" si="1"/>
        <v>#REF!</v>
      </c>
    </row>
    <row r="275">
      <c r="A275" s="8">
        <v>83.38</v>
      </c>
      <c r="B275" s="3" t="str">
        <f t="shared" si="1"/>
        <v>#REF!</v>
      </c>
    </row>
    <row r="276">
      <c r="A276" s="11">
        <v>-0.54</v>
      </c>
      <c r="B276" s="3" t="str">
        <f t="shared" si="1"/>
        <v>#REF!</v>
      </c>
    </row>
    <row r="277">
      <c r="A277" s="12">
        <v>-0.0064</v>
      </c>
      <c r="B277" s="3" t="str">
        <f t="shared" si="1"/>
        <v>#REF!</v>
      </c>
    </row>
    <row r="278">
      <c r="A278" s="17">
        <v>89007.0</v>
      </c>
      <c r="B278" s="3" t="str">
        <f t="shared" si="1"/>
        <v>#REF!</v>
      </c>
    </row>
    <row r="279">
      <c r="A279" s="17">
        <v>189666.0</v>
      </c>
      <c r="B279" s="3" t="str">
        <f t="shared" si="1"/>
        <v>#REF!</v>
      </c>
    </row>
    <row r="280">
      <c r="A280" s="7">
        <v>40483.0</v>
      </c>
      <c r="B280" s="3" t="str">
        <f t="shared" si="1"/>
        <v>#REF!</v>
      </c>
    </row>
    <row r="281">
      <c r="A281" s="8">
        <v>83.34</v>
      </c>
      <c r="B281" s="3" t="str">
        <f t="shared" si="1"/>
        <v>#REF!</v>
      </c>
    </row>
    <row r="282">
      <c r="A282" s="8">
        <v>85.71</v>
      </c>
      <c r="B282" s="3" t="str">
        <f t="shared" si="1"/>
        <v>#REF!</v>
      </c>
    </row>
    <row r="283">
      <c r="A283" s="8">
        <v>83.34</v>
      </c>
      <c r="B283" s="3" t="str">
        <f t="shared" si="1"/>
        <v>#REF!</v>
      </c>
    </row>
    <row r="284">
      <c r="A284" s="8">
        <v>84.84</v>
      </c>
      <c r="B284" s="3" t="str">
        <f t="shared" si="1"/>
        <v>#REF!</v>
      </c>
    </row>
    <row r="285">
      <c r="A285" s="9">
        <f>+1.46</f>
        <v>1.46</v>
      </c>
      <c r="B285" s="3" t="str">
        <f t="shared" si="1"/>
        <v>#REF!</v>
      </c>
    </row>
    <row r="286">
      <c r="A286" s="9">
        <f>+1.75%</f>
        <v>0.0175</v>
      </c>
      <c r="B286" s="3" t="str">
        <f t="shared" si="1"/>
        <v>#REF!</v>
      </c>
    </row>
    <row r="287">
      <c r="A287" s="16">
        <v>121644.0</v>
      </c>
      <c r="B287" s="3" t="str">
        <f t="shared" si="1"/>
        <v>#REF!</v>
      </c>
    </row>
    <row r="288">
      <c r="A288" s="16">
        <v>197048.0</v>
      </c>
      <c r="B288" s="3" t="str">
        <f t="shared" si="1"/>
        <v>#REF!</v>
      </c>
    </row>
    <row r="289">
      <c r="A289" s="7">
        <v>40484.0</v>
      </c>
      <c r="B289" s="3" t="str">
        <f t="shared" si="1"/>
        <v>#REF!</v>
      </c>
    </row>
    <row r="290">
      <c r="A290" s="8">
        <v>84.84</v>
      </c>
      <c r="B290" s="3" t="str">
        <f t="shared" si="1"/>
        <v>#REF!</v>
      </c>
    </row>
    <row r="291">
      <c r="A291" s="8">
        <v>86.08</v>
      </c>
      <c r="B291" s="3" t="str">
        <f t="shared" si="1"/>
        <v>#REF!</v>
      </c>
    </row>
    <row r="292">
      <c r="A292" s="8">
        <v>84.77</v>
      </c>
      <c r="B292" s="3" t="str">
        <f t="shared" si="1"/>
        <v>#REF!</v>
      </c>
    </row>
    <row r="293">
      <c r="A293" s="8">
        <v>85.61</v>
      </c>
      <c r="B293" s="3" t="str">
        <f t="shared" si="1"/>
        <v>#REF!</v>
      </c>
    </row>
    <row r="294">
      <c r="A294" s="9">
        <f>+0.77</f>
        <v>0.77</v>
      </c>
      <c r="B294" s="3" t="str">
        <f t="shared" si="1"/>
        <v>#REF!</v>
      </c>
    </row>
    <row r="295">
      <c r="A295" s="9">
        <f>+0.91%</f>
        <v>0.0091</v>
      </c>
      <c r="B295" s="3" t="str">
        <f t="shared" si="1"/>
        <v>#REF!</v>
      </c>
    </row>
    <row r="296">
      <c r="A296" s="16">
        <v>118154.0</v>
      </c>
      <c r="B296" s="3" t="str">
        <f t="shared" si="1"/>
        <v>#REF!</v>
      </c>
    </row>
    <row r="297">
      <c r="A297" s="16">
        <v>214370.0</v>
      </c>
      <c r="B297" s="3" t="str">
        <f t="shared" si="1"/>
        <v>#REF!</v>
      </c>
    </row>
    <row r="298">
      <c r="A298" s="7">
        <v>40485.0</v>
      </c>
      <c r="B298" s="3" t="str">
        <f t="shared" si="1"/>
        <v>#REF!</v>
      </c>
    </row>
    <row r="299">
      <c r="A299" s="8">
        <v>86.03</v>
      </c>
      <c r="B299" s="3" t="str">
        <f t="shared" si="1"/>
        <v>#REF!</v>
      </c>
    </row>
    <row r="300">
      <c r="A300" s="8">
        <v>87.08</v>
      </c>
      <c r="B300" s="3" t="str">
        <f t="shared" si="1"/>
        <v>#REF!</v>
      </c>
    </row>
    <row r="301">
      <c r="A301" s="8">
        <v>85.47</v>
      </c>
      <c r="B301" s="3" t="str">
        <f t="shared" si="1"/>
        <v>#REF!</v>
      </c>
    </row>
    <row r="302">
      <c r="A302" s="8">
        <v>86.58</v>
      </c>
      <c r="B302" s="3" t="str">
        <f t="shared" si="1"/>
        <v>#REF!</v>
      </c>
    </row>
    <row r="303">
      <c r="A303" s="9">
        <f>+0.97</f>
        <v>0.97</v>
      </c>
      <c r="B303" s="3" t="str">
        <f t="shared" si="1"/>
        <v>#REF!</v>
      </c>
    </row>
    <row r="304">
      <c r="A304" s="9">
        <f>+1.13%</f>
        <v>0.0113</v>
      </c>
      <c r="B304" s="3" t="str">
        <f t="shared" si="1"/>
        <v>#REF!</v>
      </c>
    </row>
    <row r="305">
      <c r="A305" s="16">
        <v>111369.0</v>
      </c>
      <c r="B305" s="3" t="str">
        <f t="shared" si="1"/>
        <v>#REF!</v>
      </c>
    </row>
    <row r="306">
      <c r="A306" s="16">
        <v>219785.0</v>
      </c>
      <c r="B306" s="3" t="str">
        <f t="shared" si="1"/>
        <v>#REF!</v>
      </c>
    </row>
    <row r="307">
      <c r="A307" s="7">
        <v>40486.0</v>
      </c>
      <c r="B307" s="3" t="str">
        <f t="shared" si="1"/>
        <v>#REF!</v>
      </c>
    </row>
    <row r="308">
      <c r="A308" s="8">
        <v>86.86</v>
      </c>
      <c r="B308" s="3" t="str">
        <f t="shared" si="1"/>
        <v>#REF!</v>
      </c>
    </row>
    <row r="309">
      <c r="A309" s="8">
        <v>88.48</v>
      </c>
      <c r="B309" s="3" t="str">
        <f t="shared" si="1"/>
        <v>#REF!</v>
      </c>
    </row>
    <row r="310">
      <c r="A310" s="8">
        <v>86.84</v>
      </c>
      <c r="B310" s="3" t="str">
        <f t="shared" si="1"/>
        <v>#REF!</v>
      </c>
    </row>
    <row r="311">
      <c r="A311" s="8">
        <v>88.2</v>
      </c>
      <c r="B311" s="3" t="str">
        <f t="shared" si="1"/>
        <v>#REF!</v>
      </c>
    </row>
    <row r="312">
      <c r="A312" s="9">
        <f>+1.62</f>
        <v>1.62</v>
      </c>
      <c r="B312" s="3" t="str">
        <f t="shared" si="1"/>
        <v>#REF!</v>
      </c>
    </row>
    <row r="313">
      <c r="A313" s="9">
        <f>+1.87%</f>
        <v>0.0187</v>
      </c>
      <c r="B313" s="3" t="str">
        <f t="shared" si="1"/>
        <v>#REF!</v>
      </c>
    </row>
    <row r="314">
      <c r="A314" s="16">
        <v>104600.0</v>
      </c>
      <c r="B314" s="3" t="str">
        <f t="shared" si="1"/>
        <v>#REF!</v>
      </c>
    </row>
    <row r="315">
      <c r="A315" s="16">
        <v>221338.0</v>
      </c>
      <c r="B315" s="3" t="str">
        <f t="shared" si="1"/>
        <v>#REF!</v>
      </c>
    </row>
    <row r="316">
      <c r="A316" s="7">
        <v>40487.0</v>
      </c>
      <c r="B316" s="3" t="str">
        <f t="shared" si="1"/>
        <v>#REF!</v>
      </c>
    </row>
    <row r="317">
      <c r="A317" s="8">
        <v>88.5</v>
      </c>
      <c r="B317" s="3" t="str">
        <f t="shared" si="1"/>
        <v>#REF!</v>
      </c>
    </row>
    <row r="318">
      <c r="A318" s="8">
        <v>88.96</v>
      </c>
      <c r="B318" s="3" t="str">
        <f t="shared" si="1"/>
        <v>#REF!</v>
      </c>
    </row>
    <row r="319">
      <c r="A319" s="8">
        <v>87.54</v>
      </c>
      <c r="B319" s="3" t="str">
        <f t="shared" si="1"/>
        <v>#REF!</v>
      </c>
    </row>
    <row r="320">
      <c r="A320" s="8">
        <v>88.34</v>
      </c>
      <c r="B320" s="3" t="str">
        <f t="shared" si="1"/>
        <v>#REF!</v>
      </c>
    </row>
    <row r="321">
      <c r="A321" s="9">
        <f>+0.14</f>
        <v>0.14</v>
      </c>
      <c r="B321" s="3" t="str">
        <f t="shared" si="1"/>
        <v>#REF!</v>
      </c>
    </row>
    <row r="322">
      <c r="A322" s="9">
        <f>+0.16%</f>
        <v>0.0016</v>
      </c>
      <c r="B322" s="3" t="str">
        <f t="shared" si="1"/>
        <v>#REF!</v>
      </c>
    </row>
    <row r="323">
      <c r="A323" s="16">
        <v>91128.0</v>
      </c>
      <c r="B323" s="3" t="str">
        <f t="shared" si="1"/>
        <v>#REF!</v>
      </c>
    </row>
    <row r="324">
      <c r="A324" s="16">
        <v>230049.0</v>
      </c>
      <c r="B324" s="3" t="str">
        <f t="shared" si="1"/>
        <v>#REF!</v>
      </c>
    </row>
    <row r="325">
      <c r="A325" s="7">
        <v>40490.0</v>
      </c>
      <c r="B325" s="3" t="str">
        <f t="shared" si="1"/>
        <v>#REF!</v>
      </c>
    </row>
    <row r="326">
      <c r="A326" s="8">
        <v>88.85</v>
      </c>
      <c r="B326" s="3" t="str">
        <f t="shared" si="1"/>
        <v>#REF!</v>
      </c>
    </row>
    <row r="327">
      <c r="A327" s="8">
        <v>89.03</v>
      </c>
      <c r="B327" s="3" t="str">
        <f t="shared" si="1"/>
        <v>#REF!</v>
      </c>
    </row>
    <row r="328">
      <c r="A328" s="8">
        <v>87.54</v>
      </c>
      <c r="B328" s="3" t="str">
        <f t="shared" si="1"/>
        <v>#REF!</v>
      </c>
    </row>
    <row r="329">
      <c r="A329" s="8">
        <v>88.68</v>
      </c>
      <c r="B329" s="3" t="str">
        <f t="shared" si="1"/>
        <v>#REF!</v>
      </c>
    </row>
    <row r="330">
      <c r="A330" s="9">
        <f>+0.34</f>
        <v>0.34</v>
      </c>
      <c r="B330" s="3" t="str">
        <f t="shared" si="1"/>
        <v>#REF!</v>
      </c>
    </row>
    <row r="331">
      <c r="A331" s="9">
        <f>+0.38%</f>
        <v>0.0038</v>
      </c>
      <c r="B331" s="3" t="str">
        <f t="shared" si="1"/>
        <v>#REF!</v>
      </c>
    </row>
    <row r="332">
      <c r="A332" s="16">
        <v>78107.0</v>
      </c>
      <c r="B332" s="3" t="str">
        <f t="shared" si="1"/>
        <v>#REF!</v>
      </c>
    </row>
    <row r="333">
      <c r="A333" s="16">
        <v>234242.0</v>
      </c>
      <c r="B333" s="3" t="str">
        <f t="shared" si="1"/>
        <v>#REF!</v>
      </c>
    </row>
    <row r="334">
      <c r="A334" s="7">
        <v>40491.0</v>
      </c>
      <c r="B334" s="3" t="str">
        <f t="shared" si="1"/>
        <v>#REF!</v>
      </c>
    </row>
    <row r="335">
      <c r="A335" s="8">
        <v>88.26</v>
      </c>
      <c r="B335" s="3" t="str">
        <f t="shared" si="1"/>
        <v>#REF!</v>
      </c>
    </row>
    <row r="336">
      <c r="A336" s="8">
        <v>89.24</v>
      </c>
      <c r="B336" s="3" t="str">
        <f t="shared" si="1"/>
        <v>#REF!</v>
      </c>
    </row>
    <row r="337">
      <c r="A337" s="8">
        <v>87.38</v>
      </c>
      <c r="B337" s="3" t="str">
        <f t="shared" si="1"/>
        <v>#REF!</v>
      </c>
    </row>
    <row r="338">
      <c r="A338" s="8">
        <v>88.53</v>
      </c>
      <c r="B338" s="3" t="str">
        <f t="shared" si="1"/>
        <v>#REF!</v>
      </c>
    </row>
    <row r="339">
      <c r="A339" s="11">
        <v>-0.15</v>
      </c>
      <c r="B339" s="3" t="str">
        <f t="shared" si="1"/>
        <v>#REF!</v>
      </c>
    </row>
    <row r="340">
      <c r="A340" s="12">
        <v>-0.0017</v>
      </c>
      <c r="B340" s="3" t="str">
        <f t="shared" si="1"/>
        <v>#REF!</v>
      </c>
    </row>
    <row r="341">
      <c r="A341" s="17">
        <v>119090.0</v>
      </c>
      <c r="B341" s="3" t="str">
        <f t="shared" si="1"/>
        <v>#REF!</v>
      </c>
    </row>
    <row r="342">
      <c r="A342" s="17">
        <v>244917.0</v>
      </c>
      <c r="B342" s="3" t="str">
        <f t="shared" si="1"/>
        <v>#REF!</v>
      </c>
    </row>
    <row r="343">
      <c r="A343" s="14">
        <v>40492.0</v>
      </c>
      <c r="B343" s="3" t="str">
        <f t="shared" si="1"/>
        <v>#REF!</v>
      </c>
    </row>
    <row r="344">
      <c r="A344" s="8">
        <v>88.34</v>
      </c>
      <c r="B344" s="3" t="str">
        <f t="shared" si="1"/>
        <v>#REF!</v>
      </c>
    </row>
    <row r="345">
      <c r="A345" s="8">
        <v>89.5</v>
      </c>
      <c r="B345" s="3" t="str">
        <f t="shared" si="1"/>
        <v>#REF!</v>
      </c>
    </row>
    <row r="346">
      <c r="A346" s="8">
        <v>87.92</v>
      </c>
      <c r="B346" s="3" t="str">
        <f t="shared" si="1"/>
        <v>#REF!</v>
      </c>
    </row>
    <row r="347">
      <c r="A347" s="8">
        <v>89.16</v>
      </c>
      <c r="B347" s="3" t="str">
        <f t="shared" si="1"/>
        <v>#REF!</v>
      </c>
    </row>
    <row r="348">
      <c r="A348" s="9">
        <f>+0.63</f>
        <v>0.63</v>
      </c>
      <c r="B348" s="3" t="str">
        <f t="shared" si="1"/>
        <v>#REF!</v>
      </c>
    </row>
    <row r="349">
      <c r="A349" s="9">
        <f>+0.71%</f>
        <v>0.0071</v>
      </c>
      <c r="B349" s="3" t="str">
        <f t="shared" si="1"/>
        <v>#REF!</v>
      </c>
    </row>
    <row r="350">
      <c r="A350" s="16">
        <v>128093.0</v>
      </c>
      <c r="B350" s="3" t="str">
        <f t="shared" si="1"/>
        <v>#REF!</v>
      </c>
    </row>
    <row r="351">
      <c r="A351" s="16">
        <v>247572.0</v>
      </c>
      <c r="B351" s="3" t="str">
        <f t="shared" si="1"/>
        <v>#REF!</v>
      </c>
    </row>
    <row r="352">
      <c r="A352" s="14">
        <v>40493.0</v>
      </c>
      <c r="B352" s="3" t="str">
        <f t="shared" si="1"/>
        <v>#REF!</v>
      </c>
    </row>
    <row r="353">
      <c r="A353" s="8">
        <v>89.35</v>
      </c>
      <c r="B353" s="3" t="str">
        <f t="shared" si="1"/>
        <v>#REF!</v>
      </c>
    </row>
    <row r="354">
      <c r="A354" s="8">
        <v>89.86</v>
      </c>
      <c r="B354" s="3" t="str">
        <f t="shared" si="1"/>
        <v>#REF!</v>
      </c>
    </row>
    <row r="355">
      <c r="A355" s="8">
        <v>88.87</v>
      </c>
      <c r="B355" s="3" t="str">
        <f t="shared" si="1"/>
        <v>#REF!</v>
      </c>
    </row>
    <row r="356">
      <c r="A356" s="8">
        <v>89.1</v>
      </c>
      <c r="B356" s="3" t="str">
        <f t="shared" si="1"/>
        <v>#REF!</v>
      </c>
    </row>
    <row r="357">
      <c r="A357" s="11">
        <v>-0.06</v>
      </c>
      <c r="B357" s="3" t="str">
        <f t="shared" si="1"/>
        <v>#REF!</v>
      </c>
    </row>
    <row r="358">
      <c r="A358" s="12">
        <v>-7.0E-4</v>
      </c>
      <c r="B358" s="3" t="str">
        <f t="shared" si="1"/>
        <v>#REF!</v>
      </c>
    </row>
    <row r="359">
      <c r="A359" s="17">
        <v>164776.0</v>
      </c>
      <c r="B359" s="3" t="str">
        <f t="shared" si="1"/>
        <v>#REF!</v>
      </c>
    </row>
    <row r="360">
      <c r="A360" s="17">
        <v>262636.0</v>
      </c>
      <c r="B360" s="3" t="str">
        <f t="shared" si="1"/>
        <v>#REF!</v>
      </c>
    </row>
    <row r="361">
      <c r="A361" s="14">
        <v>40494.0</v>
      </c>
      <c r="B361" s="3" t="str">
        <f t="shared" si="1"/>
        <v>#REF!</v>
      </c>
    </row>
    <row r="362">
      <c r="A362" s="8">
        <v>88.98</v>
      </c>
      <c r="B362" s="3" t="str">
        <f t="shared" si="1"/>
        <v>#REF!</v>
      </c>
    </row>
    <row r="363">
      <c r="A363" s="8">
        <v>89.0</v>
      </c>
      <c r="B363" s="3" t="str">
        <f t="shared" si="1"/>
        <v>#REF!</v>
      </c>
    </row>
    <row r="364">
      <c r="A364" s="8">
        <v>86.06</v>
      </c>
      <c r="B364" s="3" t="str">
        <f t="shared" si="1"/>
        <v>#REF!</v>
      </c>
    </row>
    <row r="365">
      <c r="A365" s="8">
        <v>86.53</v>
      </c>
      <c r="B365" s="3" t="str">
        <f t="shared" si="1"/>
        <v>#REF!</v>
      </c>
    </row>
    <row r="366">
      <c r="A366" s="11">
        <v>-2.57</v>
      </c>
      <c r="B366" s="3" t="str">
        <f t="shared" si="1"/>
        <v>#REF!</v>
      </c>
    </row>
    <row r="367">
      <c r="A367" s="12">
        <v>-0.0288</v>
      </c>
      <c r="B367" s="3" t="str">
        <f t="shared" si="1"/>
        <v>#REF!</v>
      </c>
    </row>
    <row r="368">
      <c r="A368" s="17">
        <v>231759.0</v>
      </c>
      <c r="B368" s="3" t="str">
        <f t="shared" si="1"/>
        <v>#REF!</v>
      </c>
    </row>
    <row r="369">
      <c r="A369" s="17">
        <v>268458.0</v>
      </c>
      <c r="B369" s="3" t="str">
        <f t="shared" si="1"/>
        <v>#REF!</v>
      </c>
    </row>
    <row r="370">
      <c r="A370" s="14">
        <v>40497.0</v>
      </c>
      <c r="B370" s="3" t="str">
        <f t="shared" si="1"/>
        <v>#REF!</v>
      </c>
    </row>
    <row r="371">
      <c r="A371" s="8">
        <v>86.36</v>
      </c>
      <c r="B371" s="3" t="str">
        <f t="shared" si="1"/>
        <v>#REF!</v>
      </c>
    </row>
    <row r="372">
      <c r="A372" s="8">
        <v>87.49</v>
      </c>
      <c r="B372" s="3" t="str">
        <f t="shared" si="1"/>
        <v>#REF!</v>
      </c>
    </row>
    <row r="373">
      <c r="A373" s="8">
        <v>86.36</v>
      </c>
      <c r="B373" s="3" t="str">
        <f t="shared" si="1"/>
        <v>#REF!</v>
      </c>
    </row>
    <row r="374">
      <c r="A374" s="8">
        <v>86.76</v>
      </c>
      <c r="B374" s="3" t="str">
        <f t="shared" si="1"/>
        <v>#REF!</v>
      </c>
    </row>
    <row r="375">
      <c r="A375" s="9">
        <f>+0.23</f>
        <v>0.23</v>
      </c>
      <c r="B375" s="3" t="str">
        <f t="shared" si="1"/>
        <v>#REF!</v>
      </c>
    </row>
    <row r="376">
      <c r="A376" s="9">
        <f>+0.27%</f>
        <v>0.0027</v>
      </c>
      <c r="B376" s="3" t="str">
        <f t="shared" si="1"/>
        <v>#REF!</v>
      </c>
    </row>
    <row r="377">
      <c r="A377" s="16">
        <v>170770.0</v>
      </c>
      <c r="B377" s="3" t="str">
        <f t="shared" si="1"/>
        <v>#REF!</v>
      </c>
    </row>
    <row r="378">
      <c r="A378" s="16">
        <v>275687.0</v>
      </c>
      <c r="B378" s="3" t="str">
        <f t="shared" si="1"/>
        <v>#REF!</v>
      </c>
    </row>
    <row r="379">
      <c r="A379" s="14">
        <v>40498.0</v>
      </c>
      <c r="B379" s="3" t="str">
        <f t="shared" si="1"/>
        <v>#REF!</v>
      </c>
    </row>
    <row r="380">
      <c r="A380" s="8">
        <v>86.5</v>
      </c>
      <c r="B380" s="3" t="str">
        <f t="shared" si="1"/>
        <v>#REF!</v>
      </c>
    </row>
    <row r="381">
      <c r="A381" s="8">
        <v>86.71</v>
      </c>
      <c r="B381" s="3" t="str">
        <f t="shared" si="1"/>
        <v>#REF!</v>
      </c>
    </row>
    <row r="382">
      <c r="A382" s="8">
        <v>84.5</v>
      </c>
      <c r="B382" s="3" t="str">
        <f t="shared" si="1"/>
        <v>#REF!</v>
      </c>
    </row>
    <row r="383">
      <c r="A383" s="8">
        <v>84.73</v>
      </c>
      <c r="B383" s="3" t="str">
        <f t="shared" si="1"/>
        <v>#REF!</v>
      </c>
    </row>
    <row r="384">
      <c r="A384" s="11">
        <v>-2.03</v>
      </c>
      <c r="B384" s="3" t="str">
        <f t="shared" si="1"/>
        <v>#REF!</v>
      </c>
    </row>
    <row r="385">
      <c r="A385" s="12">
        <v>-0.0234</v>
      </c>
      <c r="B385" s="3" t="str">
        <f t="shared" si="1"/>
        <v>#REF!</v>
      </c>
    </row>
    <row r="386">
      <c r="A386" s="17">
        <v>198212.0</v>
      </c>
      <c r="B386" s="3" t="str">
        <f t="shared" si="1"/>
        <v>#REF!</v>
      </c>
    </row>
    <row r="387">
      <c r="A387" s="17">
        <v>268199.0</v>
      </c>
      <c r="B387" s="3" t="str">
        <f t="shared" si="1"/>
        <v>#REF!</v>
      </c>
    </row>
    <row r="388">
      <c r="A388" s="14">
        <v>40499.0</v>
      </c>
      <c r="B388" s="3" t="str">
        <f t="shared" si="1"/>
        <v>#REF!</v>
      </c>
    </row>
    <row r="389">
      <c r="A389" s="8">
        <v>84.7</v>
      </c>
      <c r="B389" s="3" t="str">
        <f t="shared" si="1"/>
        <v>#REF!</v>
      </c>
    </row>
    <row r="390">
      <c r="A390" s="8">
        <v>85.06</v>
      </c>
      <c r="B390" s="3" t="str">
        <f t="shared" si="1"/>
        <v>#REF!</v>
      </c>
    </row>
    <row r="391">
      <c r="A391" s="8">
        <v>82.96</v>
      </c>
      <c r="B391" s="3" t="str">
        <f t="shared" si="1"/>
        <v>#REF!</v>
      </c>
    </row>
    <row r="392">
      <c r="A392" s="8">
        <v>83.28</v>
      </c>
      <c r="B392" s="3" t="str">
        <f t="shared" si="1"/>
        <v>#REF!</v>
      </c>
    </row>
    <row r="393">
      <c r="A393" s="11">
        <v>-1.45</v>
      </c>
      <c r="B393" s="3" t="str">
        <f t="shared" si="1"/>
        <v>#REF!</v>
      </c>
    </row>
    <row r="394">
      <c r="A394" s="12">
        <v>-0.0171</v>
      </c>
      <c r="B394" s="3" t="str">
        <f t="shared" si="1"/>
        <v>#REF!</v>
      </c>
    </row>
    <row r="395">
      <c r="A395" s="17">
        <v>215567.0</v>
      </c>
      <c r="B395" s="3" t="str">
        <f t="shared" si="1"/>
        <v>#REF!</v>
      </c>
    </row>
    <row r="396">
      <c r="A396" s="17">
        <v>256631.0</v>
      </c>
      <c r="B396" s="3" t="str">
        <f t="shared" si="1"/>
        <v>#REF!</v>
      </c>
    </row>
    <row r="397">
      <c r="A397" s="14">
        <v>40500.0</v>
      </c>
      <c r="B397" s="3" t="str">
        <f t="shared" si="1"/>
        <v>#REF!</v>
      </c>
    </row>
    <row r="398">
      <c r="A398" s="8">
        <v>83.5</v>
      </c>
      <c r="B398" s="3" t="str">
        <f t="shared" si="1"/>
        <v>#REF!</v>
      </c>
    </row>
    <row r="399">
      <c r="A399" s="8">
        <v>85.5</v>
      </c>
      <c r="B399" s="3" t="str">
        <f t="shared" si="1"/>
        <v>#REF!</v>
      </c>
    </row>
    <row r="400">
      <c r="A400" s="8">
        <v>83.5</v>
      </c>
      <c r="B400" s="3" t="str">
        <f t="shared" si="1"/>
        <v>#REF!</v>
      </c>
    </row>
    <row r="401">
      <c r="A401" s="8">
        <v>85.05</v>
      </c>
      <c r="B401" s="3" t="str">
        <f t="shared" si="1"/>
        <v>#REF!</v>
      </c>
    </row>
    <row r="402">
      <c r="A402" s="9">
        <f>+1.77</f>
        <v>1.77</v>
      </c>
      <c r="B402" s="3" t="str">
        <f t="shared" si="1"/>
        <v>#REF!</v>
      </c>
    </row>
    <row r="403">
      <c r="A403" s="9">
        <f>+2.13%</f>
        <v>0.0213</v>
      </c>
      <c r="B403" s="3" t="str">
        <f t="shared" si="1"/>
        <v>#REF!</v>
      </c>
    </row>
    <row r="404">
      <c r="A404" s="16">
        <v>183976.0</v>
      </c>
      <c r="B404" s="3" t="str">
        <f t="shared" si="1"/>
        <v>#REF!</v>
      </c>
    </row>
    <row r="405">
      <c r="A405" s="16">
        <v>255296.0</v>
      </c>
      <c r="B405" s="3" t="str">
        <f t="shared" si="1"/>
        <v>#REF!</v>
      </c>
    </row>
    <row r="406">
      <c r="A406" s="14">
        <v>40501.0</v>
      </c>
      <c r="B406" s="3" t="str">
        <f t="shared" si="1"/>
        <v>#REF!</v>
      </c>
    </row>
    <row r="407">
      <c r="A407" s="8">
        <v>85.2</v>
      </c>
      <c r="B407" s="3" t="str">
        <f t="shared" si="1"/>
        <v>#REF!</v>
      </c>
    </row>
    <row r="408">
      <c r="A408" s="8">
        <v>86.15</v>
      </c>
      <c r="B408" s="3" t="str">
        <f t="shared" si="1"/>
        <v>#REF!</v>
      </c>
    </row>
    <row r="409">
      <c r="A409" s="8">
        <v>83.87</v>
      </c>
      <c r="B409" s="3" t="str">
        <f t="shared" si="1"/>
        <v>#REF!</v>
      </c>
    </row>
    <row r="410">
      <c r="A410" s="8">
        <v>84.34</v>
      </c>
      <c r="B410" s="3" t="str">
        <f t="shared" si="1"/>
        <v>#REF!</v>
      </c>
    </row>
    <row r="411">
      <c r="A411" s="11">
        <v>-0.71</v>
      </c>
      <c r="B411" s="3" t="str">
        <f t="shared" si="1"/>
        <v>#REF!</v>
      </c>
    </row>
    <row r="412">
      <c r="A412" s="12">
        <v>-0.0083</v>
      </c>
      <c r="B412" s="3" t="str">
        <f t="shared" si="1"/>
        <v>#REF!</v>
      </c>
    </row>
    <row r="413">
      <c r="A413" s="17">
        <v>207656.0</v>
      </c>
      <c r="B413" s="3" t="str">
        <f t="shared" si="1"/>
        <v>#REF!</v>
      </c>
    </row>
    <row r="414">
      <c r="A414" s="17">
        <v>256795.0</v>
      </c>
      <c r="B414" s="3" t="str">
        <f t="shared" si="1"/>
        <v>#REF!</v>
      </c>
    </row>
    <row r="415">
      <c r="A415" s="14">
        <v>40504.0</v>
      </c>
      <c r="B415" s="3" t="str">
        <f t="shared" si="1"/>
        <v>#REF!</v>
      </c>
    </row>
    <row r="416">
      <c r="A416" s="8">
        <v>84.34</v>
      </c>
      <c r="B416" s="3" t="str">
        <f t="shared" si="1"/>
        <v>#REF!</v>
      </c>
    </row>
    <row r="417">
      <c r="A417" s="8">
        <v>85.45</v>
      </c>
      <c r="B417" s="3" t="str">
        <f t="shared" si="1"/>
        <v>#REF!</v>
      </c>
    </row>
    <row r="418">
      <c r="A418" s="8">
        <v>83.11</v>
      </c>
      <c r="B418" s="3" t="str">
        <f t="shared" si="1"/>
        <v>#REF!</v>
      </c>
    </row>
    <row r="419">
      <c r="A419" s="8">
        <v>83.96</v>
      </c>
      <c r="B419" s="3" t="str">
        <f t="shared" si="1"/>
        <v>#REF!</v>
      </c>
    </row>
    <row r="420">
      <c r="A420" s="11">
        <v>-0.38</v>
      </c>
      <c r="B420" s="3" t="str">
        <f t="shared" si="1"/>
        <v>#REF!</v>
      </c>
    </row>
    <row r="421">
      <c r="A421" s="12">
        <v>-0.0045</v>
      </c>
      <c r="B421" s="3" t="str">
        <f t="shared" si="1"/>
        <v>#REF!</v>
      </c>
    </row>
    <row r="422">
      <c r="A422" s="17">
        <v>148048.0</v>
      </c>
      <c r="B422" s="3" t="str">
        <f t="shared" si="1"/>
        <v>#REF!</v>
      </c>
    </row>
    <row r="423">
      <c r="A423" s="17">
        <v>251375.0</v>
      </c>
      <c r="B423" s="3" t="str">
        <f t="shared" si="1"/>
        <v>#REF!</v>
      </c>
    </row>
    <row r="424">
      <c r="A424" s="14">
        <v>40505.0</v>
      </c>
      <c r="B424" s="3" t="str">
        <f t="shared" si="1"/>
        <v>#REF!</v>
      </c>
    </row>
    <row r="425">
      <c r="A425" s="8">
        <v>83.75</v>
      </c>
      <c r="B425" s="3" t="str">
        <f t="shared" si="1"/>
        <v>#REF!</v>
      </c>
    </row>
    <row r="426">
      <c r="A426" s="8">
        <v>84.0</v>
      </c>
      <c r="B426" s="3" t="str">
        <f t="shared" si="1"/>
        <v>#REF!</v>
      </c>
    </row>
    <row r="427">
      <c r="A427" s="8">
        <v>82.43</v>
      </c>
      <c r="B427" s="3" t="str">
        <f t="shared" si="1"/>
        <v>#REF!</v>
      </c>
    </row>
    <row r="428">
      <c r="A428" s="8">
        <v>83.25</v>
      </c>
      <c r="B428" s="3" t="str">
        <f t="shared" si="1"/>
        <v>#REF!</v>
      </c>
    </row>
    <row r="429">
      <c r="A429" s="11">
        <v>-0.71</v>
      </c>
      <c r="B429" s="3" t="str">
        <f t="shared" si="1"/>
        <v>#REF!</v>
      </c>
    </row>
    <row r="430">
      <c r="A430" s="12">
        <v>-0.0085</v>
      </c>
      <c r="B430" s="3" t="str">
        <f t="shared" si="1"/>
        <v>#REF!</v>
      </c>
    </row>
    <row r="431">
      <c r="A431" s="17">
        <v>181850.0</v>
      </c>
      <c r="B431" s="3" t="str">
        <f t="shared" si="1"/>
        <v>#REF!</v>
      </c>
    </row>
    <row r="432">
      <c r="A432" s="17">
        <v>236653.0</v>
      </c>
      <c r="B432" s="3" t="str">
        <f t="shared" si="1"/>
        <v>#REF!</v>
      </c>
    </row>
    <row r="433">
      <c r="A433" s="14">
        <v>40506.0</v>
      </c>
      <c r="B433" s="3" t="str">
        <f t="shared" si="1"/>
        <v>#REF!</v>
      </c>
    </row>
    <row r="434">
      <c r="A434" s="8">
        <v>83.3</v>
      </c>
      <c r="B434" s="3" t="str">
        <f t="shared" si="1"/>
        <v>#REF!</v>
      </c>
    </row>
    <row r="435">
      <c r="A435" s="8">
        <v>86.25</v>
      </c>
      <c r="B435" s="3" t="str">
        <f t="shared" si="1"/>
        <v>#REF!</v>
      </c>
    </row>
    <row r="436">
      <c r="A436" s="8">
        <v>83.3</v>
      </c>
      <c r="B436" s="3" t="str">
        <f t="shared" si="1"/>
        <v>#REF!</v>
      </c>
    </row>
    <row r="437">
      <c r="A437" s="8">
        <v>85.84</v>
      </c>
      <c r="B437" s="3" t="str">
        <f t="shared" si="1"/>
        <v>#REF!</v>
      </c>
    </row>
    <row r="438">
      <c r="A438" s="9">
        <f>+2.59</f>
        <v>2.59</v>
      </c>
      <c r="B438" s="3" t="str">
        <f t="shared" si="1"/>
        <v>#REF!</v>
      </c>
    </row>
    <row r="439">
      <c r="A439" s="9">
        <f>+3.11%</f>
        <v>0.0311</v>
      </c>
      <c r="B439" s="3" t="str">
        <f t="shared" si="1"/>
        <v>#REF!</v>
      </c>
    </row>
    <row r="440">
      <c r="A440" s="16">
        <v>183964.0</v>
      </c>
      <c r="B440" s="3" t="str">
        <f t="shared" si="1"/>
        <v>#REF!</v>
      </c>
    </row>
    <row r="441">
      <c r="A441" s="16">
        <v>239444.0</v>
      </c>
      <c r="B441" s="3" t="str">
        <f t="shared" si="1"/>
        <v>#REF!</v>
      </c>
    </row>
    <row r="442">
      <c r="A442" s="14">
        <v>40507.0</v>
      </c>
      <c r="B442" s="3" t="str">
        <f t="shared" si="1"/>
        <v>#REF!</v>
      </c>
    </row>
    <row r="443">
      <c r="A443" s="8">
        <v>85.83</v>
      </c>
      <c r="B443" s="3" t="str">
        <f t="shared" si="1"/>
        <v>#REF!</v>
      </c>
    </row>
    <row r="444">
      <c r="A444" s="8">
        <v>86.5</v>
      </c>
      <c r="B444" s="3" t="str">
        <f t="shared" si="1"/>
        <v>#REF!</v>
      </c>
    </row>
    <row r="445">
      <c r="A445" s="8">
        <v>85.4</v>
      </c>
      <c r="B445" s="3" t="str">
        <f t="shared" si="1"/>
        <v>#REF!</v>
      </c>
    </row>
    <row r="446">
      <c r="A446" s="8">
        <v>86.1</v>
      </c>
      <c r="B446" s="3" t="str">
        <f t="shared" si="1"/>
        <v>#REF!</v>
      </c>
    </row>
    <row r="447">
      <c r="A447" s="9">
        <f>+0.26</f>
        <v>0.26</v>
      </c>
      <c r="B447" s="3" t="str">
        <f t="shared" si="1"/>
        <v>#REF!</v>
      </c>
    </row>
    <row r="448">
      <c r="A448" s="9">
        <f>+0.3%</f>
        <v>0.003</v>
      </c>
      <c r="B448" s="3" t="str">
        <f t="shared" si="1"/>
        <v>#REF!</v>
      </c>
    </row>
    <row r="449">
      <c r="A449" s="16">
        <v>65176.0</v>
      </c>
      <c r="B449" s="3" t="str">
        <f t="shared" si="1"/>
        <v>#REF!</v>
      </c>
    </row>
    <row r="450">
      <c r="A450" s="16">
        <v>235661.0</v>
      </c>
      <c r="B450" s="3" t="str">
        <f t="shared" si="1"/>
        <v>#REF!</v>
      </c>
    </row>
    <row r="451">
      <c r="A451" s="14">
        <v>40508.0</v>
      </c>
      <c r="B451" s="3" t="str">
        <f t="shared" si="1"/>
        <v>#REF!</v>
      </c>
    </row>
    <row r="452">
      <c r="A452" s="8">
        <v>85.89</v>
      </c>
      <c r="B452" s="3" t="str">
        <f t="shared" si="1"/>
        <v>#REF!</v>
      </c>
    </row>
    <row r="453">
      <c r="A453" s="8">
        <v>85.95</v>
      </c>
      <c r="B453" s="3" t="str">
        <f t="shared" si="1"/>
        <v>#REF!</v>
      </c>
    </row>
    <row r="454">
      <c r="A454" s="8">
        <v>84.75</v>
      </c>
      <c r="B454" s="3" t="str">
        <f t="shared" si="1"/>
        <v>#REF!</v>
      </c>
    </row>
    <row r="455">
      <c r="A455" s="8">
        <v>85.58</v>
      </c>
      <c r="B455" s="3" t="str">
        <f t="shared" si="1"/>
        <v>#REF!</v>
      </c>
    </row>
    <row r="456">
      <c r="A456" s="11">
        <v>-0.52</v>
      </c>
      <c r="B456" s="3" t="str">
        <f t="shared" si="1"/>
        <v>#REF!</v>
      </c>
    </row>
    <row r="457">
      <c r="A457" s="12">
        <v>-0.006</v>
      </c>
      <c r="B457" s="3" t="str">
        <f t="shared" si="1"/>
        <v>#REF!</v>
      </c>
    </row>
    <row r="458">
      <c r="A458" s="17">
        <v>114251.0</v>
      </c>
      <c r="B458" s="3" t="str">
        <f t="shared" si="1"/>
        <v>#REF!</v>
      </c>
    </row>
    <row r="459">
      <c r="A459" s="17">
        <v>236554.0</v>
      </c>
      <c r="B459" s="3" t="str">
        <f t="shared" si="1"/>
        <v>#REF!</v>
      </c>
    </row>
    <row r="460">
      <c r="A460" s="14">
        <v>40511.0</v>
      </c>
      <c r="B460" s="3" t="str">
        <f t="shared" si="1"/>
        <v>#REF!</v>
      </c>
    </row>
    <row r="461">
      <c r="A461" s="8">
        <v>85.5</v>
      </c>
      <c r="B461" s="3" t="str">
        <f t="shared" si="1"/>
        <v>#REF!</v>
      </c>
    </row>
    <row r="462">
      <c r="A462" s="8">
        <v>87.55</v>
      </c>
      <c r="B462" s="3" t="str">
        <f t="shared" si="1"/>
        <v>#REF!</v>
      </c>
    </row>
    <row r="463">
      <c r="A463" s="8">
        <v>85.5</v>
      </c>
      <c r="B463" s="3" t="str">
        <f t="shared" si="1"/>
        <v>#REF!</v>
      </c>
    </row>
    <row r="464">
      <c r="A464" s="8">
        <v>87.34</v>
      </c>
      <c r="B464" s="3" t="str">
        <f t="shared" si="1"/>
        <v>#REF!</v>
      </c>
    </row>
    <row r="465">
      <c r="A465" s="9">
        <f>+1.76</f>
        <v>1.76</v>
      </c>
      <c r="B465" s="3" t="str">
        <f t="shared" si="1"/>
        <v>#REF!</v>
      </c>
    </row>
    <row r="466">
      <c r="A466" s="9">
        <f>+2.06%</f>
        <v>0.0206</v>
      </c>
      <c r="B466" s="3" t="str">
        <f t="shared" si="1"/>
        <v>#REF!</v>
      </c>
    </row>
    <row r="467">
      <c r="A467" s="16">
        <v>176875.0</v>
      </c>
      <c r="B467" s="3" t="str">
        <f t="shared" si="1"/>
        <v>#REF!</v>
      </c>
    </row>
    <row r="468">
      <c r="A468" s="16">
        <v>235717.0</v>
      </c>
      <c r="B468" s="3" t="str">
        <f t="shared" si="1"/>
        <v>#REF!</v>
      </c>
    </row>
    <row r="469">
      <c r="A469" s="14">
        <v>40512.0</v>
      </c>
      <c r="B469" s="3" t="str">
        <f t="shared" si="1"/>
        <v>#REF!</v>
      </c>
    </row>
    <row r="470">
      <c r="A470" s="8">
        <v>87.55</v>
      </c>
      <c r="B470" s="3" t="str">
        <f t="shared" si="1"/>
        <v>#REF!</v>
      </c>
    </row>
    <row r="471">
      <c r="A471" s="8">
        <v>87.55</v>
      </c>
      <c r="B471" s="3" t="str">
        <f t="shared" si="1"/>
        <v>#REF!</v>
      </c>
    </row>
    <row r="472">
      <c r="A472" s="8">
        <v>85.43</v>
      </c>
      <c r="B472" s="3" t="str">
        <f t="shared" si="1"/>
        <v>#REF!</v>
      </c>
    </row>
    <row r="473">
      <c r="A473" s="8">
        <v>85.92</v>
      </c>
      <c r="B473" s="3" t="str">
        <f t="shared" si="1"/>
        <v>#REF!</v>
      </c>
    </row>
    <row r="474">
      <c r="A474" s="11">
        <v>-1.42</v>
      </c>
      <c r="B474" s="3" t="str">
        <f t="shared" si="1"/>
        <v>#REF!</v>
      </c>
    </row>
    <row r="475">
      <c r="A475" s="12">
        <v>-0.0163</v>
      </c>
      <c r="B475" s="3" t="str">
        <f t="shared" si="1"/>
        <v>#REF!</v>
      </c>
    </row>
    <row r="476">
      <c r="A476" s="17">
        <v>172886.0</v>
      </c>
      <c r="B476" s="3" t="str">
        <f t="shared" si="1"/>
        <v>#REF!</v>
      </c>
    </row>
    <row r="477">
      <c r="A477" s="17">
        <v>217125.0</v>
      </c>
      <c r="B477" s="3" t="str">
        <f t="shared" si="1"/>
        <v>#REF!</v>
      </c>
    </row>
    <row r="478">
      <c r="A478" s="7">
        <v>40513.0</v>
      </c>
      <c r="B478" s="3" t="str">
        <f t="shared" si="1"/>
        <v>#REF!</v>
      </c>
    </row>
    <row r="479">
      <c r="A479" s="8">
        <v>85.71</v>
      </c>
      <c r="B479" s="3" t="str">
        <f t="shared" si="1"/>
        <v>#REF!</v>
      </c>
    </row>
    <row r="480">
      <c r="A480" s="8">
        <v>89.02</v>
      </c>
      <c r="B480" s="3" t="str">
        <f t="shared" si="1"/>
        <v>#REF!</v>
      </c>
    </row>
    <row r="481">
      <c r="A481" s="8">
        <v>85.41</v>
      </c>
      <c r="B481" s="3" t="str">
        <f t="shared" si="1"/>
        <v>#REF!</v>
      </c>
    </row>
    <row r="482">
      <c r="A482" s="8">
        <v>88.87</v>
      </c>
      <c r="B482" s="3" t="str">
        <f t="shared" si="1"/>
        <v>#REF!</v>
      </c>
    </row>
    <row r="483">
      <c r="A483" s="9">
        <f>+2.95</f>
        <v>2.95</v>
      </c>
      <c r="B483" s="3" t="str">
        <f t="shared" si="1"/>
        <v>#REF!</v>
      </c>
    </row>
    <row r="484">
      <c r="A484" s="9">
        <f>+3.43%</f>
        <v>0.0343</v>
      </c>
      <c r="B484" s="3" t="str">
        <f t="shared" si="1"/>
        <v>#REF!</v>
      </c>
    </row>
    <row r="485">
      <c r="A485" s="16">
        <v>180274.0</v>
      </c>
      <c r="B485" s="3" t="str">
        <f t="shared" si="1"/>
        <v>#REF!</v>
      </c>
    </row>
    <row r="486">
      <c r="A486" s="16">
        <v>213248.0</v>
      </c>
      <c r="B486" s="3" t="str">
        <f t="shared" si="1"/>
        <v>#REF!</v>
      </c>
    </row>
    <row r="487">
      <c r="A487" s="7">
        <v>40514.0</v>
      </c>
      <c r="B487" s="3" t="str">
        <f t="shared" si="1"/>
        <v>#REF!</v>
      </c>
    </row>
    <row r="488">
      <c r="A488" s="8">
        <v>88.81</v>
      </c>
      <c r="B488" s="3" t="str">
        <f t="shared" si="1"/>
        <v>#REF!</v>
      </c>
    </row>
    <row r="489">
      <c r="A489" s="8">
        <v>90.84</v>
      </c>
      <c r="B489" s="3" t="str">
        <f t="shared" si="1"/>
        <v>#REF!</v>
      </c>
    </row>
    <row r="490">
      <c r="A490" s="8">
        <v>88.41</v>
      </c>
      <c r="B490" s="3" t="str">
        <f t="shared" si="1"/>
        <v>#REF!</v>
      </c>
    </row>
    <row r="491">
      <c r="A491" s="8">
        <v>90.69</v>
      </c>
      <c r="B491" s="3" t="str">
        <f t="shared" si="1"/>
        <v>#REF!</v>
      </c>
    </row>
    <row r="492">
      <c r="A492" s="9">
        <f>+1.82</f>
        <v>1.82</v>
      </c>
      <c r="B492" s="3" t="str">
        <f t="shared" si="1"/>
        <v>#REF!</v>
      </c>
    </row>
    <row r="493">
      <c r="A493" s="9">
        <f>+2.05%</f>
        <v>0.0205</v>
      </c>
      <c r="B493" s="3" t="str">
        <f t="shared" si="1"/>
        <v>#REF!</v>
      </c>
    </row>
    <row r="494">
      <c r="A494" s="16">
        <v>185728.0</v>
      </c>
      <c r="B494" s="3" t="str">
        <f t="shared" si="1"/>
        <v>#REF!</v>
      </c>
    </row>
    <row r="495">
      <c r="A495" s="16">
        <v>205016.0</v>
      </c>
      <c r="B495" s="3" t="str">
        <f t="shared" si="1"/>
        <v>#REF!</v>
      </c>
    </row>
    <row r="496">
      <c r="A496" s="7">
        <v>40515.0</v>
      </c>
      <c r="B496" s="3" t="str">
        <f t="shared" si="1"/>
        <v>#REF!</v>
      </c>
    </row>
    <row r="497">
      <c r="A497" s="8">
        <v>90.47</v>
      </c>
      <c r="B497" s="3" t="str">
        <f t="shared" si="1"/>
        <v>#REF!</v>
      </c>
    </row>
    <row r="498">
      <c r="A498" s="8">
        <v>91.85</v>
      </c>
      <c r="B498" s="3" t="str">
        <f t="shared" si="1"/>
        <v>#REF!</v>
      </c>
    </row>
    <row r="499">
      <c r="A499" s="8">
        <v>90.1</v>
      </c>
      <c r="B499" s="3" t="str">
        <f t="shared" si="1"/>
        <v>#REF!</v>
      </c>
    </row>
    <row r="500">
      <c r="A500" s="8">
        <v>91.42</v>
      </c>
      <c r="B500" s="3" t="str">
        <f t="shared" si="1"/>
        <v>#REF!</v>
      </c>
    </row>
    <row r="501">
      <c r="A501" s="9">
        <f>+0.73</f>
        <v>0.73</v>
      </c>
      <c r="B501" s="3" t="str">
        <f t="shared" si="1"/>
        <v>#REF!</v>
      </c>
    </row>
    <row r="502">
      <c r="A502" s="9">
        <f>+0.8%</f>
        <v>0.008</v>
      </c>
      <c r="B502" s="3" t="str">
        <f t="shared" si="1"/>
        <v>#REF!</v>
      </c>
    </row>
    <row r="503">
      <c r="A503" s="16">
        <v>195913.0</v>
      </c>
      <c r="B503" s="3" t="str">
        <f t="shared" si="1"/>
        <v>#REF!</v>
      </c>
    </row>
    <row r="504">
      <c r="A504" s="16">
        <v>192909.0</v>
      </c>
      <c r="B504" s="3" t="str">
        <f t="shared" si="1"/>
        <v>#REF!</v>
      </c>
    </row>
    <row r="505">
      <c r="A505" s="7">
        <v>40518.0</v>
      </c>
      <c r="B505" s="3" t="str">
        <f t="shared" si="1"/>
        <v>#REF!</v>
      </c>
    </row>
    <row r="506">
      <c r="A506" s="8">
        <v>91.46</v>
      </c>
      <c r="B506" s="3" t="str">
        <f t="shared" si="1"/>
        <v>#REF!</v>
      </c>
    </row>
    <row r="507">
      <c r="A507" s="8">
        <v>92.03</v>
      </c>
      <c r="B507" s="3" t="str">
        <f t="shared" si="1"/>
        <v>#REF!</v>
      </c>
    </row>
    <row r="508">
      <c r="A508" s="8">
        <v>90.86</v>
      </c>
      <c r="B508" s="3" t="str">
        <f t="shared" si="1"/>
        <v>#REF!</v>
      </c>
    </row>
    <row r="509">
      <c r="A509" s="8">
        <v>91.45</v>
      </c>
      <c r="B509" s="3" t="str">
        <f t="shared" si="1"/>
        <v>#REF!</v>
      </c>
    </row>
    <row r="510">
      <c r="A510" s="9">
        <f>+0.03</f>
        <v>0.03</v>
      </c>
      <c r="B510" s="3" t="str">
        <f t="shared" si="1"/>
        <v>#REF!</v>
      </c>
    </row>
    <row r="511">
      <c r="A511" s="9">
        <f>+0.03%</f>
        <v>0.0003</v>
      </c>
      <c r="B511" s="3" t="str">
        <f t="shared" si="1"/>
        <v>#REF!</v>
      </c>
    </row>
    <row r="512">
      <c r="A512" s="16">
        <v>142247.0</v>
      </c>
      <c r="B512" s="3" t="str">
        <f t="shared" si="1"/>
        <v>#REF!</v>
      </c>
    </row>
    <row r="513">
      <c r="A513" s="16">
        <v>174575.0</v>
      </c>
      <c r="B513" s="3" t="str">
        <f t="shared" si="1"/>
        <v>#REF!</v>
      </c>
    </row>
    <row r="514">
      <c r="A514" s="7">
        <v>40519.0</v>
      </c>
      <c r="B514" s="3" t="str">
        <f t="shared" si="1"/>
        <v>#REF!</v>
      </c>
    </row>
    <row r="515">
      <c r="A515" s="8">
        <v>90.97</v>
      </c>
      <c r="B515" s="3" t="str">
        <f t="shared" si="1"/>
        <v>#REF!</v>
      </c>
    </row>
    <row r="516">
      <c r="A516" s="8">
        <v>92.86</v>
      </c>
      <c r="B516" s="3" t="str">
        <f t="shared" si="1"/>
        <v>#REF!</v>
      </c>
    </row>
    <row r="517">
      <c r="A517" s="8">
        <v>90.71</v>
      </c>
      <c r="B517" s="3" t="str">
        <f t="shared" si="1"/>
        <v>#REF!</v>
      </c>
    </row>
    <row r="518">
      <c r="A518" s="8">
        <v>91.39</v>
      </c>
      <c r="B518" s="3" t="str">
        <f t="shared" si="1"/>
        <v>#REF!</v>
      </c>
    </row>
    <row r="519">
      <c r="A519" s="11">
        <v>-0.06</v>
      </c>
      <c r="B519" s="3" t="str">
        <f t="shared" si="1"/>
        <v>#REF!</v>
      </c>
    </row>
    <row r="520">
      <c r="A520" s="12">
        <v>-7.0E-4</v>
      </c>
      <c r="B520" s="3" t="str">
        <f t="shared" si="1"/>
        <v>#REF!</v>
      </c>
    </row>
    <row r="521">
      <c r="A521" s="17">
        <v>202011.0</v>
      </c>
      <c r="B521" s="3" t="str">
        <f t="shared" si="1"/>
        <v>#REF!</v>
      </c>
    </row>
    <row r="522">
      <c r="A522" s="17">
        <v>139216.0</v>
      </c>
      <c r="B522" s="3" t="str">
        <f t="shared" si="1"/>
        <v>#REF!</v>
      </c>
    </row>
    <row r="523">
      <c r="A523" s="7">
        <v>40520.0</v>
      </c>
      <c r="B523" s="3" t="str">
        <f t="shared" si="1"/>
        <v>#REF!</v>
      </c>
    </row>
    <row r="524">
      <c r="A524" s="8">
        <v>90.85</v>
      </c>
      <c r="B524" s="3" t="str">
        <f t="shared" si="1"/>
        <v>#REF!</v>
      </c>
    </row>
    <row r="525">
      <c r="A525" s="8">
        <v>91.74</v>
      </c>
      <c r="B525" s="3" t="str">
        <f t="shared" si="1"/>
        <v>#REF!</v>
      </c>
    </row>
    <row r="526">
      <c r="A526" s="8">
        <v>90.15</v>
      </c>
      <c r="B526" s="3" t="str">
        <f t="shared" si="1"/>
        <v>#REF!</v>
      </c>
    </row>
    <row r="527">
      <c r="A527" s="8">
        <v>90.77</v>
      </c>
      <c r="B527" s="3" t="str">
        <f t="shared" si="1"/>
        <v>#REF!</v>
      </c>
    </row>
    <row r="528">
      <c r="A528" s="11">
        <v>-0.62</v>
      </c>
      <c r="B528" s="3" t="str">
        <f t="shared" si="1"/>
        <v>#REF!</v>
      </c>
    </row>
    <row r="529">
      <c r="A529" s="12">
        <v>-0.0068</v>
      </c>
      <c r="B529" s="3" t="str">
        <f t="shared" si="1"/>
        <v>#REF!</v>
      </c>
    </row>
    <row r="530">
      <c r="A530" s="17">
        <v>170407.0</v>
      </c>
      <c r="B530" s="3" t="str">
        <f t="shared" si="1"/>
        <v>#REF!</v>
      </c>
    </row>
    <row r="531">
      <c r="A531" s="17">
        <v>121272.0</v>
      </c>
      <c r="B531" s="3" t="str">
        <f t="shared" si="1"/>
        <v>#REF!</v>
      </c>
    </row>
    <row r="532">
      <c r="A532" s="7">
        <v>40521.0</v>
      </c>
      <c r="B532" s="3" t="str">
        <f t="shared" si="1"/>
        <v>#REF!</v>
      </c>
    </row>
    <row r="533">
      <c r="A533" s="8">
        <v>91.27</v>
      </c>
      <c r="B533" s="3" t="str">
        <f t="shared" si="1"/>
        <v>#REF!</v>
      </c>
    </row>
    <row r="534">
      <c r="A534" s="8">
        <v>91.64</v>
      </c>
      <c r="B534" s="3" t="str">
        <f t="shared" si="1"/>
        <v>#REF!</v>
      </c>
    </row>
    <row r="535">
      <c r="A535" s="8">
        <v>90.27</v>
      </c>
      <c r="B535" s="3" t="str">
        <f t="shared" si="1"/>
        <v>#REF!</v>
      </c>
    </row>
    <row r="536">
      <c r="A536" s="8">
        <v>90.99</v>
      </c>
      <c r="B536" s="3" t="str">
        <f t="shared" si="1"/>
        <v>#REF!</v>
      </c>
    </row>
    <row r="537">
      <c r="A537" s="9">
        <f>+0.22</f>
        <v>0.22</v>
      </c>
      <c r="B537" s="3" t="str">
        <f t="shared" si="1"/>
        <v>#REF!</v>
      </c>
    </row>
    <row r="538">
      <c r="A538" s="9">
        <f>+0.24%</f>
        <v>0.0024</v>
      </c>
      <c r="B538" s="3" t="str">
        <f t="shared" si="1"/>
        <v>#REF!</v>
      </c>
    </row>
    <row r="539">
      <c r="A539" s="16">
        <v>131083.0</v>
      </c>
      <c r="B539" s="3" t="str">
        <f t="shared" si="1"/>
        <v>#REF!</v>
      </c>
    </row>
    <row r="540">
      <c r="A540" s="16">
        <v>114202.0</v>
      </c>
      <c r="B540" s="3" t="str">
        <f t="shared" si="1"/>
        <v>#REF!</v>
      </c>
    </row>
    <row r="541">
      <c r="A541" s="14">
        <v>40522.0</v>
      </c>
      <c r="B541" s="3" t="str">
        <f t="shared" si="1"/>
        <v>#REF!</v>
      </c>
    </row>
    <row r="542">
      <c r="A542" s="8">
        <v>91.06</v>
      </c>
      <c r="B542" s="3" t="str">
        <f t="shared" si="1"/>
        <v>#REF!</v>
      </c>
    </row>
    <row r="543">
      <c r="A543" s="8">
        <v>91.57</v>
      </c>
      <c r="B543" s="3" t="str">
        <f t="shared" si="1"/>
        <v>#REF!</v>
      </c>
    </row>
    <row r="544">
      <c r="A544" s="8">
        <v>89.86</v>
      </c>
      <c r="B544" s="3" t="str">
        <f t="shared" si="1"/>
        <v>#REF!</v>
      </c>
    </row>
    <row r="545">
      <c r="A545" s="8">
        <v>90.48</v>
      </c>
      <c r="B545" s="3" t="str">
        <f t="shared" si="1"/>
        <v>#REF!</v>
      </c>
    </row>
    <row r="546">
      <c r="A546" s="11">
        <v>-0.51</v>
      </c>
      <c r="B546" s="3" t="str">
        <f t="shared" si="1"/>
        <v>#REF!</v>
      </c>
    </row>
    <row r="547">
      <c r="A547" s="12">
        <v>-0.0056</v>
      </c>
      <c r="B547" s="3" t="str">
        <f t="shared" si="1"/>
        <v>#REF!</v>
      </c>
    </row>
    <row r="548">
      <c r="A548" s="17">
        <v>121138.0</v>
      </c>
      <c r="B548" s="3" t="str">
        <f t="shared" si="1"/>
        <v>#REF!</v>
      </c>
    </row>
    <row r="549">
      <c r="A549" s="17">
        <v>103114.0</v>
      </c>
      <c r="B549" s="3" t="str">
        <f t="shared" si="1"/>
        <v>#REF!</v>
      </c>
    </row>
    <row r="550">
      <c r="A550" s="14">
        <v>40525.0</v>
      </c>
      <c r="B550" s="3" t="str">
        <f t="shared" si="1"/>
        <v>#REF!</v>
      </c>
    </row>
    <row r="551">
      <c r="A551" s="8">
        <v>90.65</v>
      </c>
      <c r="B551" s="3" t="str">
        <f t="shared" si="1"/>
        <v>#REF!</v>
      </c>
    </row>
    <row r="552">
      <c r="A552" s="8">
        <v>92.3</v>
      </c>
      <c r="B552" s="3" t="str">
        <f t="shared" si="1"/>
        <v>#REF!</v>
      </c>
    </row>
    <row r="553">
      <c r="A553" s="8">
        <v>90.33</v>
      </c>
      <c r="B553" s="3" t="str">
        <f t="shared" si="1"/>
        <v>#REF!</v>
      </c>
    </row>
    <row r="554">
      <c r="A554" s="8">
        <v>91.19</v>
      </c>
      <c r="B554" s="3" t="str">
        <f t="shared" si="1"/>
        <v>#REF!</v>
      </c>
    </row>
    <row r="555">
      <c r="A555" s="9">
        <f>+0.71</f>
        <v>0.71</v>
      </c>
      <c r="B555" s="3" t="str">
        <f t="shared" si="1"/>
        <v>#REF!</v>
      </c>
    </row>
    <row r="556">
      <c r="A556" s="9">
        <f>+0.78%</f>
        <v>0.0078</v>
      </c>
      <c r="B556" s="3" t="str">
        <f t="shared" si="1"/>
        <v>#REF!</v>
      </c>
    </row>
    <row r="557">
      <c r="A557" s="16">
        <v>128041.0</v>
      </c>
      <c r="B557" s="3" t="str">
        <f t="shared" si="1"/>
        <v>#REF!</v>
      </c>
    </row>
    <row r="558">
      <c r="A558" s="16">
        <v>85452.0</v>
      </c>
      <c r="B558" s="3" t="str">
        <f t="shared" si="1"/>
        <v>#REF!</v>
      </c>
    </row>
    <row r="559">
      <c r="A559" s="14">
        <v>40526.0</v>
      </c>
      <c r="B559" s="3" t="str">
        <f t="shared" si="1"/>
        <v>#REF!</v>
      </c>
    </row>
    <row r="560">
      <c r="A560" s="8">
        <v>91.05</v>
      </c>
      <c r="B560" s="3" t="str">
        <f t="shared" si="1"/>
        <v>#REF!</v>
      </c>
    </row>
    <row r="561">
      <c r="A561" s="8">
        <v>91.73</v>
      </c>
      <c r="B561" s="3" t="str">
        <f t="shared" si="1"/>
        <v>#REF!</v>
      </c>
    </row>
    <row r="562">
      <c r="A562" s="8">
        <v>90.68</v>
      </c>
      <c r="B562" s="3" t="str">
        <f t="shared" si="1"/>
        <v>#REF!</v>
      </c>
    </row>
    <row r="563">
      <c r="A563" s="8">
        <v>91.21</v>
      </c>
      <c r="B563" s="3" t="str">
        <f t="shared" si="1"/>
        <v>#REF!</v>
      </c>
    </row>
    <row r="564">
      <c r="A564" s="9">
        <f>+0.02</f>
        <v>0.02</v>
      </c>
      <c r="B564" s="3" t="str">
        <f t="shared" si="1"/>
        <v>#REF!</v>
      </c>
    </row>
    <row r="565">
      <c r="A565" s="9">
        <f>+0.02%</f>
        <v>0.0002</v>
      </c>
      <c r="B565" s="3" t="str">
        <f t="shared" si="1"/>
        <v>#REF!</v>
      </c>
    </row>
    <row r="566">
      <c r="A566" s="16">
        <v>119095.0</v>
      </c>
      <c r="B566" s="3" t="str">
        <f t="shared" si="1"/>
        <v>#REF!</v>
      </c>
    </row>
    <row r="567">
      <c r="A567" s="16">
        <v>66153.0</v>
      </c>
      <c r="B567" s="3" t="str">
        <f t="shared" si="1"/>
        <v>#REF!</v>
      </c>
    </row>
    <row r="568">
      <c r="A568" s="14">
        <v>40527.0</v>
      </c>
      <c r="B568" s="3" t="str">
        <f t="shared" si="1"/>
        <v>#REF!</v>
      </c>
    </row>
    <row r="569">
      <c r="A569" s="8">
        <v>90.98</v>
      </c>
      <c r="B569" s="3" t="str">
        <f t="shared" si="1"/>
        <v>#REF!</v>
      </c>
    </row>
    <row r="570">
      <c r="A570" s="8">
        <v>92.42</v>
      </c>
      <c r="B570" s="3" t="str">
        <f t="shared" si="1"/>
        <v>#REF!</v>
      </c>
    </row>
    <row r="571">
      <c r="A571" s="8">
        <v>90.34</v>
      </c>
      <c r="B571" s="3" t="str">
        <f t="shared" si="1"/>
        <v>#REF!</v>
      </c>
    </row>
    <row r="572">
      <c r="A572" s="8">
        <v>92.2</v>
      </c>
      <c r="B572" s="3" t="str">
        <f t="shared" si="1"/>
        <v>#REF!</v>
      </c>
    </row>
    <row r="573">
      <c r="A573" s="9">
        <f>+0.99</f>
        <v>0.99</v>
      </c>
      <c r="B573" s="3" t="str">
        <f t="shared" si="1"/>
        <v>#REF!</v>
      </c>
    </row>
    <row r="574">
      <c r="A574" s="9">
        <f>+1.09%</f>
        <v>0.0109</v>
      </c>
      <c r="B574" s="3" t="str">
        <f t="shared" si="1"/>
        <v>#REF!</v>
      </c>
    </row>
    <row r="575">
      <c r="A575" s="16">
        <v>111125.0</v>
      </c>
      <c r="B575" s="3" t="str">
        <f t="shared" si="1"/>
        <v>#REF!</v>
      </c>
    </row>
    <row r="576">
      <c r="A576" s="16">
        <v>31475.0</v>
      </c>
      <c r="B576" s="3" t="str">
        <f t="shared" si="1"/>
        <v>#REF!</v>
      </c>
    </row>
    <row r="577">
      <c r="A577" s="14">
        <v>40528.0</v>
      </c>
      <c r="B577" s="3" t="str">
        <f t="shared" si="1"/>
        <v>#REF!</v>
      </c>
    </row>
    <row r="578">
      <c r="A578" s="8">
        <v>92.04</v>
      </c>
      <c r="B578" s="3" t="str">
        <f t="shared" si="1"/>
        <v>#REF!</v>
      </c>
    </row>
    <row r="579">
      <c r="A579" s="8">
        <v>92.29</v>
      </c>
      <c r="B579" s="3" t="str">
        <f t="shared" si="1"/>
        <v>#REF!</v>
      </c>
    </row>
    <row r="580">
      <c r="A580" s="8">
        <v>91.66</v>
      </c>
      <c r="B580" s="3" t="str">
        <f t="shared" si="1"/>
        <v>#REF!</v>
      </c>
    </row>
    <row r="581">
      <c r="A581" s="8">
        <v>91.71</v>
      </c>
      <c r="B581" s="3" t="str">
        <f t="shared" si="1"/>
        <v>#REF!</v>
      </c>
    </row>
    <row r="582">
      <c r="A582" s="11">
        <v>-0.49</v>
      </c>
      <c r="B582" s="3" t="str">
        <f t="shared" si="1"/>
        <v>#REF!</v>
      </c>
    </row>
    <row r="583">
      <c r="A583" s="12">
        <v>-0.0053</v>
      </c>
      <c r="B583" s="3" t="str">
        <f t="shared" si="1"/>
        <v>#REF!</v>
      </c>
    </row>
    <row r="584">
      <c r="A584" s="17">
        <v>20779.0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40470</v>
      </c>
      <c r="C3" s="3">
        <v>85.26</v>
      </c>
      <c r="D3" s="3">
        <v>85.32</v>
      </c>
      <c r="E3" s="3">
        <v>81.77</v>
      </c>
      <c r="F3" s="3">
        <v>81.95</v>
      </c>
      <c r="G3" s="3">
        <v>-3.35</v>
      </c>
      <c r="H3" s="6">
        <v>-0.0393</v>
      </c>
      <c r="I3" s="15">
        <v>30869.0</v>
      </c>
      <c r="J3" s="15">
        <v>79562.0</v>
      </c>
    </row>
    <row r="4">
      <c r="A4" s="4" t="s">
        <v>4</v>
      </c>
      <c r="B4" s="13">
        <f t="shared" si="1"/>
        <v>40471</v>
      </c>
      <c r="C4" s="3">
        <v>81.66</v>
      </c>
      <c r="D4" s="3">
        <v>84.39</v>
      </c>
      <c r="E4" s="3">
        <v>81.66</v>
      </c>
      <c r="F4" s="3">
        <v>84.39</v>
      </c>
      <c r="G4" s="3">
        <v>2.44</v>
      </c>
      <c r="H4" s="3">
        <v>0.0298</v>
      </c>
      <c r="I4" s="15">
        <v>23345.0</v>
      </c>
      <c r="J4" s="15">
        <v>80834.0</v>
      </c>
    </row>
    <row r="5">
      <c r="A5" s="4" t="s">
        <v>5</v>
      </c>
      <c r="B5" s="13">
        <f t="shared" si="1"/>
        <v>40472</v>
      </c>
      <c r="C5" s="3">
        <v>84.43</v>
      </c>
      <c r="D5" s="3">
        <v>84.58</v>
      </c>
      <c r="E5" s="3">
        <v>82.27</v>
      </c>
      <c r="F5" s="3">
        <v>82.65</v>
      </c>
      <c r="G5" s="3">
        <v>-1.74</v>
      </c>
      <c r="H5" s="6">
        <v>-0.0206</v>
      </c>
      <c r="I5" s="15">
        <v>19751.0</v>
      </c>
      <c r="J5" s="15">
        <v>82532.0</v>
      </c>
    </row>
    <row r="6">
      <c r="A6" s="4" t="s">
        <v>6</v>
      </c>
      <c r="B6" s="13">
        <f t="shared" si="1"/>
        <v>40473</v>
      </c>
      <c r="C6" s="3">
        <v>83.04</v>
      </c>
      <c r="D6" s="3">
        <v>84.05</v>
      </c>
      <c r="E6" s="3">
        <v>82.75</v>
      </c>
      <c r="F6" s="3">
        <v>83.77</v>
      </c>
      <c r="G6" s="3">
        <v>1.12</v>
      </c>
      <c r="H6" s="3">
        <v>0.013600000000000001</v>
      </c>
      <c r="I6" s="15">
        <v>15908.0</v>
      </c>
      <c r="J6" s="15">
        <v>84074.0</v>
      </c>
    </row>
    <row r="7">
      <c r="A7" s="4" t="s">
        <v>7</v>
      </c>
      <c r="B7" s="13">
        <f t="shared" si="1"/>
        <v>40476</v>
      </c>
      <c r="C7" s="3">
        <v>84.05</v>
      </c>
      <c r="D7" s="3">
        <v>84.94</v>
      </c>
      <c r="E7" s="3">
        <v>83.42</v>
      </c>
      <c r="F7" s="3">
        <v>84.27</v>
      </c>
      <c r="G7" s="3">
        <v>0.5</v>
      </c>
      <c r="H7" s="3">
        <v>0.006</v>
      </c>
      <c r="I7" s="15">
        <v>21876.0</v>
      </c>
      <c r="J7" s="15">
        <v>85193.0</v>
      </c>
    </row>
    <row r="8">
      <c r="A8" s="4" t="s">
        <v>8</v>
      </c>
      <c r="B8" s="13">
        <f t="shared" si="1"/>
        <v>40477</v>
      </c>
      <c r="C8" s="3">
        <v>84.0</v>
      </c>
      <c r="D8" s="3">
        <v>84.5</v>
      </c>
      <c r="E8" s="3">
        <v>83.65</v>
      </c>
      <c r="F8" s="3">
        <v>84.36</v>
      </c>
      <c r="G8" s="3">
        <v>0.09</v>
      </c>
      <c r="H8" s="3">
        <v>0.0011</v>
      </c>
      <c r="I8" s="15">
        <v>20932.0</v>
      </c>
      <c r="J8" s="15">
        <v>88722.0</v>
      </c>
    </row>
    <row r="9">
      <c r="A9" s="4" t="s">
        <v>9</v>
      </c>
      <c r="B9" s="13">
        <f t="shared" si="1"/>
        <v>40478</v>
      </c>
      <c r="C9" s="3">
        <v>84.27</v>
      </c>
      <c r="D9" s="3">
        <v>84.34</v>
      </c>
      <c r="E9" s="3">
        <v>82.59</v>
      </c>
      <c r="F9" s="3">
        <v>83.94</v>
      </c>
      <c r="G9" s="3">
        <v>-0.42</v>
      </c>
      <c r="H9" s="6">
        <v>-0.005</v>
      </c>
      <c r="I9" s="15">
        <v>24986.0</v>
      </c>
      <c r="J9" s="15">
        <v>89184.0</v>
      </c>
    </row>
    <row r="10">
      <c r="A10" s="14">
        <v>40470.0</v>
      </c>
      <c r="B10" s="13">
        <f t="shared" si="1"/>
        <v>40479</v>
      </c>
      <c r="C10" s="3">
        <v>84.04</v>
      </c>
      <c r="D10" s="3">
        <v>84.53</v>
      </c>
      <c r="E10" s="3">
        <v>83.61</v>
      </c>
      <c r="F10" s="3">
        <v>84.26</v>
      </c>
      <c r="G10" s="3">
        <v>0.32</v>
      </c>
      <c r="H10" s="3">
        <v>0.0038</v>
      </c>
      <c r="I10" s="15">
        <v>35870.0</v>
      </c>
      <c r="J10" s="15">
        <v>93316.0</v>
      </c>
    </row>
    <row r="11">
      <c r="A11" s="8">
        <v>85.26</v>
      </c>
      <c r="B11" s="13">
        <f t="shared" si="1"/>
        <v>40480</v>
      </c>
      <c r="C11" s="3">
        <v>84.1</v>
      </c>
      <c r="D11" s="3">
        <v>84.17</v>
      </c>
      <c r="E11" s="3">
        <v>82.83</v>
      </c>
      <c r="F11" s="3">
        <v>83.63</v>
      </c>
      <c r="G11" s="3">
        <v>-0.63</v>
      </c>
      <c r="H11" s="6">
        <v>-0.0075</v>
      </c>
      <c r="I11" s="15">
        <v>37244.0</v>
      </c>
      <c r="J11" s="15">
        <v>95885.0</v>
      </c>
    </row>
    <row r="12">
      <c r="A12" s="8">
        <v>85.32</v>
      </c>
      <c r="B12" s="5">
        <f t="shared" si="1"/>
        <v>40483</v>
      </c>
      <c r="C12" s="3">
        <v>83.81</v>
      </c>
      <c r="D12" s="3">
        <v>85.91</v>
      </c>
      <c r="E12" s="3">
        <v>83.63</v>
      </c>
      <c r="F12" s="3">
        <v>85.1</v>
      </c>
      <c r="G12" s="3">
        <v>1.47</v>
      </c>
      <c r="H12" s="3">
        <v>0.0176</v>
      </c>
      <c r="I12" s="15">
        <v>38766.0</v>
      </c>
      <c r="J12" s="15">
        <v>95678.0</v>
      </c>
    </row>
    <row r="13">
      <c r="A13" s="8">
        <v>81.77</v>
      </c>
      <c r="B13" s="5">
        <f t="shared" si="1"/>
        <v>40484</v>
      </c>
      <c r="C13" s="3">
        <v>85.36</v>
      </c>
      <c r="D13" s="3">
        <v>86.36</v>
      </c>
      <c r="E13" s="3">
        <v>85.06</v>
      </c>
      <c r="F13" s="3">
        <v>85.88</v>
      </c>
      <c r="G13" s="3">
        <v>0.78</v>
      </c>
      <c r="H13" s="3">
        <v>0.0092</v>
      </c>
      <c r="I13" s="15">
        <v>36870.0</v>
      </c>
      <c r="J13" s="15">
        <v>98380.0</v>
      </c>
    </row>
    <row r="14">
      <c r="A14" s="8">
        <v>81.95</v>
      </c>
      <c r="B14" s="5">
        <f t="shared" si="1"/>
        <v>40485</v>
      </c>
      <c r="C14" s="3">
        <v>86.29</v>
      </c>
      <c r="D14" s="3">
        <v>87.29</v>
      </c>
      <c r="E14" s="3">
        <v>85.79</v>
      </c>
      <c r="F14" s="3">
        <v>86.85</v>
      </c>
      <c r="G14" s="3">
        <v>0.97</v>
      </c>
      <c r="H14" s="3">
        <v>0.0113</v>
      </c>
      <c r="I14" s="15">
        <v>47851.0</v>
      </c>
      <c r="J14" s="15">
        <v>100921.0</v>
      </c>
    </row>
    <row r="15">
      <c r="A15" s="11">
        <v>-3.35</v>
      </c>
      <c r="B15" s="5">
        <f t="shared" si="1"/>
        <v>40486</v>
      </c>
      <c r="C15" s="3">
        <v>87.13</v>
      </c>
      <c r="D15" s="3">
        <v>88.7</v>
      </c>
      <c r="E15" s="3">
        <v>87.08</v>
      </c>
      <c r="F15" s="3">
        <v>88.44</v>
      </c>
      <c r="G15" s="3">
        <v>1.59</v>
      </c>
      <c r="H15" s="3">
        <v>0.0183</v>
      </c>
      <c r="I15" s="15">
        <v>47454.0</v>
      </c>
      <c r="J15" s="15">
        <v>103080.0</v>
      </c>
    </row>
    <row r="16">
      <c r="A16" s="12">
        <v>-0.0393</v>
      </c>
      <c r="B16" s="5">
        <f t="shared" si="1"/>
        <v>40487</v>
      </c>
      <c r="C16" s="3">
        <v>88.83</v>
      </c>
      <c r="D16" s="3">
        <v>89.2</v>
      </c>
      <c r="E16" s="3">
        <v>87.8</v>
      </c>
      <c r="F16" s="3">
        <v>88.6</v>
      </c>
      <c r="G16" s="3">
        <v>0.16</v>
      </c>
      <c r="H16" s="3">
        <v>0.0018</v>
      </c>
      <c r="I16" s="15">
        <v>46293.0</v>
      </c>
      <c r="J16" s="15">
        <v>114241.0</v>
      </c>
    </row>
    <row r="17">
      <c r="A17" s="17">
        <v>30869.0</v>
      </c>
      <c r="B17" s="5">
        <f t="shared" si="1"/>
        <v>40490</v>
      </c>
      <c r="C17" s="3">
        <v>89.05</v>
      </c>
      <c r="D17" s="3">
        <v>89.11</v>
      </c>
      <c r="E17" s="3">
        <v>87.81</v>
      </c>
      <c r="F17" s="3">
        <v>88.93</v>
      </c>
      <c r="G17" s="3">
        <v>0.33</v>
      </c>
      <c r="H17" s="3">
        <v>0.0037</v>
      </c>
      <c r="I17" s="15">
        <v>38142.0</v>
      </c>
      <c r="J17" s="15">
        <v>120742.0</v>
      </c>
    </row>
    <row r="18">
      <c r="A18" s="17">
        <v>79562.0</v>
      </c>
      <c r="B18" s="5">
        <f t="shared" si="1"/>
        <v>40491</v>
      </c>
      <c r="C18" s="3">
        <v>88.51</v>
      </c>
      <c r="D18" s="3">
        <v>89.45</v>
      </c>
      <c r="E18" s="3">
        <v>87.73</v>
      </c>
      <c r="F18" s="3">
        <v>88.76</v>
      </c>
      <c r="G18" s="3">
        <v>-0.17</v>
      </c>
      <c r="H18" s="6">
        <v>-0.0019</v>
      </c>
      <c r="I18" s="15">
        <v>75165.0</v>
      </c>
      <c r="J18" s="15">
        <v>142213.0</v>
      </c>
    </row>
    <row r="19">
      <c r="A19" s="14">
        <v>40471.0</v>
      </c>
      <c r="B19" s="13">
        <f t="shared" si="1"/>
        <v>40492</v>
      </c>
      <c r="C19" s="3">
        <v>88.5</v>
      </c>
      <c r="D19" s="3">
        <v>89.71</v>
      </c>
      <c r="E19" s="3">
        <v>88.15</v>
      </c>
      <c r="F19" s="3">
        <v>89.37</v>
      </c>
      <c r="G19" s="3">
        <v>0.61</v>
      </c>
      <c r="H19" s="3">
        <v>0.0069</v>
      </c>
      <c r="I19" s="15">
        <v>57547.0</v>
      </c>
      <c r="J19" s="15">
        <v>145509.0</v>
      </c>
    </row>
    <row r="20">
      <c r="A20" s="8">
        <v>81.66</v>
      </c>
      <c r="B20" s="13">
        <f t="shared" si="1"/>
        <v>40493</v>
      </c>
      <c r="C20" s="3">
        <v>89.44</v>
      </c>
      <c r="D20" s="3">
        <v>90.04</v>
      </c>
      <c r="E20" s="3">
        <v>89.1</v>
      </c>
      <c r="F20" s="3">
        <v>89.34</v>
      </c>
      <c r="G20" s="3">
        <v>-0.03</v>
      </c>
      <c r="H20" s="6">
        <v>-3.0E-4</v>
      </c>
      <c r="I20" s="15">
        <v>63157.0</v>
      </c>
      <c r="J20" s="15">
        <v>152129.0</v>
      </c>
    </row>
    <row r="21">
      <c r="A21" s="8">
        <v>84.39</v>
      </c>
      <c r="B21" s="13">
        <f t="shared" si="1"/>
        <v>40494</v>
      </c>
      <c r="C21" s="3">
        <v>89.11</v>
      </c>
      <c r="D21" s="3">
        <v>89.11</v>
      </c>
      <c r="E21" s="3">
        <v>86.3</v>
      </c>
      <c r="F21" s="3">
        <v>86.75</v>
      </c>
      <c r="G21" s="3">
        <v>-2.59</v>
      </c>
      <c r="H21" s="6">
        <v>-0.029</v>
      </c>
      <c r="I21" s="15">
        <v>47614.0</v>
      </c>
      <c r="J21" s="15">
        <v>151943.0</v>
      </c>
    </row>
    <row r="22">
      <c r="A22" s="8">
        <v>81.66</v>
      </c>
      <c r="B22" s="13">
        <f t="shared" si="1"/>
        <v>40497</v>
      </c>
      <c r="C22" s="3">
        <v>86.75</v>
      </c>
      <c r="D22" s="3">
        <v>87.66</v>
      </c>
      <c r="E22" s="3">
        <v>86.61</v>
      </c>
      <c r="F22" s="3">
        <v>86.97</v>
      </c>
      <c r="G22" s="3">
        <v>0.22</v>
      </c>
      <c r="H22" s="3">
        <v>0.0025</v>
      </c>
      <c r="I22" s="15">
        <v>50900.0</v>
      </c>
      <c r="J22" s="15">
        <v>152517.0</v>
      </c>
    </row>
    <row r="23">
      <c r="A23" s="8">
        <v>84.39</v>
      </c>
      <c r="B23" s="13">
        <f t="shared" si="1"/>
        <v>40498</v>
      </c>
      <c r="C23" s="3">
        <v>86.89</v>
      </c>
      <c r="D23" s="3">
        <v>86.91</v>
      </c>
      <c r="E23" s="3">
        <v>84.72</v>
      </c>
      <c r="F23" s="3">
        <v>84.93</v>
      </c>
      <c r="G23" s="3">
        <v>-2.04</v>
      </c>
      <c r="H23" s="6">
        <v>-0.0235</v>
      </c>
      <c r="I23" s="15">
        <v>49321.0</v>
      </c>
      <c r="J23" s="15">
        <v>158520.0</v>
      </c>
    </row>
    <row r="24">
      <c r="A24" s="9">
        <f>+2.44</f>
        <v>2.44</v>
      </c>
      <c r="B24" s="13">
        <f t="shared" si="1"/>
        <v>40499</v>
      </c>
      <c r="C24" s="3">
        <v>84.75</v>
      </c>
      <c r="D24" s="3">
        <v>85.25</v>
      </c>
      <c r="E24" s="3">
        <v>83.16</v>
      </c>
      <c r="F24" s="3">
        <v>83.48</v>
      </c>
      <c r="G24" s="3">
        <v>-1.45</v>
      </c>
      <c r="H24" s="6">
        <v>-0.0171</v>
      </c>
      <c r="I24" s="15">
        <v>74926.0</v>
      </c>
      <c r="J24" s="15">
        <v>155750.0</v>
      </c>
    </row>
    <row r="25">
      <c r="A25" s="9">
        <f>+2.98%</f>
        <v>0.0298</v>
      </c>
      <c r="B25" s="13">
        <f t="shared" si="1"/>
        <v>40500</v>
      </c>
      <c r="C25" s="3">
        <v>83.75</v>
      </c>
      <c r="D25" s="3">
        <v>85.6</v>
      </c>
      <c r="E25" s="3">
        <v>83.75</v>
      </c>
      <c r="F25" s="3">
        <v>85.2</v>
      </c>
      <c r="G25" s="3">
        <v>1.72</v>
      </c>
      <c r="H25" s="3">
        <v>0.0206</v>
      </c>
      <c r="I25" s="15">
        <v>63610.0</v>
      </c>
      <c r="J25" s="15">
        <v>160499.0</v>
      </c>
    </row>
    <row r="26">
      <c r="A26" s="16">
        <v>23345.0</v>
      </c>
      <c r="B26" s="13">
        <f t="shared" si="1"/>
        <v>40501</v>
      </c>
      <c r="C26" s="3">
        <v>85.41</v>
      </c>
      <c r="D26" s="3">
        <v>86.23</v>
      </c>
      <c r="E26" s="3">
        <v>84.02</v>
      </c>
      <c r="F26" s="3">
        <v>84.49</v>
      </c>
      <c r="G26" s="3">
        <v>-0.71</v>
      </c>
      <c r="H26" s="6">
        <v>-0.0083</v>
      </c>
      <c r="I26" s="15">
        <v>76611.0</v>
      </c>
      <c r="J26" s="15">
        <v>159571.0</v>
      </c>
    </row>
    <row r="27">
      <c r="A27" s="16">
        <v>80834.0</v>
      </c>
      <c r="B27" s="13">
        <f t="shared" si="1"/>
        <v>40504</v>
      </c>
      <c r="C27" s="3">
        <v>84.75</v>
      </c>
      <c r="D27" s="3">
        <v>85.56</v>
      </c>
      <c r="E27" s="3">
        <v>83.28</v>
      </c>
      <c r="F27" s="3">
        <v>84.11</v>
      </c>
      <c r="G27" s="3">
        <v>-0.38</v>
      </c>
      <c r="H27" s="6">
        <v>-0.0045</v>
      </c>
      <c r="I27" s="15">
        <v>44729.0</v>
      </c>
      <c r="J27" s="15">
        <v>162224.0</v>
      </c>
    </row>
    <row r="28">
      <c r="A28" s="14">
        <v>40472.0</v>
      </c>
      <c r="B28" s="13">
        <f t="shared" si="1"/>
        <v>40505</v>
      </c>
      <c r="C28" s="3">
        <v>84.09</v>
      </c>
      <c r="D28" s="3">
        <v>84.16</v>
      </c>
      <c r="E28" s="3">
        <v>82.63</v>
      </c>
      <c r="F28" s="3">
        <v>83.42</v>
      </c>
      <c r="G28" s="3">
        <v>-0.69</v>
      </c>
      <c r="H28" s="6">
        <v>-0.0082</v>
      </c>
      <c r="I28" s="15">
        <v>69190.0</v>
      </c>
      <c r="J28" s="15">
        <v>160538.0</v>
      </c>
    </row>
    <row r="29">
      <c r="A29" s="8">
        <v>84.43</v>
      </c>
      <c r="B29" s="13">
        <f t="shared" si="1"/>
        <v>40506</v>
      </c>
      <c r="C29" s="3">
        <v>83.47</v>
      </c>
      <c r="D29" s="3">
        <v>86.31</v>
      </c>
      <c r="E29" s="3">
        <v>83.47</v>
      </c>
      <c r="F29" s="3">
        <v>85.98</v>
      </c>
      <c r="G29" s="3">
        <v>2.56</v>
      </c>
      <c r="H29" s="3">
        <v>0.030699999999999998</v>
      </c>
      <c r="I29" s="15">
        <v>60592.0</v>
      </c>
      <c r="J29" s="15">
        <v>163078.0</v>
      </c>
    </row>
    <row r="30">
      <c r="A30" s="8">
        <v>84.58</v>
      </c>
      <c r="B30" s="13">
        <f t="shared" si="1"/>
        <v>40507</v>
      </c>
      <c r="C30" s="3">
        <v>86.0</v>
      </c>
      <c r="D30" s="3">
        <v>86.65</v>
      </c>
      <c r="E30" s="3">
        <v>85.57</v>
      </c>
      <c r="F30" s="3">
        <v>86.26</v>
      </c>
      <c r="G30" s="3">
        <v>0.28</v>
      </c>
      <c r="H30" s="3">
        <v>0.0033</v>
      </c>
      <c r="I30" s="15">
        <v>22205.0</v>
      </c>
      <c r="J30" s="15">
        <v>163692.0</v>
      </c>
    </row>
    <row r="31">
      <c r="A31" s="8">
        <v>82.27</v>
      </c>
      <c r="B31" s="13">
        <f t="shared" si="1"/>
        <v>40508</v>
      </c>
      <c r="C31" s="3">
        <v>86.0</v>
      </c>
      <c r="D31" s="3">
        <v>86.08</v>
      </c>
      <c r="E31" s="3">
        <v>84.89</v>
      </c>
      <c r="F31" s="3">
        <v>85.72</v>
      </c>
      <c r="G31" s="3">
        <v>-0.54</v>
      </c>
      <c r="H31" s="6">
        <v>-0.0063</v>
      </c>
      <c r="I31" s="15">
        <v>37901.0</v>
      </c>
      <c r="J31" s="15">
        <v>164785.0</v>
      </c>
    </row>
    <row r="32">
      <c r="A32" s="8">
        <v>82.65</v>
      </c>
      <c r="B32" s="13">
        <f t="shared" si="1"/>
        <v>40511</v>
      </c>
      <c r="C32" s="3">
        <v>85.82</v>
      </c>
      <c r="D32" s="3">
        <v>87.62</v>
      </c>
      <c r="E32" s="3">
        <v>85.7</v>
      </c>
      <c r="F32" s="3">
        <v>87.47</v>
      </c>
      <c r="G32" s="3">
        <v>1.75</v>
      </c>
      <c r="H32" s="3">
        <v>0.0204</v>
      </c>
      <c r="I32" s="15">
        <v>69665.0</v>
      </c>
      <c r="J32" s="15">
        <v>170521.0</v>
      </c>
    </row>
    <row r="33">
      <c r="A33" s="11">
        <v>-1.74</v>
      </c>
      <c r="B33" s="13">
        <f t="shared" si="1"/>
        <v>40512</v>
      </c>
      <c r="C33" s="3">
        <v>87.51</v>
      </c>
      <c r="D33" s="3">
        <v>87.54</v>
      </c>
      <c r="E33" s="3">
        <v>85.5</v>
      </c>
      <c r="F33" s="3">
        <v>86.0</v>
      </c>
      <c r="G33" s="3">
        <v>-1.47</v>
      </c>
      <c r="H33" s="6">
        <v>-0.0168</v>
      </c>
      <c r="I33" s="15">
        <v>84758.0</v>
      </c>
      <c r="J33" s="15">
        <v>173745.0</v>
      </c>
    </row>
    <row r="34">
      <c r="A34" s="12">
        <v>-0.0206</v>
      </c>
      <c r="B34" s="5">
        <f t="shared" si="1"/>
        <v>40513</v>
      </c>
      <c r="C34" s="3">
        <v>85.57</v>
      </c>
      <c r="D34" s="3">
        <v>89.07</v>
      </c>
      <c r="E34" s="3">
        <v>85.57</v>
      </c>
      <c r="F34" s="3">
        <v>88.91</v>
      </c>
      <c r="G34" s="3">
        <v>2.91</v>
      </c>
      <c r="H34" s="3">
        <v>0.0338</v>
      </c>
      <c r="I34" s="15">
        <v>93326.0</v>
      </c>
      <c r="J34" s="15">
        <v>184380.0</v>
      </c>
    </row>
    <row r="35">
      <c r="A35" s="17">
        <v>19751.0</v>
      </c>
      <c r="B35" s="5">
        <f t="shared" si="1"/>
        <v>40514</v>
      </c>
      <c r="C35" s="3">
        <v>88.75</v>
      </c>
      <c r="D35" s="3">
        <v>90.79</v>
      </c>
      <c r="E35" s="3">
        <v>88.48</v>
      </c>
      <c r="F35" s="3">
        <v>90.65</v>
      </c>
      <c r="G35" s="3">
        <v>1.74</v>
      </c>
      <c r="H35" s="3">
        <v>0.0196</v>
      </c>
      <c r="I35" s="15">
        <v>114933.0</v>
      </c>
      <c r="J35" s="15">
        <v>196706.0</v>
      </c>
    </row>
    <row r="36">
      <c r="A36" s="17">
        <v>82532.0</v>
      </c>
      <c r="B36" s="5">
        <f t="shared" si="1"/>
        <v>40515</v>
      </c>
      <c r="C36" s="3">
        <v>90.34</v>
      </c>
      <c r="D36" s="3">
        <v>91.91</v>
      </c>
      <c r="E36" s="3">
        <v>90.09</v>
      </c>
      <c r="F36" s="3">
        <v>91.49</v>
      </c>
      <c r="G36" s="3">
        <v>0.84</v>
      </c>
      <c r="H36" s="3">
        <v>0.009300000000000001</v>
      </c>
      <c r="I36" s="15">
        <v>129672.0</v>
      </c>
      <c r="J36" s="15">
        <v>202662.0</v>
      </c>
    </row>
    <row r="37">
      <c r="A37" s="14">
        <v>40473.0</v>
      </c>
      <c r="B37" s="5">
        <f t="shared" si="1"/>
        <v>40518</v>
      </c>
      <c r="C37" s="3">
        <v>91.8</v>
      </c>
      <c r="D37" s="3">
        <v>92.1</v>
      </c>
      <c r="E37" s="3">
        <v>90.95</v>
      </c>
      <c r="F37" s="3">
        <v>91.53</v>
      </c>
      <c r="G37" s="3">
        <v>0.04</v>
      </c>
      <c r="H37" s="3">
        <v>4.0E-4</v>
      </c>
      <c r="I37" s="15">
        <v>93620.0</v>
      </c>
      <c r="J37" s="15">
        <v>199788.0</v>
      </c>
    </row>
    <row r="38">
      <c r="A38" s="8">
        <v>83.04</v>
      </c>
      <c r="B38" s="5">
        <f t="shared" si="1"/>
        <v>40519</v>
      </c>
      <c r="C38" s="3">
        <v>91.05</v>
      </c>
      <c r="D38" s="3">
        <v>92.98</v>
      </c>
      <c r="E38" s="3">
        <v>90.88</v>
      </c>
      <c r="F38" s="3">
        <v>91.55</v>
      </c>
      <c r="G38" s="3">
        <v>0.02</v>
      </c>
      <c r="H38" s="3">
        <v>2.0E-4</v>
      </c>
      <c r="I38" s="15">
        <v>139062.0</v>
      </c>
      <c r="J38" s="15">
        <v>199835.0</v>
      </c>
    </row>
    <row r="39">
      <c r="A39" s="8">
        <v>84.05</v>
      </c>
      <c r="B39" s="5">
        <f t="shared" si="1"/>
        <v>40520</v>
      </c>
      <c r="C39" s="3">
        <v>91.06</v>
      </c>
      <c r="D39" s="3">
        <v>91.86</v>
      </c>
      <c r="E39" s="3">
        <v>90.32</v>
      </c>
      <c r="F39" s="3">
        <v>90.97</v>
      </c>
      <c r="G39" s="3">
        <v>-0.58</v>
      </c>
      <c r="H39" s="6">
        <v>-0.0063</v>
      </c>
      <c r="I39" s="15">
        <v>121374.0</v>
      </c>
      <c r="J39" s="15">
        <v>205755.0</v>
      </c>
    </row>
    <row r="40">
      <c r="A40" s="8">
        <v>82.75</v>
      </c>
      <c r="B40" s="5">
        <f t="shared" si="1"/>
        <v>40521</v>
      </c>
      <c r="C40" s="3">
        <v>91.25</v>
      </c>
      <c r="D40" s="3">
        <v>91.81</v>
      </c>
      <c r="E40" s="3">
        <v>90.46</v>
      </c>
      <c r="F40" s="3">
        <v>91.16</v>
      </c>
      <c r="G40" s="3">
        <v>0.19</v>
      </c>
      <c r="H40" s="3">
        <v>0.0021</v>
      </c>
      <c r="I40" s="15">
        <v>92169.0</v>
      </c>
      <c r="J40" s="15">
        <v>201380.0</v>
      </c>
    </row>
    <row r="41">
      <c r="A41" s="8">
        <v>83.77</v>
      </c>
      <c r="B41" s="13">
        <f t="shared" si="1"/>
        <v>40522</v>
      </c>
      <c r="C41" s="3">
        <v>91.16</v>
      </c>
      <c r="D41" s="3">
        <v>91.72</v>
      </c>
      <c r="E41" s="3">
        <v>90.02</v>
      </c>
      <c r="F41" s="3">
        <v>90.64</v>
      </c>
      <c r="G41" s="3">
        <v>-0.52</v>
      </c>
      <c r="H41" s="6">
        <v>-0.0057</v>
      </c>
      <c r="I41" s="15">
        <v>94002.0</v>
      </c>
      <c r="J41" s="15">
        <v>210985.0</v>
      </c>
    </row>
    <row r="42">
      <c r="A42" s="9">
        <f>+1.12</f>
        <v>1.12</v>
      </c>
      <c r="B42" s="13">
        <f t="shared" si="1"/>
        <v>40525</v>
      </c>
      <c r="C42" s="3">
        <v>90.5</v>
      </c>
      <c r="D42" s="3">
        <v>92.44</v>
      </c>
      <c r="E42" s="3">
        <v>90.5</v>
      </c>
      <c r="F42" s="3">
        <v>91.39</v>
      </c>
      <c r="G42" s="3">
        <v>0.75</v>
      </c>
      <c r="H42" s="3">
        <v>0.0083</v>
      </c>
      <c r="I42" s="15">
        <v>135616.0</v>
      </c>
      <c r="J42" s="15">
        <v>231146.0</v>
      </c>
    </row>
    <row r="43">
      <c r="A43" s="9">
        <f>+1.36%</f>
        <v>0.0136</v>
      </c>
      <c r="B43" s="13">
        <f t="shared" si="1"/>
        <v>40526</v>
      </c>
      <c r="C43" s="3">
        <v>91.24</v>
      </c>
      <c r="D43" s="3">
        <v>91.94</v>
      </c>
      <c r="E43" s="3">
        <v>90.87</v>
      </c>
      <c r="F43" s="3">
        <v>91.4</v>
      </c>
      <c r="G43" s="3">
        <v>0.01</v>
      </c>
      <c r="H43" s="3">
        <v>1.0E-4</v>
      </c>
      <c r="I43" s="15">
        <v>149977.0</v>
      </c>
      <c r="J43" s="15">
        <v>243288.0</v>
      </c>
    </row>
    <row r="44">
      <c r="A44" s="16">
        <v>15908.0</v>
      </c>
      <c r="B44" s="13">
        <f t="shared" si="1"/>
        <v>40527</v>
      </c>
      <c r="C44" s="3">
        <v>91.25</v>
      </c>
      <c r="D44" s="3">
        <v>92.46</v>
      </c>
      <c r="E44" s="3">
        <v>90.41</v>
      </c>
      <c r="F44" s="3">
        <v>92.15</v>
      </c>
      <c r="G44" s="3">
        <v>0.75</v>
      </c>
      <c r="H44" s="3">
        <v>0.008199999999999999</v>
      </c>
      <c r="I44" s="15">
        <v>228128.0</v>
      </c>
      <c r="J44" s="15">
        <v>264518.0</v>
      </c>
    </row>
    <row r="45">
      <c r="A45" s="16">
        <v>84074.0</v>
      </c>
      <c r="B45" s="13">
        <f t="shared" si="1"/>
        <v>40528</v>
      </c>
      <c r="C45" s="3">
        <v>92.04</v>
      </c>
      <c r="D45" s="3">
        <v>92.25</v>
      </c>
      <c r="E45" s="3">
        <v>91.52</v>
      </c>
      <c r="F45" s="3">
        <v>91.6</v>
      </c>
      <c r="G45" s="3">
        <v>-0.55</v>
      </c>
      <c r="H45" s="6">
        <v>-0.006</v>
      </c>
      <c r="I45" s="15">
        <v>165991.0</v>
      </c>
      <c r="J45" s="15">
        <v>273744.0</v>
      </c>
    </row>
    <row r="46">
      <c r="A46" s="14">
        <v>40476.0</v>
      </c>
      <c r="B46" s="13">
        <f t="shared" si="1"/>
        <v>40529</v>
      </c>
      <c r="C46" s="3">
        <v>91.89</v>
      </c>
      <c r="D46" s="3">
        <v>92.39</v>
      </c>
      <c r="E46" s="3">
        <v>90.9</v>
      </c>
      <c r="F46" s="3">
        <v>91.67</v>
      </c>
      <c r="G46" s="3">
        <v>0.07</v>
      </c>
      <c r="H46" s="3">
        <v>8.0E-4</v>
      </c>
      <c r="I46" s="15">
        <v>125777.0</v>
      </c>
      <c r="J46" s="15">
        <v>255732.0</v>
      </c>
    </row>
    <row r="47">
      <c r="A47" s="8">
        <v>84.05</v>
      </c>
      <c r="B47" s="13">
        <f t="shared" si="1"/>
        <v>40532</v>
      </c>
      <c r="C47" s="3">
        <v>91.65</v>
      </c>
      <c r="D47" s="3">
        <v>92.9</v>
      </c>
      <c r="E47" s="3">
        <v>91.02</v>
      </c>
      <c r="F47" s="3">
        <v>92.74</v>
      </c>
      <c r="G47" s="3">
        <v>1.07</v>
      </c>
      <c r="H47" s="3">
        <v>0.011699999999999999</v>
      </c>
      <c r="I47" s="15">
        <v>106864.0</v>
      </c>
      <c r="J47" s="15">
        <v>258570.0</v>
      </c>
    </row>
    <row r="48">
      <c r="A48" s="8">
        <v>84.94</v>
      </c>
      <c r="B48" s="13">
        <f t="shared" si="1"/>
        <v>40533</v>
      </c>
      <c r="C48" s="3">
        <v>92.7</v>
      </c>
      <c r="D48" s="3">
        <v>93.5</v>
      </c>
      <c r="E48" s="3">
        <v>92.35</v>
      </c>
      <c r="F48" s="3">
        <v>93.2</v>
      </c>
      <c r="G48" s="3">
        <v>0.46</v>
      </c>
      <c r="H48" s="3">
        <v>0.005</v>
      </c>
      <c r="I48" s="15">
        <v>107656.0</v>
      </c>
      <c r="J48" s="15">
        <v>249909.0</v>
      </c>
    </row>
    <row r="49">
      <c r="A49" s="8">
        <v>83.42</v>
      </c>
      <c r="B49" s="13">
        <f t="shared" si="1"/>
        <v>40534</v>
      </c>
      <c r="C49" s="3">
        <v>93.48</v>
      </c>
      <c r="D49" s="3">
        <v>93.94</v>
      </c>
      <c r="E49" s="3">
        <v>93.25</v>
      </c>
      <c r="F49" s="3">
        <v>93.65</v>
      </c>
      <c r="G49" s="3">
        <v>0.45</v>
      </c>
      <c r="H49" s="3">
        <v>0.0048</v>
      </c>
      <c r="I49" s="15">
        <v>109913.0</v>
      </c>
      <c r="J49" s="15">
        <v>248630.0</v>
      </c>
    </row>
    <row r="50">
      <c r="A50" s="8">
        <v>84.27</v>
      </c>
      <c r="B50" s="13">
        <f t="shared" si="1"/>
        <v>40535</v>
      </c>
      <c r="C50" s="3">
        <v>93.8</v>
      </c>
      <c r="D50" s="3">
        <v>94.54</v>
      </c>
      <c r="E50" s="3">
        <v>93.28</v>
      </c>
      <c r="F50" s="3">
        <v>94.25</v>
      </c>
      <c r="G50" s="3">
        <v>0.6</v>
      </c>
      <c r="H50" s="3">
        <v>0.0064</v>
      </c>
      <c r="I50" s="15">
        <v>96199.0</v>
      </c>
      <c r="J50" s="15">
        <v>245636.0</v>
      </c>
    </row>
    <row r="51">
      <c r="A51" s="9">
        <f>+0.5</f>
        <v>0.5</v>
      </c>
      <c r="B51" s="13">
        <f t="shared" si="1"/>
        <v>40536</v>
      </c>
      <c r="C51" s="3">
        <v>94.45</v>
      </c>
      <c r="D51" s="3">
        <v>94.74</v>
      </c>
      <c r="E51" s="3">
        <v>93.18</v>
      </c>
      <c r="F51" s="3">
        <v>93.77</v>
      </c>
      <c r="G51" s="3">
        <v>-0.48</v>
      </c>
      <c r="H51" s="6">
        <v>-0.0051</v>
      </c>
      <c r="I51" s="15">
        <v>23316.0</v>
      </c>
      <c r="J51" s="15">
        <v>245060.0</v>
      </c>
    </row>
    <row r="52">
      <c r="A52" s="9">
        <f>+0.6%</f>
        <v>0.006</v>
      </c>
      <c r="B52" s="13">
        <f t="shared" si="1"/>
        <v>40539</v>
      </c>
      <c r="C52" s="3">
        <v>93.76</v>
      </c>
      <c r="D52" s="3">
        <v>94.52</v>
      </c>
      <c r="E52" s="3">
        <v>93.08</v>
      </c>
      <c r="F52" s="3">
        <v>93.85</v>
      </c>
      <c r="G52" s="3">
        <v>0.08</v>
      </c>
      <c r="H52" s="3">
        <v>9.0E-4</v>
      </c>
      <c r="I52" s="15">
        <v>38026.0</v>
      </c>
      <c r="J52" s="15">
        <v>241160.0</v>
      </c>
    </row>
    <row r="53">
      <c r="A53" s="16">
        <v>21876.0</v>
      </c>
      <c r="B53" s="13">
        <f t="shared" si="1"/>
        <v>40540</v>
      </c>
      <c r="C53" s="3">
        <v>93.9</v>
      </c>
      <c r="D53" s="3">
        <v>94.42</v>
      </c>
      <c r="E53" s="3">
        <v>93.66</v>
      </c>
      <c r="F53" s="3">
        <v>94.38</v>
      </c>
      <c r="G53" s="3">
        <v>0.53</v>
      </c>
      <c r="H53" s="3">
        <v>0.005600000000000001</v>
      </c>
      <c r="I53" s="15">
        <v>35354.0</v>
      </c>
      <c r="J53" s="15">
        <v>240392.0</v>
      </c>
    </row>
    <row r="54">
      <c r="A54" s="16">
        <v>85193.0</v>
      </c>
      <c r="B54" s="13">
        <f t="shared" si="1"/>
        <v>40541</v>
      </c>
      <c r="C54" s="3">
        <v>94.34</v>
      </c>
      <c r="D54" s="3">
        <v>94.38</v>
      </c>
      <c r="E54" s="3">
        <v>93.62</v>
      </c>
      <c r="F54" s="3">
        <v>94.14</v>
      </c>
      <c r="G54" s="3">
        <v>-0.24</v>
      </c>
      <c r="H54" s="6">
        <v>-0.0025</v>
      </c>
      <c r="I54" s="15">
        <v>78317.0</v>
      </c>
      <c r="J54" s="15">
        <v>234036.0</v>
      </c>
    </row>
    <row r="55">
      <c r="A55" s="14">
        <v>40477.0</v>
      </c>
      <c r="B55" s="13">
        <f t="shared" si="1"/>
        <v>40542</v>
      </c>
      <c r="C55" s="3">
        <v>94.18</v>
      </c>
      <c r="D55" s="3">
        <v>94.42</v>
      </c>
      <c r="E55" s="3">
        <v>92.34</v>
      </c>
      <c r="F55" s="3">
        <v>93.09</v>
      </c>
      <c r="G55" s="3">
        <v>-1.05</v>
      </c>
      <c r="H55" s="6">
        <v>-0.0112</v>
      </c>
      <c r="I55" s="15">
        <v>110395.0</v>
      </c>
      <c r="J55" s="15">
        <v>213938.0</v>
      </c>
    </row>
    <row r="56">
      <c r="A56" s="8">
        <v>84.0</v>
      </c>
      <c r="B56" s="13">
        <f t="shared" si="1"/>
        <v>40543</v>
      </c>
      <c r="C56" s="3">
        <v>92.87</v>
      </c>
      <c r="D56" s="3">
        <v>95.2</v>
      </c>
      <c r="E56" s="3">
        <v>92.18</v>
      </c>
      <c r="F56" s="3">
        <v>94.75</v>
      </c>
      <c r="G56" s="3">
        <v>1.66</v>
      </c>
      <c r="H56" s="3">
        <v>0.0178</v>
      </c>
      <c r="I56" s="15">
        <v>71719.0</v>
      </c>
      <c r="J56" s="15">
        <v>207964.0</v>
      </c>
    </row>
    <row r="57">
      <c r="A57" s="8">
        <v>84.5</v>
      </c>
      <c r="B57" s="5">
        <f t="shared" si="1"/>
        <v>40546</v>
      </c>
      <c r="C57" s="3">
        <v>94.55</v>
      </c>
      <c r="D57" s="3">
        <v>96.17</v>
      </c>
      <c r="E57" s="3">
        <v>94.5</v>
      </c>
      <c r="F57" s="3">
        <v>94.84</v>
      </c>
      <c r="G57" s="3">
        <v>0.09</v>
      </c>
      <c r="H57" s="3">
        <v>9.0E-4</v>
      </c>
      <c r="I57" s="15">
        <v>82668.0</v>
      </c>
      <c r="J57" s="15">
        <v>199469.0</v>
      </c>
    </row>
    <row r="58">
      <c r="A58" s="8">
        <v>83.65</v>
      </c>
      <c r="B58" s="5">
        <f t="shared" si="1"/>
        <v>40547</v>
      </c>
      <c r="C58" s="3">
        <v>94.92</v>
      </c>
      <c r="D58" s="3">
        <v>95.74</v>
      </c>
      <c r="E58" s="3">
        <v>92.58</v>
      </c>
      <c r="F58" s="3">
        <v>93.53</v>
      </c>
      <c r="G58" s="3">
        <v>-1.31</v>
      </c>
      <c r="H58" s="6">
        <v>-0.0138</v>
      </c>
      <c r="I58" s="15">
        <v>184625.0</v>
      </c>
      <c r="J58" s="15">
        <v>182269.0</v>
      </c>
    </row>
    <row r="59">
      <c r="A59" s="8">
        <v>84.36</v>
      </c>
      <c r="B59" s="5">
        <f t="shared" si="1"/>
        <v>40548</v>
      </c>
      <c r="C59" s="3">
        <v>93.35</v>
      </c>
      <c r="D59" s="3">
        <v>95.86</v>
      </c>
      <c r="E59" s="3">
        <v>92.37</v>
      </c>
      <c r="F59" s="3">
        <v>95.5</v>
      </c>
      <c r="G59" s="3">
        <v>1.97</v>
      </c>
      <c r="H59" s="3">
        <v>0.021099999999999997</v>
      </c>
      <c r="I59" s="15">
        <v>212403.0</v>
      </c>
      <c r="J59" s="15">
        <v>169774.0</v>
      </c>
    </row>
    <row r="60">
      <c r="A60" s="9">
        <f>+0.09</f>
        <v>0.09</v>
      </c>
      <c r="B60" s="5">
        <f t="shared" si="1"/>
        <v>40549</v>
      </c>
      <c r="C60" s="3">
        <v>95.7</v>
      </c>
      <c r="D60" s="3">
        <v>96.12</v>
      </c>
      <c r="E60" s="3">
        <v>94.01</v>
      </c>
      <c r="F60" s="3">
        <v>94.52</v>
      </c>
      <c r="G60" s="3">
        <v>-0.98</v>
      </c>
      <c r="H60" s="6">
        <v>-0.0103</v>
      </c>
      <c r="I60" s="15">
        <v>217453.0</v>
      </c>
      <c r="J60" s="15">
        <v>151512.0</v>
      </c>
    </row>
    <row r="61">
      <c r="A61" s="9">
        <f>+0.11%</f>
        <v>0.0011</v>
      </c>
      <c r="B61" s="5">
        <f t="shared" si="1"/>
        <v>40550</v>
      </c>
      <c r="C61" s="3">
        <v>94.38</v>
      </c>
      <c r="D61" s="3">
        <v>94.58</v>
      </c>
      <c r="E61" s="3">
        <v>92.59</v>
      </c>
      <c r="F61" s="3">
        <v>93.33</v>
      </c>
      <c r="G61" s="3">
        <v>-1.19</v>
      </c>
      <c r="H61" s="6">
        <v>-0.0126</v>
      </c>
      <c r="I61" s="15">
        <v>165974.0</v>
      </c>
      <c r="J61" s="15">
        <v>132682.0</v>
      </c>
    </row>
    <row r="62">
      <c r="A62" s="16">
        <v>20932.0</v>
      </c>
      <c r="B62" s="5">
        <f t="shared" si="1"/>
        <v>40553</v>
      </c>
      <c r="C62" s="3">
        <v>93.8</v>
      </c>
      <c r="D62" s="3">
        <v>95.88</v>
      </c>
      <c r="E62" s="3">
        <v>93.6</v>
      </c>
      <c r="F62" s="3">
        <v>95.7</v>
      </c>
      <c r="G62" s="3">
        <v>2.37</v>
      </c>
      <c r="H62" s="3">
        <v>0.0254</v>
      </c>
      <c r="I62" s="15">
        <v>165991.0</v>
      </c>
      <c r="J62" s="15">
        <v>122402.0</v>
      </c>
    </row>
    <row r="63">
      <c r="A63" s="16">
        <v>88722.0</v>
      </c>
      <c r="B63" s="5">
        <f t="shared" si="1"/>
        <v>40554</v>
      </c>
      <c r="C63" s="3">
        <v>95.63</v>
      </c>
      <c r="D63" s="3">
        <v>97.82</v>
      </c>
      <c r="E63" s="3">
        <v>95.08</v>
      </c>
      <c r="F63" s="3">
        <v>97.61</v>
      </c>
      <c r="G63" s="3">
        <v>1.91</v>
      </c>
      <c r="H63" s="3">
        <v>0.02</v>
      </c>
      <c r="I63" s="15">
        <v>160417.0</v>
      </c>
      <c r="J63" s="15">
        <v>101817.0</v>
      </c>
    </row>
    <row r="64">
      <c r="A64" s="14">
        <v>40478.0</v>
      </c>
      <c r="B64" s="5">
        <f t="shared" si="1"/>
        <v>40555</v>
      </c>
      <c r="C64" s="3">
        <v>97.64</v>
      </c>
      <c r="D64" s="3">
        <v>98.85</v>
      </c>
      <c r="E64" s="3">
        <v>97.28</v>
      </c>
      <c r="F64" s="3">
        <v>98.12</v>
      </c>
      <c r="G64" s="3">
        <v>0.51</v>
      </c>
      <c r="H64" s="3">
        <v>0.0052</v>
      </c>
      <c r="I64" s="15">
        <v>158640.0</v>
      </c>
      <c r="J64" s="15">
        <v>61729.0</v>
      </c>
    </row>
    <row r="65">
      <c r="A65" s="8">
        <v>84.27</v>
      </c>
      <c r="B65" s="5">
        <f t="shared" si="1"/>
        <v>40556</v>
      </c>
      <c r="C65" s="3">
        <v>98.22</v>
      </c>
      <c r="D65" s="3">
        <v>98.67</v>
      </c>
      <c r="E65" s="3">
        <v>97.3</v>
      </c>
      <c r="F65" s="3">
        <v>98.06</v>
      </c>
      <c r="G65" s="3">
        <v>-0.06</v>
      </c>
      <c r="H65" s="6">
        <v>-6.0E-4</v>
      </c>
      <c r="I65" s="15">
        <v>96063.0</v>
      </c>
      <c r="J65" s="15">
        <v>30491.0</v>
      </c>
    </row>
    <row r="66">
      <c r="A66" s="8">
        <v>84.34</v>
      </c>
      <c r="B66" s="5">
        <f t="shared" si="1"/>
        <v>40557</v>
      </c>
      <c r="C66" s="3">
        <v>98.44</v>
      </c>
      <c r="D66" s="3">
        <v>99.2</v>
      </c>
      <c r="E66" s="3">
        <v>97.74</v>
      </c>
      <c r="F66" s="3">
        <v>98.68</v>
      </c>
      <c r="G66" s="3">
        <v>0.62</v>
      </c>
      <c r="H66" s="3">
        <v>0.0063</v>
      </c>
      <c r="I66" s="15">
        <v>20653.0</v>
      </c>
      <c r="J66" s="3">
        <v>0.0</v>
      </c>
    </row>
    <row r="67">
      <c r="A67" s="8">
        <v>82.59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83.94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-0.42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24986.0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89184.0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4">
        <v>40479.0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84.04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84.53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83.61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84.26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+0.32</f>
        <v>0.32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+0.38%</f>
        <v>0.0038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35870.0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93316.0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40480.0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84.1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84.17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82.83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83.63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-0.63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-0.0075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37244.0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95885.0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40483.0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83.81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85.91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83.63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85.1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+1.47</f>
        <v>1.47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+1.76%</f>
        <v>0.0176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38766.0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95678.0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40484.0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85.36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86.36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85.06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85.88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+0.78</f>
        <v>0.78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+0.92%</f>
        <v>0.0092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36870.0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98380.0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40485.0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86.29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87.29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85.79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86.85</v>
      </c>
      <c r="B113" s="3" t="str">
        <f t="shared" si="1"/>
        <v/>
      </c>
    </row>
    <row r="114">
      <c r="A114" s="9">
        <f>+0.97</f>
        <v>0.97</v>
      </c>
      <c r="B114" s="3" t="str">
        <f t="shared" si="1"/>
        <v>#REF!</v>
      </c>
    </row>
    <row r="115">
      <c r="A115" s="9">
        <f>+1.13%</f>
        <v>0.0113</v>
      </c>
      <c r="B115" s="3" t="str">
        <f t="shared" si="1"/>
        <v>#REF!</v>
      </c>
    </row>
    <row r="116">
      <c r="A116" s="16">
        <v>47851.0</v>
      </c>
      <c r="B116" s="3" t="str">
        <f t="shared" si="1"/>
        <v>#REF!</v>
      </c>
    </row>
    <row r="117">
      <c r="A117" s="16">
        <v>100921.0</v>
      </c>
      <c r="B117" s="3" t="str">
        <f t="shared" si="1"/>
        <v>#REF!</v>
      </c>
    </row>
    <row r="118">
      <c r="A118" s="7">
        <v>40486.0</v>
      </c>
      <c r="B118" s="3" t="str">
        <f t="shared" si="1"/>
        <v>#REF!</v>
      </c>
    </row>
    <row r="119">
      <c r="A119" s="8">
        <v>87.13</v>
      </c>
      <c r="B119" s="3" t="str">
        <f t="shared" si="1"/>
        <v>#REF!</v>
      </c>
    </row>
    <row r="120">
      <c r="A120" s="8">
        <v>88.7</v>
      </c>
      <c r="B120" s="3" t="str">
        <f t="shared" si="1"/>
        <v>#REF!</v>
      </c>
    </row>
    <row r="121">
      <c r="A121" s="8">
        <v>87.08</v>
      </c>
      <c r="B121" s="3" t="str">
        <f t="shared" si="1"/>
        <v>#REF!</v>
      </c>
    </row>
    <row r="122">
      <c r="A122" s="8">
        <v>88.44</v>
      </c>
      <c r="B122" s="3" t="str">
        <f t="shared" si="1"/>
        <v>#REF!</v>
      </c>
    </row>
    <row r="123">
      <c r="A123" s="9">
        <f>+1.59</f>
        <v>1.59</v>
      </c>
      <c r="B123" s="3" t="str">
        <f t="shared" si="1"/>
        <v>#REF!</v>
      </c>
    </row>
    <row r="124">
      <c r="A124" s="9">
        <f>+1.83%</f>
        <v>0.0183</v>
      </c>
      <c r="B124" s="3" t="str">
        <f t="shared" si="1"/>
        <v>#REF!</v>
      </c>
    </row>
    <row r="125">
      <c r="A125" s="16">
        <v>47454.0</v>
      </c>
      <c r="B125" s="3" t="str">
        <f t="shared" si="1"/>
        <v>#REF!</v>
      </c>
    </row>
    <row r="126">
      <c r="A126" s="16">
        <v>103080.0</v>
      </c>
      <c r="B126" s="3" t="str">
        <f t="shared" si="1"/>
        <v>#REF!</v>
      </c>
    </row>
    <row r="127">
      <c r="A127" s="7">
        <v>40487.0</v>
      </c>
      <c r="B127" s="3" t="str">
        <f t="shared" si="1"/>
        <v>#REF!</v>
      </c>
    </row>
    <row r="128">
      <c r="A128" s="8">
        <v>88.83</v>
      </c>
      <c r="B128" s="3" t="str">
        <f t="shared" si="1"/>
        <v>#REF!</v>
      </c>
    </row>
    <row r="129">
      <c r="A129" s="8">
        <v>89.2</v>
      </c>
      <c r="B129" s="3" t="str">
        <f t="shared" si="1"/>
        <v>#REF!</v>
      </c>
    </row>
    <row r="130">
      <c r="A130" s="8">
        <v>87.8</v>
      </c>
      <c r="B130" s="3" t="str">
        <f t="shared" si="1"/>
        <v>#REF!</v>
      </c>
    </row>
    <row r="131">
      <c r="A131" s="8">
        <v>88.6</v>
      </c>
      <c r="B131" s="3" t="str">
        <f t="shared" si="1"/>
        <v>#REF!</v>
      </c>
    </row>
    <row r="132">
      <c r="A132" s="9">
        <f>+0.16</f>
        <v>0.16</v>
      </c>
      <c r="B132" s="3" t="str">
        <f t="shared" si="1"/>
        <v>#REF!</v>
      </c>
    </row>
    <row r="133">
      <c r="A133" s="9">
        <f>+0.18%</f>
        <v>0.0018</v>
      </c>
      <c r="B133" s="3" t="str">
        <f t="shared" si="1"/>
        <v>#REF!</v>
      </c>
    </row>
    <row r="134">
      <c r="A134" s="16">
        <v>46293.0</v>
      </c>
      <c r="B134" s="3" t="str">
        <f t="shared" si="1"/>
        <v>#REF!</v>
      </c>
    </row>
    <row r="135">
      <c r="A135" s="16">
        <v>114241.0</v>
      </c>
      <c r="B135" s="3" t="str">
        <f t="shared" si="1"/>
        <v>#REF!</v>
      </c>
    </row>
    <row r="136">
      <c r="A136" s="7">
        <v>40490.0</v>
      </c>
      <c r="B136" s="3" t="str">
        <f t="shared" si="1"/>
        <v>#REF!</v>
      </c>
    </row>
    <row r="137">
      <c r="A137" s="8">
        <v>89.05</v>
      </c>
      <c r="B137" s="3" t="str">
        <f t="shared" si="1"/>
        <v>#REF!</v>
      </c>
    </row>
    <row r="138">
      <c r="A138" s="8">
        <v>89.11</v>
      </c>
      <c r="B138" s="3" t="str">
        <f t="shared" si="1"/>
        <v>#REF!</v>
      </c>
    </row>
    <row r="139">
      <c r="A139" s="8">
        <v>87.81</v>
      </c>
      <c r="B139" s="3" t="str">
        <f t="shared" si="1"/>
        <v>#REF!</v>
      </c>
    </row>
    <row r="140">
      <c r="A140" s="8">
        <v>88.93</v>
      </c>
      <c r="B140" s="3" t="str">
        <f t="shared" si="1"/>
        <v>#REF!</v>
      </c>
    </row>
    <row r="141">
      <c r="A141" s="9">
        <f>+0.33</f>
        <v>0.33</v>
      </c>
      <c r="B141" s="3" t="str">
        <f t="shared" si="1"/>
        <v>#REF!</v>
      </c>
    </row>
    <row r="142">
      <c r="A142" s="9">
        <f>+0.37%</f>
        <v>0.0037</v>
      </c>
      <c r="B142" s="3" t="str">
        <f t="shared" si="1"/>
        <v>#REF!</v>
      </c>
    </row>
    <row r="143">
      <c r="A143" s="16">
        <v>38142.0</v>
      </c>
      <c r="B143" s="3" t="str">
        <f t="shared" si="1"/>
        <v>#REF!</v>
      </c>
    </row>
    <row r="144">
      <c r="A144" s="16">
        <v>120742.0</v>
      </c>
      <c r="B144" s="3" t="str">
        <f t="shared" si="1"/>
        <v>#REF!</v>
      </c>
    </row>
    <row r="145">
      <c r="A145" s="7">
        <v>40491.0</v>
      </c>
      <c r="B145" s="3" t="str">
        <f t="shared" si="1"/>
        <v>#REF!</v>
      </c>
    </row>
    <row r="146">
      <c r="A146" s="8">
        <v>88.51</v>
      </c>
      <c r="B146" s="3" t="str">
        <f t="shared" si="1"/>
        <v>#REF!</v>
      </c>
    </row>
    <row r="147">
      <c r="A147" s="8">
        <v>89.45</v>
      </c>
      <c r="B147" s="3" t="str">
        <f t="shared" si="1"/>
        <v>#REF!</v>
      </c>
    </row>
    <row r="148">
      <c r="A148" s="8">
        <v>87.73</v>
      </c>
      <c r="B148" s="3" t="str">
        <f t="shared" si="1"/>
        <v>#REF!</v>
      </c>
    </row>
    <row r="149">
      <c r="A149" s="8">
        <v>88.76</v>
      </c>
      <c r="B149" s="3" t="str">
        <f t="shared" si="1"/>
        <v>#REF!</v>
      </c>
    </row>
    <row r="150">
      <c r="A150" s="11">
        <v>-0.17</v>
      </c>
      <c r="B150" s="3" t="str">
        <f t="shared" si="1"/>
        <v>#REF!</v>
      </c>
    </row>
    <row r="151">
      <c r="A151" s="12">
        <v>-0.0019</v>
      </c>
      <c r="B151" s="3" t="str">
        <f t="shared" si="1"/>
        <v>#REF!</v>
      </c>
    </row>
    <row r="152">
      <c r="A152" s="17">
        <v>75165.0</v>
      </c>
      <c r="B152" s="3" t="str">
        <f t="shared" si="1"/>
        <v>#REF!</v>
      </c>
    </row>
    <row r="153">
      <c r="A153" s="17">
        <v>142213.0</v>
      </c>
      <c r="B153" s="3" t="str">
        <f t="shared" si="1"/>
        <v>#REF!</v>
      </c>
    </row>
    <row r="154">
      <c r="A154" s="14">
        <v>40492.0</v>
      </c>
      <c r="B154" s="3" t="str">
        <f t="shared" si="1"/>
        <v>#REF!</v>
      </c>
    </row>
    <row r="155">
      <c r="A155" s="8">
        <v>88.5</v>
      </c>
      <c r="B155" s="3" t="str">
        <f t="shared" si="1"/>
        <v>#REF!</v>
      </c>
    </row>
    <row r="156">
      <c r="A156" s="8">
        <v>89.71</v>
      </c>
      <c r="B156" s="3" t="str">
        <f t="shared" si="1"/>
        <v>#REF!</v>
      </c>
    </row>
    <row r="157">
      <c r="A157" s="8">
        <v>88.15</v>
      </c>
      <c r="B157" s="3" t="str">
        <f t="shared" si="1"/>
        <v>#REF!</v>
      </c>
    </row>
    <row r="158">
      <c r="A158" s="8">
        <v>89.37</v>
      </c>
      <c r="B158" s="3" t="str">
        <f t="shared" si="1"/>
        <v>#REF!</v>
      </c>
    </row>
    <row r="159">
      <c r="A159" s="9">
        <f>+0.61</f>
        <v>0.61</v>
      </c>
      <c r="B159" s="3" t="str">
        <f t="shared" si="1"/>
        <v>#REF!</v>
      </c>
    </row>
    <row r="160">
      <c r="A160" s="9">
        <f>+0.69%</f>
        <v>0.0069</v>
      </c>
      <c r="B160" s="3" t="str">
        <f t="shared" si="1"/>
        <v>#REF!</v>
      </c>
    </row>
    <row r="161">
      <c r="A161" s="16">
        <v>57547.0</v>
      </c>
      <c r="B161" s="3" t="str">
        <f t="shared" si="1"/>
        <v>#REF!</v>
      </c>
    </row>
    <row r="162">
      <c r="A162" s="16">
        <v>145509.0</v>
      </c>
      <c r="B162" s="3" t="str">
        <f t="shared" si="1"/>
        <v>#REF!</v>
      </c>
    </row>
    <row r="163">
      <c r="A163" s="14">
        <v>40493.0</v>
      </c>
      <c r="B163" s="3" t="str">
        <f t="shared" si="1"/>
        <v>#REF!</v>
      </c>
    </row>
    <row r="164">
      <c r="A164" s="8">
        <v>89.44</v>
      </c>
      <c r="B164" s="3" t="str">
        <f t="shared" si="1"/>
        <v>#REF!</v>
      </c>
    </row>
    <row r="165">
      <c r="A165" s="8">
        <v>90.04</v>
      </c>
      <c r="B165" s="3" t="str">
        <f t="shared" si="1"/>
        <v>#REF!</v>
      </c>
    </row>
    <row r="166">
      <c r="A166" s="8">
        <v>89.1</v>
      </c>
      <c r="B166" s="3" t="str">
        <f t="shared" si="1"/>
        <v>#REF!</v>
      </c>
    </row>
    <row r="167">
      <c r="A167" s="8">
        <v>89.34</v>
      </c>
      <c r="B167" s="3" t="str">
        <f t="shared" si="1"/>
        <v>#REF!</v>
      </c>
    </row>
    <row r="168">
      <c r="A168" s="11">
        <v>-0.03</v>
      </c>
      <c r="B168" s="3" t="str">
        <f t="shared" si="1"/>
        <v>#REF!</v>
      </c>
    </row>
    <row r="169">
      <c r="A169" s="12">
        <v>-3.0E-4</v>
      </c>
      <c r="B169" s="3" t="str">
        <f t="shared" si="1"/>
        <v>#REF!</v>
      </c>
    </row>
    <row r="170">
      <c r="A170" s="17">
        <v>63157.0</v>
      </c>
      <c r="B170" s="3" t="str">
        <f t="shared" si="1"/>
        <v>#REF!</v>
      </c>
    </row>
    <row r="171">
      <c r="A171" s="17">
        <v>152129.0</v>
      </c>
      <c r="B171" s="3" t="str">
        <f t="shared" si="1"/>
        <v>#REF!</v>
      </c>
    </row>
    <row r="172">
      <c r="A172" s="14">
        <v>40494.0</v>
      </c>
      <c r="B172" s="3" t="str">
        <f t="shared" si="1"/>
        <v>#REF!</v>
      </c>
    </row>
    <row r="173">
      <c r="A173" s="8">
        <v>89.11</v>
      </c>
      <c r="B173" s="3" t="str">
        <f t="shared" si="1"/>
        <v>#REF!</v>
      </c>
    </row>
    <row r="174">
      <c r="A174" s="8">
        <v>89.11</v>
      </c>
      <c r="B174" s="3" t="str">
        <f t="shared" si="1"/>
        <v>#REF!</v>
      </c>
    </row>
    <row r="175">
      <c r="A175" s="8">
        <v>86.3</v>
      </c>
      <c r="B175" s="3" t="str">
        <f t="shared" si="1"/>
        <v>#REF!</v>
      </c>
    </row>
    <row r="176">
      <c r="A176" s="8">
        <v>86.75</v>
      </c>
      <c r="B176" s="3" t="str">
        <f t="shared" si="1"/>
        <v>#REF!</v>
      </c>
    </row>
    <row r="177">
      <c r="A177" s="11">
        <v>-2.59</v>
      </c>
      <c r="B177" s="3" t="str">
        <f t="shared" si="1"/>
        <v>#REF!</v>
      </c>
    </row>
    <row r="178">
      <c r="A178" s="12">
        <v>-0.029</v>
      </c>
      <c r="B178" s="3" t="str">
        <f t="shared" si="1"/>
        <v>#REF!</v>
      </c>
    </row>
    <row r="179">
      <c r="A179" s="17">
        <v>47614.0</v>
      </c>
      <c r="B179" s="3" t="str">
        <f t="shared" si="1"/>
        <v>#REF!</v>
      </c>
    </row>
    <row r="180">
      <c r="A180" s="17">
        <v>151943.0</v>
      </c>
      <c r="B180" s="3" t="str">
        <f t="shared" si="1"/>
        <v>#REF!</v>
      </c>
    </row>
    <row r="181">
      <c r="A181" s="14">
        <v>40497.0</v>
      </c>
      <c r="B181" s="3" t="str">
        <f t="shared" si="1"/>
        <v>#REF!</v>
      </c>
    </row>
    <row r="182">
      <c r="A182" s="8">
        <v>86.75</v>
      </c>
      <c r="B182" s="3" t="str">
        <f t="shared" si="1"/>
        <v>#REF!</v>
      </c>
    </row>
    <row r="183">
      <c r="A183" s="8">
        <v>87.66</v>
      </c>
      <c r="B183" s="3" t="str">
        <f t="shared" si="1"/>
        <v>#REF!</v>
      </c>
    </row>
    <row r="184">
      <c r="A184" s="8">
        <v>86.61</v>
      </c>
      <c r="B184" s="3" t="str">
        <f t="shared" si="1"/>
        <v>#REF!</v>
      </c>
    </row>
    <row r="185">
      <c r="A185" s="8">
        <v>86.97</v>
      </c>
      <c r="B185" s="3" t="str">
        <f t="shared" si="1"/>
        <v>#REF!</v>
      </c>
    </row>
    <row r="186">
      <c r="A186" s="9">
        <f>+0.22</f>
        <v>0.22</v>
      </c>
      <c r="B186" s="3" t="str">
        <f t="shared" si="1"/>
        <v>#REF!</v>
      </c>
    </row>
    <row r="187">
      <c r="A187" s="9">
        <f>+0.25%</f>
        <v>0.0025</v>
      </c>
      <c r="B187" s="3" t="str">
        <f t="shared" si="1"/>
        <v>#REF!</v>
      </c>
    </row>
    <row r="188">
      <c r="A188" s="16">
        <v>50900.0</v>
      </c>
      <c r="B188" s="3" t="str">
        <f t="shared" si="1"/>
        <v>#REF!</v>
      </c>
    </row>
    <row r="189">
      <c r="A189" s="16">
        <v>152517.0</v>
      </c>
      <c r="B189" s="3" t="str">
        <f t="shared" si="1"/>
        <v>#REF!</v>
      </c>
    </row>
    <row r="190">
      <c r="A190" s="14">
        <v>40498.0</v>
      </c>
      <c r="B190" s="3" t="str">
        <f t="shared" si="1"/>
        <v>#REF!</v>
      </c>
    </row>
    <row r="191">
      <c r="A191" s="8">
        <v>86.89</v>
      </c>
      <c r="B191" s="3" t="str">
        <f t="shared" si="1"/>
        <v>#REF!</v>
      </c>
    </row>
    <row r="192">
      <c r="A192" s="8">
        <v>86.91</v>
      </c>
      <c r="B192" s="3" t="str">
        <f t="shared" si="1"/>
        <v>#REF!</v>
      </c>
    </row>
    <row r="193">
      <c r="A193" s="8">
        <v>84.72</v>
      </c>
      <c r="B193" s="3" t="str">
        <f t="shared" si="1"/>
        <v>#REF!</v>
      </c>
    </row>
    <row r="194">
      <c r="A194" s="8">
        <v>84.93</v>
      </c>
      <c r="B194" s="3" t="str">
        <f t="shared" si="1"/>
        <v>#REF!</v>
      </c>
    </row>
    <row r="195">
      <c r="A195" s="11">
        <v>-2.04</v>
      </c>
      <c r="B195" s="3" t="str">
        <f t="shared" si="1"/>
        <v>#REF!</v>
      </c>
    </row>
    <row r="196">
      <c r="A196" s="12">
        <v>-0.0235</v>
      </c>
      <c r="B196" s="3" t="str">
        <f t="shared" si="1"/>
        <v>#REF!</v>
      </c>
    </row>
    <row r="197">
      <c r="A197" s="17">
        <v>49321.0</v>
      </c>
      <c r="B197" s="3" t="str">
        <f t="shared" si="1"/>
        <v>#REF!</v>
      </c>
    </row>
    <row r="198">
      <c r="A198" s="17">
        <v>158520.0</v>
      </c>
      <c r="B198" s="3" t="str">
        <f t="shared" si="1"/>
        <v>#REF!</v>
      </c>
    </row>
    <row r="199">
      <c r="A199" s="14">
        <v>40499.0</v>
      </c>
      <c r="B199" s="3" t="str">
        <f t="shared" si="1"/>
        <v>#REF!</v>
      </c>
    </row>
    <row r="200">
      <c r="A200" s="8">
        <v>84.75</v>
      </c>
      <c r="B200" s="3" t="str">
        <f t="shared" si="1"/>
        <v>#REF!</v>
      </c>
    </row>
    <row r="201">
      <c r="A201" s="8">
        <v>85.25</v>
      </c>
      <c r="B201" s="3" t="str">
        <f t="shared" si="1"/>
        <v>#REF!</v>
      </c>
    </row>
    <row r="202">
      <c r="A202" s="8">
        <v>83.16</v>
      </c>
      <c r="B202" s="3" t="str">
        <f t="shared" si="1"/>
        <v>#REF!</v>
      </c>
    </row>
    <row r="203">
      <c r="A203" s="8">
        <v>83.48</v>
      </c>
      <c r="B203" s="3" t="str">
        <f t="shared" si="1"/>
        <v>#REF!</v>
      </c>
    </row>
    <row r="204">
      <c r="A204" s="11">
        <v>-1.45</v>
      </c>
      <c r="B204" s="3" t="str">
        <f t="shared" si="1"/>
        <v>#REF!</v>
      </c>
    </row>
    <row r="205">
      <c r="A205" s="12">
        <v>-0.0171</v>
      </c>
      <c r="B205" s="3" t="str">
        <f t="shared" si="1"/>
        <v>#REF!</v>
      </c>
    </row>
    <row r="206">
      <c r="A206" s="17">
        <v>74926.0</v>
      </c>
      <c r="B206" s="3" t="str">
        <f t="shared" si="1"/>
        <v>#REF!</v>
      </c>
    </row>
    <row r="207">
      <c r="A207" s="17">
        <v>155750.0</v>
      </c>
      <c r="B207" s="3" t="str">
        <f t="shared" si="1"/>
        <v>#REF!</v>
      </c>
    </row>
    <row r="208">
      <c r="A208" s="14">
        <v>40500.0</v>
      </c>
      <c r="B208" s="3" t="str">
        <f t="shared" si="1"/>
        <v>#REF!</v>
      </c>
    </row>
    <row r="209">
      <c r="A209" s="8">
        <v>83.75</v>
      </c>
      <c r="B209" s="3" t="str">
        <f t="shared" si="1"/>
        <v>#REF!</v>
      </c>
    </row>
    <row r="210">
      <c r="A210" s="8">
        <v>85.6</v>
      </c>
      <c r="B210" s="3" t="str">
        <f t="shared" si="1"/>
        <v>#REF!</v>
      </c>
    </row>
    <row r="211">
      <c r="A211" s="8">
        <v>83.75</v>
      </c>
      <c r="B211" s="3" t="str">
        <f t="shared" si="1"/>
        <v>#REF!</v>
      </c>
    </row>
    <row r="212">
      <c r="A212" s="8">
        <v>85.2</v>
      </c>
      <c r="B212" s="3" t="str">
        <f t="shared" si="1"/>
        <v>#REF!</v>
      </c>
    </row>
    <row r="213">
      <c r="A213" s="9">
        <f>+1.72</f>
        <v>1.72</v>
      </c>
      <c r="B213" s="3" t="str">
        <f t="shared" si="1"/>
        <v>#REF!</v>
      </c>
    </row>
    <row r="214">
      <c r="A214" s="9">
        <f>+2.06%</f>
        <v>0.0206</v>
      </c>
      <c r="B214" s="3" t="str">
        <f t="shared" si="1"/>
        <v>#REF!</v>
      </c>
    </row>
    <row r="215">
      <c r="A215" s="16">
        <v>63610.0</v>
      </c>
      <c r="B215" s="3" t="str">
        <f t="shared" si="1"/>
        <v>#REF!</v>
      </c>
    </row>
    <row r="216">
      <c r="A216" s="16">
        <v>160499.0</v>
      </c>
      <c r="B216" s="3" t="str">
        <f t="shared" si="1"/>
        <v>#REF!</v>
      </c>
    </row>
    <row r="217">
      <c r="A217" s="14">
        <v>40501.0</v>
      </c>
      <c r="B217" s="3" t="str">
        <f t="shared" si="1"/>
        <v>#REF!</v>
      </c>
    </row>
    <row r="218">
      <c r="A218" s="8">
        <v>85.41</v>
      </c>
      <c r="B218" s="3" t="str">
        <f t="shared" si="1"/>
        <v>#REF!</v>
      </c>
    </row>
    <row r="219">
      <c r="A219" s="8">
        <v>86.23</v>
      </c>
      <c r="B219" s="3" t="str">
        <f t="shared" si="1"/>
        <v>#REF!</v>
      </c>
    </row>
    <row r="220">
      <c r="A220" s="8">
        <v>84.02</v>
      </c>
      <c r="B220" s="3" t="str">
        <f t="shared" si="1"/>
        <v>#REF!</v>
      </c>
    </row>
    <row r="221">
      <c r="A221" s="8">
        <v>84.49</v>
      </c>
      <c r="B221" s="3" t="str">
        <f t="shared" si="1"/>
        <v>#REF!</v>
      </c>
    </row>
    <row r="222">
      <c r="A222" s="11">
        <v>-0.71</v>
      </c>
      <c r="B222" s="3" t="str">
        <f t="shared" si="1"/>
        <v>#REF!</v>
      </c>
    </row>
    <row r="223">
      <c r="A223" s="12">
        <v>-0.0083</v>
      </c>
      <c r="B223" s="3" t="str">
        <f t="shared" si="1"/>
        <v>#REF!</v>
      </c>
    </row>
    <row r="224">
      <c r="A224" s="17">
        <v>76611.0</v>
      </c>
      <c r="B224" s="3" t="str">
        <f t="shared" si="1"/>
        <v>#REF!</v>
      </c>
    </row>
    <row r="225">
      <c r="A225" s="17">
        <v>159571.0</v>
      </c>
      <c r="B225" s="3" t="str">
        <f t="shared" si="1"/>
        <v>#REF!</v>
      </c>
    </row>
    <row r="226">
      <c r="A226" s="14">
        <v>40504.0</v>
      </c>
      <c r="B226" s="3" t="str">
        <f t="shared" si="1"/>
        <v>#REF!</v>
      </c>
    </row>
    <row r="227">
      <c r="A227" s="8">
        <v>84.75</v>
      </c>
      <c r="B227" s="3" t="str">
        <f t="shared" si="1"/>
        <v>#REF!</v>
      </c>
    </row>
    <row r="228">
      <c r="A228" s="8">
        <v>85.56</v>
      </c>
      <c r="B228" s="3" t="str">
        <f t="shared" si="1"/>
        <v>#REF!</v>
      </c>
    </row>
    <row r="229">
      <c r="A229" s="8">
        <v>83.28</v>
      </c>
      <c r="B229" s="3" t="str">
        <f t="shared" si="1"/>
        <v>#REF!</v>
      </c>
    </row>
    <row r="230">
      <c r="A230" s="8">
        <v>84.11</v>
      </c>
      <c r="B230" s="3" t="str">
        <f t="shared" si="1"/>
        <v>#REF!</v>
      </c>
    </row>
    <row r="231">
      <c r="A231" s="11">
        <v>-0.38</v>
      </c>
      <c r="B231" s="3" t="str">
        <f t="shared" si="1"/>
        <v>#REF!</v>
      </c>
    </row>
    <row r="232">
      <c r="A232" s="12">
        <v>-0.0045</v>
      </c>
      <c r="B232" s="3" t="str">
        <f t="shared" si="1"/>
        <v>#REF!</v>
      </c>
    </row>
    <row r="233">
      <c r="A233" s="17">
        <v>44729.0</v>
      </c>
      <c r="B233" s="3" t="str">
        <f t="shared" si="1"/>
        <v>#REF!</v>
      </c>
    </row>
    <row r="234">
      <c r="A234" s="17">
        <v>162224.0</v>
      </c>
      <c r="B234" s="3" t="str">
        <f t="shared" si="1"/>
        <v>#REF!</v>
      </c>
    </row>
    <row r="235">
      <c r="A235" s="14">
        <v>40505.0</v>
      </c>
      <c r="B235" s="3" t="str">
        <f t="shared" si="1"/>
        <v>#REF!</v>
      </c>
    </row>
    <row r="236">
      <c r="A236" s="8">
        <v>84.09</v>
      </c>
      <c r="B236" s="3" t="str">
        <f t="shared" si="1"/>
        <v>#REF!</v>
      </c>
    </row>
    <row r="237">
      <c r="A237" s="8">
        <v>84.16</v>
      </c>
      <c r="B237" s="3" t="str">
        <f t="shared" si="1"/>
        <v>#REF!</v>
      </c>
    </row>
    <row r="238">
      <c r="A238" s="8">
        <v>82.63</v>
      </c>
      <c r="B238" s="3" t="str">
        <f t="shared" si="1"/>
        <v>#REF!</v>
      </c>
    </row>
    <row r="239">
      <c r="A239" s="8">
        <v>83.42</v>
      </c>
      <c r="B239" s="3" t="str">
        <f t="shared" si="1"/>
        <v>#REF!</v>
      </c>
    </row>
    <row r="240">
      <c r="A240" s="11">
        <v>-0.69</v>
      </c>
      <c r="B240" s="3" t="str">
        <f t="shared" si="1"/>
        <v>#REF!</v>
      </c>
    </row>
    <row r="241">
      <c r="A241" s="12">
        <v>-0.0082</v>
      </c>
      <c r="B241" s="3" t="str">
        <f t="shared" si="1"/>
        <v>#REF!</v>
      </c>
    </row>
    <row r="242">
      <c r="A242" s="17">
        <v>69190.0</v>
      </c>
      <c r="B242" s="3" t="str">
        <f t="shared" si="1"/>
        <v>#REF!</v>
      </c>
    </row>
    <row r="243">
      <c r="A243" s="17">
        <v>160538.0</v>
      </c>
      <c r="B243" s="3" t="str">
        <f t="shared" si="1"/>
        <v>#REF!</v>
      </c>
    </row>
    <row r="244">
      <c r="A244" s="14">
        <v>40506.0</v>
      </c>
      <c r="B244" s="3" t="str">
        <f t="shared" si="1"/>
        <v>#REF!</v>
      </c>
    </row>
    <row r="245">
      <c r="A245" s="8">
        <v>83.47</v>
      </c>
      <c r="B245" s="3" t="str">
        <f t="shared" si="1"/>
        <v>#REF!</v>
      </c>
    </row>
    <row r="246">
      <c r="A246" s="8">
        <v>86.31</v>
      </c>
      <c r="B246" s="3" t="str">
        <f t="shared" si="1"/>
        <v>#REF!</v>
      </c>
    </row>
    <row r="247">
      <c r="A247" s="8">
        <v>83.47</v>
      </c>
      <c r="B247" s="3" t="str">
        <f t="shared" si="1"/>
        <v>#REF!</v>
      </c>
    </row>
    <row r="248">
      <c r="A248" s="8">
        <v>85.98</v>
      </c>
      <c r="B248" s="3" t="str">
        <f t="shared" si="1"/>
        <v>#REF!</v>
      </c>
    </row>
    <row r="249">
      <c r="A249" s="9">
        <f>+2.56</f>
        <v>2.56</v>
      </c>
      <c r="B249" s="3" t="str">
        <f t="shared" si="1"/>
        <v>#REF!</v>
      </c>
    </row>
    <row r="250">
      <c r="A250" s="9">
        <f>+3.07%</f>
        <v>0.0307</v>
      </c>
      <c r="B250" s="3" t="str">
        <f t="shared" si="1"/>
        <v>#REF!</v>
      </c>
    </row>
    <row r="251">
      <c r="A251" s="16">
        <v>60592.0</v>
      </c>
      <c r="B251" s="3" t="str">
        <f t="shared" si="1"/>
        <v>#REF!</v>
      </c>
    </row>
    <row r="252">
      <c r="A252" s="16">
        <v>163078.0</v>
      </c>
      <c r="B252" s="3" t="str">
        <f t="shared" si="1"/>
        <v>#REF!</v>
      </c>
    </row>
    <row r="253">
      <c r="A253" s="14">
        <v>40507.0</v>
      </c>
      <c r="B253" s="3" t="str">
        <f t="shared" si="1"/>
        <v>#REF!</v>
      </c>
    </row>
    <row r="254">
      <c r="A254" s="8">
        <v>86.0</v>
      </c>
      <c r="B254" s="3" t="str">
        <f t="shared" si="1"/>
        <v>#REF!</v>
      </c>
    </row>
    <row r="255">
      <c r="A255" s="8">
        <v>86.65</v>
      </c>
      <c r="B255" s="3" t="str">
        <f t="shared" si="1"/>
        <v>#REF!</v>
      </c>
    </row>
    <row r="256">
      <c r="A256" s="8">
        <v>85.57</v>
      </c>
      <c r="B256" s="3" t="str">
        <f t="shared" si="1"/>
        <v>#REF!</v>
      </c>
    </row>
    <row r="257">
      <c r="A257" s="8">
        <v>86.26</v>
      </c>
      <c r="B257" s="3" t="str">
        <f t="shared" si="1"/>
        <v>#REF!</v>
      </c>
    </row>
    <row r="258">
      <c r="A258" s="9">
        <f>+0.28</f>
        <v>0.28</v>
      </c>
      <c r="B258" s="3" t="str">
        <f t="shared" si="1"/>
        <v>#REF!</v>
      </c>
    </row>
    <row r="259">
      <c r="A259" s="9">
        <f>+0.33%</f>
        <v>0.0033</v>
      </c>
      <c r="B259" s="3" t="str">
        <f t="shared" si="1"/>
        <v>#REF!</v>
      </c>
    </row>
    <row r="260">
      <c r="A260" s="16">
        <v>22205.0</v>
      </c>
      <c r="B260" s="3" t="str">
        <f t="shared" si="1"/>
        <v>#REF!</v>
      </c>
    </row>
    <row r="261">
      <c r="A261" s="16">
        <v>163692.0</v>
      </c>
      <c r="B261" s="3" t="str">
        <f t="shared" si="1"/>
        <v>#REF!</v>
      </c>
    </row>
    <row r="262">
      <c r="A262" s="14">
        <v>40508.0</v>
      </c>
      <c r="B262" s="3" t="str">
        <f t="shared" si="1"/>
        <v>#REF!</v>
      </c>
    </row>
    <row r="263">
      <c r="A263" s="8">
        <v>86.0</v>
      </c>
      <c r="B263" s="3" t="str">
        <f t="shared" si="1"/>
        <v>#REF!</v>
      </c>
    </row>
    <row r="264">
      <c r="A264" s="8">
        <v>86.08</v>
      </c>
      <c r="B264" s="3" t="str">
        <f t="shared" si="1"/>
        <v>#REF!</v>
      </c>
    </row>
    <row r="265">
      <c r="A265" s="8">
        <v>84.89</v>
      </c>
      <c r="B265" s="3" t="str">
        <f t="shared" si="1"/>
        <v>#REF!</v>
      </c>
    </row>
    <row r="266">
      <c r="A266" s="8">
        <v>85.72</v>
      </c>
      <c r="B266" s="3" t="str">
        <f t="shared" si="1"/>
        <v>#REF!</v>
      </c>
    </row>
    <row r="267">
      <c r="A267" s="11">
        <v>-0.54</v>
      </c>
      <c r="B267" s="3" t="str">
        <f t="shared" si="1"/>
        <v>#REF!</v>
      </c>
    </row>
    <row r="268">
      <c r="A268" s="12">
        <v>-0.0063</v>
      </c>
      <c r="B268" s="3" t="str">
        <f t="shared" si="1"/>
        <v>#REF!</v>
      </c>
    </row>
    <row r="269">
      <c r="A269" s="17">
        <v>37901.0</v>
      </c>
      <c r="B269" s="3" t="str">
        <f t="shared" si="1"/>
        <v>#REF!</v>
      </c>
    </row>
    <row r="270">
      <c r="A270" s="17">
        <v>164785.0</v>
      </c>
      <c r="B270" s="3" t="str">
        <f t="shared" si="1"/>
        <v>#REF!</v>
      </c>
    </row>
    <row r="271">
      <c r="A271" s="14">
        <v>40511.0</v>
      </c>
      <c r="B271" s="3" t="str">
        <f t="shared" si="1"/>
        <v>#REF!</v>
      </c>
    </row>
    <row r="272">
      <c r="A272" s="8">
        <v>85.82</v>
      </c>
      <c r="B272" s="3" t="str">
        <f t="shared" si="1"/>
        <v>#REF!</v>
      </c>
    </row>
    <row r="273">
      <c r="A273" s="8">
        <v>87.62</v>
      </c>
      <c r="B273" s="3" t="str">
        <f t="shared" si="1"/>
        <v>#REF!</v>
      </c>
    </row>
    <row r="274">
      <c r="A274" s="8">
        <v>85.7</v>
      </c>
      <c r="B274" s="3" t="str">
        <f t="shared" si="1"/>
        <v>#REF!</v>
      </c>
    </row>
    <row r="275">
      <c r="A275" s="8">
        <v>87.47</v>
      </c>
      <c r="B275" s="3" t="str">
        <f t="shared" si="1"/>
        <v>#REF!</v>
      </c>
    </row>
    <row r="276">
      <c r="A276" s="9">
        <f>+1.75</f>
        <v>1.75</v>
      </c>
      <c r="B276" s="3" t="str">
        <f t="shared" si="1"/>
        <v>#REF!</v>
      </c>
    </row>
    <row r="277">
      <c r="A277" s="9">
        <f>+2.04%</f>
        <v>0.0204</v>
      </c>
      <c r="B277" s="3" t="str">
        <f t="shared" si="1"/>
        <v>#REF!</v>
      </c>
    </row>
    <row r="278">
      <c r="A278" s="16">
        <v>69665.0</v>
      </c>
      <c r="B278" s="3" t="str">
        <f t="shared" si="1"/>
        <v>#REF!</v>
      </c>
    </row>
    <row r="279">
      <c r="A279" s="16">
        <v>170521.0</v>
      </c>
      <c r="B279" s="3" t="str">
        <f t="shared" si="1"/>
        <v>#REF!</v>
      </c>
    </row>
    <row r="280">
      <c r="A280" s="14">
        <v>40512.0</v>
      </c>
      <c r="B280" s="3" t="str">
        <f t="shared" si="1"/>
        <v>#REF!</v>
      </c>
    </row>
    <row r="281">
      <c r="A281" s="8">
        <v>87.51</v>
      </c>
      <c r="B281" s="3" t="str">
        <f t="shared" si="1"/>
        <v>#REF!</v>
      </c>
    </row>
    <row r="282">
      <c r="A282" s="8">
        <v>87.54</v>
      </c>
      <c r="B282" s="3" t="str">
        <f t="shared" si="1"/>
        <v>#REF!</v>
      </c>
    </row>
    <row r="283">
      <c r="A283" s="8">
        <v>85.5</v>
      </c>
      <c r="B283" s="3" t="str">
        <f t="shared" si="1"/>
        <v>#REF!</v>
      </c>
    </row>
    <row r="284">
      <c r="A284" s="8">
        <v>86.0</v>
      </c>
      <c r="B284" s="3" t="str">
        <f t="shared" si="1"/>
        <v>#REF!</v>
      </c>
    </row>
    <row r="285">
      <c r="A285" s="11">
        <v>-1.47</v>
      </c>
      <c r="B285" s="3" t="str">
        <f t="shared" si="1"/>
        <v>#REF!</v>
      </c>
    </row>
    <row r="286">
      <c r="A286" s="12">
        <v>-0.0168</v>
      </c>
      <c r="B286" s="3" t="str">
        <f t="shared" si="1"/>
        <v>#REF!</v>
      </c>
    </row>
    <row r="287">
      <c r="A287" s="17">
        <v>84758.0</v>
      </c>
      <c r="B287" s="3" t="str">
        <f t="shared" si="1"/>
        <v>#REF!</v>
      </c>
    </row>
    <row r="288">
      <c r="A288" s="17">
        <v>173745.0</v>
      </c>
      <c r="B288" s="3" t="str">
        <f t="shared" si="1"/>
        <v>#REF!</v>
      </c>
    </row>
    <row r="289">
      <c r="A289" s="7">
        <v>40513.0</v>
      </c>
      <c r="B289" s="3" t="str">
        <f t="shared" si="1"/>
        <v>#REF!</v>
      </c>
    </row>
    <row r="290">
      <c r="A290" s="8">
        <v>85.57</v>
      </c>
      <c r="B290" s="3" t="str">
        <f t="shared" si="1"/>
        <v>#REF!</v>
      </c>
    </row>
    <row r="291">
      <c r="A291" s="8">
        <v>89.07</v>
      </c>
      <c r="B291" s="3" t="str">
        <f t="shared" si="1"/>
        <v>#REF!</v>
      </c>
    </row>
    <row r="292">
      <c r="A292" s="8">
        <v>85.57</v>
      </c>
      <c r="B292" s="3" t="str">
        <f t="shared" si="1"/>
        <v>#REF!</v>
      </c>
    </row>
    <row r="293">
      <c r="A293" s="8">
        <v>88.91</v>
      </c>
      <c r="B293" s="3" t="str">
        <f t="shared" si="1"/>
        <v>#REF!</v>
      </c>
    </row>
    <row r="294">
      <c r="A294" s="9">
        <f>+2.91</f>
        <v>2.91</v>
      </c>
      <c r="B294" s="3" t="str">
        <f t="shared" si="1"/>
        <v>#REF!</v>
      </c>
    </row>
    <row r="295">
      <c r="A295" s="9">
        <f>+3.38%</f>
        <v>0.0338</v>
      </c>
      <c r="B295" s="3" t="str">
        <f t="shared" si="1"/>
        <v>#REF!</v>
      </c>
    </row>
    <row r="296">
      <c r="A296" s="16">
        <v>93326.0</v>
      </c>
      <c r="B296" s="3" t="str">
        <f t="shared" si="1"/>
        <v>#REF!</v>
      </c>
    </row>
    <row r="297">
      <c r="A297" s="16">
        <v>184380.0</v>
      </c>
      <c r="B297" s="3" t="str">
        <f t="shared" si="1"/>
        <v>#REF!</v>
      </c>
    </row>
    <row r="298">
      <c r="A298" s="7">
        <v>40514.0</v>
      </c>
      <c r="B298" s="3" t="str">
        <f t="shared" si="1"/>
        <v>#REF!</v>
      </c>
    </row>
    <row r="299">
      <c r="A299" s="8">
        <v>88.75</v>
      </c>
      <c r="B299" s="3" t="str">
        <f t="shared" si="1"/>
        <v>#REF!</v>
      </c>
    </row>
    <row r="300">
      <c r="A300" s="8">
        <v>90.79</v>
      </c>
      <c r="B300" s="3" t="str">
        <f t="shared" si="1"/>
        <v>#REF!</v>
      </c>
    </row>
    <row r="301">
      <c r="A301" s="8">
        <v>88.48</v>
      </c>
      <c r="B301" s="3" t="str">
        <f t="shared" si="1"/>
        <v>#REF!</v>
      </c>
    </row>
    <row r="302">
      <c r="A302" s="8">
        <v>90.65</v>
      </c>
      <c r="B302" s="3" t="str">
        <f t="shared" si="1"/>
        <v>#REF!</v>
      </c>
    </row>
    <row r="303">
      <c r="A303" s="9">
        <f>+1.74</f>
        <v>1.74</v>
      </c>
      <c r="B303" s="3" t="str">
        <f t="shared" si="1"/>
        <v>#REF!</v>
      </c>
    </row>
    <row r="304">
      <c r="A304" s="9">
        <f>+1.96%</f>
        <v>0.0196</v>
      </c>
      <c r="B304" s="3" t="str">
        <f t="shared" si="1"/>
        <v>#REF!</v>
      </c>
    </row>
    <row r="305">
      <c r="A305" s="16">
        <v>114933.0</v>
      </c>
      <c r="B305" s="3" t="str">
        <f t="shared" si="1"/>
        <v>#REF!</v>
      </c>
    </row>
    <row r="306">
      <c r="A306" s="16">
        <v>196706.0</v>
      </c>
      <c r="B306" s="3" t="str">
        <f t="shared" si="1"/>
        <v>#REF!</v>
      </c>
    </row>
    <row r="307">
      <c r="A307" s="7">
        <v>40515.0</v>
      </c>
      <c r="B307" s="3" t="str">
        <f t="shared" si="1"/>
        <v>#REF!</v>
      </c>
    </row>
    <row r="308">
      <c r="A308" s="8">
        <v>90.34</v>
      </c>
      <c r="B308" s="3" t="str">
        <f t="shared" si="1"/>
        <v>#REF!</v>
      </c>
    </row>
    <row r="309">
      <c r="A309" s="8">
        <v>91.91</v>
      </c>
      <c r="B309" s="3" t="str">
        <f t="shared" si="1"/>
        <v>#REF!</v>
      </c>
    </row>
    <row r="310">
      <c r="A310" s="8">
        <v>90.09</v>
      </c>
      <c r="B310" s="3" t="str">
        <f t="shared" si="1"/>
        <v>#REF!</v>
      </c>
    </row>
    <row r="311">
      <c r="A311" s="8">
        <v>91.49</v>
      </c>
      <c r="B311" s="3" t="str">
        <f t="shared" si="1"/>
        <v>#REF!</v>
      </c>
    </row>
    <row r="312">
      <c r="A312" s="9">
        <f>+0.84</f>
        <v>0.84</v>
      </c>
      <c r="B312" s="3" t="str">
        <f t="shared" si="1"/>
        <v>#REF!</v>
      </c>
    </row>
    <row r="313">
      <c r="A313" s="9">
        <f>+0.93%</f>
        <v>0.0093</v>
      </c>
      <c r="B313" s="3" t="str">
        <f t="shared" si="1"/>
        <v>#REF!</v>
      </c>
    </row>
    <row r="314">
      <c r="A314" s="16">
        <v>129672.0</v>
      </c>
      <c r="B314" s="3" t="str">
        <f t="shared" si="1"/>
        <v>#REF!</v>
      </c>
    </row>
    <row r="315">
      <c r="A315" s="16">
        <v>202662.0</v>
      </c>
      <c r="B315" s="3" t="str">
        <f t="shared" si="1"/>
        <v>#REF!</v>
      </c>
    </row>
    <row r="316">
      <c r="A316" s="7">
        <v>40518.0</v>
      </c>
      <c r="B316" s="3" t="str">
        <f t="shared" si="1"/>
        <v>#REF!</v>
      </c>
    </row>
    <row r="317">
      <c r="A317" s="8">
        <v>91.8</v>
      </c>
      <c r="B317" s="3" t="str">
        <f t="shared" si="1"/>
        <v>#REF!</v>
      </c>
    </row>
    <row r="318">
      <c r="A318" s="8">
        <v>92.1</v>
      </c>
      <c r="B318" s="3" t="str">
        <f t="shared" si="1"/>
        <v>#REF!</v>
      </c>
    </row>
    <row r="319">
      <c r="A319" s="8">
        <v>90.95</v>
      </c>
      <c r="B319" s="3" t="str">
        <f t="shared" si="1"/>
        <v>#REF!</v>
      </c>
    </row>
    <row r="320">
      <c r="A320" s="8">
        <v>91.53</v>
      </c>
      <c r="B320" s="3" t="str">
        <f t="shared" si="1"/>
        <v>#REF!</v>
      </c>
    </row>
    <row r="321">
      <c r="A321" s="9">
        <f>+0.04</f>
        <v>0.04</v>
      </c>
      <c r="B321" s="3" t="str">
        <f t="shared" si="1"/>
        <v>#REF!</v>
      </c>
    </row>
    <row r="322">
      <c r="A322" s="9">
        <f>+0.04%</f>
        <v>0.0004</v>
      </c>
      <c r="B322" s="3" t="str">
        <f t="shared" si="1"/>
        <v>#REF!</v>
      </c>
    </row>
    <row r="323">
      <c r="A323" s="16">
        <v>93620.0</v>
      </c>
      <c r="B323" s="3" t="str">
        <f t="shared" si="1"/>
        <v>#REF!</v>
      </c>
    </row>
    <row r="324">
      <c r="A324" s="16">
        <v>199788.0</v>
      </c>
      <c r="B324" s="3" t="str">
        <f t="shared" si="1"/>
        <v>#REF!</v>
      </c>
    </row>
    <row r="325">
      <c r="A325" s="7">
        <v>40519.0</v>
      </c>
      <c r="B325" s="3" t="str">
        <f t="shared" si="1"/>
        <v>#REF!</v>
      </c>
    </row>
    <row r="326">
      <c r="A326" s="8">
        <v>91.05</v>
      </c>
      <c r="B326" s="3" t="str">
        <f t="shared" si="1"/>
        <v>#REF!</v>
      </c>
    </row>
    <row r="327">
      <c r="A327" s="8">
        <v>92.98</v>
      </c>
      <c r="B327" s="3" t="str">
        <f t="shared" si="1"/>
        <v>#REF!</v>
      </c>
    </row>
    <row r="328">
      <c r="A328" s="8">
        <v>90.88</v>
      </c>
      <c r="B328" s="3" t="str">
        <f t="shared" si="1"/>
        <v>#REF!</v>
      </c>
    </row>
    <row r="329">
      <c r="A329" s="8">
        <v>91.55</v>
      </c>
      <c r="B329" s="3" t="str">
        <f t="shared" si="1"/>
        <v>#REF!</v>
      </c>
    </row>
    <row r="330">
      <c r="A330" s="9">
        <f>+0.02</f>
        <v>0.02</v>
      </c>
      <c r="B330" s="3" t="str">
        <f t="shared" si="1"/>
        <v>#REF!</v>
      </c>
    </row>
    <row r="331">
      <c r="A331" s="9">
        <f>+0.02%</f>
        <v>0.0002</v>
      </c>
      <c r="B331" s="3" t="str">
        <f t="shared" si="1"/>
        <v>#REF!</v>
      </c>
    </row>
    <row r="332">
      <c r="A332" s="16">
        <v>139062.0</v>
      </c>
      <c r="B332" s="3" t="str">
        <f t="shared" si="1"/>
        <v>#REF!</v>
      </c>
    </row>
    <row r="333">
      <c r="A333" s="16">
        <v>199835.0</v>
      </c>
      <c r="B333" s="3" t="str">
        <f t="shared" si="1"/>
        <v>#REF!</v>
      </c>
    </row>
    <row r="334">
      <c r="A334" s="7">
        <v>40520.0</v>
      </c>
      <c r="B334" s="3" t="str">
        <f t="shared" si="1"/>
        <v>#REF!</v>
      </c>
    </row>
    <row r="335">
      <c r="A335" s="8">
        <v>91.06</v>
      </c>
      <c r="B335" s="3" t="str">
        <f t="shared" si="1"/>
        <v>#REF!</v>
      </c>
    </row>
    <row r="336">
      <c r="A336" s="8">
        <v>91.86</v>
      </c>
      <c r="B336" s="3" t="str">
        <f t="shared" si="1"/>
        <v>#REF!</v>
      </c>
    </row>
    <row r="337">
      <c r="A337" s="8">
        <v>90.32</v>
      </c>
      <c r="B337" s="3" t="str">
        <f t="shared" si="1"/>
        <v>#REF!</v>
      </c>
    </row>
    <row r="338">
      <c r="A338" s="8">
        <v>90.97</v>
      </c>
      <c r="B338" s="3" t="str">
        <f t="shared" si="1"/>
        <v>#REF!</v>
      </c>
    </row>
    <row r="339">
      <c r="A339" s="11">
        <v>-0.58</v>
      </c>
      <c r="B339" s="3" t="str">
        <f t="shared" si="1"/>
        <v>#REF!</v>
      </c>
    </row>
    <row r="340">
      <c r="A340" s="12">
        <v>-0.0063</v>
      </c>
      <c r="B340" s="3" t="str">
        <f t="shared" si="1"/>
        <v>#REF!</v>
      </c>
    </row>
    <row r="341">
      <c r="A341" s="17">
        <v>121374.0</v>
      </c>
      <c r="B341" s="3" t="str">
        <f t="shared" si="1"/>
        <v>#REF!</v>
      </c>
    </row>
    <row r="342">
      <c r="A342" s="17">
        <v>205755.0</v>
      </c>
      <c r="B342" s="3" t="str">
        <f t="shared" si="1"/>
        <v>#REF!</v>
      </c>
    </row>
    <row r="343">
      <c r="A343" s="7">
        <v>40521.0</v>
      </c>
      <c r="B343" s="3" t="str">
        <f t="shared" si="1"/>
        <v>#REF!</v>
      </c>
    </row>
    <row r="344">
      <c r="A344" s="8">
        <v>91.25</v>
      </c>
      <c r="B344" s="3" t="str">
        <f t="shared" si="1"/>
        <v>#REF!</v>
      </c>
    </row>
    <row r="345">
      <c r="A345" s="8">
        <v>91.81</v>
      </c>
      <c r="B345" s="3" t="str">
        <f t="shared" si="1"/>
        <v>#REF!</v>
      </c>
    </row>
    <row r="346">
      <c r="A346" s="8">
        <v>90.46</v>
      </c>
      <c r="B346" s="3" t="str">
        <f t="shared" si="1"/>
        <v>#REF!</v>
      </c>
    </row>
    <row r="347">
      <c r="A347" s="8">
        <v>91.16</v>
      </c>
      <c r="B347" s="3" t="str">
        <f t="shared" si="1"/>
        <v>#REF!</v>
      </c>
    </row>
    <row r="348">
      <c r="A348" s="9">
        <f>+0.19</f>
        <v>0.19</v>
      </c>
      <c r="B348" s="3" t="str">
        <f t="shared" si="1"/>
        <v>#REF!</v>
      </c>
    </row>
    <row r="349">
      <c r="A349" s="9">
        <f>+0.21%</f>
        <v>0.0021</v>
      </c>
      <c r="B349" s="3" t="str">
        <f t="shared" si="1"/>
        <v>#REF!</v>
      </c>
    </row>
    <row r="350">
      <c r="A350" s="16">
        <v>92169.0</v>
      </c>
      <c r="B350" s="3" t="str">
        <f t="shared" si="1"/>
        <v>#REF!</v>
      </c>
    </row>
    <row r="351">
      <c r="A351" s="16">
        <v>201380.0</v>
      </c>
      <c r="B351" s="3" t="str">
        <f t="shared" si="1"/>
        <v>#REF!</v>
      </c>
    </row>
    <row r="352">
      <c r="A352" s="14">
        <v>40522.0</v>
      </c>
      <c r="B352" s="3" t="str">
        <f t="shared" si="1"/>
        <v>#REF!</v>
      </c>
    </row>
    <row r="353">
      <c r="A353" s="8">
        <v>91.16</v>
      </c>
      <c r="B353" s="3" t="str">
        <f t="shared" si="1"/>
        <v>#REF!</v>
      </c>
    </row>
    <row r="354">
      <c r="A354" s="8">
        <v>91.72</v>
      </c>
      <c r="B354" s="3" t="str">
        <f t="shared" si="1"/>
        <v>#REF!</v>
      </c>
    </row>
    <row r="355">
      <c r="A355" s="8">
        <v>90.02</v>
      </c>
      <c r="B355" s="3" t="str">
        <f t="shared" si="1"/>
        <v>#REF!</v>
      </c>
    </row>
    <row r="356">
      <c r="A356" s="8">
        <v>90.64</v>
      </c>
      <c r="B356" s="3" t="str">
        <f t="shared" si="1"/>
        <v>#REF!</v>
      </c>
    </row>
    <row r="357">
      <c r="A357" s="11">
        <v>-0.52</v>
      </c>
      <c r="B357" s="3" t="str">
        <f t="shared" si="1"/>
        <v>#REF!</v>
      </c>
    </row>
    <row r="358">
      <c r="A358" s="12">
        <v>-0.0057</v>
      </c>
      <c r="B358" s="3" t="str">
        <f t="shared" si="1"/>
        <v>#REF!</v>
      </c>
    </row>
    <row r="359">
      <c r="A359" s="17">
        <v>94002.0</v>
      </c>
      <c r="B359" s="3" t="str">
        <f t="shared" si="1"/>
        <v>#REF!</v>
      </c>
    </row>
    <row r="360">
      <c r="A360" s="17">
        <v>210985.0</v>
      </c>
      <c r="B360" s="3" t="str">
        <f t="shared" si="1"/>
        <v>#REF!</v>
      </c>
    </row>
    <row r="361">
      <c r="A361" s="14">
        <v>40525.0</v>
      </c>
      <c r="B361" s="3" t="str">
        <f t="shared" si="1"/>
        <v>#REF!</v>
      </c>
    </row>
    <row r="362">
      <c r="A362" s="8">
        <v>90.5</v>
      </c>
      <c r="B362" s="3" t="str">
        <f t="shared" si="1"/>
        <v>#REF!</v>
      </c>
    </row>
    <row r="363">
      <c r="A363" s="8">
        <v>92.44</v>
      </c>
      <c r="B363" s="3" t="str">
        <f t="shared" si="1"/>
        <v>#REF!</v>
      </c>
    </row>
    <row r="364">
      <c r="A364" s="8">
        <v>90.5</v>
      </c>
      <c r="B364" s="3" t="str">
        <f t="shared" si="1"/>
        <v>#REF!</v>
      </c>
    </row>
    <row r="365">
      <c r="A365" s="8">
        <v>91.39</v>
      </c>
      <c r="B365" s="3" t="str">
        <f t="shared" si="1"/>
        <v>#REF!</v>
      </c>
    </row>
    <row r="366">
      <c r="A366" s="9">
        <f>+0.75</f>
        <v>0.75</v>
      </c>
      <c r="B366" s="3" t="str">
        <f t="shared" si="1"/>
        <v>#REF!</v>
      </c>
    </row>
    <row r="367">
      <c r="A367" s="9">
        <f>+0.83%</f>
        <v>0.0083</v>
      </c>
      <c r="B367" s="3" t="str">
        <f t="shared" si="1"/>
        <v>#REF!</v>
      </c>
    </row>
    <row r="368">
      <c r="A368" s="16">
        <v>135616.0</v>
      </c>
      <c r="B368" s="3" t="str">
        <f t="shared" si="1"/>
        <v>#REF!</v>
      </c>
    </row>
    <row r="369">
      <c r="A369" s="16">
        <v>231146.0</v>
      </c>
      <c r="B369" s="3" t="str">
        <f t="shared" si="1"/>
        <v>#REF!</v>
      </c>
    </row>
    <row r="370">
      <c r="A370" s="14">
        <v>40526.0</v>
      </c>
      <c r="B370" s="3" t="str">
        <f t="shared" si="1"/>
        <v>#REF!</v>
      </c>
    </row>
    <row r="371">
      <c r="A371" s="8">
        <v>91.24</v>
      </c>
      <c r="B371" s="3" t="str">
        <f t="shared" si="1"/>
        <v>#REF!</v>
      </c>
    </row>
    <row r="372">
      <c r="A372" s="8">
        <v>91.94</v>
      </c>
      <c r="B372" s="3" t="str">
        <f t="shared" si="1"/>
        <v>#REF!</v>
      </c>
    </row>
    <row r="373">
      <c r="A373" s="8">
        <v>90.87</v>
      </c>
      <c r="B373" s="3" t="str">
        <f t="shared" si="1"/>
        <v>#REF!</v>
      </c>
    </row>
    <row r="374">
      <c r="A374" s="8">
        <v>91.4</v>
      </c>
      <c r="B374" s="3" t="str">
        <f t="shared" si="1"/>
        <v>#REF!</v>
      </c>
    </row>
    <row r="375">
      <c r="A375" s="9">
        <f>+0.01</f>
        <v>0.01</v>
      </c>
      <c r="B375" s="3" t="str">
        <f t="shared" si="1"/>
        <v>#REF!</v>
      </c>
    </row>
    <row r="376">
      <c r="A376" s="9">
        <f>+0.01%</f>
        <v>0.0001</v>
      </c>
      <c r="B376" s="3" t="str">
        <f t="shared" si="1"/>
        <v>#REF!</v>
      </c>
    </row>
    <row r="377">
      <c r="A377" s="16">
        <v>149977.0</v>
      </c>
      <c r="B377" s="3" t="str">
        <f t="shared" si="1"/>
        <v>#REF!</v>
      </c>
    </row>
    <row r="378">
      <c r="A378" s="16">
        <v>243288.0</v>
      </c>
      <c r="B378" s="3" t="str">
        <f t="shared" si="1"/>
        <v>#REF!</v>
      </c>
    </row>
    <row r="379">
      <c r="A379" s="14">
        <v>40527.0</v>
      </c>
      <c r="B379" s="3" t="str">
        <f t="shared" si="1"/>
        <v>#REF!</v>
      </c>
    </row>
    <row r="380">
      <c r="A380" s="8">
        <v>91.25</v>
      </c>
      <c r="B380" s="3" t="str">
        <f t="shared" si="1"/>
        <v>#REF!</v>
      </c>
    </row>
    <row r="381">
      <c r="A381" s="8">
        <v>92.46</v>
      </c>
      <c r="B381" s="3" t="str">
        <f t="shared" si="1"/>
        <v>#REF!</v>
      </c>
    </row>
    <row r="382">
      <c r="A382" s="8">
        <v>90.41</v>
      </c>
      <c r="B382" s="3" t="str">
        <f t="shared" si="1"/>
        <v>#REF!</v>
      </c>
    </row>
    <row r="383">
      <c r="A383" s="8">
        <v>92.15</v>
      </c>
      <c r="B383" s="3" t="str">
        <f t="shared" si="1"/>
        <v>#REF!</v>
      </c>
    </row>
    <row r="384">
      <c r="A384" s="9">
        <f>+0.75</f>
        <v>0.75</v>
      </c>
      <c r="B384" s="3" t="str">
        <f t="shared" si="1"/>
        <v>#REF!</v>
      </c>
    </row>
    <row r="385">
      <c r="A385" s="9">
        <f>+0.82%</f>
        <v>0.0082</v>
      </c>
      <c r="B385" s="3" t="str">
        <f t="shared" si="1"/>
        <v>#REF!</v>
      </c>
    </row>
    <row r="386">
      <c r="A386" s="16">
        <v>228128.0</v>
      </c>
      <c r="B386" s="3" t="str">
        <f t="shared" si="1"/>
        <v>#REF!</v>
      </c>
    </row>
    <row r="387">
      <c r="A387" s="16">
        <v>264518.0</v>
      </c>
      <c r="B387" s="3" t="str">
        <f t="shared" si="1"/>
        <v>#REF!</v>
      </c>
    </row>
    <row r="388">
      <c r="A388" s="14">
        <v>40528.0</v>
      </c>
      <c r="B388" s="3" t="str">
        <f t="shared" si="1"/>
        <v>#REF!</v>
      </c>
    </row>
    <row r="389">
      <c r="A389" s="8">
        <v>92.04</v>
      </c>
      <c r="B389" s="3" t="str">
        <f t="shared" si="1"/>
        <v>#REF!</v>
      </c>
    </row>
    <row r="390">
      <c r="A390" s="8">
        <v>92.25</v>
      </c>
      <c r="B390" s="3" t="str">
        <f t="shared" si="1"/>
        <v>#REF!</v>
      </c>
    </row>
    <row r="391">
      <c r="A391" s="8">
        <v>91.52</v>
      </c>
      <c r="B391" s="3" t="str">
        <f t="shared" si="1"/>
        <v>#REF!</v>
      </c>
    </row>
    <row r="392">
      <c r="A392" s="8">
        <v>91.6</v>
      </c>
      <c r="B392" s="3" t="str">
        <f t="shared" si="1"/>
        <v>#REF!</v>
      </c>
    </row>
    <row r="393">
      <c r="A393" s="11">
        <v>-0.55</v>
      </c>
      <c r="B393" s="3" t="str">
        <f t="shared" si="1"/>
        <v>#REF!</v>
      </c>
    </row>
    <row r="394">
      <c r="A394" s="12">
        <v>-0.006</v>
      </c>
      <c r="B394" s="3" t="str">
        <f t="shared" si="1"/>
        <v>#REF!</v>
      </c>
    </row>
    <row r="395">
      <c r="A395" s="17">
        <v>165991.0</v>
      </c>
      <c r="B395" s="3" t="str">
        <f t="shared" si="1"/>
        <v>#REF!</v>
      </c>
    </row>
    <row r="396">
      <c r="A396" s="17">
        <v>273744.0</v>
      </c>
      <c r="B396" s="3" t="str">
        <f t="shared" si="1"/>
        <v>#REF!</v>
      </c>
    </row>
    <row r="397">
      <c r="A397" s="14">
        <v>40529.0</v>
      </c>
      <c r="B397" s="3" t="str">
        <f t="shared" si="1"/>
        <v>#REF!</v>
      </c>
    </row>
    <row r="398">
      <c r="A398" s="8">
        <v>91.89</v>
      </c>
      <c r="B398" s="3" t="str">
        <f t="shared" si="1"/>
        <v>#REF!</v>
      </c>
    </row>
    <row r="399">
      <c r="A399" s="8">
        <v>92.39</v>
      </c>
      <c r="B399" s="3" t="str">
        <f t="shared" si="1"/>
        <v>#REF!</v>
      </c>
    </row>
    <row r="400">
      <c r="A400" s="8">
        <v>90.9</v>
      </c>
      <c r="B400" s="3" t="str">
        <f t="shared" si="1"/>
        <v>#REF!</v>
      </c>
    </row>
    <row r="401">
      <c r="A401" s="8">
        <v>91.67</v>
      </c>
      <c r="B401" s="3" t="str">
        <f t="shared" si="1"/>
        <v>#REF!</v>
      </c>
    </row>
    <row r="402">
      <c r="A402" s="9">
        <f>+0.07</f>
        <v>0.07</v>
      </c>
      <c r="B402" s="3" t="str">
        <f t="shared" si="1"/>
        <v>#REF!</v>
      </c>
    </row>
    <row r="403">
      <c r="A403" s="9">
        <f>+0.08%</f>
        <v>0.0008</v>
      </c>
      <c r="B403" s="3" t="str">
        <f t="shared" si="1"/>
        <v>#REF!</v>
      </c>
    </row>
    <row r="404">
      <c r="A404" s="16">
        <v>125777.0</v>
      </c>
      <c r="B404" s="3" t="str">
        <f t="shared" si="1"/>
        <v>#REF!</v>
      </c>
    </row>
    <row r="405">
      <c r="A405" s="16">
        <v>255732.0</v>
      </c>
      <c r="B405" s="3" t="str">
        <f t="shared" si="1"/>
        <v>#REF!</v>
      </c>
    </row>
    <row r="406">
      <c r="A406" s="14">
        <v>40532.0</v>
      </c>
      <c r="B406" s="3" t="str">
        <f t="shared" si="1"/>
        <v>#REF!</v>
      </c>
    </row>
    <row r="407">
      <c r="A407" s="8">
        <v>91.65</v>
      </c>
      <c r="B407" s="3" t="str">
        <f t="shared" si="1"/>
        <v>#REF!</v>
      </c>
    </row>
    <row r="408">
      <c r="A408" s="8">
        <v>92.9</v>
      </c>
      <c r="B408" s="3" t="str">
        <f t="shared" si="1"/>
        <v>#REF!</v>
      </c>
    </row>
    <row r="409">
      <c r="A409" s="8">
        <v>91.02</v>
      </c>
      <c r="B409" s="3" t="str">
        <f t="shared" si="1"/>
        <v>#REF!</v>
      </c>
    </row>
    <row r="410">
      <c r="A410" s="8">
        <v>92.74</v>
      </c>
      <c r="B410" s="3" t="str">
        <f t="shared" si="1"/>
        <v>#REF!</v>
      </c>
    </row>
    <row r="411">
      <c r="A411" s="9">
        <f>+1.07</f>
        <v>1.07</v>
      </c>
      <c r="B411" s="3" t="str">
        <f t="shared" si="1"/>
        <v>#REF!</v>
      </c>
    </row>
    <row r="412">
      <c r="A412" s="9">
        <f>+1.17%</f>
        <v>0.0117</v>
      </c>
      <c r="B412" s="3" t="str">
        <f t="shared" si="1"/>
        <v>#REF!</v>
      </c>
    </row>
    <row r="413">
      <c r="A413" s="16">
        <v>106864.0</v>
      </c>
      <c r="B413" s="3" t="str">
        <f t="shared" si="1"/>
        <v>#REF!</v>
      </c>
    </row>
    <row r="414">
      <c r="A414" s="16">
        <v>258570.0</v>
      </c>
      <c r="B414" s="3" t="str">
        <f t="shared" si="1"/>
        <v>#REF!</v>
      </c>
    </row>
    <row r="415">
      <c r="A415" s="14">
        <v>40533.0</v>
      </c>
      <c r="B415" s="3" t="str">
        <f t="shared" si="1"/>
        <v>#REF!</v>
      </c>
    </row>
    <row r="416">
      <c r="A416" s="8">
        <v>92.7</v>
      </c>
      <c r="B416" s="3" t="str">
        <f t="shared" si="1"/>
        <v>#REF!</v>
      </c>
    </row>
    <row r="417">
      <c r="A417" s="8">
        <v>93.5</v>
      </c>
      <c r="B417" s="3" t="str">
        <f t="shared" si="1"/>
        <v>#REF!</v>
      </c>
    </row>
    <row r="418">
      <c r="A418" s="8">
        <v>92.35</v>
      </c>
      <c r="B418" s="3" t="str">
        <f t="shared" si="1"/>
        <v>#REF!</v>
      </c>
    </row>
    <row r="419">
      <c r="A419" s="8">
        <v>93.2</v>
      </c>
      <c r="B419" s="3" t="str">
        <f t="shared" si="1"/>
        <v>#REF!</v>
      </c>
    </row>
    <row r="420">
      <c r="A420" s="9">
        <f>+0.46</f>
        <v>0.46</v>
      </c>
      <c r="B420" s="3" t="str">
        <f t="shared" si="1"/>
        <v>#REF!</v>
      </c>
    </row>
    <row r="421">
      <c r="A421" s="9">
        <f>+0.5%</f>
        <v>0.005</v>
      </c>
      <c r="B421" s="3" t="str">
        <f t="shared" si="1"/>
        <v>#REF!</v>
      </c>
    </row>
    <row r="422">
      <c r="A422" s="16">
        <v>107656.0</v>
      </c>
      <c r="B422" s="3" t="str">
        <f t="shared" si="1"/>
        <v>#REF!</v>
      </c>
    </row>
    <row r="423">
      <c r="A423" s="16">
        <v>249909.0</v>
      </c>
      <c r="B423" s="3" t="str">
        <f t="shared" si="1"/>
        <v>#REF!</v>
      </c>
    </row>
    <row r="424">
      <c r="A424" s="14">
        <v>40534.0</v>
      </c>
      <c r="B424" s="3" t="str">
        <f t="shared" si="1"/>
        <v>#REF!</v>
      </c>
    </row>
    <row r="425">
      <c r="A425" s="8">
        <v>93.48</v>
      </c>
      <c r="B425" s="3" t="str">
        <f t="shared" si="1"/>
        <v>#REF!</v>
      </c>
    </row>
    <row r="426">
      <c r="A426" s="8">
        <v>93.94</v>
      </c>
      <c r="B426" s="3" t="str">
        <f t="shared" si="1"/>
        <v>#REF!</v>
      </c>
    </row>
    <row r="427">
      <c r="A427" s="8">
        <v>93.25</v>
      </c>
      <c r="B427" s="3" t="str">
        <f t="shared" si="1"/>
        <v>#REF!</v>
      </c>
    </row>
    <row r="428">
      <c r="A428" s="8">
        <v>93.65</v>
      </c>
      <c r="B428" s="3" t="str">
        <f t="shared" si="1"/>
        <v>#REF!</v>
      </c>
    </row>
    <row r="429">
      <c r="A429" s="9">
        <f>+0.45</f>
        <v>0.45</v>
      </c>
      <c r="B429" s="3" t="str">
        <f t="shared" si="1"/>
        <v>#REF!</v>
      </c>
    </row>
    <row r="430">
      <c r="A430" s="9">
        <f>+0.48%</f>
        <v>0.0048</v>
      </c>
      <c r="B430" s="3" t="str">
        <f t="shared" si="1"/>
        <v>#REF!</v>
      </c>
    </row>
    <row r="431">
      <c r="A431" s="16">
        <v>109913.0</v>
      </c>
      <c r="B431" s="3" t="str">
        <f t="shared" si="1"/>
        <v>#REF!</v>
      </c>
    </row>
    <row r="432">
      <c r="A432" s="16">
        <v>248630.0</v>
      </c>
      <c r="B432" s="3" t="str">
        <f t="shared" si="1"/>
        <v>#REF!</v>
      </c>
    </row>
    <row r="433">
      <c r="A433" s="14">
        <v>40535.0</v>
      </c>
      <c r="B433" s="3" t="str">
        <f t="shared" si="1"/>
        <v>#REF!</v>
      </c>
    </row>
    <row r="434">
      <c r="A434" s="8">
        <v>93.8</v>
      </c>
      <c r="B434" s="3" t="str">
        <f t="shared" si="1"/>
        <v>#REF!</v>
      </c>
    </row>
    <row r="435">
      <c r="A435" s="8">
        <v>94.54</v>
      </c>
      <c r="B435" s="3" t="str">
        <f t="shared" si="1"/>
        <v>#REF!</v>
      </c>
    </row>
    <row r="436">
      <c r="A436" s="8">
        <v>93.28</v>
      </c>
      <c r="B436" s="3" t="str">
        <f t="shared" si="1"/>
        <v>#REF!</v>
      </c>
    </row>
    <row r="437">
      <c r="A437" s="8">
        <v>94.25</v>
      </c>
      <c r="B437" s="3" t="str">
        <f t="shared" si="1"/>
        <v>#REF!</v>
      </c>
    </row>
    <row r="438">
      <c r="A438" s="9">
        <f>+0.6</f>
        <v>0.6</v>
      </c>
      <c r="B438" s="3" t="str">
        <f t="shared" si="1"/>
        <v>#REF!</v>
      </c>
    </row>
    <row r="439">
      <c r="A439" s="9">
        <f>+0.64%</f>
        <v>0.0064</v>
      </c>
      <c r="B439" s="3" t="str">
        <f t="shared" si="1"/>
        <v>#REF!</v>
      </c>
    </row>
    <row r="440">
      <c r="A440" s="16">
        <v>96199.0</v>
      </c>
      <c r="B440" s="3" t="str">
        <f t="shared" si="1"/>
        <v>#REF!</v>
      </c>
    </row>
    <row r="441">
      <c r="A441" s="16">
        <v>245636.0</v>
      </c>
      <c r="B441" s="3" t="str">
        <f t="shared" si="1"/>
        <v>#REF!</v>
      </c>
    </row>
    <row r="442">
      <c r="A442" s="14">
        <v>40536.0</v>
      </c>
      <c r="B442" s="3" t="str">
        <f t="shared" si="1"/>
        <v>#REF!</v>
      </c>
    </row>
    <row r="443">
      <c r="A443" s="8">
        <v>94.45</v>
      </c>
      <c r="B443" s="3" t="str">
        <f t="shared" si="1"/>
        <v>#REF!</v>
      </c>
    </row>
    <row r="444">
      <c r="A444" s="8">
        <v>94.74</v>
      </c>
      <c r="B444" s="3" t="str">
        <f t="shared" si="1"/>
        <v>#REF!</v>
      </c>
    </row>
    <row r="445">
      <c r="A445" s="8">
        <v>93.18</v>
      </c>
      <c r="B445" s="3" t="str">
        <f t="shared" si="1"/>
        <v>#REF!</v>
      </c>
    </row>
    <row r="446">
      <c r="A446" s="8">
        <v>93.77</v>
      </c>
      <c r="B446" s="3" t="str">
        <f t="shared" si="1"/>
        <v>#REF!</v>
      </c>
    </row>
    <row r="447">
      <c r="A447" s="11">
        <v>-0.48</v>
      </c>
      <c r="B447" s="3" t="str">
        <f t="shared" si="1"/>
        <v>#REF!</v>
      </c>
    </row>
    <row r="448">
      <c r="A448" s="12">
        <v>-0.0051</v>
      </c>
      <c r="B448" s="3" t="str">
        <f t="shared" si="1"/>
        <v>#REF!</v>
      </c>
    </row>
    <row r="449">
      <c r="A449" s="17">
        <v>23316.0</v>
      </c>
      <c r="B449" s="3" t="str">
        <f t="shared" si="1"/>
        <v>#REF!</v>
      </c>
    </row>
    <row r="450">
      <c r="A450" s="17">
        <v>245060.0</v>
      </c>
      <c r="B450" s="3" t="str">
        <f t="shared" si="1"/>
        <v>#REF!</v>
      </c>
    </row>
    <row r="451">
      <c r="A451" s="14">
        <v>40539.0</v>
      </c>
      <c r="B451" s="3" t="str">
        <f t="shared" si="1"/>
        <v>#REF!</v>
      </c>
    </row>
    <row r="452">
      <c r="A452" s="8">
        <v>93.76</v>
      </c>
      <c r="B452" s="3" t="str">
        <f t="shared" si="1"/>
        <v>#REF!</v>
      </c>
    </row>
    <row r="453">
      <c r="A453" s="8">
        <v>94.52</v>
      </c>
      <c r="B453" s="3" t="str">
        <f t="shared" si="1"/>
        <v>#REF!</v>
      </c>
    </row>
    <row r="454">
      <c r="A454" s="8">
        <v>93.08</v>
      </c>
      <c r="B454" s="3" t="str">
        <f t="shared" si="1"/>
        <v>#REF!</v>
      </c>
    </row>
    <row r="455">
      <c r="A455" s="8">
        <v>93.85</v>
      </c>
      <c r="B455" s="3" t="str">
        <f t="shared" si="1"/>
        <v>#REF!</v>
      </c>
    </row>
    <row r="456">
      <c r="A456" s="9">
        <f>+0.08</f>
        <v>0.08</v>
      </c>
      <c r="B456" s="3" t="str">
        <f t="shared" si="1"/>
        <v>#REF!</v>
      </c>
    </row>
    <row r="457">
      <c r="A457" s="9">
        <f>+0.09%</f>
        <v>0.0009</v>
      </c>
      <c r="B457" s="3" t="str">
        <f t="shared" si="1"/>
        <v>#REF!</v>
      </c>
    </row>
    <row r="458">
      <c r="A458" s="16">
        <v>38026.0</v>
      </c>
      <c r="B458" s="3" t="str">
        <f t="shared" si="1"/>
        <v>#REF!</v>
      </c>
    </row>
    <row r="459">
      <c r="A459" s="16">
        <v>241160.0</v>
      </c>
      <c r="B459" s="3" t="str">
        <f t="shared" si="1"/>
        <v>#REF!</v>
      </c>
    </row>
    <row r="460">
      <c r="A460" s="14">
        <v>40540.0</v>
      </c>
      <c r="B460" s="3" t="str">
        <f t="shared" si="1"/>
        <v>#REF!</v>
      </c>
    </row>
    <row r="461">
      <c r="A461" s="8">
        <v>93.9</v>
      </c>
      <c r="B461" s="3" t="str">
        <f t="shared" si="1"/>
        <v>#REF!</v>
      </c>
    </row>
    <row r="462">
      <c r="A462" s="8">
        <v>94.42</v>
      </c>
      <c r="B462" s="3" t="str">
        <f t="shared" si="1"/>
        <v>#REF!</v>
      </c>
    </row>
    <row r="463">
      <c r="A463" s="8">
        <v>93.66</v>
      </c>
      <c r="B463" s="3" t="str">
        <f t="shared" si="1"/>
        <v>#REF!</v>
      </c>
    </row>
    <row r="464">
      <c r="A464" s="8">
        <v>94.38</v>
      </c>
      <c r="B464" s="3" t="str">
        <f t="shared" si="1"/>
        <v>#REF!</v>
      </c>
    </row>
    <row r="465">
      <c r="A465" s="9">
        <f>+0.53</f>
        <v>0.53</v>
      </c>
      <c r="B465" s="3" t="str">
        <f t="shared" si="1"/>
        <v>#REF!</v>
      </c>
    </row>
    <row r="466">
      <c r="A466" s="9">
        <f>+0.56%</f>
        <v>0.0056</v>
      </c>
      <c r="B466" s="3" t="str">
        <f t="shared" si="1"/>
        <v>#REF!</v>
      </c>
    </row>
    <row r="467">
      <c r="A467" s="16">
        <v>35354.0</v>
      </c>
      <c r="B467" s="3" t="str">
        <f t="shared" si="1"/>
        <v>#REF!</v>
      </c>
    </row>
    <row r="468">
      <c r="A468" s="16">
        <v>240392.0</v>
      </c>
      <c r="B468" s="3" t="str">
        <f t="shared" si="1"/>
        <v>#REF!</v>
      </c>
    </row>
    <row r="469">
      <c r="A469" s="14">
        <v>40541.0</v>
      </c>
      <c r="B469" s="3" t="str">
        <f t="shared" si="1"/>
        <v>#REF!</v>
      </c>
    </row>
    <row r="470">
      <c r="A470" s="8">
        <v>94.34</v>
      </c>
      <c r="B470" s="3" t="str">
        <f t="shared" si="1"/>
        <v>#REF!</v>
      </c>
    </row>
    <row r="471">
      <c r="A471" s="8">
        <v>94.38</v>
      </c>
      <c r="B471" s="3" t="str">
        <f t="shared" si="1"/>
        <v>#REF!</v>
      </c>
    </row>
    <row r="472">
      <c r="A472" s="8">
        <v>93.62</v>
      </c>
      <c r="B472" s="3" t="str">
        <f t="shared" si="1"/>
        <v>#REF!</v>
      </c>
    </row>
    <row r="473">
      <c r="A473" s="8">
        <v>94.14</v>
      </c>
      <c r="B473" s="3" t="str">
        <f t="shared" si="1"/>
        <v>#REF!</v>
      </c>
    </row>
    <row r="474">
      <c r="A474" s="11">
        <v>-0.24</v>
      </c>
      <c r="B474" s="3" t="str">
        <f t="shared" si="1"/>
        <v>#REF!</v>
      </c>
    </row>
    <row r="475">
      <c r="A475" s="12">
        <v>-0.0025</v>
      </c>
      <c r="B475" s="3" t="str">
        <f t="shared" si="1"/>
        <v>#REF!</v>
      </c>
    </row>
    <row r="476">
      <c r="A476" s="17">
        <v>78317.0</v>
      </c>
      <c r="B476" s="3" t="str">
        <f t="shared" si="1"/>
        <v>#REF!</v>
      </c>
    </row>
    <row r="477">
      <c r="A477" s="17">
        <v>234036.0</v>
      </c>
      <c r="B477" s="3" t="str">
        <f t="shared" si="1"/>
        <v>#REF!</v>
      </c>
    </row>
    <row r="478">
      <c r="A478" s="14">
        <v>40542.0</v>
      </c>
      <c r="B478" s="3" t="str">
        <f t="shared" si="1"/>
        <v>#REF!</v>
      </c>
    </row>
    <row r="479">
      <c r="A479" s="8">
        <v>94.18</v>
      </c>
      <c r="B479" s="3" t="str">
        <f t="shared" si="1"/>
        <v>#REF!</v>
      </c>
    </row>
    <row r="480">
      <c r="A480" s="8">
        <v>94.42</v>
      </c>
      <c r="B480" s="3" t="str">
        <f t="shared" si="1"/>
        <v>#REF!</v>
      </c>
    </row>
    <row r="481">
      <c r="A481" s="8">
        <v>92.34</v>
      </c>
      <c r="B481" s="3" t="str">
        <f t="shared" si="1"/>
        <v>#REF!</v>
      </c>
    </row>
    <row r="482">
      <c r="A482" s="8">
        <v>93.09</v>
      </c>
      <c r="B482" s="3" t="str">
        <f t="shared" si="1"/>
        <v>#REF!</v>
      </c>
    </row>
    <row r="483">
      <c r="A483" s="11">
        <v>-1.05</v>
      </c>
      <c r="B483" s="3" t="str">
        <f t="shared" si="1"/>
        <v>#REF!</v>
      </c>
    </row>
    <row r="484">
      <c r="A484" s="12">
        <v>-0.0112</v>
      </c>
      <c r="B484" s="3" t="str">
        <f t="shared" si="1"/>
        <v>#REF!</v>
      </c>
    </row>
    <row r="485">
      <c r="A485" s="17">
        <v>110395.0</v>
      </c>
      <c r="B485" s="3" t="str">
        <f t="shared" si="1"/>
        <v>#REF!</v>
      </c>
    </row>
    <row r="486">
      <c r="A486" s="17">
        <v>213938.0</v>
      </c>
      <c r="B486" s="3" t="str">
        <f t="shared" si="1"/>
        <v>#REF!</v>
      </c>
    </row>
    <row r="487">
      <c r="A487" s="14">
        <v>40543.0</v>
      </c>
      <c r="B487" s="3" t="str">
        <f t="shared" si="1"/>
        <v>#REF!</v>
      </c>
    </row>
    <row r="488">
      <c r="A488" s="8">
        <v>92.87</v>
      </c>
      <c r="B488" s="3" t="str">
        <f t="shared" si="1"/>
        <v>#REF!</v>
      </c>
    </row>
    <row r="489">
      <c r="A489" s="8">
        <v>95.2</v>
      </c>
      <c r="B489" s="3" t="str">
        <f t="shared" si="1"/>
        <v>#REF!</v>
      </c>
    </row>
    <row r="490">
      <c r="A490" s="8">
        <v>92.18</v>
      </c>
      <c r="B490" s="3" t="str">
        <f t="shared" si="1"/>
        <v>#REF!</v>
      </c>
    </row>
    <row r="491">
      <c r="A491" s="8">
        <v>94.75</v>
      </c>
      <c r="B491" s="3" t="str">
        <f t="shared" si="1"/>
        <v>#REF!</v>
      </c>
    </row>
    <row r="492">
      <c r="A492" s="9">
        <f>+1.66</f>
        <v>1.66</v>
      </c>
      <c r="B492" s="3" t="str">
        <f t="shared" si="1"/>
        <v>#REF!</v>
      </c>
    </row>
    <row r="493">
      <c r="A493" s="9">
        <f>+1.78%</f>
        <v>0.0178</v>
      </c>
      <c r="B493" s="3" t="str">
        <f t="shared" si="1"/>
        <v>#REF!</v>
      </c>
    </row>
    <row r="494">
      <c r="A494" s="16">
        <v>71719.0</v>
      </c>
      <c r="B494" s="3" t="str">
        <f t="shared" si="1"/>
        <v>#REF!</v>
      </c>
    </row>
    <row r="495">
      <c r="A495" s="16">
        <v>207964.0</v>
      </c>
      <c r="B495" s="3" t="str">
        <f t="shared" si="1"/>
        <v>#REF!</v>
      </c>
    </row>
    <row r="496">
      <c r="A496" s="7">
        <v>40546.0</v>
      </c>
      <c r="B496" s="3" t="str">
        <f t="shared" si="1"/>
        <v>#REF!</v>
      </c>
    </row>
    <row r="497">
      <c r="A497" s="8">
        <v>94.55</v>
      </c>
      <c r="B497" s="3" t="str">
        <f t="shared" si="1"/>
        <v>#REF!</v>
      </c>
    </row>
    <row r="498">
      <c r="A498" s="8">
        <v>96.17</v>
      </c>
      <c r="B498" s="3" t="str">
        <f t="shared" si="1"/>
        <v>#REF!</v>
      </c>
    </row>
    <row r="499">
      <c r="A499" s="8">
        <v>94.5</v>
      </c>
      <c r="B499" s="3" t="str">
        <f t="shared" si="1"/>
        <v>#REF!</v>
      </c>
    </row>
    <row r="500">
      <c r="A500" s="8">
        <v>94.84</v>
      </c>
      <c r="B500" s="3" t="str">
        <f t="shared" si="1"/>
        <v>#REF!</v>
      </c>
    </row>
    <row r="501">
      <c r="A501" s="9">
        <f>+0.09</f>
        <v>0.09</v>
      </c>
      <c r="B501" s="3" t="str">
        <f t="shared" si="1"/>
        <v>#REF!</v>
      </c>
    </row>
    <row r="502">
      <c r="A502" s="9">
        <f>+0.09%</f>
        <v>0.0009</v>
      </c>
      <c r="B502" s="3" t="str">
        <f t="shared" si="1"/>
        <v>#REF!</v>
      </c>
    </row>
    <row r="503">
      <c r="A503" s="16">
        <v>82668.0</v>
      </c>
      <c r="B503" s="3" t="str">
        <f t="shared" si="1"/>
        <v>#REF!</v>
      </c>
    </row>
    <row r="504">
      <c r="A504" s="16">
        <v>199469.0</v>
      </c>
      <c r="B504" s="3" t="str">
        <f t="shared" si="1"/>
        <v>#REF!</v>
      </c>
    </row>
    <row r="505">
      <c r="A505" s="7">
        <v>40547.0</v>
      </c>
      <c r="B505" s="3" t="str">
        <f t="shared" si="1"/>
        <v>#REF!</v>
      </c>
    </row>
    <row r="506">
      <c r="A506" s="8">
        <v>94.92</v>
      </c>
      <c r="B506" s="3" t="str">
        <f t="shared" si="1"/>
        <v>#REF!</v>
      </c>
    </row>
    <row r="507">
      <c r="A507" s="8">
        <v>95.74</v>
      </c>
      <c r="B507" s="3" t="str">
        <f t="shared" si="1"/>
        <v>#REF!</v>
      </c>
    </row>
    <row r="508">
      <c r="A508" s="8">
        <v>92.58</v>
      </c>
      <c r="B508" s="3" t="str">
        <f t="shared" si="1"/>
        <v>#REF!</v>
      </c>
    </row>
    <row r="509">
      <c r="A509" s="8">
        <v>93.53</v>
      </c>
      <c r="B509" s="3" t="str">
        <f t="shared" si="1"/>
        <v>#REF!</v>
      </c>
    </row>
    <row r="510">
      <c r="A510" s="11">
        <v>-1.31</v>
      </c>
      <c r="B510" s="3" t="str">
        <f t="shared" si="1"/>
        <v>#REF!</v>
      </c>
    </row>
    <row r="511">
      <c r="A511" s="12">
        <v>-0.0138</v>
      </c>
      <c r="B511" s="3" t="str">
        <f t="shared" si="1"/>
        <v>#REF!</v>
      </c>
    </row>
    <row r="512">
      <c r="A512" s="17">
        <v>184625.0</v>
      </c>
      <c r="B512" s="3" t="str">
        <f t="shared" si="1"/>
        <v>#REF!</v>
      </c>
    </row>
    <row r="513">
      <c r="A513" s="17">
        <v>182269.0</v>
      </c>
      <c r="B513" s="3" t="str">
        <f t="shared" si="1"/>
        <v>#REF!</v>
      </c>
    </row>
    <row r="514">
      <c r="A514" s="7">
        <v>40548.0</v>
      </c>
      <c r="B514" s="3" t="str">
        <f t="shared" si="1"/>
        <v>#REF!</v>
      </c>
    </row>
    <row r="515">
      <c r="A515" s="8">
        <v>93.35</v>
      </c>
      <c r="B515" s="3" t="str">
        <f t="shared" si="1"/>
        <v>#REF!</v>
      </c>
    </row>
    <row r="516">
      <c r="A516" s="8">
        <v>95.86</v>
      </c>
      <c r="B516" s="3" t="str">
        <f t="shared" si="1"/>
        <v>#REF!</v>
      </c>
    </row>
    <row r="517">
      <c r="A517" s="8">
        <v>92.37</v>
      </c>
      <c r="B517" s="3" t="str">
        <f t="shared" si="1"/>
        <v>#REF!</v>
      </c>
    </row>
    <row r="518">
      <c r="A518" s="8">
        <v>95.5</v>
      </c>
      <c r="B518" s="3" t="str">
        <f t="shared" si="1"/>
        <v>#REF!</v>
      </c>
    </row>
    <row r="519">
      <c r="A519" s="9">
        <f>+1.97</f>
        <v>1.97</v>
      </c>
      <c r="B519" s="3" t="str">
        <f t="shared" si="1"/>
        <v>#REF!</v>
      </c>
    </row>
    <row r="520">
      <c r="A520" s="9">
        <f>+2.11%</f>
        <v>0.0211</v>
      </c>
      <c r="B520" s="3" t="str">
        <f t="shared" si="1"/>
        <v>#REF!</v>
      </c>
    </row>
    <row r="521">
      <c r="A521" s="16">
        <v>212403.0</v>
      </c>
      <c r="B521" s="3" t="str">
        <f t="shared" si="1"/>
        <v>#REF!</v>
      </c>
    </row>
    <row r="522">
      <c r="A522" s="16">
        <v>169774.0</v>
      </c>
      <c r="B522" s="3" t="str">
        <f t="shared" si="1"/>
        <v>#REF!</v>
      </c>
    </row>
    <row r="523">
      <c r="A523" s="7">
        <v>40549.0</v>
      </c>
      <c r="B523" s="3" t="str">
        <f t="shared" si="1"/>
        <v>#REF!</v>
      </c>
    </row>
    <row r="524">
      <c r="A524" s="8">
        <v>95.7</v>
      </c>
      <c r="B524" s="3" t="str">
        <f t="shared" si="1"/>
        <v>#REF!</v>
      </c>
    </row>
    <row r="525">
      <c r="A525" s="8">
        <v>96.12</v>
      </c>
      <c r="B525" s="3" t="str">
        <f t="shared" si="1"/>
        <v>#REF!</v>
      </c>
    </row>
    <row r="526">
      <c r="A526" s="8">
        <v>94.01</v>
      </c>
      <c r="B526" s="3" t="str">
        <f t="shared" si="1"/>
        <v>#REF!</v>
      </c>
    </row>
    <row r="527">
      <c r="A527" s="8">
        <v>94.52</v>
      </c>
      <c r="B527" s="3" t="str">
        <f t="shared" si="1"/>
        <v>#REF!</v>
      </c>
    </row>
    <row r="528">
      <c r="A528" s="11">
        <v>-0.98</v>
      </c>
      <c r="B528" s="3" t="str">
        <f t="shared" si="1"/>
        <v>#REF!</v>
      </c>
    </row>
    <row r="529">
      <c r="A529" s="12">
        <v>-0.0103</v>
      </c>
      <c r="B529" s="3" t="str">
        <f t="shared" si="1"/>
        <v>#REF!</v>
      </c>
    </row>
    <row r="530">
      <c r="A530" s="17">
        <v>217453.0</v>
      </c>
      <c r="B530" s="3" t="str">
        <f t="shared" si="1"/>
        <v>#REF!</v>
      </c>
    </row>
    <row r="531">
      <c r="A531" s="17">
        <v>151512.0</v>
      </c>
      <c r="B531" s="3" t="str">
        <f t="shared" si="1"/>
        <v>#REF!</v>
      </c>
    </row>
    <row r="532">
      <c r="A532" s="7">
        <v>40550.0</v>
      </c>
      <c r="B532" s="3" t="str">
        <f t="shared" si="1"/>
        <v>#REF!</v>
      </c>
    </row>
    <row r="533">
      <c r="A533" s="8">
        <v>94.38</v>
      </c>
      <c r="B533" s="3" t="str">
        <f t="shared" si="1"/>
        <v>#REF!</v>
      </c>
    </row>
    <row r="534">
      <c r="A534" s="8">
        <v>94.58</v>
      </c>
      <c r="B534" s="3" t="str">
        <f t="shared" si="1"/>
        <v>#REF!</v>
      </c>
    </row>
    <row r="535">
      <c r="A535" s="8">
        <v>92.59</v>
      </c>
      <c r="B535" s="3" t="str">
        <f t="shared" si="1"/>
        <v>#REF!</v>
      </c>
    </row>
    <row r="536">
      <c r="A536" s="8">
        <v>93.33</v>
      </c>
      <c r="B536" s="3" t="str">
        <f t="shared" si="1"/>
        <v>#REF!</v>
      </c>
    </row>
    <row r="537">
      <c r="A537" s="11">
        <v>-1.19</v>
      </c>
      <c r="B537" s="3" t="str">
        <f t="shared" si="1"/>
        <v>#REF!</v>
      </c>
    </row>
    <row r="538">
      <c r="A538" s="12">
        <v>-0.0126</v>
      </c>
      <c r="B538" s="3" t="str">
        <f t="shared" si="1"/>
        <v>#REF!</v>
      </c>
    </row>
    <row r="539">
      <c r="A539" s="17">
        <v>165974.0</v>
      </c>
      <c r="B539" s="3" t="str">
        <f t="shared" si="1"/>
        <v>#REF!</v>
      </c>
    </row>
    <row r="540">
      <c r="A540" s="17">
        <v>132682.0</v>
      </c>
      <c r="B540" s="3" t="str">
        <f t="shared" si="1"/>
        <v>#REF!</v>
      </c>
    </row>
    <row r="541">
      <c r="A541" s="7">
        <v>40553.0</v>
      </c>
      <c r="B541" s="3" t="str">
        <f t="shared" si="1"/>
        <v>#REF!</v>
      </c>
    </row>
    <row r="542">
      <c r="A542" s="8">
        <v>93.8</v>
      </c>
      <c r="B542" s="3" t="str">
        <f t="shared" si="1"/>
        <v>#REF!</v>
      </c>
    </row>
    <row r="543">
      <c r="A543" s="8">
        <v>95.88</v>
      </c>
      <c r="B543" s="3" t="str">
        <f t="shared" si="1"/>
        <v>#REF!</v>
      </c>
    </row>
    <row r="544">
      <c r="A544" s="8">
        <v>93.6</v>
      </c>
      <c r="B544" s="3" t="str">
        <f t="shared" si="1"/>
        <v>#REF!</v>
      </c>
    </row>
    <row r="545">
      <c r="A545" s="8">
        <v>95.7</v>
      </c>
      <c r="B545" s="3" t="str">
        <f t="shared" si="1"/>
        <v>#REF!</v>
      </c>
    </row>
    <row r="546">
      <c r="A546" s="9">
        <f>+2.37</f>
        <v>2.37</v>
      </c>
      <c r="B546" s="3" t="str">
        <f t="shared" si="1"/>
        <v>#REF!</v>
      </c>
    </row>
    <row r="547">
      <c r="A547" s="9">
        <f>+2.54%</f>
        <v>0.0254</v>
      </c>
      <c r="B547" s="3" t="str">
        <f t="shared" si="1"/>
        <v>#REF!</v>
      </c>
    </row>
    <row r="548">
      <c r="A548" s="16">
        <v>165991.0</v>
      </c>
      <c r="B548" s="3" t="str">
        <f t="shared" si="1"/>
        <v>#REF!</v>
      </c>
    </row>
    <row r="549">
      <c r="A549" s="16">
        <v>122402.0</v>
      </c>
      <c r="B549" s="3" t="str">
        <f t="shared" si="1"/>
        <v>#REF!</v>
      </c>
    </row>
    <row r="550">
      <c r="A550" s="7">
        <v>40554.0</v>
      </c>
      <c r="B550" s="3" t="str">
        <f t="shared" si="1"/>
        <v>#REF!</v>
      </c>
    </row>
    <row r="551">
      <c r="A551" s="8">
        <v>95.63</v>
      </c>
      <c r="B551" s="3" t="str">
        <f t="shared" si="1"/>
        <v>#REF!</v>
      </c>
    </row>
    <row r="552">
      <c r="A552" s="8">
        <v>97.82</v>
      </c>
      <c r="B552" s="3" t="str">
        <f t="shared" si="1"/>
        <v>#REF!</v>
      </c>
    </row>
    <row r="553">
      <c r="A553" s="8">
        <v>95.08</v>
      </c>
      <c r="B553" s="3" t="str">
        <f t="shared" si="1"/>
        <v>#REF!</v>
      </c>
    </row>
    <row r="554">
      <c r="A554" s="8">
        <v>97.61</v>
      </c>
      <c r="B554" s="3" t="str">
        <f t="shared" si="1"/>
        <v>#REF!</v>
      </c>
    </row>
    <row r="555">
      <c r="A555" s="9">
        <f>+1.91</f>
        <v>1.91</v>
      </c>
      <c r="B555" s="3" t="str">
        <f t="shared" si="1"/>
        <v>#REF!</v>
      </c>
    </row>
    <row r="556">
      <c r="A556" s="9">
        <f>+2%</f>
        <v>0.02</v>
      </c>
      <c r="B556" s="3" t="str">
        <f t="shared" si="1"/>
        <v>#REF!</v>
      </c>
    </row>
    <row r="557">
      <c r="A557" s="16">
        <v>160417.0</v>
      </c>
      <c r="B557" s="3" t="str">
        <f t="shared" si="1"/>
        <v>#REF!</v>
      </c>
    </row>
    <row r="558">
      <c r="A558" s="16">
        <v>101817.0</v>
      </c>
      <c r="B558" s="3" t="str">
        <f t="shared" si="1"/>
        <v>#REF!</v>
      </c>
    </row>
    <row r="559">
      <c r="A559" s="7">
        <v>40555.0</v>
      </c>
      <c r="B559" s="3" t="str">
        <f t="shared" si="1"/>
        <v>#REF!</v>
      </c>
    </row>
    <row r="560">
      <c r="A560" s="8">
        <v>97.64</v>
      </c>
      <c r="B560" s="3" t="str">
        <f t="shared" si="1"/>
        <v>#REF!</v>
      </c>
    </row>
    <row r="561">
      <c r="A561" s="8">
        <v>98.85</v>
      </c>
      <c r="B561" s="3" t="str">
        <f t="shared" si="1"/>
        <v>#REF!</v>
      </c>
    </row>
    <row r="562">
      <c r="A562" s="8">
        <v>97.28</v>
      </c>
      <c r="B562" s="3" t="str">
        <f t="shared" si="1"/>
        <v>#REF!</v>
      </c>
    </row>
    <row r="563">
      <c r="A563" s="8">
        <v>98.12</v>
      </c>
      <c r="B563" s="3" t="str">
        <f t="shared" si="1"/>
        <v>#REF!</v>
      </c>
    </row>
    <row r="564">
      <c r="A564" s="9">
        <f>+0.51</f>
        <v>0.51</v>
      </c>
      <c r="B564" s="3" t="str">
        <f t="shared" si="1"/>
        <v>#REF!</v>
      </c>
    </row>
    <row r="565">
      <c r="A565" s="9">
        <f>+0.52%</f>
        <v>0.0052</v>
      </c>
      <c r="B565" s="3" t="str">
        <f t="shared" si="1"/>
        <v>#REF!</v>
      </c>
    </row>
    <row r="566">
      <c r="A566" s="16">
        <v>158640.0</v>
      </c>
      <c r="B566" s="3" t="str">
        <f t="shared" si="1"/>
        <v>#REF!</v>
      </c>
    </row>
    <row r="567">
      <c r="A567" s="16">
        <v>61729.0</v>
      </c>
      <c r="B567" s="3" t="str">
        <f t="shared" si="1"/>
        <v>#REF!</v>
      </c>
    </row>
    <row r="568">
      <c r="A568" s="7">
        <v>40556.0</v>
      </c>
      <c r="B568" s="3" t="str">
        <f t="shared" si="1"/>
        <v>#REF!</v>
      </c>
    </row>
    <row r="569">
      <c r="A569" s="8">
        <v>98.22</v>
      </c>
      <c r="B569" s="3" t="str">
        <f t="shared" si="1"/>
        <v>#REF!</v>
      </c>
    </row>
    <row r="570">
      <c r="A570" s="8">
        <v>98.67</v>
      </c>
      <c r="B570" s="3" t="str">
        <f t="shared" si="1"/>
        <v>#REF!</v>
      </c>
    </row>
    <row r="571">
      <c r="A571" s="8">
        <v>97.3</v>
      </c>
      <c r="B571" s="3" t="str">
        <f t="shared" si="1"/>
        <v>#REF!</v>
      </c>
    </row>
    <row r="572">
      <c r="A572" s="8">
        <v>98.06</v>
      </c>
      <c r="B572" s="3" t="str">
        <f t="shared" si="1"/>
        <v>#REF!</v>
      </c>
    </row>
    <row r="573">
      <c r="A573" s="11">
        <v>-0.06</v>
      </c>
      <c r="B573" s="3" t="str">
        <f t="shared" si="1"/>
        <v>#REF!</v>
      </c>
    </row>
    <row r="574">
      <c r="A574" s="12">
        <v>-6.0E-4</v>
      </c>
      <c r="B574" s="3" t="str">
        <f t="shared" si="1"/>
        <v>#REF!</v>
      </c>
    </row>
    <row r="575">
      <c r="A575" s="17">
        <v>96063.0</v>
      </c>
      <c r="B575" s="3" t="str">
        <f t="shared" si="1"/>
        <v>#REF!</v>
      </c>
    </row>
    <row r="576">
      <c r="A576" s="17">
        <v>30491.0</v>
      </c>
      <c r="B576" s="3" t="str">
        <f t="shared" si="1"/>
        <v>#REF!</v>
      </c>
    </row>
    <row r="577">
      <c r="A577" s="7">
        <v>40557.0</v>
      </c>
      <c r="B577" s="3" t="str">
        <f t="shared" si="1"/>
        <v>#REF!</v>
      </c>
    </row>
    <row r="578">
      <c r="A578" s="8">
        <v>98.44</v>
      </c>
      <c r="B578" s="3" t="str">
        <f t="shared" si="1"/>
        <v>#REF!</v>
      </c>
    </row>
    <row r="579">
      <c r="A579" s="8">
        <v>99.2</v>
      </c>
      <c r="B579" s="3" t="str">
        <f t="shared" si="1"/>
        <v>#REF!</v>
      </c>
    </row>
    <row r="580">
      <c r="A580" s="8">
        <v>97.74</v>
      </c>
      <c r="B580" s="3" t="str">
        <f t="shared" si="1"/>
        <v>#REF!</v>
      </c>
    </row>
    <row r="581">
      <c r="A581" s="8">
        <v>98.68</v>
      </c>
      <c r="B581" s="3" t="str">
        <f t="shared" si="1"/>
        <v>#REF!</v>
      </c>
    </row>
    <row r="582">
      <c r="A582" s="9">
        <f>+0.62</f>
        <v>0.62</v>
      </c>
      <c r="B582" s="3" t="str">
        <f t="shared" si="1"/>
        <v>#REF!</v>
      </c>
    </row>
    <row r="583">
      <c r="A583" s="9">
        <f>+0.63%</f>
        <v>0.0063</v>
      </c>
      <c r="B583" s="3" t="str">
        <f t="shared" si="1"/>
        <v>#REF!</v>
      </c>
    </row>
    <row r="584">
      <c r="A584" s="16">
        <v>20653.0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40498</v>
      </c>
      <c r="C3" s="3">
        <v>87.1</v>
      </c>
      <c r="D3" s="3">
        <v>87.1</v>
      </c>
      <c r="E3" s="3">
        <v>84.93</v>
      </c>
      <c r="F3" s="3">
        <v>85.15</v>
      </c>
      <c r="G3" s="3">
        <v>-2.03</v>
      </c>
      <c r="H3" s="6">
        <v>-0.0233</v>
      </c>
      <c r="I3" s="15">
        <v>22810.0</v>
      </c>
      <c r="J3" s="15">
        <v>77905.0</v>
      </c>
    </row>
    <row r="4">
      <c r="A4" s="4" t="s">
        <v>4</v>
      </c>
      <c r="B4" s="13">
        <f t="shared" si="1"/>
        <v>40499</v>
      </c>
      <c r="C4" s="3">
        <v>84.98</v>
      </c>
      <c r="D4" s="3">
        <v>85.45</v>
      </c>
      <c r="E4" s="3">
        <v>83.38</v>
      </c>
      <c r="F4" s="3">
        <v>83.69</v>
      </c>
      <c r="G4" s="3">
        <v>-1.46</v>
      </c>
      <c r="H4" s="6">
        <v>-0.0171</v>
      </c>
      <c r="I4" s="15">
        <v>30228.0</v>
      </c>
      <c r="J4" s="15">
        <v>80042.0</v>
      </c>
    </row>
    <row r="5">
      <c r="A5" s="4" t="s">
        <v>5</v>
      </c>
      <c r="B5" s="13">
        <f t="shared" si="1"/>
        <v>40500</v>
      </c>
      <c r="C5" s="3">
        <v>84.13</v>
      </c>
      <c r="D5" s="3">
        <v>85.76</v>
      </c>
      <c r="E5" s="3">
        <v>84.01</v>
      </c>
      <c r="F5" s="3">
        <v>85.35</v>
      </c>
      <c r="G5" s="3">
        <v>1.66</v>
      </c>
      <c r="H5" s="3">
        <v>0.019799999999999998</v>
      </c>
      <c r="I5" s="15">
        <v>37742.0</v>
      </c>
      <c r="J5" s="15">
        <v>83625.0</v>
      </c>
    </row>
    <row r="6">
      <c r="A6" s="4" t="s">
        <v>6</v>
      </c>
      <c r="B6" s="13">
        <f t="shared" si="1"/>
        <v>40501</v>
      </c>
      <c r="C6" s="3">
        <v>85.54</v>
      </c>
      <c r="D6" s="3">
        <v>86.35</v>
      </c>
      <c r="E6" s="3">
        <v>84.22</v>
      </c>
      <c r="F6" s="3">
        <v>84.64</v>
      </c>
      <c r="G6" s="3">
        <v>-0.71</v>
      </c>
      <c r="H6" s="6">
        <v>-0.0083</v>
      </c>
      <c r="I6" s="15">
        <v>46767.0</v>
      </c>
      <c r="J6" s="15">
        <v>85501.0</v>
      </c>
    </row>
    <row r="7">
      <c r="A7" s="4" t="s">
        <v>7</v>
      </c>
      <c r="B7" s="13">
        <f t="shared" si="1"/>
        <v>40504</v>
      </c>
      <c r="C7" s="3">
        <v>84.96</v>
      </c>
      <c r="D7" s="3">
        <v>85.72</v>
      </c>
      <c r="E7" s="3">
        <v>83.46</v>
      </c>
      <c r="F7" s="3">
        <v>84.28</v>
      </c>
      <c r="G7" s="3">
        <v>-0.36</v>
      </c>
      <c r="H7" s="6">
        <v>-0.0043</v>
      </c>
      <c r="I7" s="15">
        <v>23489.0</v>
      </c>
      <c r="J7" s="15">
        <v>86669.0</v>
      </c>
    </row>
    <row r="8">
      <c r="A8" s="4" t="s">
        <v>8</v>
      </c>
      <c r="B8" s="13">
        <f t="shared" si="1"/>
        <v>40505</v>
      </c>
      <c r="C8" s="3">
        <v>84.26</v>
      </c>
      <c r="D8" s="3">
        <v>84.31</v>
      </c>
      <c r="E8" s="3">
        <v>82.87</v>
      </c>
      <c r="F8" s="3">
        <v>83.63</v>
      </c>
      <c r="G8" s="3">
        <v>-0.65</v>
      </c>
      <c r="H8" s="6">
        <v>-0.0077</v>
      </c>
      <c r="I8" s="15">
        <v>37840.0</v>
      </c>
      <c r="J8" s="15">
        <v>86516.0</v>
      </c>
    </row>
    <row r="9">
      <c r="A9" s="4" t="s">
        <v>9</v>
      </c>
      <c r="B9" s="13">
        <f t="shared" si="1"/>
        <v>40506</v>
      </c>
      <c r="C9" s="3">
        <v>83.68</v>
      </c>
      <c r="D9" s="3">
        <v>86.55</v>
      </c>
      <c r="E9" s="3">
        <v>83.68</v>
      </c>
      <c r="F9" s="3">
        <v>86.17</v>
      </c>
      <c r="G9" s="3">
        <v>2.54</v>
      </c>
      <c r="H9" s="3">
        <v>0.0304</v>
      </c>
      <c r="I9" s="15">
        <v>33436.0</v>
      </c>
      <c r="J9" s="15">
        <v>84383.0</v>
      </c>
    </row>
    <row r="10">
      <c r="A10" s="14">
        <v>40498.0</v>
      </c>
      <c r="B10" s="13">
        <f t="shared" si="1"/>
        <v>40507</v>
      </c>
      <c r="C10" s="3">
        <v>86.2</v>
      </c>
      <c r="D10" s="3">
        <v>86.82</v>
      </c>
      <c r="E10" s="3">
        <v>85.83</v>
      </c>
      <c r="F10" s="3">
        <v>86.45</v>
      </c>
      <c r="G10" s="3">
        <v>0.28</v>
      </c>
      <c r="H10" s="3">
        <v>0.0032</v>
      </c>
      <c r="I10" s="15">
        <v>7419.0</v>
      </c>
      <c r="J10" s="15">
        <v>85479.0</v>
      </c>
    </row>
    <row r="11">
      <c r="A11" s="8">
        <v>87.1</v>
      </c>
      <c r="B11" s="13">
        <f t="shared" si="1"/>
        <v>40508</v>
      </c>
      <c r="C11" s="3">
        <v>86.17</v>
      </c>
      <c r="D11" s="3">
        <v>86.18</v>
      </c>
      <c r="E11" s="3">
        <v>85.06</v>
      </c>
      <c r="F11" s="3">
        <v>85.91</v>
      </c>
      <c r="G11" s="3">
        <v>-0.54</v>
      </c>
      <c r="H11" s="6">
        <v>-0.0062</v>
      </c>
      <c r="I11" s="15">
        <v>13905.0</v>
      </c>
      <c r="J11" s="15">
        <v>87197.0</v>
      </c>
    </row>
    <row r="12">
      <c r="A12" s="8">
        <v>87.1</v>
      </c>
      <c r="B12" s="13">
        <f t="shared" si="1"/>
        <v>40511</v>
      </c>
      <c r="C12" s="3">
        <v>85.99</v>
      </c>
      <c r="D12" s="3">
        <v>87.8</v>
      </c>
      <c r="E12" s="3">
        <v>85.85</v>
      </c>
      <c r="F12" s="3">
        <v>87.61</v>
      </c>
      <c r="G12" s="3">
        <v>1.7</v>
      </c>
      <c r="H12" s="3">
        <v>0.019799999999999998</v>
      </c>
      <c r="I12" s="15">
        <v>33803.0</v>
      </c>
      <c r="J12" s="15">
        <v>94486.0</v>
      </c>
    </row>
    <row r="13">
      <c r="A13" s="8">
        <v>84.93</v>
      </c>
      <c r="B13" s="13">
        <f t="shared" si="1"/>
        <v>40512</v>
      </c>
      <c r="C13" s="3">
        <v>87.57</v>
      </c>
      <c r="D13" s="3">
        <v>87.61</v>
      </c>
      <c r="E13" s="3">
        <v>85.64</v>
      </c>
      <c r="F13" s="3">
        <v>86.11</v>
      </c>
      <c r="G13" s="3">
        <v>-1.5</v>
      </c>
      <c r="H13" s="6">
        <v>-0.0171</v>
      </c>
      <c r="I13" s="15">
        <v>35146.0</v>
      </c>
      <c r="J13" s="15">
        <v>97624.0</v>
      </c>
    </row>
    <row r="14">
      <c r="A14" s="8">
        <v>85.15</v>
      </c>
      <c r="B14" s="5">
        <f t="shared" si="1"/>
        <v>40513</v>
      </c>
      <c r="C14" s="3">
        <v>86.23</v>
      </c>
      <c r="D14" s="3">
        <v>89.11</v>
      </c>
      <c r="E14" s="3">
        <v>85.85</v>
      </c>
      <c r="F14" s="3">
        <v>88.97</v>
      </c>
      <c r="G14" s="3">
        <v>2.86</v>
      </c>
      <c r="H14" s="3">
        <v>0.0332</v>
      </c>
      <c r="I14" s="15">
        <v>47405.0</v>
      </c>
      <c r="J14" s="15">
        <v>104924.0</v>
      </c>
    </row>
    <row r="15">
      <c r="A15" s="11">
        <v>-2.03</v>
      </c>
      <c r="B15" s="5">
        <f t="shared" si="1"/>
        <v>40514</v>
      </c>
      <c r="C15" s="3">
        <v>88.8</v>
      </c>
      <c r="D15" s="3">
        <v>90.75</v>
      </c>
      <c r="E15" s="3">
        <v>88.54</v>
      </c>
      <c r="F15" s="3">
        <v>90.62</v>
      </c>
      <c r="G15" s="3">
        <v>1.65</v>
      </c>
      <c r="H15" s="3">
        <v>0.018500000000000003</v>
      </c>
      <c r="I15" s="15">
        <v>49787.0</v>
      </c>
      <c r="J15" s="15">
        <v>107586.0</v>
      </c>
    </row>
    <row r="16">
      <c r="A16" s="12">
        <v>-0.0233</v>
      </c>
      <c r="B16" s="5">
        <f t="shared" si="1"/>
        <v>40515</v>
      </c>
      <c r="C16" s="3">
        <v>90.43</v>
      </c>
      <c r="D16" s="3">
        <v>91.9</v>
      </c>
      <c r="E16" s="3">
        <v>90.1</v>
      </c>
      <c r="F16" s="3">
        <v>91.49</v>
      </c>
      <c r="G16" s="3">
        <v>0.87</v>
      </c>
      <c r="H16" s="3">
        <v>0.0096</v>
      </c>
      <c r="I16" s="15">
        <v>69282.0</v>
      </c>
      <c r="J16" s="15">
        <v>109376.0</v>
      </c>
    </row>
    <row r="17">
      <c r="A17" s="17">
        <v>22810.0</v>
      </c>
      <c r="B17" s="5">
        <f t="shared" si="1"/>
        <v>40518</v>
      </c>
      <c r="C17" s="3">
        <v>91.69</v>
      </c>
      <c r="D17" s="3">
        <v>92.09</v>
      </c>
      <c r="E17" s="3">
        <v>90.9</v>
      </c>
      <c r="F17" s="3">
        <v>91.52</v>
      </c>
      <c r="G17" s="3">
        <v>0.03</v>
      </c>
      <c r="H17" s="3">
        <v>3.0E-4</v>
      </c>
      <c r="I17" s="15">
        <v>40700.0</v>
      </c>
      <c r="J17" s="15">
        <v>110683.0</v>
      </c>
    </row>
    <row r="18">
      <c r="A18" s="17">
        <v>77905.0</v>
      </c>
      <c r="B18" s="5">
        <f t="shared" si="1"/>
        <v>40519</v>
      </c>
      <c r="C18" s="3">
        <v>91.04</v>
      </c>
      <c r="D18" s="3">
        <v>92.99</v>
      </c>
      <c r="E18" s="3">
        <v>90.95</v>
      </c>
      <c r="F18" s="3">
        <v>91.6</v>
      </c>
      <c r="G18" s="3">
        <v>0.08</v>
      </c>
      <c r="H18" s="3">
        <v>9.0E-4</v>
      </c>
      <c r="I18" s="15">
        <v>73887.0</v>
      </c>
      <c r="J18" s="15">
        <v>125721.0</v>
      </c>
    </row>
    <row r="19">
      <c r="A19" s="14">
        <v>40499.0</v>
      </c>
      <c r="B19" s="5">
        <f t="shared" si="1"/>
        <v>40520</v>
      </c>
      <c r="C19" s="3">
        <v>91.16</v>
      </c>
      <c r="D19" s="3">
        <v>91.93</v>
      </c>
      <c r="E19" s="3">
        <v>90.43</v>
      </c>
      <c r="F19" s="3">
        <v>91.1</v>
      </c>
      <c r="G19" s="3">
        <v>-0.5</v>
      </c>
      <c r="H19" s="6">
        <v>-0.0055</v>
      </c>
      <c r="I19" s="15">
        <v>67423.0</v>
      </c>
      <c r="J19" s="15">
        <v>130398.0</v>
      </c>
    </row>
    <row r="20">
      <c r="A20" s="8">
        <v>84.98</v>
      </c>
      <c r="B20" s="5">
        <f t="shared" si="1"/>
        <v>40521</v>
      </c>
      <c r="C20" s="3">
        <v>91.75</v>
      </c>
      <c r="D20" s="3">
        <v>91.9</v>
      </c>
      <c r="E20" s="3">
        <v>90.59</v>
      </c>
      <c r="F20" s="3">
        <v>91.26</v>
      </c>
      <c r="G20" s="3">
        <v>0.16</v>
      </c>
      <c r="H20" s="3">
        <v>0.0018</v>
      </c>
      <c r="I20" s="15">
        <v>50936.0</v>
      </c>
      <c r="J20" s="15">
        <v>133256.0</v>
      </c>
    </row>
    <row r="21">
      <c r="A21" s="8">
        <v>85.45</v>
      </c>
      <c r="B21" s="13">
        <f t="shared" si="1"/>
        <v>40522</v>
      </c>
      <c r="C21" s="3">
        <v>91.49</v>
      </c>
      <c r="D21" s="3">
        <v>91.79</v>
      </c>
      <c r="E21" s="3">
        <v>90.13</v>
      </c>
      <c r="F21" s="3">
        <v>90.74</v>
      </c>
      <c r="G21" s="3">
        <v>-0.52</v>
      </c>
      <c r="H21" s="6">
        <v>-0.0057</v>
      </c>
      <c r="I21" s="15">
        <v>41028.0</v>
      </c>
      <c r="J21" s="15">
        <v>140098.0</v>
      </c>
    </row>
    <row r="22">
      <c r="A22" s="8">
        <v>83.38</v>
      </c>
      <c r="B22" s="13">
        <f t="shared" si="1"/>
        <v>40525</v>
      </c>
      <c r="C22" s="3">
        <v>90.73</v>
      </c>
      <c r="D22" s="3">
        <v>92.5</v>
      </c>
      <c r="E22" s="3">
        <v>90.73</v>
      </c>
      <c r="F22" s="3">
        <v>91.5</v>
      </c>
      <c r="G22" s="3">
        <v>0.76</v>
      </c>
      <c r="H22" s="3">
        <v>0.0084</v>
      </c>
      <c r="I22" s="15">
        <v>50046.0</v>
      </c>
      <c r="J22" s="15">
        <v>146902.0</v>
      </c>
    </row>
    <row r="23">
      <c r="A23" s="8">
        <v>83.69</v>
      </c>
      <c r="B23" s="13">
        <f t="shared" si="1"/>
        <v>40526</v>
      </c>
      <c r="C23" s="3">
        <v>91.37</v>
      </c>
      <c r="D23" s="3">
        <v>92.04</v>
      </c>
      <c r="E23" s="3">
        <v>91.0</v>
      </c>
      <c r="F23" s="3">
        <v>91.51</v>
      </c>
      <c r="G23" s="3">
        <v>0.01</v>
      </c>
      <c r="H23" s="3">
        <v>1.0E-4</v>
      </c>
      <c r="I23" s="15">
        <v>60185.0</v>
      </c>
      <c r="J23" s="15">
        <v>155023.0</v>
      </c>
    </row>
    <row r="24">
      <c r="A24" s="11">
        <v>-1.46</v>
      </c>
      <c r="B24" s="13">
        <f t="shared" si="1"/>
        <v>40527</v>
      </c>
      <c r="C24" s="3">
        <v>91.25</v>
      </c>
      <c r="D24" s="3">
        <v>92.52</v>
      </c>
      <c r="E24" s="3">
        <v>90.48</v>
      </c>
      <c r="F24" s="3">
        <v>92.18</v>
      </c>
      <c r="G24" s="3">
        <v>0.67</v>
      </c>
      <c r="H24" s="3">
        <v>0.0073</v>
      </c>
      <c r="I24" s="15">
        <v>74610.0</v>
      </c>
      <c r="J24" s="15">
        <v>167818.0</v>
      </c>
    </row>
    <row r="25">
      <c r="A25" s="12">
        <v>-0.0171</v>
      </c>
      <c r="B25" s="13">
        <f t="shared" si="1"/>
        <v>40528</v>
      </c>
      <c r="C25" s="3">
        <v>92.05</v>
      </c>
      <c r="D25" s="3">
        <v>92.25</v>
      </c>
      <c r="E25" s="3">
        <v>91.58</v>
      </c>
      <c r="F25" s="3">
        <v>91.66</v>
      </c>
      <c r="G25" s="3">
        <v>-0.52</v>
      </c>
      <c r="H25" s="6">
        <v>-0.0056</v>
      </c>
      <c r="I25" s="15">
        <v>62216.0</v>
      </c>
      <c r="J25" s="15">
        <v>167537.0</v>
      </c>
    </row>
    <row r="26">
      <c r="A26" s="17">
        <v>30228.0</v>
      </c>
      <c r="B26" s="13">
        <f t="shared" si="1"/>
        <v>40529</v>
      </c>
      <c r="C26" s="3">
        <v>91.95</v>
      </c>
      <c r="D26" s="3">
        <v>92.44</v>
      </c>
      <c r="E26" s="3">
        <v>91.0</v>
      </c>
      <c r="F26" s="3">
        <v>91.72</v>
      </c>
      <c r="G26" s="3">
        <v>0.06</v>
      </c>
      <c r="H26" s="3">
        <v>7.000000000000001E-4</v>
      </c>
      <c r="I26" s="15">
        <v>47932.0</v>
      </c>
      <c r="J26" s="15">
        <v>172395.0</v>
      </c>
    </row>
    <row r="27">
      <c r="A27" s="17">
        <v>80042.0</v>
      </c>
      <c r="B27" s="13">
        <f t="shared" si="1"/>
        <v>40532</v>
      </c>
      <c r="C27" s="3">
        <v>92.0</v>
      </c>
      <c r="D27" s="3">
        <v>92.86</v>
      </c>
      <c r="E27" s="3">
        <v>91.07</v>
      </c>
      <c r="F27" s="3">
        <v>92.72</v>
      </c>
      <c r="G27" s="3">
        <v>1.0</v>
      </c>
      <c r="H27" s="3">
        <v>0.0109</v>
      </c>
      <c r="I27" s="15">
        <v>42242.0</v>
      </c>
      <c r="J27" s="15">
        <v>175578.0</v>
      </c>
    </row>
    <row r="28">
      <c r="A28" s="14">
        <v>40500.0</v>
      </c>
      <c r="B28" s="13">
        <f t="shared" si="1"/>
        <v>40533</v>
      </c>
      <c r="C28" s="3">
        <v>92.75</v>
      </c>
      <c r="D28" s="3">
        <v>93.4</v>
      </c>
      <c r="E28" s="3">
        <v>92.3</v>
      </c>
      <c r="F28" s="3">
        <v>93.12</v>
      </c>
      <c r="G28" s="3">
        <v>0.4</v>
      </c>
      <c r="H28" s="3">
        <v>0.0043</v>
      </c>
      <c r="I28" s="15">
        <v>51245.0</v>
      </c>
      <c r="J28" s="15">
        <v>179421.0</v>
      </c>
    </row>
    <row r="29">
      <c r="A29" s="8">
        <v>84.13</v>
      </c>
      <c r="B29" s="13">
        <f t="shared" si="1"/>
        <v>40534</v>
      </c>
      <c r="C29" s="3">
        <v>93.32</v>
      </c>
      <c r="D29" s="3">
        <v>93.82</v>
      </c>
      <c r="E29" s="3">
        <v>93.15</v>
      </c>
      <c r="F29" s="3">
        <v>93.5</v>
      </c>
      <c r="G29" s="3">
        <v>0.38</v>
      </c>
      <c r="H29" s="3">
        <v>0.0040999999999999995</v>
      </c>
      <c r="I29" s="15">
        <v>59893.0</v>
      </c>
      <c r="J29" s="15">
        <v>185798.0</v>
      </c>
    </row>
    <row r="30">
      <c r="A30" s="8">
        <v>85.76</v>
      </c>
      <c r="B30" s="13">
        <f t="shared" si="1"/>
        <v>40535</v>
      </c>
      <c r="C30" s="3">
        <v>93.65</v>
      </c>
      <c r="D30" s="3">
        <v>94.33</v>
      </c>
      <c r="E30" s="3">
        <v>93.16</v>
      </c>
      <c r="F30" s="3">
        <v>94.04</v>
      </c>
      <c r="G30" s="3">
        <v>0.54</v>
      </c>
      <c r="H30" s="3">
        <v>0.0058</v>
      </c>
      <c r="I30" s="15">
        <v>48997.0</v>
      </c>
      <c r="J30" s="15">
        <v>186173.0</v>
      </c>
    </row>
    <row r="31">
      <c r="A31" s="8">
        <v>84.01</v>
      </c>
      <c r="B31" s="13">
        <f t="shared" si="1"/>
        <v>40536</v>
      </c>
      <c r="C31" s="3">
        <v>94.25</v>
      </c>
      <c r="D31" s="3">
        <v>94.5</v>
      </c>
      <c r="E31" s="3">
        <v>93.06</v>
      </c>
      <c r="F31" s="3">
        <v>93.55</v>
      </c>
      <c r="G31" s="3">
        <v>-0.49</v>
      </c>
      <c r="H31" s="6">
        <v>-0.0052</v>
      </c>
      <c r="I31" s="15">
        <v>9063.0</v>
      </c>
      <c r="J31" s="15">
        <v>188446.0</v>
      </c>
    </row>
    <row r="32">
      <c r="A32" s="8">
        <v>85.35</v>
      </c>
      <c r="B32" s="13">
        <f t="shared" si="1"/>
        <v>40539</v>
      </c>
      <c r="C32" s="3">
        <v>93.5</v>
      </c>
      <c r="D32" s="3">
        <v>94.29</v>
      </c>
      <c r="E32" s="3">
        <v>92.93</v>
      </c>
      <c r="F32" s="3">
        <v>93.7</v>
      </c>
      <c r="G32" s="3">
        <v>0.15</v>
      </c>
      <c r="H32" s="3">
        <v>0.0016</v>
      </c>
      <c r="I32" s="15">
        <v>21102.0</v>
      </c>
      <c r="J32" s="15">
        <v>187571.0</v>
      </c>
    </row>
    <row r="33">
      <c r="A33" s="9">
        <f>+1.66</f>
        <v>1.66</v>
      </c>
      <c r="B33" s="13">
        <f t="shared" si="1"/>
        <v>40540</v>
      </c>
      <c r="C33" s="3">
        <v>93.65</v>
      </c>
      <c r="D33" s="3">
        <v>94.24</v>
      </c>
      <c r="E33" s="3">
        <v>93.51</v>
      </c>
      <c r="F33" s="3">
        <v>94.19</v>
      </c>
      <c r="G33" s="3">
        <v>0.49</v>
      </c>
      <c r="H33" s="3">
        <v>0.0052</v>
      </c>
      <c r="I33" s="15">
        <v>16405.0</v>
      </c>
      <c r="J33" s="15">
        <v>188223.0</v>
      </c>
    </row>
    <row r="34">
      <c r="A34" s="9">
        <f>+1.98%</f>
        <v>0.0198</v>
      </c>
      <c r="B34" s="13">
        <f t="shared" si="1"/>
        <v>40541</v>
      </c>
      <c r="C34" s="3">
        <v>94.05</v>
      </c>
      <c r="D34" s="3">
        <v>94.22</v>
      </c>
      <c r="E34" s="3">
        <v>93.45</v>
      </c>
      <c r="F34" s="3">
        <v>93.98</v>
      </c>
      <c r="G34" s="3">
        <v>-0.21</v>
      </c>
      <c r="H34" s="6">
        <v>-0.0022</v>
      </c>
      <c r="I34" s="15">
        <v>42064.0</v>
      </c>
      <c r="J34" s="15">
        <v>187932.0</v>
      </c>
    </row>
    <row r="35">
      <c r="A35" s="16">
        <v>37742.0</v>
      </c>
      <c r="B35" s="13">
        <f t="shared" si="1"/>
        <v>40542</v>
      </c>
      <c r="C35" s="3">
        <v>94.0</v>
      </c>
      <c r="D35" s="3">
        <v>94.25</v>
      </c>
      <c r="E35" s="3">
        <v>92.26</v>
      </c>
      <c r="F35" s="3">
        <v>93.01</v>
      </c>
      <c r="G35" s="3">
        <v>-0.97</v>
      </c>
      <c r="H35" s="6">
        <v>-0.0103</v>
      </c>
      <c r="I35" s="15">
        <v>69140.0</v>
      </c>
      <c r="J35" s="15">
        <v>189639.0</v>
      </c>
    </row>
    <row r="36">
      <c r="A36" s="16">
        <v>83625.0</v>
      </c>
      <c r="B36" s="13">
        <f t="shared" si="1"/>
        <v>40543</v>
      </c>
      <c r="C36" s="3">
        <v>92.93</v>
      </c>
      <c r="D36" s="3">
        <v>95.11</v>
      </c>
      <c r="E36" s="3">
        <v>92.09</v>
      </c>
      <c r="F36" s="3">
        <v>94.67</v>
      </c>
      <c r="G36" s="3">
        <v>1.66</v>
      </c>
      <c r="H36" s="3">
        <v>0.0178</v>
      </c>
      <c r="I36" s="15">
        <v>35926.0</v>
      </c>
      <c r="J36" s="15">
        <v>191993.0</v>
      </c>
    </row>
    <row r="37">
      <c r="A37" s="14">
        <v>40501.0</v>
      </c>
      <c r="B37" s="5">
        <f t="shared" si="1"/>
        <v>40546</v>
      </c>
      <c r="C37" s="3">
        <v>94.51</v>
      </c>
      <c r="D37" s="3">
        <v>96.06</v>
      </c>
      <c r="E37" s="3">
        <v>94.43</v>
      </c>
      <c r="F37" s="3">
        <v>94.8</v>
      </c>
      <c r="G37" s="3">
        <v>0.13</v>
      </c>
      <c r="H37" s="3">
        <v>0.0014000000000000002</v>
      </c>
      <c r="I37" s="15">
        <v>41479.0</v>
      </c>
      <c r="J37" s="15">
        <v>193775.0</v>
      </c>
    </row>
    <row r="38">
      <c r="A38" s="8">
        <v>85.54</v>
      </c>
      <c r="B38" s="5">
        <f t="shared" si="1"/>
        <v>40547</v>
      </c>
      <c r="C38" s="3">
        <v>94.87</v>
      </c>
      <c r="D38" s="3">
        <v>95.65</v>
      </c>
      <c r="E38" s="3">
        <v>92.53</v>
      </c>
      <c r="F38" s="3">
        <v>93.49</v>
      </c>
      <c r="G38" s="3">
        <v>-1.31</v>
      </c>
      <c r="H38" s="6">
        <v>-0.0138</v>
      </c>
      <c r="I38" s="15">
        <v>109500.0</v>
      </c>
      <c r="J38" s="15">
        <v>193699.0</v>
      </c>
    </row>
    <row r="39">
      <c r="A39" s="8">
        <v>86.35</v>
      </c>
      <c r="B39" s="5">
        <f t="shared" si="1"/>
        <v>40548</v>
      </c>
      <c r="C39" s="3">
        <v>93.2</v>
      </c>
      <c r="D39" s="3">
        <v>95.71</v>
      </c>
      <c r="E39" s="3">
        <v>92.27</v>
      </c>
      <c r="F39" s="3">
        <v>95.37</v>
      </c>
      <c r="G39" s="3">
        <v>1.88</v>
      </c>
      <c r="H39" s="3">
        <v>0.020099999999999996</v>
      </c>
      <c r="I39" s="15">
        <v>133326.0</v>
      </c>
      <c r="J39" s="15">
        <v>196771.0</v>
      </c>
    </row>
    <row r="40">
      <c r="A40" s="8">
        <v>84.22</v>
      </c>
      <c r="B40" s="5">
        <f t="shared" si="1"/>
        <v>40549</v>
      </c>
      <c r="C40" s="3">
        <v>95.4</v>
      </c>
      <c r="D40" s="3">
        <v>95.92</v>
      </c>
      <c r="E40" s="3">
        <v>93.86</v>
      </c>
      <c r="F40" s="3">
        <v>94.37</v>
      </c>
      <c r="G40" s="3">
        <v>-1.0</v>
      </c>
      <c r="H40" s="6">
        <v>-0.0105</v>
      </c>
      <c r="I40" s="15">
        <v>172260.0</v>
      </c>
      <c r="J40" s="15">
        <v>197212.0</v>
      </c>
    </row>
    <row r="41">
      <c r="A41" s="8">
        <v>84.64</v>
      </c>
      <c r="B41" s="5">
        <f t="shared" si="1"/>
        <v>40550</v>
      </c>
      <c r="C41" s="3">
        <v>94.37</v>
      </c>
      <c r="D41" s="3">
        <v>94.4</v>
      </c>
      <c r="E41" s="3">
        <v>92.42</v>
      </c>
      <c r="F41" s="3">
        <v>93.18</v>
      </c>
      <c r="G41" s="3">
        <v>-1.19</v>
      </c>
      <c r="H41" s="6">
        <v>-0.0126</v>
      </c>
      <c r="I41" s="15">
        <v>151583.0</v>
      </c>
      <c r="J41" s="15">
        <v>201490.0</v>
      </c>
    </row>
    <row r="42">
      <c r="A42" s="11">
        <v>-0.71</v>
      </c>
      <c r="B42" s="5">
        <f t="shared" si="1"/>
        <v>40553</v>
      </c>
      <c r="C42" s="3">
        <v>93.56</v>
      </c>
      <c r="D42" s="3">
        <v>95.63</v>
      </c>
      <c r="E42" s="3">
        <v>93.46</v>
      </c>
      <c r="F42" s="3">
        <v>95.49</v>
      </c>
      <c r="G42" s="3">
        <v>2.31</v>
      </c>
      <c r="H42" s="3">
        <v>0.0248</v>
      </c>
      <c r="I42" s="15">
        <v>164970.0</v>
      </c>
      <c r="J42" s="15">
        <v>226729.0</v>
      </c>
    </row>
    <row r="43">
      <c r="A43" s="12">
        <v>-0.0083</v>
      </c>
      <c r="B43" s="5">
        <f t="shared" si="1"/>
        <v>40554</v>
      </c>
      <c r="C43" s="3">
        <v>95.39</v>
      </c>
      <c r="D43" s="3">
        <v>97.4</v>
      </c>
      <c r="E43" s="3">
        <v>94.83</v>
      </c>
      <c r="F43" s="3">
        <v>97.21</v>
      </c>
      <c r="G43" s="3">
        <v>1.72</v>
      </c>
      <c r="H43" s="3">
        <v>0.018000000000000002</v>
      </c>
      <c r="I43" s="15">
        <v>204487.0</v>
      </c>
      <c r="J43" s="15">
        <v>246326.0</v>
      </c>
    </row>
    <row r="44">
      <c r="A44" s="17">
        <v>46767.0</v>
      </c>
      <c r="B44" s="5">
        <f t="shared" si="1"/>
        <v>40555</v>
      </c>
      <c r="C44" s="3">
        <v>97.24</v>
      </c>
      <c r="D44" s="3">
        <v>98.19</v>
      </c>
      <c r="E44" s="3">
        <v>96.85</v>
      </c>
      <c r="F44" s="3">
        <v>97.57</v>
      </c>
      <c r="G44" s="3">
        <v>0.36</v>
      </c>
      <c r="H44" s="3">
        <v>0.0037</v>
      </c>
      <c r="I44" s="15">
        <v>245364.0</v>
      </c>
      <c r="J44" s="15">
        <v>255733.0</v>
      </c>
    </row>
    <row r="45">
      <c r="A45" s="17">
        <v>85501.0</v>
      </c>
      <c r="B45" s="5">
        <f t="shared" si="1"/>
        <v>40556</v>
      </c>
      <c r="C45" s="3">
        <v>97.71</v>
      </c>
      <c r="D45" s="3">
        <v>97.88</v>
      </c>
      <c r="E45" s="3">
        <v>96.49</v>
      </c>
      <c r="F45" s="3">
        <v>97.29</v>
      </c>
      <c r="G45" s="3">
        <v>-0.28</v>
      </c>
      <c r="H45" s="6">
        <v>-0.0029</v>
      </c>
      <c r="I45" s="15">
        <v>249554.0</v>
      </c>
      <c r="J45" s="15">
        <v>274517.0</v>
      </c>
    </row>
    <row r="46">
      <c r="A46" s="14">
        <v>40504.0</v>
      </c>
      <c r="B46" s="5">
        <f t="shared" si="1"/>
        <v>40557</v>
      </c>
      <c r="C46" s="3">
        <v>97.26</v>
      </c>
      <c r="D46" s="3">
        <v>98.75</v>
      </c>
      <c r="E46" s="3">
        <v>96.77</v>
      </c>
      <c r="F46" s="3">
        <v>98.38</v>
      </c>
      <c r="G46" s="3">
        <v>1.09</v>
      </c>
      <c r="H46" s="3">
        <v>0.011200000000000002</v>
      </c>
      <c r="I46" s="15">
        <v>223006.0</v>
      </c>
      <c r="J46" s="15">
        <v>279824.0</v>
      </c>
    </row>
    <row r="47">
      <c r="A47" s="8">
        <v>84.96</v>
      </c>
      <c r="B47" s="5">
        <f t="shared" si="1"/>
        <v>40560</v>
      </c>
      <c r="C47" s="3">
        <v>98.42</v>
      </c>
      <c r="D47" s="3">
        <v>98.75</v>
      </c>
      <c r="E47" s="3">
        <v>97.4</v>
      </c>
      <c r="F47" s="3">
        <v>97.43</v>
      </c>
      <c r="G47" s="3">
        <v>-0.95</v>
      </c>
      <c r="H47" s="6">
        <v>-0.0097</v>
      </c>
      <c r="I47" s="15">
        <v>85289.0</v>
      </c>
      <c r="J47" s="15">
        <v>276250.0</v>
      </c>
    </row>
    <row r="48">
      <c r="A48" s="8">
        <v>85.72</v>
      </c>
      <c r="B48" s="5">
        <f t="shared" si="1"/>
        <v>40561</v>
      </c>
      <c r="C48" s="3">
        <v>97.4</v>
      </c>
      <c r="D48" s="3">
        <v>98.37</v>
      </c>
      <c r="E48" s="3">
        <v>96.6</v>
      </c>
      <c r="F48" s="3">
        <v>97.8</v>
      </c>
      <c r="G48" s="3">
        <v>0.37</v>
      </c>
      <c r="H48" s="3">
        <v>0.0038</v>
      </c>
      <c r="I48" s="15">
        <v>203399.0</v>
      </c>
      <c r="J48" s="15">
        <v>277256.0</v>
      </c>
    </row>
    <row r="49">
      <c r="A49" s="8">
        <v>83.46</v>
      </c>
      <c r="B49" s="5">
        <f t="shared" si="1"/>
        <v>40562</v>
      </c>
      <c r="C49" s="3">
        <v>97.75</v>
      </c>
      <c r="D49" s="3">
        <v>98.6</v>
      </c>
      <c r="E49" s="3">
        <v>97.55</v>
      </c>
      <c r="F49" s="3">
        <v>98.16</v>
      </c>
      <c r="G49" s="3">
        <v>0.36</v>
      </c>
      <c r="H49" s="3">
        <v>0.0037</v>
      </c>
      <c r="I49" s="15">
        <v>181435.0</v>
      </c>
      <c r="J49" s="15">
        <v>271695.0</v>
      </c>
    </row>
    <row r="50">
      <c r="A50" s="8">
        <v>84.28</v>
      </c>
      <c r="B50" s="5">
        <f t="shared" si="1"/>
        <v>40563</v>
      </c>
      <c r="C50" s="3">
        <v>97.88</v>
      </c>
      <c r="D50" s="3">
        <v>98.14</v>
      </c>
      <c r="E50" s="3">
        <v>95.43</v>
      </c>
      <c r="F50" s="3">
        <v>96.58</v>
      </c>
      <c r="G50" s="3">
        <v>-1.58</v>
      </c>
      <c r="H50" s="6">
        <v>-0.0161</v>
      </c>
      <c r="I50" s="15">
        <v>218211.0</v>
      </c>
      <c r="J50" s="15">
        <v>266856.0</v>
      </c>
    </row>
    <row r="51">
      <c r="A51" s="11">
        <v>-0.36</v>
      </c>
      <c r="B51" s="5">
        <f t="shared" si="1"/>
        <v>40564</v>
      </c>
      <c r="C51" s="3">
        <v>96.34</v>
      </c>
      <c r="D51" s="3">
        <v>97.86</v>
      </c>
      <c r="E51" s="3">
        <v>96.26</v>
      </c>
      <c r="F51" s="3">
        <v>97.6</v>
      </c>
      <c r="G51" s="3">
        <v>1.02</v>
      </c>
      <c r="H51" s="3">
        <v>0.0106</v>
      </c>
      <c r="I51" s="15">
        <v>161784.0</v>
      </c>
      <c r="J51" s="15">
        <v>264519.0</v>
      </c>
    </row>
    <row r="52">
      <c r="A52" s="12">
        <v>-0.0043</v>
      </c>
      <c r="B52" s="5">
        <f t="shared" si="1"/>
        <v>40567</v>
      </c>
      <c r="C52" s="3">
        <v>97.59</v>
      </c>
      <c r="D52" s="3">
        <v>98.17</v>
      </c>
      <c r="E52" s="3">
        <v>96.23</v>
      </c>
      <c r="F52" s="3">
        <v>96.61</v>
      </c>
      <c r="G52" s="3">
        <v>-0.99</v>
      </c>
      <c r="H52" s="6">
        <v>-0.0101</v>
      </c>
      <c r="I52" s="15">
        <v>193777.0</v>
      </c>
      <c r="J52" s="15">
        <v>257594.0</v>
      </c>
    </row>
    <row r="53">
      <c r="A53" s="17">
        <v>23489.0</v>
      </c>
      <c r="B53" s="5">
        <f t="shared" si="1"/>
        <v>40568</v>
      </c>
      <c r="C53" s="3">
        <v>96.39</v>
      </c>
      <c r="D53" s="3">
        <v>96.68</v>
      </c>
      <c r="E53" s="3">
        <v>94.75</v>
      </c>
      <c r="F53" s="3">
        <v>95.25</v>
      </c>
      <c r="G53" s="3">
        <v>-1.36</v>
      </c>
      <c r="H53" s="6">
        <v>-0.0141</v>
      </c>
      <c r="I53" s="15">
        <v>229708.0</v>
      </c>
      <c r="J53" s="15">
        <v>253836.0</v>
      </c>
    </row>
    <row r="54">
      <c r="A54" s="17">
        <v>86669.0</v>
      </c>
      <c r="B54" s="5">
        <f t="shared" si="1"/>
        <v>40569</v>
      </c>
      <c r="C54" s="3">
        <v>95.39</v>
      </c>
      <c r="D54" s="3">
        <v>98.34</v>
      </c>
      <c r="E54" s="3">
        <v>95.29</v>
      </c>
      <c r="F54" s="3">
        <v>97.91</v>
      </c>
      <c r="G54" s="3">
        <v>2.66</v>
      </c>
      <c r="H54" s="3">
        <v>0.0279</v>
      </c>
      <c r="I54" s="15">
        <v>205114.0</v>
      </c>
      <c r="J54" s="15">
        <v>246878.0</v>
      </c>
    </row>
    <row r="55">
      <c r="A55" s="14">
        <v>40505.0</v>
      </c>
      <c r="B55" s="5">
        <f t="shared" si="1"/>
        <v>40570</v>
      </c>
      <c r="C55" s="3">
        <v>98.15</v>
      </c>
      <c r="D55" s="3">
        <v>98.95</v>
      </c>
      <c r="E55" s="3">
        <v>97.15</v>
      </c>
      <c r="F55" s="3">
        <v>97.39</v>
      </c>
      <c r="G55" s="3">
        <v>-0.52</v>
      </c>
      <c r="H55" s="6">
        <v>-0.0053</v>
      </c>
      <c r="I55" s="15">
        <v>201584.0</v>
      </c>
      <c r="J55" s="15">
        <v>240305.0</v>
      </c>
    </row>
    <row r="56">
      <c r="A56" s="8">
        <v>84.26</v>
      </c>
      <c r="B56" s="5">
        <f t="shared" si="1"/>
        <v>40571</v>
      </c>
      <c r="C56" s="3">
        <v>97.44</v>
      </c>
      <c r="D56" s="3">
        <v>99.74</v>
      </c>
      <c r="E56" s="3">
        <v>97.14</v>
      </c>
      <c r="F56" s="3">
        <v>99.42</v>
      </c>
      <c r="G56" s="3">
        <v>2.03</v>
      </c>
      <c r="H56" s="3">
        <v>0.0208</v>
      </c>
      <c r="I56" s="15">
        <v>234919.0</v>
      </c>
      <c r="J56" s="15">
        <v>227143.0</v>
      </c>
    </row>
    <row r="57">
      <c r="A57" s="8">
        <v>84.31</v>
      </c>
      <c r="B57" s="5">
        <f t="shared" si="1"/>
        <v>40574</v>
      </c>
      <c r="C57" s="3">
        <v>99.8</v>
      </c>
      <c r="D57" s="3">
        <v>101.73</v>
      </c>
      <c r="E57" s="3">
        <v>98.5</v>
      </c>
      <c r="F57" s="3">
        <v>101.01</v>
      </c>
      <c r="G57" s="3">
        <v>1.59</v>
      </c>
      <c r="H57" s="3">
        <v>0.016</v>
      </c>
      <c r="I57" s="15">
        <v>197707.0</v>
      </c>
      <c r="J57" s="15">
        <v>203670.0</v>
      </c>
    </row>
    <row r="58">
      <c r="A58" s="8">
        <v>82.87</v>
      </c>
      <c r="B58" s="5">
        <f t="shared" si="1"/>
        <v>40575</v>
      </c>
      <c r="C58" s="3">
        <v>101.01</v>
      </c>
      <c r="D58" s="3">
        <v>102.08</v>
      </c>
      <c r="E58" s="3">
        <v>100.19</v>
      </c>
      <c r="F58" s="3">
        <v>101.74</v>
      </c>
      <c r="G58" s="3">
        <v>0.73</v>
      </c>
      <c r="H58" s="3">
        <v>0.0072</v>
      </c>
      <c r="I58" s="15">
        <v>181776.0</v>
      </c>
      <c r="J58" s="15">
        <v>193708.0</v>
      </c>
    </row>
    <row r="59">
      <c r="A59" s="8">
        <v>83.63</v>
      </c>
      <c r="B59" s="5">
        <f t="shared" si="1"/>
        <v>40576</v>
      </c>
      <c r="C59" s="3">
        <v>101.7</v>
      </c>
      <c r="D59" s="3">
        <v>102.59</v>
      </c>
      <c r="E59" s="3">
        <v>101.29</v>
      </c>
      <c r="F59" s="3">
        <v>102.34</v>
      </c>
      <c r="G59" s="3">
        <v>0.6</v>
      </c>
      <c r="H59" s="3">
        <v>0.0059</v>
      </c>
      <c r="I59" s="15">
        <v>182248.0</v>
      </c>
      <c r="J59" s="15">
        <v>165238.0</v>
      </c>
    </row>
    <row r="60">
      <c r="A60" s="11">
        <v>-0.65</v>
      </c>
      <c r="B60" s="5">
        <f t="shared" si="1"/>
        <v>40577</v>
      </c>
      <c r="C60" s="3">
        <v>102.62</v>
      </c>
      <c r="D60" s="3">
        <v>103.37</v>
      </c>
      <c r="E60" s="3">
        <v>101.41</v>
      </c>
      <c r="F60" s="3">
        <v>101.76</v>
      </c>
      <c r="G60" s="3">
        <v>-0.58</v>
      </c>
      <c r="H60" s="6">
        <v>-0.0057</v>
      </c>
      <c r="I60" s="15">
        <v>162562.0</v>
      </c>
      <c r="J60" s="15">
        <v>153670.0</v>
      </c>
    </row>
    <row r="61">
      <c r="A61" s="12">
        <v>-0.0077</v>
      </c>
      <c r="B61" s="5">
        <f t="shared" si="1"/>
        <v>40578</v>
      </c>
      <c r="C61" s="3">
        <v>101.86</v>
      </c>
      <c r="D61" s="3">
        <v>102.48</v>
      </c>
      <c r="E61" s="3">
        <v>99.48</v>
      </c>
      <c r="F61" s="3">
        <v>99.83</v>
      </c>
      <c r="G61" s="3">
        <v>-1.93</v>
      </c>
      <c r="H61" s="6">
        <v>-0.019</v>
      </c>
      <c r="I61" s="15">
        <v>173531.0</v>
      </c>
      <c r="J61" s="15">
        <v>142770.0</v>
      </c>
    </row>
    <row r="62">
      <c r="A62" s="17">
        <v>37840.0</v>
      </c>
      <c r="B62" s="5">
        <f t="shared" si="1"/>
        <v>40581</v>
      </c>
      <c r="C62" s="3">
        <v>100.35</v>
      </c>
      <c r="D62" s="3">
        <v>100.9</v>
      </c>
      <c r="E62" s="3">
        <v>98.77</v>
      </c>
      <c r="F62" s="3">
        <v>99.25</v>
      </c>
      <c r="G62" s="3">
        <v>-0.58</v>
      </c>
      <c r="H62" s="6">
        <v>-0.0058</v>
      </c>
      <c r="I62" s="15">
        <v>193647.0</v>
      </c>
      <c r="J62" s="15">
        <v>106320.0</v>
      </c>
    </row>
    <row r="63">
      <c r="A63" s="17">
        <v>86516.0</v>
      </c>
      <c r="B63" s="5">
        <f t="shared" si="1"/>
        <v>40582</v>
      </c>
      <c r="C63" s="3">
        <v>99.3</v>
      </c>
      <c r="D63" s="3">
        <v>100.42</v>
      </c>
      <c r="E63" s="3">
        <v>97.51</v>
      </c>
      <c r="F63" s="3">
        <v>99.92</v>
      </c>
      <c r="G63" s="3">
        <v>0.67</v>
      </c>
      <c r="H63" s="3">
        <v>0.0068000000000000005</v>
      </c>
      <c r="I63" s="15">
        <v>202988.0</v>
      </c>
      <c r="J63" s="15">
        <v>82991.0</v>
      </c>
    </row>
    <row r="64">
      <c r="A64" s="14">
        <v>40506.0</v>
      </c>
      <c r="B64" s="5">
        <f t="shared" si="1"/>
        <v>40583</v>
      </c>
      <c r="C64" s="3">
        <v>100.34</v>
      </c>
      <c r="D64" s="3">
        <v>102.25</v>
      </c>
      <c r="E64" s="3">
        <v>100.03</v>
      </c>
      <c r="F64" s="3">
        <v>101.82</v>
      </c>
      <c r="G64" s="3">
        <v>1.9</v>
      </c>
      <c r="H64" s="3">
        <v>0.019</v>
      </c>
      <c r="I64" s="15">
        <v>136431.0</v>
      </c>
      <c r="J64" s="15">
        <v>68217.0</v>
      </c>
    </row>
    <row r="65">
      <c r="A65" s="8">
        <v>83.68</v>
      </c>
      <c r="B65" s="5">
        <f t="shared" si="1"/>
        <v>40584</v>
      </c>
      <c r="C65" s="3">
        <v>101.95</v>
      </c>
      <c r="D65" s="3">
        <v>102.88</v>
      </c>
      <c r="E65" s="3">
        <v>100.48</v>
      </c>
      <c r="F65" s="3">
        <v>100.87</v>
      </c>
      <c r="G65" s="3">
        <v>-0.95</v>
      </c>
      <c r="H65" s="6">
        <v>-0.0093</v>
      </c>
      <c r="I65" s="15">
        <v>130453.0</v>
      </c>
      <c r="J65" s="15">
        <v>23196.0</v>
      </c>
    </row>
    <row r="66">
      <c r="A66" s="8">
        <v>86.55</v>
      </c>
      <c r="B66" s="5">
        <f t="shared" si="1"/>
        <v>40585</v>
      </c>
      <c r="C66" s="3">
        <v>101.56</v>
      </c>
      <c r="D66" s="3">
        <v>102.03</v>
      </c>
      <c r="E66" s="3">
        <v>100.43</v>
      </c>
      <c r="F66" s="3">
        <v>101.43</v>
      </c>
      <c r="G66" s="3">
        <v>0.56</v>
      </c>
      <c r="H66" s="3">
        <v>0.005600000000000001</v>
      </c>
      <c r="I66" s="15">
        <v>18897.0</v>
      </c>
      <c r="J66" s="3">
        <v>0.0</v>
      </c>
    </row>
    <row r="67">
      <c r="A67" s="8">
        <v>83.68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86.17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+2.54</f>
        <v>2.54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+3.04%</f>
        <v>0.0304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33436.0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84383.0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4">
        <v>40507.0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86.2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86.82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85.83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86.45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+0.28</f>
        <v>0.28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+0.32%</f>
        <v>0.0032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7419.0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85479.0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40508.0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86.17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86.18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85.06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85.91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-0.54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-0.0062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13905.0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87197.0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4">
        <v>40511.0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85.99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87.8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85.85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87.61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+1.7</f>
        <v>1.7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+1.98%</f>
        <v>0.0198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33803.0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94486.0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40512.0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87.57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87.61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85.64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86.11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-1.5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-0.0171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35146.0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97624.0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40513.0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86.23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89.11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85.85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88.97</v>
      </c>
      <c r="B113" s="3" t="str">
        <f t="shared" si="1"/>
        <v/>
      </c>
    </row>
    <row r="114">
      <c r="A114" s="9">
        <f>+2.86</f>
        <v>2.86</v>
      </c>
      <c r="B114" s="3" t="str">
        <f t="shared" si="1"/>
        <v>#REF!</v>
      </c>
    </row>
    <row r="115">
      <c r="A115" s="9">
        <f>+3.32%</f>
        <v>0.0332</v>
      </c>
      <c r="B115" s="3" t="str">
        <f t="shared" si="1"/>
        <v>#REF!</v>
      </c>
    </row>
    <row r="116">
      <c r="A116" s="16">
        <v>47405.0</v>
      </c>
      <c r="B116" s="3" t="str">
        <f t="shared" si="1"/>
        <v>#REF!</v>
      </c>
    </row>
    <row r="117">
      <c r="A117" s="16">
        <v>104924.0</v>
      </c>
      <c r="B117" s="3" t="str">
        <f t="shared" si="1"/>
        <v>#REF!</v>
      </c>
    </row>
    <row r="118">
      <c r="A118" s="7">
        <v>40514.0</v>
      </c>
      <c r="B118" s="3" t="str">
        <f t="shared" si="1"/>
        <v>#REF!</v>
      </c>
    </row>
    <row r="119">
      <c r="A119" s="8">
        <v>88.8</v>
      </c>
      <c r="B119" s="3" t="str">
        <f t="shared" si="1"/>
        <v>#REF!</v>
      </c>
    </row>
    <row r="120">
      <c r="A120" s="8">
        <v>90.75</v>
      </c>
      <c r="B120" s="3" t="str">
        <f t="shared" si="1"/>
        <v>#REF!</v>
      </c>
    </row>
    <row r="121">
      <c r="A121" s="8">
        <v>88.54</v>
      </c>
      <c r="B121" s="3" t="str">
        <f t="shared" si="1"/>
        <v>#REF!</v>
      </c>
    </row>
    <row r="122">
      <c r="A122" s="8">
        <v>90.62</v>
      </c>
      <c r="B122" s="3" t="str">
        <f t="shared" si="1"/>
        <v>#REF!</v>
      </c>
    </row>
    <row r="123">
      <c r="A123" s="9">
        <f>+1.65</f>
        <v>1.65</v>
      </c>
      <c r="B123" s="3" t="str">
        <f t="shared" si="1"/>
        <v>#REF!</v>
      </c>
    </row>
    <row r="124">
      <c r="A124" s="9">
        <f>+1.85%</f>
        <v>0.0185</v>
      </c>
      <c r="B124" s="3" t="str">
        <f t="shared" si="1"/>
        <v>#REF!</v>
      </c>
    </row>
    <row r="125">
      <c r="A125" s="16">
        <v>49787.0</v>
      </c>
      <c r="B125" s="3" t="str">
        <f t="shared" si="1"/>
        <v>#REF!</v>
      </c>
    </row>
    <row r="126">
      <c r="A126" s="16">
        <v>107586.0</v>
      </c>
      <c r="B126" s="3" t="str">
        <f t="shared" si="1"/>
        <v>#REF!</v>
      </c>
    </row>
    <row r="127">
      <c r="A127" s="7">
        <v>40515.0</v>
      </c>
      <c r="B127" s="3" t="str">
        <f t="shared" si="1"/>
        <v>#REF!</v>
      </c>
    </row>
    <row r="128">
      <c r="A128" s="8">
        <v>90.43</v>
      </c>
      <c r="B128" s="3" t="str">
        <f t="shared" si="1"/>
        <v>#REF!</v>
      </c>
    </row>
    <row r="129">
      <c r="A129" s="8">
        <v>91.9</v>
      </c>
      <c r="B129" s="3" t="str">
        <f t="shared" si="1"/>
        <v>#REF!</v>
      </c>
    </row>
    <row r="130">
      <c r="A130" s="8">
        <v>90.1</v>
      </c>
      <c r="B130" s="3" t="str">
        <f t="shared" si="1"/>
        <v>#REF!</v>
      </c>
    </row>
    <row r="131">
      <c r="A131" s="8">
        <v>91.49</v>
      </c>
      <c r="B131" s="3" t="str">
        <f t="shared" si="1"/>
        <v>#REF!</v>
      </c>
    </row>
    <row r="132">
      <c r="A132" s="9">
        <f>+0.87</f>
        <v>0.87</v>
      </c>
      <c r="B132" s="3" t="str">
        <f t="shared" si="1"/>
        <v>#REF!</v>
      </c>
    </row>
    <row r="133">
      <c r="A133" s="9">
        <f>+0.96%</f>
        <v>0.0096</v>
      </c>
      <c r="B133" s="3" t="str">
        <f t="shared" si="1"/>
        <v>#REF!</v>
      </c>
    </row>
    <row r="134">
      <c r="A134" s="16">
        <v>69282.0</v>
      </c>
      <c r="B134" s="3" t="str">
        <f t="shared" si="1"/>
        <v>#REF!</v>
      </c>
    </row>
    <row r="135">
      <c r="A135" s="16">
        <v>109376.0</v>
      </c>
      <c r="B135" s="3" t="str">
        <f t="shared" si="1"/>
        <v>#REF!</v>
      </c>
    </row>
    <row r="136">
      <c r="A136" s="7">
        <v>40518.0</v>
      </c>
      <c r="B136" s="3" t="str">
        <f t="shared" si="1"/>
        <v>#REF!</v>
      </c>
    </row>
    <row r="137">
      <c r="A137" s="8">
        <v>91.69</v>
      </c>
      <c r="B137" s="3" t="str">
        <f t="shared" si="1"/>
        <v>#REF!</v>
      </c>
    </row>
    <row r="138">
      <c r="A138" s="8">
        <v>92.09</v>
      </c>
      <c r="B138" s="3" t="str">
        <f t="shared" si="1"/>
        <v>#REF!</v>
      </c>
    </row>
    <row r="139">
      <c r="A139" s="8">
        <v>90.9</v>
      </c>
      <c r="B139" s="3" t="str">
        <f t="shared" si="1"/>
        <v>#REF!</v>
      </c>
    </row>
    <row r="140">
      <c r="A140" s="8">
        <v>91.52</v>
      </c>
      <c r="B140" s="3" t="str">
        <f t="shared" si="1"/>
        <v>#REF!</v>
      </c>
    </row>
    <row r="141">
      <c r="A141" s="9">
        <f>+0.03</f>
        <v>0.03</v>
      </c>
      <c r="B141" s="3" t="str">
        <f t="shared" si="1"/>
        <v>#REF!</v>
      </c>
    </row>
    <row r="142">
      <c r="A142" s="9">
        <f>+0.03%</f>
        <v>0.0003</v>
      </c>
      <c r="B142" s="3" t="str">
        <f t="shared" si="1"/>
        <v>#REF!</v>
      </c>
    </row>
    <row r="143">
      <c r="A143" s="16">
        <v>40700.0</v>
      </c>
      <c r="B143" s="3" t="str">
        <f t="shared" si="1"/>
        <v>#REF!</v>
      </c>
    </row>
    <row r="144">
      <c r="A144" s="16">
        <v>110683.0</v>
      </c>
      <c r="B144" s="3" t="str">
        <f t="shared" si="1"/>
        <v>#REF!</v>
      </c>
    </row>
    <row r="145">
      <c r="A145" s="7">
        <v>40519.0</v>
      </c>
      <c r="B145" s="3" t="str">
        <f t="shared" si="1"/>
        <v>#REF!</v>
      </c>
    </row>
    <row r="146">
      <c r="A146" s="8">
        <v>91.04</v>
      </c>
      <c r="B146" s="3" t="str">
        <f t="shared" si="1"/>
        <v>#REF!</v>
      </c>
    </row>
    <row r="147">
      <c r="A147" s="8">
        <v>92.99</v>
      </c>
      <c r="B147" s="3" t="str">
        <f t="shared" si="1"/>
        <v>#REF!</v>
      </c>
    </row>
    <row r="148">
      <c r="A148" s="8">
        <v>90.95</v>
      </c>
      <c r="B148" s="3" t="str">
        <f t="shared" si="1"/>
        <v>#REF!</v>
      </c>
    </row>
    <row r="149">
      <c r="A149" s="8">
        <v>91.6</v>
      </c>
      <c r="B149" s="3" t="str">
        <f t="shared" si="1"/>
        <v>#REF!</v>
      </c>
    </row>
    <row r="150">
      <c r="A150" s="9">
        <f>+0.08</f>
        <v>0.08</v>
      </c>
      <c r="B150" s="3" t="str">
        <f t="shared" si="1"/>
        <v>#REF!</v>
      </c>
    </row>
    <row r="151">
      <c r="A151" s="9">
        <f>+0.09%</f>
        <v>0.0009</v>
      </c>
      <c r="B151" s="3" t="str">
        <f t="shared" si="1"/>
        <v>#REF!</v>
      </c>
    </row>
    <row r="152">
      <c r="A152" s="16">
        <v>73887.0</v>
      </c>
      <c r="B152" s="3" t="str">
        <f t="shared" si="1"/>
        <v>#REF!</v>
      </c>
    </row>
    <row r="153">
      <c r="A153" s="16">
        <v>125721.0</v>
      </c>
      <c r="B153" s="3" t="str">
        <f t="shared" si="1"/>
        <v>#REF!</v>
      </c>
    </row>
    <row r="154">
      <c r="A154" s="7">
        <v>40520.0</v>
      </c>
      <c r="B154" s="3" t="str">
        <f t="shared" si="1"/>
        <v>#REF!</v>
      </c>
    </row>
    <row r="155">
      <c r="A155" s="8">
        <v>91.16</v>
      </c>
      <c r="B155" s="3" t="str">
        <f t="shared" si="1"/>
        <v>#REF!</v>
      </c>
    </row>
    <row r="156">
      <c r="A156" s="8">
        <v>91.93</v>
      </c>
      <c r="B156" s="3" t="str">
        <f t="shared" si="1"/>
        <v>#REF!</v>
      </c>
    </row>
    <row r="157">
      <c r="A157" s="8">
        <v>90.43</v>
      </c>
      <c r="B157" s="3" t="str">
        <f t="shared" si="1"/>
        <v>#REF!</v>
      </c>
    </row>
    <row r="158">
      <c r="A158" s="8">
        <v>91.1</v>
      </c>
      <c r="B158" s="3" t="str">
        <f t="shared" si="1"/>
        <v>#REF!</v>
      </c>
    </row>
    <row r="159">
      <c r="A159" s="11">
        <v>-0.5</v>
      </c>
      <c r="B159" s="3" t="str">
        <f t="shared" si="1"/>
        <v>#REF!</v>
      </c>
    </row>
    <row r="160">
      <c r="A160" s="12">
        <v>-0.0055</v>
      </c>
      <c r="B160" s="3" t="str">
        <f t="shared" si="1"/>
        <v>#REF!</v>
      </c>
    </row>
    <row r="161">
      <c r="A161" s="17">
        <v>67423.0</v>
      </c>
      <c r="B161" s="3" t="str">
        <f t="shared" si="1"/>
        <v>#REF!</v>
      </c>
    </row>
    <row r="162">
      <c r="A162" s="17">
        <v>130398.0</v>
      </c>
      <c r="B162" s="3" t="str">
        <f t="shared" si="1"/>
        <v>#REF!</v>
      </c>
    </row>
    <row r="163">
      <c r="A163" s="7">
        <v>40521.0</v>
      </c>
      <c r="B163" s="3" t="str">
        <f t="shared" si="1"/>
        <v>#REF!</v>
      </c>
    </row>
    <row r="164">
      <c r="A164" s="8">
        <v>91.75</v>
      </c>
      <c r="B164" s="3" t="str">
        <f t="shared" si="1"/>
        <v>#REF!</v>
      </c>
    </row>
    <row r="165">
      <c r="A165" s="8">
        <v>91.9</v>
      </c>
      <c r="B165" s="3" t="str">
        <f t="shared" si="1"/>
        <v>#REF!</v>
      </c>
    </row>
    <row r="166">
      <c r="A166" s="8">
        <v>90.59</v>
      </c>
      <c r="B166" s="3" t="str">
        <f t="shared" si="1"/>
        <v>#REF!</v>
      </c>
    </row>
    <row r="167">
      <c r="A167" s="8">
        <v>91.26</v>
      </c>
      <c r="B167" s="3" t="str">
        <f t="shared" si="1"/>
        <v>#REF!</v>
      </c>
    </row>
    <row r="168">
      <c r="A168" s="9">
        <f>+0.16</f>
        <v>0.16</v>
      </c>
      <c r="B168" s="3" t="str">
        <f t="shared" si="1"/>
        <v>#REF!</v>
      </c>
    </row>
    <row r="169">
      <c r="A169" s="9">
        <f>+0.18%</f>
        <v>0.0018</v>
      </c>
      <c r="B169" s="3" t="str">
        <f t="shared" si="1"/>
        <v>#REF!</v>
      </c>
    </row>
    <row r="170">
      <c r="A170" s="16">
        <v>50936.0</v>
      </c>
      <c r="B170" s="3" t="str">
        <f t="shared" si="1"/>
        <v>#REF!</v>
      </c>
    </row>
    <row r="171">
      <c r="A171" s="16">
        <v>133256.0</v>
      </c>
      <c r="B171" s="3" t="str">
        <f t="shared" si="1"/>
        <v>#REF!</v>
      </c>
    </row>
    <row r="172">
      <c r="A172" s="14">
        <v>40522.0</v>
      </c>
      <c r="B172" s="3" t="str">
        <f t="shared" si="1"/>
        <v>#REF!</v>
      </c>
    </row>
    <row r="173">
      <c r="A173" s="8">
        <v>91.49</v>
      </c>
      <c r="B173" s="3" t="str">
        <f t="shared" si="1"/>
        <v>#REF!</v>
      </c>
    </row>
    <row r="174">
      <c r="A174" s="8">
        <v>91.79</v>
      </c>
      <c r="B174" s="3" t="str">
        <f t="shared" si="1"/>
        <v>#REF!</v>
      </c>
    </row>
    <row r="175">
      <c r="A175" s="8">
        <v>90.13</v>
      </c>
      <c r="B175" s="3" t="str">
        <f t="shared" si="1"/>
        <v>#REF!</v>
      </c>
    </row>
    <row r="176">
      <c r="A176" s="8">
        <v>90.74</v>
      </c>
      <c r="B176" s="3" t="str">
        <f t="shared" si="1"/>
        <v>#REF!</v>
      </c>
    </row>
    <row r="177">
      <c r="A177" s="11">
        <v>-0.52</v>
      </c>
      <c r="B177" s="3" t="str">
        <f t="shared" si="1"/>
        <v>#REF!</v>
      </c>
    </row>
    <row r="178">
      <c r="A178" s="12">
        <v>-0.0057</v>
      </c>
      <c r="B178" s="3" t="str">
        <f t="shared" si="1"/>
        <v>#REF!</v>
      </c>
    </row>
    <row r="179">
      <c r="A179" s="17">
        <v>41028.0</v>
      </c>
      <c r="B179" s="3" t="str">
        <f t="shared" si="1"/>
        <v>#REF!</v>
      </c>
    </row>
    <row r="180">
      <c r="A180" s="17">
        <v>140098.0</v>
      </c>
      <c r="B180" s="3" t="str">
        <f t="shared" si="1"/>
        <v>#REF!</v>
      </c>
    </row>
    <row r="181">
      <c r="A181" s="14">
        <v>40525.0</v>
      </c>
      <c r="B181" s="3" t="str">
        <f t="shared" si="1"/>
        <v>#REF!</v>
      </c>
    </row>
    <row r="182">
      <c r="A182" s="8">
        <v>90.73</v>
      </c>
      <c r="B182" s="3" t="str">
        <f t="shared" si="1"/>
        <v>#REF!</v>
      </c>
    </row>
    <row r="183">
      <c r="A183" s="8">
        <v>92.5</v>
      </c>
      <c r="B183" s="3" t="str">
        <f t="shared" si="1"/>
        <v>#REF!</v>
      </c>
    </row>
    <row r="184">
      <c r="A184" s="8">
        <v>90.73</v>
      </c>
      <c r="B184" s="3" t="str">
        <f t="shared" si="1"/>
        <v>#REF!</v>
      </c>
    </row>
    <row r="185">
      <c r="A185" s="8">
        <v>91.5</v>
      </c>
      <c r="B185" s="3" t="str">
        <f t="shared" si="1"/>
        <v>#REF!</v>
      </c>
    </row>
    <row r="186">
      <c r="A186" s="9">
        <f>+0.76</f>
        <v>0.76</v>
      </c>
      <c r="B186" s="3" t="str">
        <f t="shared" si="1"/>
        <v>#REF!</v>
      </c>
    </row>
    <row r="187">
      <c r="A187" s="9">
        <f>+0.84%</f>
        <v>0.0084</v>
      </c>
      <c r="B187" s="3" t="str">
        <f t="shared" si="1"/>
        <v>#REF!</v>
      </c>
    </row>
    <row r="188">
      <c r="A188" s="16">
        <v>50046.0</v>
      </c>
      <c r="B188" s="3" t="str">
        <f t="shared" si="1"/>
        <v>#REF!</v>
      </c>
    </row>
    <row r="189">
      <c r="A189" s="16">
        <v>146902.0</v>
      </c>
      <c r="B189" s="3" t="str">
        <f t="shared" si="1"/>
        <v>#REF!</v>
      </c>
    </row>
    <row r="190">
      <c r="A190" s="14">
        <v>40526.0</v>
      </c>
      <c r="B190" s="3" t="str">
        <f t="shared" si="1"/>
        <v>#REF!</v>
      </c>
    </row>
    <row r="191">
      <c r="A191" s="8">
        <v>91.37</v>
      </c>
      <c r="B191" s="3" t="str">
        <f t="shared" si="1"/>
        <v>#REF!</v>
      </c>
    </row>
    <row r="192">
      <c r="A192" s="8">
        <v>92.04</v>
      </c>
      <c r="B192" s="3" t="str">
        <f t="shared" si="1"/>
        <v>#REF!</v>
      </c>
    </row>
    <row r="193">
      <c r="A193" s="8">
        <v>91.0</v>
      </c>
      <c r="B193" s="3" t="str">
        <f t="shared" si="1"/>
        <v>#REF!</v>
      </c>
    </row>
    <row r="194">
      <c r="A194" s="8">
        <v>91.51</v>
      </c>
      <c r="B194" s="3" t="str">
        <f t="shared" si="1"/>
        <v>#REF!</v>
      </c>
    </row>
    <row r="195">
      <c r="A195" s="9">
        <f>+0.01</f>
        <v>0.01</v>
      </c>
      <c r="B195" s="3" t="str">
        <f t="shared" si="1"/>
        <v>#REF!</v>
      </c>
    </row>
    <row r="196">
      <c r="A196" s="9">
        <f>+0.01%</f>
        <v>0.0001</v>
      </c>
      <c r="B196" s="3" t="str">
        <f t="shared" si="1"/>
        <v>#REF!</v>
      </c>
    </row>
    <row r="197">
      <c r="A197" s="16">
        <v>60185.0</v>
      </c>
      <c r="B197" s="3" t="str">
        <f t="shared" si="1"/>
        <v>#REF!</v>
      </c>
    </row>
    <row r="198">
      <c r="A198" s="16">
        <v>155023.0</v>
      </c>
      <c r="B198" s="3" t="str">
        <f t="shared" si="1"/>
        <v>#REF!</v>
      </c>
    </row>
    <row r="199">
      <c r="A199" s="14">
        <v>40527.0</v>
      </c>
      <c r="B199" s="3" t="str">
        <f t="shared" si="1"/>
        <v>#REF!</v>
      </c>
    </row>
    <row r="200">
      <c r="A200" s="8">
        <v>91.25</v>
      </c>
      <c r="B200" s="3" t="str">
        <f t="shared" si="1"/>
        <v>#REF!</v>
      </c>
    </row>
    <row r="201">
      <c r="A201" s="8">
        <v>92.52</v>
      </c>
      <c r="B201" s="3" t="str">
        <f t="shared" si="1"/>
        <v>#REF!</v>
      </c>
    </row>
    <row r="202">
      <c r="A202" s="8">
        <v>90.48</v>
      </c>
      <c r="B202" s="3" t="str">
        <f t="shared" si="1"/>
        <v>#REF!</v>
      </c>
    </row>
    <row r="203">
      <c r="A203" s="8">
        <v>92.18</v>
      </c>
      <c r="B203" s="3" t="str">
        <f t="shared" si="1"/>
        <v>#REF!</v>
      </c>
    </row>
    <row r="204">
      <c r="A204" s="9">
        <f>+0.67</f>
        <v>0.67</v>
      </c>
      <c r="B204" s="3" t="str">
        <f t="shared" si="1"/>
        <v>#REF!</v>
      </c>
    </row>
    <row r="205">
      <c r="A205" s="9">
        <f>+0.73%</f>
        <v>0.0073</v>
      </c>
      <c r="B205" s="3" t="str">
        <f t="shared" si="1"/>
        <v>#REF!</v>
      </c>
    </row>
    <row r="206">
      <c r="A206" s="16">
        <v>74610.0</v>
      </c>
      <c r="B206" s="3" t="str">
        <f t="shared" si="1"/>
        <v>#REF!</v>
      </c>
    </row>
    <row r="207">
      <c r="A207" s="16">
        <v>167818.0</v>
      </c>
      <c r="B207" s="3" t="str">
        <f t="shared" si="1"/>
        <v>#REF!</v>
      </c>
    </row>
    <row r="208">
      <c r="A208" s="14">
        <v>40528.0</v>
      </c>
      <c r="B208" s="3" t="str">
        <f t="shared" si="1"/>
        <v>#REF!</v>
      </c>
    </row>
    <row r="209">
      <c r="A209" s="8">
        <v>92.05</v>
      </c>
      <c r="B209" s="3" t="str">
        <f t="shared" si="1"/>
        <v>#REF!</v>
      </c>
    </row>
    <row r="210">
      <c r="A210" s="8">
        <v>92.25</v>
      </c>
      <c r="B210" s="3" t="str">
        <f t="shared" si="1"/>
        <v>#REF!</v>
      </c>
    </row>
    <row r="211">
      <c r="A211" s="8">
        <v>91.58</v>
      </c>
      <c r="B211" s="3" t="str">
        <f t="shared" si="1"/>
        <v>#REF!</v>
      </c>
    </row>
    <row r="212">
      <c r="A212" s="8">
        <v>91.66</v>
      </c>
      <c r="B212" s="3" t="str">
        <f t="shared" si="1"/>
        <v>#REF!</v>
      </c>
    </row>
    <row r="213">
      <c r="A213" s="11">
        <v>-0.52</v>
      </c>
      <c r="B213" s="3" t="str">
        <f t="shared" si="1"/>
        <v>#REF!</v>
      </c>
    </row>
    <row r="214">
      <c r="A214" s="12">
        <v>-0.0056</v>
      </c>
      <c r="B214" s="3" t="str">
        <f t="shared" si="1"/>
        <v>#REF!</v>
      </c>
    </row>
    <row r="215">
      <c r="A215" s="17">
        <v>62216.0</v>
      </c>
      <c r="B215" s="3" t="str">
        <f t="shared" si="1"/>
        <v>#REF!</v>
      </c>
    </row>
    <row r="216">
      <c r="A216" s="17">
        <v>167537.0</v>
      </c>
      <c r="B216" s="3" t="str">
        <f t="shared" si="1"/>
        <v>#REF!</v>
      </c>
    </row>
    <row r="217">
      <c r="A217" s="14">
        <v>40529.0</v>
      </c>
      <c r="B217" s="3" t="str">
        <f t="shared" si="1"/>
        <v>#REF!</v>
      </c>
    </row>
    <row r="218">
      <c r="A218" s="8">
        <v>91.95</v>
      </c>
      <c r="B218" s="3" t="str">
        <f t="shared" si="1"/>
        <v>#REF!</v>
      </c>
    </row>
    <row r="219">
      <c r="A219" s="8">
        <v>92.44</v>
      </c>
      <c r="B219" s="3" t="str">
        <f t="shared" si="1"/>
        <v>#REF!</v>
      </c>
    </row>
    <row r="220">
      <c r="A220" s="8">
        <v>91.0</v>
      </c>
      <c r="B220" s="3" t="str">
        <f t="shared" si="1"/>
        <v>#REF!</v>
      </c>
    </row>
    <row r="221">
      <c r="A221" s="8">
        <v>91.72</v>
      </c>
      <c r="B221" s="3" t="str">
        <f t="shared" si="1"/>
        <v>#REF!</v>
      </c>
    </row>
    <row r="222">
      <c r="A222" s="9">
        <f>+0.06</f>
        <v>0.06</v>
      </c>
      <c r="B222" s="3" t="str">
        <f t="shared" si="1"/>
        <v>#REF!</v>
      </c>
    </row>
    <row r="223">
      <c r="A223" s="9">
        <f>+0.07%</f>
        <v>0.0007</v>
      </c>
      <c r="B223" s="3" t="str">
        <f t="shared" si="1"/>
        <v>#REF!</v>
      </c>
    </row>
    <row r="224">
      <c r="A224" s="16">
        <v>47932.0</v>
      </c>
      <c r="B224" s="3" t="str">
        <f t="shared" si="1"/>
        <v>#REF!</v>
      </c>
    </row>
    <row r="225">
      <c r="A225" s="16">
        <v>172395.0</v>
      </c>
      <c r="B225" s="3" t="str">
        <f t="shared" si="1"/>
        <v>#REF!</v>
      </c>
    </row>
    <row r="226">
      <c r="A226" s="14">
        <v>40532.0</v>
      </c>
      <c r="B226" s="3" t="str">
        <f t="shared" si="1"/>
        <v>#REF!</v>
      </c>
    </row>
    <row r="227">
      <c r="A227" s="8">
        <v>92.0</v>
      </c>
      <c r="B227" s="3" t="str">
        <f t="shared" si="1"/>
        <v>#REF!</v>
      </c>
    </row>
    <row r="228">
      <c r="A228" s="8">
        <v>92.86</v>
      </c>
      <c r="B228" s="3" t="str">
        <f t="shared" si="1"/>
        <v>#REF!</v>
      </c>
    </row>
    <row r="229">
      <c r="A229" s="8">
        <v>91.07</v>
      </c>
      <c r="B229" s="3" t="str">
        <f t="shared" si="1"/>
        <v>#REF!</v>
      </c>
    </row>
    <row r="230">
      <c r="A230" s="8">
        <v>92.72</v>
      </c>
      <c r="B230" s="3" t="str">
        <f t="shared" si="1"/>
        <v>#REF!</v>
      </c>
    </row>
    <row r="231">
      <c r="A231" s="9">
        <f>+1</f>
        <v>1</v>
      </c>
      <c r="B231" s="3" t="str">
        <f t="shared" si="1"/>
        <v>#REF!</v>
      </c>
    </row>
    <row r="232">
      <c r="A232" s="9">
        <f>+1.09%</f>
        <v>0.0109</v>
      </c>
      <c r="B232" s="3" t="str">
        <f t="shared" si="1"/>
        <v>#REF!</v>
      </c>
    </row>
    <row r="233">
      <c r="A233" s="16">
        <v>42242.0</v>
      </c>
      <c r="B233" s="3" t="str">
        <f t="shared" si="1"/>
        <v>#REF!</v>
      </c>
    </row>
    <row r="234">
      <c r="A234" s="16">
        <v>175578.0</v>
      </c>
      <c r="B234" s="3" t="str">
        <f t="shared" si="1"/>
        <v>#REF!</v>
      </c>
    </row>
    <row r="235">
      <c r="A235" s="14">
        <v>40533.0</v>
      </c>
      <c r="B235" s="3" t="str">
        <f t="shared" si="1"/>
        <v>#REF!</v>
      </c>
    </row>
    <row r="236">
      <c r="A236" s="8">
        <v>92.75</v>
      </c>
      <c r="B236" s="3" t="str">
        <f t="shared" si="1"/>
        <v>#REF!</v>
      </c>
    </row>
    <row r="237">
      <c r="A237" s="8">
        <v>93.4</v>
      </c>
      <c r="B237" s="3" t="str">
        <f t="shared" si="1"/>
        <v>#REF!</v>
      </c>
    </row>
    <row r="238">
      <c r="A238" s="8">
        <v>92.3</v>
      </c>
      <c r="B238" s="3" t="str">
        <f t="shared" si="1"/>
        <v>#REF!</v>
      </c>
    </row>
    <row r="239">
      <c r="A239" s="8">
        <v>93.12</v>
      </c>
      <c r="B239" s="3" t="str">
        <f t="shared" si="1"/>
        <v>#REF!</v>
      </c>
    </row>
    <row r="240">
      <c r="A240" s="9">
        <f>+0.4</f>
        <v>0.4</v>
      </c>
      <c r="B240" s="3" t="str">
        <f t="shared" si="1"/>
        <v>#REF!</v>
      </c>
    </row>
    <row r="241">
      <c r="A241" s="9">
        <f>+0.43%</f>
        <v>0.0043</v>
      </c>
      <c r="B241" s="3" t="str">
        <f t="shared" si="1"/>
        <v>#REF!</v>
      </c>
    </row>
    <row r="242">
      <c r="A242" s="16">
        <v>51245.0</v>
      </c>
      <c r="B242" s="3" t="str">
        <f t="shared" si="1"/>
        <v>#REF!</v>
      </c>
    </row>
    <row r="243">
      <c r="A243" s="16">
        <v>179421.0</v>
      </c>
      <c r="B243" s="3" t="str">
        <f t="shared" si="1"/>
        <v>#REF!</v>
      </c>
    </row>
    <row r="244">
      <c r="A244" s="14">
        <v>40534.0</v>
      </c>
      <c r="B244" s="3" t="str">
        <f t="shared" si="1"/>
        <v>#REF!</v>
      </c>
    </row>
    <row r="245">
      <c r="A245" s="8">
        <v>93.32</v>
      </c>
      <c r="B245" s="3" t="str">
        <f t="shared" si="1"/>
        <v>#REF!</v>
      </c>
    </row>
    <row r="246">
      <c r="A246" s="8">
        <v>93.82</v>
      </c>
      <c r="B246" s="3" t="str">
        <f t="shared" si="1"/>
        <v>#REF!</v>
      </c>
    </row>
    <row r="247">
      <c r="A247" s="8">
        <v>93.15</v>
      </c>
      <c r="B247" s="3" t="str">
        <f t="shared" si="1"/>
        <v>#REF!</v>
      </c>
    </row>
    <row r="248">
      <c r="A248" s="8">
        <v>93.5</v>
      </c>
      <c r="B248" s="3" t="str">
        <f t="shared" si="1"/>
        <v>#REF!</v>
      </c>
    </row>
    <row r="249">
      <c r="A249" s="9">
        <f>+0.38</f>
        <v>0.38</v>
      </c>
      <c r="B249" s="3" t="str">
        <f t="shared" si="1"/>
        <v>#REF!</v>
      </c>
    </row>
    <row r="250">
      <c r="A250" s="9">
        <f>+0.41%</f>
        <v>0.0041</v>
      </c>
      <c r="B250" s="3" t="str">
        <f t="shared" si="1"/>
        <v>#REF!</v>
      </c>
    </row>
    <row r="251">
      <c r="A251" s="16">
        <v>59893.0</v>
      </c>
      <c r="B251" s="3" t="str">
        <f t="shared" si="1"/>
        <v>#REF!</v>
      </c>
    </row>
    <row r="252">
      <c r="A252" s="16">
        <v>185798.0</v>
      </c>
      <c r="B252" s="3" t="str">
        <f t="shared" si="1"/>
        <v>#REF!</v>
      </c>
    </row>
    <row r="253">
      <c r="A253" s="14">
        <v>40535.0</v>
      </c>
      <c r="B253" s="3" t="str">
        <f t="shared" si="1"/>
        <v>#REF!</v>
      </c>
    </row>
    <row r="254">
      <c r="A254" s="8">
        <v>93.65</v>
      </c>
      <c r="B254" s="3" t="str">
        <f t="shared" si="1"/>
        <v>#REF!</v>
      </c>
    </row>
    <row r="255">
      <c r="A255" s="8">
        <v>94.33</v>
      </c>
      <c r="B255" s="3" t="str">
        <f t="shared" si="1"/>
        <v>#REF!</v>
      </c>
    </row>
    <row r="256">
      <c r="A256" s="8">
        <v>93.16</v>
      </c>
      <c r="B256" s="3" t="str">
        <f t="shared" si="1"/>
        <v>#REF!</v>
      </c>
    </row>
    <row r="257">
      <c r="A257" s="8">
        <v>94.04</v>
      </c>
      <c r="B257" s="3" t="str">
        <f t="shared" si="1"/>
        <v>#REF!</v>
      </c>
    </row>
    <row r="258">
      <c r="A258" s="9">
        <f>+0.54</f>
        <v>0.54</v>
      </c>
      <c r="B258" s="3" t="str">
        <f t="shared" si="1"/>
        <v>#REF!</v>
      </c>
    </row>
    <row r="259">
      <c r="A259" s="9">
        <f>+0.58%</f>
        <v>0.0058</v>
      </c>
      <c r="B259" s="3" t="str">
        <f t="shared" si="1"/>
        <v>#REF!</v>
      </c>
    </row>
    <row r="260">
      <c r="A260" s="16">
        <v>48997.0</v>
      </c>
      <c r="B260" s="3" t="str">
        <f t="shared" si="1"/>
        <v>#REF!</v>
      </c>
    </row>
    <row r="261">
      <c r="A261" s="16">
        <v>186173.0</v>
      </c>
      <c r="B261" s="3" t="str">
        <f t="shared" si="1"/>
        <v>#REF!</v>
      </c>
    </row>
    <row r="262">
      <c r="A262" s="14">
        <v>40536.0</v>
      </c>
      <c r="B262" s="3" t="str">
        <f t="shared" si="1"/>
        <v>#REF!</v>
      </c>
    </row>
    <row r="263">
      <c r="A263" s="8">
        <v>94.25</v>
      </c>
      <c r="B263" s="3" t="str">
        <f t="shared" si="1"/>
        <v>#REF!</v>
      </c>
    </row>
    <row r="264">
      <c r="A264" s="8">
        <v>94.5</v>
      </c>
      <c r="B264" s="3" t="str">
        <f t="shared" si="1"/>
        <v>#REF!</v>
      </c>
    </row>
    <row r="265">
      <c r="A265" s="8">
        <v>93.06</v>
      </c>
      <c r="B265" s="3" t="str">
        <f t="shared" si="1"/>
        <v>#REF!</v>
      </c>
    </row>
    <row r="266">
      <c r="A266" s="8">
        <v>93.55</v>
      </c>
      <c r="B266" s="3" t="str">
        <f t="shared" si="1"/>
        <v>#REF!</v>
      </c>
    </row>
    <row r="267">
      <c r="A267" s="11">
        <v>-0.49</v>
      </c>
      <c r="B267" s="3" t="str">
        <f t="shared" si="1"/>
        <v>#REF!</v>
      </c>
    </row>
    <row r="268">
      <c r="A268" s="12">
        <v>-0.0052</v>
      </c>
      <c r="B268" s="3" t="str">
        <f t="shared" si="1"/>
        <v>#REF!</v>
      </c>
    </row>
    <row r="269">
      <c r="A269" s="17">
        <v>9063.0</v>
      </c>
      <c r="B269" s="3" t="str">
        <f t="shared" si="1"/>
        <v>#REF!</v>
      </c>
    </row>
    <row r="270">
      <c r="A270" s="17">
        <v>188446.0</v>
      </c>
      <c r="B270" s="3" t="str">
        <f t="shared" si="1"/>
        <v>#REF!</v>
      </c>
    </row>
    <row r="271">
      <c r="A271" s="14">
        <v>40539.0</v>
      </c>
      <c r="B271" s="3" t="str">
        <f t="shared" si="1"/>
        <v>#REF!</v>
      </c>
    </row>
    <row r="272">
      <c r="A272" s="8">
        <v>93.5</v>
      </c>
      <c r="B272" s="3" t="str">
        <f t="shared" si="1"/>
        <v>#REF!</v>
      </c>
    </row>
    <row r="273">
      <c r="A273" s="8">
        <v>94.29</v>
      </c>
      <c r="B273" s="3" t="str">
        <f t="shared" si="1"/>
        <v>#REF!</v>
      </c>
    </row>
    <row r="274">
      <c r="A274" s="8">
        <v>92.93</v>
      </c>
      <c r="B274" s="3" t="str">
        <f t="shared" si="1"/>
        <v>#REF!</v>
      </c>
    </row>
    <row r="275">
      <c r="A275" s="8">
        <v>93.7</v>
      </c>
      <c r="B275" s="3" t="str">
        <f t="shared" si="1"/>
        <v>#REF!</v>
      </c>
    </row>
    <row r="276">
      <c r="A276" s="9">
        <f>+0.15</f>
        <v>0.15</v>
      </c>
      <c r="B276" s="3" t="str">
        <f t="shared" si="1"/>
        <v>#REF!</v>
      </c>
    </row>
    <row r="277">
      <c r="A277" s="9">
        <f>+0.16%</f>
        <v>0.0016</v>
      </c>
      <c r="B277" s="3" t="str">
        <f t="shared" si="1"/>
        <v>#REF!</v>
      </c>
    </row>
    <row r="278">
      <c r="A278" s="16">
        <v>21102.0</v>
      </c>
      <c r="B278" s="3" t="str">
        <f t="shared" si="1"/>
        <v>#REF!</v>
      </c>
    </row>
    <row r="279">
      <c r="A279" s="16">
        <v>187571.0</v>
      </c>
      <c r="B279" s="3" t="str">
        <f t="shared" si="1"/>
        <v>#REF!</v>
      </c>
    </row>
    <row r="280">
      <c r="A280" s="14">
        <v>40540.0</v>
      </c>
      <c r="B280" s="3" t="str">
        <f t="shared" si="1"/>
        <v>#REF!</v>
      </c>
    </row>
    <row r="281">
      <c r="A281" s="8">
        <v>93.65</v>
      </c>
      <c r="B281" s="3" t="str">
        <f t="shared" si="1"/>
        <v>#REF!</v>
      </c>
    </row>
    <row r="282">
      <c r="A282" s="8">
        <v>94.24</v>
      </c>
      <c r="B282" s="3" t="str">
        <f t="shared" si="1"/>
        <v>#REF!</v>
      </c>
    </row>
    <row r="283">
      <c r="A283" s="8">
        <v>93.51</v>
      </c>
      <c r="B283" s="3" t="str">
        <f t="shared" si="1"/>
        <v>#REF!</v>
      </c>
    </row>
    <row r="284">
      <c r="A284" s="8">
        <v>94.19</v>
      </c>
      <c r="B284" s="3" t="str">
        <f t="shared" si="1"/>
        <v>#REF!</v>
      </c>
    </row>
    <row r="285">
      <c r="A285" s="9">
        <f>+0.49</f>
        <v>0.49</v>
      </c>
      <c r="B285" s="3" t="str">
        <f t="shared" si="1"/>
        <v>#REF!</v>
      </c>
    </row>
    <row r="286">
      <c r="A286" s="9">
        <f>+0.52%</f>
        <v>0.0052</v>
      </c>
      <c r="B286" s="3" t="str">
        <f t="shared" si="1"/>
        <v>#REF!</v>
      </c>
    </row>
    <row r="287">
      <c r="A287" s="16">
        <v>16405.0</v>
      </c>
      <c r="B287" s="3" t="str">
        <f t="shared" si="1"/>
        <v>#REF!</v>
      </c>
    </row>
    <row r="288">
      <c r="A288" s="16">
        <v>188223.0</v>
      </c>
      <c r="B288" s="3" t="str">
        <f t="shared" si="1"/>
        <v>#REF!</v>
      </c>
    </row>
    <row r="289">
      <c r="A289" s="14">
        <v>40541.0</v>
      </c>
      <c r="B289" s="3" t="str">
        <f t="shared" si="1"/>
        <v>#REF!</v>
      </c>
    </row>
    <row r="290">
      <c r="A290" s="8">
        <v>94.05</v>
      </c>
      <c r="B290" s="3" t="str">
        <f t="shared" si="1"/>
        <v>#REF!</v>
      </c>
    </row>
    <row r="291">
      <c r="A291" s="8">
        <v>94.22</v>
      </c>
      <c r="B291" s="3" t="str">
        <f t="shared" si="1"/>
        <v>#REF!</v>
      </c>
    </row>
    <row r="292">
      <c r="A292" s="8">
        <v>93.45</v>
      </c>
      <c r="B292" s="3" t="str">
        <f t="shared" si="1"/>
        <v>#REF!</v>
      </c>
    </row>
    <row r="293">
      <c r="A293" s="8">
        <v>93.98</v>
      </c>
      <c r="B293" s="3" t="str">
        <f t="shared" si="1"/>
        <v>#REF!</v>
      </c>
    </row>
    <row r="294">
      <c r="A294" s="11">
        <v>-0.21</v>
      </c>
      <c r="B294" s="3" t="str">
        <f t="shared" si="1"/>
        <v>#REF!</v>
      </c>
    </row>
    <row r="295">
      <c r="A295" s="12">
        <v>-0.0022</v>
      </c>
      <c r="B295" s="3" t="str">
        <f t="shared" si="1"/>
        <v>#REF!</v>
      </c>
    </row>
    <row r="296">
      <c r="A296" s="17">
        <v>42064.0</v>
      </c>
      <c r="B296" s="3" t="str">
        <f t="shared" si="1"/>
        <v>#REF!</v>
      </c>
    </row>
    <row r="297">
      <c r="A297" s="17">
        <v>187932.0</v>
      </c>
      <c r="B297" s="3" t="str">
        <f t="shared" si="1"/>
        <v>#REF!</v>
      </c>
    </row>
    <row r="298">
      <c r="A298" s="14">
        <v>40542.0</v>
      </c>
      <c r="B298" s="3" t="str">
        <f t="shared" si="1"/>
        <v>#REF!</v>
      </c>
    </row>
    <row r="299">
      <c r="A299" s="8">
        <v>94.0</v>
      </c>
      <c r="B299" s="3" t="str">
        <f t="shared" si="1"/>
        <v>#REF!</v>
      </c>
    </row>
    <row r="300">
      <c r="A300" s="8">
        <v>94.25</v>
      </c>
      <c r="B300" s="3" t="str">
        <f t="shared" si="1"/>
        <v>#REF!</v>
      </c>
    </row>
    <row r="301">
      <c r="A301" s="8">
        <v>92.26</v>
      </c>
      <c r="B301" s="3" t="str">
        <f t="shared" si="1"/>
        <v>#REF!</v>
      </c>
    </row>
    <row r="302">
      <c r="A302" s="8">
        <v>93.01</v>
      </c>
      <c r="B302" s="3" t="str">
        <f t="shared" si="1"/>
        <v>#REF!</v>
      </c>
    </row>
    <row r="303">
      <c r="A303" s="11">
        <v>-0.97</v>
      </c>
      <c r="B303" s="3" t="str">
        <f t="shared" si="1"/>
        <v>#REF!</v>
      </c>
    </row>
    <row r="304">
      <c r="A304" s="12">
        <v>-0.0103</v>
      </c>
      <c r="B304" s="3" t="str">
        <f t="shared" si="1"/>
        <v>#REF!</v>
      </c>
    </row>
    <row r="305">
      <c r="A305" s="17">
        <v>69140.0</v>
      </c>
      <c r="B305" s="3" t="str">
        <f t="shared" si="1"/>
        <v>#REF!</v>
      </c>
    </row>
    <row r="306">
      <c r="A306" s="17">
        <v>189639.0</v>
      </c>
      <c r="B306" s="3" t="str">
        <f t="shared" si="1"/>
        <v>#REF!</v>
      </c>
    </row>
    <row r="307">
      <c r="A307" s="14">
        <v>40543.0</v>
      </c>
      <c r="B307" s="3" t="str">
        <f t="shared" si="1"/>
        <v>#REF!</v>
      </c>
    </row>
    <row r="308">
      <c r="A308" s="8">
        <v>92.93</v>
      </c>
      <c r="B308" s="3" t="str">
        <f t="shared" si="1"/>
        <v>#REF!</v>
      </c>
    </row>
    <row r="309">
      <c r="A309" s="8">
        <v>95.11</v>
      </c>
      <c r="B309" s="3" t="str">
        <f t="shared" si="1"/>
        <v>#REF!</v>
      </c>
    </row>
    <row r="310">
      <c r="A310" s="8">
        <v>92.09</v>
      </c>
      <c r="B310" s="3" t="str">
        <f t="shared" si="1"/>
        <v>#REF!</v>
      </c>
    </row>
    <row r="311">
      <c r="A311" s="8">
        <v>94.67</v>
      </c>
      <c r="B311" s="3" t="str">
        <f t="shared" si="1"/>
        <v>#REF!</v>
      </c>
    </row>
    <row r="312">
      <c r="A312" s="9">
        <f>+1.66</f>
        <v>1.66</v>
      </c>
      <c r="B312" s="3" t="str">
        <f t="shared" si="1"/>
        <v>#REF!</v>
      </c>
    </row>
    <row r="313">
      <c r="A313" s="9">
        <f>+1.78%</f>
        <v>0.0178</v>
      </c>
      <c r="B313" s="3" t="str">
        <f t="shared" si="1"/>
        <v>#REF!</v>
      </c>
    </row>
    <row r="314">
      <c r="A314" s="16">
        <v>35926.0</v>
      </c>
      <c r="B314" s="3" t="str">
        <f t="shared" si="1"/>
        <v>#REF!</v>
      </c>
    </row>
    <row r="315">
      <c r="A315" s="16">
        <v>191993.0</v>
      </c>
      <c r="B315" s="3" t="str">
        <f t="shared" si="1"/>
        <v>#REF!</v>
      </c>
    </row>
    <row r="316">
      <c r="A316" s="7">
        <v>40546.0</v>
      </c>
      <c r="B316" s="3" t="str">
        <f t="shared" si="1"/>
        <v>#REF!</v>
      </c>
    </row>
    <row r="317">
      <c r="A317" s="8">
        <v>94.51</v>
      </c>
      <c r="B317" s="3" t="str">
        <f t="shared" si="1"/>
        <v>#REF!</v>
      </c>
    </row>
    <row r="318">
      <c r="A318" s="8">
        <v>96.06</v>
      </c>
      <c r="B318" s="3" t="str">
        <f t="shared" si="1"/>
        <v>#REF!</v>
      </c>
    </row>
    <row r="319">
      <c r="A319" s="8">
        <v>94.43</v>
      </c>
      <c r="B319" s="3" t="str">
        <f t="shared" si="1"/>
        <v>#REF!</v>
      </c>
    </row>
    <row r="320">
      <c r="A320" s="8">
        <v>94.8</v>
      </c>
      <c r="B320" s="3" t="str">
        <f t="shared" si="1"/>
        <v>#REF!</v>
      </c>
    </row>
    <row r="321">
      <c r="A321" s="9">
        <f>+0.13</f>
        <v>0.13</v>
      </c>
      <c r="B321" s="3" t="str">
        <f t="shared" si="1"/>
        <v>#REF!</v>
      </c>
    </row>
    <row r="322">
      <c r="A322" s="9">
        <f>+0.14%</f>
        <v>0.0014</v>
      </c>
      <c r="B322" s="3" t="str">
        <f t="shared" si="1"/>
        <v>#REF!</v>
      </c>
    </row>
    <row r="323">
      <c r="A323" s="16">
        <v>41479.0</v>
      </c>
      <c r="B323" s="3" t="str">
        <f t="shared" si="1"/>
        <v>#REF!</v>
      </c>
    </row>
    <row r="324">
      <c r="A324" s="16">
        <v>193775.0</v>
      </c>
      <c r="B324" s="3" t="str">
        <f t="shared" si="1"/>
        <v>#REF!</v>
      </c>
    </row>
    <row r="325">
      <c r="A325" s="7">
        <v>40547.0</v>
      </c>
      <c r="B325" s="3" t="str">
        <f t="shared" si="1"/>
        <v>#REF!</v>
      </c>
    </row>
    <row r="326">
      <c r="A326" s="8">
        <v>94.87</v>
      </c>
      <c r="B326" s="3" t="str">
        <f t="shared" si="1"/>
        <v>#REF!</v>
      </c>
    </row>
    <row r="327">
      <c r="A327" s="8">
        <v>95.65</v>
      </c>
      <c r="B327" s="3" t="str">
        <f t="shared" si="1"/>
        <v>#REF!</v>
      </c>
    </row>
    <row r="328">
      <c r="A328" s="8">
        <v>92.53</v>
      </c>
      <c r="B328" s="3" t="str">
        <f t="shared" si="1"/>
        <v>#REF!</v>
      </c>
    </row>
    <row r="329">
      <c r="A329" s="8">
        <v>93.49</v>
      </c>
      <c r="B329" s="3" t="str">
        <f t="shared" si="1"/>
        <v>#REF!</v>
      </c>
    </row>
    <row r="330">
      <c r="A330" s="11">
        <v>-1.31</v>
      </c>
      <c r="B330" s="3" t="str">
        <f t="shared" si="1"/>
        <v>#REF!</v>
      </c>
    </row>
    <row r="331">
      <c r="A331" s="12">
        <v>-0.0138</v>
      </c>
      <c r="B331" s="3" t="str">
        <f t="shared" si="1"/>
        <v>#REF!</v>
      </c>
    </row>
    <row r="332">
      <c r="A332" s="17">
        <v>109500.0</v>
      </c>
      <c r="B332" s="3" t="str">
        <f t="shared" si="1"/>
        <v>#REF!</v>
      </c>
    </row>
    <row r="333">
      <c r="A333" s="17">
        <v>193699.0</v>
      </c>
      <c r="B333" s="3" t="str">
        <f t="shared" si="1"/>
        <v>#REF!</v>
      </c>
    </row>
    <row r="334">
      <c r="A334" s="7">
        <v>40548.0</v>
      </c>
      <c r="B334" s="3" t="str">
        <f t="shared" si="1"/>
        <v>#REF!</v>
      </c>
    </row>
    <row r="335">
      <c r="A335" s="8">
        <v>93.2</v>
      </c>
      <c r="B335" s="3" t="str">
        <f t="shared" si="1"/>
        <v>#REF!</v>
      </c>
    </row>
    <row r="336">
      <c r="A336" s="8">
        <v>95.71</v>
      </c>
      <c r="B336" s="3" t="str">
        <f t="shared" si="1"/>
        <v>#REF!</v>
      </c>
    </row>
    <row r="337">
      <c r="A337" s="8">
        <v>92.27</v>
      </c>
      <c r="B337" s="3" t="str">
        <f t="shared" si="1"/>
        <v>#REF!</v>
      </c>
    </row>
    <row r="338">
      <c r="A338" s="8">
        <v>95.37</v>
      </c>
      <c r="B338" s="3" t="str">
        <f t="shared" si="1"/>
        <v>#REF!</v>
      </c>
    </row>
    <row r="339">
      <c r="A339" s="9">
        <f>+1.88</f>
        <v>1.88</v>
      </c>
      <c r="B339" s="3" t="str">
        <f t="shared" si="1"/>
        <v>#REF!</v>
      </c>
    </row>
    <row r="340">
      <c r="A340" s="9">
        <f>+2.01%</f>
        <v>0.0201</v>
      </c>
      <c r="B340" s="3" t="str">
        <f t="shared" si="1"/>
        <v>#REF!</v>
      </c>
    </row>
    <row r="341">
      <c r="A341" s="16">
        <v>133326.0</v>
      </c>
      <c r="B341" s="3" t="str">
        <f t="shared" si="1"/>
        <v>#REF!</v>
      </c>
    </row>
    <row r="342">
      <c r="A342" s="16">
        <v>196771.0</v>
      </c>
      <c r="B342" s="3" t="str">
        <f t="shared" si="1"/>
        <v>#REF!</v>
      </c>
    </row>
    <row r="343">
      <c r="A343" s="7">
        <v>40549.0</v>
      </c>
      <c r="B343" s="3" t="str">
        <f t="shared" si="1"/>
        <v>#REF!</v>
      </c>
    </row>
    <row r="344">
      <c r="A344" s="8">
        <v>95.4</v>
      </c>
      <c r="B344" s="3" t="str">
        <f t="shared" si="1"/>
        <v>#REF!</v>
      </c>
    </row>
    <row r="345">
      <c r="A345" s="8">
        <v>95.92</v>
      </c>
      <c r="B345" s="3" t="str">
        <f t="shared" si="1"/>
        <v>#REF!</v>
      </c>
    </row>
    <row r="346">
      <c r="A346" s="8">
        <v>93.86</v>
      </c>
      <c r="B346" s="3" t="str">
        <f t="shared" si="1"/>
        <v>#REF!</v>
      </c>
    </row>
    <row r="347">
      <c r="A347" s="8">
        <v>94.37</v>
      </c>
      <c r="B347" s="3" t="str">
        <f t="shared" si="1"/>
        <v>#REF!</v>
      </c>
    </row>
    <row r="348">
      <c r="A348" s="11">
        <v>-1.0</v>
      </c>
      <c r="B348" s="3" t="str">
        <f t="shared" si="1"/>
        <v>#REF!</v>
      </c>
    </row>
    <row r="349">
      <c r="A349" s="12">
        <v>-0.0105</v>
      </c>
      <c r="B349" s="3" t="str">
        <f t="shared" si="1"/>
        <v>#REF!</v>
      </c>
    </row>
    <row r="350">
      <c r="A350" s="17">
        <v>172260.0</v>
      </c>
      <c r="B350" s="3" t="str">
        <f t="shared" si="1"/>
        <v>#REF!</v>
      </c>
    </row>
    <row r="351">
      <c r="A351" s="17">
        <v>197212.0</v>
      </c>
      <c r="B351" s="3" t="str">
        <f t="shared" si="1"/>
        <v>#REF!</v>
      </c>
    </row>
    <row r="352">
      <c r="A352" s="7">
        <v>40550.0</v>
      </c>
      <c r="B352" s="3" t="str">
        <f t="shared" si="1"/>
        <v>#REF!</v>
      </c>
    </row>
    <row r="353">
      <c r="A353" s="8">
        <v>94.37</v>
      </c>
      <c r="B353" s="3" t="str">
        <f t="shared" si="1"/>
        <v>#REF!</v>
      </c>
    </row>
    <row r="354">
      <c r="A354" s="8">
        <v>94.4</v>
      </c>
      <c r="B354" s="3" t="str">
        <f t="shared" si="1"/>
        <v>#REF!</v>
      </c>
    </row>
    <row r="355">
      <c r="A355" s="8">
        <v>92.42</v>
      </c>
      <c r="B355" s="3" t="str">
        <f t="shared" si="1"/>
        <v>#REF!</v>
      </c>
    </row>
    <row r="356">
      <c r="A356" s="8">
        <v>93.18</v>
      </c>
      <c r="B356" s="3" t="str">
        <f t="shared" si="1"/>
        <v>#REF!</v>
      </c>
    </row>
    <row r="357">
      <c r="A357" s="11">
        <v>-1.19</v>
      </c>
      <c r="B357" s="3" t="str">
        <f t="shared" si="1"/>
        <v>#REF!</v>
      </c>
    </row>
    <row r="358">
      <c r="A358" s="12">
        <v>-0.0126</v>
      </c>
      <c r="B358" s="3" t="str">
        <f t="shared" si="1"/>
        <v>#REF!</v>
      </c>
    </row>
    <row r="359">
      <c r="A359" s="17">
        <v>151583.0</v>
      </c>
      <c r="B359" s="3" t="str">
        <f t="shared" si="1"/>
        <v>#REF!</v>
      </c>
    </row>
    <row r="360">
      <c r="A360" s="17">
        <v>201490.0</v>
      </c>
      <c r="B360" s="3" t="str">
        <f t="shared" si="1"/>
        <v>#REF!</v>
      </c>
    </row>
    <row r="361">
      <c r="A361" s="7">
        <v>40553.0</v>
      </c>
      <c r="B361" s="3" t="str">
        <f t="shared" si="1"/>
        <v>#REF!</v>
      </c>
    </row>
    <row r="362">
      <c r="A362" s="8">
        <v>93.56</v>
      </c>
      <c r="B362" s="3" t="str">
        <f t="shared" si="1"/>
        <v>#REF!</v>
      </c>
    </row>
    <row r="363">
      <c r="A363" s="8">
        <v>95.63</v>
      </c>
      <c r="B363" s="3" t="str">
        <f t="shared" si="1"/>
        <v>#REF!</v>
      </c>
    </row>
    <row r="364">
      <c r="A364" s="8">
        <v>93.46</v>
      </c>
      <c r="B364" s="3" t="str">
        <f t="shared" si="1"/>
        <v>#REF!</v>
      </c>
    </row>
    <row r="365">
      <c r="A365" s="8">
        <v>95.49</v>
      </c>
      <c r="B365" s="3" t="str">
        <f t="shared" si="1"/>
        <v>#REF!</v>
      </c>
    </row>
    <row r="366">
      <c r="A366" s="9">
        <f>+2.31</f>
        <v>2.31</v>
      </c>
      <c r="B366" s="3" t="str">
        <f t="shared" si="1"/>
        <v>#REF!</v>
      </c>
    </row>
    <row r="367">
      <c r="A367" s="9">
        <f>+2.48%</f>
        <v>0.0248</v>
      </c>
      <c r="B367" s="3" t="str">
        <f t="shared" si="1"/>
        <v>#REF!</v>
      </c>
    </row>
    <row r="368">
      <c r="A368" s="16">
        <v>164970.0</v>
      </c>
      <c r="B368" s="3" t="str">
        <f t="shared" si="1"/>
        <v>#REF!</v>
      </c>
    </row>
    <row r="369">
      <c r="A369" s="16">
        <v>226729.0</v>
      </c>
      <c r="B369" s="3" t="str">
        <f t="shared" si="1"/>
        <v>#REF!</v>
      </c>
    </row>
    <row r="370">
      <c r="A370" s="7">
        <v>40554.0</v>
      </c>
      <c r="B370" s="3" t="str">
        <f t="shared" si="1"/>
        <v>#REF!</v>
      </c>
    </row>
    <row r="371">
      <c r="A371" s="8">
        <v>95.39</v>
      </c>
      <c r="B371" s="3" t="str">
        <f t="shared" si="1"/>
        <v>#REF!</v>
      </c>
    </row>
    <row r="372">
      <c r="A372" s="8">
        <v>97.4</v>
      </c>
      <c r="B372" s="3" t="str">
        <f t="shared" si="1"/>
        <v>#REF!</v>
      </c>
    </row>
    <row r="373">
      <c r="A373" s="8">
        <v>94.83</v>
      </c>
      <c r="B373" s="3" t="str">
        <f t="shared" si="1"/>
        <v>#REF!</v>
      </c>
    </row>
    <row r="374">
      <c r="A374" s="8">
        <v>97.21</v>
      </c>
      <c r="B374" s="3" t="str">
        <f t="shared" si="1"/>
        <v>#REF!</v>
      </c>
    </row>
    <row r="375">
      <c r="A375" s="9">
        <f>+1.72</f>
        <v>1.72</v>
      </c>
      <c r="B375" s="3" t="str">
        <f t="shared" si="1"/>
        <v>#REF!</v>
      </c>
    </row>
    <row r="376">
      <c r="A376" s="9">
        <f>+1.8%</f>
        <v>0.018</v>
      </c>
      <c r="B376" s="3" t="str">
        <f t="shared" si="1"/>
        <v>#REF!</v>
      </c>
    </row>
    <row r="377">
      <c r="A377" s="16">
        <v>204487.0</v>
      </c>
      <c r="B377" s="3" t="str">
        <f t="shared" si="1"/>
        <v>#REF!</v>
      </c>
    </row>
    <row r="378">
      <c r="A378" s="16">
        <v>246326.0</v>
      </c>
      <c r="B378" s="3" t="str">
        <f t="shared" si="1"/>
        <v>#REF!</v>
      </c>
    </row>
    <row r="379">
      <c r="A379" s="7">
        <v>40555.0</v>
      </c>
      <c r="B379" s="3" t="str">
        <f t="shared" si="1"/>
        <v>#REF!</v>
      </c>
    </row>
    <row r="380">
      <c r="A380" s="8">
        <v>97.24</v>
      </c>
      <c r="B380" s="3" t="str">
        <f t="shared" si="1"/>
        <v>#REF!</v>
      </c>
    </row>
    <row r="381">
      <c r="A381" s="8">
        <v>98.19</v>
      </c>
      <c r="B381" s="3" t="str">
        <f t="shared" si="1"/>
        <v>#REF!</v>
      </c>
    </row>
    <row r="382">
      <c r="A382" s="8">
        <v>96.85</v>
      </c>
      <c r="B382" s="3" t="str">
        <f t="shared" si="1"/>
        <v>#REF!</v>
      </c>
    </row>
    <row r="383">
      <c r="A383" s="8">
        <v>97.57</v>
      </c>
      <c r="B383" s="3" t="str">
        <f t="shared" si="1"/>
        <v>#REF!</v>
      </c>
    </row>
    <row r="384">
      <c r="A384" s="9">
        <f>+0.36</f>
        <v>0.36</v>
      </c>
      <c r="B384" s="3" t="str">
        <f t="shared" si="1"/>
        <v>#REF!</v>
      </c>
    </row>
    <row r="385">
      <c r="A385" s="9">
        <f>+0.37%</f>
        <v>0.0037</v>
      </c>
      <c r="B385" s="3" t="str">
        <f t="shared" si="1"/>
        <v>#REF!</v>
      </c>
    </row>
    <row r="386">
      <c r="A386" s="16">
        <v>245364.0</v>
      </c>
      <c r="B386" s="3" t="str">
        <f t="shared" si="1"/>
        <v>#REF!</v>
      </c>
    </row>
    <row r="387">
      <c r="A387" s="16">
        <v>255733.0</v>
      </c>
      <c r="B387" s="3" t="str">
        <f t="shared" si="1"/>
        <v>#REF!</v>
      </c>
    </row>
    <row r="388">
      <c r="A388" s="7">
        <v>40556.0</v>
      </c>
      <c r="B388" s="3" t="str">
        <f t="shared" si="1"/>
        <v>#REF!</v>
      </c>
    </row>
    <row r="389">
      <c r="A389" s="8">
        <v>97.71</v>
      </c>
      <c r="B389" s="3" t="str">
        <f t="shared" si="1"/>
        <v>#REF!</v>
      </c>
    </row>
    <row r="390">
      <c r="A390" s="8">
        <v>97.88</v>
      </c>
      <c r="B390" s="3" t="str">
        <f t="shared" si="1"/>
        <v>#REF!</v>
      </c>
    </row>
    <row r="391">
      <c r="A391" s="8">
        <v>96.49</v>
      </c>
      <c r="B391" s="3" t="str">
        <f t="shared" si="1"/>
        <v>#REF!</v>
      </c>
    </row>
    <row r="392">
      <c r="A392" s="8">
        <v>97.29</v>
      </c>
      <c r="B392" s="3" t="str">
        <f t="shared" si="1"/>
        <v>#REF!</v>
      </c>
    </row>
    <row r="393">
      <c r="A393" s="11">
        <v>-0.28</v>
      </c>
      <c r="B393" s="3" t="str">
        <f t="shared" si="1"/>
        <v>#REF!</v>
      </c>
    </row>
    <row r="394">
      <c r="A394" s="12">
        <v>-0.0029</v>
      </c>
      <c r="B394" s="3" t="str">
        <f t="shared" si="1"/>
        <v>#REF!</v>
      </c>
    </row>
    <row r="395">
      <c r="A395" s="17">
        <v>249554.0</v>
      </c>
      <c r="B395" s="3" t="str">
        <f t="shared" si="1"/>
        <v>#REF!</v>
      </c>
    </row>
    <row r="396">
      <c r="A396" s="17">
        <v>274517.0</v>
      </c>
      <c r="B396" s="3" t="str">
        <f t="shared" si="1"/>
        <v>#REF!</v>
      </c>
    </row>
    <row r="397">
      <c r="A397" s="7">
        <v>40557.0</v>
      </c>
      <c r="B397" s="3" t="str">
        <f t="shared" si="1"/>
        <v>#REF!</v>
      </c>
    </row>
    <row r="398">
      <c r="A398" s="8">
        <v>97.26</v>
      </c>
      <c r="B398" s="3" t="str">
        <f t="shared" si="1"/>
        <v>#REF!</v>
      </c>
    </row>
    <row r="399">
      <c r="A399" s="8">
        <v>98.75</v>
      </c>
      <c r="B399" s="3" t="str">
        <f t="shared" si="1"/>
        <v>#REF!</v>
      </c>
    </row>
    <row r="400">
      <c r="A400" s="8">
        <v>96.77</v>
      </c>
      <c r="B400" s="3" t="str">
        <f t="shared" si="1"/>
        <v>#REF!</v>
      </c>
    </row>
    <row r="401">
      <c r="A401" s="8">
        <v>98.38</v>
      </c>
      <c r="B401" s="3" t="str">
        <f t="shared" si="1"/>
        <v>#REF!</v>
      </c>
    </row>
    <row r="402">
      <c r="A402" s="9">
        <f>+1.09</f>
        <v>1.09</v>
      </c>
      <c r="B402" s="3" t="str">
        <f t="shared" si="1"/>
        <v>#REF!</v>
      </c>
    </row>
    <row r="403">
      <c r="A403" s="9">
        <f>+1.12%</f>
        <v>0.0112</v>
      </c>
      <c r="B403" s="3" t="str">
        <f t="shared" si="1"/>
        <v>#REF!</v>
      </c>
    </row>
    <row r="404">
      <c r="A404" s="16">
        <v>223006.0</v>
      </c>
      <c r="B404" s="3" t="str">
        <f t="shared" si="1"/>
        <v>#REF!</v>
      </c>
    </row>
    <row r="405">
      <c r="A405" s="16">
        <v>279824.0</v>
      </c>
      <c r="B405" s="3" t="str">
        <f t="shared" si="1"/>
        <v>#REF!</v>
      </c>
    </row>
    <row r="406">
      <c r="A406" s="7">
        <v>40560.0</v>
      </c>
      <c r="B406" s="3" t="str">
        <f t="shared" si="1"/>
        <v>#REF!</v>
      </c>
    </row>
    <row r="407">
      <c r="A407" s="8">
        <v>98.42</v>
      </c>
      <c r="B407" s="3" t="str">
        <f t="shared" si="1"/>
        <v>#REF!</v>
      </c>
    </row>
    <row r="408">
      <c r="A408" s="8">
        <v>98.75</v>
      </c>
      <c r="B408" s="3" t="str">
        <f t="shared" si="1"/>
        <v>#REF!</v>
      </c>
    </row>
    <row r="409">
      <c r="A409" s="8">
        <v>97.4</v>
      </c>
      <c r="B409" s="3" t="str">
        <f t="shared" si="1"/>
        <v>#REF!</v>
      </c>
    </row>
    <row r="410">
      <c r="A410" s="8">
        <v>97.43</v>
      </c>
      <c r="B410" s="3" t="str">
        <f t="shared" si="1"/>
        <v>#REF!</v>
      </c>
    </row>
    <row r="411">
      <c r="A411" s="11">
        <v>-0.95</v>
      </c>
      <c r="B411" s="3" t="str">
        <f t="shared" si="1"/>
        <v>#REF!</v>
      </c>
    </row>
    <row r="412">
      <c r="A412" s="12">
        <v>-0.0097</v>
      </c>
      <c r="B412" s="3" t="str">
        <f t="shared" si="1"/>
        <v>#REF!</v>
      </c>
    </row>
    <row r="413">
      <c r="A413" s="17">
        <v>85289.0</v>
      </c>
      <c r="B413" s="3" t="str">
        <f t="shared" si="1"/>
        <v>#REF!</v>
      </c>
    </row>
    <row r="414">
      <c r="A414" s="17">
        <v>276250.0</v>
      </c>
      <c r="B414" s="3" t="str">
        <f t="shared" si="1"/>
        <v>#REF!</v>
      </c>
    </row>
    <row r="415">
      <c r="A415" s="7">
        <v>40561.0</v>
      </c>
      <c r="B415" s="3" t="str">
        <f t="shared" si="1"/>
        <v>#REF!</v>
      </c>
    </row>
    <row r="416">
      <c r="A416" s="8">
        <v>97.4</v>
      </c>
      <c r="B416" s="3" t="str">
        <f t="shared" si="1"/>
        <v>#REF!</v>
      </c>
    </row>
    <row r="417">
      <c r="A417" s="8">
        <v>98.37</v>
      </c>
      <c r="B417" s="3" t="str">
        <f t="shared" si="1"/>
        <v>#REF!</v>
      </c>
    </row>
    <row r="418">
      <c r="A418" s="8">
        <v>96.6</v>
      </c>
      <c r="B418" s="3" t="str">
        <f t="shared" si="1"/>
        <v>#REF!</v>
      </c>
    </row>
    <row r="419">
      <c r="A419" s="8">
        <v>97.8</v>
      </c>
      <c r="B419" s="3" t="str">
        <f t="shared" si="1"/>
        <v>#REF!</v>
      </c>
    </row>
    <row r="420">
      <c r="A420" s="9">
        <f>+0.37</f>
        <v>0.37</v>
      </c>
      <c r="B420" s="3" t="str">
        <f t="shared" si="1"/>
        <v>#REF!</v>
      </c>
    </row>
    <row r="421">
      <c r="A421" s="9">
        <f>+0.38%</f>
        <v>0.0038</v>
      </c>
      <c r="B421" s="3" t="str">
        <f t="shared" si="1"/>
        <v>#REF!</v>
      </c>
    </row>
    <row r="422">
      <c r="A422" s="16">
        <v>203399.0</v>
      </c>
      <c r="B422" s="3" t="str">
        <f t="shared" si="1"/>
        <v>#REF!</v>
      </c>
    </row>
    <row r="423">
      <c r="A423" s="16">
        <v>277256.0</v>
      </c>
      <c r="B423" s="3" t="str">
        <f t="shared" si="1"/>
        <v>#REF!</v>
      </c>
    </row>
    <row r="424">
      <c r="A424" s="7">
        <v>40562.0</v>
      </c>
      <c r="B424" s="3" t="str">
        <f t="shared" si="1"/>
        <v>#REF!</v>
      </c>
    </row>
    <row r="425">
      <c r="A425" s="8">
        <v>97.75</v>
      </c>
      <c r="B425" s="3" t="str">
        <f t="shared" si="1"/>
        <v>#REF!</v>
      </c>
    </row>
    <row r="426">
      <c r="A426" s="8">
        <v>98.6</v>
      </c>
      <c r="B426" s="3" t="str">
        <f t="shared" si="1"/>
        <v>#REF!</v>
      </c>
    </row>
    <row r="427">
      <c r="A427" s="8">
        <v>97.55</v>
      </c>
      <c r="B427" s="3" t="str">
        <f t="shared" si="1"/>
        <v>#REF!</v>
      </c>
    </row>
    <row r="428">
      <c r="A428" s="8">
        <v>98.16</v>
      </c>
      <c r="B428" s="3" t="str">
        <f t="shared" si="1"/>
        <v>#REF!</v>
      </c>
    </row>
    <row r="429">
      <c r="A429" s="9">
        <f>+0.36</f>
        <v>0.36</v>
      </c>
      <c r="B429" s="3" t="str">
        <f t="shared" si="1"/>
        <v>#REF!</v>
      </c>
    </row>
    <row r="430">
      <c r="A430" s="9">
        <f>+0.37%</f>
        <v>0.0037</v>
      </c>
      <c r="B430" s="3" t="str">
        <f t="shared" si="1"/>
        <v>#REF!</v>
      </c>
    </row>
    <row r="431">
      <c r="A431" s="16">
        <v>181435.0</v>
      </c>
      <c r="B431" s="3" t="str">
        <f t="shared" si="1"/>
        <v>#REF!</v>
      </c>
    </row>
    <row r="432">
      <c r="A432" s="16">
        <v>271695.0</v>
      </c>
      <c r="B432" s="3" t="str">
        <f t="shared" si="1"/>
        <v>#REF!</v>
      </c>
    </row>
    <row r="433">
      <c r="A433" s="7">
        <v>40563.0</v>
      </c>
      <c r="B433" s="3" t="str">
        <f t="shared" si="1"/>
        <v>#REF!</v>
      </c>
    </row>
    <row r="434">
      <c r="A434" s="8">
        <v>97.88</v>
      </c>
      <c r="B434" s="3" t="str">
        <f t="shared" si="1"/>
        <v>#REF!</v>
      </c>
    </row>
    <row r="435">
      <c r="A435" s="8">
        <v>98.14</v>
      </c>
      <c r="B435" s="3" t="str">
        <f t="shared" si="1"/>
        <v>#REF!</v>
      </c>
    </row>
    <row r="436">
      <c r="A436" s="8">
        <v>95.43</v>
      </c>
      <c r="B436" s="3" t="str">
        <f t="shared" si="1"/>
        <v>#REF!</v>
      </c>
    </row>
    <row r="437">
      <c r="A437" s="8">
        <v>96.58</v>
      </c>
      <c r="B437" s="3" t="str">
        <f t="shared" si="1"/>
        <v>#REF!</v>
      </c>
    </row>
    <row r="438">
      <c r="A438" s="11">
        <v>-1.58</v>
      </c>
      <c r="B438" s="3" t="str">
        <f t="shared" si="1"/>
        <v>#REF!</v>
      </c>
    </row>
    <row r="439">
      <c r="A439" s="12">
        <v>-0.0161</v>
      </c>
      <c r="B439" s="3" t="str">
        <f t="shared" si="1"/>
        <v>#REF!</v>
      </c>
    </row>
    <row r="440">
      <c r="A440" s="17">
        <v>218211.0</v>
      </c>
      <c r="B440" s="3" t="str">
        <f t="shared" si="1"/>
        <v>#REF!</v>
      </c>
    </row>
    <row r="441">
      <c r="A441" s="17">
        <v>266856.0</v>
      </c>
      <c r="B441" s="3" t="str">
        <f t="shared" si="1"/>
        <v>#REF!</v>
      </c>
    </row>
    <row r="442">
      <c r="A442" s="7">
        <v>40564.0</v>
      </c>
      <c r="B442" s="3" t="str">
        <f t="shared" si="1"/>
        <v>#REF!</v>
      </c>
    </row>
    <row r="443">
      <c r="A443" s="8">
        <v>96.34</v>
      </c>
      <c r="B443" s="3" t="str">
        <f t="shared" si="1"/>
        <v>#REF!</v>
      </c>
    </row>
    <row r="444">
      <c r="A444" s="8">
        <v>97.86</v>
      </c>
      <c r="B444" s="3" t="str">
        <f t="shared" si="1"/>
        <v>#REF!</v>
      </c>
    </row>
    <row r="445">
      <c r="A445" s="8">
        <v>96.26</v>
      </c>
      <c r="B445" s="3" t="str">
        <f t="shared" si="1"/>
        <v>#REF!</v>
      </c>
    </row>
    <row r="446">
      <c r="A446" s="8">
        <v>97.6</v>
      </c>
      <c r="B446" s="3" t="str">
        <f t="shared" si="1"/>
        <v>#REF!</v>
      </c>
    </row>
    <row r="447">
      <c r="A447" s="9">
        <f>+1.02</f>
        <v>1.02</v>
      </c>
      <c r="B447" s="3" t="str">
        <f t="shared" si="1"/>
        <v>#REF!</v>
      </c>
    </row>
    <row r="448">
      <c r="A448" s="9">
        <f>+1.06%</f>
        <v>0.0106</v>
      </c>
      <c r="B448" s="3" t="str">
        <f t="shared" si="1"/>
        <v>#REF!</v>
      </c>
    </row>
    <row r="449">
      <c r="A449" s="16">
        <v>161784.0</v>
      </c>
      <c r="B449" s="3" t="str">
        <f t="shared" si="1"/>
        <v>#REF!</v>
      </c>
    </row>
    <row r="450">
      <c r="A450" s="16">
        <v>264519.0</v>
      </c>
      <c r="B450" s="3" t="str">
        <f t="shared" si="1"/>
        <v>#REF!</v>
      </c>
    </row>
    <row r="451">
      <c r="A451" s="7">
        <v>40567.0</v>
      </c>
      <c r="B451" s="3" t="str">
        <f t="shared" si="1"/>
        <v>#REF!</v>
      </c>
    </row>
    <row r="452">
      <c r="A452" s="8">
        <v>97.59</v>
      </c>
      <c r="B452" s="3" t="str">
        <f t="shared" si="1"/>
        <v>#REF!</v>
      </c>
    </row>
    <row r="453">
      <c r="A453" s="8">
        <v>98.17</v>
      </c>
      <c r="B453" s="3" t="str">
        <f t="shared" si="1"/>
        <v>#REF!</v>
      </c>
    </row>
    <row r="454">
      <c r="A454" s="8">
        <v>96.23</v>
      </c>
      <c r="B454" s="3" t="str">
        <f t="shared" si="1"/>
        <v>#REF!</v>
      </c>
    </row>
    <row r="455">
      <c r="A455" s="8">
        <v>96.61</v>
      </c>
      <c r="B455" s="3" t="str">
        <f t="shared" si="1"/>
        <v>#REF!</v>
      </c>
    </row>
    <row r="456">
      <c r="A456" s="11">
        <v>-0.99</v>
      </c>
      <c r="B456" s="3" t="str">
        <f t="shared" si="1"/>
        <v>#REF!</v>
      </c>
    </row>
    <row r="457">
      <c r="A457" s="12">
        <v>-0.0101</v>
      </c>
      <c r="B457" s="3" t="str">
        <f t="shared" si="1"/>
        <v>#REF!</v>
      </c>
    </row>
    <row r="458">
      <c r="A458" s="17">
        <v>193777.0</v>
      </c>
      <c r="B458" s="3" t="str">
        <f t="shared" si="1"/>
        <v>#REF!</v>
      </c>
    </row>
    <row r="459">
      <c r="A459" s="17">
        <v>257594.0</v>
      </c>
      <c r="B459" s="3" t="str">
        <f t="shared" si="1"/>
        <v>#REF!</v>
      </c>
    </row>
    <row r="460">
      <c r="A460" s="7">
        <v>40568.0</v>
      </c>
      <c r="B460" s="3" t="str">
        <f t="shared" si="1"/>
        <v>#REF!</v>
      </c>
    </row>
    <row r="461">
      <c r="A461" s="8">
        <v>96.39</v>
      </c>
      <c r="B461" s="3" t="str">
        <f t="shared" si="1"/>
        <v>#REF!</v>
      </c>
    </row>
    <row r="462">
      <c r="A462" s="8">
        <v>96.68</v>
      </c>
      <c r="B462" s="3" t="str">
        <f t="shared" si="1"/>
        <v>#REF!</v>
      </c>
    </row>
    <row r="463">
      <c r="A463" s="8">
        <v>94.75</v>
      </c>
      <c r="B463" s="3" t="str">
        <f t="shared" si="1"/>
        <v>#REF!</v>
      </c>
    </row>
    <row r="464">
      <c r="A464" s="8">
        <v>95.25</v>
      </c>
      <c r="B464" s="3" t="str">
        <f t="shared" si="1"/>
        <v>#REF!</v>
      </c>
    </row>
    <row r="465">
      <c r="A465" s="11">
        <v>-1.36</v>
      </c>
      <c r="B465" s="3" t="str">
        <f t="shared" si="1"/>
        <v>#REF!</v>
      </c>
    </row>
    <row r="466">
      <c r="A466" s="12">
        <v>-0.0141</v>
      </c>
      <c r="B466" s="3" t="str">
        <f t="shared" si="1"/>
        <v>#REF!</v>
      </c>
    </row>
    <row r="467">
      <c r="A467" s="17">
        <v>229708.0</v>
      </c>
      <c r="B467" s="3" t="str">
        <f t="shared" si="1"/>
        <v>#REF!</v>
      </c>
    </row>
    <row r="468">
      <c r="A468" s="17">
        <v>253836.0</v>
      </c>
      <c r="B468" s="3" t="str">
        <f t="shared" si="1"/>
        <v>#REF!</v>
      </c>
    </row>
    <row r="469">
      <c r="A469" s="7">
        <v>40569.0</v>
      </c>
      <c r="B469" s="3" t="str">
        <f t="shared" si="1"/>
        <v>#REF!</v>
      </c>
    </row>
    <row r="470">
      <c r="A470" s="8">
        <v>95.39</v>
      </c>
      <c r="B470" s="3" t="str">
        <f t="shared" si="1"/>
        <v>#REF!</v>
      </c>
    </row>
    <row r="471">
      <c r="A471" s="8">
        <v>98.34</v>
      </c>
      <c r="B471" s="3" t="str">
        <f t="shared" si="1"/>
        <v>#REF!</v>
      </c>
    </row>
    <row r="472">
      <c r="A472" s="8">
        <v>95.29</v>
      </c>
      <c r="B472" s="3" t="str">
        <f t="shared" si="1"/>
        <v>#REF!</v>
      </c>
    </row>
    <row r="473">
      <c r="A473" s="8">
        <v>97.91</v>
      </c>
      <c r="B473" s="3" t="str">
        <f t="shared" si="1"/>
        <v>#REF!</v>
      </c>
    </row>
    <row r="474">
      <c r="A474" s="9">
        <f>+2.66</f>
        <v>2.66</v>
      </c>
      <c r="B474" s="3" t="str">
        <f t="shared" si="1"/>
        <v>#REF!</v>
      </c>
    </row>
    <row r="475">
      <c r="A475" s="9">
        <f>+2.79%</f>
        <v>0.0279</v>
      </c>
      <c r="B475" s="3" t="str">
        <f t="shared" si="1"/>
        <v>#REF!</v>
      </c>
    </row>
    <row r="476">
      <c r="A476" s="16">
        <v>205114.0</v>
      </c>
      <c r="B476" s="3" t="str">
        <f t="shared" si="1"/>
        <v>#REF!</v>
      </c>
    </row>
    <row r="477">
      <c r="A477" s="16">
        <v>246878.0</v>
      </c>
      <c r="B477" s="3" t="str">
        <f t="shared" si="1"/>
        <v>#REF!</v>
      </c>
    </row>
    <row r="478">
      <c r="A478" s="7">
        <v>40570.0</v>
      </c>
      <c r="B478" s="3" t="str">
        <f t="shared" si="1"/>
        <v>#REF!</v>
      </c>
    </row>
    <row r="479">
      <c r="A479" s="8">
        <v>98.15</v>
      </c>
      <c r="B479" s="3" t="str">
        <f t="shared" si="1"/>
        <v>#REF!</v>
      </c>
    </row>
    <row r="480">
      <c r="A480" s="8">
        <v>98.95</v>
      </c>
      <c r="B480" s="3" t="str">
        <f t="shared" si="1"/>
        <v>#REF!</v>
      </c>
    </row>
    <row r="481">
      <c r="A481" s="8">
        <v>97.15</v>
      </c>
      <c r="B481" s="3" t="str">
        <f t="shared" si="1"/>
        <v>#REF!</v>
      </c>
    </row>
    <row r="482">
      <c r="A482" s="8">
        <v>97.39</v>
      </c>
      <c r="B482" s="3" t="str">
        <f t="shared" si="1"/>
        <v>#REF!</v>
      </c>
    </row>
    <row r="483">
      <c r="A483" s="11">
        <v>-0.52</v>
      </c>
      <c r="B483" s="3" t="str">
        <f t="shared" si="1"/>
        <v>#REF!</v>
      </c>
    </row>
    <row r="484">
      <c r="A484" s="12">
        <v>-0.0053</v>
      </c>
      <c r="B484" s="3" t="str">
        <f t="shared" si="1"/>
        <v>#REF!</v>
      </c>
    </row>
    <row r="485">
      <c r="A485" s="17">
        <v>201584.0</v>
      </c>
      <c r="B485" s="3" t="str">
        <f t="shared" si="1"/>
        <v>#REF!</v>
      </c>
    </row>
    <row r="486">
      <c r="A486" s="17">
        <v>240305.0</v>
      </c>
      <c r="B486" s="3" t="str">
        <f t="shared" si="1"/>
        <v>#REF!</v>
      </c>
    </row>
    <row r="487">
      <c r="A487" s="7">
        <v>40571.0</v>
      </c>
      <c r="B487" s="3" t="str">
        <f t="shared" si="1"/>
        <v>#REF!</v>
      </c>
    </row>
    <row r="488">
      <c r="A488" s="8">
        <v>97.44</v>
      </c>
      <c r="B488" s="3" t="str">
        <f t="shared" si="1"/>
        <v>#REF!</v>
      </c>
    </row>
    <row r="489">
      <c r="A489" s="8">
        <v>99.74</v>
      </c>
      <c r="B489" s="3" t="str">
        <f t="shared" si="1"/>
        <v>#REF!</v>
      </c>
    </row>
    <row r="490">
      <c r="A490" s="8">
        <v>97.14</v>
      </c>
      <c r="B490" s="3" t="str">
        <f t="shared" si="1"/>
        <v>#REF!</v>
      </c>
    </row>
    <row r="491">
      <c r="A491" s="8">
        <v>99.42</v>
      </c>
      <c r="B491" s="3" t="str">
        <f t="shared" si="1"/>
        <v>#REF!</v>
      </c>
    </row>
    <row r="492">
      <c r="A492" s="9">
        <f>+2.03</f>
        <v>2.03</v>
      </c>
      <c r="B492" s="3" t="str">
        <f t="shared" si="1"/>
        <v>#REF!</v>
      </c>
    </row>
    <row r="493">
      <c r="A493" s="9">
        <f>+2.08%</f>
        <v>0.0208</v>
      </c>
      <c r="B493" s="3" t="str">
        <f t="shared" si="1"/>
        <v>#REF!</v>
      </c>
    </row>
    <row r="494">
      <c r="A494" s="16">
        <v>234919.0</v>
      </c>
      <c r="B494" s="3" t="str">
        <f t="shared" si="1"/>
        <v>#REF!</v>
      </c>
    </row>
    <row r="495">
      <c r="A495" s="16">
        <v>227143.0</v>
      </c>
      <c r="B495" s="3" t="str">
        <f t="shared" si="1"/>
        <v>#REF!</v>
      </c>
    </row>
    <row r="496">
      <c r="A496" s="7">
        <v>40574.0</v>
      </c>
      <c r="B496" s="3" t="str">
        <f t="shared" si="1"/>
        <v>#REF!</v>
      </c>
    </row>
    <row r="497">
      <c r="A497" s="8">
        <v>99.8</v>
      </c>
      <c r="B497" s="3" t="str">
        <f t="shared" si="1"/>
        <v>#REF!</v>
      </c>
    </row>
    <row r="498">
      <c r="A498" s="8">
        <v>101.73</v>
      </c>
      <c r="B498" s="3" t="str">
        <f t="shared" si="1"/>
        <v>#REF!</v>
      </c>
    </row>
    <row r="499">
      <c r="A499" s="8">
        <v>98.5</v>
      </c>
      <c r="B499" s="3" t="str">
        <f t="shared" si="1"/>
        <v>#REF!</v>
      </c>
    </row>
    <row r="500">
      <c r="A500" s="8">
        <v>101.01</v>
      </c>
      <c r="B500" s="3" t="str">
        <f t="shared" si="1"/>
        <v>#REF!</v>
      </c>
    </row>
    <row r="501">
      <c r="A501" s="9">
        <f>+1.59</f>
        <v>1.59</v>
      </c>
      <c r="B501" s="3" t="str">
        <f t="shared" si="1"/>
        <v>#REF!</v>
      </c>
    </row>
    <row r="502">
      <c r="A502" s="9">
        <f>+1.6%</f>
        <v>0.016</v>
      </c>
      <c r="B502" s="3" t="str">
        <f t="shared" si="1"/>
        <v>#REF!</v>
      </c>
    </row>
    <row r="503">
      <c r="A503" s="16">
        <v>197707.0</v>
      </c>
      <c r="B503" s="3" t="str">
        <f t="shared" si="1"/>
        <v>#REF!</v>
      </c>
    </row>
    <row r="504">
      <c r="A504" s="16">
        <v>203670.0</v>
      </c>
      <c r="B504" s="3" t="str">
        <f t="shared" si="1"/>
        <v>#REF!</v>
      </c>
    </row>
    <row r="505">
      <c r="A505" s="7">
        <v>40575.0</v>
      </c>
      <c r="B505" s="3" t="str">
        <f t="shared" si="1"/>
        <v>#REF!</v>
      </c>
    </row>
    <row r="506">
      <c r="A506" s="8">
        <v>101.01</v>
      </c>
      <c r="B506" s="3" t="str">
        <f t="shared" si="1"/>
        <v>#REF!</v>
      </c>
    </row>
    <row r="507">
      <c r="A507" s="8">
        <v>102.08</v>
      </c>
      <c r="B507" s="3" t="str">
        <f t="shared" si="1"/>
        <v>#REF!</v>
      </c>
    </row>
    <row r="508">
      <c r="A508" s="8">
        <v>100.19</v>
      </c>
      <c r="B508" s="3" t="str">
        <f t="shared" si="1"/>
        <v>#REF!</v>
      </c>
    </row>
    <row r="509">
      <c r="A509" s="8">
        <v>101.74</v>
      </c>
      <c r="B509" s="3" t="str">
        <f t="shared" si="1"/>
        <v>#REF!</v>
      </c>
    </row>
    <row r="510">
      <c r="A510" s="9">
        <f>+0.73</f>
        <v>0.73</v>
      </c>
      <c r="B510" s="3" t="str">
        <f t="shared" si="1"/>
        <v>#REF!</v>
      </c>
    </row>
    <row r="511">
      <c r="A511" s="9">
        <f>+0.72%</f>
        <v>0.0072</v>
      </c>
      <c r="B511" s="3" t="str">
        <f t="shared" si="1"/>
        <v>#REF!</v>
      </c>
    </row>
    <row r="512">
      <c r="A512" s="16">
        <v>181776.0</v>
      </c>
      <c r="B512" s="3" t="str">
        <f t="shared" si="1"/>
        <v>#REF!</v>
      </c>
    </row>
    <row r="513">
      <c r="A513" s="16">
        <v>193708.0</v>
      </c>
      <c r="B513" s="3" t="str">
        <f t="shared" si="1"/>
        <v>#REF!</v>
      </c>
    </row>
    <row r="514">
      <c r="A514" s="7">
        <v>40576.0</v>
      </c>
      <c r="B514" s="3" t="str">
        <f t="shared" si="1"/>
        <v>#REF!</v>
      </c>
    </row>
    <row r="515">
      <c r="A515" s="8">
        <v>101.7</v>
      </c>
      <c r="B515" s="3" t="str">
        <f t="shared" si="1"/>
        <v>#REF!</v>
      </c>
    </row>
    <row r="516">
      <c r="A516" s="8">
        <v>102.59</v>
      </c>
      <c r="B516" s="3" t="str">
        <f t="shared" si="1"/>
        <v>#REF!</v>
      </c>
    </row>
    <row r="517">
      <c r="A517" s="8">
        <v>101.29</v>
      </c>
      <c r="B517" s="3" t="str">
        <f t="shared" si="1"/>
        <v>#REF!</v>
      </c>
    </row>
    <row r="518">
      <c r="A518" s="8">
        <v>102.34</v>
      </c>
      <c r="B518" s="3" t="str">
        <f t="shared" si="1"/>
        <v>#REF!</v>
      </c>
    </row>
    <row r="519">
      <c r="A519" s="9">
        <f>+0.6</f>
        <v>0.6</v>
      </c>
      <c r="B519" s="3" t="str">
        <f t="shared" si="1"/>
        <v>#REF!</v>
      </c>
    </row>
    <row r="520">
      <c r="A520" s="9">
        <f>+0.59%</f>
        <v>0.0059</v>
      </c>
      <c r="B520" s="3" t="str">
        <f t="shared" si="1"/>
        <v>#REF!</v>
      </c>
    </row>
    <row r="521">
      <c r="A521" s="16">
        <v>182248.0</v>
      </c>
      <c r="B521" s="3" t="str">
        <f t="shared" si="1"/>
        <v>#REF!</v>
      </c>
    </row>
    <row r="522">
      <c r="A522" s="16">
        <v>165238.0</v>
      </c>
      <c r="B522" s="3" t="str">
        <f t="shared" si="1"/>
        <v>#REF!</v>
      </c>
    </row>
    <row r="523">
      <c r="A523" s="7">
        <v>40577.0</v>
      </c>
      <c r="B523" s="3" t="str">
        <f t="shared" si="1"/>
        <v>#REF!</v>
      </c>
    </row>
    <row r="524">
      <c r="A524" s="8">
        <v>102.62</v>
      </c>
      <c r="B524" s="3" t="str">
        <f t="shared" si="1"/>
        <v>#REF!</v>
      </c>
    </row>
    <row r="525">
      <c r="A525" s="8">
        <v>103.37</v>
      </c>
      <c r="B525" s="3" t="str">
        <f t="shared" si="1"/>
        <v>#REF!</v>
      </c>
    </row>
    <row r="526">
      <c r="A526" s="8">
        <v>101.41</v>
      </c>
      <c r="B526" s="3" t="str">
        <f t="shared" si="1"/>
        <v>#REF!</v>
      </c>
    </row>
    <row r="527">
      <c r="A527" s="8">
        <v>101.76</v>
      </c>
      <c r="B527" s="3" t="str">
        <f t="shared" si="1"/>
        <v>#REF!</v>
      </c>
    </row>
    <row r="528">
      <c r="A528" s="11">
        <v>-0.58</v>
      </c>
      <c r="B528" s="3" t="str">
        <f t="shared" si="1"/>
        <v>#REF!</v>
      </c>
    </row>
    <row r="529">
      <c r="A529" s="12">
        <v>-0.0057</v>
      </c>
      <c r="B529" s="3" t="str">
        <f t="shared" si="1"/>
        <v>#REF!</v>
      </c>
    </row>
    <row r="530">
      <c r="A530" s="17">
        <v>162562.0</v>
      </c>
      <c r="B530" s="3" t="str">
        <f t="shared" si="1"/>
        <v>#REF!</v>
      </c>
    </row>
    <row r="531">
      <c r="A531" s="17">
        <v>153670.0</v>
      </c>
      <c r="B531" s="3" t="str">
        <f t="shared" si="1"/>
        <v>#REF!</v>
      </c>
    </row>
    <row r="532">
      <c r="A532" s="7">
        <v>40578.0</v>
      </c>
      <c r="B532" s="3" t="str">
        <f t="shared" si="1"/>
        <v>#REF!</v>
      </c>
    </row>
    <row r="533">
      <c r="A533" s="8">
        <v>101.86</v>
      </c>
      <c r="B533" s="3" t="str">
        <f t="shared" si="1"/>
        <v>#REF!</v>
      </c>
    </row>
    <row r="534">
      <c r="A534" s="8">
        <v>102.48</v>
      </c>
      <c r="B534" s="3" t="str">
        <f t="shared" si="1"/>
        <v>#REF!</v>
      </c>
    </row>
    <row r="535">
      <c r="A535" s="8">
        <v>99.48</v>
      </c>
      <c r="B535" s="3" t="str">
        <f t="shared" si="1"/>
        <v>#REF!</v>
      </c>
    </row>
    <row r="536">
      <c r="A536" s="8">
        <v>99.83</v>
      </c>
      <c r="B536" s="3" t="str">
        <f t="shared" si="1"/>
        <v>#REF!</v>
      </c>
    </row>
    <row r="537">
      <c r="A537" s="11">
        <v>-1.93</v>
      </c>
      <c r="B537" s="3" t="str">
        <f t="shared" si="1"/>
        <v>#REF!</v>
      </c>
    </row>
    <row r="538">
      <c r="A538" s="12">
        <v>-0.019</v>
      </c>
      <c r="B538" s="3" t="str">
        <f t="shared" si="1"/>
        <v>#REF!</v>
      </c>
    </row>
    <row r="539">
      <c r="A539" s="17">
        <v>173531.0</v>
      </c>
      <c r="B539" s="3" t="str">
        <f t="shared" si="1"/>
        <v>#REF!</v>
      </c>
    </row>
    <row r="540">
      <c r="A540" s="17">
        <v>142770.0</v>
      </c>
      <c r="B540" s="3" t="str">
        <f t="shared" si="1"/>
        <v>#REF!</v>
      </c>
    </row>
    <row r="541">
      <c r="A541" s="7">
        <v>40581.0</v>
      </c>
      <c r="B541" s="3" t="str">
        <f t="shared" si="1"/>
        <v>#REF!</v>
      </c>
    </row>
    <row r="542">
      <c r="A542" s="8">
        <v>100.35</v>
      </c>
      <c r="B542" s="3" t="str">
        <f t="shared" si="1"/>
        <v>#REF!</v>
      </c>
    </row>
    <row r="543">
      <c r="A543" s="8">
        <v>100.9</v>
      </c>
      <c r="B543" s="3" t="str">
        <f t="shared" si="1"/>
        <v>#REF!</v>
      </c>
    </row>
    <row r="544">
      <c r="A544" s="8">
        <v>98.77</v>
      </c>
      <c r="B544" s="3" t="str">
        <f t="shared" si="1"/>
        <v>#REF!</v>
      </c>
    </row>
    <row r="545">
      <c r="A545" s="8">
        <v>99.25</v>
      </c>
      <c r="B545" s="3" t="str">
        <f t="shared" si="1"/>
        <v>#REF!</v>
      </c>
    </row>
    <row r="546">
      <c r="A546" s="11">
        <v>-0.58</v>
      </c>
      <c r="B546" s="3" t="str">
        <f t="shared" si="1"/>
        <v>#REF!</v>
      </c>
    </row>
    <row r="547">
      <c r="A547" s="12">
        <v>-0.0058</v>
      </c>
      <c r="B547" s="3" t="str">
        <f t="shared" si="1"/>
        <v>#REF!</v>
      </c>
    </row>
    <row r="548">
      <c r="A548" s="17">
        <v>193647.0</v>
      </c>
      <c r="B548" s="3" t="str">
        <f t="shared" si="1"/>
        <v>#REF!</v>
      </c>
    </row>
    <row r="549">
      <c r="A549" s="17">
        <v>106320.0</v>
      </c>
      <c r="B549" s="3" t="str">
        <f t="shared" si="1"/>
        <v>#REF!</v>
      </c>
    </row>
    <row r="550">
      <c r="A550" s="7">
        <v>40582.0</v>
      </c>
      <c r="B550" s="3" t="str">
        <f t="shared" si="1"/>
        <v>#REF!</v>
      </c>
    </row>
    <row r="551">
      <c r="A551" s="8">
        <v>99.3</v>
      </c>
      <c r="B551" s="3" t="str">
        <f t="shared" si="1"/>
        <v>#REF!</v>
      </c>
    </row>
    <row r="552">
      <c r="A552" s="8">
        <v>100.42</v>
      </c>
      <c r="B552" s="3" t="str">
        <f t="shared" si="1"/>
        <v>#REF!</v>
      </c>
    </row>
    <row r="553">
      <c r="A553" s="8">
        <v>97.51</v>
      </c>
      <c r="B553" s="3" t="str">
        <f t="shared" si="1"/>
        <v>#REF!</v>
      </c>
    </row>
    <row r="554">
      <c r="A554" s="8">
        <v>99.92</v>
      </c>
      <c r="B554" s="3" t="str">
        <f t="shared" si="1"/>
        <v>#REF!</v>
      </c>
    </row>
    <row r="555">
      <c r="A555" s="9">
        <f>+0.67</f>
        <v>0.67</v>
      </c>
      <c r="B555" s="3" t="str">
        <f t="shared" si="1"/>
        <v>#REF!</v>
      </c>
    </row>
    <row r="556">
      <c r="A556" s="9">
        <f>+0.68%</f>
        <v>0.0068</v>
      </c>
      <c r="B556" s="3" t="str">
        <f t="shared" si="1"/>
        <v>#REF!</v>
      </c>
    </row>
    <row r="557">
      <c r="A557" s="16">
        <v>202988.0</v>
      </c>
      <c r="B557" s="3" t="str">
        <f t="shared" si="1"/>
        <v>#REF!</v>
      </c>
    </row>
    <row r="558">
      <c r="A558" s="16">
        <v>82991.0</v>
      </c>
      <c r="B558" s="3" t="str">
        <f t="shared" si="1"/>
        <v>#REF!</v>
      </c>
    </row>
    <row r="559">
      <c r="A559" s="7">
        <v>40583.0</v>
      </c>
      <c r="B559" s="3" t="str">
        <f t="shared" si="1"/>
        <v>#REF!</v>
      </c>
    </row>
    <row r="560">
      <c r="A560" s="8">
        <v>100.34</v>
      </c>
      <c r="B560" s="3" t="str">
        <f t="shared" si="1"/>
        <v>#REF!</v>
      </c>
    </row>
    <row r="561">
      <c r="A561" s="8">
        <v>102.25</v>
      </c>
      <c r="B561" s="3" t="str">
        <f t="shared" si="1"/>
        <v>#REF!</v>
      </c>
    </row>
    <row r="562">
      <c r="A562" s="8">
        <v>100.03</v>
      </c>
      <c r="B562" s="3" t="str">
        <f t="shared" si="1"/>
        <v>#REF!</v>
      </c>
    </row>
    <row r="563">
      <c r="A563" s="8">
        <v>101.82</v>
      </c>
      <c r="B563" s="3" t="str">
        <f t="shared" si="1"/>
        <v>#REF!</v>
      </c>
    </row>
    <row r="564">
      <c r="A564" s="9">
        <f>+1.9</f>
        <v>1.9</v>
      </c>
      <c r="B564" s="3" t="str">
        <f t="shared" si="1"/>
        <v>#REF!</v>
      </c>
    </row>
    <row r="565">
      <c r="A565" s="9">
        <f>+1.9%</f>
        <v>0.019</v>
      </c>
      <c r="B565" s="3" t="str">
        <f t="shared" si="1"/>
        <v>#REF!</v>
      </c>
    </row>
    <row r="566">
      <c r="A566" s="16">
        <v>136431.0</v>
      </c>
      <c r="B566" s="3" t="str">
        <f t="shared" si="1"/>
        <v>#REF!</v>
      </c>
    </row>
    <row r="567">
      <c r="A567" s="16">
        <v>68217.0</v>
      </c>
      <c r="B567" s="3" t="str">
        <f t="shared" si="1"/>
        <v>#REF!</v>
      </c>
    </row>
    <row r="568">
      <c r="A568" s="7">
        <v>40584.0</v>
      </c>
      <c r="B568" s="3" t="str">
        <f t="shared" si="1"/>
        <v>#REF!</v>
      </c>
    </row>
    <row r="569">
      <c r="A569" s="8">
        <v>101.95</v>
      </c>
      <c r="B569" s="3" t="str">
        <f t="shared" si="1"/>
        <v>#REF!</v>
      </c>
    </row>
    <row r="570">
      <c r="A570" s="8">
        <v>102.88</v>
      </c>
      <c r="B570" s="3" t="str">
        <f t="shared" si="1"/>
        <v>#REF!</v>
      </c>
    </row>
    <row r="571">
      <c r="A571" s="8">
        <v>100.48</v>
      </c>
      <c r="B571" s="3" t="str">
        <f t="shared" si="1"/>
        <v>#REF!</v>
      </c>
    </row>
    <row r="572">
      <c r="A572" s="8">
        <v>100.87</v>
      </c>
      <c r="B572" s="3" t="str">
        <f t="shared" si="1"/>
        <v>#REF!</v>
      </c>
    </row>
    <row r="573">
      <c r="A573" s="11">
        <v>-0.95</v>
      </c>
      <c r="B573" s="3" t="str">
        <f t="shared" si="1"/>
        <v>#REF!</v>
      </c>
    </row>
    <row r="574">
      <c r="A574" s="12">
        <v>-0.0093</v>
      </c>
      <c r="B574" s="3" t="str">
        <f t="shared" si="1"/>
        <v>#REF!</v>
      </c>
    </row>
    <row r="575">
      <c r="A575" s="17">
        <v>130453.0</v>
      </c>
      <c r="B575" s="3" t="str">
        <f t="shared" si="1"/>
        <v>#REF!</v>
      </c>
    </row>
    <row r="576">
      <c r="A576" s="17">
        <v>23196.0</v>
      </c>
      <c r="B576" s="3" t="str">
        <f t="shared" si="1"/>
        <v>#REF!</v>
      </c>
    </row>
    <row r="577">
      <c r="A577" s="7">
        <v>40585.0</v>
      </c>
      <c r="B577" s="3" t="str">
        <f t="shared" si="1"/>
        <v>#REF!</v>
      </c>
    </row>
    <row r="578">
      <c r="A578" s="8">
        <v>101.56</v>
      </c>
      <c r="B578" s="3" t="str">
        <f t="shared" si="1"/>
        <v>#REF!</v>
      </c>
    </row>
    <row r="579">
      <c r="A579" s="8">
        <v>102.03</v>
      </c>
      <c r="B579" s="3" t="str">
        <f t="shared" si="1"/>
        <v>#REF!</v>
      </c>
    </row>
    <row r="580">
      <c r="A580" s="8">
        <v>100.43</v>
      </c>
      <c r="B580" s="3" t="str">
        <f t="shared" si="1"/>
        <v>#REF!</v>
      </c>
    </row>
    <row r="581">
      <c r="A581" s="8">
        <v>101.43</v>
      </c>
      <c r="B581" s="3" t="str">
        <f t="shared" si="1"/>
        <v>#REF!</v>
      </c>
    </row>
    <row r="582">
      <c r="A582" s="9">
        <f>+0.56</f>
        <v>0.56</v>
      </c>
      <c r="B582" s="3" t="str">
        <f t="shared" si="1"/>
        <v>#REF!</v>
      </c>
    </row>
    <row r="583">
      <c r="A583" s="9">
        <f>+0.56%</f>
        <v>0.0056</v>
      </c>
      <c r="B583" s="3" t="str">
        <f t="shared" si="1"/>
        <v>#REF!</v>
      </c>
    </row>
    <row r="584">
      <c r="A584" s="16">
        <v>18897.0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40618</v>
      </c>
      <c r="C3" s="3">
        <v>108.25</v>
      </c>
      <c r="D3" s="3">
        <v>111.76</v>
      </c>
      <c r="E3" s="3">
        <v>107.35</v>
      </c>
      <c r="F3" s="3">
        <v>110.62</v>
      </c>
      <c r="G3" s="3">
        <v>2.1</v>
      </c>
      <c r="H3" s="3">
        <v>0.0194</v>
      </c>
      <c r="I3" s="15">
        <v>23225.0</v>
      </c>
      <c r="J3" s="3">
        <v>0.0</v>
      </c>
    </row>
    <row r="4">
      <c r="A4" s="19" t="s">
        <v>4</v>
      </c>
      <c r="B4" s="5">
        <f t="shared" si="1"/>
        <v>40617</v>
      </c>
      <c r="C4" s="3">
        <v>113.82</v>
      </c>
      <c r="D4" s="3">
        <v>113.82</v>
      </c>
      <c r="E4" s="3">
        <v>107.88</v>
      </c>
      <c r="F4" s="3">
        <v>108.52</v>
      </c>
      <c r="G4" s="3">
        <v>-5.15</v>
      </c>
      <c r="H4" s="6">
        <v>-0.0453</v>
      </c>
      <c r="I4" s="15">
        <v>101153.0</v>
      </c>
      <c r="J4" s="15">
        <v>33366.0</v>
      </c>
    </row>
    <row r="5">
      <c r="A5" s="19" t="s">
        <v>5</v>
      </c>
      <c r="B5" s="5">
        <f t="shared" si="1"/>
        <v>40616</v>
      </c>
      <c r="C5" s="3">
        <v>113.6</v>
      </c>
      <c r="D5" s="3">
        <v>114.18</v>
      </c>
      <c r="E5" s="3">
        <v>111.16</v>
      </c>
      <c r="F5" s="3">
        <v>113.67</v>
      </c>
      <c r="G5" s="3">
        <v>-0.17</v>
      </c>
      <c r="H5" s="6">
        <v>-0.0015</v>
      </c>
      <c r="I5" s="15">
        <v>125650.0</v>
      </c>
      <c r="J5" s="15">
        <v>51472.0</v>
      </c>
    </row>
    <row r="6">
      <c r="A6" s="19" t="s">
        <v>6</v>
      </c>
      <c r="B6" s="5">
        <f t="shared" si="1"/>
        <v>40613</v>
      </c>
      <c r="C6" s="3">
        <v>115.01</v>
      </c>
      <c r="D6" s="3">
        <v>115.68</v>
      </c>
      <c r="E6" s="3">
        <v>112.25</v>
      </c>
      <c r="F6" s="3">
        <v>113.84</v>
      </c>
      <c r="G6" s="3">
        <v>-1.59</v>
      </c>
      <c r="H6" s="6">
        <v>-0.0138</v>
      </c>
      <c r="I6" s="15">
        <v>165967.0</v>
      </c>
      <c r="J6" s="15">
        <v>64481.0</v>
      </c>
    </row>
    <row r="7">
      <c r="A7" s="19" t="s">
        <v>7</v>
      </c>
      <c r="B7" s="5">
        <f t="shared" si="1"/>
        <v>40612</v>
      </c>
      <c r="C7" s="3">
        <v>116.12</v>
      </c>
      <c r="D7" s="3">
        <v>116.55</v>
      </c>
      <c r="E7" s="3">
        <v>113.52</v>
      </c>
      <c r="F7" s="3">
        <v>115.43</v>
      </c>
      <c r="G7" s="3">
        <v>-0.51</v>
      </c>
      <c r="H7" s="6">
        <v>-0.0044</v>
      </c>
      <c r="I7" s="15">
        <v>201416.0</v>
      </c>
      <c r="J7" s="15">
        <v>84830.0</v>
      </c>
    </row>
    <row r="8">
      <c r="A8" s="19" t="s">
        <v>8</v>
      </c>
      <c r="B8" s="5">
        <f t="shared" si="1"/>
        <v>40611</v>
      </c>
      <c r="C8" s="3">
        <v>112.95</v>
      </c>
      <c r="D8" s="3">
        <v>116.18</v>
      </c>
      <c r="E8" s="3">
        <v>112.16</v>
      </c>
      <c r="F8" s="3">
        <v>115.94</v>
      </c>
      <c r="G8" s="3">
        <v>2.88</v>
      </c>
      <c r="H8" s="3">
        <v>0.0255</v>
      </c>
      <c r="I8" s="15">
        <v>94965.0</v>
      </c>
      <c r="J8" s="15">
        <v>198179.0</v>
      </c>
    </row>
    <row r="9">
      <c r="A9" s="19" t="s">
        <v>9</v>
      </c>
      <c r="B9" s="5">
        <f t="shared" si="1"/>
        <v>40610</v>
      </c>
      <c r="C9" s="3">
        <v>114.8</v>
      </c>
      <c r="D9" s="3">
        <v>115.29</v>
      </c>
      <c r="E9" s="3">
        <v>112.13</v>
      </c>
      <c r="F9" s="3">
        <v>113.06</v>
      </c>
      <c r="G9" s="3">
        <v>-1.98</v>
      </c>
      <c r="H9" s="6">
        <v>-0.0172</v>
      </c>
      <c r="I9" s="15">
        <v>227052.0</v>
      </c>
      <c r="J9" s="15">
        <v>105358.0</v>
      </c>
    </row>
    <row r="10">
      <c r="A10" s="20">
        <v>40618.0</v>
      </c>
      <c r="B10" s="5">
        <f t="shared" si="1"/>
        <v>40609</v>
      </c>
      <c r="C10" s="3">
        <v>116.35</v>
      </c>
      <c r="D10" s="3">
        <v>118.5</v>
      </c>
      <c r="E10" s="3">
        <v>114.5</v>
      </c>
      <c r="F10" s="3">
        <v>115.04</v>
      </c>
      <c r="G10" s="3">
        <v>-0.93</v>
      </c>
      <c r="H10" s="6">
        <v>-0.008</v>
      </c>
      <c r="I10" s="15">
        <v>205260.0</v>
      </c>
      <c r="J10" s="15">
        <v>131597.0</v>
      </c>
    </row>
    <row r="11">
      <c r="A11" s="19">
        <v>108.25</v>
      </c>
      <c r="B11" s="5">
        <f t="shared" si="1"/>
        <v>40606</v>
      </c>
      <c r="C11" s="3">
        <v>114.85</v>
      </c>
      <c r="D11" s="3">
        <v>116.49</v>
      </c>
      <c r="E11" s="3">
        <v>114.79</v>
      </c>
      <c r="F11" s="3">
        <v>115.97</v>
      </c>
      <c r="G11" s="3">
        <v>1.18</v>
      </c>
      <c r="H11" s="3">
        <v>0.0103</v>
      </c>
      <c r="I11" s="15">
        <v>167586.0</v>
      </c>
      <c r="J11" s="15">
        <v>148441.0</v>
      </c>
    </row>
    <row r="12">
      <c r="A12" s="19">
        <v>111.76</v>
      </c>
      <c r="B12" s="5">
        <f t="shared" si="1"/>
        <v>40605</v>
      </c>
      <c r="C12" s="3">
        <v>116.65</v>
      </c>
      <c r="D12" s="3">
        <v>116.9</v>
      </c>
      <c r="E12" s="3">
        <v>113.09</v>
      </c>
      <c r="F12" s="3">
        <v>114.79</v>
      </c>
      <c r="G12" s="3">
        <v>-1.56</v>
      </c>
      <c r="H12" s="6">
        <v>-0.0134</v>
      </c>
      <c r="I12" s="15">
        <v>213736.0</v>
      </c>
      <c r="J12" s="15">
        <v>158556.0</v>
      </c>
    </row>
    <row r="13">
      <c r="A13" s="19">
        <v>107.35</v>
      </c>
      <c r="B13" s="5">
        <f t="shared" si="1"/>
        <v>40604</v>
      </c>
      <c r="C13" s="3">
        <v>116.2</v>
      </c>
      <c r="D13" s="3">
        <v>117.81</v>
      </c>
      <c r="E13" s="3">
        <v>114.53</v>
      </c>
      <c r="F13" s="3">
        <v>116.35</v>
      </c>
      <c r="G13" s="3">
        <v>0.93</v>
      </c>
      <c r="H13" s="3">
        <v>0.008100000000000001</v>
      </c>
      <c r="I13" s="15">
        <v>208292.0</v>
      </c>
      <c r="J13" s="15">
        <v>168970.0</v>
      </c>
    </row>
    <row r="14">
      <c r="A14" s="19">
        <v>110.62</v>
      </c>
      <c r="B14" s="5">
        <f t="shared" si="1"/>
        <v>40603</v>
      </c>
      <c r="C14" s="3">
        <v>111.9</v>
      </c>
      <c r="D14" s="3">
        <v>116.76</v>
      </c>
      <c r="E14" s="3">
        <v>111.8</v>
      </c>
      <c r="F14" s="3">
        <v>115.42</v>
      </c>
      <c r="G14" s="3">
        <v>3.62</v>
      </c>
      <c r="H14" s="3">
        <v>0.032400000000000005</v>
      </c>
      <c r="I14" s="15">
        <v>194425.0</v>
      </c>
      <c r="J14" s="15">
        <v>183999.0</v>
      </c>
    </row>
    <row r="15">
      <c r="A15" s="25">
        <f>+2.1</f>
        <v>2.1</v>
      </c>
      <c r="B15" s="5">
        <f t="shared" si="1"/>
        <v>40602</v>
      </c>
      <c r="C15" s="3">
        <v>112.5</v>
      </c>
      <c r="D15" s="3">
        <v>114.5</v>
      </c>
      <c r="E15" s="3">
        <v>111.25</v>
      </c>
      <c r="F15" s="3">
        <v>111.8</v>
      </c>
      <c r="G15" s="3">
        <v>-0.34</v>
      </c>
      <c r="H15" s="6">
        <v>-0.003</v>
      </c>
      <c r="I15" s="15">
        <v>172912.0</v>
      </c>
      <c r="J15" s="15">
        <v>183106.0</v>
      </c>
    </row>
    <row r="16">
      <c r="A16" s="25">
        <f>+1.94%</f>
        <v>0.0194</v>
      </c>
      <c r="B16" s="5">
        <f t="shared" si="1"/>
        <v>40599</v>
      </c>
      <c r="C16" s="3">
        <v>111.4</v>
      </c>
      <c r="D16" s="3">
        <v>113.91</v>
      </c>
      <c r="E16" s="3">
        <v>110.52</v>
      </c>
      <c r="F16" s="3">
        <v>112.14</v>
      </c>
      <c r="G16" s="3">
        <v>0.78</v>
      </c>
      <c r="H16" s="3">
        <v>0.006999999999999999</v>
      </c>
      <c r="I16" s="15">
        <v>178318.0</v>
      </c>
      <c r="J16" s="15">
        <v>187341.0</v>
      </c>
    </row>
    <row r="17">
      <c r="A17" s="26">
        <v>23225.0</v>
      </c>
      <c r="B17" s="5">
        <f t="shared" si="1"/>
        <v>40598</v>
      </c>
      <c r="C17" s="3">
        <v>111.98</v>
      </c>
      <c r="D17" s="3">
        <v>119.79</v>
      </c>
      <c r="E17" s="3">
        <v>109.6</v>
      </c>
      <c r="F17" s="3">
        <v>111.36</v>
      </c>
      <c r="G17" s="3">
        <v>0.11</v>
      </c>
      <c r="H17" s="3">
        <v>0.001</v>
      </c>
      <c r="I17" s="15">
        <v>305885.0</v>
      </c>
      <c r="J17" s="15">
        <v>188528.0</v>
      </c>
    </row>
    <row r="18">
      <c r="A18" s="28">
        <v>0.0</v>
      </c>
      <c r="B18" s="5">
        <f t="shared" si="1"/>
        <v>40597</v>
      </c>
      <c r="C18" s="3">
        <v>106.1</v>
      </c>
      <c r="D18" s="3">
        <v>112.46</v>
      </c>
      <c r="E18" s="3">
        <v>105.97</v>
      </c>
      <c r="F18" s="3">
        <v>111.25</v>
      </c>
      <c r="G18" s="3">
        <v>5.47</v>
      </c>
      <c r="H18" s="3">
        <v>0.051699999999999996</v>
      </c>
      <c r="I18" s="15">
        <v>258624.0</v>
      </c>
      <c r="J18" s="15">
        <v>189480.0</v>
      </c>
    </row>
    <row r="19">
      <c r="A19" s="27">
        <v>40617.0</v>
      </c>
      <c r="B19" s="5">
        <f t="shared" si="1"/>
        <v>40596</v>
      </c>
      <c r="C19" s="3">
        <v>107.9</v>
      </c>
      <c r="D19" s="3">
        <v>108.57</v>
      </c>
      <c r="E19" s="3">
        <v>105.56</v>
      </c>
      <c r="F19" s="3">
        <v>105.78</v>
      </c>
      <c r="G19" s="3">
        <v>0.04</v>
      </c>
      <c r="H19" s="3">
        <v>4.0E-4</v>
      </c>
      <c r="I19" s="15">
        <v>248646.0</v>
      </c>
      <c r="J19" s="15">
        <v>190682.0</v>
      </c>
    </row>
    <row r="20">
      <c r="A20" s="28">
        <v>113.82</v>
      </c>
      <c r="B20" s="5">
        <f t="shared" si="1"/>
        <v>40595</v>
      </c>
      <c r="C20" s="3">
        <v>103.35</v>
      </c>
      <c r="D20" s="3">
        <v>108.7</v>
      </c>
      <c r="E20" s="3">
        <v>102.93</v>
      </c>
      <c r="F20" s="3">
        <v>105.74</v>
      </c>
      <c r="G20" s="3">
        <v>3.22</v>
      </c>
      <c r="H20" s="3">
        <v>0.031400000000000004</v>
      </c>
      <c r="I20" s="15">
        <v>128964.0</v>
      </c>
      <c r="J20" s="15">
        <v>211132.0</v>
      </c>
    </row>
    <row r="21">
      <c r="A21" s="28">
        <v>113.82</v>
      </c>
      <c r="B21" s="5">
        <f t="shared" si="1"/>
        <v>40592</v>
      </c>
      <c r="C21" s="3">
        <v>102.97</v>
      </c>
      <c r="D21" s="3">
        <v>103.5</v>
      </c>
      <c r="E21" s="3">
        <v>100.73</v>
      </c>
      <c r="F21" s="3">
        <v>102.52</v>
      </c>
      <c r="G21" s="3">
        <v>-0.07</v>
      </c>
      <c r="H21" s="6">
        <v>-7.0E-4</v>
      </c>
      <c r="I21" s="15">
        <v>209576.0</v>
      </c>
      <c r="J21" s="15">
        <v>208541.0</v>
      </c>
    </row>
    <row r="22">
      <c r="A22" s="28">
        <v>107.88</v>
      </c>
      <c r="B22" s="5">
        <f t="shared" si="1"/>
        <v>40591</v>
      </c>
      <c r="C22" s="3">
        <v>104.16</v>
      </c>
      <c r="D22" s="3">
        <v>104.3</v>
      </c>
      <c r="E22" s="3">
        <v>102.37</v>
      </c>
      <c r="F22" s="3">
        <v>102.59</v>
      </c>
      <c r="G22" s="3">
        <v>-1.19</v>
      </c>
      <c r="H22" s="6">
        <v>-0.0115</v>
      </c>
      <c r="I22" s="15">
        <v>210884.0</v>
      </c>
      <c r="J22" s="15">
        <v>211173.0</v>
      </c>
    </row>
    <row r="23">
      <c r="A23" s="28">
        <v>108.52</v>
      </c>
      <c r="B23" s="5">
        <f t="shared" si="1"/>
        <v>40590</v>
      </c>
      <c r="C23" s="3">
        <v>101.75</v>
      </c>
      <c r="D23" s="3">
        <v>104.52</v>
      </c>
      <c r="E23" s="3">
        <v>101.73</v>
      </c>
      <c r="F23" s="3">
        <v>103.78</v>
      </c>
      <c r="G23" s="3">
        <v>2.14</v>
      </c>
      <c r="H23" s="3">
        <v>0.021099999999999997</v>
      </c>
      <c r="I23" s="15">
        <v>208417.0</v>
      </c>
      <c r="J23" s="15">
        <v>213881.0</v>
      </c>
    </row>
    <row r="24">
      <c r="A24" s="21">
        <v>-5.15</v>
      </c>
      <c r="B24" s="5">
        <f t="shared" si="1"/>
        <v>40589</v>
      </c>
      <c r="C24" s="3">
        <v>103.11</v>
      </c>
      <c r="D24" s="3">
        <v>104.04</v>
      </c>
      <c r="E24" s="3">
        <v>101.3</v>
      </c>
      <c r="F24" s="3">
        <v>101.64</v>
      </c>
      <c r="G24" s="3">
        <v>-1.44</v>
      </c>
      <c r="H24" s="6">
        <v>-0.014</v>
      </c>
      <c r="I24" s="15">
        <v>184707.0</v>
      </c>
      <c r="J24" s="15">
        <v>209611.0</v>
      </c>
    </row>
    <row r="25">
      <c r="A25" s="22">
        <v>-0.0453</v>
      </c>
      <c r="B25" s="5">
        <f t="shared" si="1"/>
        <v>40588</v>
      </c>
      <c r="C25" s="3">
        <v>101.13</v>
      </c>
      <c r="D25" s="3">
        <v>104.3</v>
      </c>
      <c r="E25" s="3">
        <v>100.91</v>
      </c>
      <c r="F25" s="3">
        <v>103.08</v>
      </c>
      <c r="G25" s="3">
        <v>2.14</v>
      </c>
      <c r="H25" s="3">
        <v>0.0212</v>
      </c>
      <c r="I25" s="15">
        <v>191735.0</v>
      </c>
      <c r="J25" s="15">
        <v>217708.0</v>
      </c>
    </row>
    <row r="26">
      <c r="A26" s="24">
        <v>101153.0</v>
      </c>
      <c r="B26" s="5">
        <f t="shared" si="1"/>
        <v>40585</v>
      </c>
      <c r="C26" s="3">
        <v>102.19</v>
      </c>
      <c r="D26" s="3">
        <v>102.54</v>
      </c>
      <c r="E26" s="3">
        <v>100.52</v>
      </c>
      <c r="F26" s="3">
        <v>100.94</v>
      </c>
      <c r="G26" s="3">
        <v>-0.5</v>
      </c>
      <c r="H26" s="6">
        <v>-0.0049</v>
      </c>
      <c r="I26" s="15">
        <v>174580.0</v>
      </c>
      <c r="J26" s="15">
        <v>213867.0</v>
      </c>
    </row>
    <row r="27">
      <c r="A27" s="24">
        <v>33366.0</v>
      </c>
      <c r="B27" s="5">
        <f t="shared" si="1"/>
        <v>40584</v>
      </c>
      <c r="C27" s="3">
        <v>102.55</v>
      </c>
      <c r="D27" s="3">
        <v>103.34</v>
      </c>
      <c r="E27" s="3">
        <v>101.06</v>
      </c>
      <c r="F27" s="3">
        <v>101.44</v>
      </c>
      <c r="G27" s="3">
        <v>-0.88</v>
      </c>
      <c r="H27" s="6">
        <v>-0.0086</v>
      </c>
      <c r="I27" s="15">
        <v>261605.0</v>
      </c>
      <c r="J27" s="15">
        <v>212693.0</v>
      </c>
    </row>
    <row r="28">
      <c r="A28" s="23">
        <v>40616.0</v>
      </c>
      <c r="B28" s="5">
        <f t="shared" si="1"/>
        <v>40583</v>
      </c>
      <c r="C28" s="3">
        <v>100.93</v>
      </c>
      <c r="D28" s="3">
        <v>102.72</v>
      </c>
      <c r="E28" s="3">
        <v>100.58</v>
      </c>
      <c r="F28" s="3">
        <v>102.32</v>
      </c>
      <c r="G28" s="3">
        <v>1.8</v>
      </c>
      <c r="H28" s="3">
        <v>0.0179</v>
      </c>
      <c r="I28" s="15">
        <v>191558.0</v>
      </c>
      <c r="J28" s="15">
        <v>215752.0</v>
      </c>
    </row>
    <row r="29">
      <c r="A29" s="21">
        <v>113.6</v>
      </c>
      <c r="B29" s="5">
        <f t="shared" si="1"/>
        <v>40582</v>
      </c>
      <c r="C29" s="3">
        <v>99.78</v>
      </c>
      <c r="D29" s="3">
        <v>100.94</v>
      </c>
      <c r="E29" s="3">
        <v>98.12</v>
      </c>
      <c r="F29" s="3">
        <v>100.52</v>
      </c>
      <c r="G29" s="3">
        <v>0.65</v>
      </c>
      <c r="H29" s="3">
        <v>0.006500000000000001</v>
      </c>
      <c r="I29" s="15">
        <v>205774.0</v>
      </c>
      <c r="J29" s="15">
        <v>209679.0</v>
      </c>
    </row>
    <row r="30">
      <c r="A30" s="21">
        <v>114.18</v>
      </c>
      <c r="B30" s="5">
        <f t="shared" si="1"/>
        <v>40581</v>
      </c>
      <c r="C30" s="3">
        <v>100.67</v>
      </c>
      <c r="D30" s="3">
        <v>101.35</v>
      </c>
      <c r="E30" s="3">
        <v>99.4</v>
      </c>
      <c r="F30" s="3">
        <v>99.87</v>
      </c>
      <c r="G30" s="3">
        <v>-0.38</v>
      </c>
      <c r="H30" s="6">
        <v>-0.0038</v>
      </c>
      <c r="I30" s="15">
        <v>197793.0</v>
      </c>
      <c r="J30" s="15">
        <v>201858.0</v>
      </c>
    </row>
    <row r="31">
      <c r="A31" s="21">
        <v>111.16</v>
      </c>
      <c r="B31" s="5">
        <f t="shared" si="1"/>
        <v>40578</v>
      </c>
      <c r="C31" s="3">
        <v>102.21</v>
      </c>
      <c r="D31" s="3">
        <v>102.82</v>
      </c>
      <c r="E31" s="3">
        <v>99.9</v>
      </c>
      <c r="F31" s="3">
        <v>100.25</v>
      </c>
      <c r="G31" s="3">
        <v>-1.91</v>
      </c>
      <c r="H31" s="6">
        <v>-0.0187</v>
      </c>
      <c r="I31" s="15">
        <v>107346.0</v>
      </c>
      <c r="J31" s="15">
        <v>207687.0</v>
      </c>
    </row>
    <row r="32">
      <c r="A32" s="21">
        <v>113.67</v>
      </c>
      <c r="B32" s="5">
        <f t="shared" si="1"/>
        <v>40577</v>
      </c>
      <c r="C32" s="3">
        <v>102.91</v>
      </c>
      <c r="D32" s="3">
        <v>103.7</v>
      </c>
      <c r="E32" s="3">
        <v>101.79</v>
      </c>
      <c r="F32" s="3">
        <v>102.16</v>
      </c>
      <c r="G32" s="3">
        <v>-0.5</v>
      </c>
      <c r="H32" s="6">
        <v>-0.0049</v>
      </c>
      <c r="I32" s="15">
        <v>108315.0</v>
      </c>
      <c r="J32" s="15">
        <v>193378.0</v>
      </c>
    </row>
    <row r="33">
      <c r="A33" s="21">
        <v>-0.17</v>
      </c>
      <c r="B33" s="5">
        <f t="shared" si="1"/>
        <v>40576</v>
      </c>
      <c r="C33" s="3">
        <v>102.0</v>
      </c>
      <c r="D33" s="3">
        <v>102.91</v>
      </c>
      <c r="E33" s="3">
        <v>101.56</v>
      </c>
      <c r="F33" s="3">
        <v>102.66</v>
      </c>
      <c r="G33" s="3">
        <v>0.75</v>
      </c>
      <c r="H33" s="3">
        <v>0.0074</v>
      </c>
      <c r="I33" s="15">
        <v>142380.0</v>
      </c>
      <c r="J33" s="15">
        <v>184896.0</v>
      </c>
    </row>
    <row r="34">
      <c r="A34" s="22">
        <v>-0.0015</v>
      </c>
      <c r="B34" s="5">
        <f t="shared" si="1"/>
        <v>40575</v>
      </c>
      <c r="C34" s="3">
        <v>101.0</v>
      </c>
      <c r="D34" s="3">
        <v>102.2</v>
      </c>
      <c r="E34" s="3">
        <v>100.29</v>
      </c>
      <c r="F34" s="3">
        <v>101.91</v>
      </c>
      <c r="G34" s="3">
        <v>0.79</v>
      </c>
      <c r="H34" s="3">
        <v>0.0078000000000000005</v>
      </c>
      <c r="I34" s="15">
        <v>114762.0</v>
      </c>
      <c r="J34" s="15">
        <v>173080.0</v>
      </c>
    </row>
    <row r="35">
      <c r="A35" s="24">
        <v>125650.0</v>
      </c>
      <c r="B35" s="5">
        <f t="shared" si="1"/>
        <v>40574</v>
      </c>
      <c r="C35" s="3">
        <v>99.96</v>
      </c>
      <c r="D35" s="3">
        <v>101.81</v>
      </c>
      <c r="E35" s="3">
        <v>98.65</v>
      </c>
      <c r="F35" s="3">
        <v>101.12</v>
      </c>
      <c r="G35" s="3">
        <v>1.55</v>
      </c>
      <c r="H35" s="3">
        <v>0.015600000000000001</v>
      </c>
      <c r="I35" s="15">
        <v>101148.0</v>
      </c>
      <c r="J35" s="15">
        <v>168424.0</v>
      </c>
    </row>
    <row r="36">
      <c r="A36" s="24">
        <v>51472.0</v>
      </c>
      <c r="B36" s="5">
        <f t="shared" si="1"/>
        <v>40571</v>
      </c>
      <c r="C36" s="3">
        <v>97.44</v>
      </c>
      <c r="D36" s="3">
        <v>99.85</v>
      </c>
      <c r="E36" s="3">
        <v>97.28</v>
      </c>
      <c r="F36" s="3">
        <v>99.57</v>
      </c>
      <c r="G36" s="3">
        <v>2.06</v>
      </c>
      <c r="H36" s="3">
        <v>0.021099999999999997</v>
      </c>
      <c r="I36" s="15">
        <v>130394.0</v>
      </c>
      <c r="J36" s="15">
        <v>175561.0</v>
      </c>
    </row>
    <row r="37">
      <c r="A37" s="23">
        <v>40613.0</v>
      </c>
      <c r="B37" s="5">
        <f t="shared" si="1"/>
        <v>40570</v>
      </c>
      <c r="C37" s="3">
        <v>98.17</v>
      </c>
      <c r="D37" s="3">
        <v>99.04</v>
      </c>
      <c r="E37" s="3">
        <v>97.28</v>
      </c>
      <c r="F37" s="3">
        <v>97.51</v>
      </c>
      <c r="G37" s="3">
        <v>-0.46</v>
      </c>
      <c r="H37" s="6">
        <v>-0.0047</v>
      </c>
      <c r="I37" s="15">
        <v>111931.0</v>
      </c>
      <c r="J37" s="15">
        <v>174329.0</v>
      </c>
    </row>
    <row r="38">
      <c r="A38" s="21">
        <v>115.01</v>
      </c>
      <c r="B38" s="5">
        <f t="shared" si="1"/>
        <v>40569</v>
      </c>
      <c r="C38" s="3">
        <v>95.34</v>
      </c>
      <c r="D38" s="3">
        <v>98.39</v>
      </c>
      <c r="E38" s="3">
        <v>95.34</v>
      </c>
      <c r="F38" s="3">
        <v>97.97</v>
      </c>
      <c r="G38" s="3">
        <v>2.68</v>
      </c>
      <c r="H38" s="3">
        <v>0.0281</v>
      </c>
      <c r="I38" s="15">
        <v>101815.0</v>
      </c>
      <c r="J38" s="15">
        <v>172746.0</v>
      </c>
    </row>
    <row r="39">
      <c r="A39" s="21">
        <v>115.68</v>
      </c>
      <c r="B39" s="5">
        <f t="shared" si="1"/>
        <v>40568</v>
      </c>
      <c r="C39" s="3">
        <v>96.42</v>
      </c>
      <c r="D39" s="3">
        <v>96.73</v>
      </c>
      <c r="E39" s="3">
        <v>94.88</v>
      </c>
      <c r="F39" s="3">
        <v>95.29</v>
      </c>
      <c r="G39" s="3">
        <v>-1.36</v>
      </c>
      <c r="H39" s="6">
        <v>-0.0141</v>
      </c>
      <c r="I39" s="15">
        <v>127700.0</v>
      </c>
      <c r="J39" s="15">
        <v>176680.0</v>
      </c>
    </row>
    <row r="40">
      <c r="A40" s="21">
        <v>112.25</v>
      </c>
      <c r="B40" s="5">
        <f t="shared" si="1"/>
        <v>40567</v>
      </c>
      <c r="C40" s="3">
        <v>97.56</v>
      </c>
      <c r="D40" s="3">
        <v>98.11</v>
      </c>
      <c r="E40" s="3">
        <v>96.25</v>
      </c>
      <c r="F40" s="3">
        <v>96.65</v>
      </c>
      <c r="G40" s="3">
        <v>-0.92</v>
      </c>
      <c r="H40" s="6">
        <v>-0.0094</v>
      </c>
      <c r="I40" s="15">
        <v>114748.0</v>
      </c>
      <c r="J40" s="15">
        <v>171043.0</v>
      </c>
    </row>
    <row r="41">
      <c r="A41" s="21">
        <v>113.84</v>
      </c>
      <c r="B41" s="5">
        <f t="shared" si="1"/>
        <v>40564</v>
      </c>
      <c r="C41" s="3">
        <v>96.4</v>
      </c>
      <c r="D41" s="3">
        <v>97.81</v>
      </c>
      <c r="E41" s="3">
        <v>96.34</v>
      </c>
      <c r="F41" s="3">
        <v>97.57</v>
      </c>
      <c r="G41" s="3">
        <v>0.93</v>
      </c>
      <c r="H41" s="3">
        <v>0.0096</v>
      </c>
      <c r="I41" s="15">
        <v>78425.0</v>
      </c>
      <c r="J41" s="15">
        <v>171751.0</v>
      </c>
    </row>
    <row r="42">
      <c r="A42" s="21">
        <v>-1.59</v>
      </c>
      <c r="B42" s="5">
        <f t="shared" si="1"/>
        <v>40563</v>
      </c>
      <c r="C42" s="3">
        <v>97.81</v>
      </c>
      <c r="D42" s="3">
        <v>98.03</v>
      </c>
      <c r="E42" s="3">
        <v>95.51</v>
      </c>
      <c r="F42" s="3">
        <v>96.64</v>
      </c>
      <c r="G42" s="3">
        <v>-1.47</v>
      </c>
      <c r="H42" s="6">
        <v>-0.015</v>
      </c>
      <c r="I42" s="15">
        <v>106819.0</v>
      </c>
      <c r="J42" s="15">
        <v>166670.0</v>
      </c>
    </row>
    <row r="43">
      <c r="A43" s="22">
        <v>-0.0138</v>
      </c>
      <c r="B43" s="5">
        <f t="shared" si="1"/>
        <v>40562</v>
      </c>
      <c r="C43" s="3">
        <v>97.81</v>
      </c>
      <c r="D43" s="3">
        <v>98.6</v>
      </c>
      <c r="E43" s="3">
        <v>97.59</v>
      </c>
      <c r="F43" s="3">
        <v>98.11</v>
      </c>
      <c r="G43" s="3">
        <v>0.26</v>
      </c>
      <c r="H43" s="3">
        <v>0.0027</v>
      </c>
      <c r="I43" s="15">
        <v>101290.0</v>
      </c>
      <c r="J43" s="15">
        <v>163009.0</v>
      </c>
    </row>
    <row r="44">
      <c r="A44" s="24">
        <v>165967.0</v>
      </c>
      <c r="B44" s="5">
        <f t="shared" si="1"/>
        <v>40561</v>
      </c>
      <c r="C44" s="3">
        <v>97.38</v>
      </c>
      <c r="D44" s="3">
        <v>98.38</v>
      </c>
      <c r="E44" s="3">
        <v>96.66</v>
      </c>
      <c r="F44" s="3">
        <v>97.85</v>
      </c>
      <c r="G44" s="3">
        <v>0.46</v>
      </c>
      <c r="H44" s="3">
        <v>0.004699999999999999</v>
      </c>
      <c r="I44" s="15">
        <v>111584.0</v>
      </c>
      <c r="J44" s="15">
        <v>164013.0</v>
      </c>
    </row>
    <row r="45">
      <c r="A45" s="24">
        <v>64481.0</v>
      </c>
      <c r="B45" s="5">
        <f t="shared" si="1"/>
        <v>40560</v>
      </c>
      <c r="C45" s="3">
        <v>98.25</v>
      </c>
      <c r="D45" s="3">
        <v>98.55</v>
      </c>
      <c r="E45" s="3">
        <v>97.36</v>
      </c>
      <c r="F45" s="3">
        <v>97.39</v>
      </c>
      <c r="G45" s="3">
        <v>-0.93</v>
      </c>
      <c r="H45" s="6">
        <v>-0.0095</v>
      </c>
      <c r="I45" s="15">
        <v>53034.0</v>
      </c>
      <c r="J45" s="15">
        <v>156992.0</v>
      </c>
    </row>
    <row r="46">
      <c r="A46" s="23">
        <v>40612.0</v>
      </c>
      <c r="B46" s="5">
        <f t="shared" si="1"/>
        <v>40557</v>
      </c>
      <c r="C46" s="3">
        <v>97.24</v>
      </c>
      <c r="D46" s="3">
        <v>98.52</v>
      </c>
      <c r="E46" s="3">
        <v>96.79</v>
      </c>
      <c r="F46" s="3">
        <v>98.32</v>
      </c>
      <c r="G46" s="3">
        <v>1.08</v>
      </c>
      <c r="H46" s="3">
        <v>0.0111</v>
      </c>
      <c r="I46" s="15">
        <v>107370.0</v>
      </c>
      <c r="J46" s="15">
        <v>148120.0</v>
      </c>
    </row>
    <row r="47">
      <c r="A47" s="21">
        <v>116.12</v>
      </c>
      <c r="B47" s="5">
        <f t="shared" si="1"/>
        <v>40556</v>
      </c>
      <c r="C47" s="3">
        <v>97.56</v>
      </c>
      <c r="D47" s="3">
        <v>97.78</v>
      </c>
      <c r="E47" s="3">
        <v>96.46</v>
      </c>
      <c r="F47" s="3">
        <v>97.24</v>
      </c>
      <c r="G47" s="3">
        <v>-0.2</v>
      </c>
      <c r="H47" s="6">
        <v>-0.0021</v>
      </c>
      <c r="I47" s="15">
        <v>119442.0</v>
      </c>
      <c r="J47" s="15">
        <v>142754.0</v>
      </c>
    </row>
    <row r="48">
      <c r="A48" s="21">
        <v>116.55</v>
      </c>
      <c r="B48" s="5">
        <f t="shared" si="1"/>
        <v>40555</v>
      </c>
      <c r="C48" s="3">
        <v>97.08</v>
      </c>
      <c r="D48" s="3">
        <v>98.03</v>
      </c>
      <c r="E48" s="3">
        <v>96.74</v>
      </c>
      <c r="F48" s="3">
        <v>97.44</v>
      </c>
      <c r="G48" s="3">
        <v>0.38</v>
      </c>
      <c r="H48" s="3">
        <v>0.0039000000000000003</v>
      </c>
      <c r="I48" s="15">
        <v>103237.0</v>
      </c>
      <c r="J48" s="15">
        <v>135294.0</v>
      </c>
    </row>
    <row r="49">
      <c r="A49" s="21">
        <v>113.52</v>
      </c>
      <c r="B49" s="5">
        <f t="shared" si="1"/>
        <v>40554</v>
      </c>
      <c r="C49" s="3">
        <v>95.27</v>
      </c>
      <c r="D49" s="3">
        <v>97.28</v>
      </c>
      <c r="E49" s="3">
        <v>94.8</v>
      </c>
      <c r="F49" s="3">
        <v>97.06</v>
      </c>
      <c r="G49" s="3">
        <v>1.58</v>
      </c>
      <c r="H49" s="3">
        <v>0.0165</v>
      </c>
      <c r="I49" s="15">
        <v>92185.0</v>
      </c>
      <c r="J49" s="15">
        <v>117237.0</v>
      </c>
    </row>
    <row r="50">
      <c r="A50" s="21">
        <v>115.43</v>
      </c>
      <c r="B50" s="5">
        <f t="shared" si="1"/>
        <v>40553</v>
      </c>
      <c r="C50" s="3">
        <v>93.85</v>
      </c>
      <c r="D50" s="3">
        <v>95.57</v>
      </c>
      <c r="E50" s="3">
        <v>93.51</v>
      </c>
      <c r="F50" s="3">
        <v>95.48</v>
      </c>
      <c r="G50" s="3">
        <v>2.26</v>
      </c>
      <c r="H50" s="3">
        <v>0.0242</v>
      </c>
      <c r="I50" s="15">
        <v>63081.0</v>
      </c>
      <c r="J50" s="15">
        <v>102611.0</v>
      </c>
    </row>
    <row r="51">
      <c r="A51" s="21">
        <v>-0.51</v>
      </c>
      <c r="B51" s="5">
        <f t="shared" si="1"/>
        <v>40550</v>
      </c>
      <c r="C51" s="3">
        <v>94.44</v>
      </c>
      <c r="D51" s="3">
        <v>94.44</v>
      </c>
      <c r="E51" s="3">
        <v>92.44</v>
      </c>
      <c r="F51" s="3">
        <v>93.22</v>
      </c>
      <c r="G51" s="3">
        <v>-1.2</v>
      </c>
      <c r="H51" s="6">
        <v>-0.0127</v>
      </c>
      <c r="I51" s="15">
        <v>67808.0</v>
      </c>
      <c r="J51" s="15">
        <v>91759.0</v>
      </c>
    </row>
    <row r="52">
      <c r="A52" s="22">
        <v>-0.0044</v>
      </c>
      <c r="B52" s="5">
        <f t="shared" si="1"/>
        <v>40549</v>
      </c>
      <c r="C52" s="3">
        <v>95.58</v>
      </c>
      <c r="D52" s="3">
        <v>95.94</v>
      </c>
      <c r="E52" s="3">
        <v>93.93</v>
      </c>
      <c r="F52" s="3">
        <v>94.42</v>
      </c>
      <c r="G52" s="3">
        <v>-1.05</v>
      </c>
      <c r="H52" s="6">
        <v>-0.011</v>
      </c>
      <c r="I52" s="15">
        <v>76026.0</v>
      </c>
      <c r="J52" s="15">
        <v>83425.0</v>
      </c>
    </row>
    <row r="53">
      <c r="A53" s="24">
        <v>201416.0</v>
      </c>
      <c r="B53" s="5">
        <f t="shared" si="1"/>
        <v>40548</v>
      </c>
      <c r="C53" s="3">
        <v>93.42</v>
      </c>
      <c r="D53" s="3">
        <v>95.8</v>
      </c>
      <c r="E53" s="3">
        <v>92.4</v>
      </c>
      <c r="F53" s="3">
        <v>95.47</v>
      </c>
      <c r="G53" s="3">
        <v>1.83</v>
      </c>
      <c r="H53" s="3">
        <v>0.0195</v>
      </c>
      <c r="I53" s="15">
        <v>71172.0</v>
      </c>
      <c r="J53" s="15">
        <v>84223.0</v>
      </c>
    </row>
    <row r="54">
      <c r="A54" s="24">
        <v>84830.0</v>
      </c>
      <c r="B54" s="5">
        <f t="shared" si="1"/>
        <v>40547</v>
      </c>
      <c r="C54" s="3">
        <v>95.08</v>
      </c>
      <c r="D54" s="3">
        <v>95.69</v>
      </c>
      <c r="E54" s="3">
        <v>92.68</v>
      </c>
      <c r="F54" s="3">
        <v>93.64</v>
      </c>
      <c r="G54" s="3">
        <v>-1.33</v>
      </c>
      <c r="H54" s="6">
        <v>-0.014</v>
      </c>
      <c r="I54" s="15">
        <v>54831.0</v>
      </c>
      <c r="J54" s="15">
        <v>82384.0</v>
      </c>
    </row>
    <row r="55">
      <c r="A55" s="23">
        <v>40611.0</v>
      </c>
      <c r="B55" s="5">
        <f t="shared" si="1"/>
        <v>40546</v>
      </c>
      <c r="C55" s="3">
        <v>94.61</v>
      </c>
      <c r="D55" s="3">
        <v>96.15</v>
      </c>
      <c r="E55" s="3">
        <v>94.57</v>
      </c>
      <c r="F55" s="3">
        <v>94.97</v>
      </c>
      <c r="G55" s="3">
        <v>0.16</v>
      </c>
      <c r="H55" s="3">
        <v>0.0017000000000000001</v>
      </c>
      <c r="I55" s="15">
        <v>17850.0</v>
      </c>
      <c r="J55" s="15">
        <v>80737.0</v>
      </c>
    </row>
    <row r="56">
      <c r="A56" s="21">
        <v>112.95</v>
      </c>
      <c r="B56" s="13">
        <f t="shared" si="1"/>
        <v>40543</v>
      </c>
      <c r="C56" s="3">
        <v>93.1</v>
      </c>
      <c r="D56" s="3">
        <v>95.23</v>
      </c>
      <c r="E56" s="3">
        <v>92.21</v>
      </c>
      <c r="F56" s="3">
        <v>94.81</v>
      </c>
      <c r="G56" s="3">
        <v>1.65</v>
      </c>
      <c r="H56" s="3">
        <v>0.0177</v>
      </c>
      <c r="I56" s="15">
        <v>12531.0</v>
      </c>
      <c r="J56" s="15">
        <v>78481.0</v>
      </c>
    </row>
    <row r="57">
      <c r="A57" s="21">
        <v>116.18</v>
      </c>
      <c r="B57" s="13">
        <f t="shared" si="1"/>
        <v>40542</v>
      </c>
      <c r="C57" s="3">
        <v>94.1</v>
      </c>
      <c r="D57" s="3">
        <v>94.38</v>
      </c>
      <c r="E57" s="3">
        <v>92.42</v>
      </c>
      <c r="F57" s="3">
        <v>93.16</v>
      </c>
      <c r="G57" s="3">
        <v>-0.95</v>
      </c>
      <c r="H57" s="6">
        <v>-0.0101</v>
      </c>
      <c r="I57" s="15">
        <v>29418.0</v>
      </c>
      <c r="J57" s="15">
        <v>76595.0</v>
      </c>
    </row>
    <row r="58">
      <c r="A58" s="21">
        <v>112.16</v>
      </c>
      <c r="B58" s="13">
        <f t="shared" si="1"/>
        <v>40541</v>
      </c>
      <c r="C58" s="3">
        <v>94.14</v>
      </c>
      <c r="D58" s="3">
        <v>94.33</v>
      </c>
      <c r="E58" s="3">
        <v>93.55</v>
      </c>
      <c r="F58" s="3">
        <v>94.11</v>
      </c>
      <c r="G58" s="3">
        <v>-0.19</v>
      </c>
      <c r="H58" s="6">
        <v>-0.002</v>
      </c>
      <c r="I58" s="15">
        <v>18018.0</v>
      </c>
      <c r="J58" s="15">
        <v>73361.0</v>
      </c>
    </row>
    <row r="59">
      <c r="A59" s="21">
        <v>115.94</v>
      </c>
      <c r="B59" s="13">
        <f t="shared" si="1"/>
        <v>40540</v>
      </c>
      <c r="C59" s="3">
        <v>93.85</v>
      </c>
      <c r="D59" s="3">
        <v>94.31</v>
      </c>
      <c r="E59" s="3">
        <v>93.64</v>
      </c>
      <c r="F59" s="3">
        <v>94.3</v>
      </c>
      <c r="G59" s="3">
        <v>0.5</v>
      </c>
      <c r="H59" s="3">
        <v>0.0053</v>
      </c>
      <c r="I59" s="15">
        <v>5756.0</v>
      </c>
      <c r="J59" s="15">
        <v>73378.0</v>
      </c>
    </row>
    <row r="60">
      <c r="A60" s="25">
        <f>+2.88</f>
        <v>2.88</v>
      </c>
      <c r="B60" s="13">
        <f t="shared" si="1"/>
        <v>40539</v>
      </c>
      <c r="C60" s="3">
        <v>93.58</v>
      </c>
      <c r="D60" s="3">
        <v>94.31</v>
      </c>
      <c r="E60" s="3">
        <v>93.08</v>
      </c>
      <c r="F60" s="3">
        <v>93.8</v>
      </c>
      <c r="G60" s="3">
        <v>0.21</v>
      </c>
      <c r="H60" s="3">
        <v>0.0022</v>
      </c>
      <c r="I60" s="15">
        <v>7137.0</v>
      </c>
      <c r="J60" s="15">
        <v>72176.0</v>
      </c>
    </row>
    <row r="61">
      <c r="A61" s="25">
        <f>+2.55%</f>
        <v>0.0255</v>
      </c>
      <c r="B61" s="13">
        <f t="shared" si="1"/>
        <v>40536</v>
      </c>
      <c r="C61" s="3">
        <v>94.4</v>
      </c>
      <c r="D61" s="3">
        <v>94.54</v>
      </c>
      <c r="E61" s="3">
        <v>93.15</v>
      </c>
      <c r="F61" s="3">
        <v>93.59</v>
      </c>
      <c r="G61" s="3">
        <v>-0.5</v>
      </c>
      <c r="H61" s="6">
        <v>-0.0053</v>
      </c>
      <c r="I61" s="15">
        <v>1479.0</v>
      </c>
      <c r="J61" s="15">
        <v>70681.0</v>
      </c>
    </row>
    <row r="62">
      <c r="A62" s="26">
        <v>94965.0</v>
      </c>
      <c r="B62" s="13">
        <f t="shared" si="1"/>
        <v>40535</v>
      </c>
      <c r="C62" s="3">
        <v>93.71</v>
      </c>
      <c r="D62" s="3">
        <v>94.36</v>
      </c>
      <c r="E62" s="3">
        <v>93.22</v>
      </c>
      <c r="F62" s="3">
        <v>94.09</v>
      </c>
      <c r="G62" s="3">
        <v>0.53</v>
      </c>
      <c r="H62" s="3">
        <v>0.005699999999999999</v>
      </c>
      <c r="I62" s="15">
        <v>17069.0</v>
      </c>
      <c r="J62" s="15">
        <v>70803.0</v>
      </c>
    </row>
    <row r="63">
      <c r="A63" s="26">
        <v>198179.0</v>
      </c>
      <c r="B63" s="13">
        <f t="shared" si="1"/>
        <v>40534</v>
      </c>
      <c r="C63" s="3">
        <v>93.36</v>
      </c>
      <c r="D63" s="3">
        <v>93.85</v>
      </c>
      <c r="E63" s="3">
        <v>93.2</v>
      </c>
      <c r="F63" s="3">
        <v>93.56</v>
      </c>
      <c r="G63" s="3">
        <v>0.36</v>
      </c>
      <c r="H63" s="3">
        <v>0.0039000000000000003</v>
      </c>
      <c r="I63" s="15">
        <v>25830.0</v>
      </c>
      <c r="J63" s="15">
        <v>69593.0</v>
      </c>
    </row>
    <row r="64">
      <c r="A64" s="27">
        <v>40610.0</v>
      </c>
      <c r="B64" s="13">
        <f t="shared" si="1"/>
        <v>40533</v>
      </c>
      <c r="C64" s="3">
        <v>92.86</v>
      </c>
      <c r="D64" s="3">
        <v>93.36</v>
      </c>
      <c r="E64" s="3">
        <v>92.39</v>
      </c>
      <c r="F64" s="3">
        <v>93.2</v>
      </c>
      <c r="G64" s="3">
        <v>0.39</v>
      </c>
      <c r="H64" s="3">
        <v>0.0042</v>
      </c>
      <c r="I64" s="15">
        <v>22626.0</v>
      </c>
      <c r="J64" s="15">
        <v>68310.0</v>
      </c>
    </row>
    <row r="65">
      <c r="A65" s="28">
        <v>114.8</v>
      </c>
      <c r="B65" s="13">
        <f t="shared" si="1"/>
        <v>40532</v>
      </c>
      <c r="C65" s="3">
        <v>92.15</v>
      </c>
      <c r="D65" s="3">
        <v>92.93</v>
      </c>
      <c r="E65" s="3">
        <v>91.21</v>
      </c>
      <c r="F65" s="3">
        <v>92.81</v>
      </c>
      <c r="G65" s="3">
        <v>0.95</v>
      </c>
      <c r="H65" s="3">
        <v>0.0103</v>
      </c>
      <c r="I65" s="15">
        <v>18186.0</v>
      </c>
      <c r="J65" s="15">
        <v>67083.0</v>
      </c>
    </row>
    <row r="66">
      <c r="A66" s="28">
        <v>115.29</v>
      </c>
      <c r="B66" s="13">
        <f t="shared" si="1"/>
        <v>40529</v>
      </c>
      <c r="C66" s="3">
        <v>92.34</v>
      </c>
      <c r="D66" s="3">
        <v>92.51</v>
      </c>
      <c r="E66" s="3">
        <v>91.15</v>
      </c>
      <c r="F66" s="3">
        <v>91.86</v>
      </c>
      <c r="G66" s="3">
        <v>0.08</v>
      </c>
      <c r="H66" s="3">
        <v>9.0E-4</v>
      </c>
      <c r="I66" s="15">
        <v>33023.0</v>
      </c>
      <c r="J66" s="3"/>
    </row>
    <row r="67">
      <c r="A67" s="28">
        <v>112.13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113.06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-1.98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-0.0172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227052.0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105358.0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40609.0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116.35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118.5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114.5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115.04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-0.93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205260.0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131597.0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40606.0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114.85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116.49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114.79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115.97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+1.18</f>
        <v>1.18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+1.03%</f>
        <v>0.0103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167586.0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148441.0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40605.0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116.65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116.9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113.09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114.79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-1.56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-0.0134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213736.0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158556.0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40604.0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116.2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117.81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114.53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116.35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+0.93</f>
        <v>0.93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+0.81%</f>
        <v>0.0081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208292.0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168970.0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40603.0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111.9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116.76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111.8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115.42</v>
      </c>
      <c r="B113" s="3" t="str">
        <f t="shared" si="1"/>
        <v/>
      </c>
    </row>
    <row r="114">
      <c r="A114" s="25">
        <f>+3.62</f>
        <v>3.62</v>
      </c>
      <c r="B114" s="3" t="str">
        <f t="shared" si="1"/>
        <v>#REF!</v>
      </c>
    </row>
    <row r="115">
      <c r="A115" s="25">
        <f>+3.24%</f>
        <v>0.0324</v>
      </c>
      <c r="B115" s="3" t="str">
        <f t="shared" si="1"/>
        <v>#REF!</v>
      </c>
    </row>
    <row r="116">
      <c r="A116" s="26">
        <v>194425.0</v>
      </c>
      <c r="B116" s="3" t="str">
        <f t="shared" si="1"/>
        <v>#REF!</v>
      </c>
    </row>
    <row r="117">
      <c r="A117" s="26">
        <v>183999.0</v>
      </c>
      <c r="B117" s="3" t="str">
        <f t="shared" si="1"/>
        <v>#REF!</v>
      </c>
    </row>
    <row r="118">
      <c r="A118" s="27">
        <v>40602.0</v>
      </c>
      <c r="B118" s="3" t="str">
        <f t="shared" si="1"/>
        <v>#REF!</v>
      </c>
    </row>
    <row r="119">
      <c r="A119" s="28">
        <v>112.5</v>
      </c>
      <c r="B119" s="3" t="str">
        <f t="shared" si="1"/>
        <v>#REF!</v>
      </c>
    </row>
    <row r="120">
      <c r="A120" s="28">
        <v>114.5</v>
      </c>
      <c r="B120" s="3" t="str">
        <f t="shared" si="1"/>
        <v>#REF!</v>
      </c>
    </row>
    <row r="121">
      <c r="A121" s="28">
        <v>111.25</v>
      </c>
      <c r="B121" s="3" t="str">
        <f t="shared" si="1"/>
        <v>#REF!</v>
      </c>
    </row>
    <row r="122">
      <c r="A122" s="28">
        <v>111.8</v>
      </c>
      <c r="B122" s="3" t="str">
        <f t="shared" si="1"/>
        <v>#REF!</v>
      </c>
    </row>
    <row r="123">
      <c r="A123" s="21">
        <v>-0.34</v>
      </c>
      <c r="B123" s="3" t="str">
        <f t="shared" si="1"/>
        <v>#REF!</v>
      </c>
    </row>
    <row r="124">
      <c r="A124" s="22">
        <v>-0.003</v>
      </c>
      <c r="B124" s="3" t="str">
        <f t="shared" si="1"/>
        <v>#REF!</v>
      </c>
    </row>
    <row r="125">
      <c r="A125" s="24">
        <v>172912.0</v>
      </c>
      <c r="B125" s="3" t="str">
        <f t="shared" si="1"/>
        <v>#REF!</v>
      </c>
    </row>
    <row r="126">
      <c r="A126" s="24">
        <v>183106.0</v>
      </c>
      <c r="B126" s="3" t="str">
        <f t="shared" si="1"/>
        <v>#REF!</v>
      </c>
    </row>
    <row r="127">
      <c r="A127" s="23">
        <v>40599.0</v>
      </c>
      <c r="B127" s="3" t="str">
        <f t="shared" si="1"/>
        <v>#REF!</v>
      </c>
    </row>
    <row r="128">
      <c r="A128" s="21">
        <v>111.4</v>
      </c>
      <c r="B128" s="3" t="str">
        <f t="shared" si="1"/>
        <v>#REF!</v>
      </c>
    </row>
    <row r="129">
      <c r="A129" s="21">
        <v>113.91</v>
      </c>
      <c r="B129" s="3" t="str">
        <f t="shared" si="1"/>
        <v>#REF!</v>
      </c>
    </row>
    <row r="130">
      <c r="A130" s="21">
        <v>110.52</v>
      </c>
      <c r="B130" s="3" t="str">
        <f t="shared" si="1"/>
        <v>#REF!</v>
      </c>
    </row>
    <row r="131">
      <c r="A131" s="21">
        <v>112.14</v>
      </c>
      <c r="B131" s="3" t="str">
        <f t="shared" si="1"/>
        <v>#REF!</v>
      </c>
    </row>
    <row r="132">
      <c r="A132" s="25">
        <f>+0.78</f>
        <v>0.78</v>
      </c>
      <c r="B132" s="3" t="str">
        <f t="shared" si="1"/>
        <v>#REF!</v>
      </c>
    </row>
    <row r="133">
      <c r="A133" s="25">
        <f>+0.7%</f>
        <v>0.007</v>
      </c>
      <c r="B133" s="3" t="str">
        <f t="shared" si="1"/>
        <v>#REF!</v>
      </c>
    </row>
    <row r="134">
      <c r="A134" s="26">
        <v>178318.0</v>
      </c>
      <c r="B134" s="3" t="str">
        <f t="shared" si="1"/>
        <v>#REF!</v>
      </c>
    </row>
    <row r="135">
      <c r="A135" s="26">
        <v>187341.0</v>
      </c>
      <c r="B135" s="3" t="str">
        <f t="shared" si="1"/>
        <v>#REF!</v>
      </c>
    </row>
    <row r="136">
      <c r="A136" s="27">
        <v>40598.0</v>
      </c>
      <c r="B136" s="3" t="str">
        <f t="shared" si="1"/>
        <v>#REF!</v>
      </c>
    </row>
    <row r="137">
      <c r="A137" s="28">
        <v>111.98</v>
      </c>
      <c r="B137" s="3" t="str">
        <f t="shared" si="1"/>
        <v>#REF!</v>
      </c>
    </row>
    <row r="138">
      <c r="A138" s="28">
        <v>119.79</v>
      </c>
      <c r="B138" s="3" t="str">
        <f t="shared" si="1"/>
        <v>#REF!</v>
      </c>
    </row>
    <row r="139">
      <c r="A139" s="28">
        <v>109.6</v>
      </c>
      <c r="B139" s="3" t="str">
        <f t="shared" si="1"/>
        <v>#REF!</v>
      </c>
    </row>
    <row r="140">
      <c r="A140" s="28">
        <v>111.36</v>
      </c>
      <c r="B140" s="3" t="str">
        <f t="shared" si="1"/>
        <v>#REF!</v>
      </c>
    </row>
    <row r="141">
      <c r="A141" s="25">
        <f>+0.11</f>
        <v>0.11</v>
      </c>
      <c r="B141" s="3" t="str">
        <f t="shared" si="1"/>
        <v>#REF!</v>
      </c>
    </row>
    <row r="142">
      <c r="A142" s="25">
        <f>+0.1%</f>
        <v>0.001</v>
      </c>
      <c r="B142" s="3" t="str">
        <f t="shared" si="1"/>
        <v>#REF!</v>
      </c>
    </row>
    <row r="143">
      <c r="A143" s="26">
        <v>305885.0</v>
      </c>
      <c r="B143" s="3" t="str">
        <f t="shared" si="1"/>
        <v>#REF!</v>
      </c>
    </row>
    <row r="144">
      <c r="A144" s="26">
        <v>188528.0</v>
      </c>
      <c r="B144" s="3" t="str">
        <f t="shared" si="1"/>
        <v>#REF!</v>
      </c>
    </row>
    <row r="145">
      <c r="A145" s="27">
        <v>40597.0</v>
      </c>
      <c r="B145" s="3" t="str">
        <f t="shared" si="1"/>
        <v>#REF!</v>
      </c>
    </row>
    <row r="146">
      <c r="A146" s="28">
        <v>106.1</v>
      </c>
      <c r="B146" s="3" t="str">
        <f t="shared" si="1"/>
        <v>#REF!</v>
      </c>
    </row>
    <row r="147">
      <c r="A147" s="28">
        <v>112.46</v>
      </c>
      <c r="B147" s="3" t="str">
        <f t="shared" si="1"/>
        <v>#REF!</v>
      </c>
    </row>
    <row r="148">
      <c r="A148" s="28">
        <v>105.97</v>
      </c>
      <c r="B148" s="3" t="str">
        <f t="shared" si="1"/>
        <v>#REF!</v>
      </c>
    </row>
    <row r="149">
      <c r="A149" s="28">
        <v>111.25</v>
      </c>
      <c r="B149" s="3" t="str">
        <f t="shared" si="1"/>
        <v>#REF!</v>
      </c>
    </row>
    <row r="150">
      <c r="A150" s="25">
        <f>+5.47</f>
        <v>5.47</v>
      </c>
      <c r="B150" s="3" t="str">
        <f t="shared" si="1"/>
        <v>#REF!</v>
      </c>
    </row>
    <row r="151">
      <c r="A151" s="25">
        <f>+5.17%</f>
        <v>0.0517</v>
      </c>
      <c r="B151" s="3" t="str">
        <f t="shared" si="1"/>
        <v>#REF!</v>
      </c>
    </row>
    <row r="152">
      <c r="A152" s="26">
        <v>258624.0</v>
      </c>
      <c r="B152" s="3" t="str">
        <f t="shared" si="1"/>
        <v>#REF!</v>
      </c>
    </row>
    <row r="153">
      <c r="A153" s="26">
        <v>189480.0</v>
      </c>
      <c r="B153" s="3" t="str">
        <f t="shared" si="1"/>
        <v>#REF!</v>
      </c>
    </row>
    <row r="154">
      <c r="A154" s="27">
        <v>40596.0</v>
      </c>
      <c r="B154" s="3" t="str">
        <f t="shared" si="1"/>
        <v>#REF!</v>
      </c>
    </row>
    <row r="155">
      <c r="A155" s="28">
        <v>107.9</v>
      </c>
      <c r="B155" s="3" t="str">
        <f t="shared" si="1"/>
        <v>#REF!</v>
      </c>
    </row>
    <row r="156">
      <c r="A156" s="28">
        <v>108.57</v>
      </c>
      <c r="B156" s="3" t="str">
        <f t="shared" si="1"/>
        <v>#REF!</v>
      </c>
    </row>
    <row r="157">
      <c r="A157" s="28">
        <v>105.56</v>
      </c>
      <c r="B157" s="3" t="str">
        <f t="shared" si="1"/>
        <v>#REF!</v>
      </c>
    </row>
    <row r="158">
      <c r="A158" s="28">
        <v>105.78</v>
      </c>
      <c r="B158" s="3" t="str">
        <f t="shared" si="1"/>
        <v>#REF!</v>
      </c>
    </row>
    <row r="159">
      <c r="A159" s="25">
        <f>+0.04</f>
        <v>0.04</v>
      </c>
      <c r="B159" s="3" t="str">
        <f t="shared" si="1"/>
        <v>#REF!</v>
      </c>
    </row>
    <row r="160">
      <c r="A160" s="25">
        <f>+0.04%</f>
        <v>0.0004</v>
      </c>
      <c r="B160" s="3" t="str">
        <f t="shared" si="1"/>
        <v>#REF!</v>
      </c>
    </row>
    <row r="161">
      <c r="A161" s="26">
        <v>248646.0</v>
      </c>
      <c r="B161" s="3" t="str">
        <f t="shared" si="1"/>
        <v>#REF!</v>
      </c>
    </row>
    <row r="162">
      <c r="A162" s="26">
        <v>190682.0</v>
      </c>
      <c r="B162" s="3" t="str">
        <f t="shared" si="1"/>
        <v>#REF!</v>
      </c>
    </row>
    <row r="163">
      <c r="A163" s="27">
        <v>40595.0</v>
      </c>
      <c r="B163" s="3" t="str">
        <f t="shared" si="1"/>
        <v>#REF!</v>
      </c>
    </row>
    <row r="164">
      <c r="A164" s="28">
        <v>103.35</v>
      </c>
      <c r="B164" s="3" t="str">
        <f t="shared" si="1"/>
        <v>#REF!</v>
      </c>
    </row>
    <row r="165">
      <c r="A165" s="28">
        <v>108.7</v>
      </c>
      <c r="B165" s="3" t="str">
        <f t="shared" si="1"/>
        <v>#REF!</v>
      </c>
    </row>
    <row r="166">
      <c r="A166" s="28">
        <v>102.93</v>
      </c>
      <c r="B166" s="3" t="str">
        <f t="shared" si="1"/>
        <v>#REF!</v>
      </c>
    </row>
    <row r="167">
      <c r="A167" s="28">
        <v>105.74</v>
      </c>
      <c r="B167" s="3" t="str">
        <f t="shared" si="1"/>
        <v>#REF!</v>
      </c>
    </row>
    <row r="168">
      <c r="A168" s="25">
        <f>+3.22</f>
        <v>3.22</v>
      </c>
      <c r="B168" s="3" t="str">
        <f t="shared" si="1"/>
        <v>#REF!</v>
      </c>
    </row>
    <row r="169">
      <c r="A169" s="25">
        <f>+3.14%</f>
        <v>0.0314</v>
      </c>
      <c r="B169" s="3" t="str">
        <f t="shared" si="1"/>
        <v>#REF!</v>
      </c>
    </row>
    <row r="170">
      <c r="A170" s="26">
        <v>128964.0</v>
      </c>
      <c r="B170" s="3" t="str">
        <f t="shared" si="1"/>
        <v>#REF!</v>
      </c>
    </row>
    <row r="171">
      <c r="A171" s="26">
        <v>211132.0</v>
      </c>
      <c r="B171" s="3" t="str">
        <f t="shared" si="1"/>
        <v>#REF!</v>
      </c>
    </row>
    <row r="172">
      <c r="A172" s="27">
        <v>40592.0</v>
      </c>
      <c r="B172" s="3" t="str">
        <f t="shared" si="1"/>
        <v>#REF!</v>
      </c>
    </row>
    <row r="173">
      <c r="A173" s="28">
        <v>102.97</v>
      </c>
      <c r="B173" s="3" t="str">
        <f t="shared" si="1"/>
        <v>#REF!</v>
      </c>
    </row>
    <row r="174">
      <c r="A174" s="28">
        <v>103.5</v>
      </c>
      <c r="B174" s="3" t="str">
        <f t="shared" si="1"/>
        <v>#REF!</v>
      </c>
    </row>
    <row r="175">
      <c r="A175" s="28">
        <v>100.73</v>
      </c>
      <c r="B175" s="3" t="str">
        <f t="shared" si="1"/>
        <v>#REF!</v>
      </c>
    </row>
    <row r="176">
      <c r="A176" s="28">
        <v>102.52</v>
      </c>
      <c r="B176" s="3" t="str">
        <f t="shared" si="1"/>
        <v>#REF!</v>
      </c>
    </row>
    <row r="177">
      <c r="A177" s="21">
        <v>-0.07</v>
      </c>
      <c r="B177" s="3" t="str">
        <f t="shared" si="1"/>
        <v>#REF!</v>
      </c>
    </row>
    <row r="178">
      <c r="A178" s="22">
        <v>-7.0E-4</v>
      </c>
      <c r="B178" s="3" t="str">
        <f t="shared" si="1"/>
        <v>#REF!</v>
      </c>
    </row>
    <row r="179">
      <c r="A179" s="24">
        <v>209576.0</v>
      </c>
      <c r="B179" s="3" t="str">
        <f t="shared" si="1"/>
        <v>#REF!</v>
      </c>
    </row>
    <row r="180">
      <c r="A180" s="24">
        <v>208541.0</v>
      </c>
      <c r="B180" s="3" t="str">
        <f t="shared" si="1"/>
        <v>#REF!</v>
      </c>
    </row>
    <row r="181">
      <c r="A181" s="23">
        <v>40591.0</v>
      </c>
      <c r="B181" s="3" t="str">
        <f t="shared" si="1"/>
        <v>#REF!</v>
      </c>
    </row>
    <row r="182">
      <c r="A182" s="21">
        <v>104.16</v>
      </c>
      <c r="B182" s="3" t="str">
        <f t="shared" si="1"/>
        <v>#REF!</v>
      </c>
    </row>
    <row r="183">
      <c r="A183" s="21">
        <v>104.3</v>
      </c>
      <c r="B183" s="3" t="str">
        <f t="shared" si="1"/>
        <v>#REF!</v>
      </c>
    </row>
    <row r="184">
      <c r="A184" s="21">
        <v>102.37</v>
      </c>
      <c r="B184" s="3" t="str">
        <f t="shared" si="1"/>
        <v>#REF!</v>
      </c>
    </row>
    <row r="185">
      <c r="A185" s="21">
        <v>102.59</v>
      </c>
      <c r="B185" s="3" t="str">
        <f t="shared" si="1"/>
        <v>#REF!</v>
      </c>
    </row>
    <row r="186">
      <c r="A186" s="21">
        <v>-1.19</v>
      </c>
      <c r="B186" s="3" t="str">
        <f t="shared" si="1"/>
        <v>#REF!</v>
      </c>
    </row>
    <row r="187">
      <c r="A187" s="22">
        <v>-0.0115</v>
      </c>
      <c r="B187" s="3" t="str">
        <f t="shared" si="1"/>
        <v>#REF!</v>
      </c>
    </row>
    <row r="188">
      <c r="A188" s="24">
        <v>210884.0</v>
      </c>
      <c r="B188" s="3" t="str">
        <f t="shared" si="1"/>
        <v>#REF!</v>
      </c>
    </row>
    <row r="189">
      <c r="A189" s="24">
        <v>211173.0</v>
      </c>
      <c r="B189" s="3" t="str">
        <f t="shared" si="1"/>
        <v>#REF!</v>
      </c>
    </row>
    <row r="190">
      <c r="A190" s="23">
        <v>40590.0</v>
      </c>
      <c r="B190" s="3" t="str">
        <f t="shared" si="1"/>
        <v>#REF!</v>
      </c>
    </row>
    <row r="191">
      <c r="A191" s="21">
        <v>101.75</v>
      </c>
      <c r="B191" s="3" t="str">
        <f t="shared" si="1"/>
        <v>#REF!</v>
      </c>
    </row>
    <row r="192">
      <c r="A192" s="21">
        <v>104.52</v>
      </c>
      <c r="B192" s="3" t="str">
        <f t="shared" si="1"/>
        <v>#REF!</v>
      </c>
    </row>
    <row r="193">
      <c r="A193" s="21">
        <v>101.73</v>
      </c>
      <c r="B193" s="3" t="str">
        <f t="shared" si="1"/>
        <v>#REF!</v>
      </c>
    </row>
    <row r="194">
      <c r="A194" s="21">
        <v>103.78</v>
      </c>
      <c r="B194" s="3" t="str">
        <f t="shared" si="1"/>
        <v>#REF!</v>
      </c>
    </row>
    <row r="195">
      <c r="A195" s="25">
        <f>+2.14</f>
        <v>2.14</v>
      </c>
      <c r="B195" s="3" t="str">
        <f t="shared" si="1"/>
        <v>#REF!</v>
      </c>
    </row>
    <row r="196">
      <c r="A196" s="25">
        <f>+2.11%</f>
        <v>0.0211</v>
      </c>
      <c r="B196" s="3" t="str">
        <f t="shared" si="1"/>
        <v>#REF!</v>
      </c>
    </row>
    <row r="197">
      <c r="A197" s="26">
        <v>208417.0</v>
      </c>
      <c r="B197" s="3" t="str">
        <f t="shared" si="1"/>
        <v>#REF!</v>
      </c>
    </row>
    <row r="198">
      <c r="A198" s="26">
        <v>213881.0</v>
      </c>
      <c r="B198" s="3" t="str">
        <f t="shared" si="1"/>
        <v>#REF!</v>
      </c>
    </row>
    <row r="199">
      <c r="A199" s="27">
        <v>40589.0</v>
      </c>
      <c r="B199" s="3" t="str">
        <f t="shared" si="1"/>
        <v>#REF!</v>
      </c>
    </row>
    <row r="200">
      <c r="A200" s="28">
        <v>103.11</v>
      </c>
      <c r="B200" s="3" t="str">
        <f t="shared" si="1"/>
        <v>#REF!</v>
      </c>
    </row>
    <row r="201">
      <c r="A201" s="28">
        <v>104.04</v>
      </c>
      <c r="B201" s="3" t="str">
        <f t="shared" si="1"/>
        <v>#REF!</v>
      </c>
    </row>
    <row r="202">
      <c r="A202" s="28">
        <v>101.3</v>
      </c>
      <c r="B202" s="3" t="str">
        <f t="shared" si="1"/>
        <v>#REF!</v>
      </c>
    </row>
    <row r="203">
      <c r="A203" s="28">
        <v>101.64</v>
      </c>
      <c r="B203" s="3" t="str">
        <f t="shared" si="1"/>
        <v>#REF!</v>
      </c>
    </row>
    <row r="204">
      <c r="A204" s="21">
        <v>-1.44</v>
      </c>
      <c r="B204" s="3" t="str">
        <f t="shared" si="1"/>
        <v>#REF!</v>
      </c>
    </row>
    <row r="205">
      <c r="A205" s="22">
        <v>-0.014</v>
      </c>
      <c r="B205" s="3" t="str">
        <f t="shared" si="1"/>
        <v>#REF!</v>
      </c>
    </row>
    <row r="206">
      <c r="A206" s="24">
        <v>184707.0</v>
      </c>
      <c r="B206" s="3" t="str">
        <f t="shared" si="1"/>
        <v>#REF!</v>
      </c>
    </row>
    <row r="207">
      <c r="A207" s="24">
        <v>209611.0</v>
      </c>
      <c r="B207" s="3" t="str">
        <f t="shared" si="1"/>
        <v>#REF!</v>
      </c>
    </row>
    <row r="208">
      <c r="A208" s="23">
        <v>40588.0</v>
      </c>
      <c r="B208" s="3" t="str">
        <f t="shared" si="1"/>
        <v>#REF!</v>
      </c>
    </row>
    <row r="209">
      <c r="A209" s="21">
        <v>101.13</v>
      </c>
      <c r="B209" s="3" t="str">
        <f t="shared" si="1"/>
        <v>#REF!</v>
      </c>
    </row>
    <row r="210">
      <c r="A210" s="21">
        <v>104.3</v>
      </c>
      <c r="B210" s="3" t="str">
        <f t="shared" si="1"/>
        <v>#REF!</v>
      </c>
    </row>
    <row r="211">
      <c r="A211" s="21">
        <v>100.91</v>
      </c>
      <c r="B211" s="3" t="str">
        <f t="shared" si="1"/>
        <v>#REF!</v>
      </c>
    </row>
    <row r="212">
      <c r="A212" s="21">
        <v>103.08</v>
      </c>
      <c r="B212" s="3" t="str">
        <f t="shared" si="1"/>
        <v>#REF!</v>
      </c>
    </row>
    <row r="213">
      <c r="A213" s="25">
        <f>+2.14</f>
        <v>2.14</v>
      </c>
      <c r="B213" s="3" t="str">
        <f t="shared" si="1"/>
        <v>#REF!</v>
      </c>
    </row>
    <row r="214">
      <c r="A214" s="25">
        <f>+2.12%</f>
        <v>0.0212</v>
      </c>
      <c r="B214" s="3" t="str">
        <f t="shared" si="1"/>
        <v>#REF!</v>
      </c>
    </row>
    <row r="215">
      <c r="A215" s="26">
        <v>191735.0</v>
      </c>
      <c r="B215" s="3" t="str">
        <f t="shared" si="1"/>
        <v>#REF!</v>
      </c>
    </row>
    <row r="216">
      <c r="A216" s="26">
        <v>217708.0</v>
      </c>
      <c r="B216" s="3" t="str">
        <f t="shared" si="1"/>
        <v>#REF!</v>
      </c>
    </row>
    <row r="217">
      <c r="A217" s="27">
        <v>40585.0</v>
      </c>
      <c r="B217" s="3" t="str">
        <f t="shared" si="1"/>
        <v>#REF!</v>
      </c>
    </row>
    <row r="218">
      <c r="A218" s="28">
        <v>102.19</v>
      </c>
      <c r="B218" s="3" t="str">
        <f t="shared" si="1"/>
        <v>#REF!</v>
      </c>
    </row>
    <row r="219">
      <c r="A219" s="28">
        <v>102.54</v>
      </c>
      <c r="B219" s="3" t="str">
        <f t="shared" si="1"/>
        <v>#REF!</v>
      </c>
    </row>
    <row r="220">
      <c r="A220" s="28">
        <v>100.52</v>
      </c>
      <c r="B220" s="3" t="str">
        <f t="shared" si="1"/>
        <v>#REF!</v>
      </c>
    </row>
    <row r="221">
      <c r="A221" s="28">
        <v>100.94</v>
      </c>
      <c r="B221" s="3" t="str">
        <f t="shared" si="1"/>
        <v>#REF!</v>
      </c>
    </row>
    <row r="222">
      <c r="A222" s="21">
        <v>-0.5</v>
      </c>
      <c r="B222" s="3" t="str">
        <f t="shared" si="1"/>
        <v>#REF!</v>
      </c>
    </row>
    <row r="223">
      <c r="A223" s="22">
        <v>-0.0049</v>
      </c>
      <c r="B223" s="3" t="str">
        <f t="shared" si="1"/>
        <v>#REF!</v>
      </c>
    </row>
    <row r="224">
      <c r="A224" s="24">
        <v>174580.0</v>
      </c>
      <c r="B224" s="3" t="str">
        <f t="shared" si="1"/>
        <v>#REF!</v>
      </c>
    </row>
    <row r="225">
      <c r="A225" s="24">
        <v>213867.0</v>
      </c>
      <c r="B225" s="3" t="str">
        <f t="shared" si="1"/>
        <v>#REF!</v>
      </c>
    </row>
    <row r="226">
      <c r="A226" s="23">
        <v>40584.0</v>
      </c>
      <c r="B226" s="3" t="str">
        <f t="shared" si="1"/>
        <v>#REF!</v>
      </c>
    </row>
    <row r="227">
      <c r="A227" s="21">
        <v>102.55</v>
      </c>
      <c r="B227" s="3" t="str">
        <f t="shared" si="1"/>
        <v>#REF!</v>
      </c>
    </row>
    <row r="228">
      <c r="A228" s="21">
        <v>103.34</v>
      </c>
      <c r="B228" s="3" t="str">
        <f t="shared" si="1"/>
        <v>#REF!</v>
      </c>
    </row>
    <row r="229">
      <c r="A229" s="21">
        <v>101.06</v>
      </c>
      <c r="B229" s="3" t="str">
        <f t="shared" si="1"/>
        <v>#REF!</v>
      </c>
    </row>
    <row r="230">
      <c r="A230" s="21">
        <v>101.44</v>
      </c>
      <c r="B230" s="3" t="str">
        <f t="shared" si="1"/>
        <v>#REF!</v>
      </c>
    </row>
    <row r="231">
      <c r="A231" s="21">
        <v>-0.88</v>
      </c>
      <c r="B231" s="3" t="str">
        <f t="shared" si="1"/>
        <v>#REF!</v>
      </c>
    </row>
    <row r="232">
      <c r="A232" s="22">
        <v>-0.0086</v>
      </c>
      <c r="B232" s="3" t="str">
        <f t="shared" si="1"/>
        <v>#REF!</v>
      </c>
    </row>
    <row r="233">
      <c r="A233" s="24">
        <v>261605.0</v>
      </c>
      <c r="B233" s="3" t="str">
        <f t="shared" si="1"/>
        <v>#REF!</v>
      </c>
    </row>
    <row r="234">
      <c r="A234" s="24">
        <v>212693.0</v>
      </c>
      <c r="B234" s="3" t="str">
        <f t="shared" si="1"/>
        <v>#REF!</v>
      </c>
    </row>
    <row r="235">
      <c r="A235" s="23">
        <v>40583.0</v>
      </c>
      <c r="B235" s="3" t="str">
        <f t="shared" si="1"/>
        <v>#REF!</v>
      </c>
    </row>
    <row r="236">
      <c r="A236" s="21">
        <v>100.93</v>
      </c>
      <c r="B236" s="3" t="str">
        <f t="shared" si="1"/>
        <v>#REF!</v>
      </c>
    </row>
    <row r="237">
      <c r="A237" s="21">
        <v>102.72</v>
      </c>
      <c r="B237" s="3" t="str">
        <f t="shared" si="1"/>
        <v>#REF!</v>
      </c>
    </row>
    <row r="238">
      <c r="A238" s="21">
        <v>100.58</v>
      </c>
      <c r="B238" s="3" t="str">
        <f t="shared" si="1"/>
        <v>#REF!</v>
      </c>
    </row>
    <row r="239">
      <c r="A239" s="21">
        <v>102.32</v>
      </c>
      <c r="B239" s="3" t="str">
        <f t="shared" si="1"/>
        <v>#REF!</v>
      </c>
    </row>
    <row r="240">
      <c r="A240" s="25">
        <f>+1.8</f>
        <v>1.8</v>
      </c>
      <c r="B240" s="3" t="str">
        <f t="shared" si="1"/>
        <v>#REF!</v>
      </c>
    </row>
    <row r="241">
      <c r="A241" s="25">
        <f>+1.79%</f>
        <v>0.0179</v>
      </c>
      <c r="B241" s="3" t="str">
        <f t="shared" si="1"/>
        <v>#REF!</v>
      </c>
    </row>
    <row r="242">
      <c r="A242" s="26">
        <v>191558.0</v>
      </c>
      <c r="B242" s="3" t="str">
        <f t="shared" si="1"/>
        <v>#REF!</v>
      </c>
    </row>
    <row r="243">
      <c r="A243" s="26">
        <v>215752.0</v>
      </c>
      <c r="B243" s="3" t="str">
        <f t="shared" si="1"/>
        <v>#REF!</v>
      </c>
    </row>
    <row r="244">
      <c r="A244" s="27">
        <v>40582.0</v>
      </c>
      <c r="B244" s="3" t="str">
        <f t="shared" si="1"/>
        <v>#REF!</v>
      </c>
    </row>
    <row r="245">
      <c r="A245" s="28">
        <v>99.78</v>
      </c>
      <c r="B245" s="3" t="str">
        <f t="shared" si="1"/>
        <v>#REF!</v>
      </c>
    </row>
    <row r="246">
      <c r="A246" s="28">
        <v>100.94</v>
      </c>
      <c r="B246" s="3" t="str">
        <f t="shared" si="1"/>
        <v>#REF!</v>
      </c>
    </row>
    <row r="247">
      <c r="A247" s="28">
        <v>98.12</v>
      </c>
      <c r="B247" s="3" t="str">
        <f t="shared" si="1"/>
        <v>#REF!</v>
      </c>
    </row>
    <row r="248">
      <c r="A248" s="28">
        <v>100.52</v>
      </c>
      <c r="B248" s="3" t="str">
        <f t="shared" si="1"/>
        <v>#REF!</v>
      </c>
    </row>
    <row r="249">
      <c r="A249" s="25">
        <f>+0.65</f>
        <v>0.65</v>
      </c>
      <c r="B249" s="3" t="str">
        <f t="shared" si="1"/>
        <v>#REF!</v>
      </c>
    </row>
    <row r="250">
      <c r="A250" s="25">
        <f>+0.65%</f>
        <v>0.0065</v>
      </c>
      <c r="B250" s="3" t="str">
        <f t="shared" si="1"/>
        <v>#REF!</v>
      </c>
    </row>
    <row r="251">
      <c r="A251" s="26">
        <v>205774.0</v>
      </c>
      <c r="B251" s="3" t="str">
        <f t="shared" si="1"/>
        <v>#REF!</v>
      </c>
    </row>
    <row r="252">
      <c r="A252" s="26">
        <v>209679.0</v>
      </c>
      <c r="B252" s="3" t="str">
        <f t="shared" si="1"/>
        <v>#REF!</v>
      </c>
    </row>
    <row r="253">
      <c r="A253" s="27">
        <v>40581.0</v>
      </c>
      <c r="B253" s="3" t="str">
        <f t="shared" si="1"/>
        <v>#REF!</v>
      </c>
    </row>
    <row r="254">
      <c r="A254" s="28">
        <v>100.67</v>
      </c>
      <c r="B254" s="3" t="str">
        <f t="shared" si="1"/>
        <v>#REF!</v>
      </c>
    </row>
    <row r="255">
      <c r="A255" s="28">
        <v>101.35</v>
      </c>
      <c r="B255" s="3" t="str">
        <f t="shared" si="1"/>
        <v>#REF!</v>
      </c>
    </row>
    <row r="256">
      <c r="A256" s="28">
        <v>99.4</v>
      </c>
      <c r="B256" s="3" t="str">
        <f t="shared" si="1"/>
        <v>#REF!</v>
      </c>
    </row>
    <row r="257">
      <c r="A257" s="28">
        <v>99.87</v>
      </c>
      <c r="B257" s="3" t="str">
        <f t="shared" si="1"/>
        <v>#REF!</v>
      </c>
    </row>
    <row r="258">
      <c r="A258" s="21">
        <v>-0.38</v>
      </c>
      <c r="B258" s="3" t="str">
        <f t="shared" si="1"/>
        <v>#REF!</v>
      </c>
    </row>
    <row r="259">
      <c r="A259" s="22">
        <v>-0.0038</v>
      </c>
      <c r="B259" s="3" t="str">
        <f t="shared" si="1"/>
        <v>#REF!</v>
      </c>
    </row>
    <row r="260">
      <c r="A260" s="24">
        <v>197793.0</v>
      </c>
      <c r="B260" s="3" t="str">
        <f t="shared" si="1"/>
        <v>#REF!</v>
      </c>
    </row>
    <row r="261">
      <c r="A261" s="24">
        <v>201858.0</v>
      </c>
      <c r="B261" s="3" t="str">
        <f t="shared" si="1"/>
        <v>#REF!</v>
      </c>
    </row>
    <row r="262">
      <c r="A262" s="23">
        <v>40578.0</v>
      </c>
      <c r="B262" s="3" t="str">
        <f t="shared" si="1"/>
        <v>#REF!</v>
      </c>
    </row>
    <row r="263">
      <c r="A263" s="21">
        <v>102.21</v>
      </c>
      <c r="B263" s="3" t="str">
        <f t="shared" si="1"/>
        <v>#REF!</v>
      </c>
    </row>
    <row r="264">
      <c r="A264" s="21">
        <v>102.82</v>
      </c>
      <c r="B264" s="3" t="str">
        <f t="shared" si="1"/>
        <v>#REF!</v>
      </c>
    </row>
    <row r="265">
      <c r="A265" s="21">
        <v>99.9</v>
      </c>
      <c r="B265" s="3" t="str">
        <f t="shared" si="1"/>
        <v>#REF!</v>
      </c>
    </row>
    <row r="266">
      <c r="A266" s="21">
        <v>100.25</v>
      </c>
      <c r="B266" s="3" t="str">
        <f t="shared" si="1"/>
        <v>#REF!</v>
      </c>
    </row>
    <row r="267">
      <c r="A267" s="21">
        <v>-1.91</v>
      </c>
      <c r="B267" s="3" t="str">
        <f t="shared" si="1"/>
        <v>#REF!</v>
      </c>
    </row>
    <row r="268">
      <c r="A268" s="22">
        <v>-0.0187</v>
      </c>
      <c r="B268" s="3" t="str">
        <f t="shared" si="1"/>
        <v>#REF!</v>
      </c>
    </row>
    <row r="269">
      <c r="A269" s="24">
        <v>107346.0</v>
      </c>
      <c r="B269" s="3" t="str">
        <f t="shared" si="1"/>
        <v>#REF!</v>
      </c>
    </row>
    <row r="270">
      <c r="A270" s="24">
        <v>207687.0</v>
      </c>
      <c r="B270" s="3" t="str">
        <f t="shared" si="1"/>
        <v>#REF!</v>
      </c>
    </row>
    <row r="271">
      <c r="A271" s="23">
        <v>40577.0</v>
      </c>
      <c r="B271" s="3" t="str">
        <f t="shared" si="1"/>
        <v>#REF!</v>
      </c>
    </row>
    <row r="272">
      <c r="A272" s="21">
        <v>102.91</v>
      </c>
      <c r="B272" s="3" t="str">
        <f t="shared" si="1"/>
        <v>#REF!</v>
      </c>
    </row>
    <row r="273">
      <c r="A273" s="21">
        <v>103.7</v>
      </c>
      <c r="B273" s="3" t="str">
        <f t="shared" si="1"/>
        <v>#REF!</v>
      </c>
    </row>
    <row r="274">
      <c r="A274" s="21">
        <v>101.79</v>
      </c>
      <c r="B274" s="3" t="str">
        <f t="shared" si="1"/>
        <v>#REF!</v>
      </c>
    </row>
    <row r="275">
      <c r="A275" s="21">
        <v>102.16</v>
      </c>
      <c r="B275" s="3" t="str">
        <f t="shared" si="1"/>
        <v>#REF!</v>
      </c>
    </row>
    <row r="276">
      <c r="A276" s="21">
        <v>-0.5</v>
      </c>
      <c r="B276" s="3" t="str">
        <f t="shared" si="1"/>
        <v>#REF!</v>
      </c>
    </row>
    <row r="277">
      <c r="A277" s="22">
        <v>-0.0049</v>
      </c>
      <c r="B277" s="3" t="str">
        <f t="shared" si="1"/>
        <v>#REF!</v>
      </c>
    </row>
    <row r="278">
      <c r="A278" s="24">
        <v>108315.0</v>
      </c>
      <c r="B278" s="3" t="str">
        <f t="shared" si="1"/>
        <v>#REF!</v>
      </c>
    </row>
    <row r="279">
      <c r="A279" s="24">
        <v>193378.0</v>
      </c>
      <c r="B279" s="3" t="str">
        <f t="shared" si="1"/>
        <v>#REF!</v>
      </c>
    </row>
    <row r="280">
      <c r="A280" s="23">
        <v>40576.0</v>
      </c>
      <c r="B280" s="3" t="str">
        <f t="shared" si="1"/>
        <v>#REF!</v>
      </c>
    </row>
    <row r="281">
      <c r="A281" s="21">
        <v>102.0</v>
      </c>
      <c r="B281" s="3" t="str">
        <f t="shared" si="1"/>
        <v>#REF!</v>
      </c>
    </row>
    <row r="282">
      <c r="A282" s="21">
        <v>102.91</v>
      </c>
      <c r="B282" s="3" t="str">
        <f t="shared" si="1"/>
        <v>#REF!</v>
      </c>
    </row>
    <row r="283">
      <c r="A283" s="21">
        <v>101.56</v>
      </c>
      <c r="B283" s="3" t="str">
        <f t="shared" si="1"/>
        <v>#REF!</v>
      </c>
    </row>
    <row r="284">
      <c r="A284" s="21">
        <v>102.66</v>
      </c>
      <c r="B284" s="3" t="str">
        <f t="shared" si="1"/>
        <v>#REF!</v>
      </c>
    </row>
    <row r="285">
      <c r="A285" s="25">
        <f>+0.75</f>
        <v>0.75</v>
      </c>
      <c r="B285" s="3" t="str">
        <f t="shared" si="1"/>
        <v>#REF!</v>
      </c>
    </row>
    <row r="286">
      <c r="A286" s="25">
        <f>+0.74%</f>
        <v>0.0074</v>
      </c>
      <c r="B286" s="3" t="str">
        <f t="shared" si="1"/>
        <v>#REF!</v>
      </c>
    </row>
    <row r="287">
      <c r="A287" s="26">
        <v>142380.0</v>
      </c>
      <c r="B287" s="3" t="str">
        <f t="shared" si="1"/>
        <v>#REF!</v>
      </c>
    </row>
    <row r="288">
      <c r="A288" s="26">
        <v>184896.0</v>
      </c>
      <c r="B288" s="3" t="str">
        <f t="shared" si="1"/>
        <v>#REF!</v>
      </c>
    </row>
    <row r="289">
      <c r="A289" s="27">
        <v>40575.0</v>
      </c>
      <c r="B289" s="3" t="str">
        <f t="shared" si="1"/>
        <v>#REF!</v>
      </c>
    </row>
    <row r="290">
      <c r="A290" s="28">
        <v>101.0</v>
      </c>
      <c r="B290" s="3" t="str">
        <f t="shared" si="1"/>
        <v>#REF!</v>
      </c>
    </row>
    <row r="291">
      <c r="A291" s="28">
        <v>102.2</v>
      </c>
      <c r="B291" s="3" t="str">
        <f t="shared" si="1"/>
        <v>#REF!</v>
      </c>
    </row>
    <row r="292">
      <c r="A292" s="28">
        <v>100.29</v>
      </c>
      <c r="B292" s="3" t="str">
        <f t="shared" si="1"/>
        <v>#REF!</v>
      </c>
    </row>
    <row r="293">
      <c r="A293" s="28">
        <v>101.91</v>
      </c>
      <c r="B293" s="3" t="str">
        <f t="shared" si="1"/>
        <v>#REF!</v>
      </c>
    </row>
    <row r="294">
      <c r="A294" s="25">
        <f>+0.79</f>
        <v>0.79</v>
      </c>
      <c r="B294" s="3" t="str">
        <f t="shared" si="1"/>
        <v>#REF!</v>
      </c>
    </row>
    <row r="295">
      <c r="A295" s="25">
        <f>+0.78%</f>
        <v>0.0078</v>
      </c>
      <c r="B295" s="3" t="str">
        <f t="shared" si="1"/>
        <v>#REF!</v>
      </c>
    </row>
    <row r="296">
      <c r="A296" s="26">
        <v>114762.0</v>
      </c>
      <c r="B296" s="3" t="str">
        <f t="shared" si="1"/>
        <v>#REF!</v>
      </c>
    </row>
    <row r="297">
      <c r="A297" s="26">
        <v>173080.0</v>
      </c>
      <c r="B297" s="3" t="str">
        <f t="shared" si="1"/>
        <v>#REF!</v>
      </c>
    </row>
    <row r="298">
      <c r="A298" s="27">
        <v>40574.0</v>
      </c>
      <c r="B298" s="3" t="str">
        <f t="shared" si="1"/>
        <v>#REF!</v>
      </c>
    </row>
    <row r="299">
      <c r="A299" s="28">
        <v>99.96</v>
      </c>
      <c r="B299" s="3" t="str">
        <f t="shared" si="1"/>
        <v>#REF!</v>
      </c>
    </row>
    <row r="300">
      <c r="A300" s="28">
        <v>101.81</v>
      </c>
      <c r="B300" s="3" t="str">
        <f t="shared" si="1"/>
        <v>#REF!</v>
      </c>
    </row>
    <row r="301">
      <c r="A301" s="28">
        <v>98.65</v>
      </c>
      <c r="B301" s="3" t="str">
        <f t="shared" si="1"/>
        <v>#REF!</v>
      </c>
    </row>
    <row r="302">
      <c r="A302" s="28">
        <v>101.12</v>
      </c>
      <c r="B302" s="3" t="str">
        <f t="shared" si="1"/>
        <v>#REF!</v>
      </c>
    </row>
    <row r="303">
      <c r="A303" s="25">
        <f>+1.55</f>
        <v>1.55</v>
      </c>
      <c r="B303" s="3" t="str">
        <f t="shared" si="1"/>
        <v>#REF!</v>
      </c>
    </row>
    <row r="304">
      <c r="A304" s="25">
        <f>+1.56%</f>
        <v>0.0156</v>
      </c>
      <c r="B304" s="3" t="str">
        <f t="shared" si="1"/>
        <v>#REF!</v>
      </c>
    </row>
    <row r="305">
      <c r="A305" s="26">
        <v>101148.0</v>
      </c>
      <c r="B305" s="3" t="str">
        <f t="shared" si="1"/>
        <v>#REF!</v>
      </c>
    </row>
    <row r="306">
      <c r="A306" s="26">
        <v>168424.0</v>
      </c>
      <c r="B306" s="3" t="str">
        <f t="shared" si="1"/>
        <v>#REF!</v>
      </c>
    </row>
    <row r="307">
      <c r="A307" s="27">
        <v>40571.0</v>
      </c>
      <c r="B307" s="3" t="str">
        <f t="shared" si="1"/>
        <v>#REF!</v>
      </c>
    </row>
    <row r="308">
      <c r="A308" s="28">
        <v>97.44</v>
      </c>
      <c r="B308" s="3" t="str">
        <f t="shared" si="1"/>
        <v>#REF!</v>
      </c>
    </row>
    <row r="309">
      <c r="A309" s="28">
        <v>99.85</v>
      </c>
      <c r="B309" s="3" t="str">
        <f t="shared" si="1"/>
        <v>#REF!</v>
      </c>
    </row>
    <row r="310">
      <c r="A310" s="28">
        <v>97.28</v>
      </c>
      <c r="B310" s="3" t="str">
        <f t="shared" si="1"/>
        <v>#REF!</v>
      </c>
    </row>
    <row r="311">
      <c r="A311" s="28">
        <v>99.57</v>
      </c>
      <c r="B311" s="3" t="str">
        <f t="shared" si="1"/>
        <v>#REF!</v>
      </c>
    </row>
    <row r="312">
      <c r="A312" s="25">
        <f>+2.06</f>
        <v>2.06</v>
      </c>
      <c r="B312" s="3" t="str">
        <f t="shared" si="1"/>
        <v>#REF!</v>
      </c>
    </row>
    <row r="313">
      <c r="A313" s="25">
        <f>+2.11%</f>
        <v>0.0211</v>
      </c>
      <c r="B313" s="3" t="str">
        <f t="shared" si="1"/>
        <v>#REF!</v>
      </c>
    </row>
    <row r="314">
      <c r="A314" s="26">
        <v>130394.0</v>
      </c>
      <c r="B314" s="3" t="str">
        <f t="shared" si="1"/>
        <v>#REF!</v>
      </c>
    </row>
    <row r="315">
      <c r="A315" s="26">
        <v>175561.0</v>
      </c>
      <c r="B315" s="3" t="str">
        <f t="shared" si="1"/>
        <v>#REF!</v>
      </c>
    </row>
    <row r="316">
      <c r="A316" s="27">
        <v>40570.0</v>
      </c>
      <c r="B316" s="3" t="str">
        <f t="shared" si="1"/>
        <v>#REF!</v>
      </c>
    </row>
    <row r="317">
      <c r="A317" s="28">
        <v>98.17</v>
      </c>
      <c r="B317" s="3" t="str">
        <f t="shared" si="1"/>
        <v>#REF!</v>
      </c>
    </row>
    <row r="318">
      <c r="A318" s="28">
        <v>99.04</v>
      </c>
      <c r="B318" s="3" t="str">
        <f t="shared" si="1"/>
        <v>#REF!</v>
      </c>
    </row>
    <row r="319">
      <c r="A319" s="28">
        <v>97.28</v>
      </c>
      <c r="B319" s="3" t="str">
        <f t="shared" si="1"/>
        <v>#REF!</v>
      </c>
    </row>
    <row r="320">
      <c r="A320" s="28">
        <v>97.51</v>
      </c>
      <c r="B320" s="3" t="str">
        <f t="shared" si="1"/>
        <v>#REF!</v>
      </c>
    </row>
    <row r="321">
      <c r="A321" s="21">
        <v>-0.46</v>
      </c>
      <c r="B321" s="3" t="str">
        <f t="shared" si="1"/>
        <v>#REF!</v>
      </c>
    </row>
    <row r="322">
      <c r="A322" s="22">
        <v>-0.0047</v>
      </c>
      <c r="B322" s="3" t="str">
        <f t="shared" si="1"/>
        <v>#REF!</v>
      </c>
    </row>
    <row r="323">
      <c r="A323" s="24">
        <v>111931.0</v>
      </c>
      <c r="B323" s="3" t="str">
        <f t="shared" si="1"/>
        <v>#REF!</v>
      </c>
    </row>
    <row r="324">
      <c r="A324" s="24">
        <v>174329.0</v>
      </c>
      <c r="B324" s="3" t="str">
        <f t="shared" si="1"/>
        <v>#REF!</v>
      </c>
    </row>
    <row r="325">
      <c r="A325" s="23">
        <v>40569.0</v>
      </c>
      <c r="B325" s="3" t="str">
        <f t="shared" si="1"/>
        <v>#REF!</v>
      </c>
    </row>
    <row r="326">
      <c r="A326" s="21">
        <v>95.34</v>
      </c>
      <c r="B326" s="3" t="str">
        <f t="shared" si="1"/>
        <v>#REF!</v>
      </c>
    </row>
    <row r="327">
      <c r="A327" s="21">
        <v>98.39</v>
      </c>
      <c r="B327" s="3" t="str">
        <f t="shared" si="1"/>
        <v>#REF!</v>
      </c>
    </row>
    <row r="328">
      <c r="A328" s="21">
        <v>95.34</v>
      </c>
      <c r="B328" s="3" t="str">
        <f t="shared" si="1"/>
        <v>#REF!</v>
      </c>
    </row>
    <row r="329">
      <c r="A329" s="21">
        <v>97.97</v>
      </c>
      <c r="B329" s="3" t="str">
        <f t="shared" si="1"/>
        <v>#REF!</v>
      </c>
    </row>
    <row r="330">
      <c r="A330" s="25">
        <f>+2.68</f>
        <v>2.68</v>
      </c>
      <c r="B330" s="3" t="str">
        <f t="shared" si="1"/>
        <v>#REF!</v>
      </c>
    </row>
    <row r="331">
      <c r="A331" s="25">
        <f>+2.81%</f>
        <v>0.0281</v>
      </c>
      <c r="B331" s="3" t="str">
        <f t="shared" si="1"/>
        <v>#REF!</v>
      </c>
    </row>
    <row r="332">
      <c r="A332" s="26">
        <v>101815.0</v>
      </c>
      <c r="B332" s="3" t="str">
        <f t="shared" si="1"/>
        <v>#REF!</v>
      </c>
    </row>
    <row r="333">
      <c r="A333" s="26">
        <v>172746.0</v>
      </c>
      <c r="B333" s="3" t="str">
        <f t="shared" si="1"/>
        <v>#REF!</v>
      </c>
    </row>
    <row r="334">
      <c r="A334" s="27">
        <v>40568.0</v>
      </c>
      <c r="B334" s="3" t="str">
        <f t="shared" si="1"/>
        <v>#REF!</v>
      </c>
    </row>
    <row r="335">
      <c r="A335" s="28">
        <v>96.42</v>
      </c>
      <c r="B335" s="3" t="str">
        <f t="shared" si="1"/>
        <v>#REF!</v>
      </c>
    </row>
    <row r="336">
      <c r="A336" s="28">
        <v>96.73</v>
      </c>
      <c r="B336" s="3" t="str">
        <f t="shared" si="1"/>
        <v>#REF!</v>
      </c>
    </row>
    <row r="337">
      <c r="A337" s="28">
        <v>94.88</v>
      </c>
      <c r="B337" s="3" t="str">
        <f t="shared" si="1"/>
        <v>#REF!</v>
      </c>
    </row>
    <row r="338">
      <c r="A338" s="28">
        <v>95.29</v>
      </c>
      <c r="B338" s="3" t="str">
        <f t="shared" si="1"/>
        <v>#REF!</v>
      </c>
    </row>
    <row r="339">
      <c r="A339" s="21">
        <v>-1.36</v>
      </c>
      <c r="B339" s="3" t="str">
        <f t="shared" si="1"/>
        <v>#REF!</v>
      </c>
    </row>
    <row r="340">
      <c r="A340" s="22">
        <v>-0.0141</v>
      </c>
      <c r="B340" s="3" t="str">
        <f t="shared" si="1"/>
        <v>#REF!</v>
      </c>
    </row>
    <row r="341">
      <c r="A341" s="24">
        <v>127700.0</v>
      </c>
      <c r="B341" s="3" t="str">
        <f t="shared" si="1"/>
        <v>#REF!</v>
      </c>
    </row>
    <row r="342">
      <c r="A342" s="24">
        <v>176680.0</v>
      </c>
      <c r="B342" s="3" t="str">
        <f t="shared" si="1"/>
        <v>#REF!</v>
      </c>
    </row>
    <row r="343">
      <c r="A343" s="23">
        <v>40567.0</v>
      </c>
      <c r="B343" s="3" t="str">
        <f t="shared" si="1"/>
        <v>#REF!</v>
      </c>
    </row>
    <row r="344">
      <c r="A344" s="21">
        <v>97.56</v>
      </c>
      <c r="B344" s="3" t="str">
        <f t="shared" si="1"/>
        <v>#REF!</v>
      </c>
    </row>
    <row r="345">
      <c r="A345" s="21">
        <v>98.11</v>
      </c>
      <c r="B345" s="3" t="str">
        <f t="shared" si="1"/>
        <v>#REF!</v>
      </c>
    </row>
    <row r="346">
      <c r="A346" s="21">
        <v>96.25</v>
      </c>
      <c r="B346" s="3" t="str">
        <f t="shared" si="1"/>
        <v>#REF!</v>
      </c>
    </row>
    <row r="347">
      <c r="A347" s="21">
        <v>96.65</v>
      </c>
      <c r="B347" s="3" t="str">
        <f t="shared" si="1"/>
        <v>#REF!</v>
      </c>
    </row>
    <row r="348">
      <c r="A348" s="21">
        <v>-0.92</v>
      </c>
      <c r="B348" s="3" t="str">
        <f t="shared" si="1"/>
        <v>#REF!</v>
      </c>
    </row>
    <row r="349">
      <c r="A349" s="22">
        <v>-0.0094</v>
      </c>
      <c r="B349" s="3" t="str">
        <f t="shared" si="1"/>
        <v>#REF!</v>
      </c>
    </row>
    <row r="350">
      <c r="A350" s="24">
        <v>114748.0</v>
      </c>
      <c r="B350" s="3" t="str">
        <f t="shared" si="1"/>
        <v>#REF!</v>
      </c>
    </row>
    <row r="351">
      <c r="A351" s="24">
        <v>171043.0</v>
      </c>
      <c r="B351" s="3" t="str">
        <f t="shared" si="1"/>
        <v>#REF!</v>
      </c>
    </row>
    <row r="352">
      <c r="A352" s="23">
        <v>40564.0</v>
      </c>
      <c r="B352" s="3" t="str">
        <f t="shared" si="1"/>
        <v>#REF!</v>
      </c>
    </row>
    <row r="353">
      <c r="A353" s="21">
        <v>96.4</v>
      </c>
      <c r="B353" s="3" t="str">
        <f t="shared" si="1"/>
        <v>#REF!</v>
      </c>
    </row>
    <row r="354">
      <c r="A354" s="21">
        <v>97.81</v>
      </c>
      <c r="B354" s="3" t="str">
        <f t="shared" si="1"/>
        <v>#REF!</v>
      </c>
    </row>
    <row r="355">
      <c r="A355" s="21">
        <v>96.34</v>
      </c>
      <c r="B355" s="3" t="str">
        <f t="shared" si="1"/>
        <v>#REF!</v>
      </c>
    </row>
    <row r="356">
      <c r="A356" s="21">
        <v>97.57</v>
      </c>
      <c r="B356" s="3" t="str">
        <f t="shared" si="1"/>
        <v>#REF!</v>
      </c>
    </row>
    <row r="357">
      <c r="A357" s="25">
        <f>+0.93</f>
        <v>0.93</v>
      </c>
      <c r="B357" s="3" t="str">
        <f t="shared" si="1"/>
        <v>#REF!</v>
      </c>
    </row>
    <row r="358">
      <c r="A358" s="25">
        <f>+0.96%</f>
        <v>0.0096</v>
      </c>
      <c r="B358" s="3" t="str">
        <f t="shared" si="1"/>
        <v>#REF!</v>
      </c>
    </row>
    <row r="359">
      <c r="A359" s="26">
        <v>78425.0</v>
      </c>
      <c r="B359" s="3" t="str">
        <f t="shared" si="1"/>
        <v>#REF!</v>
      </c>
    </row>
    <row r="360">
      <c r="A360" s="26">
        <v>171751.0</v>
      </c>
      <c r="B360" s="3" t="str">
        <f t="shared" si="1"/>
        <v>#REF!</v>
      </c>
    </row>
    <row r="361">
      <c r="A361" s="27">
        <v>40563.0</v>
      </c>
      <c r="B361" s="3" t="str">
        <f t="shared" si="1"/>
        <v>#REF!</v>
      </c>
    </row>
    <row r="362">
      <c r="A362" s="28">
        <v>97.81</v>
      </c>
      <c r="B362" s="3" t="str">
        <f t="shared" si="1"/>
        <v>#REF!</v>
      </c>
    </row>
    <row r="363">
      <c r="A363" s="28">
        <v>98.03</v>
      </c>
      <c r="B363" s="3" t="str">
        <f t="shared" si="1"/>
        <v>#REF!</v>
      </c>
    </row>
    <row r="364">
      <c r="A364" s="28">
        <v>95.51</v>
      </c>
      <c r="B364" s="3" t="str">
        <f t="shared" si="1"/>
        <v>#REF!</v>
      </c>
    </row>
    <row r="365">
      <c r="A365" s="28">
        <v>96.64</v>
      </c>
      <c r="B365" s="3" t="str">
        <f t="shared" si="1"/>
        <v>#REF!</v>
      </c>
    </row>
    <row r="366">
      <c r="A366" s="21">
        <v>-1.47</v>
      </c>
      <c r="B366" s="3" t="str">
        <f t="shared" si="1"/>
        <v>#REF!</v>
      </c>
    </row>
    <row r="367">
      <c r="A367" s="22">
        <v>-0.015</v>
      </c>
      <c r="B367" s="3" t="str">
        <f t="shared" si="1"/>
        <v>#REF!</v>
      </c>
    </row>
    <row r="368">
      <c r="A368" s="24">
        <v>106819.0</v>
      </c>
      <c r="B368" s="3" t="str">
        <f t="shared" si="1"/>
        <v>#REF!</v>
      </c>
    </row>
    <row r="369">
      <c r="A369" s="24">
        <v>166670.0</v>
      </c>
      <c r="B369" s="3" t="str">
        <f t="shared" si="1"/>
        <v>#REF!</v>
      </c>
    </row>
    <row r="370">
      <c r="A370" s="23">
        <v>40562.0</v>
      </c>
      <c r="B370" s="3" t="str">
        <f t="shared" si="1"/>
        <v>#REF!</v>
      </c>
    </row>
    <row r="371">
      <c r="A371" s="21">
        <v>97.81</v>
      </c>
      <c r="B371" s="3" t="str">
        <f t="shared" si="1"/>
        <v>#REF!</v>
      </c>
    </row>
    <row r="372">
      <c r="A372" s="21">
        <v>98.6</v>
      </c>
      <c r="B372" s="3" t="str">
        <f t="shared" si="1"/>
        <v>#REF!</v>
      </c>
    </row>
    <row r="373">
      <c r="A373" s="21">
        <v>97.59</v>
      </c>
      <c r="B373" s="3" t="str">
        <f t="shared" si="1"/>
        <v>#REF!</v>
      </c>
    </row>
    <row r="374">
      <c r="A374" s="21">
        <v>98.11</v>
      </c>
      <c r="B374" s="3" t="str">
        <f t="shared" si="1"/>
        <v>#REF!</v>
      </c>
    </row>
    <row r="375">
      <c r="A375" s="25">
        <f>+0.26</f>
        <v>0.26</v>
      </c>
      <c r="B375" s="3" t="str">
        <f t="shared" si="1"/>
        <v>#REF!</v>
      </c>
    </row>
    <row r="376">
      <c r="A376" s="25">
        <f>+0.27%</f>
        <v>0.0027</v>
      </c>
      <c r="B376" s="3" t="str">
        <f t="shared" si="1"/>
        <v>#REF!</v>
      </c>
    </row>
    <row r="377">
      <c r="A377" s="26">
        <v>101290.0</v>
      </c>
      <c r="B377" s="3" t="str">
        <f t="shared" si="1"/>
        <v>#REF!</v>
      </c>
    </row>
    <row r="378">
      <c r="A378" s="26">
        <v>163009.0</v>
      </c>
      <c r="B378" s="3" t="str">
        <f t="shared" si="1"/>
        <v>#REF!</v>
      </c>
    </row>
    <row r="379">
      <c r="A379" s="27">
        <v>40561.0</v>
      </c>
      <c r="B379" s="3" t="str">
        <f t="shared" si="1"/>
        <v>#REF!</v>
      </c>
    </row>
    <row r="380">
      <c r="A380" s="28">
        <v>97.38</v>
      </c>
      <c r="B380" s="3" t="str">
        <f t="shared" si="1"/>
        <v>#REF!</v>
      </c>
    </row>
    <row r="381">
      <c r="A381" s="28">
        <v>98.38</v>
      </c>
      <c r="B381" s="3" t="str">
        <f t="shared" si="1"/>
        <v>#REF!</v>
      </c>
    </row>
    <row r="382">
      <c r="A382" s="28">
        <v>96.66</v>
      </c>
      <c r="B382" s="3" t="str">
        <f t="shared" si="1"/>
        <v>#REF!</v>
      </c>
    </row>
    <row r="383">
      <c r="A383" s="28">
        <v>97.85</v>
      </c>
      <c r="B383" s="3" t="str">
        <f t="shared" si="1"/>
        <v>#REF!</v>
      </c>
    </row>
    <row r="384">
      <c r="A384" s="25">
        <f>+0.46</f>
        <v>0.46</v>
      </c>
      <c r="B384" s="3" t="str">
        <f t="shared" si="1"/>
        <v>#REF!</v>
      </c>
    </row>
    <row r="385">
      <c r="A385" s="25">
        <f>+0.47%</f>
        <v>0.0047</v>
      </c>
      <c r="B385" s="3" t="str">
        <f t="shared" si="1"/>
        <v>#REF!</v>
      </c>
    </row>
    <row r="386">
      <c r="A386" s="26">
        <v>111584.0</v>
      </c>
      <c r="B386" s="3" t="str">
        <f t="shared" si="1"/>
        <v>#REF!</v>
      </c>
    </row>
    <row r="387">
      <c r="A387" s="26">
        <v>164013.0</v>
      </c>
      <c r="B387" s="3" t="str">
        <f t="shared" si="1"/>
        <v>#REF!</v>
      </c>
    </row>
    <row r="388">
      <c r="A388" s="27">
        <v>40560.0</v>
      </c>
      <c r="B388" s="3" t="str">
        <f t="shared" si="1"/>
        <v>#REF!</v>
      </c>
    </row>
    <row r="389">
      <c r="A389" s="28">
        <v>98.25</v>
      </c>
      <c r="B389" s="3" t="str">
        <f t="shared" si="1"/>
        <v>#REF!</v>
      </c>
    </row>
    <row r="390">
      <c r="A390" s="28">
        <v>98.55</v>
      </c>
      <c r="B390" s="3" t="str">
        <f t="shared" si="1"/>
        <v>#REF!</v>
      </c>
    </row>
    <row r="391">
      <c r="A391" s="28">
        <v>97.36</v>
      </c>
      <c r="B391" s="3" t="str">
        <f t="shared" si="1"/>
        <v>#REF!</v>
      </c>
    </row>
    <row r="392">
      <c r="A392" s="28">
        <v>97.39</v>
      </c>
      <c r="B392" s="3" t="str">
        <f t="shared" si="1"/>
        <v>#REF!</v>
      </c>
    </row>
    <row r="393">
      <c r="A393" s="21">
        <v>-0.93</v>
      </c>
      <c r="B393" s="3" t="str">
        <f t="shared" si="1"/>
        <v>#REF!</v>
      </c>
    </row>
    <row r="394">
      <c r="A394" s="22">
        <v>-0.0095</v>
      </c>
      <c r="B394" s="3" t="str">
        <f t="shared" si="1"/>
        <v>#REF!</v>
      </c>
    </row>
    <row r="395">
      <c r="A395" s="24">
        <v>53034.0</v>
      </c>
      <c r="B395" s="3" t="str">
        <f t="shared" si="1"/>
        <v>#REF!</v>
      </c>
    </row>
    <row r="396">
      <c r="A396" s="24">
        <v>156992.0</v>
      </c>
      <c r="B396" s="3" t="str">
        <f t="shared" si="1"/>
        <v>#REF!</v>
      </c>
    </row>
    <row r="397">
      <c r="A397" s="23">
        <v>40557.0</v>
      </c>
      <c r="B397" s="3" t="str">
        <f t="shared" si="1"/>
        <v>#REF!</v>
      </c>
    </row>
    <row r="398">
      <c r="A398" s="21">
        <v>97.24</v>
      </c>
      <c r="B398" s="3" t="str">
        <f t="shared" si="1"/>
        <v>#REF!</v>
      </c>
    </row>
    <row r="399">
      <c r="A399" s="21">
        <v>98.52</v>
      </c>
      <c r="B399" s="3" t="str">
        <f t="shared" si="1"/>
        <v>#REF!</v>
      </c>
    </row>
    <row r="400">
      <c r="A400" s="21">
        <v>96.79</v>
      </c>
      <c r="B400" s="3" t="str">
        <f t="shared" si="1"/>
        <v>#REF!</v>
      </c>
    </row>
    <row r="401">
      <c r="A401" s="21">
        <v>98.32</v>
      </c>
      <c r="B401" s="3" t="str">
        <f t="shared" si="1"/>
        <v>#REF!</v>
      </c>
    </row>
    <row r="402">
      <c r="A402" s="25">
        <f>+1.08</f>
        <v>1.08</v>
      </c>
      <c r="B402" s="3" t="str">
        <f t="shared" si="1"/>
        <v>#REF!</v>
      </c>
    </row>
    <row r="403">
      <c r="A403" s="25">
        <f>+1.11%</f>
        <v>0.0111</v>
      </c>
      <c r="B403" s="3" t="str">
        <f t="shared" si="1"/>
        <v>#REF!</v>
      </c>
    </row>
    <row r="404">
      <c r="A404" s="26">
        <v>107370.0</v>
      </c>
      <c r="B404" s="3" t="str">
        <f t="shared" si="1"/>
        <v>#REF!</v>
      </c>
    </row>
    <row r="405">
      <c r="A405" s="26">
        <v>148120.0</v>
      </c>
      <c r="B405" s="3" t="str">
        <f t="shared" si="1"/>
        <v>#REF!</v>
      </c>
    </row>
    <row r="406">
      <c r="A406" s="27">
        <v>40556.0</v>
      </c>
      <c r="B406" s="3" t="str">
        <f t="shared" si="1"/>
        <v>#REF!</v>
      </c>
    </row>
    <row r="407">
      <c r="A407" s="28">
        <v>97.56</v>
      </c>
      <c r="B407" s="3" t="str">
        <f t="shared" si="1"/>
        <v>#REF!</v>
      </c>
    </row>
    <row r="408">
      <c r="A408" s="28">
        <v>97.78</v>
      </c>
      <c r="B408" s="3" t="str">
        <f t="shared" si="1"/>
        <v>#REF!</v>
      </c>
    </row>
    <row r="409">
      <c r="A409" s="28">
        <v>96.46</v>
      </c>
      <c r="B409" s="3" t="str">
        <f t="shared" si="1"/>
        <v>#REF!</v>
      </c>
    </row>
    <row r="410">
      <c r="A410" s="28">
        <v>97.24</v>
      </c>
      <c r="B410" s="3" t="str">
        <f t="shared" si="1"/>
        <v>#REF!</v>
      </c>
    </row>
    <row r="411">
      <c r="A411" s="21">
        <v>-0.2</v>
      </c>
      <c r="B411" s="3" t="str">
        <f t="shared" si="1"/>
        <v>#REF!</v>
      </c>
    </row>
    <row r="412">
      <c r="A412" s="22">
        <v>-0.0021</v>
      </c>
      <c r="B412" s="3" t="str">
        <f t="shared" si="1"/>
        <v>#REF!</v>
      </c>
    </row>
    <row r="413">
      <c r="A413" s="24">
        <v>119442.0</v>
      </c>
      <c r="B413" s="3" t="str">
        <f t="shared" si="1"/>
        <v>#REF!</v>
      </c>
    </row>
    <row r="414">
      <c r="A414" s="24">
        <v>142754.0</v>
      </c>
      <c r="B414" s="3" t="str">
        <f t="shared" si="1"/>
        <v>#REF!</v>
      </c>
    </row>
    <row r="415">
      <c r="A415" s="23">
        <v>40555.0</v>
      </c>
      <c r="B415" s="3" t="str">
        <f t="shared" si="1"/>
        <v>#REF!</v>
      </c>
    </row>
    <row r="416">
      <c r="A416" s="21">
        <v>97.08</v>
      </c>
      <c r="B416" s="3" t="str">
        <f t="shared" si="1"/>
        <v>#REF!</v>
      </c>
    </row>
    <row r="417">
      <c r="A417" s="21">
        <v>98.03</v>
      </c>
      <c r="B417" s="3" t="str">
        <f t="shared" si="1"/>
        <v>#REF!</v>
      </c>
    </row>
    <row r="418">
      <c r="A418" s="21">
        <v>96.74</v>
      </c>
      <c r="B418" s="3" t="str">
        <f t="shared" si="1"/>
        <v>#REF!</v>
      </c>
    </row>
    <row r="419">
      <c r="A419" s="21">
        <v>97.44</v>
      </c>
      <c r="B419" s="3" t="str">
        <f t="shared" si="1"/>
        <v>#REF!</v>
      </c>
    </row>
    <row r="420">
      <c r="A420" s="25">
        <f>+0.38</f>
        <v>0.38</v>
      </c>
      <c r="B420" s="3" t="str">
        <f t="shared" si="1"/>
        <v>#REF!</v>
      </c>
    </row>
    <row r="421">
      <c r="A421" s="25">
        <f>+0.39%</f>
        <v>0.0039</v>
      </c>
      <c r="B421" s="3" t="str">
        <f t="shared" si="1"/>
        <v>#REF!</v>
      </c>
    </row>
    <row r="422">
      <c r="A422" s="26">
        <v>103237.0</v>
      </c>
      <c r="B422" s="3" t="str">
        <f t="shared" si="1"/>
        <v>#REF!</v>
      </c>
    </row>
    <row r="423">
      <c r="A423" s="26">
        <v>135294.0</v>
      </c>
      <c r="B423" s="3" t="str">
        <f t="shared" si="1"/>
        <v>#REF!</v>
      </c>
    </row>
    <row r="424">
      <c r="A424" s="27">
        <v>40554.0</v>
      </c>
      <c r="B424" s="3" t="str">
        <f t="shared" si="1"/>
        <v>#REF!</v>
      </c>
    </row>
    <row r="425">
      <c r="A425" s="28">
        <v>95.27</v>
      </c>
      <c r="B425" s="3" t="str">
        <f t="shared" si="1"/>
        <v>#REF!</v>
      </c>
    </row>
    <row r="426">
      <c r="A426" s="28">
        <v>97.28</v>
      </c>
      <c r="B426" s="3" t="str">
        <f t="shared" si="1"/>
        <v>#REF!</v>
      </c>
    </row>
    <row r="427">
      <c r="A427" s="28">
        <v>94.8</v>
      </c>
      <c r="B427" s="3" t="str">
        <f t="shared" si="1"/>
        <v>#REF!</v>
      </c>
    </row>
    <row r="428">
      <c r="A428" s="28">
        <v>97.06</v>
      </c>
      <c r="B428" s="3" t="str">
        <f t="shared" si="1"/>
        <v>#REF!</v>
      </c>
    </row>
    <row r="429">
      <c r="A429" s="25">
        <f>+1.58</f>
        <v>1.58</v>
      </c>
      <c r="B429" s="3" t="str">
        <f t="shared" si="1"/>
        <v>#REF!</v>
      </c>
    </row>
    <row r="430">
      <c r="A430" s="25">
        <f>+1.65%</f>
        <v>0.0165</v>
      </c>
      <c r="B430" s="3" t="str">
        <f t="shared" si="1"/>
        <v>#REF!</v>
      </c>
    </row>
    <row r="431">
      <c r="A431" s="26">
        <v>92185.0</v>
      </c>
      <c r="B431" s="3" t="str">
        <f t="shared" si="1"/>
        <v>#REF!</v>
      </c>
    </row>
    <row r="432">
      <c r="A432" s="26">
        <v>117237.0</v>
      </c>
      <c r="B432" s="3" t="str">
        <f t="shared" si="1"/>
        <v>#REF!</v>
      </c>
    </row>
    <row r="433">
      <c r="A433" s="27">
        <v>40553.0</v>
      </c>
      <c r="B433" s="3" t="str">
        <f t="shared" si="1"/>
        <v>#REF!</v>
      </c>
    </row>
    <row r="434">
      <c r="A434" s="28">
        <v>93.85</v>
      </c>
      <c r="B434" s="3" t="str">
        <f t="shared" si="1"/>
        <v>#REF!</v>
      </c>
    </row>
    <row r="435">
      <c r="A435" s="28">
        <v>95.57</v>
      </c>
      <c r="B435" s="3" t="str">
        <f t="shared" si="1"/>
        <v>#REF!</v>
      </c>
    </row>
    <row r="436">
      <c r="A436" s="28">
        <v>93.51</v>
      </c>
      <c r="B436" s="3" t="str">
        <f t="shared" si="1"/>
        <v>#REF!</v>
      </c>
    </row>
    <row r="437">
      <c r="A437" s="28">
        <v>95.48</v>
      </c>
      <c r="B437" s="3" t="str">
        <f t="shared" si="1"/>
        <v>#REF!</v>
      </c>
    </row>
    <row r="438">
      <c r="A438" s="25">
        <f>+2.26</f>
        <v>2.26</v>
      </c>
      <c r="B438" s="3" t="str">
        <f t="shared" si="1"/>
        <v>#REF!</v>
      </c>
    </row>
    <row r="439">
      <c r="A439" s="25">
        <f>+2.42%</f>
        <v>0.0242</v>
      </c>
      <c r="B439" s="3" t="str">
        <f t="shared" si="1"/>
        <v>#REF!</v>
      </c>
    </row>
    <row r="440">
      <c r="A440" s="26">
        <v>63081.0</v>
      </c>
      <c r="B440" s="3" t="str">
        <f t="shared" si="1"/>
        <v>#REF!</v>
      </c>
    </row>
    <row r="441">
      <c r="A441" s="26">
        <v>102611.0</v>
      </c>
      <c r="B441" s="3" t="str">
        <f t="shared" si="1"/>
        <v>#REF!</v>
      </c>
    </row>
    <row r="442">
      <c r="A442" s="27">
        <v>40550.0</v>
      </c>
      <c r="B442" s="3" t="str">
        <f t="shared" si="1"/>
        <v>#REF!</v>
      </c>
    </row>
    <row r="443">
      <c r="A443" s="28">
        <v>94.44</v>
      </c>
      <c r="B443" s="3" t="str">
        <f t="shared" si="1"/>
        <v>#REF!</v>
      </c>
    </row>
    <row r="444">
      <c r="A444" s="28">
        <v>94.44</v>
      </c>
      <c r="B444" s="3" t="str">
        <f t="shared" si="1"/>
        <v>#REF!</v>
      </c>
    </row>
    <row r="445">
      <c r="A445" s="28">
        <v>92.44</v>
      </c>
      <c r="B445" s="3" t="str">
        <f t="shared" si="1"/>
        <v>#REF!</v>
      </c>
    </row>
    <row r="446">
      <c r="A446" s="28">
        <v>93.22</v>
      </c>
      <c r="B446" s="3" t="str">
        <f t="shared" si="1"/>
        <v>#REF!</v>
      </c>
    </row>
    <row r="447">
      <c r="A447" s="21">
        <v>-1.2</v>
      </c>
      <c r="B447" s="3" t="str">
        <f t="shared" si="1"/>
        <v>#REF!</v>
      </c>
    </row>
    <row r="448">
      <c r="A448" s="22">
        <v>-0.0127</v>
      </c>
      <c r="B448" s="3" t="str">
        <f t="shared" si="1"/>
        <v>#REF!</v>
      </c>
    </row>
    <row r="449">
      <c r="A449" s="24">
        <v>67808.0</v>
      </c>
      <c r="B449" s="3" t="str">
        <f t="shared" si="1"/>
        <v>#REF!</v>
      </c>
    </row>
    <row r="450">
      <c r="A450" s="24">
        <v>91759.0</v>
      </c>
      <c r="B450" s="3" t="str">
        <f t="shared" si="1"/>
        <v>#REF!</v>
      </c>
    </row>
    <row r="451">
      <c r="A451" s="23">
        <v>40549.0</v>
      </c>
      <c r="B451" s="3" t="str">
        <f t="shared" si="1"/>
        <v>#REF!</v>
      </c>
    </row>
    <row r="452">
      <c r="A452" s="21">
        <v>95.58</v>
      </c>
      <c r="B452" s="3" t="str">
        <f t="shared" si="1"/>
        <v>#REF!</v>
      </c>
    </row>
    <row r="453">
      <c r="A453" s="21">
        <v>95.94</v>
      </c>
      <c r="B453" s="3" t="str">
        <f t="shared" si="1"/>
        <v>#REF!</v>
      </c>
    </row>
    <row r="454">
      <c r="A454" s="21">
        <v>93.93</v>
      </c>
      <c r="B454" s="3" t="str">
        <f t="shared" si="1"/>
        <v>#REF!</v>
      </c>
    </row>
    <row r="455">
      <c r="A455" s="21">
        <v>94.42</v>
      </c>
      <c r="B455" s="3" t="str">
        <f t="shared" si="1"/>
        <v>#REF!</v>
      </c>
    </row>
    <row r="456">
      <c r="A456" s="21">
        <v>-1.05</v>
      </c>
      <c r="B456" s="3" t="str">
        <f t="shared" si="1"/>
        <v>#REF!</v>
      </c>
    </row>
    <row r="457">
      <c r="A457" s="22">
        <v>-0.011</v>
      </c>
      <c r="B457" s="3" t="str">
        <f t="shared" si="1"/>
        <v>#REF!</v>
      </c>
    </row>
    <row r="458">
      <c r="A458" s="24">
        <v>76026.0</v>
      </c>
      <c r="B458" s="3" t="str">
        <f t="shared" si="1"/>
        <v>#REF!</v>
      </c>
    </row>
    <row r="459">
      <c r="A459" s="24">
        <v>83425.0</v>
      </c>
      <c r="B459" s="3" t="str">
        <f t="shared" si="1"/>
        <v>#REF!</v>
      </c>
    </row>
    <row r="460">
      <c r="A460" s="23">
        <v>40548.0</v>
      </c>
      <c r="B460" s="3" t="str">
        <f t="shared" si="1"/>
        <v>#REF!</v>
      </c>
    </row>
    <row r="461">
      <c r="A461" s="21">
        <v>93.42</v>
      </c>
      <c r="B461" s="3" t="str">
        <f t="shared" si="1"/>
        <v>#REF!</v>
      </c>
    </row>
    <row r="462">
      <c r="A462" s="21">
        <v>95.8</v>
      </c>
      <c r="B462" s="3" t="str">
        <f t="shared" si="1"/>
        <v>#REF!</v>
      </c>
    </row>
    <row r="463">
      <c r="A463" s="21">
        <v>92.4</v>
      </c>
      <c r="B463" s="3" t="str">
        <f t="shared" si="1"/>
        <v>#REF!</v>
      </c>
    </row>
    <row r="464">
      <c r="A464" s="21">
        <v>95.47</v>
      </c>
      <c r="B464" s="3" t="str">
        <f t="shared" si="1"/>
        <v>#REF!</v>
      </c>
    </row>
    <row r="465">
      <c r="A465" s="25">
        <f>+1.83</f>
        <v>1.83</v>
      </c>
      <c r="B465" s="3" t="str">
        <f t="shared" si="1"/>
        <v>#REF!</v>
      </c>
    </row>
    <row r="466">
      <c r="A466" s="25">
        <f>+1.95%</f>
        <v>0.0195</v>
      </c>
      <c r="B466" s="3" t="str">
        <f t="shared" si="1"/>
        <v>#REF!</v>
      </c>
    </row>
    <row r="467">
      <c r="A467" s="26">
        <v>71172.0</v>
      </c>
      <c r="B467" s="3" t="str">
        <f t="shared" si="1"/>
        <v>#REF!</v>
      </c>
    </row>
    <row r="468">
      <c r="A468" s="26">
        <v>84223.0</v>
      </c>
      <c r="B468" s="3" t="str">
        <f t="shared" si="1"/>
        <v>#REF!</v>
      </c>
    </row>
    <row r="469">
      <c r="A469" s="27">
        <v>40547.0</v>
      </c>
      <c r="B469" s="3" t="str">
        <f t="shared" si="1"/>
        <v>#REF!</v>
      </c>
    </row>
    <row r="470">
      <c r="A470" s="28">
        <v>95.08</v>
      </c>
      <c r="B470" s="3" t="str">
        <f t="shared" si="1"/>
        <v>#REF!</v>
      </c>
    </row>
    <row r="471">
      <c r="A471" s="28">
        <v>95.69</v>
      </c>
      <c r="B471" s="3" t="str">
        <f t="shared" si="1"/>
        <v>#REF!</v>
      </c>
    </row>
    <row r="472">
      <c r="A472" s="28">
        <v>92.68</v>
      </c>
      <c r="B472" s="3" t="str">
        <f t="shared" si="1"/>
        <v>#REF!</v>
      </c>
    </row>
    <row r="473">
      <c r="A473" s="28">
        <v>93.64</v>
      </c>
      <c r="B473" s="3" t="str">
        <f t="shared" si="1"/>
        <v>#REF!</v>
      </c>
    </row>
    <row r="474">
      <c r="A474" s="21">
        <v>-1.33</v>
      </c>
      <c r="B474" s="3" t="str">
        <f t="shared" si="1"/>
        <v>#REF!</v>
      </c>
    </row>
    <row r="475">
      <c r="A475" s="22">
        <v>-0.014</v>
      </c>
      <c r="B475" s="3" t="str">
        <f t="shared" si="1"/>
        <v>#REF!</v>
      </c>
    </row>
    <row r="476">
      <c r="A476" s="24">
        <v>54831.0</v>
      </c>
      <c r="B476" s="3" t="str">
        <f t="shared" si="1"/>
        <v>#REF!</v>
      </c>
    </row>
    <row r="477">
      <c r="A477" s="24">
        <v>82384.0</v>
      </c>
      <c r="B477" s="3" t="str">
        <f t="shared" si="1"/>
        <v>#REF!</v>
      </c>
    </row>
    <row r="478">
      <c r="A478" s="23">
        <v>40546.0</v>
      </c>
      <c r="B478" s="3" t="str">
        <f t="shared" si="1"/>
        <v>#REF!</v>
      </c>
    </row>
    <row r="479">
      <c r="A479" s="21">
        <v>94.61</v>
      </c>
      <c r="B479" s="3" t="str">
        <f t="shared" si="1"/>
        <v>#REF!</v>
      </c>
    </row>
    <row r="480">
      <c r="A480" s="21">
        <v>96.15</v>
      </c>
      <c r="B480" s="3" t="str">
        <f t="shared" si="1"/>
        <v>#REF!</v>
      </c>
    </row>
    <row r="481">
      <c r="A481" s="21">
        <v>94.57</v>
      </c>
      <c r="B481" s="3" t="str">
        <f t="shared" si="1"/>
        <v>#REF!</v>
      </c>
    </row>
    <row r="482">
      <c r="A482" s="21">
        <v>94.97</v>
      </c>
      <c r="B482" s="3" t="str">
        <f t="shared" si="1"/>
        <v>#REF!</v>
      </c>
    </row>
    <row r="483">
      <c r="A483" s="25">
        <f>+0.16</f>
        <v>0.16</v>
      </c>
      <c r="B483" s="3" t="str">
        <f t="shared" si="1"/>
        <v>#REF!</v>
      </c>
    </row>
    <row r="484">
      <c r="A484" s="25">
        <f>+0.17%</f>
        <v>0.0017</v>
      </c>
      <c r="B484" s="3" t="str">
        <f t="shared" si="1"/>
        <v>#REF!</v>
      </c>
    </row>
    <row r="485">
      <c r="A485" s="26">
        <v>17850.0</v>
      </c>
      <c r="B485" s="3" t="str">
        <f t="shared" si="1"/>
        <v>#REF!</v>
      </c>
    </row>
    <row r="486">
      <c r="A486" s="26">
        <v>80737.0</v>
      </c>
      <c r="B486" s="3" t="str">
        <f t="shared" si="1"/>
        <v>#REF!</v>
      </c>
    </row>
    <row r="487">
      <c r="A487" s="29">
        <v>40543.0</v>
      </c>
      <c r="B487" s="3" t="str">
        <f t="shared" si="1"/>
        <v>#REF!</v>
      </c>
    </row>
    <row r="488">
      <c r="A488" s="28">
        <v>93.1</v>
      </c>
      <c r="B488" s="3" t="str">
        <f t="shared" si="1"/>
        <v>#REF!</v>
      </c>
    </row>
    <row r="489">
      <c r="A489" s="28">
        <v>95.23</v>
      </c>
      <c r="B489" s="3" t="str">
        <f t="shared" si="1"/>
        <v>#REF!</v>
      </c>
    </row>
    <row r="490">
      <c r="A490" s="28">
        <v>92.21</v>
      </c>
      <c r="B490" s="3" t="str">
        <f t="shared" si="1"/>
        <v>#REF!</v>
      </c>
    </row>
    <row r="491">
      <c r="A491" s="28">
        <v>94.81</v>
      </c>
      <c r="B491" s="3" t="str">
        <f t="shared" si="1"/>
        <v>#REF!</v>
      </c>
    </row>
    <row r="492">
      <c r="A492" s="25">
        <f>+1.65</f>
        <v>1.65</v>
      </c>
      <c r="B492" s="3" t="str">
        <f t="shared" si="1"/>
        <v>#REF!</v>
      </c>
    </row>
    <row r="493">
      <c r="A493" s="25">
        <f>+1.77%</f>
        <v>0.0177</v>
      </c>
      <c r="B493" s="3" t="str">
        <f t="shared" si="1"/>
        <v>#REF!</v>
      </c>
    </row>
    <row r="494">
      <c r="A494" s="26">
        <v>12531.0</v>
      </c>
      <c r="B494" s="3" t="str">
        <f t="shared" si="1"/>
        <v>#REF!</v>
      </c>
    </row>
    <row r="495">
      <c r="A495" s="26">
        <v>78481.0</v>
      </c>
      <c r="B495" s="3" t="str">
        <f t="shared" si="1"/>
        <v>#REF!</v>
      </c>
    </row>
    <row r="496">
      <c r="A496" s="29">
        <v>40542.0</v>
      </c>
      <c r="B496" s="3" t="str">
        <f t="shared" si="1"/>
        <v>#REF!</v>
      </c>
    </row>
    <row r="497">
      <c r="A497" s="28">
        <v>94.1</v>
      </c>
      <c r="B497" s="3" t="str">
        <f t="shared" si="1"/>
        <v>#REF!</v>
      </c>
    </row>
    <row r="498">
      <c r="A498" s="28">
        <v>94.38</v>
      </c>
      <c r="B498" s="3" t="str">
        <f t="shared" si="1"/>
        <v>#REF!</v>
      </c>
    </row>
    <row r="499">
      <c r="A499" s="28">
        <v>92.42</v>
      </c>
      <c r="B499" s="3" t="str">
        <f t="shared" si="1"/>
        <v>#REF!</v>
      </c>
    </row>
    <row r="500">
      <c r="A500" s="28">
        <v>93.16</v>
      </c>
      <c r="B500" s="3" t="str">
        <f t="shared" si="1"/>
        <v>#REF!</v>
      </c>
    </row>
    <row r="501">
      <c r="A501" s="21">
        <v>-0.95</v>
      </c>
      <c r="B501" s="3" t="str">
        <f t="shared" si="1"/>
        <v>#REF!</v>
      </c>
    </row>
    <row r="502">
      <c r="A502" s="22">
        <v>-0.0101</v>
      </c>
      <c r="B502" s="3" t="str">
        <f t="shared" si="1"/>
        <v>#REF!</v>
      </c>
    </row>
    <row r="503">
      <c r="A503" s="24">
        <v>29418.0</v>
      </c>
      <c r="B503" s="3" t="str">
        <f t="shared" si="1"/>
        <v>#REF!</v>
      </c>
    </row>
    <row r="504">
      <c r="A504" s="24">
        <v>76595.0</v>
      </c>
      <c r="B504" s="3" t="str">
        <f t="shared" si="1"/>
        <v>#REF!</v>
      </c>
    </row>
    <row r="505">
      <c r="A505" s="30">
        <v>40541.0</v>
      </c>
      <c r="B505" s="3" t="str">
        <f t="shared" si="1"/>
        <v>#REF!</v>
      </c>
    </row>
    <row r="506">
      <c r="A506" s="21">
        <v>94.14</v>
      </c>
      <c r="B506" s="3" t="str">
        <f t="shared" si="1"/>
        <v>#REF!</v>
      </c>
    </row>
    <row r="507">
      <c r="A507" s="21">
        <v>94.33</v>
      </c>
      <c r="B507" s="3" t="str">
        <f t="shared" si="1"/>
        <v>#REF!</v>
      </c>
    </row>
    <row r="508">
      <c r="A508" s="21">
        <v>93.55</v>
      </c>
      <c r="B508" s="3" t="str">
        <f t="shared" si="1"/>
        <v>#REF!</v>
      </c>
    </row>
    <row r="509">
      <c r="A509" s="21">
        <v>94.11</v>
      </c>
      <c r="B509" s="3" t="str">
        <f t="shared" si="1"/>
        <v>#REF!</v>
      </c>
    </row>
    <row r="510">
      <c r="A510" s="21">
        <v>-0.19</v>
      </c>
      <c r="B510" s="3" t="str">
        <f t="shared" si="1"/>
        <v>#REF!</v>
      </c>
    </row>
    <row r="511">
      <c r="A511" s="22">
        <v>-0.002</v>
      </c>
      <c r="B511" s="3" t="str">
        <f t="shared" si="1"/>
        <v>#REF!</v>
      </c>
    </row>
    <row r="512">
      <c r="A512" s="24">
        <v>18018.0</v>
      </c>
      <c r="B512" s="3" t="str">
        <f t="shared" si="1"/>
        <v>#REF!</v>
      </c>
    </row>
    <row r="513">
      <c r="A513" s="24">
        <v>73361.0</v>
      </c>
      <c r="B513" s="3" t="str">
        <f t="shared" si="1"/>
        <v>#REF!</v>
      </c>
    </row>
    <row r="514">
      <c r="A514" s="30">
        <v>40540.0</v>
      </c>
      <c r="B514" s="3" t="str">
        <f t="shared" si="1"/>
        <v>#REF!</v>
      </c>
    </row>
    <row r="515">
      <c r="A515" s="21">
        <v>93.85</v>
      </c>
      <c r="B515" s="3" t="str">
        <f t="shared" si="1"/>
        <v>#REF!</v>
      </c>
    </row>
    <row r="516">
      <c r="A516" s="21">
        <v>94.31</v>
      </c>
      <c r="B516" s="3" t="str">
        <f t="shared" si="1"/>
        <v>#REF!</v>
      </c>
    </row>
    <row r="517">
      <c r="A517" s="21">
        <v>93.64</v>
      </c>
      <c r="B517" s="3" t="str">
        <f t="shared" si="1"/>
        <v>#REF!</v>
      </c>
    </row>
    <row r="518">
      <c r="A518" s="21">
        <v>94.3</v>
      </c>
      <c r="B518" s="3" t="str">
        <f t="shared" si="1"/>
        <v>#REF!</v>
      </c>
    </row>
    <row r="519">
      <c r="A519" s="25">
        <f>+0.5</f>
        <v>0.5</v>
      </c>
      <c r="B519" s="3" t="str">
        <f t="shared" si="1"/>
        <v>#REF!</v>
      </c>
    </row>
    <row r="520">
      <c r="A520" s="25">
        <f>+0.53%</f>
        <v>0.0053</v>
      </c>
      <c r="B520" s="3" t="str">
        <f t="shared" si="1"/>
        <v>#REF!</v>
      </c>
    </row>
    <row r="521">
      <c r="A521" s="26">
        <v>5756.0</v>
      </c>
      <c r="B521" s="3" t="str">
        <f t="shared" si="1"/>
        <v>#REF!</v>
      </c>
    </row>
    <row r="522">
      <c r="A522" s="26">
        <v>73378.0</v>
      </c>
      <c r="B522" s="3" t="str">
        <f t="shared" si="1"/>
        <v>#REF!</v>
      </c>
    </row>
    <row r="523">
      <c r="A523" s="29">
        <v>40539.0</v>
      </c>
      <c r="B523" s="3" t="str">
        <f t="shared" si="1"/>
        <v>#REF!</v>
      </c>
    </row>
    <row r="524">
      <c r="A524" s="28">
        <v>93.58</v>
      </c>
      <c r="B524" s="3" t="str">
        <f t="shared" si="1"/>
        <v>#REF!</v>
      </c>
    </row>
    <row r="525">
      <c r="A525" s="28">
        <v>94.31</v>
      </c>
      <c r="B525" s="3" t="str">
        <f t="shared" si="1"/>
        <v>#REF!</v>
      </c>
    </row>
    <row r="526">
      <c r="A526" s="28">
        <v>93.08</v>
      </c>
      <c r="B526" s="3" t="str">
        <f t="shared" si="1"/>
        <v>#REF!</v>
      </c>
    </row>
    <row r="527">
      <c r="A527" s="28">
        <v>93.8</v>
      </c>
      <c r="B527" s="3" t="str">
        <f t="shared" si="1"/>
        <v>#REF!</v>
      </c>
    </row>
    <row r="528">
      <c r="A528" s="25">
        <f>+0.21</f>
        <v>0.21</v>
      </c>
      <c r="B528" s="3" t="str">
        <f t="shared" si="1"/>
        <v>#REF!</v>
      </c>
    </row>
    <row r="529">
      <c r="A529" s="25">
        <f>+0.22%</f>
        <v>0.0022</v>
      </c>
      <c r="B529" s="3" t="str">
        <f t="shared" si="1"/>
        <v>#REF!</v>
      </c>
    </row>
    <row r="530">
      <c r="A530" s="26">
        <v>7137.0</v>
      </c>
      <c r="B530" s="3" t="str">
        <f t="shared" si="1"/>
        <v>#REF!</v>
      </c>
    </row>
    <row r="531">
      <c r="A531" s="26">
        <v>72176.0</v>
      </c>
      <c r="B531" s="3" t="str">
        <f t="shared" si="1"/>
        <v>#REF!</v>
      </c>
    </row>
    <row r="532">
      <c r="A532" s="29">
        <v>40536.0</v>
      </c>
      <c r="B532" s="3" t="str">
        <f t="shared" si="1"/>
        <v>#REF!</v>
      </c>
    </row>
    <row r="533">
      <c r="A533" s="28">
        <v>94.4</v>
      </c>
      <c r="B533" s="3" t="str">
        <f t="shared" si="1"/>
        <v>#REF!</v>
      </c>
    </row>
    <row r="534">
      <c r="A534" s="28">
        <v>94.54</v>
      </c>
      <c r="B534" s="3" t="str">
        <f t="shared" si="1"/>
        <v>#REF!</v>
      </c>
    </row>
    <row r="535">
      <c r="A535" s="28">
        <v>93.15</v>
      </c>
      <c r="B535" s="3" t="str">
        <f t="shared" si="1"/>
        <v>#REF!</v>
      </c>
    </row>
    <row r="536">
      <c r="A536" s="28">
        <v>93.59</v>
      </c>
      <c r="B536" s="3" t="str">
        <f t="shared" si="1"/>
        <v>#REF!</v>
      </c>
    </row>
    <row r="537">
      <c r="A537" s="21">
        <v>-0.5</v>
      </c>
      <c r="B537" s="3" t="str">
        <f t="shared" si="1"/>
        <v>#REF!</v>
      </c>
    </row>
    <row r="538">
      <c r="A538" s="22">
        <v>-0.0053</v>
      </c>
      <c r="B538" s="3" t="str">
        <f t="shared" si="1"/>
        <v>#REF!</v>
      </c>
    </row>
    <row r="539">
      <c r="A539" s="24">
        <v>1479.0</v>
      </c>
      <c r="B539" s="3" t="str">
        <f t="shared" si="1"/>
        <v>#REF!</v>
      </c>
    </row>
    <row r="540">
      <c r="A540" s="24">
        <v>70681.0</v>
      </c>
      <c r="B540" s="3" t="str">
        <f t="shared" si="1"/>
        <v>#REF!</v>
      </c>
    </row>
    <row r="541">
      <c r="A541" s="30">
        <v>40535.0</v>
      </c>
      <c r="B541" s="3" t="str">
        <f t="shared" si="1"/>
        <v>#REF!</v>
      </c>
    </row>
    <row r="542">
      <c r="A542" s="21">
        <v>93.71</v>
      </c>
      <c r="B542" s="3" t="str">
        <f t="shared" si="1"/>
        <v>#REF!</v>
      </c>
    </row>
    <row r="543">
      <c r="A543" s="21">
        <v>94.36</v>
      </c>
      <c r="B543" s="3" t="str">
        <f t="shared" si="1"/>
        <v>#REF!</v>
      </c>
    </row>
    <row r="544">
      <c r="A544" s="21">
        <v>93.22</v>
      </c>
      <c r="B544" s="3" t="str">
        <f t="shared" si="1"/>
        <v>#REF!</v>
      </c>
    </row>
    <row r="545">
      <c r="A545" s="21">
        <v>94.09</v>
      </c>
      <c r="B545" s="3" t="str">
        <f t="shared" si="1"/>
        <v>#REF!</v>
      </c>
    </row>
    <row r="546">
      <c r="A546" s="25">
        <f>+0.53</f>
        <v>0.53</v>
      </c>
      <c r="B546" s="3" t="str">
        <f t="shared" si="1"/>
        <v>#REF!</v>
      </c>
    </row>
    <row r="547">
      <c r="A547" s="25">
        <f>+0.57%</f>
        <v>0.0057</v>
      </c>
      <c r="B547" s="3" t="str">
        <f t="shared" si="1"/>
        <v>#REF!</v>
      </c>
    </row>
    <row r="548">
      <c r="A548" s="26">
        <v>17069.0</v>
      </c>
      <c r="B548" s="3" t="str">
        <f t="shared" si="1"/>
        <v>#REF!</v>
      </c>
    </row>
    <row r="549">
      <c r="A549" s="26">
        <v>70803.0</v>
      </c>
      <c r="B549" s="3" t="str">
        <f t="shared" si="1"/>
        <v>#REF!</v>
      </c>
    </row>
    <row r="550">
      <c r="A550" s="29">
        <v>40534.0</v>
      </c>
      <c r="B550" s="3" t="str">
        <f t="shared" si="1"/>
        <v>#REF!</v>
      </c>
    </row>
    <row r="551">
      <c r="A551" s="28">
        <v>93.36</v>
      </c>
      <c r="B551" s="3" t="str">
        <f t="shared" si="1"/>
        <v>#REF!</v>
      </c>
    </row>
    <row r="552">
      <c r="A552" s="28">
        <v>93.85</v>
      </c>
      <c r="B552" s="3" t="str">
        <f t="shared" si="1"/>
        <v>#REF!</v>
      </c>
    </row>
    <row r="553">
      <c r="A553" s="28">
        <v>93.2</v>
      </c>
      <c r="B553" s="3" t="str">
        <f t="shared" si="1"/>
        <v>#REF!</v>
      </c>
    </row>
    <row r="554">
      <c r="A554" s="28">
        <v>93.56</v>
      </c>
      <c r="B554" s="3" t="str">
        <f t="shared" si="1"/>
        <v>#REF!</v>
      </c>
    </row>
    <row r="555">
      <c r="A555" s="25">
        <f>+0.36</f>
        <v>0.36</v>
      </c>
      <c r="B555" s="3" t="str">
        <f t="shared" si="1"/>
        <v>#REF!</v>
      </c>
    </row>
    <row r="556">
      <c r="A556" s="25">
        <f>+0.39%</f>
        <v>0.0039</v>
      </c>
      <c r="B556" s="3" t="str">
        <f t="shared" si="1"/>
        <v>#REF!</v>
      </c>
    </row>
    <row r="557">
      <c r="A557" s="26">
        <v>25830.0</v>
      </c>
      <c r="B557" s="3" t="str">
        <f t="shared" si="1"/>
        <v>#REF!</v>
      </c>
    </row>
    <row r="558">
      <c r="A558" s="26">
        <v>69593.0</v>
      </c>
      <c r="B558" s="3" t="str">
        <f t="shared" si="1"/>
        <v>#REF!</v>
      </c>
    </row>
    <row r="559">
      <c r="A559" s="29">
        <v>40533.0</v>
      </c>
      <c r="B559" s="3" t="str">
        <f t="shared" si="1"/>
        <v>#REF!</v>
      </c>
    </row>
    <row r="560">
      <c r="A560" s="28">
        <v>92.86</v>
      </c>
      <c r="B560" s="3" t="str">
        <f t="shared" si="1"/>
        <v>#REF!</v>
      </c>
    </row>
    <row r="561">
      <c r="A561" s="28">
        <v>93.36</v>
      </c>
      <c r="B561" s="3" t="str">
        <f t="shared" si="1"/>
        <v>#REF!</v>
      </c>
    </row>
    <row r="562">
      <c r="A562" s="28">
        <v>92.39</v>
      </c>
      <c r="B562" s="3" t="str">
        <f t="shared" si="1"/>
        <v>#REF!</v>
      </c>
    </row>
    <row r="563">
      <c r="A563" s="28">
        <v>93.2</v>
      </c>
      <c r="B563" s="3" t="str">
        <f t="shared" si="1"/>
        <v>#REF!</v>
      </c>
    </row>
    <row r="564">
      <c r="A564" s="25">
        <f>+0.39</f>
        <v>0.39</v>
      </c>
      <c r="B564" s="3" t="str">
        <f t="shared" si="1"/>
        <v>#REF!</v>
      </c>
    </row>
    <row r="565">
      <c r="A565" s="25">
        <f>+0.42%</f>
        <v>0.0042</v>
      </c>
      <c r="B565" s="3" t="str">
        <f t="shared" si="1"/>
        <v>#REF!</v>
      </c>
    </row>
    <row r="566">
      <c r="A566" s="26">
        <v>22626.0</v>
      </c>
      <c r="B566" s="3" t="str">
        <f t="shared" si="1"/>
        <v>#REF!</v>
      </c>
    </row>
    <row r="567">
      <c r="A567" s="26">
        <v>68310.0</v>
      </c>
      <c r="B567" s="3" t="str">
        <f t="shared" si="1"/>
        <v>#REF!</v>
      </c>
    </row>
    <row r="568">
      <c r="A568" s="29">
        <v>40532.0</v>
      </c>
      <c r="B568" s="3" t="str">
        <f t="shared" si="1"/>
        <v>#REF!</v>
      </c>
    </row>
    <row r="569">
      <c r="A569" s="28">
        <v>92.15</v>
      </c>
      <c r="B569" s="3" t="str">
        <f t="shared" si="1"/>
        <v>#REF!</v>
      </c>
    </row>
    <row r="570">
      <c r="A570" s="28">
        <v>92.93</v>
      </c>
      <c r="B570" s="3" t="str">
        <f t="shared" si="1"/>
        <v>#REF!</v>
      </c>
    </row>
    <row r="571">
      <c r="A571" s="28">
        <v>91.21</v>
      </c>
      <c r="B571" s="3" t="str">
        <f t="shared" si="1"/>
        <v>#REF!</v>
      </c>
    </row>
    <row r="572">
      <c r="A572" s="28">
        <v>92.81</v>
      </c>
      <c r="B572" s="3" t="str">
        <f t="shared" si="1"/>
        <v>#REF!</v>
      </c>
    </row>
    <row r="573">
      <c r="A573" s="25">
        <f>+0.95</f>
        <v>0.95</v>
      </c>
      <c r="B573" s="3" t="str">
        <f t="shared" si="1"/>
        <v>#REF!</v>
      </c>
    </row>
    <row r="574">
      <c r="A574" s="25">
        <f>+1.03%</f>
        <v>0.0103</v>
      </c>
      <c r="B574" s="3" t="str">
        <f t="shared" si="1"/>
        <v>#REF!</v>
      </c>
    </row>
    <row r="575">
      <c r="A575" s="26">
        <v>18186.0</v>
      </c>
      <c r="B575" s="3" t="str">
        <f t="shared" si="1"/>
        <v>#REF!</v>
      </c>
    </row>
    <row r="576">
      <c r="A576" s="26">
        <v>67083.0</v>
      </c>
      <c r="B576" s="3" t="str">
        <f t="shared" si="1"/>
        <v>#REF!</v>
      </c>
    </row>
    <row r="577">
      <c r="A577" s="14">
        <v>40529.0</v>
      </c>
      <c r="B577" s="3" t="str">
        <f t="shared" si="1"/>
        <v>#REF!</v>
      </c>
    </row>
    <row r="578">
      <c r="A578" s="8">
        <v>92.34</v>
      </c>
      <c r="B578" s="3" t="str">
        <f t="shared" si="1"/>
        <v>#REF!</v>
      </c>
    </row>
    <row r="579">
      <c r="A579" s="8">
        <v>92.51</v>
      </c>
      <c r="B579" s="3" t="str">
        <f t="shared" si="1"/>
        <v>#REF!</v>
      </c>
    </row>
    <row r="580">
      <c r="A580" s="8">
        <v>91.15</v>
      </c>
      <c r="B580" s="3" t="str">
        <f t="shared" si="1"/>
        <v>#REF!</v>
      </c>
    </row>
    <row r="581">
      <c r="A581" s="8">
        <v>91.86</v>
      </c>
      <c r="B581" s="3" t="str">
        <f t="shared" si="1"/>
        <v>#REF!</v>
      </c>
    </row>
    <row r="582">
      <c r="A582" s="9">
        <f>+0.08</f>
        <v>0.08</v>
      </c>
      <c r="B582" s="3" t="str">
        <f t="shared" si="1"/>
        <v>#REF!</v>
      </c>
    </row>
    <row r="583">
      <c r="A583" s="9">
        <f>+0.09%</f>
        <v>0.0009</v>
      </c>
      <c r="B583" s="3" t="str">
        <f t="shared" si="1"/>
        <v>#REF!</v>
      </c>
    </row>
    <row r="584">
      <c r="A584" s="31">
        <v>33023.0</v>
      </c>
      <c r="B584" s="3" t="str">
        <f t="shared" si="1"/>
        <v>#REF!</v>
      </c>
    </row>
    <row r="585">
      <c r="A585" s="3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40560</v>
      </c>
      <c r="C3" s="3">
        <v>98.48</v>
      </c>
      <c r="D3" s="3">
        <v>98.52</v>
      </c>
      <c r="E3" s="3">
        <v>97.52</v>
      </c>
      <c r="F3" s="3">
        <v>97.53</v>
      </c>
      <c r="G3" s="3">
        <v>-0.9</v>
      </c>
      <c r="H3" s="6">
        <v>-0.0091</v>
      </c>
      <c r="I3" s="15">
        <v>17322.0</v>
      </c>
      <c r="J3" s="15">
        <v>75051.0</v>
      </c>
    </row>
    <row r="4">
      <c r="A4" s="19" t="s">
        <v>4</v>
      </c>
      <c r="B4" s="5">
        <f t="shared" si="1"/>
        <v>40561</v>
      </c>
      <c r="C4" s="3">
        <v>97.74</v>
      </c>
      <c r="D4" s="3">
        <v>98.5</v>
      </c>
      <c r="E4" s="3">
        <v>96.86</v>
      </c>
      <c r="F4" s="3">
        <v>98.02</v>
      </c>
      <c r="G4" s="3">
        <v>0.49</v>
      </c>
      <c r="H4" s="3">
        <v>0.005</v>
      </c>
      <c r="I4" s="15">
        <v>42104.0</v>
      </c>
      <c r="J4" s="15">
        <v>77213.0</v>
      </c>
    </row>
    <row r="5">
      <c r="A5" s="19" t="s">
        <v>5</v>
      </c>
      <c r="B5" s="5">
        <f t="shared" si="1"/>
        <v>40562</v>
      </c>
      <c r="C5" s="3">
        <v>97.99</v>
      </c>
      <c r="D5" s="3">
        <v>98.7</v>
      </c>
      <c r="E5" s="3">
        <v>97.77</v>
      </c>
      <c r="F5" s="3">
        <v>98.21</v>
      </c>
      <c r="G5" s="3">
        <v>0.19</v>
      </c>
      <c r="H5" s="3">
        <v>0.0019</v>
      </c>
      <c r="I5" s="15">
        <v>48760.0</v>
      </c>
      <c r="J5" s="15">
        <v>76770.0</v>
      </c>
    </row>
    <row r="6">
      <c r="A6" s="19" t="s">
        <v>6</v>
      </c>
      <c r="B6" s="5">
        <f t="shared" si="1"/>
        <v>40563</v>
      </c>
      <c r="C6" s="3">
        <v>97.92</v>
      </c>
      <c r="D6" s="3">
        <v>98.14</v>
      </c>
      <c r="E6" s="3">
        <v>95.75</v>
      </c>
      <c r="F6" s="3">
        <v>96.82</v>
      </c>
      <c r="G6" s="3">
        <v>-1.39</v>
      </c>
      <c r="H6" s="6">
        <v>-0.0142</v>
      </c>
      <c r="I6" s="15">
        <v>42798.0</v>
      </c>
      <c r="J6" s="15">
        <v>78653.0</v>
      </c>
    </row>
    <row r="7">
      <c r="A7" s="19" t="s">
        <v>7</v>
      </c>
      <c r="B7" s="5">
        <f t="shared" si="1"/>
        <v>40564</v>
      </c>
      <c r="C7" s="3">
        <v>96.57</v>
      </c>
      <c r="D7" s="3">
        <v>97.91</v>
      </c>
      <c r="E7" s="3">
        <v>96.57</v>
      </c>
      <c r="F7" s="3">
        <v>97.68</v>
      </c>
      <c r="G7" s="3">
        <v>0.86</v>
      </c>
      <c r="H7" s="3">
        <v>0.0089</v>
      </c>
      <c r="I7" s="15">
        <v>36406.0</v>
      </c>
      <c r="J7" s="15">
        <v>84360.0</v>
      </c>
    </row>
    <row r="8">
      <c r="A8" s="19" t="s">
        <v>8</v>
      </c>
      <c r="B8" s="5">
        <f t="shared" si="1"/>
        <v>40567</v>
      </c>
      <c r="C8" s="3">
        <v>97.67</v>
      </c>
      <c r="D8" s="3">
        <v>98.22</v>
      </c>
      <c r="E8" s="3">
        <v>96.45</v>
      </c>
      <c r="F8" s="3">
        <v>96.83</v>
      </c>
      <c r="G8" s="3">
        <v>-0.85</v>
      </c>
      <c r="H8" s="6">
        <v>-0.0087</v>
      </c>
      <c r="I8" s="15">
        <v>50691.0</v>
      </c>
      <c r="J8" s="15">
        <v>81605.0</v>
      </c>
    </row>
    <row r="9">
      <c r="A9" s="19" t="s">
        <v>9</v>
      </c>
      <c r="B9" s="5">
        <f t="shared" si="1"/>
        <v>40568</v>
      </c>
      <c r="C9" s="3">
        <v>96.55</v>
      </c>
      <c r="D9" s="3">
        <v>96.92</v>
      </c>
      <c r="E9" s="3">
        <v>95.15</v>
      </c>
      <c r="F9" s="3">
        <v>95.52</v>
      </c>
      <c r="G9" s="3">
        <v>-1.31</v>
      </c>
      <c r="H9" s="6">
        <v>-0.0135</v>
      </c>
      <c r="I9" s="15">
        <v>54172.0</v>
      </c>
      <c r="J9" s="15">
        <v>83339.0</v>
      </c>
    </row>
    <row r="10">
      <c r="A10" s="20">
        <v>40560.0</v>
      </c>
      <c r="B10" s="5">
        <f t="shared" si="1"/>
        <v>40569</v>
      </c>
      <c r="C10" s="3">
        <v>95.61</v>
      </c>
      <c r="D10" s="3">
        <v>98.58</v>
      </c>
      <c r="E10" s="3">
        <v>95.61</v>
      </c>
      <c r="F10" s="3">
        <v>98.19</v>
      </c>
      <c r="G10" s="3">
        <v>2.67</v>
      </c>
      <c r="H10" s="3">
        <v>0.027999999999999997</v>
      </c>
      <c r="I10" s="15">
        <v>45976.0</v>
      </c>
      <c r="J10" s="15">
        <v>84183.0</v>
      </c>
    </row>
    <row r="11">
      <c r="A11" s="19">
        <v>98.48</v>
      </c>
      <c r="B11" s="5">
        <f t="shared" si="1"/>
        <v>40570</v>
      </c>
      <c r="C11" s="3">
        <v>98.28</v>
      </c>
      <c r="D11" s="3">
        <v>99.2</v>
      </c>
      <c r="E11" s="3">
        <v>97.6</v>
      </c>
      <c r="F11" s="3">
        <v>97.77</v>
      </c>
      <c r="G11" s="3">
        <v>-0.42</v>
      </c>
      <c r="H11" s="6">
        <v>-0.0043</v>
      </c>
      <c r="I11" s="15">
        <v>48318.0</v>
      </c>
      <c r="J11" s="15">
        <v>86379.0</v>
      </c>
    </row>
    <row r="12">
      <c r="A12" s="19">
        <v>98.52</v>
      </c>
      <c r="B12" s="5">
        <f t="shared" si="1"/>
        <v>40571</v>
      </c>
      <c r="C12" s="3">
        <v>97.83</v>
      </c>
      <c r="D12" s="3">
        <v>100.04</v>
      </c>
      <c r="E12" s="3">
        <v>97.55</v>
      </c>
      <c r="F12" s="3">
        <v>99.83</v>
      </c>
      <c r="G12" s="3">
        <v>2.06</v>
      </c>
      <c r="H12" s="3">
        <v>0.021099999999999997</v>
      </c>
      <c r="I12" s="15">
        <v>60746.0</v>
      </c>
      <c r="J12" s="15">
        <v>89618.0</v>
      </c>
    </row>
    <row r="13">
      <c r="A13" s="19">
        <v>97.52</v>
      </c>
      <c r="B13" s="5">
        <f t="shared" si="1"/>
        <v>40574</v>
      </c>
      <c r="C13" s="3">
        <v>100.23</v>
      </c>
      <c r="D13" s="3">
        <v>102.0</v>
      </c>
      <c r="E13" s="3">
        <v>98.92</v>
      </c>
      <c r="F13" s="3">
        <v>101.34</v>
      </c>
      <c r="G13" s="3">
        <v>1.51</v>
      </c>
      <c r="H13" s="3">
        <v>0.0151</v>
      </c>
      <c r="I13" s="15">
        <v>39767.0</v>
      </c>
      <c r="J13" s="15">
        <v>91325.0</v>
      </c>
    </row>
    <row r="14">
      <c r="A14" s="19">
        <v>97.53</v>
      </c>
      <c r="B14" s="5">
        <f t="shared" si="1"/>
        <v>40575</v>
      </c>
      <c r="C14" s="3">
        <v>101.05</v>
      </c>
      <c r="D14" s="3">
        <v>102.39</v>
      </c>
      <c r="E14" s="3">
        <v>100.5</v>
      </c>
      <c r="F14" s="3">
        <v>102.15</v>
      </c>
      <c r="G14" s="3">
        <v>0.81</v>
      </c>
      <c r="H14" s="3">
        <v>0.008</v>
      </c>
      <c r="I14" s="15">
        <v>56205.0</v>
      </c>
      <c r="J14" s="15">
        <v>94627.0</v>
      </c>
    </row>
    <row r="15">
      <c r="A15" s="21">
        <v>-0.9</v>
      </c>
      <c r="B15" s="5">
        <f t="shared" si="1"/>
        <v>40576</v>
      </c>
      <c r="C15" s="3">
        <v>102.24</v>
      </c>
      <c r="D15" s="3">
        <v>103.2</v>
      </c>
      <c r="E15" s="3">
        <v>101.8</v>
      </c>
      <c r="F15" s="3">
        <v>102.96</v>
      </c>
      <c r="G15" s="3">
        <v>0.81</v>
      </c>
      <c r="H15" s="3">
        <v>0.0079</v>
      </c>
      <c r="I15" s="15">
        <v>65159.0</v>
      </c>
      <c r="J15" s="15">
        <v>94423.0</v>
      </c>
    </row>
    <row r="16">
      <c r="A16" s="22">
        <v>-0.0091</v>
      </c>
      <c r="B16" s="5">
        <f t="shared" si="1"/>
        <v>40577</v>
      </c>
      <c r="C16" s="3">
        <v>103.2</v>
      </c>
      <c r="D16" s="3">
        <v>103.94</v>
      </c>
      <c r="E16" s="3">
        <v>102.1</v>
      </c>
      <c r="F16" s="3">
        <v>102.49</v>
      </c>
      <c r="G16" s="3">
        <v>-0.47</v>
      </c>
      <c r="H16" s="6">
        <v>-0.0046</v>
      </c>
      <c r="I16" s="15">
        <v>42312.0</v>
      </c>
      <c r="J16" s="15">
        <v>97850.0</v>
      </c>
    </row>
    <row r="17">
      <c r="A17" s="24">
        <v>17322.0</v>
      </c>
      <c r="B17" s="5">
        <f t="shared" si="1"/>
        <v>40578</v>
      </c>
      <c r="C17" s="3">
        <v>102.62</v>
      </c>
      <c r="D17" s="3">
        <v>103.1</v>
      </c>
      <c r="E17" s="3">
        <v>100.23</v>
      </c>
      <c r="F17" s="3">
        <v>100.63</v>
      </c>
      <c r="G17" s="3">
        <v>-1.86</v>
      </c>
      <c r="H17" s="6">
        <v>-0.0181</v>
      </c>
      <c r="I17" s="15">
        <v>38079.0</v>
      </c>
      <c r="J17" s="15">
        <v>101672.0</v>
      </c>
    </row>
    <row r="18">
      <c r="A18" s="24">
        <v>75051.0</v>
      </c>
      <c r="B18" s="5">
        <f t="shared" si="1"/>
        <v>40581</v>
      </c>
      <c r="C18" s="3">
        <v>101.18</v>
      </c>
      <c r="D18" s="3">
        <v>101.73</v>
      </c>
      <c r="E18" s="3">
        <v>99.93</v>
      </c>
      <c r="F18" s="3">
        <v>100.37</v>
      </c>
      <c r="G18" s="3">
        <v>-0.26</v>
      </c>
      <c r="H18" s="6">
        <v>-0.0026</v>
      </c>
      <c r="I18" s="15">
        <v>89849.0</v>
      </c>
      <c r="J18" s="15">
        <v>106601.0</v>
      </c>
    </row>
    <row r="19">
      <c r="A19" s="23">
        <v>40561.0</v>
      </c>
      <c r="B19" s="5">
        <f t="shared" si="1"/>
        <v>40582</v>
      </c>
      <c r="C19" s="3">
        <v>100.48</v>
      </c>
      <c r="D19" s="3">
        <v>101.4</v>
      </c>
      <c r="E19" s="3">
        <v>98.64</v>
      </c>
      <c r="F19" s="3">
        <v>101.01</v>
      </c>
      <c r="G19" s="3">
        <v>0.64</v>
      </c>
      <c r="H19" s="3">
        <v>0.0064</v>
      </c>
      <c r="I19" s="15">
        <v>89471.0</v>
      </c>
      <c r="J19" s="15">
        <v>106650.0</v>
      </c>
    </row>
    <row r="20">
      <c r="A20" s="21">
        <v>97.74</v>
      </c>
      <c r="B20" s="5">
        <f t="shared" si="1"/>
        <v>40583</v>
      </c>
      <c r="C20" s="3">
        <v>101.33</v>
      </c>
      <c r="D20" s="3">
        <v>103.11</v>
      </c>
      <c r="E20" s="3">
        <v>101.05</v>
      </c>
      <c r="F20" s="3">
        <v>102.72</v>
      </c>
      <c r="G20" s="3">
        <v>1.71</v>
      </c>
      <c r="H20" s="3">
        <v>0.0169</v>
      </c>
      <c r="I20" s="15">
        <v>88760.0</v>
      </c>
      <c r="J20" s="15">
        <v>118422.0</v>
      </c>
    </row>
    <row r="21">
      <c r="A21" s="21">
        <v>98.5</v>
      </c>
      <c r="B21" s="5">
        <f t="shared" si="1"/>
        <v>40584</v>
      </c>
      <c r="C21" s="3">
        <v>102.94</v>
      </c>
      <c r="D21" s="3">
        <v>103.63</v>
      </c>
      <c r="E21" s="3">
        <v>101.46</v>
      </c>
      <c r="F21" s="3">
        <v>101.82</v>
      </c>
      <c r="G21" s="3">
        <v>-0.9</v>
      </c>
      <c r="H21" s="6">
        <v>-0.0088</v>
      </c>
      <c r="I21" s="15">
        <v>83350.0</v>
      </c>
      <c r="J21" s="15">
        <v>127263.0</v>
      </c>
    </row>
    <row r="22">
      <c r="A22" s="21">
        <v>96.86</v>
      </c>
      <c r="B22" s="5">
        <f t="shared" si="1"/>
        <v>40585</v>
      </c>
      <c r="C22" s="3">
        <v>102.51</v>
      </c>
      <c r="D22" s="3">
        <v>102.86</v>
      </c>
      <c r="E22" s="3">
        <v>100.9</v>
      </c>
      <c r="F22" s="3">
        <v>101.3</v>
      </c>
      <c r="G22" s="3">
        <v>-0.52</v>
      </c>
      <c r="H22" s="6">
        <v>-0.0051</v>
      </c>
      <c r="I22" s="15">
        <v>56505.0</v>
      </c>
      <c r="J22" s="15">
        <v>136562.0</v>
      </c>
    </row>
    <row r="23">
      <c r="A23" s="21">
        <v>98.02</v>
      </c>
      <c r="B23" s="5">
        <f t="shared" si="1"/>
        <v>40588</v>
      </c>
      <c r="C23" s="3">
        <v>101.5</v>
      </c>
      <c r="D23" s="3">
        <v>104.62</v>
      </c>
      <c r="E23" s="3">
        <v>101.27</v>
      </c>
      <c r="F23" s="3">
        <v>103.41</v>
      </c>
      <c r="G23" s="3">
        <v>2.11</v>
      </c>
      <c r="H23" s="3">
        <v>0.0208</v>
      </c>
      <c r="I23" s="15">
        <v>82731.0</v>
      </c>
      <c r="J23" s="15">
        <v>136132.0</v>
      </c>
    </row>
    <row r="24">
      <c r="A24" s="25">
        <f>+0.49</f>
        <v>0.49</v>
      </c>
      <c r="B24" s="5">
        <f t="shared" si="1"/>
        <v>40589</v>
      </c>
      <c r="C24" s="3">
        <v>103.4</v>
      </c>
      <c r="D24" s="3">
        <v>104.31</v>
      </c>
      <c r="E24" s="3">
        <v>101.57</v>
      </c>
      <c r="F24" s="3">
        <v>101.91</v>
      </c>
      <c r="G24" s="3">
        <v>-1.5</v>
      </c>
      <c r="H24" s="6">
        <v>-0.0145</v>
      </c>
      <c r="I24" s="15">
        <v>78856.0</v>
      </c>
      <c r="J24" s="15">
        <v>140432.0</v>
      </c>
    </row>
    <row r="25">
      <c r="A25" s="25">
        <f>+0.5%</f>
        <v>0.005</v>
      </c>
      <c r="B25" s="5">
        <f t="shared" si="1"/>
        <v>40590</v>
      </c>
      <c r="C25" s="3">
        <v>102.1</v>
      </c>
      <c r="D25" s="3">
        <v>104.7</v>
      </c>
      <c r="E25" s="3">
        <v>102.1</v>
      </c>
      <c r="F25" s="3">
        <v>104.01</v>
      </c>
      <c r="G25" s="3">
        <v>2.1</v>
      </c>
      <c r="H25" s="3">
        <v>0.0206</v>
      </c>
      <c r="I25" s="15">
        <v>95710.0</v>
      </c>
      <c r="J25" s="15">
        <v>143151.0</v>
      </c>
    </row>
    <row r="26">
      <c r="A26" s="26">
        <v>42104.0</v>
      </c>
      <c r="B26" s="5">
        <f t="shared" si="1"/>
        <v>40591</v>
      </c>
      <c r="C26" s="3">
        <v>104.51</v>
      </c>
      <c r="D26" s="3">
        <v>104.52</v>
      </c>
      <c r="E26" s="3">
        <v>102.7</v>
      </c>
      <c r="F26" s="3">
        <v>102.89</v>
      </c>
      <c r="G26" s="3">
        <v>-1.12</v>
      </c>
      <c r="H26" s="6">
        <v>-0.0108</v>
      </c>
      <c r="I26" s="15">
        <v>99968.0</v>
      </c>
      <c r="J26" s="15">
        <v>139773.0</v>
      </c>
    </row>
    <row r="27">
      <c r="A27" s="26">
        <v>77213.0</v>
      </c>
      <c r="B27" s="5">
        <f t="shared" si="1"/>
        <v>40592</v>
      </c>
      <c r="C27" s="3">
        <v>103.17</v>
      </c>
      <c r="D27" s="3">
        <v>103.8</v>
      </c>
      <c r="E27" s="3">
        <v>101.09</v>
      </c>
      <c r="F27" s="3">
        <v>102.86</v>
      </c>
      <c r="G27" s="3">
        <v>-0.03</v>
      </c>
      <c r="H27" s="6">
        <v>-3.0E-4</v>
      </c>
      <c r="I27" s="15">
        <v>88394.0</v>
      </c>
      <c r="J27" s="15">
        <v>137803.0</v>
      </c>
    </row>
    <row r="28">
      <c r="A28" s="27">
        <v>40562.0</v>
      </c>
      <c r="B28" s="5">
        <f t="shared" si="1"/>
        <v>40595</v>
      </c>
      <c r="C28" s="3">
        <v>103.69</v>
      </c>
      <c r="D28" s="3">
        <v>108.52</v>
      </c>
      <c r="E28" s="3">
        <v>103.3</v>
      </c>
      <c r="F28" s="3">
        <v>105.89</v>
      </c>
      <c r="G28" s="3">
        <v>3.03</v>
      </c>
      <c r="H28" s="3">
        <v>0.029500000000000002</v>
      </c>
      <c r="I28" s="15">
        <v>58326.0</v>
      </c>
      <c r="J28" s="15">
        <v>137313.0</v>
      </c>
    </row>
    <row r="29">
      <c r="A29" s="28">
        <v>97.99</v>
      </c>
      <c r="B29" s="5">
        <f t="shared" si="1"/>
        <v>40596</v>
      </c>
      <c r="C29" s="3">
        <v>107.87</v>
      </c>
      <c r="D29" s="3">
        <v>108.41</v>
      </c>
      <c r="E29" s="3">
        <v>105.62</v>
      </c>
      <c r="F29" s="3">
        <v>105.79</v>
      </c>
      <c r="G29" s="3">
        <v>-0.1</v>
      </c>
      <c r="H29" s="6">
        <v>-9.0E-4</v>
      </c>
      <c r="I29" s="15">
        <v>151287.0</v>
      </c>
      <c r="J29" s="15">
        <v>138461.0</v>
      </c>
    </row>
    <row r="30">
      <c r="A30" s="28">
        <v>98.7</v>
      </c>
      <c r="B30" s="5">
        <f t="shared" si="1"/>
        <v>40597</v>
      </c>
      <c r="C30" s="3">
        <v>106.25</v>
      </c>
      <c r="D30" s="3">
        <v>112.07</v>
      </c>
      <c r="E30" s="3">
        <v>106.0</v>
      </c>
      <c r="F30" s="3">
        <v>110.91</v>
      </c>
      <c r="G30" s="3">
        <v>5.12</v>
      </c>
      <c r="H30" s="3">
        <v>0.0484</v>
      </c>
      <c r="I30" s="15">
        <v>177170.0</v>
      </c>
      <c r="J30" s="15">
        <v>144600.0</v>
      </c>
    </row>
    <row r="31">
      <c r="A31" s="28">
        <v>97.77</v>
      </c>
      <c r="B31" s="5">
        <f t="shared" si="1"/>
        <v>40598</v>
      </c>
      <c r="C31" s="3">
        <v>111.5</v>
      </c>
      <c r="D31" s="3">
        <v>118.4</v>
      </c>
      <c r="E31" s="3">
        <v>109.45</v>
      </c>
      <c r="F31" s="3">
        <v>111.11</v>
      </c>
      <c r="G31" s="3">
        <v>0.2</v>
      </c>
      <c r="H31" s="3">
        <v>0.0018</v>
      </c>
      <c r="I31" s="15">
        <v>157698.0</v>
      </c>
      <c r="J31" s="15">
        <v>144557.0</v>
      </c>
    </row>
    <row r="32">
      <c r="A32" s="28">
        <v>98.21</v>
      </c>
      <c r="B32" s="5">
        <f t="shared" si="1"/>
        <v>40599</v>
      </c>
      <c r="C32" s="3">
        <v>110.93</v>
      </c>
      <c r="D32" s="3">
        <v>113.54</v>
      </c>
      <c r="E32" s="3">
        <v>110.29</v>
      </c>
      <c r="F32" s="3">
        <v>111.92</v>
      </c>
      <c r="G32" s="3">
        <v>0.81</v>
      </c>
      <c r="H32" s="3">
        <v>0.0073</v>
      </c>
      <c r="I32" s="15">
        <v>90017.0</v>
      </c>
      <c r="J32" s="15">
        <v>142335.0</v>
      </c>
    </row>
    <row r="33">
      <c r="A33" s="25">
        <f>+0.19</f>
        <v>0.19</v>
      </c>
      <c r="B33" s="5">
        <f t="shared" si="1"/>
        <v>40602</v>
      </c>
      <c r="C33" s="3">
        <v>112.14</v>
      </c>
      <c r="D33" s="3">
        <v>114.04</v>
      </c>
      <c r="E33" s="3">
        <v>111.02</v>
      </c>
      <c r="F33" s="3">
        <v>111.63</v>
      </c>
      <c r="G33" s="3">
        <v>-0.29</v>
      </c>
      <c r="H33" s="6">
        <v>-0.0026</v>
      </c>
      <c r="I33" s="15">
        <v>77974.0</v>
      </c>
      <c r="J33" s="15">
        <v>144591.0</v>
      </c>
    </row>
    <row r="34">
      <c r="A34" s="25">
        <f>+0.19%</f>
        <v>0.0019</v>
      </c>
      <c r="B34" s="5">
        <f t="shared" si="1"/>
        <v>40603</v>
      </c>
      <c r="C34" s="3">
        <v>111.78</v>
      </c>
      <c r="D34" s="3">
        <v>116.58</v>
      </c>
      <c r="E34" s="3">
        <v>111.7</v>
      </c>
      <c r="F34" s="3">
        <v>115.3</v>
      </c>
      <c r="G34" s="3">
        <v>3.67</v>
      </c>
      <c r="H34" s="3">
        <v>0.0329</v>
      </c>
      <c r="I34" s="15">
        <v>114536.0</v>
      </c>
      <c r="J34" s="15">
        <v>149837.0</v>
      </c>
    </row>
    <row r="35">
      <c r="A35" s="26">
        <v>48760.0</v>
      </c>
      <c r="B35" s="5">
        <f t="shared" si="1"/>
        <v>40604</v>
      </c>
      <c r="C35" s="3">
        <v>116.15</v>
      </c>
      <c r="D35" s="3">
        <v>117.56</v>
      </c>
      <c r="E35" s="3">
        <v>114.41</v>
      </c>
      <c r="F35" s="3">
        <v>116.18</v>
      </c>
      <c r="G35" s="3">
        <v>0.88</v>
      </c>
      <c r="H35" s="3">
        <v>0.0076</v>
      </c>
      <c r="I35" s="15">
        <v>105830.0</v>
      </c>
      <c r="J35" s="15">
        <v>146862.0</v>
      </c>
    </row>
    <row r="36">
      <c r="A36" s="26">
        <v>76770.0</v>
      </c>
      <c r="B36" s="5">
        <f t="shared" si="1"/>
        <v>40605</v>
      </c>
      <c r="C36" s="3">
        <v>116.42</v>
      </c>
      <c r="D36" s="3">
        <v>116.7</v>
      </c>
      <c r="E36" s="3">
        <v>113.0</v>
      </c>
      <c r="F36" s="3">
        <v>114.83</v>
      </c>
      <c r="G36" s="3">
        <v>-1.35</v>
      </c>
      <c r="H36" s="6">
        <v>-0.0116</v>
      </c>
      <c r="I36" s="15">
        <v>131405.0</v>
      </c>
      <c r="J36" s="15">
        <v>144802.0</v>
      </c>
    </row>
    <row r="37">
      <c r="A37" s="27">
        <v>40563.0</v>
      </c>
      <c r="B37" s="5">
        <f t="shared" si="1"/>
        <v>40606</v>
      </c>
      <c r="C37" s="3">
        <v>115.0</v>
      </c>
      <c r="D37" s="3">
        <v>116.4</v>
      </c>
      <c r="E37" s="3">
        <v>114.82</v>
      </c>
      <c r="F37" s="3">
        <v>115.89</v>
      </c>
      <c r="G37" s="3">
        <v>1.06</v>
      </c>
      <c r="H37" s="3">
        <v>0.0092</v>
      </c>
      <c r="I37" s="15">
        <v>119287.0</v>
      </c>
      <c r="J37" s="15">
        <v>141777.0</v>
      </c>
    </row>
    <row r="38">
      <c r="A38" s="28">
        <v>97.92</v>
      </c>
      <c r="B38" s="5">
        <f t="shared" si="1"/>
        <v>40609</v>
      </c>
      <c r="C38" s="3">
        <v>116.3</v>
      </c>
      <c r="D38" s="3">
        <v>118.42</v>
      </c>
      <c r="E38" s="3">
        <v>114.64</v>
      </c>
      <c r="F38" s="3">
        <v>115.2</v>
      </c>
      <c r="G38" s="3">
        <v>-0.69</v>
      </c>
      <c r="H38" s="6">
        <v>-0.006</v>
      </c>
      <c r="I38" s="15">
        <v>151972.0</v>
      </c>
      <c r="J38" s="15">
        <v>143464.0</v>
      </c>
    </row>
    <row r="39">
      <c r="A39" s="28">
        <v>98.14</v>
      </c>
      <c r="B39" s="5">
        <f t="shared" si="1"/>
        <v>40610</v>
      </c>
      <c r="C39" s="3">
        <v>115.0</v>
      </c>
      <c r="D39" s="3">
        <v>115.41</v>
      </c>
      <c r="E39" s="3">
        <v>112.41</v>
      </c>
      <c r="F39" s="3">
        <v>113.29</v>
      </c>
      <c r="G39" s="3">
        <v>-1.91</v>
      </c>
      <c r="H39" s="6">
        <v>-0.0166</v>
      </c>
      <c r="I39" s="15">
        <v>169806.0</v>
      </c>
      <c r="J39" s="15">
        <v>145219.0</v>
      </c>
    </row>
    <row r="40">
      <c r="A40" s="28">
        <v>95.75</v>
      </c>
      <c r="B40" s="5">
        <f t="shared" si="1"/>
        <v>40611</v>
      </c>
      <c r="C40" s="3">
        <v>113.17</v>
      </c>
      <c r="D40" s="3">
        <v>116.28</v>
      </c>
      <c r="E40" s="3">
        <v>112.38</v>
      </c>
      <c r="F40" s="3">
        <v>115.96</v>
      </c>
      <c r="G40" s="3">
        <v>2.67</v>
      </c>
      <c r="H40" s="3">
        <v>0.0236</v>
      </c>
      <c r="I40" s="15">
        <v>162763.0</v>
      </c>
      <c r="J40" s="15">
        <v>179558.0</v>
      </c>
    </row>
    <row r="41">
      <c r="A41" s="28">
        <v>96.82</v>
      </c>
      <c r="B41" s="5">
        <f t="shared" si="1"/>
        <v>40612</v>
      </c>
      <c r="C41" s="3">
        <v>116.2</v>
      </c>
      <c r="D41" s="3">
        <v>116.57</v>
      </c>
      <c r="E41" s="3">
        <v>113.42</v>
      </c>
      <c r="F41" s="3">
        <v>115.36</v>
      </c>
      <c r="G41" s="3">
        <v>-0.6</v>
      </c>
      <c r="H41" s="6">
        <v>-0.0052</v>
      </c>
      <c r="I41" s="15">
        <v>176601.0</v>
      </c>
      <c r="J41" s="15">
        <v>160603.0</v>
      </c>
    </row>
    <row r="42">
      <c r="A42" s="21">
        <v>-1.39</v>
      </c>
      <c r="B42" s="5">
        <f t="shared" si="1"/>
        <v>40613</v>
      </c>
      <c r="C42" s="3">
        <v>115.25</v>
      </c>
      <c r="D42" s="3">
        <v>115.51</v>
      </c>
      <c r="E42" s="3">
        <v>112.23</v>
      </c>
      <c r="F42" s="3">
        <v>113.84</v>
      </c>
      <c r="G42" s="3">
        <v>-1.52</v>
      </c>
      <c r="H42" s="6">
        <v>-0.0132</v>
      </c>
      <c r="I42" s="15">
        <v>164643.0</v>
      </c>
      <c r="J42" s="15">
        <v>158586.0</v>
      </c>
    </row>
    <row r="43">
      <c r="A43" s="22">
        <v>-0.0142</v>
      </c>
      <c r="B43" s="5">
        <f t="shared" si="1"/>
        <v>40616</v>
      </c>
      <c r="C43" s="3">
        <v>113.5</v>
      </c>
      <c r="D43" s="3">
        <v>114.32</v>
      </c>
      <c r="E43" s="3">
        <v>111.2</v>
      </c>
      <c r="F43" s="3">
        <v>113.72</v>
      </c>
      <c r="G43" s="3">
        <v>-0.12</v>
      </c>
      <c r="H43" s="6">
        <v>-0.0011</v>
      </c>
      <c r="I43" s="15">
        <v>153563.0</v>
      </c>
      <c r="J43" s="15">
        <v>169073.0</v>
      </c>
    </row>
    <row r="44">
      <c r="A44" s="24">
        <v>42798.0</v>
      </c>
      <c r="B44" s="5">
        <f t="shared" si="1"/>
        <v>40617</v>
      </c>
      <c r="C44" s="3">
        <v>113.7</v>
      </c>
      <c r="D44" s="3">
        <v>113.77</v>
      </c>
      <c r="E44" s="3">
        <v>108.0</v>
      </c>
      <c r="F44" s="3">
        <v>108.59</v>
      </c>
      <c r="G44" s="3">
        <v>-5.13</v>
      </c>
      <c r="H44" s="6">
        <v>-0.0451</v>
      </c>
      <c r="I44" s="15">
        <v>278048.0</v>
      </c>
      <c r="J44" s="15">
        <v>178100.0</v>
      </c>
    </row>
    <row r="45">
      <c r="A45" s="24">
        <v>78653.0</v>
      </c>
      <c r="B45" s="5">
        <f t="shared" si="1"/>
        <v>40618</v>
      </c>
      <c r="C45" s="3">
        <v>108.59</v>
      </c>
      <c r="D45" s="3">
        <v>112.0</v>
      </c>
      <c r="E45" s="3">
        <v>107.4</v>
      </c>
      <c r="F45" s="3">
        <v>110.6</v>
      </c>
      <c r="G45" s="3">
        <v>2.01</v>
      </c>
      <c r="H45" s="3">
        <v>0.018500000000000003</v>
      </c>
      <c r="I45" s="15">
        <v>233901.0</v>
      </c>
      <c r="J45" s="15">
        <v>176574.0</v>
      </c>
    </row>
    <row r="46">
      <c r="A46" s="23">
        <v>40564.0</v>
      </c>
      <c r="B46" s="5">
        <f t="shared" si="1"/>
        <v>40619</v>
      </c>
      <c r="C46" s="3">
        <v>110.24</v>
      </c>
      <c r="D46" s="3">
        <v>115.5</v>
      </c>
      <c r="E46" s="3">
        <v>109.45</v>
      </c>
      <c r="F46" s="3">
        <v>114.9</v>
      </c>
      <c r="G46" s="3">
        <v>4.3</v>
      </c>
      <c r="H46" s="3">
        <v>0.038900000000000004</v>
      </c>
      <c r="I46" s="15">
        <v>184238.0</v>
      </c>
      <c r="J46" s="15">
        <v>185744.0</v>
      </c>
    </row>
    <row r="47">
      <c r="A47" s="21">
        <v>96.57</v>
      </c>
      <c r="B47" s="5">
        <f t="shared" si="1"/>
        <v>40620</v>
      </c>
      <c r="C47" s="3">
        <v>115.5</v>
      </c>
      <c r="D47" s="3">
        <v>117.29</v>
      </c>
      <c r="E47" s="3">
        <v>113.07</v>
      </c>
      <c r="F47" s="3">
        <v>113.93</v>
      </c>
      <c r="G47" s="3">
        <v>-0.97</v>
      </c>
      <c r="H47" s="6">
        <v>-0.0084</v>
      </c>
      <c r="I47" s="15">
        <v>235366.0</v>
      </c>
      <c r="J47" s="15">
        <v>191008.0</v>
      </c>
    </row>
    <row r="48">
      <c r="A48" s="21">
        <v>97.91</v>
      </c>
      <c r="B48" s="5">
        <f t="shared" si="1"/>
        <v>40623</v>
      </c>
      <c r="C48" s="3">
        <v>115.68</v>
      </c>
      <c r="D48" s="3">
        <v>116.22</v>
      </c>
      <c r="E48" s="3">
        <v>114.6</v>
      </c>
      <c r="F48" s="3">
        <v>114.96</v>
      </c>
      <c r="G48" s="3">
        <v>1.03</v>
      </c>
      <c r="H48" s="3">
        <v>0.009000000000000001</v>
      </c>
      <c r="I48" s="15">
        <v>161344.0</v>
      </c>
      <c r="J48" s="15">
        <v>192208.0</v>
      </c>
    </row>
    <row r="49">
      <c r="A49" s="21">
        <v>96.57</v>
      </c>
      <c r="B49" s="5">
        <f t="shared" si="1"/>
        <v>40624</v>
      </c>
      <c r="C49" s="3">
        <v>114.98</v>
      </c>
      <c r="D49" s="3">
        <v>116.09</v>
      </c>
      <c r="E49" s="3">
        <v>114.15</v>
      </c>
      <c r="F49" s="3">
        <v>115.7</v>
      </c>
      <c r="G49" s="3">
        <v>0.74</v>
      </c>
      <c r="H49" s="3">
        <v>0.0064</v>
      </c>
      <c r="I49" s="15">
        <v>149464.0</v>
      </c>
      <c r="J49" s="15">
        <v>186881.0</v>
      </c>
    </row>
    <row r="50">
      <c r="A50" s="21">
        <v>97.68</v>
      </c>
      <c r="B50" s="5">
        <f t="shared" si="1"/>
        <v>40625</v>
      </c>
      <c r="C50" s="3">
        <v>115.9</v>
      </c>
      <c r="D50" s="3">
        <v>116.4</v>
      </c>
      <c r="E50" s="3">
        <v>115.07</v>
      </c>
      <c r="F50" s="3">
        <v>115.55</v>
      </c>
      <c r="G50" s="3">
        <v>-0.15</v>
      </c>
      <c r="H50" s="6">
        <v>-0.0013</v>
      </c>
      <c r="I50" s="15">
        <v>133351.0</v>
      </c>
      <c r="J50" s="15">
        <v>187622.0</v>
      </c>
    </row>
    <row r="51">
      <c r="A51" s="25">
        <f>+0.86</f>
        <v>0.86</v>
      </c>
      <c r="B51" s="5">
        <f t="shared" si="1"/>
        <v>40626</v>
      </c>
      <c r="C51" s="3">
        <v>115.38</v>
      </c>
      <c r="D51" s="3">
        <v>115.92</v>
      </c>
      <c r="E51" s="3">
        <v>114.5</v>
      </c>
      <c r="F51" s="3">
        <v>115.72</v>
      </c>
      <c r="G51" s="3">
        <v>0.17</v>
      </c>
      <c r="H51" s="3">
        <v>0.0015</v>
      </c>
      <c r="I51" s="15">
        <v>165366.0</v>
      </c>
      <c r="J51" s="15">
        <v>187049.0</v>
      </c>
    </row>
    <row r="52">
      <c r="A52" s="25">
        <f>+0.89%</f>
        <v>0.0089</v>
      </c>
      <c r="B52" s="5">
        <f t="shared" si="1"/>
        <v>40627</v>
      </c>
      <c r="C52" s="3">
        <v>115.73</v>
      </c>
      <c r="D52" s="3">
        <v>116.13</v>
      </c>
      <c r="E52" s="3">
        <v>115.2</v>
      </c>
      <c r="F52" s="3">
        <v>115.59</v>
      </c>
      <c r="G52" s="3">
        <v>-0.13</v>
      </c>
      <c r="H52" s="6">
        <v>-0.0011</v>
      </c>
      <c r="I52" s="15">
        <v>114224.0</v>
      </c>
      <c r="J52" s="15">
        <v>183204.0</v>
      </c>
    </row>
    <row r="53">
      <c r="A53" s="26">
        <v>36406.0</v>
      </c>
      <c r="B53" s="5">
        <f t="shared" si="1"/>
        <v>40630</v>
      </c>
      <c r="C53" s="3">
        <v>115.75</v>
      </c>
      <c r="D53" s="3">
        <v>116.0</v>
      </c>
      <c r="E53" s="3">
        <v>114.55</v>
      </c>
      <c r="F53" s="3">
        <v>114.8</v>
      </c>
      <c r="G53" s="3">
        <v>-0.79</v>
      </c>
      <c r="H53" s="6">
        <v>-0.0068</v>
      </c>
      <c r="I53" s="15">
        <v>138658.0</v>
      </c>
      <c r="J53" s="15">
        <v>177723.0</v>
      </c>
    </row>
    <row r="54">
      <c r="A54" s="26">
        <v>84360.0</v>
      </c>
      <c r="B54" s="5">
        <f t="shared" si="1"/>
        <v>40631</v>
      </c>
      <c r="C54" s="3">
        <v>114.68</v>
      </c>
      <c r="D54" s="3">
        <v>115.64</v>
      </c>
      <c r="E54" s="3">
        <v>113.52</v>
      </c>
      <c r="F54" s="3">
        <v>115.16</v>
      </c>
      <c r="G54" s="3">
        <v>0.36</v>
      </c>
      <c r="H54" s="3">
        <v>0.0031</v>
      </c>
      <c r="I54" s="15">
        <v>155799.0</v>
      </c>
      <c r="J54" s="15">
        <v>166551.0</v>
      </c>
    </row>
    <row r="55">
      <c r="A55" s="27">
        <v>40567.0</v>
      </c>
      <c r="B55" s="5">
        <f t="shared" si="1"/>
        <v>40632</v>
      </c>
      <c r="C55" s="3">
        <v>115.11</v>
      </c>
      <c r="D55" s="3">
        <v>115.7</v>
      </c>
      <c r="E55" s="3">
        <v>114.5</v>
      </c>
      <c r="F55" s="3">
        <v>115.13</v>
      </c>
      <c r="G55" s="3">
        <v>-0.03</v>
      </c>
      <c r="H55" s="6">
        <v>-3.0E-4</v>
      </c>
      <c r="I55" s="15">
        <v>123187.0</v>
      </c>
      <c r="J55" s="15">
        <v>158740.0</v>
      </c>
    </row>
    <row r="56">
      <c r="A56" s="28">
        <v>97.67</v>
      </c>
      <c r="B56" s="5">
        <f t="shared" si="1"/>
        <v>40633</v>
      </c>
      <c r="C56" s="3">
        <v>115.3</v>
      </c>
      <c r="D56" s="3">
        <v>117.7</v>
      </c>
      <c r="E56" s="3">
        <v>115.11</v>
      </c>
      <c r="F56" s="3">
        <v>117.36</v>
      </c>
      <c r="G56" s="3">
        <v>2.23</v>
      </c>
      <c r="H56" s="3">
        <v>0.0194</v>
      </c>
      <c r="I56" s="15">
        <v>178835.0</v>
      </c>
      <c r="J56" s="15">
        <v>170297.0</v>
      </c>
    </row>
    <row r="57">
      <c r="A57" s="28">
        <v>98.22</v>
      </c>
      <c r="B57" s="5">
        <f t="shared" si="1"/>
        <v>40634</v>
      </c>
      <c r="C57" s="3">
        <v>117.61</v>
      </c>
      <c r="D57" s="3">
        <v>119.14</v>
      </c>
      <c r="E57" s="3">
        <v>116.75</v>
      </c>
      <c r="F57" s="3">
        <v>118.7</v>
      </c>
      <c r="G57" s="3">
        <v>1.34</v>
      </c>
      <c r="H57" s="3">
        <v>0.011399999999999999</v>
      </c>
      <c r="I57" s="15">
        <v>184821.0</v>
      </c>
      <c r="J57" s="15">
        <v>163076.0</v>
      </c>
    </row>
    <row r="58">
      <c r="A58" s="28">
        <v>96.45</v>
      </c>
      <c r="B58" s="5">
        <f t="shared" si="1"/>
        <v>40637</v>
      </c>
      <c r="C58" s="3">
        <v>119.05</v>
      </c>
      <c r="D58" s="3">
        <v>121.29</v>
      </c>
      <c r="E58" s="3">
        <v>118.75</v>
      </c>
      <c r="F58" s="3">
        <v>121.06</v>
      </c>
      <c r="G58" s="3">
        <v>2.36</v>
      </c>
      <c r="H58" s="3">
        <v>0.0199</v>
      </c>
      <c r="I58" s="15">
        <v>172877.0</v>
      </c>
      <c r="J58" s="15">
        <v>147805.0</v>
      </c>
    </row>
    <row r="59">
      <c r="A59" s="28">
        <v>96.83</v>
      </c>
      <c r="B59" s="5">
        <f t="shared" si="1"/>
        <v>40638</v>
      </c>
      <c r="C59" s="3">
        <v>120.81</v>
      </c>
      <c r="D59" s="3">
        <v>122.89</v>
      </c>
      <c r="E59" s="3">
        <v>119.95</v>
      </c>
      <c r="F59" s="3">
        <v>122.22</v>
      </c>
      <c r="G59" s="3">
        <v>1.16</v>
      </c>
      <c r="H59" s="3">
        <v>0.0096</v>
      </c>
      <c r="I59" s="15">
        <v>199747.0</v>
      </c>
      <c r="J59" s="15">
        <v>143852.0</v>
      </c>
    </row>
    <row r="60">
      <c r="A60" s="21">
        <v>-0.85</v>
      </c>
      <c r="B60" s="5">
        <f t="shared" si="1"/>
        <v>40639</v>
      </c>
      <c r="C60" s="3">
        <v>121.72</v>
      </c>
      <c r="D60" s="3">
        <v>123.37</v>
      </c>
      <c r="E60" s="3">
        <v>121.36</v>
      </c>
      <c r="F60" s="3">
        <v>122.3</v>
      </c>
      <c r="G60" s="3">
        <v>0.08</v>
      </c>
      <c r="H60" s="3">
        <v>7.000000000000001E-4</v>
      </c>
      <c r="I60" s="15">
        <v>154915.0</v>
      </c>
      <c r="J60" s="15">
        <v>129900.0</v>
      </c>
    </row>
    <row r="61">
      <c r="A61" s="22">
        <v>-0.0087</v>
      </c>
      <c r="B61" s="5">
        <f t="shared" si="1"/>
        <v>40640</v>
      </c>
      <c r="C61" s="3">
        <v>122.35</v>
      </c>
      <c r="D61" s="3">
        <v>122.89</v>
      </c>
      <c r="E61" s="3">
        <v>121.38</v>
      </c>
      <c r="F61" s="3">
        <v>122.67</v>
      </c>
      <c r="G61" s="3">
        <v>0.37</v>
      </c>
      <c r="H61" s="3">
        <v>0.003</v>
      </c>
      <c r="I61" s="15">
        <v>155315.0</v>
      </c>
      <c r="J61" s="15">
        <v>123683.0</v>
      </c>
    </row>
    <row r="62">
      <c r="A62" s="24">
        <v>50691.0</v>
      </c>
      <c r="B62" s="5">
        <f t="shared" si="1"/>
        <v>40641</v>
      </c>
      <c r="C62" s="3">
        <v>122.45</v>
      </c>
      <c r="D62" s="3">
        <v>126.91</v>
      </c>
      <c r="E62" s="3">
        <v>122.28</v>
      </c>
      <c r="F62" s="3">
        <v>126.65</v>
      </c>
      <c r="G62" s="3">
        <v>3.98</v>
      </c>
      <c r="H62" s="3">
        <v>0.032400000000000005</v>
      </c>
      <c r="I62" s="15">
        <v>153923.0</v>
      </c>
      <c r="J62" s="15">
        <v>111530.0</v>
      </c>
    </row>
    <row r="63">
      <c r="A63" s="24">
        <v>81605.0</v>
      </c>
      <c r="B63" s="5">
        <f t="shared" si="1"/>
        <v>40644</v>
      </c>
      <c r="C63" s="3">
        <v>126.58</v>
      </c>
      <c r="D63" s="3">
        <v>127.02</v>
      </c>
      <c r="E63" s="3">
        <v>123.0</v>
      </c>
      <c r="F63" s="3">
        <v>123.98</v>
      </c>
      <c r="G63" s="3">
        <v>-2.67</v>
      </c>
      <c r="H63" s="6">
        <v>-0.0211</v>
      </c>
      <c r="I63" s="15">
        <v>169924.0</v>
      </c>
      <c r="J63" s="15">
        <v>101111.0</v>
      </c>
    </row>
    <row r="64">
      <c r="A64" s="23">
        <v>40568.0</v>
      </c>
      <c r="B64" s="5">
        <f t="shared" si="1"/>
        <v>40645</v>
      </c>
      <c r="C64" s="3">
        <v>123.34</v>
      </c>
      <c r="D64" s="3">
        <v>125.38</v>
      </c>
      <c r="E64" s="3">
        <v>120.0</v>
      </c>
      <c r="F64" s="3">
        <v>120.92</v>
      </c>
      <c r="G64" s="3">
        <v>-3.06</v>
      </c>
      <c r="H64" s="6">
        <v>-0.0247</v>
      </c>
      <c r="I64" s="15">
        <v>207260.0</v>
      </c>
      <c r="J64" s="15">
        <v>73307.0</v>
      </c>
    </row>
    <row r="65">
      <c r="A65" s="21">
        <v>96.55</v>
      </c>
      <c r="B65" s="5">
        <f t="shared" si="1"/>
        <v>40646</v>
      </c>
      <c r="C65" s="3">
        <v>120.8</v>
      </c>
      <c r="D65" s="3">
        <v>123.26</v>
      </c>
      <c r="E65" s="3">
        <v>120.2</v>
      </c>
      <c r="F65" s="3">
        <v>122.88</v>
      </c>
      <c r="G65" s="3">
        <v>1.96</v>
      </c>
      <c r="H65" s="3">
        <v>0.016200000000000003</v>
      </c>
      <c r="I65" s="15">
        <v>118986.0</v>
      </c>
      <c r="J65" s="15">
        <v>36638.0</v>
      </c>
    </row>
    <row r="66">
      <c r="A66" s="21">
        <v>96.92</v>
      </c>
      <c r="B66" s="5">
        <f t="shared" si="1"/>
        <v>40647</v>
      </c>
      <c r="C66" s="3">
        <v>123.21</v>
      </c>
      <c r="D66" s="3">
        <v>123.4</v>
      </c>
      <c r="E66" s="3">
        <v>121.9</v>
      </c>
      <c r="F66" s="3">
        <v>122.36</v>
      </c>
      <c r="G66" s="3">
        <v>-0.52</v>
      </c>
      <c r="H66" s="6">
        <v>-0.0042</v>
      </c>
      <c r="I66" s="15">
        <v>28238.0</v>
      </c>
      <c r="J66" s="3"/>
    </row>
    <row r="67">
      <c r="A67" s="21">
        <v>95.15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95.52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-1.31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-0.0135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54172.0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83339.0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40569.0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95.61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98.58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95.61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98.19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+2.67</f>
        <v>2.67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+2.8%</f>
        <v>0.028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45976.0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84183.0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40570.0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98.28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99.2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97.6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97.77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-0.42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-0.0043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48318.0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86379.0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40571.0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97.83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100.04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97.55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99.83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+2.06</f>
        <v>2.06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+2.11%</f>
        <v>0.0211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60746.0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89618.0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40574.0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100.23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102.0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98.92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101.34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+1.51</f>
        <v>1.51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+1.51%</f>
        <v>0.0151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39767.0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91325.0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40575.0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101.05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102.39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100.5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102.15</v>
      </c>
      <c r="B113" s="3" t="str">
        <f t="shared" si="1"/>
        <v/>
      </c>
    </row>
    <row r="114">
      <c r="A114" s="25">
        <f>+0.81</f>
        <v>0.81</v>
      </c>
      <c r="B114" s="3" t="str">
        <f t="shared" si="1"/>
        <v>#REF!</v>
      </c>
    </row>
    <row r="115">
      <c r="A115" s="25">
        <f>+0.8%</f>
        <v>0.008</v>
      </c>
      <c r="B115" s="3" t="str">
        <f t="shared" si="1"/>
        <v>#REF!</v>
      </c>
    </row>
    <row r="116">
      <c r="A116" s="26">
        <v>56205.0</v>
      </c>
      <c r="B116" s="3" t="str">
        <f t="shared" si="1"/>
        <v>#REF!</v>
      </c>
    </row>
    <row r="117">
      <c r="A117" s="26">
        <v>94627.0</v>
      </c>
      <c r="B117" s="3" t="str">
        <f t="shared" si="1"/>
        <v>#REF!</v>
      </c>
    </row>
    <row r="118">
      <c r="A118" s="27">
        <v>40576.0</v>
      </c>
      <c r="B118" s="3" t="str">
        <f t="shared" si="1"/>
        <v>#REF!</v>
      </c>
    </row>
    <row r="119">
      <c r="A119" s="28">
        <v>102.24</v>
      </c>
      <c r="B119" s="3" t="str">
        <f t="shared" si="1"/>
        <v>#REF!</v>
      </c>
    </row>
    <row r="120">
      <c r="A120" s="28">
        <v>103.2</v>
      </c>
      <c r="B120" s="3" t="str">
        <f t="shared" si="1"/>
        <v>#REF!</v>
      </c>
    </row>
    <row r="121">
      <c r="A121" s="28">
        <v>101.8</v>
      </c>
      <c r="B121" s="3" t="str">
        <f t="shared" si="1"/>
        <v>#REF!</v>
      </c>
    </row>
    <row r="122">
      <c r="A122" s="28">
        <v>102.96</v>
      </c>
      <c r="B122" s="3" t="str">
        <f t="shared" si="1"/>
        <v>#REF!</v>
      </c>
    </row>
    <row r="123">
      <c r="A123" s="25">
        <f>+0.81</f>
        <v>0.81</v>
      </c>
      <c r="B123" s="3" t="str">
        <f t="shared" si="1"/>
        <v>#REF!</v>
      </c>
    </row>
    <row r="124">
      <c r="A124" s="25">
        <f>+0.79%</f>
        <v>0.0079</v>
      </c>
      <c r="B124" s="3" t="str">
        <f t="shared" si="1"/>
        <v>#REF!</v>
      </c>
    </row>
    <row r="125">
      <c r="A125" s="26">
        <v>65159.0</v>
      </c>
      <c r="B125" s="3" t="str">
        <f t="shared" si="1"/>
        <v>#REF!</v>
      </c>
    </row>
    <row r="126">
      <c r="A126" s="26">
        <v>94423.0</v>
      </c>
      <c r="B126" s="3" t="str">
        <f t="shared" si="1"/>
        <v>#REF!</v>
      </c>
    </row>
    <row r="127">
      <c r="A127" s="27">
        <v>40577.0</v>
      </c>
      <c r="B127" s="3" t="str">
        <f t="shared" si="1"/>
        <v>#REF!</v>
      </c>
    </row>
    <row r="128">
      <c r="A128" s="28">
        <v>103.2</v>
      </c>
      <c r="B128" s="3" t="str">
        <f t="shared" si="1"/>
        <v>#REF!</v>
      </c>
    </row>
    <row r="129">
      <c r="A129" s="28">
        <v>103.94</v>
      </c>
      <c r="B129" s="3" t="str">
        <f t="shared" si="1"/>
        <v>#REF!</v>
      </c>
    </row>
    <row r="130">
      <c r="A130" s="28">
        <v>102.1</v>
      </c>
      <c r="B130" s="3" t="str">
        <f t="shared" si="1"/>
        <v>#REF!</v>
      </c>
    </row>
    <row r="131">
      <c r="A131" s="28">
        <v>102.49</v>
      </c>
      <c r="B131" s="3" t="str">
        <f t="shared" si="1"/>
        <v>#REF!</v>
      </c>
    </row>
    <row r="132">
      <c r="A132" s="21">
        <v>-0.47</v>
      </c>
      <c r="B132" s="3" t="str">
        <f t="shared" si="1"/>
        <v>#REF!</v>
      </c>
    </row>
    <row r="133">
      <c r="A133" s="22">
        <v>-0.0046</v>
      </c>
      <c r="B133" s="3" t="str">
        <f t="shared" si="1"/>
        <v>#REF!</v>
      </c>
    </row>
    <row r="134">
      <c r="A134" s="24">
        <v>42312.0</v>
      </c>
      <c r="B134" s="3" t="str">
        <f t="shared" si="1"/>
        <v>#REF!</v>
      </c>
    </row>
    <row r="135">
      <c r="A135" s="24">
        <v>97850.0</v>
      </c>
      <c r="B135" s="3" t="str">
        <f t="shared" si="1"/>
        <v>#REF!</v>
      </c>
    </row>
    <row r="136">
      <c r="A136" s="23">
        <v>40578.0</v>
      </c>
      <c r="B136" s="3" t="str">
        <f t="shared" si="1"/>
        <v>#REF!</v>
      </c>
    </row>
    <row r="137">
      <c r="A137" s="21">
        <v>102.62</v>
      </c>
      <c r="B137" s="3" t="str">
        <f t="shared" si="1"/>
        <v>#REF!</v>
      </c>
    </row>
    <row r="138">
      <c r="A138" s="21">
        <v>103.1</v>
      </c>
      <c r="B138" s="3" t="str">
        <f t="shared" si="1"/>
        <v>#REF!</v>
      </c>
    </row>
    <row r="139">
      <c r="A139" s="21">
        <v>100.23</v>
      </c>
      <c r="B139" s="3" t="str">
        <f t="shared" si="1"/>
        <v>#REF!</v>
      </c>
    </row>
    <row r="140">
      <c r="A140" s="21">
        <v>100.63</v>
      </c>
      <c r="B140" s="3" t="str">
        <f t="shared" si="1"/>
        <v>#REF!</v>
      </c>
    </row>
    <row r="141">
      <c r="A141" s="21">
        <v>-1.86</v>
      </c>
      <c r="B141" s="3" t="str">
        <f t="shared" si="1"/>
        <v>#REF!</v>
      </c>
    </row>
    <row r="142">
      <c r="A142" s="22">
        <v>-0.0181</v>
      </c>
      <c r="B142" s="3" t="str">
        <f t="shared" si="1"/>
        <v>#REF!</v>
      </c>
    </row>
    <row r="143">
      <c r="A143" s="24">
        <v>38079.0</v>
      </c>
      <c r="B143" s="3" t="str">
        <f t="shared" si="1"/>
        <v>#REF!</v>
      </c>
    </row>
    <row r="144">
      <c r="A144" s="24">
        <v>101672.0</v>
      </c>
      <c r="B144" s="3" t="str">
        <f t="shared" si="1"/>
        <v>#REF!</v>
      </c>
    </row>
    <row r="145">
      <c r="A145" s="23">
        <v>40581.0</v>
      </c>
      <c r="B145" s="3" t="str">
        <f t="shared" si="1"/>
        <v>#REF!</v>
      </c>
    </row>
    <row r="146">
      <c r="A146" s="21">
        <v>101.18</v>
      </c>
      <c r="B146" s="3" t="str">
        <f t="shared" si="1"/>
        <v>#REF!</v>
      </c>
    </row>
    <row r="147">
      <c r="A147" s="21">
        <v>101.73</v>
      </c>
      <c r="B147" s="3" t="str">
        <f t="shared" si="1"/>
        <v>#REF!</v>
      </c>
    </row>
    <row r="148">
      <c r="A148" s="21">
        <v>99.93</v>
      </c>
      <c r="B148" s="3" t="str">
        <f t="shared" si="1"/>
        <v>#REF!</v>
      </c>
    </row>
    <row r="149">
      <c r="A149" s="21">
        <v>100.37</v>
      </c>
      <c r="B149" s="3" t="str">
        <f t="shared" si="1"/>
        <v>#REF!</v>
      </c>
    </row>
    <row r="150">
      <c r="A150" s="21">
        <v>-0.26</v>
      </c>
      <c r="B150" s="3" t="str">
        <f t="shared" si="1"/>
        <v>#REF!</v>
      </c>
    </row>
    <row r="151">
      <c r="A151" s="22">
        <v>-0.0026</v>
      </c>
      <c r="B151" s="3" t="str">
        <f t="shared" si="1"/>
        <v>#REF!</v>
      </c>
    </row>
    <row r="152">
      <c r="A152" s="24">
        <v>89849.0</v>
      </c>
      <c r="B152" s="3" t="str">
        <f t="shared" si="1"/>
        <v>#REF!</v>
      </c>
    </row>
    <row r="153">
      <c r="A153" s="24">
        <v>106601.0</v>
      </c>
      <c r="B153" s="3" t="str">
        <f t="shared" si="1"/>
        <v>#REF!</v>
      </c>
    </row>
    <row r="154">
      <c r="A154" s="23">
        <v>40582.0</v>
      </c>
      <c r="B154" s="3" t="str">
        <f t="shared" si="1"/>
        <v>#REF!</v>
      </c>
    </row>
    <row r="155">
      <c r="A155" s="21">
        <v>100.48</v>
      </c>
      <c r="B155" s="3" t="str">
        <f t="shared" si="1"/>
        <v>#REF!</v>
      </c>
    </row>
    <row r="156">
      <c r="A156" s="21">
        <v>101.4</v>
      </c>
      <c r="B156" s="3" t="str">
        <f t="shared" si="1"/>
        <v>#REF!</v>
      </c>
    </row>
    <row r="157">
      <c r="A157" s="21">
        <v>98.64</v>
      </c>
      <c r="B157" s="3" t="str">
        <f t="shared" si="1"/>
        <v>#REF!</v>
      </c>
    </row>
    <row r="158">
      <c r="A158" s="21">
        <v>101.01</v>
      </c>
      <c r="B158" s="3" t="str">
        <f t="shared" si="1"/>
        <v>#REF!</v>
      </c>
    </row>
    <row r="159">
      <c r="A159" s="25">
        <f>+0.64</f>
        <v>0.64</v>
      </c>
      <c r="B159" s="3" t="str">
        <f t="shared" si="1"/>
        <v>#REF!</v>
      </c>
    </row>
    <row r="160">
      <c r="A160" s="25">
        <f>+0.64%</f>
        <v>0.0064</v>
      </c>
      <c r="B160" s="3" t="str">
        <f t="shared" si="1"/>
        <v>#REF!</v>
      </c>
    </row>
    <row r="161">
      <c r="A161" s="26">
        <v>89471.0</v>
      </c>
      <c r="B161" s="3" t="str">
        <f t="shared" si="1"/>
        <v>#REF!</v>
      </c>
    </row>
    <row r="162">
      <c r="A162" s="26">
        <v>106650.0</v>
      </c>
      <c r="B162" s="3" t="str">
        <f t="shared" si="1"/>
        <v>#REF!</v>
      </c>
    </row>
    <row r="163">
      <c r="A163" s="27">
        <v>40583.0</v>
      </c>
      <c r="B163" s="3" t="str">
        <f t="shared" si="1"/>
        <v>#REF!</v>
      </c>
    </row>
    <row r="164">
      <c r="A164" s="28">
        <v>101.33</v>
      </c>
      <c r="B164" s="3" t="str">
        <f t="shared" si="1"/>
        <v>#REF!</v>
      </c>
    </row>
    <row r="165">
      <c r="A165" s="28">
        <v>103.11</v>
      </c>
      <c r="B165" s="3" t="str">
        <f t="shared" si="1"/>
        <v>#REF!</v>
      </c>
    </row>
    <row r="166">
      <c r="A166" s="28">
        <v>101.05</v>
      </c>
      <c r="B166" s="3" t="str">
        <f t="shared" si="1"/>
        <v>#REF!</v>
      </c>
    </row>
    <row r="167">
      <c r="A167" s="28">
        <v>102.72</v>
      </c>
      <c r="B167" s="3" t="str">
        <f t="shared" si="1"/>
        <v>#REF!</v>
      </c>
    </row>
    <row r="168">
      <c r="A168" s="25">
        <f>+1.71</f>
        <v>1.71</v>
      </c>
      <c r="B168" s="3" t="str">
        <f t="shared" si="1"/>
        <v>#REF!</v>
      </c>
    </row>
    <row r="169">
      <c r="A169" s="25">
        <f>+1.69%</f>
        <v>0.0169</v>
      </c>
      <c r="B169" s="3" t="str">
        <f t="shared" si="1"/>
        <v>#REF!</v>
      </c>
    </row>
    <row r="170">
      <c r="A170" s="26">
        <v>88760.0</v>
      </c>
      <c r="B170" s="3" t="str">
        <f t="shared" si="1"/>
        <v>#REF!</v>
      </c>
    </row>
    <row r="171">
      <c r="A171" s="26">
        <v>118422.0</v>
      </c>
      <c r="B171" s="3" t="str">
        <f t="shared" si="1"/>
        <v>#REF!</v>
      </c>
    </row>
    <row r="172">
      <c r="A172" s="27">
        <v>40584.0</v>
      </c>
      <c r="B172" s="3" t="str">
        <f t="shared" si="1"/>
        <v>#REF!</v>
      </c>
    </row>
    <row r="173">
      <c r="A173" s="28">
        <v>102.94</v>
      </c>
      <c r="B173" s="3" t="str">
        <f t="shared" si="1"/>
        <v>#REF!</v>
      </c>
    </row>
    <row r="174">
      <c r="A174" s="28">
        <v>103.63</v>
      </c>
      <c r="B174" s="3" t="str">
        <f t="shared" si="1"/>
        <v>#REF!</v>
      </c>
    </row>
    <row r="175">
      <c r="A175" s="28">
        <v>101.46</v>
      </c>
      <c r="B175" s="3" t="str">
        <f t="shared" si="1"/>
        <v>#REF!</v>
      </c>
    </row>
    <row r="176">
      <c r="A176" s="28">
        <v>101.82</v>
      </c>
      <c r="B176" s="3" t="str">
        <f t="shared" si="1"/>
        <v>#REF!</v>
      </c>
    </row>
    <row r="177">
      <c r="A177" s="21">
        <v>-0.9</v>
      </c>
      <c r="B177" s="3" t="str">
        <f t="shared" si="1"/>
        <v>#REF!</v>
      </c>
    </row>
    <row r="178">
      <c r="A178" s="22">
        <v>-0.0088</v>
      </c>
      <c r="B178" s="3" t="str">
        <f t="shared" si="1"/>
        <v>#REF!</v>
      </c>
    </row>
    <row r="179">
      <c r="A179" s="24">
        <v>83350.0</v>
      </c>
      <c r="B179" s="3" t="str">
        <f t="shared" si="1"/>
        <v>#REF!</v>
      </c>
    </row>
    <row r="180">
      <c r="A180" s="24">
        <v>127263.0</v>
      </c>
      <c r="B180" s="3" t="str">
        <f t="shared" si="1"/>
        <v>#REF!</v>
      </c>
    </row>
    <row r="181">
      <c r="A181" s="23">
        <v>40585.0</v>
      </c>
      <c r="B181" s="3" t="str">
        <f t="shared" si="1"/>
        <v>#REF!</v>
      </c>
    </row>
    <row r="182">
      <c r="A182" s="21">
        <v>102.51</v>
      </c>
      <c r="B182" s="3" t="str">
        <f t="shared" si="1"/>
        <v>#REF!</v>
      </c>
    </row>
    <row r="183">
      <c r="A183" s="21">
        <v>102.86</v>
      </c>
      <c r="B183" s="3" t="str">
        <f t="shared" si="1"/>
        <v>#REF!</v>
      </c>
    </row>
    <row r="184">
      <c r="A184" s="21">
        <v>100.9</v>
      </c>
      <c r="B184" s="3" t="str">
        <f t="shared" si="1"/>
        <v>#REF!</v>
      </c>
    </row>
    <row r="185">
      <c r="A185" s="21">
        <v>101.3</v>
      </c>
      <c r="B185" s="3" t="str">
        <f t="shared" si="1"/>
        <v>#REF!</v>
      </c>
    </row>
    <row r="186">
      <c r="A186" s="21">
        <v>-0.52</v>
      </c>
      <c r="B186" s="3" t="str">
        <f t="shared" si="1"/>
        <v>#REF!</v>
      </c>
    </row>
    <row r="187">
      <c r="A187" s="22">
        <v>-0.0051</v>
      </c>
      <c r="B187" s="3" t="str">
        <f t="shared" si="1"/>
        <v>#REF!</v>
      </c>
    </row>
    <row r="188">
      <c r="A188" s="24">
        <v>56505.0</v>
      </c>
      <c r="B188" s="3" t="str">
        <f t="shared" si="1"/>
        <v>#REF!</v>
      </c>
    </row>
    <row r="189">
      <c r="A189" s="24">
        <v>136562.0</v>
      </c>
      <c r="B189" s="3" t="str">
        <f t="shared" si="1"/>
        <v>#REF!</v>
      </c>
    </row>
    <row r="190">
      <c r="A190" s="23">
        <v>40588.0</v>
      </c>
      <c r="B190" s="3" t="str">
        <f t="shared" si="1"/>
        <v>#REF!</v>
      </c>
    </row>
    <row r="191">
      <c r="A191" s="21">
        <v>101.5</v>
      </c>
      <c r="B191" s="3" t="str">
        <f t="shared" si="1"/>
        <v>#REF!</v>
      </c>
    </row>
    <row r="192">
      <c r="A192" s="21">
        <v>104.62</v>
      </c>
      <c r="B192" s="3" t="str">
        <f t="shared" si="1"/>
        <v>#REF!</v>
      </c>
    </row>
    <row r="193">
      <c r="A193" s="21">
        <v>101.27</v>
      </c>
      <c r="B193" s="3" t="str">
        <f t="shared" si="1"/>
        <v>#REF!</v>
      </c>
    </row>
    <row r="194">
      <c r="A194" s="21">
        <v>103.41</v>
      </c>
      <c r="B194" s="3" t="str">
        <f t="shared" si="1"/>
        <v>#REF!</v>
      </c>
    </row>
    <row r="195">
      <c r="A195" s="25">
        <f>+2.11</f>
        <v>2.11</v>
      </c>
      <c r="B195" s="3" t="str">
        <f t="shared" si="1"/>
        <v>#REF!</v>
      </c>
    </row>
    <row r="196">
      <c r="A196" s="25">
        <f>+2.08%</f>
        <v>0.0208</v>
      </c>
      <c r="B196" s="3" t="str">
        <f t="shared" si="1"/>
        <v>#REF!</v>
      </c>
    </row>
    <row r="197">
      <c r="A197" s="26">
        <v>82731.0</v>
      </c>
      <c r="B197" s="3" t="str">
        <f t="shared" si="1"/>
        <v>#REF!</v>
      </c>
    </row>
    <row r="198">
      <c r="A198" s="26">
        <v>136132.0</v>
      </c>
      <c r="B198" s="3" t="str">
        <f t="shared" si="1"/>
        <v>#REF!</v>
      </c>
    </row>
    <row r="199">
      <c r="A199" s="27">
        <v>40589.0</v>
      </c>
      <c r="B199" s="3" t="str">
        <f t="shared" si="1"/>
        <v>#REF!</v>
      </c>
    </row>
    <row r="200">
      <c r="A200" s="28">
        <v>103.4</v>
      </c>
      <c r="B200" s="3" t="str">
        <f t="shared" si="1"/>
        <v>#REF!</v>
      </c>
    </row>
    <row r="201">
      <c r="A201" s="28">
        <v>104.31</v>
      </c>
      <c r="B201" s="3" t="str">
        <f t="shared" si="1"/>
        <v>#REF!</v>
      </c>
    </row>
    <row r="202">
      <c r="A202" s="28">
        <v>101.57</v>
      </c>
      <c r="B202" s="3" t="str">
        <f t="shared" si="1"/>
        <v>#REF!</v>
      </c>
    </row>
    <row r="203">
      <c r="A203" s="28">
        <v>101.91</v>
      </c>
      <c r="B203" s="3" t="str">
        <f t="shared" si="1"/>
        <v>#REF!</v>
      </c>
    </row>
    <row r="204">
      <c r="A204" s="21">
        <v>-1.5</v>
      </c>
      <c r="B204" s="3" t="str">
        <f t="shared" si="1"/>
        <v>#REF!</v>
      </c>
    </row>
    <row r="205">
      <c r="A205" s="22">
        <v>-0.0145</v>
      </c>
      <c r="B205" s="3" t="str">
        <f t="shared" si="1"/>
        <v>#REF!</v>
      </c>
    </row>
    <row r="206">
      <c r="A206" s="24">
        <v>78856.0</v>
      </c>
      <c r="B206" s="3" t="str">
        <f t="shared" si="1"/>
        <v>#REF!</v>
      </c>
    </row>
    <row r="207">
      <c r="A207" s="24">
        <v>140432.0</v>
      </c>
      <c r="B207" s="3" t="str">
        <f t="shared" si="1"/>
        <v>#REF!</v>
      </c>
    </row>
    <row r="208">
      <c r="A208" s="23">
        <v>40590.0</v>
      </c>
      <c r="B208" s="3" t="str">
        <f t="shared" si="1"/>
        <v>#REF!</v>
      </c>
    </row>
    <row r="209">
      <c r="A209" s="21">
        <v>102.1</v>
      </c>
      <c r="B209" s="3" t="str">
        <f t="shared" si="1"/>
        <v>#REF!</v>
      </c>
    </row>
    <row r="210">
      <c r="A210" s="21">
        <v>104.7</v>
      </c>
      <c r="B210" s="3" t="str">
        <f t="shared" si="1"/>
        <v>#REF!</v>
      </c>
    </row>
    <row r="211">
      <c r="A211" s="21">
        <v>102.1</v>
      </c>
      <c r="B211" s="3" t="str">
        <f t="shared" si="1"/>
        <v>#REF!</v>
      </c>
    </row>
    <row r="212">
      <c r="A212" s="21">
        <v>104.01</v>
      </c>
      <c r="B212" s="3" t="str">
        <f t="shared" si="1"/>
        <v>#REF!</v>
      </c>
    </row>
    <row r="213">
      <c r="A213" s="25">
        <f>+2.1</f>
        <v>2.1</v>
      </c>
      <c r="B213" s="3" t="str">
        <f t="shared" si="1"/>
        <v>#REF!</v>
      </c>
    </row>
    <row r="214">
      <c r="A214" s="25">
        <f>+2.06%</f>
        <v>0.0206</v>
      </c>
      <c r="B214" s="3" t="str">
        <f t="shared" si="1"/>
        <v>#REF!</v>
      </c>
    </row>
    <row r="215">
      <c r="A215" s="26">
        <v>95710.0</v>
      </c>
      <c r="B215" s="3" t="str">
        <f t="shared" si="1"/>
        <v>#REF!</v>
      </c>
    </row>
    <row r="216">
      <c r="A216" s="26">
        <v>143151.0</v>
      </c>
      <c r="B216" s="3" t="str">
        <f t="shared" si="1"/>
        <v>#REF!</v>
      </c>
    </row>
    <row r="217">
      <c r="A217" s="27">
        <v>40591.0</v>
      </c>
      <c r="B217" s="3" t="str">
        <f t="shared" si="1"/>
        <v>#REF!</v>
      </c>
    </row>
    <row r="218">
      <c r="A218" s="28">
        <v>104.51</v>
      </c>
      <c r="B218" s="3" t="str">
        <f t="shared" si="1"/>
        <v>#REF!</v>
      </c>
    </row>
    <row r="219">
      <c r="A219" s="28">
        <v>104.52</v>
      </c>
      <c r="B219" s="3" t="str">
        <f t="shared" si="1"/>
        <v>#REF!</v>
      </c>
    </row>
    <row r="220">
      <c r="A220" s="28">
        <v>102.7</v>
      </c>
      <c r="B220" s="3" t="str">
        <f t="shared" si="1"/>
        <v>#REF!</v>
      </c>
    </row>
    <row r="221">
      <c r="A221" s="28">
        <v>102.89</v>
      </c>
      <c r="B221" s="3" t="str">
        <f t="shared" si="1"/>
        <v>#REF!</v>
      </c>
    </row>
    <row r="222">
      <c r="A222" s="21">
        <v>-1.12</v>
      </c>
      <c r="B222" s="3" t="str">
        <f t="shared" si="1"/>
        <v>#REF!</v>
      </c>
    </row>
    <row r="223">
      <c r="A223" s="22">
        <v>-0.0108</v>
      </c>
      <c r="B223" s="3" t="str">
        <f t="shared" si="1"/>
        <v>#REF!</v>
      </c>
    </row>
    <row r="224">
      <c r="A224" s="24">
        <v>99968.0</v>
      </c>
      <c r="B224" s="3" t="str">
        <f t="shared" si="1"/>
        <v>#REF!</v>
      </c>
    </row>
    <row r="225">
      <c r="A225" s="24">
        <v>139773.0</v>
      </c>
      <c r="B225" s="3" t="str">
        <f t="shared" si="1"/>
        <v>#REF!</v>
      </c>
    </row>
    <row r="226">
      <c r="A226" s="23">
        <v>40592.0</v>
      </c>
      <c r="B226" s="3" t="str">
        <f t="shared" si="1"/>
        <v>#REF!</v>
      </c>
    </row>
    <row r="227">
      <c r="A227" s="21">
        <v>103.17</v>
      </c>
      <c r="B227" s="3" t="str">
        <f t="shared" si="1"/>
        <v>#REF!</v>
      </c>
    </row>
    <row r="228">
      <c r="A228" s="21">
        <v>103.8</v>
      </c>
      <c r="B228" s="3" t="str">
        <f t="shared" si="1"/>
        <v>#REF!</v>
      </c>
    </row>
    <row r="229">
      <c r="A229" s="21">
        <v>101.09</v>
      </c>
      <c r="B229" s="3" t="str">
        <f t="shared" si="1"/>
        <v>#REF!</v>
      </c>
    </row>
    <row r="230">
      <c r="A230" s="21">
        <v>102.86</v>
      </c>
      <c r="B230" s="3" t="str">
        <f t="shared" si="1"/>
        <v>#REF!</v>
      </c>
    </row>
    <row r="231">
      <c r="A231" s="21">
        <v>-0.03</v>
      </c>
      <c r="B231" s="3" t="str">
        <f t="shared" si="1"/>
        <v>#REF!</v>
      </c>
    </row>
    <row r="232">
      <c r="A232" s="22">
        <v>-3.0E-4</v>
      </c>
      <c r="B232" s="3" t="str">
        <f t="shared" si="1"/>
        <v>#REF!</v>
      </c>
    </row>
    <row r="233">
      <c r="A233" s="24">
        <v>88394.0</v>
      </c>
      <c r="B233" s="3" t="str">
        <f t="shared" si="1"/>
        <v>#REF!</v>
      </c>
    </row>
    <row r="234">
      <c r="A234" s="24">
        <v>137803.0</v>
      </c>
      <c r="B234" s="3" t="str">
        <f t="shared" si="1"/>
        <v>#REF!</v>
      </c>
    </row>
    <row r="235">
      <c r="A235" s="23">
        <v>40595.0</v>
      </c>
      <c r="B235" s="3" t="str">
        <f t="shared" si="1"/>
        <v>#REF!</v>
      </c>
    </row>
    <row r="236">
      <c r="A236" s="21">
        <v>103.69</v>
      </c>
      <c r="B236" s="3" t="str">
        <f t="shared" si="1"/>
        <v>#REF!</v>
      </c>
    </row>
    <row r="237">
      <c r="A237" s="21">
        <v>108.52</v>
      </c>
      <c r="B237" s="3" t="str">
        <f t="shared" si="1"/>
        <v>#REF!</v>
      </c>
    </row>
    <row r="238">
      <c r="A238" s="21">
        <v>103.3</v>
      </c>
      <c r="B238" s="3" t="str">
        <f t="shared" si="1"/>
        <v>#REF!</v>
      </c>
    </row>
    <row r="239">
      <c r="A239" s="21">
        <v>105.89</v>
      </c>
      <c r="B239" s="3" t="str">
        <f t="shared" si="1"/>
        <v>#REF!</v>
      </c>
    </row>
    <row r="240">
      <c r="A240" s="25">
        <f>+3.03</f>
        <v>3.03</v>
      </c>
      <c r="B240" s="3" t="str">
        <f t="shared" si="1"/>
        <v>#REF!</v>
      </c>
    </row>
    <row r="241">
      <c r="A241" s="25">
        <f>+2.95%</f>
        <v>0.0295</v>
      </c>
      <c r="B241" s="3" t="str">
        <f t="shared" si="1"/>
        <v>#REF!</v>
      </c>
    </row>
    <row r="242">
      <c r="A242" s="26">
        <v>58326.0</v>
      </c>
      <c r="B242" s="3" t="str">
        <f t="shared" si="1"/>
        <v>#REF!</v>
      </c>
    </row>
    <row r="243">
      <c r="A243" s="26">
        <v>137313.0</v>
      </c>
      <c r="B243" s="3" t="str">
        <f t="shared" si="1"/>
        <v>#REF!</v>
      </c>
    </row>
    <row r="244">
      <c r="A244" s="27">
        <v>40596.0</v>
      </c>
      <c r="B244" s="3" t="str">
        <f t="shared" si="1"/>
        <v>#REF!</v>
      </c>
    </row>
    <row r="245">
      <c r="A245" s="28">
        <v>107.87</v>
      </c>
      <c r="B245" s="3" t="str">
        <f t="shared" si="1"/>
        <v>#REF!</v>
      </c>
    </row>
    <row r="246">
      <c r="A246" s="28">
        <v>108.41</v>
      </c>
      <c r="B246" s="3" t="str">
        <f t="shared" si="1"/>
        <v>#REF!</v>
      </c>
    </row>
    <row r="247">
      <c r="A247" s="28">
        <v>105.62</v>
      </c>
      <c r="B247" s="3" t="str">
        <f t="shared" si="1"/>
        <v>#REF!</v>
      </c>
    </row>
    <row r="248">
      <c r="A248" s="28">
        <v>105.79</v>
      </c>
      <c r="B248" s="3" t="str">
        <f t="shared" si="1"/>
        <v>#REF!</v>
      </c>
    </row>
    <row r="249">
      <c r="A249" s="21">
        <v>-0.1</v>
      </c>
      <c r="B249" s="3" t="str">
        <f t="shared" si="1"/>
        <v>#REF!</v>
      </c>
    </row>
    <row r="250">
      <c r="A250" s="22">
        <v>-9.0E-4</v>
      </c>
      <c r="B250" s="3" t="str">
        <f t="shared" si="1"/>
        <v>#REF!</v>
      </c>
    </row>
    <row r="251">
      <c r="A251" s="24">
        <v>151287.0</v>
      </c>
      <c r="B251" s="3" t="str">
        <f t="shared" si="1"/>
        <v>#REF!</v>
      </c>
    </row>
    <row r="252">
      <c r="A252" s="24">
        <v>138461.0</v>
      </c>
      <c r="B252" s="3" t="str">
        <f t="shared" si="1"/>
        <v>#REF!</v>
      </c>
    </row>
    <row r="253">
      <c r="A253" s="23">
        <v>40597.0</v>
      </c>
      <c r="B253" s="3" t="str">
        <f t="shared" si="1"/>
        <v>#REF!</v>
      </c>
    </row>
    <row r="254">
      <c r="A254" s="21">
        <v>106.25</v>
      </c>
      <c r="B254" s="3" t="str">
        <f t="shared" si="1"/>
        <v>#REF!</v>
      </c>
    </row>
    <row r="255">
      <c r="A255" s="21">
        <v>112.07</v>
      </c>
      <c r="B255" s="3" t="str">
        <f t="shared" si="1"/>
        <v>#REF!</v>
      </c>
    </row>
    <row r="256">
      <c r="A256" s="21">
        <v>106.0</v>
      </c>
      <c r="B256" s="3" t="str">
        <f t="shared" si="1"/>
        <v>#REF!</v>
      </c>
    </row>
    <row r="257">
      <c r="A257" s="21">
        <v>110.91</v>
      </c>
      <c r="B257" s="3" t="str">
        <f t="shared" si="1"/>
        <v>#REF!</v>
      </c>
    </row>
    <row r="258">
      <c r="A258" s="25">
        <f>+5.12</f>
        <v>5.12</v>
      </c>
      <c r="B258" s="3" t="str">
        <f t="shared" si="1"/>
        <v>#REF!</v>
      </c>
    </row>
    <row r="259">
      <c r="A259" s="25">
        <f>+4.84%</f>
        <v>0.0484</v>
      </c>
      <c r="B259" s="3" t="str">
        <f t="shared" si="1"/>
        <v>#REF!</v>
      </c>
    </row>
    <row r="260">
      <c r="A260" s="26">
        <v>177170.0</v>
      </c>
      <c r="B260" s="3" t="str">
        <f t="shared" si="1"/>
        <v>#REF!</v>
      </c>
    </row>
    <row r="261">
      <c r="A261" s="26">
        <v>144600.0</v>
      </c>
      <c r="B261" s="3" t="str">
        <f t="shared" si="1"/>
        <v>#REF!</v>
      </c>
    </row>
    <row r="262">
      <c r="A262" s="27">
        <v>40598.0</v>
      </c>
      <c r="B262" s="3" t="str">
        <f t="shared" si="1"/>
        <v>#REF!</v>
      </c>
    </row>
    <row r="263">
      <c r="A263" s="28">
        <v>111.5</v>
      </c>
      <c r="B263" s="3" t="str">
        <f t="shared" si="1"/>
        <v>#REF!</v>
      </c>
    </row>
    <row r="264">
      <c r="A264" s="28">
        <v>118.4</v>
      </c>
      <c r="B264" s="3" t="str">
        <f t="shared" si="1"/>
        <v>#REF!</v>
      </c>
    </row>
    <row r="265">
      <c r="A265" s="28">
        <v>109.45</v>
      </c>
      <c r="B265" s="3" t="str">
        <f t="shared" si="1"/>
        <v>#REF!</v>
      </c>
    </row>
    <row r="266">
      <c r="A266" s="28">
        <v>111.11</v>
      </c>
      <c r="B266" s="3" t="str">
        <f t="shared" si="1"/>
        <v>#REF!</v>
      </c>
    </row>
    <row r="267">
      <c r="A267" s="25">
        <f>+0.2</f>
        <v>0.2</v>
      </c>
      <c r="B267" s="3" t="str">
        <f t="shared" si="1"/>
        <v>#REF!</v>
      </c>
    </row>
    <row r="268">
      <c r="A268" s="25">
        <f>+0.18%</f>
        <v>0.0018</v>
      </c>
      <c r="B268" s="3" t="str">
        <f t="shared" si="1"/>
        <v>#REF!</v>
      </c>
    </row>
    <row r="269">
      <c r="A269" s="26">
        <v>157698.0</v>
      </c>
      <c r="B269" s="3" t="str">
        <f t="shared" si="1"/>
        <v>#REF!</v>
      </c>
    </row>
    <row r="270">
      <c r="A270" s="26">
        <v>144557.0</v>
      </c>
      <c r="B270" s="3" t="str">
        <f t="shared" si="1"/>
        <v>#REF!</v>
      </c>
    </row>
    <row r="271">
      <c r="A271" s="27">
        <v>40599.0</v>
      </c>
      <c r="B271" s="3" t="str">
        <f t="shared" si="1"/>
        <v>#REF!</v>
      </c>
    </row>
    <row r="272">
      <c r="A272" s="28">
        <v>110.93</v>
      </c>
      <c r="B272" s="3" t="str">
        <f t="shared" si="1"/>
        <v>#REF!</v>
      </c>
    </row>
    <row r="273">
      <c r="A273" s="28">
        <v>113.54</v>
      </c>
      <c r="B273" s="3" t="str">
        <f t="shared" si="1"/>
        <v>#REF!</v>
      </c>
    </row>
    <row r="274">
      <c r="A274" s="28">
        <v>110.29</v>
      </c>
      <c r="B274" s="3" t="str">
        <f t="shared" si="1"/>
        <v>#REF!</v>
      </c>
    </row>
    <row r="275">
      <c r="A275" s="28">
        <v>111.92</v>
      </c>
      <c r="B275" s="3" t="str">
        <f t="shared" si="1"/>
        <v>#REF!</v>
      </c>
    </row>
    <row r="276">
      <c r="A276" s="25">
        <f>+0.81</f>
        <v>0.81</v>
      </c>
      <c r="B276" s="3" t="str">
        <f t="shared" si="1"/>
        <v>#REF!</v>
      </c>
    </row>
    <row r="277">
      <c r="A277" s="25">
        <f>+0.73%</f>
        <v>0.0073</v>
      </c>
      <c r="B277" s="3" t="str">
        <f t="shared" si="1"/>
        <v>#REF!</v>
      </c>
    </row>
    <row r="278">
      <c r="A278" s="26">
        <v>90017.0</v>
      </c>
      <c r="B278" s="3" t="str">
        <f t="shared" si="1"/>
        <v>#REF!</v>
      </c>
    </row>
    <row r="279">
      <c r="A279" s="26">
        <v>142335.0</v>
      </c>
      <c r="B279" s="3" t="str">
        <f t="shared" si="1"/>
        <v>#REF!</v>
      </c>
    </row>
    <row r="280">
      <c r="A280" s="27">
        <v>40602.0</v>
      </c>
      <c r="B280" s="3" t="str">
        <f t="shared" si="1"/>
        <v>#REF!</v>
      </c>
    </row>
    <row r="281">
      <c r="A281" s="28">
        <v>112.14</v>
      </c>
      <c r="B281" s="3" t="str">
        <f t="shared" si="1"/>
        <v>#REF!</v>
      </c>
    </row>
    <row r="282">
      <c r="A282" s="28">
        <v>114.04</v>
      </c>
      <c r="B282" s="3" t="str">
        <f t="shared" si="1"/>
        <v>#REF!</v>
      </c>
    </row>
    <row r="283">
      <c r="A283" s="28">
        <v>111.02</v>
      </c>
      <c r="B283" s="3" t="str">
        <f t="shared" si="1"/>
        <v>#REF!</v>
      </c>
    </row>
    <row r="284">
      <c r="A284" s="28">
        <v>111.63</v>
      </c>
      <c r="B284" s="3" t="str">
        <f t="shared" si="1"/>
        <v>#REF!</v>
      </c>
    </row>
    <row r="285">
      <c r="A285" s="21">
        <v>-0.29</v>
      </c>
      <c r="B285" s="3" t="str">
        <f t="shared" si="1"/>
        <v>#REF!</v>
      </c>
    </row>
    <row r="286">
      <c r="A286" s="22">
        <v>-0.0026</v>
      </c>
      <c r="B286" s="3" t="str">
        <f t="shared" si="1"/>
        <v>#REF!</v>
      </c>
    </row>
    <row r="287">
      <c r="A287" s="24">
        <v>77974.0</v>
      </c>
      <c r="B287" s="3" t="str">
        <f t="shared" si="1"/>
        <v>#REF!</v>
      </c>
    </row>
    <row r="288">
      <c r="A288" s="24">
        <v>144591.0</v>
      </c>
      <c r="B288" s="3" t="str">
        <f t="shared" si="1"/>
        <v>#REF!</v>
      </c>
    </row>
    <row r="289">
      <c r="A289" s="23">
        <v>40603.0</v>
      </c>
      <c r="B289" s="3" t="str">
        <f t="shared" si="1"/>
        <v>#REF!</v>
      </c>
    </row>
    <row r="290">
      <c r="A290" s="21">
        <v>111.78</v>
      </c>
      <c r="B290" s="3" t="str">
        <f t="shared" si="1"/>
        <v>#REF!</v>
      </c>
    </row>
    <row r="291">
      <c r="A291" s="21">
        <v>116.58</v>
      </c>
      <c r="B291" s="3" t="str">
        <f t="shared" si="1"/>
        <v>#REF!</v>
      </c>
    </row>
    <row r="292">
      <c r="A292" s="21">
        <v>111.7</v>
      </c>
      <c r="B292" s="3" t="str">
        <f t="shared" si="1"/>
        <v>#REF!</v>
      </c>
    </row>
    <row r="293">
      <c r="A293" s="21">
        <v>115.3</v>
      </c>
      <c r="B293" s="3" t="str">
        <f t="shared" si="1"/>
        <v>#REF!</v>
      </c>
    </row>
    <row r="294">
      <c r="A294" s="25">
        <f>+3.67</f>
        <v>3.67</v>
      </c>
      <c r="B294" s="3" t="str">
        <f t="shared" si="1"/>
        <v>#REF!</v>
      </c>
    </row>
    <row r="295">
      <c r="A295" s="25">
        <f>+3.29%</f>
        <v>0.0329</v>
      </c>
      <c r="B295" s="3" t="str">
        <f t="shared" si="1"/>
        <v>#REF!</v>
      </c>
    </row>
    <row r="296">
      <c r="A296" s="26">
        <v>114536.0</v>
      </c>
      <c r="B296" s="3" t="str">
        <f t="shared" si="1"/>
        <v>#REF!</v>
      </c>
    </row>
    <row r="297">
      <c r="A297" s="26">
        <v>149837.0</v>
      </c>
      <c r="B297" s="3" t="str">
        <f t="shared" si="1"/>
        <v>#REF!</v>
      </c>
    </row>
    <row r="298">
      <c r="A298" s="27">
        <v>40604.0</v>
      </c>
      <c r="B298" s="3" t="str">
        <f t="shared" si="1"/>
        <v>#REF!</v>
      </c>
    </row>
    <row r="299">
      <c r="A299" s="28">
        <v>116.15</v>
      </c>
      <c r="B299" s="3" t="str">
        <f t="shared" si="1"/>
        <v>#REF!</v>
      </c>
    </row>
    <row r="300">
      <c r="A300" s="28">
        <v>117.56</v>
      </c>
      <c r="B300" s="3" t="str">
        <f t="shared" si="1"/>
        <v>#REF!</v>
      </c>
    </row>
    <row r="301">
      <c r="A301" s="28">
        <v>114.41</v>
      </c>
      <c r="B301" s="3" t="str">
        <f t="shared" si="1"/>
        <v>#REF!</v>
      </c>
    </row>
    <row r="302">
      <c r="A302" s="28">
        <v>116.18</v>
      </c>
      <c r="B302" s="3" t="str">
        <f t="shared" si="1"/>
        <v>#REF!</v>
      </c>
    </row>
    <row r="303">
      <c r="A303" s="25">
        <f>+0.88</f>
        <v>0.88</v>
      </c>
      <c r="B303" s="3" t="str">
        <f t="shared" si="1"/>
        <v>#REF!</v>
      </c>
    </row>
    <row r="304">
      <c r="A304" s="25">
        <f>+0.76%</f>
        <v>0.0076</v>
      </c>
      <c r="B304" s="3" t="str">
        <f t="shared" si="1"/>
        <v>#REF!</v>
      </c>
    </row>
    <row r="305">
      <c r="A305" s="26">
        <v>105830.0</v>
      </c>
      <c r="B305" s="3" t="str">
        <f t="shared" si="1"/>
        <v>#REF!</v>
      </c>
    </row>
    <row r="306">
      <c r="A306" s="26">
        <v>146862.0</v>
      </c>
      <c r="B306" s="3" t="str">
        <f t="shared" si="1"/>
        <v>#REF!</v>
      </c>
    </row>
    <row r="307">
      <c r="A307" s="27">
        <v>40605.0</v>
      </c>
      <c r="B307" s="3" t="str">
        <f t="shared" si="1"/>
        <v>#REF!</v>
      </c>
    </row>
    <row r="308">
      <c r="A308" s="28">
        <v>116.42</v>
      </c>
      <c r="B308" s="3" t="str">
        <f t="shared" si="1"/>
        <v>#REF!</v>
      </c>
    </row>
    <row r="309">
      <c r="A309" s="28">
        <v>116.7</v>
      </c>
      <c r="B309" s="3" t="str">
        <f t="shared" si="1"/>
        <v>#REF!</v>
      </c>
    </row>
    <row r="310">
      <c r="A310" s="28">
        <v>113.0</v>
      </c>
      <c r="B310" s="3" t="str">
        <f t="shared" si="1"/>
        <v>#REF!</v>
      </c>
    </row>
    <row r="311">
      <c r="A311" s="28">
        <v>114.83</v>
      </c>
      <c r="B311" s="3" t="str">
        <f t="shared" si="1"/>
        <v>#REF!</v>
      </c>
    </row>
    <row r="312">
      <c r="A312" s="21">
        <v>-1.35</v>
      </c>
      <c r="B312" s="3" t="str">
        <f t="shared" si="1"/>
        <v>#REF!</v>
      </c>
    </row>
    <row r="313">
      <c r="A313" s="22">
        <v>-0.0116</v>
      </c>
      <c r="B313" s="3" t="str">
        <f t="shared" si="1"/>
        <v>#REF!</v>
      </c>
    </row>
    <row r="314">
      <c r="A314" s="24">
        <v>131405.0</v>
      </c>
      <c r="B314" s="3" t="str">
        <f t="shared" si="1"/>
        <v>#REF!</v>
      </c>
    </row>
    <row r="315">
      <c r="A315" s="24">
        <v>144802.0</v>
      </c>
      <c r="B315" s="3" t="str">
        <f t="shared" si="1"/>
        <v>#REF!</v>
      </c>
    </row>
    <row r="316">
      <c r="A316" s="23">
        <v>40606.0</v>
      </c>
      <c r="B316" s="3" t="str">
        <f t="shared" si="1"/>
        <v>#REF!</v>
      </c>
    </row>
    <row r="317">
      <c r="A317" s="21">
        <v>115.0</v>
      </c>
      <c r="B317" s="3" t="str">
        <f t="shared" si="1"/>
        <v>#REF!</v>
      </c>
    </row>
    <row r="318">
      <c r="A318" s="21">
        <v>116.4</v>
      </c>
      <c r="B318" s="3" t="str">
        <f t="shared" si="1"/>
        <v>#REF!</v>
      </c>
    </row>
    <row r="319">
      <c r="A319" s="21">
        <v>114.82</v>
      </c>
      <c r="B319" s="3" t="str">
        <f t="shared" si="1"/>
        <v>#REF!</v>
      </c>
    </row>
    <row r="320">
      <c r="A320" s="21">
        <v>115.89</v>
      </c>
      <c r="B320" s="3" t="str">
        <f t="shared" si="1"/>
        <v>#REF!</v>
      </c>
    </row>
    <row r="321">
      <c r="A321" s="25">
        <f>+1.06</f>
        <v>1.06</v>
      </c>
      <c r="B321" s="3" t="str">
        <f t="shared" si="1"/>
        <v>#REF!</v>
      </c>
    </row>
    <row r="322">
      <c r="A322" s="25">
        <f>+0.92%</f>
        <v>0.0092</v>
      </c>
      <c r="B322" s="3" t="str">
        <f t="shared" si="1"/>
        <v>#REF!</v>
      </c>
    </row>
    <row r="323">
      <c r="A323" s="26">
        <v>119287.0</v>
      </c>
      <c r="B323" s="3" t="str">
        <f t="shared" si="1"/>
        <v>#REF!</v>
      </c>
    </row>
    <row r="324">
      <c r="A324" s="26">
        <v>141777.0</v>
      </c>
      <c r="B324" s="3" t="str">
        <f t="shared" si="1"/>
        <v>#REF!</v>
      </c>
    </row>
    <row r="325">
      <c r="A325" s="27">
        <v>40609.0</v>
      </c>
      <c r="B325" s="3" t="str">
        <f t="shared" si="1"/>
        <v>#REF!</v>
      </c>
    </row>
    <row r="326">
      <c r="A326" s="28">
        <v>116.3</v>
      </c>
      <c r="B326" s="3" t="str">
        <f t="shared" si="1"/>
        <v>#REF!</v>
      </c>
    </row>
    <row r="327">
      <c r="A327" s="28">
        <v>118.42</v>
      </c>
      <c r="B327" s="3" t="str">
        <f t="shared" si="1"/>
        <v>#REF!</v>
      </c>
    </row>
    <row r="328">
      <c r="A328" s="28">
        <v>114.64</v>
      </c>
      <c r="B328" s="3" t="str">
        <f t="shared" si="1"/>
        <v>#REF!</v>
      </c>
    </row>
    <row r="329">
      <c r="A329" s="28">
        <v>115.2</v>
      </c>
      <c r="B329" s="3" t="str">
        <f t="shared" si="1"/>
        <v>#REF!</v>
      </c>
    </row>
    <row r="330">
      <c r="A330" s="21">
        <v>-0.69</v>
      </c>
      <c r="B330" s="3" t="str">
        <f t="shared" si="1"/>
        <v>#REF!</v>
      </c>
    </row>
    <row r="331">
      <c r="A331" s="22">
        <v>-0.006</v>
      </c>
      <c r="B331" s="3" t="str">
        <f t="shared" si="1"/>
        <v>#REF!</v>
      </c>
    </row>
    <row r="332">
      <c r="A332" s="24">
        <v>151972.0</v>
      </c>
      <c r="B332" s="3" t="str">
        <f t="shared" si="1"/>
        <v>#REF!</v>
      </c>
    </row>
    <row r="333">
      <c r="A333" s="24">
        <v>143464.0</v>
      </c>
      <c r="B333" s="3" t="str">
        <f t="shared" si="1"/>
        <v>#REF!</v>
      </c>
    </row>
    <row r="334">
      <c r="A334" s="23">
        <v>40610.0</v>
      </c>
      <c r="B334" s="3" t="str">
        <f t="shared" si="1"/>
        <v>#REF!</v>
      </c>
    </row>
    <row r="335">
      <c r="A335" s="21">
        <v>115.0</v>
      </c>
      <c r="B335" s="3" t="str">
        <f t="shared" si="1"/>
        <v>#REF!</v>
      </c>
    </row>
    <row r="336">
      <c r="A336" s="21">
        <v>115.41</v>
      </c>
      <c r="B336" s="3" t="str">
        <f t="shared" si="1"/>
        <v>#REF!</v>
      </c>
    </row>
    <row r="337">
      <c r="A337" s="21">
        <v>112.41</v>
      </c>
      <c r="B337" s="3" t="str">
        <f t="shared" si="1"/>
        <v>#REF!</v>
      </c>
    </row>
    <row r="338">
      <c r="A338" s="21">
        <v>113.29</v>
      </c>
      <c r="B338" s="3" t="str">
        <f t="shared" si="1"/>
        <v>#REF!</v>
      </c>
    </row>
    <row r="339">
      <c r="A339" s="21">
        <v>-1.91</v>
      </c>
      <c r="B339" s="3" t="str">
        <f t="shared" si="1"/>
        <v>#REF!</v>
      </c>
    </row>
    <row r="340">
      <c r="A340" s="22">
        <v>-0.0166</v>
      </c>
      <c r="B340" s="3" t="str">
        <f t="shared" si="1"/>
        <v>#REF!</v>
      </c>
    </row>
    <row r="341">
      <c r="A341" s="24">
        <v>169806.0</v>
      </c>
      <c r="B341" s="3" t="str">
        <f t="shared" si="1"/>
        <v>#REF!</v>
      </c>
    </row>
    <row r="342">
      <c r="A342" s="24">
        <v>145219.0</v>
      </c>
      <c r="B342" s="3" t="str">
        <f t="shared" si="1"/>
        <v>#REF!</v>
      </c>
    </row>
    <row r="343">
      <c r="A343" s="23">
        <v>40611.0</v>
      </c>
      <c r="B343" s="3" t="str">
        <f t="shared" si="1"/>
        <v>#REF!</v>
      </c>
    </row>
    <row r="344">
      <c r="A344" s="21">
        <v>113.17</v>
      </c>
      <c r="B344" s="3" t="str">
        <f t="shared" si="1"/>
        <v>#REF!</v>
      </c>
    </row>
    <row r="345">
      <c r="A345" s="21">
        <v>116.28</v>
      </c>
      <c r="B345" s="3" t="str">
        <f t="shared" si="1"/>
        <v>#REF!</v>
      </c>
    </row>
    <row r="346">
      <c r="A346" s="21">
        <v>112.38</v>
      </c>
      <c r="B346" s="3" t="str">
        <f t="shared" si="1"/>
        <v>#REF!</v>
      </c>
    </row>
    <row r="347">
      <c r="A347" s="21">
        <v>115.96</v>
      </c>
      <c r="B347" s="3" t="str">
        <f t="shared" si="1"/>
        <v>#REF!</v>
      </c>
    </row>
    <row r="348">
      <c r="A348" s="25">
        <f>+2.67</f>
        <v>2.67</v>
      </c>
      <c r="B348" s="3" t="str">
        <f t="shared" si="1"/>
        <v>#REF!</v>
      </c>
    </row>
    <row r="349">
      <c r="A349" s="25">
        <f>+2.36%</f>
        <v>0.0236</v>
      </c>
      <c r="B349" s="3" t="str">
        <f t="shared" si="1"/>
        <v>#REF!</v>
      </c>
    </row>
    <row r="350">
      <c r="A350" s="26">
        <v>162763.0</v>
      </c>
      <c r="B350" s="3" t="str">
        <f t="shared" si="1"/>
        <v>#REF!</v>
      </c>
    </row>
    <row r="351">
      <c r="A351" s="26">
        <v>179558.0</v>
      </c>
      <c r="B351" s="3" t="str">
        <f t="shared" si="1"/>
        <v>#REF!</v>
      </c>
    </row>
    <row r="352">
      <c r="A352" s="27">
        <v>40612.0</v>
      </c>
      <c r="B352" s="3" t="str">
        <f t="shared" si="1"/>
        <v>#REF!</v>
      </c>
    </row>
    <row r="353">
      <c r="A353" s="28">
        <v>116.2</v>
      </c>
      <c r="B353" s="3" t="str">
        <f t="shared" si="1"/>
        <v>#REF!</v>
      </c>
    </row>
    <row r="354">
      <c r="A354" s="28">
        <v>116.57</v>
      </c>
      <c r="B354" s="3" t="str">
        <f t="shared" si="1"/>
        <v>#REF!</v>
      </c>
    </row>
    <row r="355">
      <c r="A355" s="28">
        <v>113.42</v>
      </c>
      <c r="B355" s="3" t="str">
        <f t="shared" si="1"/>
        <v>#REF!</v>
      </c>
    </row>
    <row r="356">
      <c r="A356" s="28">
        <v>115.36</v>
      </c>
      <c r="B356" s="3" t="str">
        <f t="shared" si="1"/>
        <v>#REF!</v>
      </c>
    </row>
    <row r="357">
      <c r="A357" s="21">
        <v>-0.6</v>
      </c>
      <c r="B357" s="3" t="str">
        <f t="shared" si="1"/>
        <v>#REF!</v>
      </c>
    </row>
    <row r="358">
      <c r="A358" s="22">
        <v>-0.0052</v>
      </c>
      <c r="B358" s="3" t="str">
        <f t="shared" si="1"/>
        <v>#REF!</v>
      </c>
    </row>
    <row r="359">
      <c r="A359" s="24">
        <v>176601.0</v>
      </c>
      <c r="B359" s="3" t="str">
        <f t="shared" si="1"/>
        <v>#REF!</v>
      </c>
    </row>
    <row r="360">
      <c r="A360" s="24">
        <v>160603.0</v>
      </c>
      <c r="B360" s="3" t="str">
        <f t="shared" si="1"/>
        <v>#REF!</v>
      </c>
    </row>
    <row r="361">
      <c r="A361" s="23">
        <v>40613.0</v>
      </c>
      <c r="B361" s="3" t="str">
        <f t="shared" si="1"/>
        <v>#REF!</v>
      </c>
    </row>
    <row r="362">
      <c r="A362" s="21">
        <v>115.25</v>
      </c>
      <c r="B362" s="3" t="str">
        <f t="shared" si="1"/>
        <v>#REF!</v>
      </c>
    </row>
    <row r="363">
      <c r="A363" s="21">
        <v>115.51</v>
      </c>
      <c r="B363" s="3" t="str">
        <f t="shared" si="1"/>
        <v>#REF!</v>
      </c>
    </row>
    <row r="364">
      <c r="A364" s="21">
        <v>112.23</v>
      </c>
      <c r="B364" s="3" t="str">
        <f t="shared" si="1"/>
        <v>#REF!</v>
      </c>
    </row>
    <row r="365">
      <c r="A365" s="21">
        <v>113.84</v>
      </c>
      <c r="B365" s="3" t="str">
        <f t="shared" si="1"/>
        <v>#REF!</v>
      </c>
    </row>
    <row r="366">
      <c r="A366" s="21">
        <v>-1.52</v>
      </c>
      <c r="B366" s="3" t="str">
        <f t="shared" si="1"/>
        <v>#REF!</v>
      </c>
    </row>
    <row r="367">
      <c r="A367" s="22">
        <v>-0.0132</v>
      </c>
      <c r="B367" s="3" t="str">
        <f t="shared" si="1"/>
        <v>#REF!</v>
      </c>
    </row>
    <row r="368">
      <c r="A368" s="24">
        <v>164643.0</v>
      </c>
      <c r="B368" s="3" t="str">
        <f t="shared" si="1"/>
        <v>#REF!</v>
      </c>
    </row>
    <row r="369">
      <c r="A369" s="24">
        <v>158586.0</v>
      </c>
      <c r="B369" s="3" t="str">
        <f t="shared" si="1"/>
        <v>#REF!</v>
      </c>
    </row>
    <row r="370">
      <c r="A370" s="23">
        <v>40616.0</v>
      </c>
      <c r="B370" s="3" t="str">
        <f t="shared" si="1"/>
        <v>#REF!</v>
      </c>
    </row>
    <row r="371">
      <c r="A371" s="21">
        <v>113.5</v>
      </c>
      <c r="B371" s="3" t="str">
        <f t="shared" si="1"/>
        <v>#REF!</v>
      </c>
    </row>
    <row r="372">
      <c r="A372" s="21">
        <v>114.32</v>
      </c>
      <c r="B372" s="3" t="str">
        <f t="shared" si="1"/>
        <v>#REF!</v>
      </c>
    </row>
    <row r="373">
      <c r="A373" s="21">
        <v>111.2</v>
      </c>
      <c r="B373" s="3" t="str">
        <f t="shared" si="1"/>
        <v>#REF!</v>
      </c>
    </row>
    <row r="374">
      <c r="A374" s="21">
        <v>113.72</v>
      </c>
      <c r="B374" s="3" t="str">
        <f t="shared" si="1"/>
        <v>#REF!</v>
      </c>
    </row>
    <row r="375">
      <c r="A375" s="21">
        <v>-0.12</v>
      </c>
      <c r="B375" s="3" t="str">
        <f t="shared" si="1"/>
        <v>#REF!</v>
      </c>
    </row>
    <row r="376">
      <c r="A376" s="22">
        <v>-0.0011</v>
      </c>
      <c r="B376" s="3" t="str">
        <f t="shared" si="1"/>
        <v>#REF!</v>
      </c>
    </row>
    <row r="377">
      <c r="A377" s="24">
        <v>153563.0</v>
      </c>
      <c r="B377" s="3" t="str">
        <f t="shared" si="1"/>
        <v>#REF!</v>
      </c>
    </row>
    <row r="378">
      <c r="A378" s="24">
        <v>169073.0</v>
      </c>
      <c r="B378" s="3" t="str">
        <f t="shared" si="1"/>
        <v>#REF!</v>
      </c>
    </row>
    <row r="379">
      <c r="A379" s="23">
        <v>40617.0</v>
      </c>
      <c r="B379" s="3" t="str">
        <f t="shared" si="1"/>
        <v>#REF!</v>
      </c>
    </row>
    <row r="380">
      <c r="A380" s="21">
        <v>113.7</v>
      </c>
      <c r="B380" s="3" t="str">
        <f t="shared" si="1"/>
        <v>#REF!</v>
      </c>
    </row>
    <row r="381">
      <c r="A381" s="21">
        <v>113.77</v>
      </c>
      <c r="B381" s="3" t="str">
        <f t="shared" si="1"/>
        <v>#REF!</v>
      </c>
    </row>
    <row r="382">
      <c r="A382" s="21">
        <v>108.0</v>
      </c>
      <c r="B382" s="3" t="str">
        <f t="shared" si="1"/>
        <v>#REF!</v>
      </c>
    </row>
    <row r="383">
      <c r="A383" s="21">
        <v>108.59</v>
      </c>
      <c r="B383" s="3" t="str">
        <f t="shared" si="1"/>
        <v>#REF!</v>
      </c>
    </row>
    <row r="384">
      <c r="A384" s="21">
        <v>-5.13</v>
      </c>
      <c r="B384" s="3" t="str">
        <f t="shared" si="1"/>
        <v>#REF!</v>
      </c>
    </row>
    <row r="385">
      <c r="A385" s="22">
        <v>-0.0451</v>
      </c>
      <c r="B385" s="3" t="str">
        <f t="shared" si="1"/>
        <v>#REF!</v>
      </c>
    </row>
    <row r="386">
      <c r="A386" s="24">
        <v>278048.0</v>
      </c>
      <c r="B386" s="3" t="str">
        <f t="shared" si="1"/>
        <v>#REF!</v>
      </c>
    </row>
    <row r="387">
      <c r="A387" s="24">
        <v>178100.0</v>
      </c>
      <c r="B387" s="3" t="str">
        <f t="shared" si="1"/>
        <v>#REF!</v>
      </c>
    </row>
    <row r="388">
      <c r="A388" s="23">
        <v>40618.0</v>
      </c>
      <c r="B388" s="3" t="str">
        <f t="shared" si="1"/>
        <v>#REF!</v>
      </c>
    </row>
    <row r="389">
      <c r="A389" s="21">
        <v>108.59</v>
      </c>
      <c r="B389" s="3" t="str">
        <f t="shared" si="1"/>
        <v>#REF!</v>
      </c>
    </row>
    <row r="390">
      <c r="A390" s="21">
        <v>112.0</v>
      </c>
      <c r="B390" s="3" t="str">
        <f t="shared" si="1"/>
        <v>#REF!</v>
      </c>
    </row>
    <row r="391">
      <c r="A391" s="21">
        <v>107.4</v>
      </c>
      <c r="B391" s="3" t="str">
        <f t="shared" si="1"/>
        <v>#REF!</v>
      </c>
    </row>
    <row r="392">
      <c r="A392" s="21">
        <v>110.6</v>
      </c>
      <c r="B392" s="3" t="str">
        <f t="shared" si="1"/>
        <v>#REF!</v>
      </c>
    </row>
    <row r="393">
      <c r="A393" s="25">
        <f>+2.01</f>
        <v>2.01</v>
      </c>
      <c r="B393" s="3" t="str">
        <f t="shared" si="1"/>
        <v>#REF!</v>
      </c>
    </row>
    <row r="394">
      <c r="A394" s="25">
        <f>+1.85%</f>
        <v>0.0185</v>
      </c>
      <c r="B394" s="3" t="str">
        <f t="shared" si="1"/>
        <v>#REF!</v>
      </c>
    </row>
    <row r="395">
      <c r="A395" s="26">
        <v>233901.0</v>
      </c>
      <c r="B395" s="3" t="str">
        <f t="shared" si="1"/>
        <v>#REF!</v>
      </c>
    </row>
    <row r="396">
      <c r="A396" s="26">
        <v>176574.0</v>
      </c>
      <c r="B396" s="3" t="str">
        <f t="shared" si="1"/>
        <v>#REF!</v>
      </c>
    </row>
    <row r="397">
      <c r="A397" s="27">
        <v>40619.0</v>
      </c>
      <c r="B397" s="3" t="str">
        <f t="shared" si="1"/>
        <v>#REF!</v>
      </c>
    </row>
    <row r="398">
      <c r="A398" s="28">
        <v>110.24</v>
      </c>
      <c r="B398" s="3" t="str">
        <f t="shared" si="1"/>
        <v>#REF!</v>
      </c>
    </row>
    <row r="399">
      <c r="A399" s="28">
        <v>115.5</v>
      </c>
      <c r="B399" s="3" t="str">
        <f t="shared" si="1"/>
        <v>#REF!</v>
      </c>
    </row>
    <row r="400">
      <c r="A400" s="28">
        <v>109.45</v>
      </c>
      <c r="B400" s="3" t="str">
        <f t="shared" si="1"/>
        <v>#REF!</v>
      </c>
    </row>
    <row r="401">
      <c r="A401" s="28">
        <v>114.9</v>
      </c>
      <c r="B401" s="3" t="str">
        <f t="shared" si="1"/>
        <v>#REF!</v>
      </c>
    </row>
    <row r="402">
      <c r="A402" s="25">
        <f>+4.3</f>
        <v>4.3</v>
      </c>
      <c r="B402" s="3" t="str">
        <f t="shared" si="1"/>
        <v>#REF!</v>
      </c>
    </row>
    <row r="403">
      <c r="A403" s="25">
        <f>+3.89%</f>
        <v>0.0389</v>
      </c>
      <c r="B403" s="3" t="str">
        <f t="shared" si="1"/>
        <v>#REF!</v>
      </c>
    </row>
    <row r="404">
      <c r="A404" s="26">
        <v>184238.0</v>
      </c>
      <c r="B404" s="3" t="str">
        <f t="shared" si="1"/>
        <v>#REF!</v>
      </c>
    </row>
    <row r="405">
      <c r="A405" s="26">
        <v>185744.0</v>
      </c>
      <c r="B405" s="3" t="str">
        <f t="shared" si="1"/>
        <v>#REF!</v>
      </c>
    </row>
    <row r="406">
      <c r="A406" s="27">
        <v>40620.0</v>
      </c>
      <c r="B406" s="3" t="str">
        <f t="shared" si="1"/>
        <v>#REF!</v>
      </c>
    </row>
    <row r="407">
      <c r="A407" s="28">
        <v>115.5</v>
      </c>
      <c r="B407" s="3" t="str">
        <f t="shared" si="1"/>
        <v>#REF!</v>
      </c>
    </row>
    <row r="408">
      <c r="A408" s="28">
        <v>117.29</v>
      </c>
      <c r="B408" s="3" t="str">
        <f t="shared" si="1"/>
        <v>#REF!</v>
      </c>
    </row>
    <row r="409">
      <c r="A409" s="28">
        <v>113.07</v>
      </c>
      <c r="B409" s="3" t="str">
        <f t="shared" si="1"/>
        <v>#REF!</v>
      </c>
    </row>
    <row r="410">
      <c r="A410" s="28">
        <v>113.93</v>
      </c>
      <c r="B410" s="3" t="str">
        <f t="shared" si="1"/>
        <v>#REF!</v>
      </c>
    </row>
    <row r="411">
      <c r="A411" s="21">
        <v>-0.97</v>
      </c>
      <c r="B411" s="3" t="str">
        <f t="shared" si="1"/>
        <v>#REF!</v>
      </c>
    </row>
    <row r="412">
      <c r="A412" s="22">
        <v>-0.0084</v>
      </c>
      <c r="B412" s="3" t="str">
        <f t="shared" si="1"/>
        <v>#REF!</v>
      </c>
    </row>
    <row r="413">
      <c r="A413" s="24">
        <v>235366.0</v>
      </c>
      <c r="B413" s="3" t="str">
        <f t="shared" si="1"/>
        <v>#REF!</v>
      </c>
    </row>
    <row r="414">
      <c r="A414" s="24">
        <v>191008.0</v>
      </c>
      <c r="B414" s="3" t="str">
        <f t="shared" si="1"/>
        <v>#REF!</v>
      </c>
    </row>
    <row r="415">
      <c r="A415" s="23">
        <v>40623.0</v>
      </c>
      <c r="B415" s="3" t="str">
        <f t="shared" si="1"/>
        <v>#REF!</v>
      </c>
    </row>
    <row r="416">
      <c r="A416" s="21">
        <v>115.68</v>
      </c>
      <c r="B416" s="3" t="str">
        <f t="shared" si="1"/>
        <v>#REF!</v>
      </c>
    </row>
    <row r="417">
      <c r="A417" s="21">
        <v>116.22</v>
      </c>
      <c r="B417" s="3" t="str">
        <f t="shared" si="1"/>
        <v>#REF!</v>
      </c>
    </row>
    <row r="418">
      <c r="A418" s="21">
        <v>114.6</v>
      </c>
      <c r="B418" s="3" t="str">
        <f t="shared" si="1"/>
        <v>#REF!</v>
      </c>
    </row>
    <row r="419">
      <c r="A419" s="21">
        <v>114.96</v>
      </c>
      <c r="B419" s="3" t="str">
        <f t="shared" si="1"/>
        <v>#REF!</v>
      </c>
    </row>
    <row r="420">
      <c r="A420" s="25">
        <f>+1.03</f>
        <v>1.03</v>
      </c>
      <c r="B420" s="3" t="str">
        <f t="shared" si="1"/>
        <v>#REF!</v>
      </c>
    </row>
    <row r="421">
      <c r="A421" s="25">
        <f>+0.9%</f>
        <v>0.009</v>
      </c>
      <c r="B421" s="3" t="str">
        <f t="shared" si="1"/>
        <v>#REF!</v>
      </c>
    </row>
    <row r="422">
      <c r="A422" s="26">
        <v>161344.0</v>
      </c>
      <c r="B422" s="3" t="str">
        <f t="shared" si="1"/>
        <v>#REF!</v>
      </c>
    </row>
    <row r="423">
      <c r="A423" s="26">
        <v>192208.0</v>
      </c>
      <c r="B423" s="3" t="str">
        <f t="shared" si="1"/>
        <v>#REF!</v>
      </c>
    </row>
    <row r="424">
      <c r="A424" s="27">
        <v>40624.0</v>
      </c>
      <c r="B424" s="3" t="str">
        <f t="shared" si="1"/>
        <v>#REF!</v>
      </c>
    </row>
    <row r="425">
      <c r="A425" s="28">
        <v>114.98</v>
      </c>
      <c r="B425" s="3" t="str">
        <f t="shared" si="1"/>
        <v>#REF!</v>
      </c>
    </row>
    <row r="426">
      <c r="A426" s="28">
        <v>116.09</v>
      </c>
      <c r="B426" s="3" t="str">
        <f t="shared" si="1"/>
        <v>#REF!</v>
      </c>
    </row>
    <row r="427">
      <c r="A427" s="28">
        <v>114.15</v>
      </c>
      <c r="B427" s="3" t="str">
        <f t="shared" si="1"/>
        <v>#REF!</v>
      </c>
    </row>
    <row r="428">
      <c r="A428" s="28">
        <v>115.7</v>
      </c>
      <c r="B428" s="3" t="str">
        <f t="shared" si="1"/>
        <v>#REF!</v>
      </c>
    </row>
    <row r="429">
      <c r="A429" s="25">
        <f>+0.74</f>
        <v>0.74</v>
      </c>
      <c r="B429" s="3" t="str">
        <f t="shared" si="1"/>
        <v>#REF!</v>
      </c>
    </row>
    <row r="430">
      <c r="A430" s="25">
        <f>+0.64%</f>
        <v>0.0064</v>
      </c>
      <c r="B430" s="3" t="str">
        <f t="shared" si="1"/>
        <v>#REF!</v>
      </c>
    </row>
    <row r="431">
      <c r="A431" s="26">
        <v>149464.0</v>
      </c>
      <c r="B431" s="3" t="str">
        <f t="shared" si="1"/>
        <v>#REF!</v>
      </c>
    </row>
    <row r="432">
      <c r="A432" s="26">
        <v>186881.0</v>
      </c>
      <c r="B432" s="3" t="str">
        <f t="shared" si="1"/>
        <v>#REF!</v>
      </c>
    </row>
    <row r="433">
      <c r="A433" s="27">
        <v>40625.0</v>
      </c>
      <c r="B433" s="3" t="str">
        <f t="shared" si="1"/>
        <v>#REF!</v>
      </c>
    </row>
    <row r="434">
      <c r="A434" s="28">
        <v>115.9</v>
      </c>
      <c r="B434" s="3" t="str">
        <f t="shared" si="1"/>
        <v>#REF!</v>
      </c>
    </row>
    <row r="435">
      <c r="A435" s="28">
        <v>116.4</v>
      </c>
      <c r="B435" s="3" t="str">
        <f t="shared" si="1"/>
        <v>#REF!</v>
      </c>
    </row>
    <row r="436">
      <c r="A436" s="28">
        <v>115.07</v>
      </c>
      <c r="B436" s="3" t="str">
        <f t="shared" si="1"/>
        <v>#REF!</v>
      </c>
    </row>
    <row r="437">
      <c r="A437" s="28">
        <v>115.55</v>
      </c>
      <c r="B437" s="3" t="str">
        <f t="shared" si="1"/>
        <v>#REF!</v>
      </c>
    </row>
    <row r="438">
      <c r="A438" s="21">
        <v>-0.15</v>
      </c>
      <c r="B438" s="3" t="str">
        <f t="shared" si="1"/>
        <v>#REF!</v>
      </c>
    </row>
    <row r="439">
      <c r="A439" s="22">
        <v>-0.0013</v>
      </c>
      <c r="B439" s="3" t="str">
        <f t="shared" si="1"/>
        <v>#REF!</v>
      </c>
    </row>
    <row r="440">
      <c r="A440" s="24">
        <v>133351.0</v>
      </c>
      <c r="B440" s="3" t="str">
        <f t="shared" si="1"/>
        <v>#REF!</v>
      </c>
    </row>
    <row r="441">
      <c r="A441" s="24">
        <v>187622.0</v>
      </c>
      <c r="B441" s="3" t="str">
        <f t="shared" si="1"/>
        <v>#REF!</v>
      </c>
    </row>
    <row r="442">
      <c r="A442" s="23">
        <v>40626.0</v>
      </c>
      <c r="B442" s="3" t="str">
        <f t="shared" si="1"/>
        <v>#REF!</v>
      </c>
    </row>
    <row r="443">
      <c r="A443" s="21">
        <v>115.38</v>
      </c>
      <c r="B443" s="3" t="str">
        <f t="shared" si="1"/>
        <v>#REF!</v>
      </c>
    </row>
    <row r="444">
      <c r="A444" s="21">
        <v>115.92</v>
      </c>
      <c r="B444" s="3" t="str">
        <f t="shared" si="1"/>
        <v>#REF!</v>
      </c>
    </row>
    <row r="445">
      <c r="A445" s="21">
        <v>114.5</v>
      </c>
      <c r="B445" s="3" t="str">
        <f t="shared" si="1"/>
        <v>#REF!</v>
      </c>
    </row>
    <row r="446">
      <c r="A446" s="21">
        <v>115.72</v>
      </c>
      <c r="B446" s="3" t="str">
        <f t="shared" si="1"/>
        <v>#REF!</v>
      </c>
    </row>
    <row r="447">
      <c r="A447" s="25">
        <f>+0.17</f>
        <v>0.17</v>
      </c>
      <c r="B447" s="3" t="str">
        <f t="shared" si="1"/>
        <v>#REF!</v>
      </c>
    </row>
    <row r="448">
      <c r="A448" s="25">
        <f>+0.15%</f>
        <v>0.0015</v>
      </c>
      <c r="B448" s="3" t="str">
        <f t="shared" si="1"/>
        <v>#REF!</v>
      </c>
    </row>
    <row r="449">
      <c r="A449" s="26">
        <v>165366.0</v>
      </c>
      <c r="B449" s="3" t="str">
        <f t="shared" si="1"/>
        <v>#REF!</v>
      </c>
    </row>
    <row r="450">
      <c r="A450" s="26">
        <v>187049.0</v>
      </c>
      <c r="B450" s="3" t="str">
        <f t="shared" si="1"/>
        <v>#REF!</v>
      </c>
    </row>
    <row r="451">
      <c r="A451" s="27">
        <v>40627.0</v>
      </c>
      <c r="B451" s="3" t="str">
        <f t="shared" si="1"/>
        <v>#REF!</v>
      </c>
    </row>
    <row r="452">
      <c r="A452" s="28">
        <v>115.73</v>
      </c>
      <c r="B452" s="3" t="str">
        <f t="shared" si="1"/>
        <v>#REF!</v>
      </c>
    </row>
    <row r="453">
      <c r="A453" s="28">
        <v>116.13</v>
      </c>
      <c r="B453" s="3" t="str">
        <f t="shared" si="1"/>
        <v>#REF!</v>
      </c>
    </row>
    <row r="454">
      <c r="A454" s="28">
        <v>115.2</v>
      </c>
      <c r="B454" s="3" t="str">
        <f t="shared" si="1"/>
        <v>#REF!</v>
      </c>
    </row>
    <row r="455">
      <c r="A455" s="28">
        <v>115.59</v>
      </c>
      <c r="B455" s="3" t="str">
        <f t="shared" si="1"/>
        <v>#REF!</v>
      </c>
    </row>
    <row r="456">
      <c r="A456" s="21">
        <v>-0.13</v>
      </c>
      <c r="B456" s="3" t="str">
        <f t="shared" si="1"/>
        <v>#REF!</v>
      </c>
    </row>
    <row r="457">
      <c r="A457" s="22">
        <v>-0.0011</v>
      </c>
      <c r="B457" s="3" t="str">
        <f t="shared" si="1"/>
        <v>#REF!</v>
      </c>
    </row>
    <row r="458">
      <c r="A458" s="24">
        <v>114224.0</v>
      </c>
      <c r="B458" s="3" t="str">
        <f t="shared" si="1"/>
        <v>#REF!</v>
      </c>
    </row>
    <row r="459">
      <c r="A459" s="24">
        <v>183204.0</v>
      </c>
      <c r="B459" s="3" t="str">
        <f t="shared" si="1"/>
        <v>#REF!</v>
      </c>
    </row>
    <row r="460">
      <c r="A460" s="23">
        <v>40630.0</v>
      </c>
      <c r="B460" s="3" t="str">
        <f t="shared" si="1"/>
        <v>#REF!</v>
      </c>
    </row>
    <row r="461">
      <c r="A461" s="21">
        <v>115.75</v>
      </c>
      <c r="B461" s="3" t="str">
        <f t="shared" si="1"/>
        <v>#REF!</v>
      </c>
    </row>
    <row r="462">
      <c r="A462" s="21">
        <v>116.0</v>
      </c>
      <c r="B462" s="3" t="str">
        <f t="shared" si="1"/>
        <v>#REF!</v>
      </c>
    </row>
    <row r="463">
      <c r="A463" s="21">
        <v>114.55</v>
      </c>
      <c r="B463" s="3" t="str">
        <f t="shared" si="1"/>
        <v>#REF!</v>
      </c>
    </row>
    <row r="464">
      <c r="A464" s="21">
        <v>114.8</v>
      </c>
      <c r="B464" s="3" t="str">
        <f t="shared" si="1"/>
        <v>#REF!</v>
      </c>
    </row>
    <row r="465">
      <c r="A465" s="21">
        <v>-0.79</v>
      </c>
      <c r="B465" s="3" t="str">
        <f t="shared" si="1"/>
        <v>#REF!</v>
      </c>
    </row>
    <row r="466">
      <c r="A466" s="22">
        <v>-0.0068</v>
      </c>
      <c r="B466" s="3" t="str">
        <f t="shared" si="1"/>
        <v>#REF!</v>
      </c>
    </row>
    <row r="467">
      <c r="A467" s="24">
        <v>138658.0</v>
      </c>
      <c r="B467" s="3" t="str">
        <f t="shared" si="1"/>
        <v>#REF!</v>
      </c>
    </row>
    <row r="468">
      <c r="A468" s="24">
        <v>177723.0</v>
      </c>
      <c r="B468" s="3" t="str">
        <f t="shared" si="1"/>
        <v>#REF!</v>
      </c>
    </row>
    <row r="469">
      <c r="A469" s="23">
        <v>40631.0</v>
      </c>
      <c r="B469" s="3" t="str">
        <f t="shared" si="1"/>
        <v>#REF!</v>
      </c>
    </row>
    <row r="470">
      <c r="A470" s="21">
        <v>114.68</v>
      </c>
      <c r="B470" s="3" t="str">
        <f t="shared" si="1"/>
        <v>#REF!</v>
      </c>
    </row>
    <row r="471">
      <c r="A471" s="21">
        <v>115.64</v>
      </c>
      <c r="B471" s="3" t="str">
        <f t="shared" si="1"/>
        <v>#REF!</v>
      </c>
    </row>
    <row r="472">
      <c r="A472" s="21">
        <v>113.52</v>
      </c>
      <c r="B472" s="3" t="str">
        <f t="shared" si="1"/>
        <v>#REF!</v>
      </c>
    </row>
    <row r="473">
      <c r="A473" s="21">
        <v>115.16</v>
      </c>
      <c r="B473" s="3" t="str">
        <f t="shared" si="1"/>
        <v>#REF!</v>
      </c>
    </row>
    <row r="474">
      <c r="A474" s="25">
        <f>+0.36</f>
        <v>0.36</v>
      </c>
      <c r="B474" s="3" t="str">
        <f t="shared" si="1"/>
        <v>#REF!</v>
      </c>
    </row>
    <row r="475">
      <c r="A475" s="25">
        <f>+0.31%</f>
        <v>0.0031</v>
      </c>
      <c r="B475" s="3" t="str">
        <f t="shared" si="1"/>
        <v>#REF!</v>
      </c>
    </row>
    <row r="476">
      <c r="A476" s="26">
        <v>155799.0</v>
      </c>
      <c r="B476" s="3" t="str">
        <f t="shared" si="1"/>
        <v>#REF!</v>
      </c>
    </row>
    <row r="477">
      <c r="A477" s="26">
        <v>166551.0</v>
      </c>
      <c r="B477" s="3" t="str">
        <f t="shared" si="1"/>
        <v>#REF!</v>
      </c>
    </row>
    <row r="478">
      <c r="A478" s="27">
        <v>40632.0</v>
      </c>
      <c r="B478" s="3" t="str">
        <f t="shared" si="1"/>
        <v>#REF!</v>
      </c>
    </row>
    <row r="479">
      <c r="A479" s="28">
        <v>115.11</v>
      </c>
      <c r="B479" s="3" t="str">
        <f t="shared" si="1"/>
        <v>#REF!</v>
      </c>
    </row>
    <row r="480">
      <c r="A480" s="28">
        <v>115.7</v>
      </c>
      <c r="B480" s="3" t="str">
        <f t="shared" si="1"/>
        <v>#REF!</v>
      </c>
    </row>
    <row r="481">
      <c r="A481" s="28">
        <v>114.5</v>
      </c>
      <c r="B481" s="3" t="str">
        <f t="shared" si="1"/>
        <v>#REF!</v>
      </c>
    </row>
    <row r="482">
      <c r="A482" s="28">
        <v>115.13</v>
      </c>
      <c r="B482" s="3" t="str">
        <f t="shared" si="1"/>
        <v>#REF!</v>
      </c>
    </row>
    <row r="483">
      <c r="A483" s="21">
        <v>-0.03</v>
      </c>
      <c r="B483" s="3" t="str">
        <f t="shared" si="1"/>
        <v>#REF!</v>
      </c>
    </row>
    <row r="484">
      <c r="A484" s="22">
        <v>-3.0E-4</v>
      </c>
      <c r="B484" s="3" t="str">
        <f t="shared" si="1"/>
        <v>#REF!</v>
      </c>
    </row>
    <row r="485">
      <c r="A485" s="24">
        <v>123187.0</v>
      </c>
      <c r="B485" s="3" t="str">
        <f t="shared" si="1"/>
        <v>#REF!</v>
      </c>
    </row>
    <row r="486">
      <c r="A486" s="24">
        <v>158740.0</v>
      </c>
      <c r="B486" s="3" t="str">
        <f t="shared" si="1"/>
        <v>#REF!</v>
      </c>
    </row>
    <row r="487">
      <c r="A487" s="23">
        <v>40633.0</v>
      </c>
      <c r="B487" s="3" t="str">
        <f t="shared" si="1"/>
        <v>#REF!</v>
      </c>
    </row>
    <row r="488">
      <c r="A488" s="21">
        <v>115.3</v>
      </c>
      <c r="B488" s="3" t="str">
        <f t="shared" si="1"/>
        <v>#REF!</v>
      </c>
    </row>
    <row r="489">
      <c r="A489" s="21">
        <v>117.7</v>
      </c>
      <c r="B489" s="3" t="str">
        <f t="shared" si="1"/>
        <v>#REF!</v>
      </c>
    </row>
    <row r="490">
      <c r="A490" s="21">
        <v>115.11</v>
      </c>
      <c r="B490" s="3" t="str">
        <f t="shared" si="1"/>
        <v>#REF!</v>
      </c>
    </row>
    <row r="491">
      <c r="A491" s="21">
        <v>117.36</v>
      </c>
      <c r="B491" s="3" t="str">
        <f t="shared" si="1"/>
        <v>#REF!</v>
      </c>
    </row>
    <row r="492">
      <c r="A492" s="25">
        <f>+2.23</f>
        <v>2.23</v>
      </c>
      <c r="B492" s="3" t="str">
        <f t="shared" si="1"/>
        <v>#REF!</v>
      </c>
    </row>
    <row r="493">
      <c r="A493" s="25">
        <f>+1.94%</f>
        <v>0.0194</v>
      </c>
      <c r="B493" s="3" t="str">
        <f t="shared" si="1"/>
        <v>#REF!</v>
      </c>
    </row>
    <row r="494">
      <c r="A494" s="26">
        <v>178835.0</v>
      </c>
      <c r="B494" s="3" t="str">
        <f t="shared" si="1"/>
        <v>#REF!</v>
      </c>
    </row>
    <row r="495">
      <c r="A495" s="26">
        <v>170297.0</v>
      </c>
      <c r="B495" s="3" t="str">
        <f t="shared" si="1"/>
        <v>#REF!</v>
      </c>
    </row>
    <row r="496">
      <c r="A496" s="27">
        <v>40634.0</v>
      </c>
      <c r="B496" s="3" t="str">
        <f t="shared" si="1"/>
        <v>#REF!</v>
      </c>
    </row>
    <row r="497">
      <c r="A497" s="28">
        <v>117.61</v>
      </c>
      <c r="B497" s="3" t="str">
        <f t="shared" si="1"/>
        <v>#REF!</v>
      </c>
    </row>
    <row r="498">
      <c r="A498" s="28">
        <v>119.14</v>
      </c>
      <c r="B498" s="3" t="str">
        <f t="shared" si="1"/>
        <v>#REF!</v>
      </c>
    </row>
    <row r="499">
      <c r="A499" s="28">
        <v>116.75</v>
      </c>
      <c r="B499" s="3" t="str">
        <f t="shared" si="1"/>
        <v>#REF!</v>
      </c>
    </row>
    <row r="500">
      <c r="A500" s="28">
        <v>118.7</v>
      </c>
      <c r="B500" s="3" t="str">
        <f t="shared" si="1"/>
        <v>#REF!</v>
      </c>
    </row>
    <row r="501">
      <c r="A501" s="25">
        <f>+1.34</f>
        <v>1.34</v>
      </c>
      <c r="B501" s="3" t="str">
        <f t="shared" si="1"/>
        <v>#REF!</v>
      </c>
    </row>
    <row r="502">
      <c r="A502" s="25">
        <f>+1.14%</f>
        <v>0.0114</v>
      </c>
      <c r="B502" s="3" t="str">
        <f t="shared" si="1"/>
        <v>#REF!</v>
      </c>
    </row>
    <row r="503">
      <c r="A503" s="26">
        <v>184821.0</v>
      </c>
      <c r="B503" s="3" t="str">
        <f t="shared" si="1"/>
        <v>#REF!</v>
      </c>
    </row>
    <row r="504">
      <c r="A504" s="26">
        <v>163076.0</v>
      </c>
      <c r="B504" s="3" t="str">
        <f t="shared" si="1"/>
        <v>#REF!</v>
      </c>
    </row>
    <row r="505">
      <c r="A505" s="27">
        <v>40637.0</v>
      </c>
      <c r="B505" s="3" t="str">
        <f t="shared" si="1"/>
        <v>#REF!</v>
      </c>
    </row>
    <row r="506">
      <c r="A506" s="28">
        <v>119.05</v>
      </c>
      <c r="B506" s="3" t="str">
        <f t="shared" si="1"/>
        <v>#REF!</v>
      </c>
    </row>
    <row r="507">
      <c r="A507" s="28">
        <v>121.29</v>
      </c>
      <c r="B507" s="3" t="str">
        <f t="shared" si="1"/>
        <v>#REF!</v>
      </c>
    </row>
    <row r="508">
      <c r="A508" s="28">
        <v>118.75</v>
      </c>
      <c r="B508" s="3" t="str">
        <f t="shared" si="1"/>
        <v>#REF!</v>
      </c>
    </row>
    <row r="509">
      <c r="A509" s="28">
        <v>121.06</v>
      </c>
      <c r="B509" s="3" t="str">
        <f t="shared" si="1"/>
        <v>#REF!</v>
      </c>
    </row>
    <row r="510">
      <c r="A510" s="25">
        <f>+2.36</f>
        <v>2.36</v>
      </c>
      <c r="B510" s="3" t="str">
        <f t="shared" si="1"/>
        <v>#REF!</v>
      </c>
    </row>
    <row r="511">
      <c r="A511" s="25">
        <f>+1.99%</f>
        <v>0.0199</v>
      </c>
      <c r="B511" s="3" t="str">
        <f t="shared" si="1"/>
        <v>#REF!</v>
      </c>
    </row>
    <row r="512">
      <c r="A512" s="26">
        <v>172877.0</v>
      </c>
      <c r="B512" s="3" t="str">
        <f t="shared" si="1"/>
        <v>#REF!</v>
      </c>
    </row>
    <row r="513">
      <c r="A513" s="26">
        <v>147805.0</v>
      </c>
      <c r="B513" s="3" t="str">
        <f t="shared" si="1"/>
        <v>#REF!</v>
      </c>
    </row>
    <row r="514">
      <c r="A514" s="27">
        <v>40638.0</v>
      </c>
      <c r="B514" s="3" t="str">
        <f t="shared" si="1"/>
        <v>#REF!</v>
      </c>
    </row>
    <row r="515">
      <c r="A515" s="28">
        <v>120.81</v>
      </c>
      <c r="B515" s="3" t="str">
        <f t="shared" si="1"/>
        <v>#REF!</v>
      </c>
    </row>
    <row r="516">
      <c r="A516" s="28">
        <v>122.89</v>
      </c>
      <c r="B516" s="3" t="str">
        <f t="shared" si="1"/>
        <v>#REF!</v>
      </c>
    </row>
    <row r="517">
      <c r="A517" s="28">
        <v>119.95</v>
      </c>
      <c r="B517" s="3" t="str">
        <f t="shared" si="1"/>
        <v>#REF!</v>
      </c>
    </row>
    <row r="518">
      <c r="A518" s="28">
        <v>122.22</v>
      </c>
      <c r="B518" s="3" t="str">
        <f t="shared" si="1"/>
        <v>#REF!</v>
      </c>
    </row>
    <row r="519">
      <c r="A519" s="25">
        <f>+1.16</f>
        <v>1.16</v>
      </c>
      <c r="B519" s="3" t="str">
        <f t="shared" si="1"/>
        <v>#REF!</v>
      </c>
    </row>
    <row r="520">
      <c r="A520" s="25">
        <f>+0.96%</f>
        <v>0.0096</v>
      </c>
      <c r="B520" s="3" t="str">
        <f t="shared" si="1"/>
        <v>#REF!</v>
      </c>
    </row>
    <row r="521">
      <c r="A521" s="26">
        <v>199747.0</v>
      </c>
      <c r="B521" s="3" t="str">
        <f t="shared" si="1"/>
        <v>#REF!</v>
      </c>
    </row>
    <row r="522">
      <c r="A522" s="26">
        <v>143852.0</v>
      </c>
      <c r="B522" s="3" t="str">
        <f t="shared" si="1"/>
        <v>#REF!</v>
      </c>
    </row>
    <row r="523">
      <c r="A523" s="27">
        <v>40639.0</v>
      </c>
      <c r="B523" s="3" t="str">
        <f t="shared" si="1"/>
        <v>#REF!</v>
      </c>
    </row>
    <row r="524">
      <c r="A524" s="28">
        <v>121.72</v>
      </c>
      <c r="B524" s="3" t="str">
        <f t="shared" si="1"/>
        <v>#REF!</v>
      </c>
    </row>
    <row r="525">
      <c r="A525" s="28">
        <v>123.37</v>
      </c>
      <c r="B525" s="3" t="str">
        <f t="shared" si="1"/>
        <v>#REF!</v>
      </c>
    </row>
    <row r="526">
      <c r="A526" s="28">
        <v>121.36</v>
      </c>
      <c r="B526" s="3" t="str">
        <f t="shared" si="1"/>
        <v>#REF!</v>
      </c>
    </row>
    <row r="527">
      <c r="A527" s="28">
        <v>122.3</v>
      </c>
      <c r="B527" s="3" t="str">
        <f t="shared" si="1"/>
        <v>#REF!</v>
      </c>
    </row>
    <row r="528">
      <c r="A528" s="25">
        <f>+0.08</f>
        <v>0.08</v>
      </c>
      <c r="B528" s="3" t="str">
        <f t="shared" si="1"/>
        <v>#REF!</v>
      </c>
    </row>
    <row r="529">
      <c r="A529" s="25">
        <f>+0.07%</f>
        <v>0.0007</v>
      </c>
      <c r="B529" s="3" t="str">
        <f t="shared" si="1"/>
        <v>#REF!</v>
      </c>
    </row>
    <row r="530">
      <c r="A530" s="26">
        <v>154915.0</v>
      </c>
      <c r="B530" s="3" t="str">
        <f t="shared" si="1"/>
        <v>#REF!</v>
      </c>
    </row>
    <row r="531">
      <c r="A531" s="26">
        <v>129900.0</v>
      </c>
      <c r="B531" s="3" t="str">
        <f t="shared" si="1"/>
        <v>#REF!</v>
      </c>
    </row>
    <row r="532">
      <c r="A532" s="27">
        <v>40640.0</v>
      </c>
      <c r="B532" s="3" t="str">
        <f t="shared" si="1"/>
        <v>#REF!</v>
      </c>
    </row>
    <row r="533">
      <c r="A533" s="28">
        <v>122.35</v>
      </c>
      <c r="B533" s="3" t="str">
        <f t="shared" si="1"/>
        <v>#REF!</v>
      </c>
    </row>
    <row r="534">
      <c r="A534" s="28">
        <v>122.89</v>
      </c>
      <c r="B534" s="3" t="str">
        <f t="shared" si="1"/>
        <v>#REF!</v>
      </c>
    </row>
    <row r="535">
      <c r="A535" s="28">
        <v>121.38</v>
      </c>
      <c r="B535" s="3" t="str">
        <f t="shared" si="1"/>
        <v>#REF!</v>
      </c>
    </row>
    <row r="536">
      <c r="A536" s="28">
        <v>122.67</v>
      </c>
      <c r="B536" s="3" t="str">
        <f t="shared" si="1"/>
        <v>#REF!</v>
      </c>
    </row>
    <row r="537">
      <c r="A537" s="25">
        <f>+0.37</f>
        <v>0.37</v>
      </c>
      <c r="B537" s="3" t="str">
        <f t="shared" si="1"/>
        <v>#REF!</v>
      </c>
    </row>
    <row r="538">
      <c r="A538" s="25">
        <f>+0.3%</f>
        <v>0.003</v>
      </c>
      <c r="B538" s="3" t="str">
        <f t="shared" si="1"/>
        <v>#REF!</v>
      </c>
    </row>
    <row r="539">
      <c r="A539" s="26">
        <v>155315.0</v>
      </c>
      <c r="B539" s="3" t="str">
        <f t="shared" si="1"/>
        <v>#REF!</v>
      </c>
    </row>
    <row r="540">
      <c r="A540" s="26">
        <v>123683.0</v>
      </c>
      <c r="B540" s="3" t="str">
        <f t="shared" si="1"/>
        <v>#REF!</v>
      </c>
    </row>
    <row r="541">
      <c r="A541" s="27">
        <v>40641.0</v>
      </c>
      <c r="B541" s="3" t="str">
        <f t="shared" si="1"/>
        <v>#REF!</v>
      </c>
    </row>
    <row r="542">
      <c r="A542" s="28">
        <v>122.45</v>
      </c>
      <c r="B542" s="3" t="str">
        <f t="shared" si="1"/>
        <v>#REF!</v>
      </c>
    </row>
    <row r="543">
      <c r="A543" s="28">
        <v>126.91</v>
      </c>
      <c r="B543" s="3" t="str">
        <f t="shared" si="1"/>
        <v>#REF!</v>
      </c>
    </row>
    <row r="544">
      <c r="A544" s="28">
        <v>122.28</v>
      </c>
      <c r="B544" s="3" t="str">
        <f t="shared" si="1"/>
        <v>#REF!</v>
      </c>
    </row>
    <row r="545">
      <c r="A545" s="28">
        <v>126.65</v>
      </c>
      <c r="B545" s="3" t="str">
        <f t="shared" si="1"/>
        <v>#REF!</v>
      </c>
    </row>
    <row r="546">
      <c r="A546" s="25">
        <f>+3.98</f>
        <v>3.98</v>
      </c>
      <c r="B546" s="3" t="str">
        <f t="shared" si="1"/>
        <v>#REF!</v>
      </c>
    </row>
    <row r="547">
      <c r="A547" s="25">
        <f>+3.24%</f>
        <v>0.0324</v>
      </c>
      <c r="B547" s="3" t="str">
        <f t="shared" si="1"/>
        <v>#REF!</v>
      </c>
    </row>
    <row r="548">
      <c r="A548" s="26">
        <v>153923.0</v>
      </c>
      <c r="B548" s="3" t="str">
        <f t="shared" si="1"/>
        <v>#REF!</v>
      </c>
    </row>
    <row r="549">
      <c r="A549" s="26">
        <v>111530.0</v>
      </c>
      <c r="B549" s="3" t="str">
        <f t="shared" si="1"/>
        <v>#REF!</v>
      </c>
    </row>
    <row r="550">
      <c r="A550" s="27">
        <v>40644.0</v>
      </c>
      <c r="B550" s="3" t="str">
        <f t="shared" si="1"/>
        <v>#REF!</v>
      </c>
    </row>
    <row r="551">
      <c r="A551" s="28">
        <v>126.58</v>
      </c>
      <c r="B551" s="3" t="str">
        <f t="shared" si="1"/>
        <v>#REF!</v>
      </c>
    </row>
    <row r="552">
      <c r="A552" s="28">
        <v>127.02</v>
      </c>
      <c r="B552" s="3" t="str">
        <f t="shared" si="1"/>
        <v>#REF!</v>
      </c>
    </row>
    <row r="553">
      <c r="A553" s="28">
        <v>123.0</v>
      </c>
      <c r="B553" s="3" t="str">
        <f t="shared" si="1"/>
        <v>#REF!</v>
      </c>
    </row>
    <row r="554">
      <c r="A554" s="28">
        <v>123.98</v>
      </c>
      <c r="B554" s="3" t="str">
        <f t="shared" si="1"/>
        <v>#REF!</v>
      </c>
    </row>
    <row r="555">
      <c r="A555" s="21">
        <v>-2.67</v>
      </c>
      <c r="B555" s="3" t="str">
        <f t="shared" si="1"/>
        <v>#REF!</v>
      </c>
    </row>
    <row r="556">
      <c r="A556" s="22">
        <v>-0.0211</v>
      </c>
      <c r="B556" s="3" t="str">
        <f t="shared" si="1"/>
        <v>#REF!</v>
      </c>
    </row>
    <row r="557">
      <c r="A557" s="24">
        <v>169924.0</v>
      </c>
      <c r="B557" s="3" t="str">
        <f t="shared" si="1"/>
        <v>#REF!</v>
      </c>
    </row>
    <row r="558">
      <c r="A558" s="24">
        <v>101111.0</v>
      </c>
      <c r="B558" s="3" t="str">
        <f t="shared" si="1"/>
        <v>#REF!</v>
      </c>
    </row>
    <row r="559">
      <c r="A559" s="23">
        <v>40645.0</v>
      </c>
      <c r="B559" s="3" t="str">
        <f t="shared" si="1"/>
        <v>#REF!</v>
      </c>
    </row>
    <row r="560">
      <c r="A560" s="21">
        <v>123.34</v>
      </c>
      <c r="B560" s="3" t="str">
        <f t="shared" si="1"/>
        <v>#REF!</v>
      </c>
    </row>
    <row r="561">
      <c r="A561" s="21">
        <v>125.38</v>
      </c>
      <c r="B561" s="3" t="str">
        <f t="shared" si="1"/>
        <v>#REF!</v>
      </c>
    </row>
    <row r="562">
      <c r="A562" s="21">
        <v>120.0</v>
      </c>
      <c r="B562" s="3" t="str">
        <f t="shared" si="1"/>
        <v>#REF!</v>
      </c>
    </row>
    <row r="563">
      <c r="A563" s="21">
        <v>120.92</v>
      </c>
      <c r="B563" s="3" t="str">
        <f t="shared" si="1"/>
        <v>#REF!</v>
      </c>
    </row>
    <row r="564">
      <c r="A564" s="21">
        <v>-3.06</v>
      </c>
      <c r="B564" s="3" t="str">
        <f t="shared" si="1"/>
        <v>#REF!</v>
      </c>
    </row>
    <row r="565">
      <c r="A565" s="22">
        <v>-0.0247</v>
      </c>
      <c r="B565" s="3" t="str">
        <f t="shared" si="1"/>
        <v>#REF!</v>
      </c>
    </row>
    <row r="566">
      <c r="A566" s="24">
        <v>207260.0</v>
      </c>
      <c r="B566" s="3" t="str">
        <f t="shared" si="1"/>
        <v>#REF!</v>
      </c>
    </row>
    <row r="567">
      <c r="A567" s="24">
        <v>73307.0</v>
      </c>
      <c r="B567" s="3" t="str">
        <f t="shared" si="1"/>
        <v>#REF!</v>
      </c>
    </row>
    <row r="568">
      <c r="A568" s="23">
        <v>40646.0</v>
      </c>
      <c r="B568" s="3" t="str">
        <f t="shared" si="1"/>
        <v>#REF!</v>
      </c>
    </row>
    <row r="569">
      <c r="A569" s="21">
        <v>120.8</v>
      </c>
      <c r="B569" s="3" t="str">
        <f t="shared" si="1"/>
        <v>#REF!</v>
      </c>
    </row>
    <row r="570">
      <c r="A570" s="21">
        <v>123.26</v>
      </c>
      <c r="B570" s="3" t="str">
        <f t="shared" si="1"/>
        <v>#REF!</v>
      </c>
    </row>
    <row r="571">
      <c r="A571" s="21">
        <v>120.2</v>
      </c>
      <c r="B571" s="3" t="str">
        <f t="shared" si="1"/>
        <v>#REF!</v>
      </c>
    </row>
    <row r="572">
      <c r="A572" s="21">
        <v>122.88</v>
      </c>
      <c r="B572" s="3" t="str">
        <f t="shared" si="1"/>
        <v>#REF!</v>
      </c>
    </row>
    <row r="573">
      <c r="A573" s="25">
        <f>+1.96</f>
        <v>1.96</v>
      </c>
      <c r="B573" s="3" t="str">
        <f t="shared" si="1"/>
        <v>#REF!</v>
      </c>
    </row>
    <row r="574">
      <c r="A574" s="25">
        <f>+1.62%</f>
        <v>0.0162</v>
      </c>
      <c r="B574" s="3" t="str">
        <f t="shared" si="1"/>
        <v>#REF!</v>
      </c>
    </row>
    <row r="575">
      <c r="A575" s="26">
        <v>118986.0</v>
      </c>
      <c r="B575" s="3" t="str">
        <f t="shared" si="1"/>
        <v>#REF!</v>
      </c>
    </row>
    <row r="576">
      <c r="A576" s="26">
        <v>36638.0</v>
      </c>
      <c r="B576" s="3" t="str">
        <f t="shared" si="1"/>
        <v>#REF!</v>
      </c>
    </row>
    <row r="577">
      <c r="A577" s="7">
        <v>40647.0</v>
      </c>
      <c r="B577" s="3" t="str">
        <f t="shared" si="1"/>
        <v>#REF!</v>
      </c>
    </row>
    <row r="578">
      <c r="A578" s="8">
        <v>123.21</v>
      </c>
      <c r="B578" s="3" t="str">
        <f t="shared" si="1"/>
        <v>#REF!</v>
      </c>
    </row>
    <row r="579">
      <c r="A579" s="8">
        <v>123.4</v>
      </c>
      <c r="B579" s="3" t="str">
        <f t="shared" si="1"/>
        <v>#REF!</v>
      </c>
    </row>
    <row r="580">
      <c r="A580" s="8">
        <v>121.9</v>
      </c>
      <c r="B580" s="3" t="str">
        <f t="shared" si="1"/>
        <v>#REF!</v>
      </c>
    </row>
    <row r="581">
      <c r="A581" s="8">
        <v>122.36</v>
      </c>
      <c r="B581" s="3" t="str">
        <f t="shared" si="1"/>
        <v>#REF!</v>
      </c>
    </row>
    <row r="582">
      <c r="A582" s="11">
        <v>-0.52</v>
      </c>
      <c r="B582" s="3" t="str">
        <f t="shared" si="1"/>
        <v>#REF!</v>
      </c>
    </row>
    <row r="583">
      <c r="A583" s="12">
        <v>-0.0042</v>
      </c>
      <c r="B583" s="3" t="str">
        <f t="shared" si="1"/>
        <v>#REF!</v>
      </c>
    </row>
    <row r="584">
      <c r="A584" s="31">
        <v>28238.0</v>
      </c>
      <c r="B584" s="3" t="str">
        <f t="shared" si="1"/>
        <v>#REF!</v>
      </c>
    </row>
    <row r="585">
      <c r="A585" s="3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40589</v>
      </c>
      <c r="C3" s="3">
        <v>103.76</v>
      </c>
      <c r="D3" s="3">
        <v>104.47</v>
      </c>
      <c r="E3" s="3">
        <v>101.78</v>
      </c>
      <c r="F3" s="3">
        <v>102.11</v>
      </c>
      <c r="G3" s="3">
        <v>-1.52</v>
      </c>
      <c r="H3" s="6">
        <v>-0.0147</v>
      </c>
      <c r="I3" s="15">
        <v>59460.0</v>
      </c>
      <c r="J3" s="15">
        <v>122593.0</v>
      </c>
    </row>
    <row r="4">
      <c r="A4" s="19" t="s">
        <v>4</v>
      </c>
      <c r="B4" s="5">
        <f t="shared" si="1"/>
        <v>40590</v>
      </c>
      <c r="C4" s="3">
        <v>102.29</v>
      </c>
      <c r="D4" s="3">
        <v>104.86</v>
      </c>
      <c r="E4" s="3">
        <v>102.29</v>
      </c>
      <c r="F4" s="3">
        <v>104.17</v>
      </c>
      <c r="G4" s="3">
        <v>2.06</v>
      </c>
      <c r="H4" s="3">
        <v>0.0202</v>
      </c>
      <c r="I4" s="15">
        <v>73872.0</v>
      </c>
      <c r="J4" s="15">
        <v>125860.0</v>
      </c>
    </row>
    <row r="5">
      <c r="A5" s="19" t="s">
        <v>5</v>
      </c>
      <c r="B5" s="5">
        <f t="shared" si="1"/>
        <v>40591</v>
      </c>
      <c r="C5" s="3">
        <v>104.62</v>
      </c>
      <c r="D5" s="3">
        <v>104.73</v>
      </c>
      <c r="E5" s="3">
        <v>102.92</v>
      </c>
      <c r="F5" s="3">
        <v>103.1</v>
      </c>
      <c r="G5" s="3">
        <v>-1.07</v>
      </c>
      <c r="H5" s="6">
        <v>-0.0103</v>
      </c>
      <c r="I5" s="15">
        <v>80254.0</v>
      </c>
      <c r="J5" s="15">
        <v>129258.0</v>
      </c>
    </row>
    <row r="6">
      <c r="A6" s="19" t="s">
        <v>6</v>
      </c>
      <c r="B6" s="5">
        <f t="shared" si="1"/>
        <v>40592</v>
      </c>
      <c r="C6" s="3">
        <v>103.35</v>
      </c>
      <c r="D6" s="3">
        <v>104.03</v>
      </c>
      <c r="E6" s="3">
        <v>101.42</v>
      </c>
      <c r="F6" s="3">
        <v>103.11</v>
      </c>
      <c r="G6" s="3">
        <v>0.01</v>
      </c>
      <c r="H6" s="3">
        <v>1.0E-4</v>
      </c>
      <c r="I6" s="15">
        <v>74145.0</v>
      </c>
      <c r="J6" s="15">
        <v>129762.0</v>
      </c>
    </row>
    <row r="7">
      <c r="A7" s="19" t="s">
        <v>7</v>
      </c>
      <c r="B7" s="5">
        <f t="shared" si="1"/>
        <v>40595</v>
      </c>
      <c r="C7" s="3">
        <v>103.91</v>
      </c>
      <c r="D7" s="3">
        <v>108.55</v>
      </c>
      <c r="E7" s="3">
        <v>103.57</v>
      </c>
      <c r="F7" s="3">
        <v>105.99</v>
      </c>
      <c r="G7" s="3">
        <v>2.88</v>
      </c>
      <c r="H7" s="3">
        <v>0.0279</v>
      </c>
      <c r="I7" s="15">
        <v>44789.0</v>
      </c>
      <c r="J7" s="15">
        <v>129998.0</v>
      </c>
    </row>
    <row r="8">
      <c r="A8" s="19" t="s">
        <v>8</v>
      </c>
      <c r="B8" s="5">
        <f t="shared" si="1"/>
        <v>40596</v>
      </c>
      <c r="C8" s="3">
        <v>107.79</v>
      </c>
      <c r="D8" s="3">
        <v>108.33</v>
      </c>
      <c r="E8" s="3">
        <v>105.69</v>
      </c>
      <c r="F8" s="3">
        <v>105.84</v>
      </c>
      <c r="G8" s="3">
        <v>-0.15</v>
      </c>
      <c r="H8" s="6">
        <v>-0.0014</v>
      </c>
      <c r="I8" s="15">
        <v>126573.0</v>
      </c>
      <c r="J8" s="15">
        <v>132952.0</v>
      </c>
    </row>
    <row r="9">
      <c r="A9" s="19" t="s">
        <v>9</v>
      </c>
      <c r="B9" s="5">
        <f t="shared" si="1"/>
        <v>40597</v>
      </c>
      <c r="C9" s="3">
        <v>106.11</v>
      </c>
      <c r="D9" s="3">
        <v>111.78</v>
      </c>
      <c r="E9" s="3">
        <v>106.11</v>
      </c>
      <c r="F9" s="3">
        <v>110.74</v>
      </c>
      <c r="G9" s="3">
        <v>4.9</v>
      </c>
      <c r="H9" s="3">
        <v>0.0463</v>
      </c>
      <c r="I9" s="15">
        <v>140341.0</v>
      </c>
      <c r="J9" s="15">
        <v>121397.0</v>
      </c>
    </row>
    <row r="10">
      <c r="A10" s="20">
        <v>40589.0</v>
      </c>
      <c r="B10" s="5">
        <f t="shared" si="1"/>
        <v>40598</v>
      </c>
      <c r="C10" s="3">
        <v>111.43</v>
      </c>
      <c r="D10" s="3">
        <v>117.55</v>
      </c>
      <c r="E10" s="3">
        <v>109.38</v>
      </c>
      <c r="F10" s="3">
        <v>110.92</v>
      </c>
      <c r="G10" s="3">
        <v>0.18</v>
      </c>
      <c r="H10" s="3">
        <v>0.0016</v>
      </c>
      <c r="I10" s="15">
        <v>137827.0</v>
      </c>
      <c r="J10" s="15">
        <v>114015.0</v>
      </c>
    </row>
    <row r="11">
      <c r="A11" s="19">
        <v>103.76</v>
      </c>
      <c r="B11" s="5">
        <f t="shared" si="1"/>
        <v>40599</v>
      </c>
      <c r="C11" s="3">
        <v>110.64</v>
      </c>
      <c r="D11" s="3">
        <v>113.29</v>
      </c>
      <c r="E11" s="3">
        <v>110.13</v>
      </c>
      <c r="F11" s="3">
        <v>111.77</v>
      </c>
      <c r="G11" s="3">
        <v>0.85</v>
      </c>
      <c r="H11" s="3">
        <v>0.0077</v>
      </c>
      <c r="I11" s="15">
        <v>91815.0</v>
      </c>
      <c r="J11" s="15">
        <v>113527.0</v>
      </c>
    </row>
    <row r="12">
      <c r="A12" s="19">
        <v>104.47</v>
      </c>
      <c r="B12" s="5">
        <f t="shared" si="1"/>
        <v>40602</v>
      </c>
      <c r="C12" s="3">
        <v>111.83</v>
      </c>
      <c r="D12" s="3">
        <v>113.77</v>
      </c>
      <c r="E12" s="3">
        <v>110.86</v>
      </c>
      <c r="F12" s="3">
        <v>111.52</v>
      </c>
      <c r="G12" s="3">
        <v>-0.25</v>
      </c>
      <c r="H12" s="6">
        <v>-0.0022</v>
      </c>
      <c r="I12" s="15">
        <v>69498.0</v>
      </c>
      <c r="J12" s="15">
        <v>120443.0</v>
      </c>
    </row>
    <row r="13">
      <c r="A13" s="19">
        <v>101.78</v>
      </c>
      <c r="B13" s="5">
        <f t="shared" si="1"/>
        <v>40603</v>
      </c>
      <c r="C13" s="3">
        <v>111.68</v>
      </c>
      <c r="D13" s="3">
        <v>116.36</v>
      </c>
      <c r="E13" s="3">
        <v>111.62</v>
      </c>
      <c r="F13" s="3">
        <v>115.15</v>
      </c>
      <c r="G13" s="3">
        <v>3.63</v>
      </c>
      <c r="H13" s="3">
        <v>0.0326</v>
      </c>
      <c r="I13" s="15">
        <v>80055.0</v>
      </c>
      <c r="J13" s="15">
        <v>125809.0</v>
      </c>
    </row>
    <row r="14">
      <c r="A14" s="19">
        <v>102.11</v>
      </c>
      <c r="B14" s="5">
        <f t="shared" si="1"/>
        <v>40604</v>
      </c>
      <c r="C14" s="3">
        <v>115.92</v>
      </c>
      <c r="D14" s="3">
        <v>117.32</v>
      </c>
      <c r="E14" s="3">
        <v>114.24</v>
      </c>
      <c r="F14" s="3">
        <v>115.97</v>
      </c>
      <c r="G14" s="3">
        <v>0.82</v>
      </c>
      <c r="H14" s="3">
        <v>0.0070999999999999995</v>
      </c>
      <c r="I14" s="15">
        <v>77893.0</v>
      </c>
      <c r="J14" s="15">
        <v>121225.0</v>
      </c>
    </row>
    <row r="15">
      <c r="A15" s="21">
        <v>-1.52</v>
      </c>
      <c r="B15" s="5">
        <f t="shared" si="1"/>
        <v>40605</v>
      </c>
      <c r="C15" s="3">
        <v>116.2</v>
      </c>
      <c r="D15" s="3">
        <v>116.49</v>
      </c>
      <c r="E15" s="3">
        <v>112.93</v>
      </c>
      <c r="F15" s="3">
        <v>114.8</v>
      </c>
      <c r="G15" s="3">
        <v>-1.17</v>
      </c>
      <c r="H15" s="6">
        <v>-0.0101</v>
      </c>
      <c r="I15" s="15">
        <v>87668.0</v>
      </c>
      <c r="J15" s="15">
        <v>127321.0</v>
      </c>
    </row>
    <row r="16">
      <c r="A16" s="22">
        <v>-0.0147</v>
      </c>
      <c r="B16" s="5">
        <f t="shared" si="1"/>
        <v>40606</v>
      </c>
      <c r="C16" s="3">
        <v>114.87</v>
      </c>
      <c r="D16" s="3">
        <v>116.25</v>
      </c>
      <c r="E16" s="3">
        <v>114.75</v>
      </c>
      <c r="F16" s="3">
        <v>115.75</v>
      </c>
      <c r="G16" s="3">
        <v>0.95</v>
      </c>
      <c r="H16" s="3">
        <v>0.0083</v>
      </c>
      <c r="I16" s="15">
        <v>77694.0</v>
      </c>
      <c r="J16" s="15">
        <v>135153.0</v>
      </c>
    </row>
    <row r="17">
      <c r="A17" s="24">
        <v>59460.0</v>
      </c>
      <c r="B17" s="5">
        <f t="shared" si="1"/>
        <v>40609</v>
      </c>
      <c r="C17" s="3">
        <v>116.16</v>
      </c>
      <c r="D17" s="3">
        <v>118.25</v>
      </c>
      <c r="E17" s="3">
        <v>114.68</v>
      </c>
      <c r="F17" s="3">
        <v>115.19</v>
      </c>
      <c r="G17" s="3">
        <v>-0.56</v>
      </c>
      <c r="H17" s="6">
        <v>-0.0048</v>
      </c>
      <c r="I17" s="15">
        <v>107196.0</v>
      </c>
      <c r="J17" s="15">
        <v>146917.0</v>
      </c>
    </row>
    <row r="18">
      <c r="A18" s="24">
        <v>122593.0</v>
      </c>
      <c r="B18" s="5">
        <f t="shared" si="1"/>
        <v>40610</v>
      </c>
      <c r="C18" s="3">
        <v>115.02</v>
      </c>
      <c r="D18" s="3">
        <v>115.37</v>
      </c>
      <c r="E18" s="3">
        <v>112.49</v>
      </c>
      <c r="F18" s="3">
        <v>113.35</v>
      </c>
      <c r="G18" s="3">
        <v>-1.84</v>
      </c>
      <c r="H18" s="6">
        <v>-0.016</v>
      </c>
      <c r="I18" s="15">
        <v>115885.0</v>
      </c>
      <c r="J18" s="15">
        <v>155947.0</v>
      </c>
    </row>
    <row r="19">
      <c r="A19" s="23">
        <v>40590.0</v>
      </c>
      <c r="B19" s="5">
        <f t="shared" si="1"/>
        <v>40611</v>
      </c>
      <c r="C19" s="3">
        <v>113.04</v>
      </c>
      <c r="D19" s="3">
        <v>116.21</v>
      </c>
      <c r="E19" s="3">
        <v>112.45</v>
      </c>
      <c r="F19" s="3">
        <v>115.84</v>
      </c>
      <c r="G19" s="3">
        <v>2.49</v>
      </c>
      <c r="H19" s="3">
        <v>0.022000000000000002</v>
      </c>
      <c r="I19" s="15">
        <v>171696.0</v>
      </c>
      <c r="J19" s="15">
        <v>113073.0</v>
      </c>
    </row>
    <row r="20">
      <c r="A20" s="21">
        <v>102.29</v>
      </c>
      <c r="B20" s="5">
        <f t="shared" si="1"/>
        <v>40612</v>
      </c>
      <c r="C20" s="3">
        <v>116.15</v>
      </c>
      <c r="D20" s="3">
        <v>116.45</v>
      </c>
      <c r="E20" s="3">
        <v>113.28</v>
      </c>
      <c r="F20" s="3">
        <v>115.2</v>
      </c>
      <c r="G20" s="3">
        <v>-0.64</v>
      </c>
      <c r="H20" s="6">
        <v>-0.0055</v>
      </c>
      <c r="I20" s="15">
        <v>97477.0</v>
      </c>
      <c r="J20" s="15">
        <v>176108.0</v>
      </c>
    </row>
    <row r="21">
      <c r="A21" s="21">
        <v>104.86</v>
      </c>
      <c r="B21" s="5">
        <f t="shared" si="1"/>
        <v>40613</v>
      </c>
      <c r="C21" s="3">
        <v>114.89</v>
      </c>
      <c r="D21" s="3">
        <v>115.31</v>
      </c>
      <c r="E21" s="3">
        <v>112.19</v>
      </c>
      <c r="F21" s="3">
        <v>113.78</v>
      </c>
      <c r="G21" s="3">
        <v>-1.42</v>
      </c>
      <c r="H21" s="6">
        <v>-0.0123</v>
      </c>
      <c r="I21" s="15">
        <v>103198.0</v>
      </c>
      <c r="J21" s="15">
        <v>184971.0</v>
      </c>
    </row>
    <row r="22">
      <c r="A22" s="21">
        <v>102.29</v>
      </c>
      <c r="B22" s="5">
        <f t="shared" si="1"/>
        <v>40616</v>
      </c>
      <c r="C22" s="3">
        <v>114.24</v>
      </c>
      <c r="D22" s="3">
        <v>114.24</v>
      </c>
      <c r="E22" s="3">
        <v>111.21</v>
      </c>
      <c r="F22" s="3">
        <v>113.61</v>
      </c>
      <c r="G22" s="3">
        <v>-0.17</v>
      </c>
      <c r="H22" s="6">
        <v>-0.0015</v>
      </c>
      <c r="I22" s="15">
        <v>76629.0</v>
      </c>
      <c r="J22" s="15">
        <v>185947.0</v>
      </c>
    </row>
    <row r="23">
      <c r="A23" s="21">
        <v>104.17</v>
      </c>
      <c r="B23" s="5">
        <f t="shared" si="1"/>
        <v>40617</v>
      </c>
      <c r="C23" s="3">
        <v>113.48</v>
      </c>
      <c r="D23" s="3">
        <v>113.58</v>
      </c>
      <c r="E23" s="3">
        <v>108.01</v>
      </c>
      <c r="F23" s="3">
        <v>108.49</v>
      </c>
      <c r="G23" s="3">
        <v>-5.12</v>
      </c>
      <c r="H23" s="6">
        <v>-0.0451</v>
      </c>
      <c r="I23" s="15">
        <v>110268.0</v>
      </c>
      <c r="J23" s="15">
        <v>184201.0</v>
      </c>
    </row>
    <row r="24">
      <c r="A24" s="25">
        <f>+2.06</f>
        <v>2.06</v>
      </c>
      <c r="B24" s="5">
        <f t="shared" si="1"/>
        <v>40618</v>
      </c>
      <c r="C24" s="3">
        <v>108.01</v>
      </c>
      <c r="D24" s="3">
        <v>111.84</v>
      </c>
      <c r="E24" s="3">
        <v>107.31</v>
      </c>
      <c r="F24" s="3">
        <v>110.44</v>
      </c>
      <c r="G24" s="3">
        <v>1.95</v>
      </c>
      <c r="H24" s="3">
        <v>0.018000000000000002</v>
      </c>
      <c r="I24" s="15">
        <v>104659.0</v>
      </c>
      <c r="J24" s="15">
        <v>184879.0</v>
      </c>
    </row>
    <row r="25">
      <c r="A25" s="25">
        <f>+2.02%</f>
        <v>0.0202</v>
      </c>
      <c r="B25" s="5">
        <f t="shared" si="1"/>
        <v>40619</v>
      </c>
      <c r="C25" s="3">
        <v>109.85</v>
      </c>
      <c r="D25" s="3">
        <v>115.25</v>
      </c>
      <c r="E25" s="3">
        <v>109.28</v>
      </c>
      <c r="F25" s="3">
        <v>114.65</v>
      </c>
      <c r="G25" s="3">
        <v>4.21</v>
      </c>
      <c r="H25" s="3">
        <v>0.0381</v>
      </c>
      <c r="I25" s="15">
        <v>92208.0</v>
      </c>
      <c r="J25" s="15">
        <v>185888.0</v>
      </c>
    </row>
    <row r="26">
      <c r="A26" s="26">
        <v>73872.0</v>
      </c>
      <c r="B26" s="5">
        <f t="shared" si="1"/>
        <v>40620</v>
      </c>
      <c r="C26" s="3">
        <v>115.27</v>
      </c>
      <c r="D26" s="3">
        <v>116.98</v>
      </c>
      <c r="E26" s="3">
        <v>112.92</v>
      </c>
      <c r="F26" s="3">
        <v>113.77</v>
      </c>
      <c r="G26" s="3">
        <v>-0.88</v>
      </c>
      <c r="H26" s="6">
        <v>-0.0077</v>
      </c>
      <c r="I26" s="15">
        <v>125777.0</v>
      </c>
      <c r="J26" s="15">
        <v>198926.0</v>
      </c>
    </row>
    <row r="27">
      <c r="A27" s="26">
        <v>125860.0</v>
      </c>
      <c r="B27" s="5">
        <f t="shared" si="1"/>
        <v>40623</v>
      </c>
      <c r="C27" s="3">
        <v>115.48</v>
      </c>
      <c r="D27" s="3">
        <v>116.02</v>
      </c>
      <c r="E27" s="3">
        <v>114.55</v>
      </c>
      <c r="F27" s="3">
        <v>114.91</v>
      </c>
      <c r="G27" s="3">
        <v>1.14</v>
      </c>
      <c r="H27" s="3">
        <v>0.01</v>
      </c>
      <c r="I27" s="15">
        <v>91615.0</v>
      </c>
      <c r="J27" s="15">
        <v>201793.0</v>
      </c>
    </row>
    <row r="28">
      <c r="A28" s="27">
        <v>40591.0</v>
      </c>
      <c r="B28" s="5">
        <f t="shared" si="1"/>
        <v>40624</v>
      </c>
      <c r="C28" s="3">
        <v>114.85</v>
      </c>
      <c r="D28" s="3">
        <v>116.04</v>
      </c>
      <c r="E28" s="3">
        <v>114.14</v>
      </c>
      <c r="F28" s="3">
        <v>115.64</v>
      </c>
      <c r="G28" s="3">
        <v>0.73</v>
      </c>
      <c r="H28" s="3">
        <v>0.0064</v>
      </c>
      <c r="I28" s="15">
        <v>83538.0</v>
      </c>
      <c r="J28" s="15">
        <v>200453.0</v>
      </c>
    </row>
    <row r="29">
      <c r="A29" s="28">
        <v>104.62</v>
      </c>
      <c r="B29" s="5">
        <f t="shared" si="1"/>
        <v>40625</v>
      </c>
      <c r="C29" s="3">
        <v>115.63</v>
      </c>
      <c r="D29" s="3">
        <v>116.32</v>
      </c>
      <c r="E29" s="3">
        <v>115.0</v>
      </c>
      <c r="F29" s="3">
        <v>115.47</v>
      </c>
      <c r="G29" s="3">
        <v>-0.17</v>
      </c>
      <c r="H29" s="6">
        <v>-0.0015</v>
      </c>
      <c r="I29" s="15">
        <v>71525.0</v>
      </c>
      <c r="J29" s="15">
        <v>201123.0</v>
      </c>
    </row>
    <row r="30">
      <c r="A30" s="28">
        <v>104.73</v>
      </c>
      <c r="B30" s="5">
        <f t="shared" si="1"/>
        <v>40626</v>
      </c>
      <c r="C30" s="3">
        <v>115.21</v>
      </c>
      <c r="D30" s="3">
        <v>115.8</v>
      </c>
      <c r="E30" s="3">
        <v>114.44</v>
      </c>
      <c r="F30" s="3">
        <v>115.6</v>
      </c>
      <c r="G30" s="3">
        <v>0.13</v>
      </c>
      <c r="H30" s="3">
        <v>0.0011</v>
      </c>
      <c r="I30" s="15">
        <v>84002.0</v>
      </c>
      <c r="J30" s="15">
        <v>204074.0</v>
      </c>
    </row>
    <row r="31">
      <c r="A31" s="28">
        <v>102.92</v>
      </c>
      <c r="B31" s="5">
        <f t="shared" si="1"/>
        <v>40627</v>
      </c>
      <c r="C31" s="3">
        <v>115.71</v>
      </c>
      <c r="D31" s="3">
        <v>116.0</v>
      </c>
      <c r="E31" s="3">
        <v>115.07</v>
      </c>
      <c r="F31" s="3">
        <v>115.42</v>
      </c>
      <c r="G31" s="3">
        <v>-0.18</v>
      </c>
      <c r="H31" s="6">
        <v>-0.0016</v>
      </c>
      <c r="I31" s="15">
        <v>60921.0</v>
      </c>
      <c r="J31" s="15">
        <v>199444.0</v>
      </c>
    </row>
    <row r="32">
      <c r="A32" s="28">
        <v>103.1</v>
      </c>
      <c r="B32" s="5">
        <f t="shared" si="1"/>
        <v>40630</v>
      </c>
      <c r="C32" s="3">
        <v>115.58</v>
      </c>
      <c r="D32" s="3">
        <v>115.81</v>
      </c>
      <c r="E32" s="3">
        <v>114.35</v>
      </c>
      <c r="F32" s="3">
        <v>114.58</v>
      </c>
      <c r="G32" s="3">
        <v>-0.84</v>
      </c>
      <c r="H32" s="6">
        <v>-0.0073</v>
      </c>
      <c r="I32" s="15">
        <v>64375.0</v>
      </c>
      <c r="J32" s="15">
        <v>194949.0</v>
      </c>
    </row>
    <row r="33">
      <c r="A33" s="21">
        <v>-1.07</v>
      </c>
      <c r="B33" s="5">
        <f t="shared" si="1"/>
        <v>40631</v>
      </c>
      <c r="C33" s="3">
        <v>114.46</v>
      </c>
      <c r="D33" s="3">
        <v>115.44</v>
      </c>
      <c r="E33" s="3">
        <v>113.32</v>
      </c>
      <c r="F33" s="3">
        <v>114.96</v>
      </c>
      <c r="G33" s="3">
        <v>0.38</v>
      </c>
      <c r="H33" s="3">
        <v>0.0033</v>
      </c>
      <c r="I33" s="15">
        <v>77876.0</v>
      </c>
      <c r="J33" s="15">
        <v>195129.0</v>
      </c>
    </row>
    <row r="34">
      <c r="A34" s="22">
        <v>-0.0103</v>
      </c>
      <c r="B34" s="5">
        <f t="shared" si="1"/>
        <v>40632</v>
      </c>
      <c r="C34" s="3">
        <v>114.98</v>
      </c>
      <c r="D34" s="3">
        <v>115.5</v>
      </c>
      <c r="E34" s="3">
        <v>114.36</v>
      </c>
      <c r="F34" s="3">
        <v>114.95</v>
      </c>
      <c r="G34" s="3">
        <v>-0.01</v>
      </c>
      <c r="H34" s="6">
        <v>-1.0E-4</v>
      </c>
      <c r="I34" s="15">
        <v>78097.0</v>
      </c>
      <c r="J34" s="15">
        <v>203422.0</v>
      </c>
    </row>
    <row r="35">
      <c r="A35" s="24">
        <v>80254.0</v>
      </c>
      <c r="B35" s="5">
        <f t="shared" si="1"/>
        <v>40633</v>
      </c>
      <c r="C35" s="3">
        <v>114.7</v>
      </c>
      <c r="D35" s="3">
        <v>117.54</v>
      </c>
      <c r="E35" s="3">
        <v>114.7</v>
      </c>
      <c r="F35" s="3">
        <v>117.2</v>
      </c>
      <c r="G35" s="3">
        <v>2.25</v>
      </c>
      <c r="H35" s="3">
        <v>0.0196</v>
      </c>
      <c r="I35" s="15">
        <v>108470.0</v>
      </c>
      <c r="J35" s="15">
        <v>221452.0</v>
      </c>
    </row>
    <row r="36">
      <c r="A36" s="24">
        <v>129258.0</v>
      </c>
      <c r="B36" s="5">
        <f t="shared" si="1"/>
        <v>40634</v>
      </c>
      <c r="C36" s="3">
        <v>117.43</v>
      </c>
      <c r="D36" s="3">
        <v>118.85</v>
      </c>
      <c r="E36" s="3">
        <v>116.54</v>
      </c>
      <c r="F36" s="3">
        <v>118.41</v>
      </c>
      <c r="G36" s="3">
        <v>1.21</v>
      </c>
      <c r="H36" s="3">
        <v>0.0103</v>
      </c>
      <c r="I36" s="15">
        <v>145444.0</v>
      </c>
      <c r="J36" s="15">
        <v>240823.0</v>
      </c>
    </row>
    <row r="37">
      <c r="A37" s="23">
        <v>40592.0</v>
      </c>
      <c r="B37" s="5">
        <f t="shared" si="1"/>
        <v>40637</v>
      </c>
      <c r="C37" s="3">
        <v>118.76</v>
      </c>
      <c r="D37" s="3">
        <v>120.88</v>
      </c>
      <c r="E37" s="3">
        <v>118.52</v>
      </c>
      <c r="F37" s="3">
        <v>120.66</v>
      </c>
      <c r="G37" s="3">
        <v>2.25</v>
      </c>
      <c r="H37" s="3">
        <v>0.019</v>
      </c>
      <c r="I37" s="15">
        <v>131565.0</v>
      </c>
      <c r="J37" s="15">
        <v>251634.0</v>
      </c>
    </row>
    <row r="38">
      <c r="A38" s="21">
        <v>103.35</v>
      </c>
      <c r="B38" s="5">
        <f t="shared" si="1"/>
        <v>40638</v>
      </c>
      <c r="C38" s="3">
        <v>120.42</v>
      </c>
      <c r="D38" s="3">
        <v>122.42</v>
      </c>
      <c r="E38" s="3">
        <v>119.55</v>
      </c>
      <c r="F38" s="3">
        <v>121.89</v>
      </c>
      <c r="G38" s="3">
        <v>1.23</v>
      </c>
      <c r="H38" s="3">
        <v>0.0102</v>
      </c>
      <c r="I38" s="15">
        <v>158266.0</v>
      </c>
      <c r="J38" s="15">
        <v>248916.0</v>
      </c>
    </row>
    <row r="39">
      <c r="A39" s="21">
        <v>104.03</v>
      </c>
      <c r="B39" s="5">
        <f t="shared" si="1"/>
        <v>40639</v>
      </c>
      <c r="C39" s="3">
        <v>121.2</v>
      </c>
      <c r="D39" s="3">
        <v>123.0</v>
      </c>
      <c r="E39" s="3">
        <v>121.06</v>
      </c>
      <c r="F39" s="3">
        <v>121.93</v>
      </c>
      <c r="G39" s="3">
        <v>0.04</v>
      </c>
      <c r="H39" s="3">
        <v>3.0E-4</v>
      </c>
      <c r="I39" s="15">
        <v>122427.0</v>
      </c>
      <c r="J39" s="15">
        <v>249130.0</v>
      </c>
    </row>
    <row r="40">
      <c r="A40" s="21">
        <v>101.42</v>
      </c>
      <c r="B40" s="5">
        <f t="shared" si="1"/>
        <v>40640</v>
      </c>
      <c r="C40" s="3">
        <v>121.67</v>
      </c>
      <c r="D40" s="3">
        <v>122.5</v>
      </c>
      <c r="E40" s="3">
        <v>121.01</v>
      </c>
      <c r="F40" s="3">
        <v>122.26</v>
      </c>
      <c r="G40" s="3">
        <v>0.33</v>
      </c>
      <c r="H40" s="3">
        <v>0.0027</v>
      </c>
      <c r="I40" s="15">
        <v>140961.0</v>
      </c>
      <c r="J40" s="15">
        <v>247993.0</v>
      </c>
    </row>
    <row r="41">
      <c r="A41" s="21">
        <v>103.11</v>
      </c>
      <c r="B41" s="5">
        <f t="shared" si="1"/>
        <v>40641</v>
      </c>
      <c r="C41" s="3">
        <v>121.96</v>
      </c>
      <c r="D41" s="3">
        <v>126.39</v>
      </c>
      <c r="E41" s="3">
        <v>121.89</v>
      </c>
      <c r="F41" s="3">
        <v>126.12</v>
      </c>
      <c r="G41" s="3">
        <v>3.86</v>
      </c>
      <c r="H41" s="3">
        <v>0.0316</v>
      </c>
      <c r="I41" s="15">
        <v>165497.0</v>
      </c>
      <c r="J41" s="15">
        <v>254326.0</v>
      </c>
    </row>
    <row r="42">
      <c r="A42" s="25">
        <f>+0.01</f>
        <v>0.01</v>
      </c>
      <c r="B42" s="5">
        <f t="shared" si="1"/>
        <v>40644</v>
      </c>
      <c r="C42" s="3">
        <v>126.46</v>
      </c>
      <c r="D42" s="3">
        <v>126.47</v>
      </c>
      <c r="E42" s="3">
        <v>122.44</v>
      </c>
      <c r="F42" s="3">
        <v>123.42</v>
      </c>
      <c r="G42" s="3">
        <v>-2.7</v>
      </c>
      <c r="H42" s="6">
        <v>-0.0214</v>
      </c>
      <c r="I42" s="15">
        <v>183500.0</v>
      </c>
      <c r="J42" s="15">
        <v>250234.0</v>
      </c>
    </row>
    <row r="43">
      <c r="A43" s="25">
        <f>+0.01%</f>
        <v>0.0001</v>
      </c>
      <c r="B43" s="5">
        <f t="shared" si="1"/>
        <v>40645</v>
      </c>
      <c r="C43" s="3">
        <v>122.75</v>
      </c>
      <c r="D43" s="3">
        <v>124.8</v>
      </c>
      <c r="E43" s="3">
        <v>119.54</v>
      </c>
      <c r="F43" s="3">
        <v>120.43</v>
      </c>
      <c r="G43" s="3">
        <v>-2.99</v>
      </c>
      <c r="H43" s="6">
        <v>-0.0242</v>
      </c>
      <c r="I43" s="15">
        <v>284213.0</v>
      </c>
      <c r="J43" s="15">
        <v>241986.0</v>
      </c>
    </row>
    <row r="44">
      <c r="A44" s="26">
        <v>74145.0</v>
      </c>
      <c r="B44" s="5">
        <f t="shared" si="1"/>
        <v>40646</v>
      </c>
      <c r="C44" s="3">
        <v>120.48</v>
      </c>
      <c r="D44" s="3">
        <v>122.72</v>
      </c>
      <c r="E44" s="3">
        <v>119.75</v>
      </c>
      <c r="F44" s="3">
        <v>122.33</v>
      </c>
      <c r="G44" s="3">
        <v>1.9</v>
      </c>
      <c r="H44" s="3">
        <v>0.0158</v>
      </c>
      <c r="I44" s="15">
        <v>273903.0</v>
      </c>
      <c r="J44" s="15">
        <v>247843.0</v>
      </c>
    </row>
    <row r="45">
      <c r="A45" s="26">
        <v>129762.0</v>
      </c>
      <c r="B45" s="5">
        <f t="shared" si="1"/>
        <v>40647</v>
      </c>
      <c r="C45" s="3">
        <v>122.74</v>
      </c>
      <c r="D45" s="3">
        <v>122.83</v>
      </c>
      <c r="E45" s="3">
        <v>121.14</v>
      </c>
      <c r="F45" s="3">
        <v>122.0</v>
      </c>
      <c r="G45" s="3">
        <v>-0.33</v>
      </c>
      <c r="H45" s="6">
        <v>-0.0027</v>
      </c>
      <c r="I45" s="15">
        <v>217218.0</v>
      </c>
      <c r="J45" s="15">
        <v>250780.0</v>
      </c>
    </row>
    <row r="46">
      <c r="A46" s="27">
        <v>40595.0</v>
      </c>
      <c r="B46" s="5">
        <f t="shared" si="1"/>
        <v>40648</v>
      </c>
      <c r="C46" s="3">
        <v>122.4</v>
      </c>
      <c r="D46" s="3">
        <v>124.02</v>
      </c>
      <c r="E46" s="3">
        <v>121.59</v>
      </c>
      <c r="F46" s="3">
        <v>123.45</v>
      </c>
      <c r="G46" s="3">
        <v>1.45</v>
      </c>
      <c r="H46" s="3">
        <v>0.011899999999999999</v>
      </c>
      <c r="I46" s="15">
        <v>143884.0</v>
      </c>
      <c r="J46" s="15">
        <v>248476.0</v>
      </c>
    </row>
    <row r="47">
      <c r="A47" s="28">
        <v>103.91</v>
      </c>
      <c r="B47" s="5">
        <f t="shared" si="1"/>
        <v>40651</v>
      </c>
      <c r="C47" s="3">
        <v>123.25</v>
      </c>
      <c r="D47" s="3">
        <v>123.66</v>
      </c>
      <c r="E47" s="3">
        <v>121.0</v>
      </c>
      <c r="F47" s="3">
        <v>121.61</v>
      </c>
      <c r="G47" s="3">
        <v>-1.84</v>
      </c>
      <c r="H47" s="6">
        <v>-0.0149</v>
      </c>
      <c r="I47" s="15">
        <v>158605.0</v>
      </c>
      <c r="J47" s="15">
        <v>243085.0</v>
      </c>
    </row>
    <row r="48">
      <c r="A48" s="28">
        <v>108.55</v>
      </c>
      <c r="B48" s="5">
        <f t="shared" si="1"/>
        <v>40652</v>
      </c>
      <c r="C48" s="3">
        <v>121.77</v>
      </c>
      <c r="D48" s="3">
        <v>122.29</v>
      </c>
      <c r="E48" s="3">
        <v>119.03</v>
      </c>
      <c r="F48" s="3">
        <v>121.33</v>
      </c>
      <c r="G48" s="3">
        <v>-0.28</v>
      </c>
      <c r="H48" s="6">
        <v>-0.0023</v>
      </c>
      <c r="I48" s="15">
        <v>228889.0</v>
      </c>
      <c r="J48" s="15">
        <v>237331.0</v>
      </c>
    </row>
    <row r="49">
      <c r="A49" s="28">
        <v>103.57</v>
      </c>
      <c r="B49" s="5">
        <f t="shared" si="1"/>
        <v>40653</v>
      </c>
      <c r="C49" s="3">
        <v>121.22</v>
      </c>
      <c r="D49" s="3">
        <v>124.23</v>
      </c>
      <c r="E49" s="3">
        <v>121.1</v>
      </c>
      <c r="F49" s="3">
        <v>123.85</v>
      </c>
      <c r="G49" s="3">
        <v>2.52</v>
      </c>
      <c r="H49" s="3">
        <v>0.0208</v>
      </c>
      <c r="I49" s="15">
        <v>168554.0</v>
      </c>
      <c r="J49" s="15">
        <v>236402.0</v>
      </c>
    </row>
    <row r="50">
      <c r="A50" s="28">
        <v>105.99</v>
      </c>
      <c r="B50" s="5">
        <f t="shared" si="1"/>
        <v>40654</v>
      </c>
      <c r="C50" s="3">
        <v>123.85</v>
      </c>
      <c r="D50" s="3">
        <v>124.81</v>
      </c>
      <c r="E50" s="3">
        <v>123.2</v>
      </c>
      <c r="F50" s="3">
        <v>123.99</v>
      </c>
      <c r="G50" s="3">
        <v>0.14</v>
      </c>
      <c r="H50" s="3">
        <v>0.0011</v>
      </c>
      <c r="I50" s="15">
        <v>133916.0</v>
      </c>
      <c r="J50" s="15">
        <v>232382.0</v>
      </c>
    </row>
    <row r="51">
      <c r="A51" s="25">
        <f>+2.88</f>
        <v>2.88</v>
      </c>
      <c r="B51" s="5">
        <f t="shared" si="1"/>
        <v>40658</v>
      </c>
      <c r="C51" s="3">
        <v>124.35</v>
      </c>
      <c r="D51" s="3">
        <v>124.75</v>
      </c>
      <c r="E51" s="3">
        <v>122.71</v>
      </c>
      <c r="F51" s="3">
        <v>123.66</v>
      </c>
      <c r="G51" s="3">
        <v>-0.33</v>
      </c>
      <c r="H51" s="6">
        <v>-0.0027</v>
      </c>
      <c r="I51" s="15">
        <v>71951.0</v>
      </c>
      <c r="J51" s="15">
        <v>230436.0</v>
      </c>
    </row>
    <row r="52">
      <c r="A52" s="25">
        <f>+2.79%</f>
        <v>0.0279</v>
      </c>
      <c r="B52" s="5">
        <f t="shared" si="1"/>
        <v>40659</v>
      </c>
      <c r="C52" s="3">
        <v>123.45</v>
      </c>
      <c r="D52" s="3">
        <v>124.4</v>
      </c>
      <c r="E52" s="3">
        <v>122.78</v>
      </c>
      <c r="F52" s="3">
        <v>124.14</v>
      </c>
      <c r="G52" s="3">
        <v>0.48</v>
      </c>
      <c r="H52" s="3">
        <v>0.0039000000000000003</v>
      </c>
      <c r="I52" s="15">
        <v>143786.0</v>
      </c>
      <c r="J52" s="15">
        <v>223419.0</v>
      </c>
    </row>
    <row r="53">
      <c r="A53" s="26">
        <v>44789.0</v>
      </c>
      <c r="B53" s="5">
        <f t="shared" si="1"/>
        <v>40660</v>
      </c>
      <c r="C53" s="3">
        <v>123.9</v>
      </c>
      <c r="D53" s="3">
        <v>125.8</v>
      </c>
      <c r="E53" s="3">
        <v>123.25</v>
      </c>
      <c r="F53" s="3">
        <v>125.13</v>
      </c>
      <c r="G53" s="3">
        <v>0.99</v>
      </c>
      <c r="H53" s="3">
        <v>0.008</v>
      </c>
      <c r="I53" s="15">
        <v>209507.0</v>
      </c>
      <c r="J53" s="15">
        <v>214688.0</v>
      </c>
    </row>
    <row r="54">
      <c r="A54" s="26">
        <v>129998.0</v>
      </c>
      <c r="B54" s="5">
        <f t="shared" si="1"/>
        <v>40661</v>
      </c>
      <c r="C54" s="3">
        <v>125.3</v>
      </c>
      <c r="D54" s="3">
        <v>126.66</v>
      </c>
      <c r="E54" s="3">
        <v>124.07</v>
      </c>
      <c r="F54" s="3">
        <v>125.02</v>
      </c>
      <c r="G54" s="3">
        <v>-0.11</v>
      </c>
      <c r="H54" s="6">
        <v>-9.0E-4</v>
      </c>
      <c r="I54" s="15">
        <v>192582.0</v>
      </c>
      <c r="J54" s="15">
        <v>215681.0</v>
      </c>
    </row>
    <row r="55">
      <c r="A55" s="27">
        <v>40596.0</v>
      </c>
      <c r="B55" s="5">
        <f t="shared" si="1"/>
        <v>40662</v>
      </c>
      <c r="C55" s="3">
        <v>124.9</v>
      </c>
      <c r="D55" s="3">
        <v>126.1</v>
      </c>
      <c r="E55" s="3">
        <v>124.25</v>
      </c>
      <c r="F55" s="3">
        <v>125.89</v>
      </c>
      <c r="G55" s="3">
        <v>0.87</v>
      </c>
      <c r="H55" s="3">
        <v>0.006999999999999999</v>
      </c>
      <c r="I55" s="15">
        <v>78855.0</v>
      </c>
      <c r="J55" s="15">
        <v>209700.0</v>
      </c>
    </row>
    <row r="56">
      <c r="A56" s="28">
        <v>107.79</v>
      </c>
      <c r="B56" s="5">
        <f t="shared" si="1"/>
        <v>40665</v>
      </c>
      <c r="C56" s="3">
        <v>126.1</v>
      </c>
      <c r="D56" s="3">
        <v>126.54</v>
      </c>
      <c r="E56" s="3">
        <v>121.67</v>
      </c>
      <c r="F56" s="3">
        <v>125.12</v>
      </c>
      <c r="G56" s="3">
        <v>-0.77</v>
      </c>
      <c r="H56" s="6">
        <v>-0.0061</v>
      </c>
      <c r="I56" s="15">
        <v>131015.0</v>
      </c>
      <c r="J56" s="15">
        <v>203482.0</v>
      </c>
    </row>
    <row r="57">
      <c r="A57" s="28">
        <v>108.33</v>
      </c>
      <c r="B57" s="5">
        <f t="shared" si="1"/>
        <v>40666</v>
      </c>
      <c r="C57" s="3">
        <v>124.3</v>
      </c>
      <c r="D57" s="3">
        <v>125.02</v>
      </c>
      <c r="E57" s="3">
        <v>121.75</v>
      </c>
      <c r="F57" s="3">
        <v>122.45</v>
      </c>
      <c r="G57" s="3">
        <v>-2.67</v>
      </c>
      <c r="H57" s="6">
        <v>-0.0213</v>
      </c>
      <c r="I57" s="15">
        <v>194417.0</v>
      </c>
      <c r="J57" s="15">
        <v>183325.0</v>
      </c>
    </row>
    <row r="58">
      <c r="A58" s="28">
        <v>105.69</v>
      </c>
      <c r="B58" s="5">
        <f t="shared" si="1"/>
        <v>40667</v>
      </c>
      <c r="C58" s="3">
        <v>122.14</v>
      </c>
      <c r="D58" s="3">
        <v>123.06</v>
      </c>
      <c r="E58" s="3">
        <v>120.49</v>
      </c>
      <c r="F58" s="3">
        <v>121.19</v>
      </c>
      <c r="G58" s="3">
        <v>-1.26</v>
      </c>
      <c r="H58" s="6">
        <v>-0.0103</v>
      </c>
      <c r="I58" s="15">
        <v>221789.0</v>
      </c>
      <c r="J58" s="15">
        <v>176962.0</v>
      </c>
    </row>
    <row r="59">
      <c r="A59" s="28">
        <v>105.84</v>
      </c>
      <c r="B59" s="5">
        <f t="shared" si="1"/>
        <v>40668</v>
      </c>
      <c r="C59" s="3">
        <v>120.5</v>
      </c>
      <c r="D59" s="3">
        <v>121.96</v>
      </c>
      <c r="E59" s="3">
        <v>109.02</v>
      </c>
      <c r="F59" s="3">
        <v>110.8</v>
      </c>
      <c r="G59" s="3">
        <v>-10.39</v>
      </c>
      <c r="H59" s="6">
        <v>-0.0857</v>
      </c>
      <c r="I59" s="15">
        <v>403812.0</v>
      </c>
      <c r="J59" s="15">
        <v>165212.0</v>
      </c>
    </row>
    <row r="60">
      <c r="A60" s="21">
        <v>-0.15</v>
      </c>
      <c r="B60" s="5">
        <f t="shared" si="1"/>
        <v>40669</v>
      </c>
      <c r="C60" s="3">
        <v>111.77</v>
      </c>
      <c r="D60" s="3">
        <v>114.24</v>
      </c>
      <c r="E60" s="3">
        <v>105.15</v>
      </c>
      <c r="F60" s="3">
        <v>109.13</v>
      </c>
      <c r="G60" s="3">
        <v>-1.67</v>
      </c>
      <c r="H60" s="6">
        <v>-0.0151</v>
      </c>
      <c r="I60" s="15">
        <v>427365.0</v>
      </c>
      <c r="J60" s="15">
        <v>157069.0</v>
      </c>
    </row>
    <row r="61">
      <c r="A61" s="22">
        <v>-0.0014</v>
      </c>
      <c r="B61" s="5">
        <f t="shared" si="1"/>
        <v>40672</v>
      </c>
      <c r="C61" s="3">
        <v>110.2</v>
      </c>
      <c r="D61" s="3">
        <v>116.52</v>
      </c>
      <c r="E61" s="3">
        <v>109.05</v>
      </c>
      <c r="F61" s="3">
        <v>115.9</v>
      </c>
      <c r="G61" s="3">
        <v>6.77</v>
      </c>
      <c r="H61" s="3">
        <v>0.062</v>
      </c>
      <c r="I61" s="15">
        <v>326044.0</v>
      </c>
      <c r="J61" s="15">
        <v>127698.0</v>
      </c>
    </row>
    <row r="62">
      <c r="A62" s="24">
        <v>126573.0</v>
      </c>
      <c r="B62" s="5">
        <f t="shared" si="1"/>
        <v>40673</v>
      </c>
      <c r="C62" s="3">
        <v>115.4</v>
      </c>
      <c r="D62" s="3">
        <v>117.95</v>
      </c>
      <c r="E62" s="3">
        <v>113.58</v>
      </c>
      <c r="F62" s="3">
        <v>117.63</v>
      </c>
      <c r="G62" s="3">
        <v>1.73</v>
      </c>
      <c r="H62" s="3">
        <v>0.0149</v>
      </c>
      <c r="I62" s="15">
        <v>267712.0</v>
      </c>
      <c r="J62" s="15">
        <v>106999.0</v>
      </c>
    </row>
    <row r="63">
      <c r="A63" s="24">
        <v>132952.0</v>
      </c>
      <c r="B63" s="5">
        <f t="shared" si="1"/>
        <v>40674</v>
      </c>
      <c r="C63" s="3">
        <v>117.87</v>
      </c>
      <c r="D63" s="3">
        <v>118.43</v>
      </c>
      <c r="E63" s="3">
        <v>111.95</v>
      </c>
      <c r="F63" s="3">
        <v>112.57</v>
      </c>
      <c r="G63" s="3">
        <v>-5.06</v>
      </c>
      <c r="H63" s="6">
        <v>-0.043</v>
      </c>
      <c r="I63" s="15">
        <v>282890.0</v>
      </c>
      <c r="J63" s="15">
        <v>91705.0</v>
      </c>
    </row>
    <row r="64">
      <c r="A64" s="23">
        <v>40597.0</v>
      </c>
      <c r="B64" s="5">
        <f t="shared" si="1"/>
        <v>40675</v>
      </c>
      <c r="C64" s="3">
        <v>113.23</v>
      </c>
      <c r="D64" s="3">
        <v>114.56</v>
      </c>
      <c r="E64" s="3">
        <v>110.15</v>
      </c>
      <c r="F64" s="3">
        <v>112.98</v>
      </c>
      <c r="G64" s="3">
        <v>0.41</v>
      </c>
      <c r="H64" s="3">
        <v>0.0036</v>
      </c>
      <c r="I64" s="15">
        <v>247292.0</v>
      </c>
      <c r="J64" s="15">
        <v>71464.0</v>
      </c>
    </row>
    <row r="65">
      <c r="A65" s="21">
        <v>106.11</v>
      </c>
      <c r="B65" s="5">
        <f t="shared" si="1"/>
        <v>40676</v>
      </c>
      <c r="C65" s="3">
        <v>113.1</v>
      </c>
      <c r="D65" s="3">
        <v>114.92</v>
      </c>
      <c r="E65" s="3">
        <v>111.72</v>
      </c>
      <c r="F65" s="3">
        <v>113.83</v>
      </c>
      <c r="G65" s="3">
        <v>0.85</v>
      </c>
      <c r="H65" s="3">
        <v>0.0075</v>
      </c>
      <c r="I65" s="15">
        <v>165420.0</v>
      </c>
      <c r="J65" s="15">
        <v>33150.0</v>
      </c>
    </row>
    <row r="66">
      <c r="A66" s="21">
        <v>111.78</v>
      </c>
      <c r="B66" s="5">
        <f t="shared" si="1"/>
        <v>40679</v>
      </c>
      <c r="C66" s="3">
        <v>113.56</v>
      </c>
      <c r="D66" s="3">
        <v>114.0</v>
      </c>
      <c r="E66" s="3">
        <v>112.0</v>
      </c>
      <c r="F66" s="3">
        <v>112.73</v>
      </c>
      <c r="G66" s="3">
        <v>-1.1</v>
      </c>
      <c r="H66" s="6">
        <v>-0.0097</v>
      </c>
      <c r="I66" s="15">
        <v>28086.0</v>
      </c>
      <c r="J66" s="3"/>
    </row>
    <row r="67">
      <c r="A67" s="21">
        <v>106.11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110.74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+4.9</f>
        <v>4.9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+4.63%</f>
        <v>0.0463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140341.0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121397.0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40598.0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111.43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117.55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109.38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110.92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+0.18</f>
        <v>0.18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+0.16%</f>
        <v>0.0016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137827.0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114015.0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40599.0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110.64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113.29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110.13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111.77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+0.85</f>
        <v>0.85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+0.77%</f>
        <v>0.0077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91815.0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113527.0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40602.0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111.83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113.77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110.86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111.52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-0.25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-0.0022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69498.0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120443.0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40603.0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111.68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116.36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111.62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115.15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+3.63</f>
        <v>3.63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+3.26%</f>
        <v>0.0326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80055.0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125809.0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40604.0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115.92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117.32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114.24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115.97</v>
      </c>
      <c r="B113" s="3" t="str">
        <f t="shared" si="1"/>
        <v/>
      </c>
    </row>
    <row r="114">
      <c r="A114" s="25">
        <f>+0.82</f>
        <v>0.82</v>
      </c>
      <c r="B114" s="3" t="str">
        <f t="shared" si="1"/>
        <v>#REF!</v>
      </c>
    </row>
    <row r="115">
      <c r="A115" s="25">
        <f>+0.71%</f>
        <v>0.0071</v>
      </c>
      <c r="B115" s="3" t="str">
        <f t="shared" si="1"/>
        <v>#REF!</v>
      </c>
    </row>
    <row r="116">
      <c r="A116" s="26">
        <v>77893.0</v>
      </c>
      <c r="B116" s="3" t="str">
        <f t="shared" si="1"/>
        <v>#REF!</v>
      </c>
    </row>
    <row r="117">
      <c r="A117" s="26">
        <v>121225.0</v>
      </c>
      <c r="B117" s="3" t="str">
        <f t="shared" si="1"/>
        <v>#REF!</v>
      </c>
    </row>
    <row r="118">
      <c r="A118" s="27">
        <v>40605.0</v>
      </c>
      <c r="B118" s="3" t="str">
        <f t="shared" si="1"/>
        <v>#REF!</v>
      </c>
    </row>
    <row r="119">
      <c r="A119" s="28">
        <v>116.2</v>
      </c>
      <c r="B119" s="3" t="str">
        <f t="shared" si="1"/>
        <v>#REF!</v>
      </c>
    </row>
    <row r="120">
      <c r="A120" s="28">
        <v>116.49</v>
      </c>
      <c r="B120" s="3" t="str">
        <f t="shared" si="1"/>
        <v>#REF!</v>
      </c>
    </row>
    <row r="121">
      <c r="A121" s="28">
        <v>112.93</v>
      </c>
      <c r="B121" s="3" t="str">
        <f t="shared" si="1"/>
        <v>#REF!</v>
      </c>
    </row>
    <row r="122">
      <c r="A122" s="28">
        <v>114.8</v>
      </c>
      <c r="B122" s="3" t="str">
        <f t="shared" si="1"/>
        <v>#REF!</v>
      </c>
    </row>
    <row r="123">
      <c r="A123" s="21">
        <v>-1.17</v>
      </c>
      <c r="B123" s="3" t="str">
        <f t="shared" si="1"/>
        <v>#REF!</v>
      </c>
    </row>
    <row r="124">
      <c r="A124" s="22">
        <v>-0.0101</v>
      </c>
      <c r="B124" s="3" t="str">
        <f t="shared" si="1"/>
        <v>#REF!</v>
      </c>
    </row>
    <row r="125">
      <c r="A125" s="24">
        <v>87668.0</v>
      </c>
      <c r="B125" s="3" t="str">
        <f t="shared" si="1"/>
        <v>#REF!</v>
      </c>
    </row>
    <row r="126">
      <c r="A126" s="24">
        <v>127321.0</v>
      </c>
      <c r="B126" s="3" t="str">
        <f t="shared" si="1"/>
        <v>#REF!</v>
      </c>
    </row>
    <row r="127">
      <c r="A127" s="23">
        <v>40606.0</v>
      </c>
      <c r="B127" s="3" t="str">
        <f t="shared" si="1"/>
        <v>#REF!</v>
      </c>
    </row>
    <row r="128">
      <c r="A128" s="21">
        <v>114.87</v>
      </c>
      <c r="B128" s="3" t="str">
        <f t="shared" si="1"/>
        <v>#REF!</v>
      </c>
    </row>
    <row r="129">
      <c r="A129" s="21">
        <v>116.25</v>
      </c>
      <c r="B129" s="3" t="str">
        <f t="shared" si="1"/>
        <v>#REF!</v>
      </c>
    </row>
    <row r="130">
      <c r="A130" s="21">
        <v>114.75</v>
      </c>
      <c r="B130" s="3" t="str">
        <f t="shared" si="1"/>
        <v>#REF!</v>
      </c>
    </row>
    <row r="131">
      <c r="A131" s="21">
        <v>115.75</v>
      </c>
      <c r="B131" s="3" t="str">
        <f t="shared" si="1"/>
        <v>#REF!</v>
      </c>
    </row>
    <row r="132">
      <c r="A132" s="25">
        <f>+0.95</f>
        <v>0.95</v>
      </c>
      <c r="B132" s="3" t="str">
        <f t="shared" si="1"/>
        <v>#REF!</v>
      </c>
    </row>
    <row r="133">
      <c r="A133" s="25">
        <f>+0.83%</f>
        <v>0.0083</v>
      </c>
      <c r="B133" s="3" t="str">
        <f t="shared" si="1"/>
        <v>#REF!</v>
      </c>
    </row>
    <row r="134">
      <c r="A134" s="26">
        <v>77694.0</v>
      </c>
      <c r="B134" s="3" t="str">
        <f t="shared" si="1"/>
        <v>#REF!</v>
      </c>
    </row>
    <row r="135">
      <c r="A135" s="26">
        <v>135153.0</v>
      </c>
      <c r="B135" s="3" t="str">
        <f t="shared" si="1"/>
        <v>#REF!</v>
      </c>
    </row>
    <row r="136">
      <c r="A136" s="27">
        <v>40609.0</v>
      </c>
      <c r="B136" s="3" t="str">
        <f t="shared" si="1"/>
        <v>#REF!</v>
      </c>
    </row>
    <row r="137">
      <c r="A137" s="28">
        <v>116.16</v>
      </c>
      <c r="B137" s="3" t="str">
        <f t="shared" si="1"/>
        <v>#REF!</v>
      </c>
    </row>
    <row r="138">
      <c r="A138" s="28">
        <v>118.25</v>
      </c>
      <c r="B138" s="3" t="str">
        <f t="shared" si="1"/>
        <v>#REF!</v>
      </c>
    </row>
    <row r="139">
      <c r="A139" s="28">
        <v>114.68</v>
      </c>
      <c r="B139" s="3" t="str">
        <f t="shared" si="1"/>
        <v>#REF!</v>
      </c>
    </row>
    <row r="140">
      <c r="A140" s="28">
        <v>115.19</v>
      </c>
      <c r="B140" s="3" t="str">
        <f t="shared" si="1"/>
        <v>#REF!</v>
      </c>
    </row>
    <row r="141">
      <c r="A141" s="21">
        <v>-0.56</v>
      </c>
      <c r="B141" s="3" t="str">
        <f t="shared" si="1"/>
        <v>#REF!</v>
      </c>
    </row>
    <row r="142">
      <c r="A142" s="22">
        <v>-0.0048</v>
      </c>
      <c r="B142" s="3" t="str">
        <f t="shared" si="1"/>
        <v>#REF!</v>
      </c>
    </row>
    <row r="143">
      <c r="A143" s="24">
        <v>107196.0</v>
      </c>
      <c r="B143" s="3" t="str">
        <f t="shared" si="1"/>
        <v>#REF!</v>
      </c>
    </row>
    <row r="144">
      <c r="A144" s="24">
        <v>146917.0</v>
      </c>
      <c r="B144" s="3" t="str">
        <f t="shared" si="1"/>
        <v>#REF!</v>
      </c>
    </row>
    <row r="145">
      <c r="A145" s="23">
        <v>40610.0</v>
      </c>
      <c r="B145" s="3" t="str">
        <f t="shared" si="1"/>
        <v>#REF!</v>
      </c>
    </row>
    <row r="146">
      <c r="A146" s="21">
        <v>115.02</v>
      </c>
      <c r="B146" s="3" t="str">
        <f t="shared" si="1"/>
        <v>#REF!</v>
      </c>
    </row>
    <row r="147">
      <c r="A147" s="21">
        <v>115.37</v>
      </c>
      <c r="B147" s="3" t="str">
        <f t="shared" si="1"/>
        <v>#REF!</v>
      </c>
    </row>
    <row r="148">
      <c r="A148" s="21">
        <v>112.49</v>
      </c>
      <c r="B148" s="3" t="str">
        <f t="shared" si="1"/>
        <v>#REF!</v>
      </c>
    </row>
    <row r="149">
      <c r="A149" s="21">
        <v>113.35</v>
      </c>
      <c r="B149" s="3" t="str">
        <f t="shared" si="1"/>
        <v>#REF!</v>
      </c>
    </row>
    <row r="150">
      <c r="A150" s="21">
        <v>-1.84</v>
      </c>
      <c r="B150" s="3" t="str">
        <f t="shared" si="1"/>
        <v>#REF!</v>
      </c>
    </row>
    <row r="151">
      <c r="A151" s="22">
        <v>-0.016</v>
      </c>
      <c r="B151" s="3" t="str">
        <f t="shared" si="1"/>
        <v>#REF!</v>
      </c>
    </row>
    <row r="152">
      <c r="A152" s="24">
        <v>115885.0</v>
      </c>
      <c r="B152" s="3" t="str">
        <f t="shared" si="1"/>
        <v>#REF!</v>
      </c>
    </row>
    <row r="153">
      <c r="A153" s="24">
        <v>155947.0</v>
      </c>
      <c r="B153" s="3" t="str">
        <f t="shared" si="1"/>
        <v>#REF!</v>
      </c>
    </row>
    <row r="154">
      <c r="A154" s="23">
        <v>40611.0</v>
      </c>
      <c r="B154" s="3" t="str">
        <f t="shared" si="1"/>
        <v>#REF!</v>
      </c>
    </row>
    <row r="155">
      <c r="A155" s="21">
        <v>113.04</v>
      </c>
      <c r="B155" s="3" t="str">
        <f t="shared" si="1"/>
        <v>#REF!</v>
      </c>
    </row>
    <row r="156">
      <c r="A156" s="21">
        <v>116.21</v>
      </c>
      <c r="B156" s="3" t="str">
        <f t="shared" si="1"/>
        <v>#REF!</v>
      </c>
    </row>
    <row r="157">
      <c r="A157" s="21">
        <v>112.45</v>
      </c>
      <c r="B157" s="3" t="str">
        <f t="shared" si="1"/>
        <v>#REF!</v>
      </c>
    </row>
    <row r="158">
      <c r="A158" s="21">
        <v>115.84</v>
      </c>
      <c r="B158" s="3" t="str">
        <f t="shared" si="1"/>
        <v>#REF!</v>
      </c>
    </row>
    <row r="159">
      <c r="A159" s="25">
        <f>+2.49</f>
        <v>2.49</v>
      </c>
      <c r="B159" s="3" t="str">
        <f t="shared" si="1"/>
        <v>#REF!</v>
      </c>
    </row>
    <row r="160">
      <c r="A160" s="25">
        <f>+2.2%</f>
        <v>0.022</v>
      </c>
      <c r="B160" s="3" t="str">
        <f t="shared" si="1"/>
        <v>#REF!</v>
      </c>
    </row>
    <row r="161">
      <c r="A161" s="26">
        <v>171696.0</v>
      </c>
      <c r="B161" s="3" t="str">
        <f t="shared" si="1"/>
        <v>#REF!</v>
      </c>
    </row>
    <row r="162">
      <c r="A162" s="26">
        <v>113073.0</v>
      </c>
      <c r="B162" s="3" t="str">
        <f t="shared" si="1"/>
        <v>#REF!</v>
      </c>
    </row>
    <row r="163">
      <c r="A163" s="27">
        <v>40612.0</v>
      </c>
      <c r="B163" s="3" t="str">
        <f t="shared" si="1"/>
        <v>#REF!</v>
      </c>
    </row>
    <row r="164">
      <c r="A164" s="28">
        <v>116.15</v>
      </c>
      <c r="B164" s="3" t="str">
        <f t="shared" si="1"/>
        <v>#REF!</v>
      </c>
    </row>
    <row r="165">
      <c r="A165" s="28">
        <v>116.45</v>
      </c>
      <c r="B165" s="3" t="str">
        <f t="shared" si="1"/>
        <v>#REF!</v>
      </c>
    </row>
    <row r="166">
      <c r="A166" s="28">
        <v>113.28</v>
      </c>
      <c r="B166" s="3" t="str">
        <f t="shared" si="1"/>
        <v>#REF!</v>
      </c>
    </row>
    <row r="167">
      <c r="A167" s="28">
        <v>115.2</v>
      </c>
      <c r="B167" s="3" t="str">
        <f t="shared" si="1"/>
        <v>#REF!</v>
      </c>
    </row>
    <row r="168">
      <c r="A168" s="21">
        <v>-0.64</v>
      </c>
      <c r="B168" s="3" t="str">
        <f t="shared" si="1"/>
        <v>#REF!</v>
      </c>
    </row>
    <row r="169">
      <c r="A169" s="22">
        <v>-0.0055</v>
      </c>
      <c r="B169" s="3" t="str">
        <f t="shared" si="1"/>
        <v>#REF!</v>
      </c>
    </row>
    <row r="170">
      <c r="A170" s="24">
        <v>97477.0</v>
      </c>
      <c r="B170" s="3" t="str">
        <f t="shared" si="1"/>
        <v>#REF!</v>
      </c>
    </row>
    <row r="171">
      <c r="A171" s="24">
        <v>176108.0</v>
      </c>
      <c r="B171" s="3" t="str">
        <f t="shared" si="1"/>
        <v>#REF!</v>
      </c>
    </row>
    <row r="172">
      <c r="A172" s="23">
        <v>40613.0</v>
      </c>
      <c r="B172" s="3" t="str">
        <f t="shared" si="1"/>
        <v>#REF!</v>
      </c>
    </row>
    <row r="173">
      <c r="A173" s="21">
        <v>114.89</v>
      </c>
      <c r="B173" s="3" t="str">
        <f t="shared" si="1"/>
        <v>#REF!</v>
      </c>
    </row>
    <row r="174">
      <c r="A174" s="21">
        <v>115.31</v>
      </c>
      <c r="B174" s="3" t="str">
        <f t="shared" si="1"/>
        <v>#REF!</v>
      </c>
    </row>
    <row r="175">
      <c r="A175" s="21">
        <v>112.19</v>
      </c>
      <c r="B175" s="3" t="str">
        <f t="shared" si="1"/>
        <v>#REF!</v>
      </c>
    </row>
    <row r="176">
      <c r="A176" s="21">
        <v>113.78</v>
      </c>
      <c r="B176" s="3" t="str">
        <f t="shared" si="1"/>
        <v>#REF!</v>
      </c>
    </row>
    <row r="177">
      <c r="A177" s="21">
        <v>-1.42</v>
      </c>
      <c r="B177" s="3" t="str">
        <f t="shared" si="1"/>
        <v>#REF!</v>
      </c>
    </row>
    <row r="178">
      <c r="A178" s="22">
        <v>-0.0123</v>
      </c>
      <c r="B178" s="3" t="str">
        <f t="shared" si="1"/>
        <v>#REF!</v>
      </c>
    </row>
    <row r="179">
      <c r="A179" s="24">
        <v>103198.0</v>
      </c>
      <c r="B179" s="3" t="str">
        <f t="shared" si="1"/>
        <v>#REF!</v>
      </c>
    </row>
    <row r="180">
      <c r="A180" s="24">
        <v>184971.0</v>
      </c>
      <c r="B180" s="3" t="str">
        <f t="shared" si="1"/>
        <v>#REF!</v>
      </c>
    </row>
    <row r="181">
      <c r="A181" s="23">
        <v>40616.0</v>
      </c>
      <c r="B181" s="3" t="str">
        <f t="shared" si="1"/>
        <v>#REF!</v>
      </c>
    </row>
    <row r="182">
      <c r="A182" s="21">
        <v>114.24</v>
      </c>
      <c r="B182" s="3" t="str">
        <f t="shared" si="1"/>
        <v>#REF!</v>
      </c>
    </row>
    <row r="183">
      <c r="A183" s="21">
        <v>114.24</v>
      </c>
      <c r="B183" s="3" t="str">
        <f t="shared" si="1"/>
        <v>#REF!</v>
      </c>
    </row>
    <row r="184">
      <c r="A184" s="21">
        <v>111.21</v>
      </c>
      <c r="B184" s="3" t="str">
        <f t="shared" si="1"/>
        <v>#REF!</v>
      </c>
    </row>
    <row r="185">
      <c r="A185" s="21">
        <v>113.61</v>
      </c>
      <c r="B185" s="3" t="str">
        <f t="shared" si="1"/>
        <v>#REF!</v>
      </c>
    </row>
    <row r="186">
      <c r="A186" s="21">
        <v>-0.17</v>
      </c>
      <c r="B186" s="3" t="str">
        <f t="shared" si="1"/>
        <v>#REF!</v>
      </c>
    </row>
    <row r="187">
      <c r="A187" s="22">
        <v>-0.0015</v>
      </c>
      <c r="B187" s="3" t="str">
        <f t="shared" si="1"/>
        <v>#REF!</v>
      </c>
    </row>
    <row r="188">
      <c r="A188" s="24">
        <v>76629.0</v>
      </c>
      <c r="B188" s="3" t="str">
        <f t="shared" si="1"/>
        <v>#REF!</v>
      </c>
    </row>
    <row r="189">
      <c r="A189" s="24">
        <v>185947.0</v>
      </c>
      <c r="B189" s="3" t="str">
        <f t="shared" si="1"/>
        <v>#REF!</v>
      </c>
    </row>
    <row r="190">
      <c r="A190" s="23">
        <v>40617.0</v>
      </c>
      <c r="B190" s="3" t="str">
        <f t="shared" si="1"/>
        <v>#REF!</v>
      </c>
    </row>
    <row r="191">
      <c r="A191" s="21">
        <v>113.48</v>
      </c>
      <c r="B191" s="3" t="str">
        <f t="shared" si="1"/>
        <v>#REF!</v>
      </c>
    </row>
    <row r="192">
      <c r="A192" s="21">
        <v>113.58</v>
      </c>
      <c r="B192" s="3" t="str">
        <f t="shared" si="1"/>
        <v>#REF!</v>
      </c>
    </row>
    <row r="193">
      <c r="A193" s="21">
        <v>108.01</v>
      </c>
      <c r="B193" s="3" t="str">
        <f t="shared" si="1"/>
        <v>#REF!</v>
      </c>
    </row>
    <row r="194">
      <c r="A194" s="21">
        <v>108.49</v>
      </c>
      <c r="B194" s="3" t="str">
        <f t="shared" si="1"/>
        <v>#REF!</v>
      </c>
    </row>
    <row r="195">
      <c r="A195" s="21">
        <v>-5.12</v>
      </c>
      <c r="B195" s="3" t="str">
        <f t="shared" si="1"/>
        <v>#REF!</v>
      </c>
    </row>
    <row r="196">
      <c r="A196" s="22">
        <v>-0.0451</v>
      </c>
      <c r="B196" s="3" t="str">
        <f t="shared" si="1"/>
        <v>#REF!</v>
      </c>
    </row>
    <row r="197">
      <c r="A197" s="24">
        <v>110268.0</v>
      </c>
      <c r="B197" s="3" t="str">
        <f t="shared" si="1"/>
        <v>#REF!</v>
      </c>
    </row>
    <row r="198">
      <c r="A198" s="24">
        <v>184201.0</v>
      </c>
      <c r="B198" s="3" t="str">
        <f t="shared" si="1"/>
        <v>#REF!</v>
      </c>
    </row>
    <row r="199">
      <c r="A199" s="23">
        <v>40618.0</v>
      </c>
      <c r="B199" s="3" t="str">
        <f t="shared" si="1"/>
        <v>#REF!</v>
      </c>
    </row>
    <row r="200">
      <c r="A200" s="21">
        <v>108.01</v>
      </c>
      <c r="B200" s="3" t="str">
        <f t="shared" si="1"/>
        <v>#REF!</v>
      </c>
    </row>
    <row r="201">
      <c r="A201" s="21">
        <v>111.84</v>
      </c>
      <c r="B201" s="3" t="str">
        <f t="shared" si="1"/>
        <v>#REF!</v>
      </c>
    </row>
    <row r="202">
      <c r="A202" s="21">
        <v>107.31</v>
      </c>
      <c r="B202" s="3" t="str">
        <f t="shared" si="1"/>
        <v>#REF!</v>
      </c>
    </row>
    <row r="203">
      <c r="A203" s="21">
        <v>110.44</v>
      </c>
      <c r="B203" s="3" t="str">
        <f t="shared" si="1"/>
        <v>#REF!</v>
      </c>
    </row>
    <row r="204">
      <c r="A204" s="25">
        <f>+1.95</f>
        <v>1.95</v>
      </c>
      <c r="B204" s="3" t="str">
        <f t="shared" si="1"/>
        <v>#REF!</v>
      </c>
    </row>
    <row r="205">
      <c r="A205" s="25">
        <f>+1.8%</f>
        <v>0.018</v>
      </c>
      <c r="B205" s="3" t="str">
        <f t="shared" si="1"/>
        <v>#REF!</v>
      </c>
    </row>
    <row r="206">
      <c r="A206" s="26">
        <v>104659.0</v>
      </c>
      <c r="B206" s="3" t="str">
        <f t="shared" si="1"/>
        <v>#REF!</v>
      </c>
    </row>
    <row r="207">
      <c r="A207" s="26">
        <v>184879.0</v>
      </c>
      <c r="B207" s="3" t="str">
        <f t="shared" si="1"/>
        <v>#REF!</v>
      </c>
    </row>
    <row r="208">
      <c r="A208" s="27">
        <v>40619.0</v>
      </c>
      <c r="B208" s="3" t="str">
        <f t="shared" si="1"/>
        <v>#REF!</v>
      </c>
    </row>
    <row r="209">
      <c r="A209" s="28">
        <v>109.85</v>
      </c>
      <c r="B209" s="3" t="str">
        <f t="shared" si="1"/>
        <v>#REF!</v>
      </c>
    </row>
    <row r="210">
      <c r="A210" s="28">
        <v>115.25</v>
      </c>
      <c r="B210" s="3" t="str">
        <f t="shared" si="1"/>
        <v>#REF!</v>
      </c>
    </row>
    <row r="211">
      <c r="A211" s="28">
        <v>109.28</v>
      </c>
      <c r="B211" s="3" t="str">
        <f t="shared" si="1"/>
        <v>#REF!</v>
      </c>
    </row>
    <row r="212">
      <c r="A212" s="28">
        <v>114.65</v>
      </c>
      <c r="B212" s="3" t="str">
        <f t="shared" si="1"/>
        <v>#REF!</v>
      </c>
    </row>
    <row r="213">
      <c r="A213" s="25">
        <f>+4.21</f>
        <v>4.21</v>
      </c>
      <c r="B213" s="3" t="str">
        <f t="shared" si="1"/>
        <v>#REF!</v>
      </c>
    </row>
    <row r="214">
      <c r="A214" s="25">
        <f>+3.81%</f>
        <v>0.0381</v>
      </c>
      <c r="B214" s="3" t="str">
        <f t="shared" si="1"/>
        <v>#REF!</v>
      </c>
    </row>
    <row r="215">
      <c r="A215" s="26">
        <v>92208.0</v>
      </c>
      <c r="B215" s="3" t="str">
        <f t="shared" si="1"/>
        <v>#REF!</v>
      </c>
    </row>
    <row r="216">
      <c r="A216" s="26">
        <v>185888.0</v>
      </c>
      <c r="B216" s="3" t="str">
        <f t="shared" si="1"/>
        <v>#REF!</v>
      </c>
    </row>
    <row r="217">
      <c r="A217" s="27">
        <v>40620.0</v>
      </c>
      <c r="B217" s="3" t="str">
        <f t="shared" si="1"/>
        <v>#REF!</v>
      </c>
    </row>
    <row r="218">
      <c r="A218" s="28">
        <v>115.27</v>
      </c>
      <c r="B218" s="3" t="str">
        <f t="shared" si="1"/>
        <v>#REF!</v>
      </c>
    </row>
    <row r="219">
      <c r="A219" s="28">
        <v>116.98</v>
      </c>
      <c r="B219" s="3" t="str">
        <f t="shared" si="1"/>
        <v>#REF!</v>
      </c>
    </row>
    <row r="220">
      <c r="A220" s="28">
        <v>112.92</v>
      </c>
      <c r="B220" s="3" t="str">
        <f t="shared" si="1"/>
        <v>#REF!</v>
      </c>
    </row>
    <row r="221">
      <c r="A221" s="28">
        <v>113.77</v>
      </c>
      <c r="B221" s="3" t="str">
        <f t="shared" si="1"/>
        <v>#REF!</v>
      </c>
    </row>
    <row r="222">
      <c r="A222" s="21">
        <v>-0.88</v>
      </c>
      <c r="B222" s="3" t="str">
        <f t="shared" si="1"/>
        <v>#REF!</v>
      </c>
    </row>
    <row r="223">
      <c r="A223" s="22">
        <v>-0.0077</v>
      </c>
      <c r="B223" s="3" t="str">
        <f t="shared" si="1"/>
        <v>#REF!</v>
      </c>
    </row>
    <row r="224">
      <c r="A224" s="24">
        <v>125777.0</v>
      </c>
      <c r="B224" s="3" t="str">
        <f t="shared" si="1"/>
        <v>#REF!</v>
      </c>
    </row>
    <row r="225">
      <c r="A225" s="24">
        <v>198926.0</v>
      </c>
      <c r="B225" s="3" t="str">
        <f t="shared" si="1"/>
        <v>#REF!</v>
      </c>
    </row>
    <row r="226">
      <c r="A226" s="23">
        <v>40623.0</v>
      </c>
      <c r="B226" s="3" t="str">
        <f t="shared" si="1"/>
        <v>#REF!</v>
      </c>
    </row>
    <row r="227">
      <c r="A227" s="21">
        <v>115.48</v>
      </c>
      <c r="B227" s="3" t="str">
        <f t="shared" si="1"/>
        <v>#REF!</v>
      </c>
    </row>
    <row r="228">
      <c r="A228" s="21">
        <v>116.02</v>
      </c>
      <c r="B228" s="3" t="str">
        <f t="shared" si="1"/>
        <v>#REF!</v>
      </c>
    </row>
    <row r="229">
      <c r="A229" s="21">
        <v>114.55</v>
      </c>
      <c r="B229" s="3" t="str">
        <f t="shared" si="1"/>
        <v>#REF!</v>
      </c>
    </row>
    <row r="230">
      <c r="A230" s="21">
        <v>114.91</v>
      </c>
      <c r="B230" s="3" t="str">
        <f t="shared" si="1"/>
        <v>#REF!</v>
      </c>
    </row>
    <row r="231">
      <c r="A231" s="25">
        <f>+1.14</f>
        <v>1.14</v>
      </c>
      <c r="B231" s="3" t="str">
        <f t="shared" si="1"/>
        <v>#REF!</v>
      </c>
    </row>
    <row r="232">
      <c r="A232" s="25">
        <f>+1%</f>
        <v>0.01</v>
      </c>
      <c r="B232" s="3" t="str">
        <f t="shared" si="1"/>
        <v>#REF!</v>
      </c>
    </row>
    <row r="233">
      <c r="A233" s="26">
        <v>91615.0</v>
      </c>
      <c r="B233" s="3" t="str">
        <f t="shared" si="1"/>
        <v>#REF!</v>
      </c>
    </row>
    <row r="234">
      <c r="A234" s="26">
        <v>201793.0</v>
      </c>
      <c r="B234" s="3" t="str">
        <f t="shared" si="1"/>
        <v>#REF!</v>
      </c>
    </row>
    <row r="235">
      <c r="A235" s="27">
        <v>40624.0</v>
      </c>
      <c r="B235" s="3" t="str">
        <f t="shared" si="1"/>
        <v>#REF!</v>
      </c>
    </row>
    <row r="236">
      <c r="A236" s="28">
        <v>114.85</v>
      </c>
      <c r="B236" s="3" t="str">
        <f t="shared" si="1"/>
        <v>#REF!</v>
      </c>
    </row>
    <row r="237">
      <c r="A237" s="28">
        <v>116.04</v>
      </c>
      <c r="B237" s="3" t="str">
        <f t="shared" si="1"/>
        <v>#REF!</v>
      </c>
    </row>
    <row r="238">
      <c r="A238" s="28">
        <v>114.14</v>
      </c>
      <c r="B238" s="3" t="str">
        <f t="shared" si="1"/>
        <v>#REF!</v>
      </c>
    </row>
    <row r="239">
      <c r="A239" s="28">
        <v>115.64</v>
      </c>
      <c r="B239" s="3" t="str">
        <f t="shared" si="1"/>
        <v>#REF!</v>
      </c>
    </row>
    <row r="240">
      <c r="A240" s="25">
        <f>+0.73</f>
        <v>0.73</v>
      </c>
      <c r="B240" s="3" t="str">
        <f t="shared" si="1"/>
        <v>#REF!</v>
      </c>
    </row>
    <row r="241">
      <c r="A241" s="25">
        <f>+0.64%</f>
        <v>0.0064</v>
      </c>
      <c r="B241" s="3" t="str">
        <f t="shared" si="1"/>
        <v>#REF!</v>
      </c>
    </row>
    <row r="242">
      <c r="A242" s="26">
        <v>83538.0</v>
      </c>
      <c r="B242" s="3" t="str">
        <f t="shared" si="1"/>
        <v>#REF!</v>
      </c>
    </row>
    <row r="243">
      <c r="A243" s="26">
        <v>200453.0</v>
      </c>
      <c r="B243" s="3" t="str">
        <f t="shared" si="1"/>
        <v>#REF!</v>
      </c>
    </row>
    <row r="244">
      <c r="A244" s="27">
        <v>40625.0</v>
      </c>
      <c r="B244" s="3" t="str">
        <f t="shared" si="1"/>
        <v>#REF!</v>
      </c>
    </row>
    <row r="245">
      <c r="A245" s="28">
        <v>115.63</v>
      </c>
      <c r="B245" s="3" t="str">
        <f t="shared" si="1"/>
        <v>#REF!</v>
      </c>
    </row>
    <row r="246">
      <c r="A246" s="28">
        <v>116.32</v>
      </c>
      <c r="B246" s="3" t="str">
        <f t="shared" si="1"/>
        <v>#REF!</v>
      </c>
    </row>
    <row r="247">
      <c r="A247" s="28">
        <v>115.0</v>
      </c>
      <c r="B247" s="3" t="str">
        <f t="shared" si="1"/>
        <v>#REF!</v>
      </c>
    </row>
    <row r="248">
      <c r="A248" s="28">
        <v>115.47</v>
      </c>
      <c r="B248" s="3" t="str">
        <f t="shared" si="1"/>
        <v>#REF!</v>
      </c>
    </row>
    <row r="249">
      <c r="A249" s="21">
        <v>-0.17</v>
      </c>
      <c r="B249" s="3" t="str">
        <f t="shared" si="1"/>
        <v>#REF!</v>
      </c>
    </row>
    <row r="250">
      <c r="A250" s="22">
        <v>-0.0015</v>
      </c>
      <c r="B250" s="3" t="str">
        <f t="shared" si="1"/>
        <v>#REF!</v>
      </c>
    </row>
    <row r="251">
      <c r="A251" s="24">
        <v>71525.0</v>
      </c>
      <c r="B251" s="3" t="str">
        <f t="shared" si="1"/>
        <v>#REF!</v>
      </c>
    </row>
    <row r="252">
      <c r="A252" s="24">
        <v>201123.0</v>
      </c>
      <c r="B252" s="3" t="str">
        <f t="shared" si="1"/>
        <v>#REF!</v>
      </c>
    </row>
    <row r="253">
      <c r="A253" s="23">
        <v>40626.0</v>
      </c>
      <c r="B253" s="3" t="str">
        <f t="shared" si="1"/>
        <v>#REF!</v>
      </c>
    </row>
    <row r="254">
      <c r="A254" s="21">
        <v>115.21</v>
      </c>
      <c r="B254" s="3" t="str">
        <f t="shared" si="1"/>
        <v>#REF!</v>
      </c>
    </row>
    <row r="255">
      <c r="A255" s="21">
        <v>115.8</v>
      </c>
      <c r="B255" s="3" t="str">
        <f t="shared" si="1"/>
        <v>#REF!</v>
      </c>
    </row>
    <row r="256">
      <c r="A256" s="21">
        <v>114.44</v>
      </c>
      <c r="B256" s="3" t="str">
        <f t="shared" si="1"/>
        <v>#REF!</v>
      </c>
    </row>
    <row r="257">
      <c r="A257" s="21">
        <v>115.6</v>
      </c>
      <c r="B257" s="3" t="str">
        <f t="shared" si="1"/>
        <v>#REF!</v>
      </c>
    </row>
    <row r="258">
      <c r="A258" s="25">
        <f>+0.13</f>
        <v>0.13</v>
      </c>
      <c r="B258" s="3" t="str">
        <f t="shared" si="1"/>
        <v>#REF!</v>
      </c>
    </row>
    <row r="259">
      <c r="A259" s="25">
        <f>+0.11%</f>
        <v>0.0011</v>
      </c>
      <c r="B259" s="3" t="str">
        <f t="shared" si="1"/>
        <v>#REF!</v>
      </c>
    </row>
    <row r="260">
      <c r="A260" s="26">
        <v>84002.0</v>
      </c>
      <c r="B260" s="3" t="str">
        <f t="shared" si="1"/>
        <v>#REF!</v>
      </c>
    </row>
    <row r="261">
      <c r="A261" s="26">
        <v>204074.0</v>
      </c>
      <c r="B261" s="3" t="str">
        <f t="shared" si="1"/>
        <v>#REF!</v>
      </c>
    </row>
    <row r="262">
      <c r="A262" s="27">
        <v>40627.0</v>
      </c>
      <c r="B262" s="3" t="str">
        <f t="shared" si="1"/>
        <v>#REF!</v>
      </c>
    </row>
    <row r="263">
      <c r="A263" s="28">
        <v>115.71</v>
      </c>
      <c r="B263" s="3" t="str">
        <f t="shared" si="1"/>
        <v>#REF!</v>
      </c>
    </row>
    <row r="264">
      <c r="A264" s="28">
        <v>116.0</v>
      </c>
      <c r="B264" s="3" t="str">
        <f t="shared" si="1"/>
        <v>#REF!</v>
      </c>
    </row>
    <row r="265">
      <c r="A265" s="28">
        <v>115.07</v>
      </c>
      <c r="B265" s="3" t="str">
        <f t="shared" si="1"/>
        <v>#REF!</v>
      </c>
    </row>
    <row r="266">
      <c r="A266" s="28">
        <v>115.42</v>
      </c>
      <c r="B266" s="3" t="str">
        <f t="shared" si="1"/>
        <v>#REF!</v>
      </c>
    </row>
    <row r="267">
      <c r="A267" s="21">
        <v>-0.18</v>
      </c>
      <c r="B267" s="3" t="str">
        <f t="shared" si="1"/>
        <v>#REF!</v>
      </c>
    </row>
    <row r="268">
      <c r="A268" s="22">
        <v>-0.0016</v>
      </c>
      <c r="B268" s="3" t="str">
        <f t="shared" si="1"/>
        <v>#REF!</v>
      </c>
    </row>
    <row r="269">
      <c r="A269" s="24">
        <v>60921.0</v>
      </c>
      <c r="B269" s="3" t="str">
        <f t="shared" si="1"/>
        <v>#REF!</v>
      </c>
    </row>
    <row r="270">
      <c r="A270" s="24">
        <v>199444.0</v>
      </c>
      <c r="B270" s="3" t="str">
        <f t="shared" si="1"/>
        <v>#REF!</v>
      </c>
    </row>
    <row r="271">
      <c r="A271" s="23">
        <v>40630.0</v>
      </c>
      <c r="B271" s="3" t="str">
        <f t="shared" si="1"/>
        <v>#REF!</v>
      </c>
    </row>
    <row r="272">
      <c r="A272" s="21">
        <v>115.58</v>
      </c>
      <c r="B272" s="3" t="str">
        <f t="shared" si="1"/>
        <v>#REF!</v>
      </c>
    </row>
    <row r="273">
      <c r="A273" s="21">
        <v>115.81</v>
      </c>
      <c r="B273" s="3" t="str">
        <f t="shared" si="1"/>
        <v>#REF!</v>
      </c>
    </row>
    <row r="274">
      <c r="A274" s="21">
        <v>114.35</v>
      </c>
      <c r="B274" s="3" t="str">
        <f t="shared" si="1"/>
        <v>#REF!</v>
      </c>
    </row>
    <row r="275">
      <c r="A275" s="21">
        <v>114.58</v>
      </c>
      <c r="B275" s="3" t="str">
        <f t="shared" si="1"/>
        <v>#REF!</v>
      </c>
    </row>
    <row r="276">
      <c r="A276" s="21">
        <v>-0.84</v>
      </c>
      <c r="B276" s="3" t="str">
        <f t="shared" si="1"/>
        <v>#REF!</v>
      </c>
    </row>
    <row r="277">
      <c r="A277" s="22">
        <v>-0.0073</v>
      </c>
      <c r="B277" s="3" t="str">
        <f t="shared" si="1"/>
        <v>#REF!</v>
      </c>
    </row>
    <row r="278">
      <c r="A278" s="24">
        <v>64375.0</v>
      </c>
      <c r="B278" s="3" t="str">
        <f t="shared" si="1"/>
        <v>#REF!</v>
      </c>
    </row>
    <row r="279">
      <c r="A279" s="24">
        <v>194949.0</v>
      </c>
      <c r="B279" s="3" t="str">
        <f t="shared" si="1"/>
        <v>#REF!</v>
      </c>
    </row>
    <row r="280">
      <c r="A280" s="23">
        <v>40631.0</v>
      </c>
      <c r="B280" s="3" t="str">
        <f t="shared" si="1"/>
        <v>#REF!</v>
      </c>
    </row>
    <row r="281">
      <c r="A281" s="21">
        <v>114.46</v>
      </c>
      <c r="B281" s="3" t="str">
        <f t="shared" si="1"/>
        <v>#REF!</v>
      </c>
    </row>
    <row r="282">
      <c r="A282" s="21">
        <v>115.44</v>
      </c>
      <c r="B282" s="3" t="str">
        <f t="shared" si="1"/>
        <v>#REF!</v>
      </c>
    </row>
    <row r="283">
      <c r="A283" s="21">
        <v>113.32</v>
      </c>
      <c r="B283" s="3" t="str">
        <f t="shared" si="1"/>
        <v>#REF!</v>
      </c>
    </row>
    <row r="284">
      <c r="A284" s="21">
        <v>114.96</v>
      </c>
      <c r="B284" s="3" t="str">
        <f t="shared" si="1"/>
        <v>#REF!</v>
      </c>
    </row>
    <row r="285">
      <c r="A285" s="25">
        <f>+0.38</f>
        <v>0.38</v>
      </c>
      <c r="B285" s="3" t="str">
        <f t="shared" si="1"/>
        <v>#REF!</v>
      </c>
    </row>
    <row r="286">
      <c r="A286" s="25">
        <f>+0.33%</f>
        <v>0.0033</v>
      </c>
      <c r="B286" s="3" t="str">
        <f t="shared" si="1"/>
        <v>#REF!</v>
      </c>
    </row>
    <row r="287">
      <c r="A287" s="26">
        <v>77876.0</v>
      </c>
      <c r="B287" s="3" t="str">
        <f t="shared" si="1"/>
        <v>#REF!</v>
      </c>
    </row>
    <row r="288">
      <c r="A288" s="26">
        <v>195129.0</v>
      </c>
      <c r="B288" s="3" t="str">
        <f t="shared" si="1"/>
        <v>#REF!</v>
      </c>
    </row>
    <row r="289">
      <c r="A289" s="27">
        <v>40632.0</v>
      </c>
      <c r="B289" s="3" t="str">
        <f t="shared" si="1"/>
        <v>#REF!</v>
      </c>
    </row>
    <row r="290">
      <c r="A290" s="28">
        <v>114.98</v>
      </c>
      <c r="B290" s="3" t="str">
        <f t="shared" si="1"/>
        <v>#REF!</v>
      </c>
    </row>
    <row r="291">
      <c r="A291" s="28">
        <v>115.5</v>
      </c>
      <c r="B291" s="3" t="str">
        <f t="shared" si="1"/>
        <v>#REF!</v>
      </c>
    </row>
    <row r="292">
      <c r="A292" s="28">
        <v>114.36</v>
      </c>
      <c r="B292" s="3" t="str">
        <f t="shared" si="1"/>
        <v>#REF!</v>
      </c>
    </row>
    <row r="293">
      <c r="A293" s="28">
        <v>114.95</v>
      </c>
      <c r="B293" s="3" t="str">
        <f t="shared" si="1"/>
        <v>#REF!</v>
      </c>
    </row>
    <row r="294">
      <c r="A294" s="21">
        <v>-0.01</v>
      </c>
      <c r="B294" s="3" t="str">
        <f t="shared" si="1"/>
        <v>#REF!</v>
      </c>
    </row>
    <row r="295">
      <c r="A295" s="22">
        <v>-1.0E-4</v>
      </c>
      <c r="B295" s="3" t="str">
        <f t="shared" si="1"/>
        <v>#REF!</v>
      </c>
    </row>
    <row r="296">
      <c r="A296" s="24">
        <v>78097.0</v>
      </c>
      <c r="B296" s="3" t="str">
        <f t="shared" si="1"/>
        <v>#REF!</v>
      </c>
    </row>
    <row r="297">
      <c r="A297" s="24">
        <v>203422.0</v>
      </c>
      <c r="B297" s="3" t="str">
        <f t="shared" si="1"/>
        <v>#REF!</v>
      </c>
    </row>
    <row r="298">
      <c r="A298" s="23">
        <v>40633.0</v>
      </c>
      <c r="B298" s="3" t="str">
        <f t="shared" si="1"/>
        <v>#REF!</v>
      </c>
    </row>
    <row r="299">
      <c r="A299" s="21">
        <v>114.7</v>
      </c>
      <c r="B299" s="3" t="str">
        <f t="shared" si="1"/>
        <v>#REF!</v>
      </c>
    </row>
    <row r="300">
      <c r="A300" s="21">
        <v>117.54</v>
      </c>
      <c r="B300" s="3" t="str">
        <f t="shared" si="1"/>
        <v>#REF!</v>
      </c>
    </row>
    <row r="301">
      <c r="A301" s="21">
        <v>114.7</v>
      </c>
      <c r="B301" s="3" t="str">
        <f t="shared" si="1"/>
        <v>#REF!</v>
      </c>
    </row>
    <row r="302">
      <c r="A302" s="21">
        <v>117.2</v>
      </c>
      <c r="B302" s="3" t="str">
        <f t="shared" si="1"/>
        <v>#REF!</v>
      </c>
    </row>
    <row r="303">
      <c r="A303" s="25">
        <f>+2.25</f>
        <v>2.25</v>
      </c>
      <c r="B303" s="3" t="str">
        <f t="shared" si="1"/>
        <v>#REF!</v>
      </c>
    </row>
    <row r="304">
      <c r="A304" s="25">
        <f>+1.96%</f>
        <v>0.0196</v>
      </c>
      <c r="B304" s="3" t="str">
        <f t="shared" si="1"/>
        <v>#REF!</v>
      </c>
    </row>
    <row r="305">
      <c r="A305" s="26">
        <v>108470.0</v>
      </c>
      <c r="B305" s="3" t="str">
        <f t="shared" si="1"/>
        <v>#REF!</v>
      </c>
    </row>
    <row r="306">
      <c r="A306" s="26">
        <v>221452.0</v>
      </c>
      <c r="B306" s="3" t="str">
        <f t="shared" si="1"/>
        <v>#REF!</v>
      </c>
    </row>
    <row r="307">
      <c r="A307" s="27">
        <v>40634.0</v>
      </c>
      <c r="B307" s="3" t="str">
        <f t="shared" si="1"/>
        <v>#REF!</v>
      </c>
    </row>
    <row r="308">
      <c r="A308" s="28">
        <v>117.43</v>
      </c>
      <c r="B308" s="3" t="str">
        <f t="shared" si="1"/>
        <v>#REF!</v>
      </c>
    </row>
    <row r="309">
      <c r="A309" s="28">
        <v>118.85</v>
      </c>
      <c r="B309" s="3" t="str">
        <f t="shared" si="1"/>
        <v>#REF!</v>
      </c>
    </row>
    <row r="310">
      <c r="A310" s="28">
        <v>116.54</v>
      </c>
      <c r="B310" s="3" t="str">
        <f t="shared" si="1"/>
        <v>#REF!</v>
      </c>
    </row>
    <row r="311">
      <c r="A311" s="28">
        <v>118.41</v>
      </c>
      <c r="B311" s="3" t="str">
        <f t="shared" si="1"/>
        <v>#REF!</v>
      </c>
    </row>
    <row r="312">
      <c r="A312" s="25">
        <f>+1.21</f>
        <v>1.21</v>
      </c>
      <c r="B312" s="3" t="str">
        <f t="shared" si="1"/>
        <v>#REF!</v>
      </c>
    </row>
    <row r="313">
      <c r="A313" s="25">
        <f>+1.03%</f>
        <v>0.0103</v>
      </c>
      <c r="B313" s="3" t="str">
        <f t="shared" si="1"/>
        <v>#REF!</v>
      </c>
    </row>
    <row r="314">
      <c r="A314" s="26">
        <v>145444.0</v>
      </c>
      <c r="B314" s="3" t="str">
        <f t="shared" si="1"/>
        <v>#REF!</v>
      </c>
    </row>
    <row r="315">
      <c r="A315" s="26">
        <v>240823.0</v>
      </c>
      <c r="B315" s="3" t="str">
        <f t="shared" si="1"/>
        <v>#REF!</v>
      </c>
    </row>
    <row r="316">
      <c r="A316" s="27">
        <v>40637.0</v>
      </c>
      <c r="B316" s="3" t="str">
        <f t="shared" si="1"/>
        <v>#REF!</v>
      </c>
    </row>
    <row r="317">
      <c r="A317" s="28">
        <v>118.76</v>
      </c>
      <c r="B317" s="3" t="str">
        <f t="shared" si="1"/>
        <v>#REF!</v>
      </c>
    </row>
    <row r="318">
      <c r="A318" s="28">
        <v>120.88</v>
      </c>
      <c r="B318" s="3" t="str">
        <f t="shared" si="1"/>
        <v>#REF!</v>
      </c>
    </row>
    <row r="319">
      <c r="A319" s="28">
        <v>118.52</v>
      </c>
      <c r="B319" s="3" t="str">
        <f t="shared" si="1"/>
        <v>#REF!</v>
      </c>
    </row>
    <row r="320">
      <c r="A320" s="28">
        <v>120.66</v>
      </c>
      <c r="B320" s="3" t="str">
        <f t="shared" si="1"/>
        <v>#REF!</v>
      </c>
    </row>
    <row r="321">
      <c r="A321" s="25">
        <f>+2.25</f>
        <v>2.25</v>
      </c>
      <c r="B321" s="3" t="str">
        <f t="shared" si="1"/>
        <v>#REF!</v>
      </c>
    </row>
    <row r="322">
      <c r="A322" s="25">
        <f>+1.9%</f>
        <v>0.019</v>
      </c>
      <c r="B322" s="3" t="str">
        <f t="shared" si="1"/>
        <v>#REF!</v>
      </c>
    </row>
    <row r="323">
      <c r="A323" s="26">
        <v>131565.0</v>
      </c>
      <c r="B323" s="3" t="str">
        <f t="shared" si="1"/>
        <v>#REF!</v>
      </c>
    </row>
    <row r="324">
      <c r="A324" s="26">
        <v>251634.0</v>
      </c>
      <c r="B324" s="3" t="str">
        <f t="shared" si="1"/>
        <v>#REF!</v>
      </c>
    </row>
    <row r="325">
      <c r="A325" s="27">
        <v>40638.0</v>
      </c>
      <c r="B325" s="3" t="str">
        <f t="shared" si="1"/>
        <v>#REF!</v>
      </c>
    </row>
    <row r="326">
      <c r="A326" s="28">
        <v>120.42</v>
      </c>
      <c r="B326" s="3" t="str">
        <f t="shared" si="1"/>
        <v>#REF!</v>
      </c>
    </row>
    <row r="327">
      <c r="A327" s="28">
        <v>122.42</v>
      </c>
      <c r="B327" s="3" t="str">
        <f t="shared" si="1"/>
        <v>#REF!</v>
      </c>
    </row>
    <row r="328">
      <c r="A328" s="28">
        <v>119.55</v>
      </c>
      <c r="B328" s="3" t="str">
        <f t="shared" si="1"/>
        <v>#REF!</v>
      </c>
    </row>
    <row r="329">
      <c r="A329" s="28">
        <v>121.89</v>
      </c>
      <c r="B329" s="3" t="str">
        <f t="shared" si="1"/>
        <v>#REF!</v>
      </c>
    </row>
    <row r="330">
      <c r="A330" s="25">
        <f>+1.23</f>
        <v>1.23</v>
      </c>
      <c r="B330" s="3" t="str">
        <f t="shared" si="1"/>
        <v>#REF!</v>
      </c>
    </row>
    <row r="331">
      <c r="A331" s="25">
        <f>+1.02%</f>
        <v>0.0102</v>
      </c>
      <c r="B331" s="3" t="str">
        <f t="shared" si="1"/>
        <v>#REF!</v>
      </c>
    </row>
    <row r="332">
      <c r="A332" s="26">
        <v>158266.0</v>
      </c>
      <c r="B332" s="3" t="str">
        <f t="shared" si="1"/>
        <v>#REF!</v>
      </c>
    </row>
    <row r="333">
      <c r="A333" s="26">
        <v>248916.0</v>
      </c>
      <c r="B333" s="3" t="str">
        <f t="shared" si="1"/>
        <v>#REF!</v>
      </c>
    </row>
    <row r="334">
      <c r="A334" s="27">
        <v>40639.0</v>
      </c>
      <c r="B334" s="3" t="str">
        <f t="shared" si="1"/>
        <v>#REF!</v>
      </c>
    </row>
    <row r="335">
      <c r="A335" s="28">
        <v>121.2</v>
      </c>
      <c r="B335" s="3" t="str">
        <f t="shared" si="1"/>
        <v>#REF!</v>
      </c>
    </row>
    <row r="336">
      <c r="A336" s="28">
        <v>123.0</v>
      </c>
      <c r="B336" s="3" t="str">
        <f t="shared" si="1"/>
        <v>#REF!</v>
      </c>
    </row>
    <row r="337">
      <c r="A337" s="28">
        <v>121.06</v>
      </c>
      <c r="B337" s="3" t="str">
        <f t="shared" si="1"/>
        <v>#REF!</v>
      </c>
    </row>
    <row r="338">
      <c r="A338" s="28">
        <v>121.93</v>
      </c>
      <c r="B338" s="3" t="str">
        <f t="shared" si="1"/>
        <v>#REF!</v>
      </c>
    </row>
    <row r="339">
      <c r="A339" s="25">
        <f>+0.04</f>
        <v>0.04</v>
      </c>
      <c r="B339" s="3" t="str">
        <f t="shared" si="1"/>
        <v>#REF!</v>
      </c>
    </row>
    <row r="340">
      <c r="A340" s="25">
        <f>+0.03%</f>
        <v>0.0003</v>
      </c>
      <c r="B340" s="3" t="str">
        <f t="shared" si="1"/>
        <v>#REF!</v>
      </c>
    </row>
    <row r="341">
      <c r="A341" s="26">
        <v>122427.0</v>
      </c>
      <c r="B341" s="3" t="str">
        <f t="shared" si="1"/>
        <v>#REF!</v>
      </c>
    </row>
    <row r="342">
      <c r="A342" s="26">
        <v>249130.0</v>
      </c>
      <c r="B342" s="3" t="str">
        <f t="shared" si="1"/>
        <v>#REF!</v>
      </c>
    </row>
    <row r="343">
      <c r="A343" s="27">
        <v>40640.0</v>
      </c>
      <c r="B343" s="3" t="str">
        <f t="shared" si="1"/>
        <v>#REF!</v>
      </c>
    </row>
    <row r="344">
      <c r="A344" s="28">
        <v>121.67</v>
      </c>
      <c r="B344" s="3" t="str">
        <f t="shared" si="1"/>
        <v>#REF!</v>
      </c>
    </row>
    <row r="345">
      <c r="A345" s="28">
        <v>122.5</v>
      </c>
      <c r="B345" s="3" t="str">
        <f t="shared" si="1"/>
        <v>#REF!</v>
      </c>
    </row>
    <row r="346">
      <c r="A346" s="28">
        <v>121.01</v>
      </c>
      <c r="B346" s="3" t="str">
        <f t="shared" si="1"/>
        <v>#REF!</v>
      </c>
    </row>
    <row r="347">
      <c r="A347" s="28">
        <v>122.26</v>
      </c>
      <c r="B347" s="3" t="str">
        <f t="shared" si="1"/>
        <v>#REF!</v>
      </c>
    </row>
    <row r="348">
      <c r="A348" s="25">
        <f>+0.33</f>
        <v>0.33</v>
      </c>
      <c r="B348" s="3" t="str">
        <f t="shared" si="1"/>
        <v>#REF!</v>
      </c>
    </row>
    <row r="349">
      <c r="A349" s="25">
        <f>+0.27%</f>
        <v>0.0027</v>
      </c>
      <c r="B349" s="3" t="str">
        <f t="shared" si="1"/>
        <v>#REF!</v>
      </c>
    </row>
    <row r="350">
      <c r="A350" s="26">
        <v>140961.0</v>
      </c>
      <c r="B350" s="3" t="str">
        <f t="shared" si="1"/>
        <v>#REF!</v>
      </c>
    </row>
    <row r="351">
      <c r="A351" s="26">
        <v>247993.0</v>
      </c>
      <c r="B351" s="3" t="str">
        <f t="shared" si="1"/>
        <v>#REF!</v>
      </c>
    </row>
    <row r="352">
      <c r="A352" s="27">
        <v>40641.0</v>
      </c>
      <c r="B352" s="3" t="str">
        <f t="shared" si="1"/>
        <v>#REF!</v>
      </c>
    </row>
    <row r="353">
      <c r="A353" s="28">
        <v>121.96</v>
      </c>
      <c r="B353" s="3" t="str">
        <f t="shared" si="1"/>
        <v>#REF!</v>
      </c>
    </row>
    <row r="354">
      <c r="A354" s="28">
        <v>126.39</v>
      </c>
      <c r="B354" s="3" t="str">
        <f t="shared" si="1"/>
        <v>#REF!</v>
      </c>
    </row>
    <row r="355">
      <c r="A355" s="28">
        <v>121.89</v>
      </c>
      <c r="B355" s="3" t="str">
        <f t="shared" si="1"/>
        <v>#REF!</v>
      </c>
    </row>
    <row r="356">
      <c r="A356" s="28">
        <v>126.12</v>
      </c>
      <c r="B356" s="3" t="str">
        <f t="shared" si="1"/>
        <v>#REF!</v>
      </c>
    </row>
    <row r="357">
      <c r="A357" s="25">
        <f>+3.86</f>
        <v>3.86</v>
      </c>
      <c r="B357" s="3" t="str">
        <f t="shared" si="1"/>
        <v>#REF!</v>
      </c>
    </row>
    <row r="358">
      <c r="A358" s="25">
        <f>+3.16%</f>
        <v>0.0316</v>
      </c>
      <c r="B358" s="3" t="str">
        <f t="shared" si="1"/>
        <v>#REF!</v>
      </c>
    </row>
    <row r="359">
      <c r="A359" s="26">
        <v>165497.0</v>
      </c>
      <c r="B359" s="3" t="str">
        <f t="shared" si="1"/>
        <v>#REF!</v>
      </c>
    </row>
    <row r="360">
      <c r="A360" s="26">
        <v>254326.0</v>
      </c>
      <c r="B360" s="3" t="str">
        <f t="shared" si="1"/>
        <v>#REF!</v>
      </c>
    </row>
    <row r="361">
      <c r="A361" s="27">
        <v>40644.0</v>
      </c>
      <c r="B361" s="3" t="str">
        <f t="shared" si="1"/>
        <v>#REF!</v>
      </c>
    </row>
    <row r="362">
      <c r="A362" s="28">
        <v>126.46</v>
      </c>
      <c r="B362" s="3" t="str">
        <f t="shared" si="1"/>
        <v>#REF!</v>
      </c>
    </row>
    <row r="363">
      <c r="A363" s="28">
        <v>126.47</v>
      </c>
      <c r="B363" s="3" t="str">
        <f t="shared" si="1"/>
        <v>#REF!</v>
      </c>
    </row>
    <row r="364">
      <c r="A364" s="28">
        <v>122.44</v>
      </c>
      <c r="B364" s="3" t="str">
        <f t="shared" si="1"/>
        <v>#REF!</v>
      </c>
    </row>
    <row r="365">
      <c r="A365" s="28">
        <v>123.42</v>
      </c>
      <c r="B365" s="3" t="str">
        <f t="shared" si="1"/>
        <v>#REF!</v>
      </c>
    </row>
    <row r="366">
      <c r="A366" s="21">
        <v>-2.7</v>
      </c>
      <c r="B366" s="3" t="str">
        <f t="shared" si="1"/>
        <v>#REF!</v>
      </c>
    </row>
    <row r="367">
      <c r="A367" s="22">
        <v>-0.0214</v>
      </c>
      <c r="B367" s="3" t="str">
        <f t="shared" si="1"/>
        <v>#REF!</v>
      </c>
    </row>
    <row r="368">
      <c r="A368" s="24">
        <v>183500.0</v>
      </c>
      <c r="B368" s="3" t="str">
        <f t="shared" si="1"/>
        <v>#REF!</v>
      </c>
    </row>
    <row r="369">
      <c r="A369" s="24">
        <v>250234.0</v>
      </c>
      <c r="B369" s="3" t="str">
        <f t="shared" si="1"/>
        <v>#REF!</v>
      </c>
    </row>
    <row r="370">
      <c r="A370" s="23">
        <v>40645.0</v>
      </c>
      <c r="B370" s="3" t="str">
        <f t="shared" si="1"/>
        <v>#REF!</v>
      </c>
    </row>
    <row r="371">
      <c r="A371" s="21">
        <v>122.75</v>
      </c>
      <c r="B371" s="3" t="str">
        <f t="shared" si="1"/>
        <v>#REF!</v>
      </c>
    </row>
    <row r="372">
      <c r="A372" s="21">
        <v>124.8</v>
      </c>
      <c r="B372" s="3" t="str">
        <f t="shared" si="1"/>
        <v>#REF!</v>
      </c>
    </row>
    <row r="373">
      <c r="A373" s="21">
        <v>119.54</v>
      </c>
      <c r="B373" s="3" t="str">
        <f t="shared" si="1"/>
        <v>#REF!</v>
      </c>
    </row>
    <row r="374">
      <c r="A374" s="21">
        <v>120.43</v>
      </c>
      <c r="B374" s="3" t="str">
        <f t="shared" si="1"/>
        <v>#REF!</v>
      </c>
    </row>
    <row r="375">
      <c r="A375" s="21">
        <v>-2.99</v>
      </c>
      <c r="B375" s="3" t="str">
        <f t="shared" si="1"/>
        <v>#REF!</v>
      </c>
    </row>
    <row r="376">
      <c r="A376" s="22">
        <v>-0.0242</v>
      </c>
      <c r="B376" s="3" t="str">
        <f t="shared" si="1"/>
        <v>#REF!</v>
      </c>
    </row>
    <row r="377">
      <c r="A377" s="24">
        <v>284213.0</v>
      </c>
      <c r="B377" s="3" t="str">
        <f t="shared" si="1"/>
        <v>#REF!</v>
      </c>
    </row>
    <row r="378">
      <c r="A378" s="24">
        <v>241986.0</v>
      </c>
      <c r="B378" s="3" t="str">
        <f t="shared" si="1"/>
        <v>#REF!</v>
      </c>
    </row>
    <row r="379">
      <c r="A379" s="23">
        <v>40646.0</v>
      </c>
      <c r="B379" s="3" t="str">
        <f t="shared" si="1"/>
        <v>#REF!</v>
      </c>
    </row>
    <row r="380">
      <c r="A380" s="21">
        <v>120.48</v>
      </c>
      <c r="B380" s="3" t="str">
        <f t="shared" si="1"/>
        <v>#REF!</v>
      </c>
    </row>
    <row r="381">
      <c r="A381" s="21">
        <v>122.72</v>
      </c>
      <c r="B381" s="3" t="str">
        <f t="shared" si="1"/>
        <v>#REF!</v>
      </c>
    </row>
    <row r="382">
      <c r="A382" s="21">
        <v>119.75</v>
      </c>
      <c r="B382" s="3" t="str">
        <f t="shared" si="1"/>
        <v>#REF!</v>
      </c>
    </row>
    <row r="383">
      <c r="A383" s="21">
        <v>122.33</v>
      </c>
      <c r="B383" s="3" t="str">
        <f t="shared" si="1"/>
        <v>#REF!</v>
      </c>
    </row>
    <row r="384">
      <c r="A384" s="25">
        <f>+1.9</f>
        <v>1.9</v>
      </c>
      <c r="B384" s="3" t="str">
        <f t="shared" si="1"/>
        <v>#REF!</v>
      </c>
    </row>
    <row r="385">
      <c r="A385" s="25">
        <f>+1.58%</f>
        <v>0.0158</v>
      </c>
      <c r="B385" s="3" t="str">
        <f t="shared" si="1"/>
        <v>#REF!</v>
      </c>
    </row>
    <row r="386">
      <c r="A386" s="26">
        <v>273903.0</v>
      </c>
      <c r="B386" s="3" t="str">
        <f t="shared" si="1"/>
        <v>#REF!</v>
      </c>
    </row>
    <row r="387">
      <c r="A387" s="26">
        <v>247843.0</v>
      </c>
      <c r="B387" s="3" t="str">
        <f t="shared" si="1"/>
        <v>#REF!</v>
      </c>
    </row>
    <row r="388">
      <c r="A388" s="27">
        <v>40647.0</v>
      </c>
      <c r="B388" s="3" t="str">
        <f t="shared" si="1"/>
        <v>#REF!</v>
      </c>
    </row>
    <row r="389">
      <c r="A389" s="28">
        <v>122.74</v>
      </c>
      <c r="B389" s="3" t="str">
        <f t="shared" si="1"/>
        <v>#REF!</v>
      </c>
    </row>
    <row r="390">
      <c r="A390" s="28">
        <v>122.83</v>
      </c>
      <c r="B390" s="3" t="str">
        <f t="shared" si="1"/>
        <v>#REF!</v>
      </c>
    </row>
    <row r="391">
      <c r="A391" s="28">
        <v>121.14</v>
      </c>
      <c r="B391" s="3" t="str">
        <f t="shared" si="1"/>
        <v>#REF!</v>
      </c>
    </row>
    <row r="392">
      <c r="A392" s="28">
        <v>122.0</v>
      </c>
      <c r="B392" s="3" t="str">
        <f t="shared" si="1"/>
        <v>#REF!</v>
      </c>
    </row>
    <row r="393">
      <c r="A393" s="21">
        <v>-0.33</v>
      </c>
      <c r="B393" s="3" t="str">
        <f t="shared" si="1"/>
        <v>#REF!</v>
      </c>
    </row>
    <row r="394">
      <c r="A394" s="22">
        <v>-0.0027</v>
      </c>
      <c r="B394" s="3" t="str">
        <f t="shared" si="1"/>
        <v>#REF!</v>
      </c>
    </row>
    <row r="395">
      <c r="A395" s="24">
        <v>217218.0</v>
      </c>
      <c r="B395" s="3" t="str">
        <f t="shared" si="1"/>
        <v>#REF!</v>
      </c>
    </row>
    <row r="396">
      <c r="A396" s="24">
        <v>250780.0</v>
      </c>
      <c r="B396" s="3" t="str">
        <f t="shared" si="1"/>
        <v>#REF!</v>
      </c>
    </row>
    <row r="397">
      <c r="A397" s="23">
        <v>40648.0</v>
      </c>
      <c r="B397" s="3" t="str">
        <f t="shared" si="1"/>
        <v>#REF!</v>
      </c>
    </row>
    <row r="398">
      <c r="A398" s="21">
        <v>122.4</v>
      </c>
      <c r="B398" s="3" t="str">
        <f t="shared" si="1"/>
        <v>#REF!</v>
      </c>
    </row>
    <row r="399">
      <c r="A399" s="21">
        <v>124.02</v>
      </c>
      <c r="B399" s="3" t="str">
        <f t="shared" si="1"/>
        <v>#REF!</v>
      </c>
    </row>
    <row r="400">
      <c r="A400" s="21">
        <v>121.59</v>
      </c>
      <c r="B400" s="3" t="str">
        <f t="shared" si="1"/>
        <v>#REF!</v>
      </c>
    </row>
    <row r="401">
      <c r="A401" s="21">
        <v>123.45</v>
      </c>
      <c r="B401" s="3" t="str">
        <f t="shared" si="1"/>
        <v>#REF!</v>
      </c>
    </row>
    <row r="402">
      <c r="A402" s="25">
        <f>+1.45</f>
        <v>1.45</v>
      </c>
      <c r="B402" s="3" t="str">
        <f t="shared" si="1"/>
        <v>#REF!</v>
      </c>
    </row>
    <row r="403">
      <c r="A403" s="25">
        <f>+1.19%</f>
        <v>0.0119</v>
      </c>
      <c r="B403" s="3" t="str">
        <f t="shared" si="1"/>
        <v>#REF!</v>
      </c>
    </row>
    <row r="404">
      <c r="A404" s="26">
        <v>143884.0</v>
      </c>
      <c r="B404" s="3" t="str">
        <f t="shared" si="1"/>
        <v>#REF!</v>
      </c>
    </row>
    <row r="405">
      <c r="A405" s="26">
        <v>248476.0</v>
      </c>
      <c r="B405" s="3" t="str">
        <f t="shared" si="1"/>
        <v>#REF!</v>
      </c>
    </row>
    <row r="406">
      <c r="A406" s="27">
        <v>40651.0</v>
      </c>
      <c r="B406" s="3" t="str">
        <f t="shared" si="1"/>
        <v>#REF!</v>
      </c>
    </row>
    <row r="407">
      <c r="A407" s="28">
        <v>123.25</v>
      </c>
      <c r="B407" s="3" t="str">
        <f t="shared" si="1"/>
        <v>#REF!</v>
      </c>
    </row>
    <row r="408">
      <c r="A408" s="28">
        <v>123.66</v>
      </c>
      <c r="B408" s="3" t="str">
        <f t="shared" si="1"/>
        <v>#REF!</v>
      </c>
    </row>
    <row r="409">
      <c r="A409" s="28">
        <v>121.0</v>
      </c>
      <c r="B409" s="3" t="str">
        <f t="shared" si="1"/>
        <v>#REF!</v>
      </c>
    </row>
    <row r="410">
      <c r="A410" s="28">
        <v>121.61</v>
      </c>
      <c r="B410" s="3" t="str">
        <f t="shared" si="1"/>
        <v>#REF!</v>
      </c>
    </row>
    <row r="411">
      <c r="A411" s="21">
        <v>-1.84</v>
      </c>
      <c r="B411" s="3" t="str">
        <f t="shared" si="1"/>
        <v>#REF!</v>
      </c>
    </row>
    <row r="412">
      <c r="A412" s="22">
        <v>-0.0149</v>
      </c>
      <c r="B412" s="3" t="str">
        <f t="shared" si="1"/>
        <v>#REF!</v>
      </c>
    </row>
    <row r="413">
      <c r="A413" s="24">
        <v>158605.0</v>
      </c>
      <c r="B413" s="3" t="str">
        <f t="shared" si="1"/>
        <v>#REF!</v>
      </c>
    </row>
    <row r="414">
      <c r="A414" s="24">
        <v>243085.0</v>
      </c>
      <c r="B414" s="3" t="str">
        <f t="shared" si="1"/>
        <v>#REF!</v>
      </c>
    </row>
    <row r="415">
      <c r="A415" s="23">
        <v>40652.0</v>
      </c>
      <c r="B415" s="3" t="str">
        <f t="shared" si="1"/>
        <v>#REF!</v>
      </c>
    </row>
    <row r="416">
      <c r="A416" s="21">
        <v>121.77</v>
      </c>
      <c r="B416" s="3" t="str">
        <f t="shared" si="1"/>
        <v>#REF!</v>
      </c>
    </row>
    <row r="417">
      <c r="A417" s="21">
        <v>122.29</v>
      </c>
      <c r="B417" s="3" t="str">
        <f t="shared" si="1"/>
        <v>#REF!</v>
      </c>
    </row>
    <row r="418">
      <c r="A418" s="21">
        <v>119.03</v>
      </c>
      <c r="B418" s="3" t="str">
        <f t="shared" si="1"/>
        <v>#REF!</v>
      </c>
    </row>
    <row r="419">
      <c r="A419" s="21">
        <v>121.33</v>
      </c>
      <c r="B419" s="3" t="str">
        <f t="shared" si="1"/>
        <v>#REF!</v>
      </c>
    </row>
    <row r="420">
      <c r="A420" s="21">
        <v>-0.28</v>
      </c>
      <c r="B420" s="3" t="str">
        <f t="shared" si="1"/>
        <v>#REF!</v>
      </c>
    </row>
    <row r="421">
      <c r="A421" s="22">
        <v>-0.0023</v>
      </c>
      <c r="B421" s="3" t="str">
        <f t="shared" si="1"/>
        <v>#REF!</v>
      </c>
    </row>
    <row r="422">
      <c r="A422" s="24">
        <v>228889.0</v>
      </c>
      <c r="B422" s="3" t="str">
        <f t="shared" si="1"/>
        <v>#REF!</v>
      </c>
    </row>
    <row r="423">
      <c r="A423" s="24">
        <v>237331.0</v>
      </c>
      <c r="B423" s="3" t="str">
        <f t="shared" si="1"/>
        <v>#REF!</v>
      </c>
    </row>
    <row r="424">
      <c r="A424" s="23">
        <v>40653.0</v>
      </c>
      <c r="B424" s="3" t="str">
        <f t="shared" si="1"/>
        <v>#REF!</v>
      </c>
    </row>
    <row r="425">
      <c r="A425" s="21">
        <v>121.22</v>
      </c>
      <c r="B425" s="3" t="str">
        <f t="shared" si="1"/>
        <v>#REF!</v>
      </c>
    </row>
    <row r="426">
      <c r="A426" s="21">
        <v>124.23</v>
      </c>
      <c r="B426" s="3" t="str">
        <f t="shared" si="1"/>
        <v>#REF!</v>
      </c>
    </row>
    <row r="427">
      <c r="A427" s="21">
        <v>121.1</v>
      </c>
      <c r="B427" s="3" t="str">
        <f t="shared" si="1"/>
        <v>#REF!</v>
      </c>
    </row>
    <row r="428">
      <c r="A428" s="21">
        <v>123.85</v>
      </c>
      <c r="B428" s="3" t="str">
        <f t="shared" si="1"/>
        <v>#REF!</v>
      </c>
    </row>
    <row r="429">
      <c r="A429" s="25">
        <f>+2.52</f>
        <v>2.52</v>
      </c>
      <c r="B429" s="3" t="str">
        <f t="shared" si="1"/>
        <v>#REF!</v>
      </c>
    </row>
    <row r="430">
      <c r="A430" s="25">
        <f>+2.08%</f>
        <v>0.0208</v>
      </c>
      <c r="B430" s="3" t="str">
        <f t="shared" si="1"/>
        <v>#REF!</v>
      </c>
    </row>
    <row r="431">
      <c r="A431" s="26">
        <v>168554.0</v>
      </c>
      <c r="B431" s="3" t="str">
        <f t="shared" si="1"/>
        <v>#REF!</v>
      </c>
    </row>
    <row r="432">
      <c r="A432" s="26">
        <v>236402.0</v>
      </c>
      <c r="B432" s="3" t="str">
        <f t="shared" si="1"/>
        <v>#REF!</v>
      </c>
    </row>
    <row r="433">
      <c r="A433" s="27">
        <v>40654.0</v>
      </c>
      <c r="B433" s="3" t="str">
        <f t="shared" si="1"/>
        <v>#REF!</v>
      </c>
    </row>
    <row r="434">
      <c r="A434" s="28">
        <v>123.85</v>
      </c>
      <c r="B434" s="3" t="str">
        <f t="shared" si="1"/>
        <v>#REF!</v>
      </c>
    </row>
    <row r="435">
      <c r="A435" s="28">
        <v>124.81</v>
      </c>
      <c r="B435" s="3" t="str">
        <f t="shared" si="1"/>
        <v>#REF!</v>
      </c>
    </row>
    <row r="436">
      <c r="A436" s="28">
        <v>123.2</v>
      </c>
      <c r="B436" s="3" t="str">
        <f t="shared" si="1"/>
        <v>#REF!</v>
      </c>
    </row>
    <row r="437">
      <c r="A437" s="28">
        <v>123.99</v>
      </c>
      <c r="B437" s="3" t="str">
        <f t="shared" si="1"/>
        <v>#REF!</v>
      </c>
    </row>
    <row r="438">
      <c r="A438" s="25">
        <f>+0.14</f>
        <v>0.14</v>
      </c>
      <c r="B438" s="3" t="str">
        <f t="shared" si="1"/>
        <v>#REF!</v>
      </c>
    </row>
    <row r="439">
      <c r="A439" s="25">
        <f>+0.11%</f>
        <v>0.0011</v>
      </c>
      <c r="B439" s="3" t="str">
        <f t="shared" si="1"/>
        <v>#REF!</v>
      </c>
    </row>
    <row r="440">
      <c r="A440" s="26">
        <v>133916.0</v>
      </c>
      <c r="B440" s="3" t="str">
        <f t="shared" si="1"/>
        <v>#REF!</v>
      </c>
    </row>
    <row r="441">
      <c r="A441" s="26">
        <v>232382.0</v>
      </c>
      <c r="B441" s="3" t="str">
        <f t="shared" si="1"/>
        <v>#REF!</v>
      </c>
    </row>
    <row r="442">
      <c r="A442" s="27">
        <v>40658.0</v>
      </c>
      <c r="B442" s="3" t="str">
        <f t="shared" si="1"/>
        <v>#REF!</v>
      </c>
    </row>
    <row r="443">
      <c r="A443" s="28">
        <v>124.35</v>
      </c>
      <c r="B443" s="3" t="str">
        <f t="shared" si="1"/>
        <v>#REF!</v>
      </c>
    </row>
    <row r="444">
      <c r="A444" s="28">
        <v>124.75</v>
      </c>
      <c r="B444" s="3" t="str">
        <f t="shared" si="1"/>
        <v>#REF!</v>
      </c>
    </row>
    <row r="445">
      <c r="A445" s="28">
        <v>122.71</v>
      </c>
      <c r="B445" s="3" t="str">
        <f t="shared" si="1"/>
        <v>#REF!</v>
      </c>
    </row>
    <row r="446">
      <c r="A446" s="28">
        <v>123.66</v>
      </c>
      <c r="B446" s="3" t="str">
        <f t="shared" si="1"/>
        <v>#REF!</v>
      </c>
    </row>
    <row r="447">
      <c r="A447" s="21">
        <v>-0.33</v>
      </c>
      <c r="B447" s="3" t="str">
        <f t="shared" si="1"/>
        <v>#REF!</v>
      </c>
    </row>
    <row r="448">
      <c r="A448" s="22">
        <v>-0.0027</v>
      </c>
      <c r="B448" s="3" t="str">
        <f t="shared" si="1"/>
        <v>#REF!</v>
      </c>
    </row>
    <row r="449">
      <c r="A449" s="24">
        <v>71951.0</v>
      </c>
      <c r="B449" s="3" t="str">
        <f t="shared" si="1"/>
        <v>#REF!</v>
      </c>
    </row>
    <row r="450">
      <c r="A450" s="24">
        <v>230436.0</v>
      </c>
      <c r="B450" s="3" t="str">
        <f t="shared" si="1"/>
        <v>#REF!</v>
      </c>
    </row>
    <row r="451">
      <c r="A451" s="23">
        <v>40659.0</v>
      </c>
      <c r="B451" s="3" t="str">
        <f t="shared" si="1"/>
        <v>#REF!</v>
      </c>
    </row>
    <row r="452">
      <c r="A452" s="21">
        <v>123.45</v>
      </c>
      <c r="B452" s="3" t="str">
        <f t="shared" si="1"/>
        <v>#REF!</v>
      </c>
    </row>
    <row r="453">
      <c r="A453" s="21">
        <v>124.4</v>
      </c>
      <c r="B453" s="3" t="str">
        <f t="shared" si="1"/>
        <v>#REF!</v>
      </c>
    </row>
    <row r="454">
      <c r="A454" s="21">
        <v>122.78</v>
      </c>
      <c r="B454" s="3" t="str">
        <f t="shared" si="1"/>
        <v>#REF!</v>
      </c>
    </row>
    <row r="455">
      <c r="A455" s="21">
        <v>124.14</v>
      </c>
      <c r="B455" s="3" t="str">
        <f t="shared" si="1"/>
        <v>#REF!</v>
      </c>
    </row>
    <row r="456">
      <c r="A456" s="25">
        <f>+0.48</f>
        <v>0.48</v>
      </c>
      <c r="B456" s="3" t="str">
        <f t="shared" si="1"/>
        <v>#REF!</v>
      </c>
    </row>
    <row r="457">
      <c r="A457" s="25">
        <f>+0.39%</f>
        <v>0.0039</v>
      </c>
      <c r="B457" s="3" t="str">
        <f t="shared" si="1"/>
        <v>#REF!</v>
      </c>
    </row>
    <row r="458">
      <c r="A458" s="26">
        <v>143786.0</v>
      </c>
      <c r="B458" s="3" t="str">
        <f t="shared" si="1"/>
        <v>#REF!</v>
      </c>
    </row>
    <row r="459">
      <c r="A459" s="26">
        <v>223419.0</v>
      </c>
      <c r="B459" s="3" t="str">
        <f t="shared" si="1"/>
        <v>#REF!</v>
      </c>
    </row>
    <row r="460">
      <c r="A460" s="27">
        <v>40660.0</v>
      </c>
      <c r="B460" s="3" t="str">
        <f t="shared" si="1"/>
        <v>#REF!</v>
      </c>
    </row>
    <row r="461">
      <c r="A461" s="28">
        <v>123.9</v>
      </c>
      <c r="B461" s="3" t="str">
        <f t="shared" si="1"/>
        <v>#REF!</v>
      </c>
    </row>
    <row r="462">
      <c r="A462" s="28">
        <v>125.8</v>
      </c>
      <c r="B462" s="3" t="str">
        <f t="shared" si="1"/>
        <v>#REF!</v>
      </c>
    </row>
    <row r="463">
      <c r="A463" s="28">
        <v>123.25</v>
      </c>
      <c r="B463" s="3" t="str">
        <f t="shared" si="1"/>
        <v>#REF!</v>
      </c>
    </row>
    <row r="464">
      <c r="A464" s="28">
        <v>125.13</v>
      </c>
      <c r="B464" s="3" t="str">
        <f t="shared" si="1"/>
        <v>#REF!</v>
      </c>
    </row>
    <row r="465">
      <c r="A465" s="25">
        <f>+0.99</f>
        <v>0.99</v>
      </c>
      <c r="B465" s="3" t="str">
        <f t="shared" si="1"/>
        <v>#REF!</v>
      </c>
    </row>
    <row r="466">
      <c r="A466" s="25">
        <f>+0.8%</f>
        <v>0.008</v>
      </c>
      <c r="B466" s="3" t="str">
        <f t="shared" si="1"/>
        <v>#REF!</v>
      </c>
    </row>
    <row r="467">
      <c r="A467" s="26">
        <v>209507.0</v>
      </c>
      <c r="B467" s="3" t="str">
        <f t="shared" si="1"/>
        <v>#REF!</v>
      </c>
    </row>
    <row r="468">
      <c r="A468" s="26">
        <v>214688.0</v>
      </c>
      <c r="B468" s="3" t="str">
        <f t="shared" si="1"/>
        <v>#REF!</v>
      </c>
    </row>
    <row r="469">
      <c r="A469" s="27">
        <v>40661.0</v>
      </c>
      <c r="B469" s="3" t="str">
        <f t="shared" si="1"/>
        <v>#REF!</v>
      </c>
    </row>
    <row r="470">
      <c r="A470" s="28">
        <v>125.3</v>
      </c>
      <c r="B470" s="3" t="str">
        <f t="shared" si="1"/>
        <v>#REF!</v>
      </c>
    </row>
    <row r="471">
      <c r="A471" s="28">
        <v>126.66</v>
      </c>
      <c r="B471" s="3" t="str">
        <f t="shared" si="1"/>
        <v>#REF!</v>
      </c>
    </row>
    <row r="472">
      <c r="A472" s="28">
        <v>124.07</v>
      </c>
      <c r="B472" s="3" t="str">
        <f t="shared" si="1"/>
        <v>#REF!</v>
      </c>
    </row>
    <row r="473">
      <c r="A473" s="28">
        <v>125.02</v>
      </c>
      <c r="B473" s="3" t="str">
        <f t="shared" si="1"/>
        <v>#REF!</v>
      </c>
    </row>
    <row r="474">
      <c r="A474" s="21">
        <v>-0.11</v>
      </c>
      <c r="B474" s="3" t="str">
        <f t="shared" si="1"/>
        <v>#REF!</v>
      </c>
    </row>
    <row r="475">
      <c r="A475" s="22">
        <v>-9.0E-4</v>
      </c>
      <c r="B475" s="3" t="str">
        <f t="shared" si="1"/>
        <v>#REF!</v>
      </c>
    </row>
    <row r="476">
      <c r="A476" s="24">
        <v>192582.0</v>
      </c>
      <c r="B476" s="3" t="str">
        <f t="shared" si="1"/>
        <v>#REF!</v>
      </c>
    </row>
    <row r="477">
      <c r="A477" s="24">
        <v>215681.0</v>
      </c>
      <c r="B477" s="3" t="str">
        <f t="shared" si="1"/>
        <v>#REF!</v>
      </c>
    </row>
    <row r="478">
      <c r="A478" s="23">
        <v>40662.0</v>
      </c>
      <c r="B478" s="3" t="str">
        <f t="shared" si="1"/>
        <v>#REF!</v>
      </c>
    </row>
    <row r="479">
      <c r="A479" s="21">
        <v>124.9</v>
      </c>
      <c r="B479" s="3" t="str">
        <f t="shared" si="1"/>
        <v>#REF!</v>
      </c>
    </row>
    <row r="480">
      <c r="A480" s="21">
        <v>126.1</v>
      </c>
      <c r="B480" s="3" t="str">
        <f t="shared" si="1"/>
        <v>#REF!</v>
      </c>
    </row>
    <row r="481">
      <c r="A481" s="21">
        <v>124.25</v>
      </c>
      <c r="B481" s="3" t="str">
        <f t="shared" si="1"/>
        <v>#REF!</v>
      </c>
    </row>
    <row r="482">
      <c r="A482" s="21">
        <v>125.89</v>
      </c>
      <c r="B482" s="3" t="str">
        <f t="shared" si="1"/>
        <v>#REF!</v>
      </c>
    </row>
    <row r="483">
      <c r="A483" s="25">
        <f>+0.87</f>
        <v>0.87</v>
      </c>
      <c r="B483" s="3" t="str">
        <f t="shared" si="1"/>
        <v>#REF!</v>
      </c>
    </row>
    <row r="484">
      <c r="A484" s="25">
        <f>+0.7%</f>
        <v>0.007</v>
      </c>
      <c r="B484" s="3" t="str">
        <f t="shared" si="1"/>
        <v>#REF!</v>
      </c>
    </row>
    <row r="485">
      <c r="A485" s="26">
        <v>78855.0</v>
      </c>
      <c r="B485" s="3" t="str">
        <f t="shared" si="1"/>
        <v>#REF!</v>
      </c>
    </row>
    <row r="486">
      <c r="A486" s="26">
        <v>209700.0</v>
      </c>
      <c r="B486" s="3" t="str">
        <f t="shared" si="1"/>
        <v>#REF!</v>
      </c>
    </row>
    <row r="487">
      <c r="A487" s="27">
        <v>40665.0</v>
      </c>
      <c r="B487" s="3" t="str">
        <f t="shared" si="1"/>
        <v>#REF!</v>
      </c>
    </row>
    <row r="488">
      <c r="A488" s="28">
        <v>126.1</v>
      </c>
      <c r="B488" s="3" t="str">
        <f t="shared" si="1"/>
        <v>#REF!</v>
      </c>
    </row>
    <row r="489">
      <c r="A489" s="28">
        <v>126.54</v>
      </c>
      <c r="B489" s="3" t="str">
        <f t="shared" si="1"/>
        <v>#REF!</v>
      </c>
    </row>
    <row r="490">
      <c r="A490" s="28">
        <v>121.67</v>
      </c>
      <c r="B490" s="3" t="str">
        <f t="shared" si="1"/>
        <v>#REF!</v>
      </c>
    </row>
    <row r="491">
      <c r="A491" s="28">
        <v>125.12</v>
      </c>
      <c r="B491" s="3" t="str">
        <f t="shared" si="1"/>
        <v>#REF!</v>
      </c>
    </row>
    <row r="492">
      <c r="A492" s="21">
        <v>-0.77</v>
      </c>
      <c r="B492" s="3" t="str">
        <f t="shared" si="1"/>
        <v>#REF!</v>
      </c>
    </row>
    <row r="493">
      <c r="A493" s="22">
        <v>-0.0061</v>
      </c>
      <c r="B493" s="3" t="str">
        <f t="shared" si="1"/>
        <v>#REF!</v>
      </c>
    </row>
    <row r="494">
      <c r="A494" s="24">
        <v>131015.0</v>
      </c>
      <c r="B494" s="3" t="str">
        <f t="shared" si="1"/>
        <v>#REF!</v>
      </c>
    </row>
    <row r="495">
      <c r="A495" s="24">
        <v>203482.0</v>
      </c>
      <c r="B495" s="3" t="str">
        <f t="shared" si="1"/>
        <v>#REF!</v>
      </c>
    </row>
    <row r="496">
      <c r="A496" s="23">
        <v>40666.0</v>
      </c>
      <c r="B496" s="3" t="str">
        <f t="shared" si="1"/>
        <v>#REF!</v>
      </c>
    </row>
    <row r="497">
      <c r="A497" s="21">
        <v>124.3</v>
      </c>
      <c r="B497" s="3" t="str">
        <f t="shared" si="1"/>
        <v>#REF!</v>
      </c>
    </row>
    <row r="498">
      <c r="A498" s="21">
        <v>125.02</v>
      </c>
      <c r="B498" s="3" t="str">
        <f t="shared" si="1"/>
        <v>#REF!</v>
      </c>
    </row>
    <row r="499">
      <c r="A499" s="21">
        <v>121.75</v>
      </c>
      <c r="B499" s="3" t="str">
        <f t="shared" si="1"/>
        <v>#REF!</v>
      </c>
    </row>
    <row r="500">
      <c r="A500" s="21">
        <v>122.45</v>
      </c>
      <c r="B500" s="3" t="str">
        <f t="shared" si="1"/>
        <v>#REF!</v>
      </c>
    </row>
    <row r="501">
      <c r="A501" s="21">
        <v>-2.67</v>
      </c>
      <c r="B501" s="3" t="str">
        <f t="shared" si="1"/>
        <v>#REF!</v>
      </c>
    </row>
    <row r="502">
      <c r="A502" s="22">
        <v>-0.0213</v>
      </c>
      <c r="B502" s="3" t="str">
        <f t="shared" si="1"/>
        <v>#REF!</v>
      </c>
    </row>
    <row r="503">
      <c r="A503" s="24">
        <v>194417.0</v>
      </c>
      <c r="B503" s="3" t="str">
        <f t="shared" si="1"/>
        <v>#REF!</v>
      </c>
    </row>
    <row r="504">
      <c r="A504" s="24">
        <v>183325.0</v>
      </c>
      <c r="B504" s="3" t="str">
        <f t="shared" si="1"/>
        <v>#REF!</v>
      </c>
    </row>
    <row r="505">
      <c r="A505" s="23">
        <v>40667.0</v>
      </c>
      <c r="B505" s="3" t="str">
        <f t="shared" si="1"/>
        <v>#REF!</v>
      </c>
    </row>
    <row r="506">
      <c r="A506" s="21">
        <v>122.14</v>
      </c>
      <c r="B506" s="3" t="str">
        <f t="shared" si="1"/>
        <v>#REF!</v>
      </c>
    </row>
    <row r="507">
      <c r="A507" s="21">
        <v>123.06</v>
      </c>
      <c r="B507" s="3" t="str">
        <f t="shared" si="1"/>
        <v>#REF!</v>
      </c>
    </row>
    <row r="508">
      <c r="A508" s="21">
        <v>120.49</v>
      </c>
      <c r="B508" s="3" t="str">
        <f t="shared" si="1"/>
        <v>#REF!</v>
      </c>
    </row>
    <row r="509">
      <c r="A509" s="21">
        <v>121.19</v>
      </c>
      <c r="B509" s="3" t="str">
        <f t="shared" si="1"/>
        <v>#REF!</v>
      </c>
    </row>
    <row r="510">
      <c r="A510" s="21">
        <v>-1.26</v>
      </c>
      <c r="B510" s="3" t="str">
        <f t="shared" si="1"/>
        <v>#REF!</v>
      </c>
    </row>
    <row r="511">
      <c r="A511" s="22">
        <v>-0.0103</v>
      </c>
      <c r="B511" s="3" t="str">
        <f t="shared" si="1"/>
        <v>#REF!</v>
      </c>
    </row>
    <row r="512">
      <c r="A512" s="24">
        <v>221789.0</v>
      </c>
      <c r="B512" s="3" t="str">
        <f t="shared" si="1"/>
        <v>#REF!</v>
      </c>
    </row>
    <row r="513">
      <c r="A513" s="24">
        <v>176962.0</v>
      </c>
      <c r="B513" s="3" t="str">
        <f t="shared" si="1"/>
        <v>#REF!</v>
      </c>
    </row>
    <row r="514">
      <c r="A514" s="23">
        <v>40668.0</v>
      </c>
      <c r="B514" s="3" t="str">
        <f t="shared" si="1"/>
        <v>#REF!</v>
      </c>
    </row>
    <row r="515">
      <c r="A515" s="21">
        <v>120.5</v>
      </c>
      <c r="B515" s="3" t="str">
        <f t="shared" si="1"/>
        <v>#REF!</v>
      </c>
    </row>
    <row r="516">
      <c r="A516" s="21">
        <v>121.96</v>
      </c>
      <c r="B516" s="3" t="str">
        <f t="shared" si="1"/>
        <v>#REF!</v>
      </c>
    </row>
    <row r="517">
      <c r="A517" s="21">
        <v>109.02</v>
      </c>
      <c r="B517" s="3" t="str">
        <f t="shared" si="1"/>
        <v>#REF!</v>
      </c>
    </row>
    <row r="518">
      <c r="A518" s="21">
        <v>110.8</v>
      </c>
      <c r="B518" s="3" t="str">
        <f t="shared" si="1"/>
        <v>#REF!</v>
      </c>
    </row>
    <row r="519">
      <c r="A519" s="21">
        <v>-10.39</v>
      </c>
      <c r="B519" s="3" t="str">
        <f t="shared" si="1"/>
        <v>#REF!</v>
      </c>
    </row>
    <row r="520">
      <c r="A520" s="22">
        <v>-0.0857</v>
      </c>
      <c r="B520" s="3" t="str">
        <f t="shared" si="1"/>
        <v>#REF!</v>
      </c>
    </row>
    <row r="521">
      <c r="A521" s="24">
        <v>403812.0</v>
      </c>
      <c r="B521" s="3" t="str">
        <f t="shared" si="1"/>
        <v>#REF!</v>
      </c>
    </row>
    <row r="522">
      <c r="A522" s="24">
        <v>165212.0</v>
      </c>
      <c r="B522" s="3" t="str">
        <f t="shared" si="1"/>
        <v>#REF!</v>
      </c>
    </row>
    <row r="523">
      <c r="A523" s="23">
        <v>40669.0</v>
      </c>
      <c r="B523" s="3" t="str">
        <f t="shared" si="1"/>
        <v>#REF!</v>
      </c>
    </row>
    <row r="524">
      <c r="A524" s="21">
        <v>111.77</v>
      </c>
      <c r="B524" s="3" t="str">
        <f t="shared" si="1"/>
        <v>#REF!</v>
      </c>
    </row>
    <row r="525">
      <c r="A525" s="21">
        <v>114.24</v>
      </c>
      <c r="B525" s="3" t="str">
        <f t="shared" si="1"/>
        <v>#REF!</v>
      </c>
    </row>
    <row r="526">
      <c r="A526" s="21">
        <v>105.15</v>
      </c>
      <c r="B526" s="3" t="str">
        <f t="shared" si="1"/>
        <v>#REF!</v>
      </c>
    </row>
    <row r="527">
      <c r="A527" s="21">
        <v>109.13</v>
      </c>
      <c r="B527" s="3" t="str">
        <f t="shared" si="1"/>
        <v>#REF!</v>
      </c>
    </row>
    <row r="528">
      <c r="A528" s="21">
        <v>-1.67</v>
      </c>
      <c r="B528" s="3" t="str">
        <f t="shared" si="1"/>
        <v>#REF!</v>
      </c>
    </row>
    <row r="529">
      <c r="A529" s="22">
        <v>-0.0151</v>
      </c>
      <c r="B529" s="3" t="str">
        <f t="shared" si="1"/>
        <v>#REF!</v>
      </c>
    </row>
    <row r="530">
      <c r="A530" s="24">
        <v>427365.0</v>
      </c>
      <c r="B530" s="3" t="str">
        <f t="shared" si="1"/>
        <v>#REF!</v>
      </c>
    </row>
    <row r="531">
      <c r="A531" s="24">
        <v>157069.0</v>
      </c>
      <c r="B531" s="3" t="str">
        <f t="shared" si="1"/>
        <v>#REF!</v>
      </c>
    </row>
    <row r="532">
      <c r="A532" s="23">
        <v>40672.0</v>
      </c>
      <c r="B532" s="3" t="str">
        <f t="shared" si="1"/>
        <v>#REF!</v>
      </c>
    </row>
    <row r="533">
      <c r="A533" s="21">
        <v>110.2</v>
      </c>
      <c r="B533" s="3" t="str">
        <f t="shared" si="1"/>
        <v>#REF!</v>
      </c>
    </row>
    <row r="534">
      <c r="A534" s="21">
        <v>116.52</v>
      </c>
      <c r="B534" s="3" t="str">
        <f t="shared" si="1"/>
        <v>#REF!</v>
      </c>
    </row>
    <row r="535">
      <c r="A535" s="21">
        <v>109.05</v>
      </c>
      <c r="B535" s="3" t="str">
        <f t="shared" si="1"/>
        <v>#REF!</v>
      </c>
    </row>
    <row r="536">
      <c r="A536" s="21">
        <v>115.9</v>
      </c>
      <c r="B536" s="3" t="str">
        <f t="shared" si="1"/>
        <v>#REF!</v>
      </c>
    </row>
    <row r="537">
      <c r="A537" s="25">
        <f>+6.77</f>
        <v>6.77</v>
      </c>
      <c r="B537" s="3" t="str">
        <f t="shared" si="1"/>
        <v>#REF!</v>
      </c>
    </row>
    <row r="538">
      <c r="A538" s="25">
        <f>+6.2%</f>
        <v>0.062</v>
      </c>
      <c r="B538" s="3" t="str">
        <f t="shared" si="1"/>
        <v>#REF!</v>
      </c>
    </row>
    <row r="539">
      <c r="A539" s="26">
        <v>326044.0</v>
      </c>
      <c r="B539" s="3" t="str">
        <f t="shared" si="1"/>
        <v>#REF!</v>
      </c>
    </row>
    <row r="540">
      <c r="A540" s="26">
        <v>127698.0</v>
      </c>
      <c r="B540" s="3" t="str">
        <f t="shared" si="1"/>
        <v>#REF!</v>
      </c>
    </row>
    <row r="541">
      <c r="A541" s="27">
        <v>40673.0</v>
      </c>
      <c r="B541" s="3" t="str">
        <f t="shared" si="1"/>
        <v>#REF!</v>
      </c>
    </row>
    <row r="542">
      <c r="A542" s="28">
        <v>115.4</v>
      </c>
      <c r="B542" s="3" t="str">
        <f t="shared" si="1"/>
        <v>#REF!</v>
      </c>
    </row>
    <row r="543">
      <c r="A543" s="28">
        <v>117.95</v>
      </c>
      <c r="B543" s="3" t="str">
        <f t="shared" si="1"/>
        <v>#REF!</v>
      </c>
    </row>
    <row r="544">
      <c r="A544" s="28">
        <v>113.58</v>
      </c>
      <c r="B544" s="3" t="str">
        <f t="shared" si="1"/>
        <v>#REF!</v>
      </c>
    </row>
    <row r="545">
      <c r="A545" s="28">
        <v>117.63</v>
      </c>
      <c r="B545" s="3" t="str">
        <f t="shared" si="1"/>
        <v>#REF!</v>
      </c>
    </row>
    <row r="546">
      <c r="A546" s="25">
        <f>+1.73</f>
        <v>1.73</v>
      </c>
      <c r="B546" s="3" t="str">
        <f t="shared" si="1"/>
        <v>#REF!</v>
      </c>
    </row>
    <row r="547">
      <c r="A547" s="25">
        <f>+1.49%</f>
        <v>0.0149</v>
      </c>
      <c r="B547" s="3" t="str">
        <f t="shared" si="1"/>
        <v>#REF!</v>
      </c>
    </row>
    <row r="548">
      <c r="A548" s="26">
        <v>267712.0</v>
      </c>
      <c r="B548" s="3" t="str">
        <f t="shared" si="1"/>
        <v>#REF!</v>
      </c>
    </row>
    <row r="549">
      <c r="A549" s="26">
        <v>106999.0</v>
      </c>
      <c r="B549" s="3" t="str">
        <f t="shared" si="1"/>
        <v>#REF!</v>
      </c>
    </row>
    <row r="550">
      <c r="A550" s="27">
        <v>40674.0</v>
      </c>
      <c r="B550" s="3" t="str">
        <f t="shared" si="1"/>
        <v>#REF!</v>
      </c>
    </row>
    <row r="551">
      <c r="A551" s="28">
        <v>117.87</v>
      </c>
      <c r="B551" s="3" t="str">
        <f t="shared" si="1"/>
        <v>#REF!</v>
      </c>
    </row>
    <row r="552">
      <c r="A552" s="28">
        <v>118.43</v>
      </c>
      <c r="B552" s="3" t="str">
        <f t="shared" si="1"/>
        <v>#REF!</v>
      </c>
    </row>
    <row r="553">
      <c r="A553" s="28">
        <v>111.95</v>
      </c>
      <c r="B553" s="3" t="str">
        <f t="shared" si="1"/>
        <v>#REF!</v>
      </c>
    </row>
    <row r="554">
      <c r="A554" s="28">
        <v>112.57</v>
      </c>
      <c r="B554" s="3" t="str">
        <f t="shared" si="1"/>
        <v>#REF!</v>
      </c>
    </row>
    <row r="555">
      <c r="A555" s="21">
        <v>-5.06</v>
      </c>
      <c r="B555" s="3" t="str">
        <f t="shared" si="1"/>
        <v>#REF!</v>
      </c>
    </row>
    <row r="556">
      <c r="A556" s="22">
        <v>-0.043</v>
      </c>
      <c r="B556" s="3" t="str">
        <f t="shared" si="1"/>
        <v>#REF!</v>
      </c>
    </row>
    <row r="557">
      <c r="A557" s="24">
        <v>282890.0</v>
      </c>
      <c r="B557" s="3" t="str">
        <f t="shared" si="1"/>
        <v>#REF!</v>
      </c>
    </row>
    <row r="558">
      <c r="A558" s="24">
        <v>91705.0</v>
      </c>
      <c r="B558" s="3" t="str">
        <f t="shared" si="1"/>
        <v>#REF!</v>
      </c>
    </row>
    <row r="559">
      <c r="A559" s="23">
        <v>40675.0</v>
      </c>
      <c r="B559" s="3" t="str">
        <f t="shared" si="1"/>
        <v>#REF!</v>
      </c>
    </row>
    <row r="560">
      <c r="A560" s="21">
        <v>113.23</v>
      </c>
      <c r="B560" s="3" t="str">
        <f t="shared" si="1"/>
        <v>#REF!</v>
      </c>
    </row>
    <row r="561">
      <c r="A561" s="21">
        <v>114.56</v>
      </c>
      <c r="B561" s="3" t="str">
        <f t="shared" si="1"/>
        <v>#REF!</v>
      </c>
    </row>
    <row r="562">
      <c r="A562" s="21">
        <v>110.15</v>
      </c>
      <c r="B562" s="3" t="str">
        <f t="shared" si="1"/>
        <v>#REF!</v>
      </c>
    </row>
    <row r="563">
      <c r="A563" s="21">
        <v>112.98</v>
      </c>
      <c r="B563" s="3" t="str">
        <f t="shared" si="1"/>
        <v>#REF!</v>
      </c>
    </row>
    <row r="564">
      <c r="A564" s="25">
        <f>+0.41</f>
        <v>0.41</v>
      </c>
      <c r="B564" s="3" t="str">
        <f t="shared" si="1"/>
        <v>#REF!</v>
      </c>
    </row>
    <row r="565">
      <c r="A565" s="25">
        <f>+0.36%</f>
        <v>0.0036</v>
      </c>
      <c r="B565" s="3" t="str">
        <f t="shared" si="1"/>
        <v>#REF!</v>
      </c>
    </row>
    <row r="566">
      <c r="A566" s="26">
        <v>247292.0</v>
      </c>
      <c r="B566" s="3" t="str">
        <f t="shared" si="1"/>
        <v>#REF!</v>
      </c>
    </row>
    <row r="567">
      <c r="A567" s="26">
        <v>71464.0</v>
      </c>
      <c r="B567" s="3" t="str">
        <f t="shared" si="1"/>
        <v>#REF!</v>
      </c>
    </row>
    <row r="568">
      <c r="A568" s="27">
        <v>40676.0</v>
      </c>
      <c r="B568" s="3" t="str">
        <f t="shared" si="1"/>
        <v>#REF!</v>
      </c>
    </row>
    <row r="569">
      <c r="A569" s="28">
        <v>113.1</v>
      </c>
      <c r="B569" s="3" t="str">
        <f t="shared" si="1"/>
        <v>#REF!</v>
      </c>
    </row>
    <row r="570">
      <c r="A570" s="28">
        <v>114.92</v>
      </c>
      <c r="B570" s="3" t="str">
        <f t="shared" si="1"/>
        <v>#REF!</v>
      </c>
    </row>
    <row r="571">
      <c r="A571" s="28">
        <v>111.72</v>
      </c>
      <c r="B571" s="3" t="str">
        <f t="shared" si="1"/>
        <v>#REF!</v>
      </c>
    </row>
    <row r="572">
      <c r="A572" s="28">
        <v>113.83</v>
      </c>
      <c r="B572" s="3" t="str">
        <f t="shared" si="1"/>
        <v>#REF!</v>
      </c>
    </row>
    <row r="573">
      <c r="A573" s="25">
        <f>+0.85</f>
        <v>0.85</v>
      </c>
      <c r="B573" s="3" t="str">
        <f t="shared" si="1"/>
        <v>#REF!</v>
      </c>
    </row>
    <row r="574">
      <c r="A574" s="25">
        <f>+0.75%</f>
        <v>0.0075</v>
      </c>
      <c r="B574" s="3" t="str">
        <f t="shared" si="1"/>
        <v>#REF!</v>
      </c>
    </row>
    <row r="575">
      <c r="A575" s="26">
        <v>165420.0</v>
      </c>
      <c r="B575" s="3" t="str">
        <f t="shared" si="1"/>
        <v>#REF!</v>
      </c>
    </row>
    <row r="576">
      <c r="A576" s="26">
        <v>33150.0</v>
      </c>
      <c r="B576" s="3" t="str">
        <f t="shared" si="1"/>
        <v>#REF!</v>
      </c>
    </row>
    <row r="577">
      <c r="A577" s="7">
        <v>40679.0</v>
      </c>
      <c r="B577" s="3" t="str">
        <f t="shared" si="1"/>
        <v>#REF!</v>
      </c>
    </row>
    <row r="578">
      <c r="A578" s="8">
        <v>113.56</v>
      </c>
      <c r="B578" s="3" t="str">
        <f t="shared" si="1"/>
        <v>#REF!</v>
      </c>
    </row>
    <row r="579">
      <c r="A579" s="8">
        <v>114.0</v>
      </c>
      <c r="B579" s="3" t="str">
        <f t="shared" si="1"/>
        <v>#REF!</v>
      </c>
    </row>
    <row r="580">
      <c r="A580" s="8">
        <v>112.0</v>
      </c>
      <c r="B580" s="3" t="str">
        <f t="shared" si="1"/>
        <v>#REF!</v>
      </c>
    </row>
    <row r="581">
      <c r="A581" s="8">
        <v>112.73</v>
      </c>
      <c r="B581" s="3" t="str">
        <f t="shared" si="1"/>
        <v>#REF!</v>
      </c>
    </row>
    <row r="582">
      <c r="A582" s="11">
        <v>-1.1</v>
      </c>
      <c r="B582" s="3" t="str">
        <f t="shared" si="1"/>
        <v>#REF!</v>
      </c>
    </row>
    <row r="583">
      <c r="A583" s="12">
        <v>-0.0097</v>
      </c>
      <c r="B583" s="3" t="str">
        <f t="shared" si="1"/>
        <v>#REF!</v>
      </c>
    </row>
    <row r="584">
      <c r="A584" s="31">
        <v>28086.0</v>
      </c>
      <c r="B584" s="3" t="str">
        <f t="shared" si="1"/>
        <v>#REF!</v>
      </c>
    </row>
    <row r="585">
      <c r="A585" s="3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40619</v>
      </c>
      <c r="C3" s="3">
        <v>109.99</v>
      </c>
      <c r="D3" s="3">
        <v>114.83</v>
      </c>
      <c r="E3" s="3">
        <v>109.09</v>
      </c>
      <c r="F3" s="3">
        <v>114.38</v>
      </c>
      <c r="G3" s="3">
        <v>4.14</v>
      </c>
      <c r="H3" s="3">
        <v>0.037599999999999995</v>
      </c>
      <c r="I3" s="15">
        <v>27211.0</v>
      </c>
      <c r="J3" s="15">
        <v>54522.0</v>
      </c>
    </row>
    <row r="4">
      <c r="A4" s="4" t="s">
        <v>4</v>
      </c>
      <c r="B4" s="5">
        <f t="shared" si="1"/>
        <v>40620</v>
      </c>
      <c r="C4" s="3">
        <v>115.76</v>
      </c>
      <c r="D4" s="3">
        <v>116.64</v>
      </c>
      <c r="E4" s="3">
        <v>112.69</v>
      </c>
      <c r="F4" s="3">
        <v>113.51</v>
      </c>
      <c r="G4" s="3">
        <v>-0.87</v>
      </c>
      <c r="H4" s="6">
        <v>-0.0076</v>
      </c>
      <c r="I4" s="15">
        <v>39804.0</v>
      </c>
      <c r="J4" s="15">
        <v>54161.0</v>
      </c>
    </row>
    <row r="5">
      <c r="A5" s="4" t="s">
        <v>5</v>
      </c>
      <c r="B5" s="5">
        <f t="shared" si="1"/>
        <v>40623</v>
      </c>
      <c r="C5" s="3">
        <v>115.37</v>
      </c>
      <c r="D5" s="3">
        <v>115.71</v>
      </c>
      <c r="E5" s="3">
        <v>114.41</v>
      </c>
      <c r="F5" s="3">
        <v>114.74</v>
      </c>
      <c r="G5" s="3">
        <v>1.23</v>
      </c>
      <c r="H5" s="3">
        <v>0.0108</v>
      </c>
      <c r="I5" s="15">
        <v>35100.0</v>
      </c>
      <c r="J5" s="15">
        <v>56069.0</v>
      </c>
    </row>
    <row r="6">
      <c r="A6" s="4" t="s">
        <v>6</v>
      </c>
      <c r="B6" s="5">
        <f t="shared" si="1"/>
        <v>40624</v>
      </c>
      <c r="C6" s="3">
        <v>114.69</v>
      </c>
      <c r="D6" s="3">
        <v>115.87</v>
      </c>
      <c r="E6" s="3">
        <v>114.0</v>
      </c>
      <c r="F6" s="3">
        <v>115.45</v>
      </c>
      <c r="G6" s="3">
        <v>0.71</v>
      </c>
      <c r="H6" s="3">
        <v>0.0062</v>
      </c>
      <c r="I6" s="15">
        <v>34951.0</v>
      </c>
      <c r="J6" s="15">
        <v>61668.0</v>
      </c>
    </row>
    <row r="7">
      <c r="A7" s="4" t="s">
        <v>7</v>
      </c>
      <c r="B7" s="5">
        <f t="shared" si="1"/>
        <v>40625</v>
      </c>
      <c r="C7" s="3">
        <v>115.82</v>
      </c>
      <c r="D7" s="3">
        <v>116.03</v>
      </c>
      <c r="E7" s="3">
        <v>114.81</v>
      </c>
      <c r="F7" s="3">
        <v>115.25</v>
      </c>
      <c r="G7" s="3">
        <v>-0.2</v>
      </c>
      <c r="H7" s="6">
        <v>-0.0017</v>
      </c>
      <c r="I7" s="15">
        <v>19558.0</v>
      </c>
      <c r="J7" s="15">
        <v>61887.0</v>
      </c>
    </row>
    <row r="8">
      <c r="A8" s="4" t="s">
        <v>8</v>
      </c>
      <c r="B8" s="5">
        <f t="shared" si="1"/>
        <v>40626</v>
      </c>
      <c r="C8" s="3">
        <v>114.94</v>
      </c>
      <c r="D8" s="3">
        <v>115.54</v>
      </c>
      <c r="E8" s="3">
        <v>114.25</v>
      </c>
      <c r="F8" s="3">
        <v>115.37</v>
      </c>
      <c r="G8" s="3">
        <v>0.12</v>
      </c>
      <c r="H8" s="3">
        <v>0.001</v>
      </c>
      <c r="I8" s="15">
        <v>26224.0</v>
      </c>
      <c r="J8" s="15">
        <v>62249.0</v>
      </c>
    </row>
    <row r="9">
      <c r="A9" s="4" t="s">
        <v>9</v>
      </c>
      <c r="B9" s="5">
        <f t="shared" si="1"/>
        <v>40627</v>
      </c>
      <c r="C9" s="3">
        <v>115.46</v>
      </c>
      <c r="D9" s="3">
        <v>115.73</v>
      </c>
      <c r="E9" s="3">
        <v>114.83</v>
      </c>
      <c r="F9" s="3">
        <v>115.17</v>
      </c>
      <c r="G9" s="3">
        <v>-0.2</v>
      </c>
      <c r="H9" s="6">
        <v>-0.0017</v>
      </c>
      <c r="I9" s="15">
        <v>20726.0</v>
      </c>
      <c r="J9" s="15">
        <v>64557.0</v>
      </c>
    </row>
    <row r="10">
      <c r="A10" s="7">
        <v>40619.0</v>
      </c>
      <c r="B10" s="5">
        <f t="shared" si="1"/>
        <v>40630</v>
      </c>
      <c r="C10" s="3">
        <v>115.26</v>
      </c>
      <c r="D10" s="3">
        <v>115.43</v>
      </c>
      <c r="E10" s="3">
        <v>114.1</v>
      </c>
      <c r="F10" s="3">
        <v>114.32</v>
      </c>
      <c r="G10" s="3">
        <v>-0.85</v>
      </c>
      <c r="H10" s="6">
        <v>-0.0074</v>
      </c>
      <c r="I10" s="15">
        <v>20394.0</v>
      </c>
      <c r="J10" s="15">
        <v>65347.0</v>
      </c>
    </row>
    <row r="11">
      <c r="A11" s="8">
        <v>109.99</v>
      </c>
      <c r="B11" s="5">
        <f t="shared" si="1"/>
        <v>40631</v>
      </c>
      <c r="C11" s="3">
        <v>114.11</v>
      </c>
      <c r="D11" s="3">
        <v>115.17</v>
      </c>
      <c r="E11" s="3">
        <v>113.08</v>
      </c>
      <c r="F11" s="3">
        <v>114.7</v>
      </c>
      <c r="G11" s="3">
        <v>0.38</v>
      </c>
      <c r="H11" s="3">
        <v>0.0033</v>
      </c>
      <c r="I11" s="15">
        <v>31629.0</v>
      </c>
      <c r="J11" s="15">
        <v>68994.0</v>
      </c>
    </row>
    <row r="12">
      <c r="A12" s="8">
        <v>114.83</v>
      </c>
      <c r="B12" s="5">
        <f t="shared" si="1"/>
        <v>40632</v>
      </c>
      <c r="C12" s="3">
        <v>114.51</v>
      </c>
      <c r="D12" s="3">
        <v>115.23</v>
      </c>
      <c r="E12" s="3">
        <v>114.15</v>
      </c>
      <c r="F12" s="3">
        <v>114.73</v>
      </c>
      <c r="G12" s="3">
        <v>0.03</v>
      </c>
      <c r="H12" s="3">
        <v>3.0E-4</v>
      </c>
      <c r="I12" s="15">
        <v>27512.0</v>
      </c>
      <c r="J12" s="15">
        <v>73011.0</v>
      </c>
    </row>
    <row r="13">
      <c r="A13" s="8">
        <v>109.09</v>
      </c>
      <c r="B13" s="5">
        <f t="shared" si="1"/>
        <v>40633</v>
      </c>
      <c r="C13" s="3">
        <v>114.77</v>
      </c>
      <c r="D13" s="3">
        <v>117.3</v>
      </c>
      <c r="E13" s="3">
        <v>114.77</v>
      </c>
      <c r="F13" s="3">
        <v>116.97</v>
      </c>
      <c r="G13" s="3">
        <v>2.24</v>
      </c>
      <c r="H13" s="3">
        <v>0.0195</v>
      </c>
      <c r="I13" s="15">
        <v>38520.0</v>
      </c>
      <c r="J13" s="15">
        <v>79622.0</v>
      </c>
    </row>
    <row r="14">
      <c r="A14" s="8">
        <v>114.38</v>
      </c>
      <c r="B14" s="5">
        <f t="shared" si="1"/>
        <v>40634</v>
      </c>
      <c r="C14" s="3">
        <v>117.4</v>
      </c>
      <c r="D14" s="3">
        <v>118.38</v>
      </c>
      <c r="E14" s="3">
        <v>116.28</v>
      </c>
      <c r="F14" s="3">
        <v>118.12</v>
      </c>
      <c r="G14" s="3">
        <v>1.15</v>
      </c>
      <c r="H14" s="3">
        <v>0.0098</v>
      </c>
      <c r="I14" s="15">
        <v>52890.0</v>
      </c>
      <c r="J14" s="15">
        <v>83864.0</v>
      </c>
    </row>
    <row r="15">
      <c r="A15" s="9">
        <f>+4.14</f>
        <v>4.14</v>
      </c>
      <c r="B15" s="5">
        <f t="shared" si="1"/>
        <v>40637</v>
      </c>
      <c r="C15" s="3">
        <v>118.72</v>
      </c>
      <c r="D15" s="3">
        <v>120.48</v>
      </c>
      <c r="E15" s="3">
        <v>118.18</v>
      </c>
      <c r="F15" s="3">
        <v>120.27</v>
      </c>
      <c r="G15" s="3">
        <v>2.15</v>
      </c>
      <c r="H15" s="3">
        <v>0.0182</v>
      </c>
      <c r="I15" s="15">
        <v>40341.0</v>
      </c>
      <c r="J15" s="15">
        <v>88052.0</v>
      </c>
    </row>
    <row r="16">
      <c r="A16" s="9">
        <f>+3.76%</f>
        <v>0.0376</v>
      </c>
      <c r="B16" s="5">
        <f t="shared" si="1"/>
        <v>40638</v>
      </c>
      <c r="C16" s="3">
        <v>120.01</v>
      </c>
      <c r="D16" s="3">
        <v>122.0</v>
      </c>
      <c r="E16" s="3">
        <v>119.22</v>
      </c>
      <c r="F16" s="3">
        <v>121.57</v>
      </c>
      <c r="G16" s="3">
        <v>1.3</v>
      </c>
      <c r="H16" s="3">
        <v>0.0108</v>
      </c>
      <c r="I16" s="15">
        <v>51188.0</v>
      </c>
      <c r="J16" s="15">
        <v>90133.0</v>
      </c>
    </row>
    <row r="17">
      <c r="A17" s="16">
        <v>27211.0</v>
      </c>
      <c r="B17" s="5">
        <f t="shared" si="1"/>
        <v>40639</v>
      </c>
      <c r="C17" s="3">
        <v>121.04</v>
      </c>
      <c r="D17" s="3">
        <v>122.58</v>
      </c>
      <c r="E17" s="3">
        <v>120.79</v>
      </c>
      <c r="F17" s="3">
        <v>121.59</v>
      </c>
      <c r="G17" s="3">
        <v>0.02</v>
      </c>
      <c r="H17" s="3">
        <v>2.0E-4</v>
      </c>
      <c r="I17" s="15">
        <v>41280.0</v>
      </c>
      <c r="J17" s="15">
        <v>91612.0</v>
      </c>
    </row>
    <row r="18">
      <c r="A18" s="16">
        <v>54522.0</v>
      </c>
      <c r="B18" s="5">
        <f t="shared" si="1"/>
        <v>40640</v>
      </c>
      <c r="C18" s="3">
        <v>121.08</v>
      </c>
      <c r="D18" s="3">
        <v>122.06</v>
      </c>
      <c r="E18" s="3">
        <v>120.65</v>
      </c>
      <c r="F18" s="3">
        <v>121.9</v>
      </c>
      <c r="G18" s="3">
        <v>0.31</v>
      </c>
      <c r="H18" s="3">
        <v>0.0025</v>
      </c>
      <c r="I18" s="15">
        <v>51571.0</v>
      </c>
      <c r="J18" s="15">
        <v>94953.0</v>
      </c>
    </row>
    <row r="19">
      <c r="A19" s="7">
        <v>40620.0</v>
      </c>
      <c r="B19" s="5">
        <f t="shared" si="1"/>
        <v>40641</v>
      </c>
      <c r="C19" s="3">
        <v>121.84</v>
      </c>
      <c r="D19" s="3">
        <v>125.94</v>
      </c>
      <c r="E19" s="3">
        <v>121.84</v>
      </c>
      <c r="F19" s="3">
        <v>125.64</v>
      </c>
      <c r="G19" s="3">
        <v>3.74</v>
      </c>
      <c r="H19" s="3">
        <v>0.030699999999999998</v>
      </c>
      <c r="I19" s="15">
        <v>58577.0</v>
      </c>
      <c r="J19" s="15">
        <v>95410.0</v>
      </c>
    </row>
    <row r="20">
      <c r="A20" s="8">
        <v>115.76</v>
      </c>
      <c r="B20" s="5">
        <f t="shared" si="1"/>
        <v>40644</v>
      </c>
      <c r="C20" s="3">
        <v>125.89</v>
      </c>
      <c r="D20" s="3">
        <v>125.98</v>
      </c>
      <c r="E20" s="3">
        <v>121.99</v>
      </c>
      <c r="F20" s="3">
        <v>122.94</v>
      </c>
      <c r="G20" s="3">
        <v>-2.7</v>
      </c>
      <c r="H20" s="6">
        <v>-0.0215</v>
      </c>
      <c r="I20" s="15">
        <v>64715.0</v>
      </c>
      <c r="J20" s="15">
        <v>103412.0</v>
      </c>
    </row>
    <row r="21">
      <c r="A21" s="8">
        <v>116.64</v>
      </c>
      <c r="B21" s="5">
        <f t="shared" si="1"/>
        <v>40645</v>
      </c>
      <c r="C21" s="3">
        <v>121.61</v>
      </c>
      <c r="D21" s="3">
        <v>124.3</v>
      </c>
      <c r="E21" s="3">
        <v>119.17</v>
      </c>
      <c r="F21" s="3">
        <v>120.06</v>
      </c>
      <c r="G21" s="3">
        <v>-2.88</v>
      </c>
      <c r="H21" s="6">
        <v>-0.0234</v>
      </c>
      <c r="I21" s="15">
        <v>79365.0</v>
      </c>
      <c r="J21" s="15">
        <v>104060.0</v>
      </c>
    </row>
    <row r="22">
      <c r="A22" s="8">
        <v>112.69</v>
      </c>
      <c r="B22" s="5">
        <f t="shared" si="1"/>
        <v>40646</v>
      </c>
      <c r="C22" s="3">
        <v>119.92</v>
      </c>
      <c r="D22" s="3">
        <v>122.31</v>
      </c>
      <c r="E22" s="3">
        <v>119.49</v>
      </c>
      <c r="F22" s="3">
        <v>121.92</v>
      </c>
      <c r="G22" s="3">
        <v>1.86</v>
      </c>
      <c r="H22" s="3">
        <v>0.0155</v>
      </c>
      <c r="I22" s="15">
        <v>67572.0</v>
      </c>
      <c r="J22" s="15">
        <v>113225.0</v>
      </c>
    </row>
    <row r="23">
      <c r="A23" s="8">
        <v>113.51</v>
      </c>
      <c r="B23" s="5">
        <f t="shared" si="1"/>
        <v>40647</v>
      </c>
      <c r="C23" s="3">
        <v>122.16</v>
      </c>
      <c r="D23" s="3">
        <v>122.38</v>
      </c>
      <c r="E23" s="3">
        <v>120.75</v>
      </c>
      <c r="F23" s="3">
        <v>121.64</v>
      </c>
      <c r="G23" s="3">
        <v>-0.28</v>
      </c>
      <c r="H23" s="6">
        <v>-0.0023</v>
      </c>
      <c r="I23" s="15">
        <v>65109.0</v>
      </c>
      <c r="J23" s="15">
        <v>116314.0</v>
      </c>
    </row>
    <row r="24">
      <c r="A24" s="11">
        <v>-0.87</v>
      </c>
      <c r="B24" s="5">
        <f t="shared" si="1"/>
        <v>40648</v>
      </c>
      <c r="C24" s="3">
        <v>122.1</v>
      </c>
      <c r="D24" s="3">
        <v>123.63</v>
      </c>
      <c r="E24" s="3">
        <v>121.25</v>
      </c>
      <c r="F24" s="3">
        <v>123.12</v>
      </c>
      <c r="G24" s="3">
        <v>1.48</v>
      </c>
      <c r="H24" s="3">
        <v>0.012199999999999999</v>
      </c>
      <c r="I24" s="15">
        <v>41067.0</v>
      </c>
      <c r="J24" s="15">
        <v>120306.0</v>
      </c>
    </row>
    <row r="25">
      <c r="A25" s="12">
        <v>-0.0076</v>
      </c>
      <c r="B25" s="5">
        <f t="shared" si="1"/>
        <v>40651</v>
      </c>
      <c r="C25" s="3">
        <v>122.9</v>
      </c>
      <c r="D25" s="3">
        <v>123.15</v>
      </c>
      <c r="E25" s="3">
        <v>120.72</v>
      </c>
      <c r="F25" s="3">
        <v>121.3</v>
      </c>
      <c r="G25" s="3">
        <v>-1.82</v>
      </c>
      <c r="H25" s="6">
        <v>-0.0148</v>
      </c>
      <c r="I25" s="15">
        <v>50022.0</v>
      </c>
      <c r="J25" s="15">
        <v>128670.0</v>
      </c>
    </row>
    <row r="26">
      <c r="A26" s="17">
        <v>39804.0</v>
      </c>
      <c r="B26" s="5">
        <f t="shared" si="1"/>
        <v>40652</v>
      </c>
      <c r="C26" s="3">
        <v>121.33</v>
      </c>
      <c r="D26" s="3">
        <v>121.98</v>
      </c>
      <c r="E26" s="3">
        <v>118.79</v>
      </c>
      <c r="F26" s="3">
        <v>121.03</v>
      </c>
      <c r="G26" s="3">
        <v>-0.27</v>
      </c>
      <c r="H26" s="6">
        <v>-0.0022</v>
      </c>
      <c r="I26" s="15">
        <v>61775.0</v>
      </c>
      <c r="J26" s="15">
        <v>131424.0</v>
      </c>
    </row>
    <row r="27">
      <c r="A27" s="17">
        <v>54161.0</v>
      </c>
      <c r="B27" s="5">
        <f t="shared" si="1"/>
        <v>40653</v>
      </c>
      <c r="C27" s="3">
        <v>120.96</v>
      </c>
      <c r="D27" s="3">
        <v>123.87</v>
      </c>
      <c r="E27" s="3">
        <v>120.83</v>
      </c>
      <c r="F27" s="3">
        <v>123.5</v>
      </c>
      <c r="G27" s="3">
        <v>2.47</v>
      </c>
      <c r="H27" s="3">
        <v>0.0204</v>
      </c>
      <c r="I27" s="15">
        <v>58158.0</v>
      </c>
      <c r="J27" s="15">
        <v>133039.0</v>
      </c>
    </row>
    <row r="28">
      <c r="A28" s="7">
        <v>40623.0</v>
      </c>
      <c r="B28" s="5">
        <f t="shared" si="1"/>
        <v>40654</v>
      </c>
      <c r="C28" s="3">
        <v>123.59</v>
      </c>
      <c r="D28" s="3">
        <v>124.44</v>
      </c>
      <c r="E28" s="3">
        <v>122.84</v>
      </c>
      <c r="F28" s="3">
        <v>123.63</v>
      </c>
      <c r="G28" s="3">
        <v>0.13</v>
      </c>
      <c r="H28" s="3">
        <v>0.0011</v>
      </c>
      <c r="I28" s="15">
        <v>38280.0</v>
      </c>
      <c r="J28" s="15">
        <v>135103.0</v>
      </c>
    </row>
    <row r="29">
      <c r="A29" s="8">
        <v>115.37</v>
      </c>
      <c r="B29" s="5">
        <f t="shared" si="1"/>
        <v>40658</v>
      </c>
      <c r="C29" s="3">
        <v>124.0</v>
      </c>
      <c r="D29" s="3">
        <v>124.38</v>
      </c>
      <c r="E29" s="3">
        <v>122.35</v>
      </c>
      <c r="F29" s="3">
        <v>123.29</v>
      </c>
      <c r="G29" s="3">
        <v>-0.34</v>
      </c>
      <c r="H29" s="6">
        <v>-0.0028</v>
      </c>
      <c r="I29" s="15">
        <v>19562.0</v>
      </c>
      <c r="J29" s="15">
        <v>135685.0</v>
      </c>
    </row>
    <row r="30">
      <c r="A30" s="8">
        <v>115.71</v>
      </c>
      <c r="B30" s="5">
        <f t="shared" si="1"/>
        <v>40659</v>
      </c>
      <c r="C30" s="3">
        <v>122.75</v>
      </c>
      <c r="D30" s="3">
        <v>124.0</v>
      </c>
      <c r="E30" s="3">
        <v>122.45</v>
      </c>
      <c r="F30" s="3">
        <v>123.78</v>
      </c>
      <c r="G30" s="3">
        <v>0.49</v>
      </c>
      <c r="H30" s="3">
        <v>0.004</v>
      </c>
      <c r="I30" s="15">
        <v>54595.0</v>
      </c>
      <c r="J30" s="15">
        <v>134555.0</v>
      </c>
    </row>
    <row r="31">
      <c r="A31" s="8">
        <v>114.41</v>
      </c>
      <c r="B31" s="5">
        <f t="shared" si="1"/>
        <v>40660</v>
      </c>
      <c r="C31" s="3">
        <v>123.55</v>
      </c>
      <c r="D31" s="3">
        <v>125.51</v>
      </c>
      <c r="E31" s="3">
        <v>122.92</v>
      </c>
      <c r="F31" s="3">
        <v>124.86</v>
      </c>
      <c r="G31" s="3">
        <v>1.08</v>
      </c>
      <c r="H31" s="3">
        <v>0.0087</v>
      </c>
      <c r="I31" s="15">
        <v>81816.0</v>
      </c>
      <c r="J31" s="15">
        <v>136995.0</v>
      </c>
    </row>
    <row r="32">
      <c r="A32" s="8">
        <v>114.74</v>
      </c>
      <c r="B32" s="5">
        <f t="shared" si="1"/>
        <v>40661</v>
      </c>
      <c r="C32" s="3">
        <v>125.5</v>
      </c>
      <c r="D32" s="3">
        <v>126.34</v>
      </c>
      <c r="E32" s="3">
        <v>123.79</v>
      </c>
      <c r="F32" s="3">
        <v>124.73</v>
      </c>
      <c r="G32" s="3">
        <v>-0.13</v>
      </c>
      <c r="H32" s="6">
        <v>-0.001</v>
      </c>
      <c r="I32" s="15">
        <v>72475.0</v>
      </c>
      <c r="J32" s="15">
        <v>140097.0</v>
      </c>
    </row>
    <row r="33">
      <c r="A33" s="9">
        <f>+1.23</f>
        <v>1.23</v>
      </c>
      <c r="B33" s="5">
        <f t="shared" si="1"/>
        <v>40662</v>
      </c>
      <c r="C33" s="3">
        <v>124.61</v>
      </c>
      <c r="D33" s="3">
        <v>125.81</v>
      </c>
      <c r="E33" s="3">
        <v>123.95</v>
      </c>
      <c r="F33" s="3">
        <v>125.62</v>
      </c>
      <c r="G33" s="3">
        <v>0.89</v>
      </c>
      <c r="H33" s="3">
        <v>0.0070999999999999995</v>
      </c>
      <c r="I33" s="15">
        <v>33213.0</v>
      </c>
      <c r="J33" s="15">
        <v>137746.0</v>
      </c>
    </row>
    <row r="34">
      <c r="A34" s="9">
        <f>+1.08%</f>
        <v>0.0108</v>
      </c>
      <c r="B34" s="5">
        <f t="shared" si="1"/>
        <v>40665</v>
      </c>
      <c r="C34" s="3">
        <v>125.61</v>
      </c>
      <c r="D34" s="3">
        <v>126.24</v>
      </c>
      <c r="E34" s="3">
        <v>121.46</v>
      </c>
      <c r="F34" s="3">
        <v>124.85</v>
      </c>
      <c r="G34" s="3">
        <v>-0.77</v>
      </c>
      <c r="H34" s="6">
        <v>-0.0061</v>
      </c>
      <c r="I34" s="15">
        <v>40338.0</v>
      </c>
      <c r="J34" s="15">
        <v>137646.0</v>
      </c>
    </row>
    <row r="35">
      <c r="A35" s="16">
        <v>35100.0</v>
      </c>
      <c r="B35" s="5">
        <f t="shared" si="1"/>
        <v>40666</v>
      </c>
      <c r="C35" s="3">
        <v>124.47</v>
      </c>
      <c r="D35" s="3">
        <v>124.73</v>
      </c>
      <c r="E35" s="3">
        <v>121.51</v>
      </c>
      <c r="F35" s="3">
        <v>122.22</v>
      </c>
      <c r="G35" s="3">
        <v>-2.63</v>
      </c>
      <c r="H35" s="6">
        <v>-0.0211</v>
      </c>
      <c r="I35" s="15">
        <v>98946.0</v>
      </c>
      <c r="J35" s="15">
        <v>147725.0</v>
      </c>
    </row>
    <row r="36">
      <c r="A36" s="16">
        <v>56069.0</v>
      </c>
      <c r="B36" s="5">
        <f t="shared" si="1"/>
        <v>40667</v>
      </c>
      <c r="C36" s="3">
        <v>121.93</v>
      </c>
      <c r="D36" s="3">
        <v>122.77</v>
      </c>
      <c r="E36" s="3">
        <v>120.26</v>
      </c>
      <c r="F36" s="3">
        <v>120.96</v>
      </c>
      <c r="G36" s="3">
        <v>-1.26</v>
      </c>
      <c r="H36" s="6">
        <v>-0.0103</v>
      </c>
      <c r="I36" s="15">
        <v>120804.0</v>
      </c>
      <c r="J36" s="15">
        <v>159510.0</v>
      </c>
    </row>
    <row r="37">
      <c r="A37" s="7">
        <v>40624.0</v>
      </c>
      <c r="B37" s="5">
        <f t="shared" si="1"/>
        <v>40668</v>
      </c>
      <c r="C37" s="3">
        <v>120.4</v>
      </c>
      <c r="D37" s="3">
        <v>121.66</v>
      </c>
      <c r="E37" s="3">
        <v>108.8</v>
      </c>
      <c r="F37" s="3">
        <v>110.57</v>
      </c>
      <c r="G37" s="3">
        <v>-10.39</v>
      </c>
      <c r="H37" s="6">
        <v>-0.0859</v>
      </c>
      <c r="I37" s="15">
        <v>169113.0</v>
      </c>
      <c r="J37" s="15">
        <v>168668.0</v>
      </c>
    </row>
    <row r="38">
      <c r="A38" s="8">
        <v>114.69</v>
      </c>
      <c r="B38" s="5">
        <f t="shared" si="1"/>
        <v>40669</v>
      </c>
      <c r="C38" s="3">
        <v>110.99</v>
      </c>
      <c r="D38" s="3">
        <v>113.94</v>
      </c>
      <c r="E38" s="3">
        <v>105.0</v>
      </c>
      <c r="F38" s="3">
        <v>108.85</v>
      </c>
      <c r="G38" s="3">
        <v>-1.72</v>
      </c>
      <c r="H38" s="6">
        <v>-0.0156</v>
      </c>
      <c r="I38" s="15">
        <v>195764.0</v>
      </c>
      <c r="J38" s="15">
        <v>175744.0</v>
      </c>
    </row>
    <row r="39">
      <c r="A39" s="8">
        <v>115.87</v>
      </c>
      <c r="B39" s="5">
        <f t="shared" si="1"/>
        <v>40672</v>
      </c>
      <c r="C39" s="3">
        <v>109.99</v>
      </c>
      <c r="D39" s="3">
        <v>115.97</v>
      </c>
      <c r="E39" s="3">
        <v>108.82</v>
      </c>
      <c r="F39" s="3">
        <v>115.36</v>
      </c>
      <c r="G39" s="3">
        <v>6.51</v>
      </c>
      <c r="H39" s="3">
        <v>0.059800000000000006</v>
      </c>
      <c r="I39" s="15">
        <v>228717.0</v>
      </c>
      <c r="J39" s="15">
        <v>191754.0</v>
      </c>
    </row>
    <row r="40">
      <c r="A40" s="8">
        <v>114.0</v>
      </c>
      <c r="B40" s="5">
        <f t="shared" si="1"/>
        <v>40673</v>
      </c>
      <c r="C40" s="3">
        <v>114.6</v>
      </c>
      <c r="D40" s="3">
        <v>117.38</v>
      </c>
      <c r="E40" s="3">
        <v>113.12</v>
      </c>
      <c r="F40" s="3">
        <v>117.09</v>
      </c>
      <c r="G40" s="3">
        <v>1.73</v>
      </c>
      <c r="H40" s="3">
        <v>0.015</v>
      </c>
      <c r="I40" s="15">
        <v>201425.0</v>
      </c>
      <c r="J40" s="15">
        <v>193940.0</v>
      </c>
    </row>
    <row r="41">
      <c r="A41" s="8">
        <v>115.45</v>
      </c>
      <c r="B41" s="5">
        <f t="shared" si="1"/>
        <v>40674</v>
      </c>
      <c r="C41" s="3">
        <v>117.32</v>
      </c>
      <c r="D41" s="3">
        <v>117.88</v>
      </c>
      <c r="E41" s="3">
        <v>111.36</v>
      </c>
      <c r="F41" s="3">
        <v>111.96</v>
      </c>
      <c r="G41" s="3">
        <v>-5.13</v>
      </c>
      <c r="H41" s="6">
        <v>-0.0438</v>
      </c>
      <c r="I41" s="15">
        <v>242271.0</v>
      </c>
      <c r="J41" s="15">
        <v>210563.0</v>
      </c>
    </row>
    <row r="42">
      <c r="A42" s="9">
        <f>+0.71</f>
        <v>0.71</v>
      </c>
      <c r="B42" s="5">
        <f t="shared" si="1"/>
        <v>40675</v>
      </c>
      <c r="C42" s="3">
        <v>112.6</v>
      </c>
      <c r="D42" s="3">
        <v>113.91</v>
      </c>
      <c r="E42" s="3">
        <v>109.59</v>
      </c>
      <c r="F42" s="3">
        <v>112.33</v>
      </c>
      <c r="G42" s="3">
        <v>0.37</v>
      </c>
      <c r="H42" s="3">
        <v>0.0033</v>
      </c>
      <c r="I42" s="15">
        <v>234636.0</v>
      </c>
      <c r="J42" s="15">
        <v>218800.0</v>
      </c>
    </row>
    <row r="43">
      <c r="A43" s="9">
        <f>+0.62%</f>
        <v>0.0062</v>
      </c>
      <c r="B43" s="5">
        <f t="shared" si="1"/>
        <v>40676</v>
      </c>
      <c r="C43" s="3">
        <v>112.46</v>
      </c>
      <c r="D43" s="3">
        <v>114.24</v>
      </c>
      <c r="E43" s="3">
        <v>111.11</v>
      </c>
      <c r="F43" s="3">
        <v>113.28</v>
      </c>
      <c r="G43" s="3">
        <v>0.95</v>
      </c>
      <c r="H43" s="3">
        <v>0.0085</v>
      </c>
      <c r="I43" s="15">
        <v>198645.0</v>
      </c>
      <c r="J43" s="15">
        <v>228147.0</v>
      </c>
    </row>
    <row r="44">
      <c r="A44" s="16">
        <v>34951.0</v>
      </c>
      <c r="B44" s="5">
        <f t="shared" si="1"/>
        <v>40679</v>
      </c>
      <c r="C44" s="3">
        <v>113.0</v>
      </c>
      <c r="D44" s="3">
        <v>113.5</v>
      </c>
      <c r="E44" s="3">
        <v>110.14</v>
      </c>
      <c r="F44" s="3">
        <v>110.84</v>
      </c>
      <c r="G44" s="3">
        <v>-2.44</v>
      </c>
      <c r="H44" s="6">
        <v>-0.0215</v>
      </c>
      <c r="I44" s="15">
        <v>221418.0</v>
      </c>
      <c r="J44" s="15">
        <v>238609.0</v>
      </c>
    </row>
    <row r="45">
      <c r="A45" s="16">
        <v>61668.0</v>
      </c>
      <c r="B45" s="5">
        <f t="shared" si="1"/>
        <v>40680</v>
      </c>
      <c r="C45" s="3">
        <v>110.42</v>
      </c>
      <c r="D45" s="3">
        <v>111.82</v>
      </c>
      <c r="E45" s="3">
        <v>108.07</v>
      </c>
      <c r="F45" s="3">
        <v>109.99</v>
      </c>
      <c r="G45" s="3">
        <v>-0.85</v>
      </c>
      <c r="H45" s="6">
        <v>-0.0077</v>
      </c>
      <c r="I45" s="15">
        <v>226249.0</v>
      </c>
      <c r="J45" s="15">
        <v>234420.0</v>
      </c>
    </row>
    <row r="46">
      <c r="A46" s="7">
        <v>40625.0</v>
      </c>
      <c r="B46" s="5">
        <f t="shared" si="1"/>
        <v>40681</v>
      </c>
      <c r="C46" s="3">
        <v>110.56</v>
      </c>
      <c r="D46" s="3">
        <v>113.1</v>
      </c>
      <c r="E46" s="3">
        <v>110.42</v>
      </c>
      <c r="F46" s="3">
        <v>112.3</v>
      </c>
      <c r="G46" s="3">
        <v>2.31</v>
      </c>
      <c r="H46" s="3">
        <v>0.021</v>
      </c>
      <c r="I46" s="15">
        <v>182842.0</v>
      </c>
      <c r="J46" s="15">
        <v>231787.0</v>
      </c>
    </row>
    <row r="47">
      <c r="A47" s="8">
        <v>115.82</v>
      </c>
      <c r="B47" s="5">
        <f t="shared" si="1"/>
        <v>40682</v>
      </c>
      <c r="C47" s="3">
        <v>112.5</v>
      </c>
      <c r="D47" s="3">
        <v>113.04</v>
      </c>
      <c r="E47" s="3">
        <v>111.16</v>
      </c>
      <c r="F47" s="3">
        <v>111.42</v>
      </c>
      <c r="G47" s="3">
        <v>-0.88</v>
      </c>
      <c r="H47" s="6">
        <v>-0.0078</v>
      </c>
      <c r="I47" s="15">
        <v>163742.0</v>
      </c>
      <c r="J47" s="15">
        <v>222657.0</v>
      </c>
    </row>
    <row r="48">
      <c r="A48" s="8">
        <v>116.03</v>
      </c>
      <c r="B48" s="5">
        <f t="shared" si="1"/>
        <v>40683</v>
      </c>
      <c r="C48" s="3">
        <v>111.66</v>
      </c>
      <c r="D48" s="3">
        <v>112.88</v>
      </c>
      <c r="E48" s="3">
        <v>108.6</v>
      </c>
      <c r="F48" s="3">
        <v>112.39</v>
      </c>
      <c r="G48" s="3">
        <v>0.97</v>
      </c>
      <c r="H48" s="3">
        <v>0.0087</v>
      </c>
      <c r="I48" s="15">
        <v>214848.0</v>
      </c>
      <c r="J48" s="15">
        <v>228739.0</v>
      </c>
    </row>
    <row r="49">
      <c r="A49" s="8">
        <v>114.81</v>
      </c>
      <c r="B49" s="5">
        <f t="shared" si="1"/>
        <v>40686</v>
      </c>
      <c r="C49" s="3">
        <v>112.12</v>
      </c>
      <c r="D49" s="3">
        <v>112.23</v>
      </c>
      <c r="E49" s="3">
        <v>108.58</v>
      </c>
      <c r="F49" s="3">
        <v>110.1</v>
      </c>
      <c r="G49" s="3">
        <v>-2.29</v>
      </c>
      <c r="H49" s="6">
        <v>-0.0204</v>
      </c>
      <c r="I49" s="15">
        <v>191503.0</v>
      </c>
      <c r="J49" s="15">
        <v>211429.0</v>
      </c>
    </row>
    <row r="50">
      <c r="A50" s="8">
        <v>115.25</v>
      </c>
      <c r="B50" s="5">
        <f t="shared" si="1"/>
        <v>40687</v>
      </c>
      <c r="C50" s="3">
        <v>109.54</v>
      </c>
      <c r="D50" s="3">
        <v>112.65</v>
      </c>
      <c r="E50" s="3">
        <v>109.5</v>
      </c>
      <c r="F50" s="3">
        <v>112.53</v>
      </c>
      <c r="G50" s="3">
        <v>2.43</v>
      </c>
      <c r="H50" s="3">
        <v>0.022099999999999998</v>
      </c>
      <c r="I50" s="15">
        <v>193617.0</v>
      </c>
      <c r="J50" s="15">
        <v>211902.0</v>
      </c>
    </row>
    <row r="51">
      <c r="A51" s="11">
        <v>-0.2</v>
      </c>
      <c r="B51" s="5">
        <f t="shared" si="1"/>
        <v>40688</v>
      </c>
      <c r="C51" s="3">
        <v>112.0</v>
      </c>
      <c r="D51" s="3">
        <v>115.07</v>
      </c>
      <c r="E51" s="3">
        <v>111.14</v>
      </c>
      <c r="F51" s="3">
        <v>114.93</v>
      </c>
      <c r="G51" s="3">
        <v>2.4</v>
      </c>
      <c r="H51" s="3">
        <v>0.0213</v>
      </c>
      <c r="I51" s="15">
        <v>225706.0</v>
      </c>
      <c r="J51" s="15">
        <v>213323.0</v>
      </c>
    </row>
    <row r="52">
      <c r="A52" s="12">
        <v>-0.0017</v>
      </c>
      <c r="B52" s="5">
        <f t="shared" si="1"/>
        <v>40689</v>
      </c>
      <c r="C52" s="3">
        <v>114.73</v>
      </c>
      <c r="D52" s="3">
        <v>115.47</v>
      </c>
      <c r="E52" s="3">
        <v>114.1</v>
      </c>
      <c r="F52" s="3">
        <v>115.05</v>
      </c>
      <c r="G52" s="3">
        <v>0.12</v>
      </c>
      <c r="H52" s="3">
        <v>0.001</v>
      </c>
      <c r="I52" s="15">
        <v>193654.0</v>
      </c>
      <c r="J52" s="15">
        <v>214855.0</v>
      </c>
    </row>
    <row r="53">
      <c r="A53" s="17">
        <v>19558.0</v>
      </c>
      <c r="B53" s="5">
        <f t="shared" si="1"/>
        <v>40690</v>
      </c>
      <c r="C53" s="3">
        <v>114.94</v>
      </c>
      <c r="D53" s="3">
        <v>115.68</v>
      </c>
      <c r="E53" s="3">
        <v>114.4</v>
      </c>
      <c r="F53" s="3">
        <v>115.03</v>
      </c>
      <c r="G53" s="3">
        <v>-0.02</v>
      </c>
      <c r="H53" s="6">
        <v>-2.0E-4</v>
      </c>
      <c r="I53" s="15">
        <v>136988.0</v>
      </c>
      <c r="J53" s="15">
        <v>217680.0</v>
      </c>
    </row>
    <row r="54">
      <c r="A54" s="17">
        <v>61887.0</v>
      </c>
      <c r="B54" s="5">
        <f t="shared" si="1"/>
        <v>40693</v>
      </c>
      <c r="C54" s="3">
        <v>114.87</v>
      </c>
      <c r="D54" s="3">
        <v>115.0</v>
      </c>
      <c r="E54" s="3">
        <v>114.24</v>
      </c>
      <c r="F54" s="3">
        <v>114.68</v>
      </c>
      <c r="G54" s="3">
        <v>-0.35</v>
      </c>
      <c r="H54" s="6">
        <v>-0.003</v>
      </c>
      <c r="I54" s="15">
        <v>18832.0</v>
      </c>
      <c r="J54" s="15">
        <v>218644.0</v>
      </c>
    </row>
    <row r="55">
      <c r="A55" s="7">
        <v>40626.0</v>
      </c>
      <c r="B55" s="5">
        <f t="shared" si="1"/>
        <v>40694</v>
      </c>
      <c r="C55" s="3">
        <v>114.52</v>
      </c>
      <c r="D55" s="3">
        <v>117.49</v>
      </c>
      <c r="E55" s="3">
        <v>114.5</v>
      </c>
      <c r="F55" s="3">
        <v>116.73</v>
      </c>
      <c r="G55" s="3">
        <v>2.05</v>
      </c>
      <c r="H55" s="3">
        <v>0.0179</v>
      </c>
      <c r="I55" s="15">
        <v>168236.0</v>
      </c>
      <c r="J55" s="15">
        <v>216239.0</v>
      </c>
    </row>
    <row r="56">
      <c r="A56" s="8">
        <v>114.94</v>
      </c>
      <c r="B56" s="5">
        <f t="shared" si="1"/>
        <v>40695</v>
      </c>
      <c r="C56" s="3">
        <v>117.07</v>
      </c>
      <c r="D56" s="3">
        <v>117.28</v>
      </c>
      <c r="E56" s="3">
        <v>113.84</v>
      </c>
      <c r="F56" s="3">
        <v>114.53</v>
      </c>
      <c r="G56" s="3">
        <v>-2.2</v>
      </c>
      <c r="H56" s="6">
        <v>-0.0188</v>
      </c>
      <c r="I56" s="15">
        <v>191585.0</v>
      </c>
      <c r="J56" s="15">
        <v>208067.0</v>
      </c>
    </row>
    <row r="57">
      <c r="A57" s="8">
        <v>115.54</v>
      </c>
      <c r="B57" s="5">
        <f t="shared" si="1"/>
        <v>40696</v>
      </c>
      <c r="C57" s="3">
        <v>114.33</v>
      </c>
      <c r="D57" s="3">
        <v>115.95</v>
      </c>
      <c r="E57" s="3">
        <v>113.74</v>
      </c>
      <c r="F57" s="3">
        <v>115.54</v>
      </c>
      <c r="G57" s="3">
        <v>1.01</v>
      </c>
      <c r="H57" s="3">
        <v>0.0088</v>
      </c>
      <c r="I57" s="15">
        <v>217526.0</v>
      </c>
      <c r="J57" s="15">
        <v>202156.0</v>
      </c>
    </row>
    <row r="58">
      <c r="A58" s="8">
        <v>114.25</v>
      </c>
      <c r="B58" s="5">
        <f t="shared" si="1"/>
        <v>40697</v>
      </c>
      <c r="C58" s="3">
        <v>115.66</v>
      </c>
      <c r="D58" s="3">
        <v>116.25</v>
      </c>
      <c r="E58" s="3">
        <v>113.4</v>
      </c>
      <c r="F58" s="3">
        <v>115.84</v>
      </c>
      <c r="G58" s="3">
        <v>0.3</v>
      </c>
      <c r="H58" s="3">
        <v>0.0026</v>
      </c>
      <c r="I58" s="15">
        <v>194131.0</v>
      </c>
      <c r="J58" s="15">
        <v>194056.0</v>
      </c>
    </row>
    <row r="59">
      <c r="A59" s="8">
        <v>115.37</v>
      </c>
      <c r="B59" s="5">
        <f t="shared" si="1"/>
        <v>40700</v>
      </c>
      <c r="C59" s="3">
        <v>115.94</v>
      </c>
      <c r="D59" s="3">
        <v>116.14</v>
      </c>
      <c r="E59" s="3">
        <v>113.96</v>
      </c>
      <c r="F59" s="3">
        <v>114.48</v>
      </c>
      <c r="G59" s="3">
        <v>-1.36</v>
      </c>
      <c r="H59" s="6">
        <v>-0.0117</v>
      </c>
      <c r="I59" s="15">
        <v>154184.0</v>
      </c>
      <c r="J59" s="15">
        <v>180748.0</v>
      </c>
    </row>
    <row r="60">
      <c r="A60" s="9">
        <f>+0.12</f>
        <v>0.12</v>
      </c>
      <c r="B60" s="5">
        <f t="shared" si="1"/>
        <v>40701</v>
      </c>
      <c r="C60" s="3">
        <v>114.3</v>
      </c>
      <c r="D60" s="3">
        <v>117.43</v>
      </c>
      <c r="E60" s="3">
        <v>113.8</v>
      </c>
      <c r="F60" s="3">
        <v>116.78</v>
      </c>
      <c r="G60" s="3">
        <v>2.3</v>
      </c>
      <c r="H60" s="3">
        <v>0.020099999999999996</v>
      </c>
      <c r="I60" s="15">
        <v>237239.0</v>
      </c>
      <c r="J60" s="15">
        <v>168671.0</v>
      </c>
    </row>
    <row r="61">
      <c r="A61" s="9">
        <f>+0.1%</f>
        <v>0.001</v>
      </c>
      <c r="B61" s="5">
        <f t="shared" si="1"/>
        <v>40702</v>
      </c>
      <c r="C61" s="3">
        <v>116.89</v>
      </c>
      <c r="D61" s="3">
        <v>118.59</v>
      </c>
      <c r="E61" s="3">
        <v>115.75</v>
      </c>
      <c r="F61" s="3">
        <v>117.85</v>
      </c>
      <c r="G61" s="3">
        <v>1.07</v>
      </c>
      <c r="H61" s="3">
        <v>0.0092</v>
      </c>
      <c r="I61" s="15">
        <v>252346.0</v>
      </c>
      <c r="J61" s="15">
        <v>161002.0</v>
      </c>
    </row>
    <row r="62">
      <c r="A62" s="16">
        <v>26224.0</v>
      </c>
      <c r="B62" s="5">
        <f t="shared" si="1"/>
        <v>40703</v>
      </c>
      <c r="C62" s="3">
        <v>117.8</v>
      </c>
      <c r="D62" s="3">
        <v>119.86</v>
      </c>
      <c r="E62" s="3">
        <v>117.37</v>
      </c>
      <c r="F62" s="3">
        <v>119.57</v>
      </c>
      <c r="G62" s="3">
        <v>1.72</v>
      </c>
      <c r="H62" s="3">
        <v>0.0146</v>
      </c>
      <c r="I62" s="15">
        <v>233012.0</v>
      </c>
      <c r="J62" s="15">
        <v>137143.0</v>
      </c>
    </row>
    <row r="63">
      <c r="A63" s="16">
        <v>62249.0</v>
      </c>
      <c r="B63" s="5">
        <f t="shared" si="1"/>
        <v>40704</v>
      </c>
      <c r="C63" s="3">
        <v>119.53</v>
      </c>
      <c r="D63" s="3">
        <v>120.07</v>
      </c>
      <c r="E63" s="3">
        <v>117.63</v>
      </c>
      <c r="F63" s="3">
        <v>118.78</v>
      </c>
      <c r="G63" s="3">
        <v>-0.79</v>
      </c>
      <c r="H63" s="6">
        <v>-0.0066</v>
      </c>
      <c r="I63" s="15">
        <v>186204.0</v>
      </c>
      <c r="J63" s="15">
        <v>116792.0</v>
      </c>
    </row>
    <row r="64">
      <c r="A64" s="7">
        <v>40627.0</v>
      </c>
      <c r="B64" s="5">
        <f t="shared" si="1"/>
        <v>40707</v>
      </c>
      <c r="C64" s="3">
        <v>118.46</v>
      </c>
      <c r="D64" s="3">
        <v>120.25</v>
      </c>
      <c r="E64" s="3">
        <v>117.12</v>
      </c>
      <c r="F64" s="3">
        <v>119.1</v>
      </c>
      <c r="G64" s="3">
        <v>0.32</v>
      </c>
      <c r="H64" s="3">
        <v>0.0027</v>
      </c>
      <c r="I64" s="15">
        <v>232153.0</v>
      </c>
      <c r="J64" s="15">
        <v>70672.0</v>
      </c>
    </row>
    <row r="65">
      <c r="A65" s="8">
        <v>115.46</v>
      </c>
      <c r="B65" s="5">
        <f t="shared" si="1"/>
        <v>40708</v>
      </c>
      <c r="C65" s="3">
        <v>118.7</v>
      </c>
      <c r="D65" s="3">
        <v>120.75</v>
      </c>
      <c r="E65" s="3">
        <v>118.56</v>
      </c>
      <c r="F65" s="3">
        <v>120.16</v>
      </c>
      <c r="G65" s="3">
        <v>1.06</v>
      </c>
      <c r="H65" s="3">
        <v>0.0089</v>
      </c>
      <c r="I65" s="15">
        <v>155478.0</v>
      </c>
      <c r="J65" s="15">
        <v>29763.0</v>
      </c>
    </row>
    <row r="66">
      <c r="A66" s="8">
        <v>115.73</v>
      </c>
      <c r="B66" s="5">
        <f t="shared" si="1"/>
        <v>40709</v>
      </c>
      <c r="C66" s="3">
        <v>120.22</v>
      </c>
      <c r="D66" s="3">
        <v>121.47</v>
      </c>
      <c r="E66" s="3">
        <v>116.8</v>
      </c>
      <c r="F66" s="3">
        <v>117.1</v>
      </c>
      <c r="G66" s="3">
        <v>-3.06</v>
      </c>
      <c r="H66" s="6">
        <v>-0.0255</v>
      </c>
      <c r="I66" s="15">
        <v>23991.0</v>
      </c>
      <c r="J66" s="3">
        <v>0.0</v>
      </c>
    </row>
    <row r="67">
      <c r="A67" s="8">
        <v>114.83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115.17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-0.0017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20726.0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64557.0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40630.0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115.26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115.43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114.1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114.32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-0.85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-0.0074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20394.0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65347.0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40631.0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114.11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115.17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113.08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114.7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+0.38</f>
        <v>0.38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+0.33%</f>
        <v>0.0033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31629.0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68994.0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40632.0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114.51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115.23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114.15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114.73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+0.03</f>
        <v>0.03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+0.03%</f>
        <v>0.0003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27512.0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73011.0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40633.0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114.77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117.3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114.77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116.97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+2.24</f>
        <v>2.24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+1.95%</f>
        <v>0.0195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38520.0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79622.0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40634.0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117.4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118.38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116.28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118.12</v>
      </c>
      <c r="B113" s="3" t="str">
        <f t="shared" si="1"/>
        <v/>
      </c>
    </row>
    <row r="114">
      <c r="A114" s="9">
        <f>+1.15</f>
        <v>1.15</v>
      </c>
      <c r="B114" s="3" t="str">
        <f t="shared" si="1"/>
        <v>#REF!</v>
      </c>
    </row>
    <row r="115">
      <c r="A115" s="9">
        <f>+0.98%</f>
        <v>0.0098</v>
      </c>
      <c r="B115" s="3" t="str">
        <f t="shared" si="1"/>
        <v>#REF!</v>
      </c>
    </row>
    <row r="116">
      <c r="A116" s="16">
        <v>52890.0</v>
      </c>
      <c r="B116" s="3" t="str">
        <f t="shared" si="1"/>
        <v>#REF!</v>
      </c>
    </row>
    <row r="117">
      <c r="A117" s="16">
        <v>83864.0</v>
      </c>
      <c r="B117" s="3" t="str">
        <f t="shared" si="1"/>
        <v>#REF!</v>
      </c>
    </row>
    <row r="118">
      <c r="A118" s="7">
        <v>40637.0</v>
      </c>
      <c r="B118" s="3" t="str">
        <f t="shared" si="1"/>
        <v>#REF!</v>
      </c>
    </row>
    <row r="119">
      <c r="A119" s="8">
        <v>118.72</v>
      </c>
      <c r="B119" s="3" t="str">
        <f t="shared" si="1"/>
        <v>#REF!</v>
      </c>
    </row>
    <row r="120">
      <c r="A120" s="8">
        <v>120.48</v>
      </c>
      <c r="B120" s="3" t="str">
        <f t="shared" si="1"/>
        <v>#REF!</v>
      </c>
    </row>
    <row r="121">
      <c r="A121" s="8">
        <v>118.18</v>
      </c>
      <c r="B121" s="3" t="str">
        <f t="shared" si="1"/>
        <v>#REF!</v>
      </c>
    </row>
    <row r="122">
      <c r="A122" s="8">
        <v>120.27</v>
      </c>
      <c r="B122" s="3" t="str">
        <f t="shared" si="1"/>
        <v>#REF!</v>
      </c>
    </row>
    <row r="123">
      <c r="A123" s="9">
        <f>+2.15</f>
        <v>2.15</v>
      </c>
      <c r="B123" s="3" t="str">
        <f t="shared" si="1"/>
        <v>#REF!</v>
      </c>
    </row>
    <row r="124">
      <c r="A124" s="9">
        <f>+1.82%</f>
        <v>0.0182</v>
      </c>
      <c r="B124" s="3" t="str">
        <f t="shared" si="1"/>
        <v>#REF!</v>
      </c>
    </row>
    <row r="125">
      <c r="A125" s="16">
        <v>40341.0</v>
      </c>
      <c r="B125" s="3" t="str">
        <f t="shared" si="1"/>
        <v>#REF!</v>
      </c>
    </row>
    <row r="126">
      <c r="A126" s="16">
        <v>88052.0</v>
      </c>
      <c r="B126" s="3" t="str">
        <f t="shared" si="1"/>
        <v>#REF!</v>
      </c>
    </row>
    <row r="127">
      <c r="A127" s="7">
        <v>40638.0</v>
      </c>
      <c r="B127" s="3" t="str">
        <f t="shared" si="1"/>
        <v>#REF!</v>
      </c>
    </row>
    <row r="128">
      <c r="A128" s="8">
        <v>120.01</v>
      </c>
      <c r="B128" s="3" t="str">
        <f t="shared" si="1"/>
        <v>#REF!</v>
      </c>
    </row>
    <row r="129">
      <c r="A129" s="8">
        <v>122.0</v>
      </c>
      <c r="B129" s="3" t="str">
        <f t="shared" si="1"/>
        <v>#REF!</v>
      </c>
    </row>
    <row r="130">
      <c r="A130" s="8">
        <v>119.22</v>
      </c>
      <c r="B130" s="3" t="str">
        <f t="shared" si="1"/>
        <v>#REF!</v>
      </c>
    </row>
    <row r="131">
      <c r="A131" s="8">
        <v>121.57</v>
      </c>
      <c r="B131" s="3" t="str">
        <f t="shared" si="1"/>
        <v>#REF!</v>
      </c>
    </row>
    <row r="132">
      <c r="A132" s="9">
        <f>+1.3</f>
        <v>1.3</v>
      </c>
      <c r="B132" s="3" t="str">
        <f t="shared" si="1"/>
        <v>#REF!</v>
      </c>
    </row>
    <row r="133">
      <c r="A133" s="9">
        <f>+1.08%</f>
        <v>0.0108</v>
      </c>
      <c r="B133" s="3" t="str">
        <f t="shared" si="1"/>
        <v>#REF!</v>
      </c>
    </row>
    <row r="134">
      <c r="A134" s="16">
        <v>51188.0</v>
      </c>
      <c r="B134" s="3" t="str">
        <f t="shared" si="1"/>
        <v>#REF!</v>
      </c>
    </row>
    <row r="135">
      <c r="A135" s="16">
        <v>90133.0</v>
      </c>
      <c r="B135" s="3" t="str">
        <f t="shared" si="1"/>
        <v>#REF!</v>
      </c>
    </row>
    <row r="136">
      <c r="A136" s="7">
        <v>40639.0</v>
      </c>
      <c r="B136" s="3" t="str">
        <f t="shared" si="1"/>
        <v>#REF!</v>
      </c>
    </row>
    <row r="137">
      <c r="A137" s="8">
        <v>121.04</v>
      </c>
      <c r="B137" s="3" t="str">
        <f t="shared" si="1"/>
        <v>#REF!</v>
      </c>
    </row>
    <row r="138">
      <c r="A138" s="8">
        <v>122.58</v>
      </c>
      <c r="B138" s="3" t="str">
        <f t="shared" si="1"/>
        <v>#REF!</v>
      </c>
    </row>
    <row r="139">
      <c r="A139" s="8">
        <v>120.79</v>
      </c>
      <c r="B139" s="3" t="str">
        <f t="shared" si="1"/>
        <v>#REF!</v>
      </c>
    </row>
    <row r="140">
      <c r="A140" s="8">
        <v>121.59</v>
      </c>
      <c r="B140" s="3" t="str">
        <f t="shared" si="1"/>
        <v>#REF!</v>
      </c>
    </row>
    <row r="141">
      <c r="A141" s="9">
        <f>+0.02</f>
        <v>0.02</v>
      </c>
      <c r="B141" s="3" t="str">
        <f t="shared" si="1"/>
        <v>#REF!</v>
      </c>
    </row>
    <row r="142">
      <c r="A142" s="9">
        <f>+0.02%</f>
        <v>0.0002</v>
      </c>
      <c r="B142" s="3" t="str">
        <f t="shared" si="1"/>
        <v>#REF!</v>
      </c>
    </row>
    <row r="143">
      <c r="A143" s="16">
        <v>41280.0</v>
      </c>
      <c r="B143" s="3" t="str">
        <f t="shared" si="1"/>
        <v>#REF!</v>
      </c>
    </row>
    <row r="144">
      <c r="A144" s="16">
        <v>91612.0</v>
      </c>
      <c r="B144" s="3" t="str">
        <f t="shared" si="1"/>
        <v>#REF!</v>
      </c>
    </row>
    <row r="145">
      <c r="A145" s="7">
        <v>40640.0</v>
      </c>
      <c r="B145" s="3" t="str">
        <f t="shared" si="1"/>
        <v>#REF!</v>
      </c>
    </row>
    <row r="146">
      <c r="A146" s="8">
        <v>121.08</v>
      </c>
      <c r="B146" s="3" t="str">
        <f t="shared" si="1"/>
        <v>#REF!</v>
      </c>
    </row>
    <row r="147">
      <c r="A147" s="8">
        <v>122.06</v>
      </c>
      <c r="B147" s="3" t="str">
        <f t="shared" si="1"/>
        <v>#REF!</v>
      </c>
    </row>
    <row r="148">
      <c r="A148" s="8">
        <v>120.65</v>
      </c>
      <c r="B148" s="3" t="str">
        <f t="shared" si="1"/>
        <v>#REF!</v>
      </c>
    </row>
    <row r="149">
      <c r="A149" s="8">
        <v>121.9</v>
      </c>
      <c r="B149" s="3" t="str">
        <f t="shared" si="1"/>
        <v>#REF!</v>
      </c>
    </row>
    <row r="150">
      <c r="A150" s="9">
        <f>+0.31</f>
        <v>0.31</v>
      </c>
      <c r="B150" s="3" t="str">
        <f t="shared" si="1"/>
        <v>#REF!</v>
      </c>
    </row>
    <row r="151">
      <c r="A151" s="9">
        <f>+0.25%</f>
        <v>0.0025</v>
      </c>
      <c r="B151" s="3" t="str">
        <f t="shared" si="1"/>
        <v>#REF!</v>
      </c>
    </row>
    <row r="152">
      <c r="A152" s="16">
        <v>51571.0</v>
      </c>
      <c r="B152" s="3" t="str">
        <f t="shared" si="1"/>
        <v>#REF!</v>
      </c>
    </row>
    <row r="153">
      <c r="A153" s="16">
        <v>94953.0</v>
      </c>
      <c r="B153" s="3" t="str">
        <f t="shared" si="1"/>
        <v>#REF!</v>
      </c>
    </row>
    <row r="154">
      <c r="A154" s="7">
        <v>40641.0</v>
      </c>
      <c r="B154" s="3" t="str">
        <f t="shared" si="1"/>
        <v>#REF!</v>
      </c>
    </row>
    <row r="155">
      <c r="A155" s="8">
        <v>121.84</v>
      </c>
      <c r="B155" s="3" t="str">
        <f t="shared" si="1"/>
        <v>#REF!</v>
      </c>
    </row>
    <row r="156">
      <c r="A156" s="8">
        <v>125.94</v>
      </c>
      <c r="B156" s="3" t="str">
        <f t="shared" si="1"/>
        <v>#REF!</v>
      </c>
    </row>
    <row r="157">
      <c r="A157" s="8">
        <v>121.84</v>
      </c>
      <c r="B157" s="3" t="str">
        <f t="shared" si="1"/>
        <v>#REF!</v>
      </c>
    </row>
    <row r="158">
      <c r="A158" s="8">
        <v>125.64</v>
      </c>
      <c r="B158" s="3" t="str">
        <f t="shared" si="1"/>
        <v>#REF!</v>
      </c>
    </row>
    <row r="159">
      <c r="A159" s="9">
        <f>+3.74</f>
        <v>3.74</v>
      </c>
      <c r="B159" s="3" t="str">
        <f t="shared" si="1"/>
        <v>#REF!</v>
      </c>
    </row>
    <row r="160">
      <c r="A160" s="9">
        <f>+3.07%</f>
        <v>0.0307</v>
      </c>
      <c r="B160" s="3" t="str">
        <f t="shared" si="1"/>
        <v>#REF!</v>
      </c>
    </row>
    <row r="161">
      <c r="A161" s="16">
        <v>58577.0</v>
      </c>
      <c r="B161" s="3" t="str">
        <f t="shared" si="1"/>
        <v>#REF!</v>
      </c>
    </row>
    <row r="162">
      <c r="A162" s="16">
        <v>95410.0</v>
      </c>
      <c r="B162" s="3" t="str">
        <f t="shared" si="1"/>
        <v>#REF!</v>
      </c>
    </row>
    <row r="163">
      <c r="A163" s="7">
        <v>40644.0</v>
      </c>
      <c r="B163" s="3" t="str">
        <f t="shared" si="1"/>
        <v>#REF!</v>
      </c>
    </row>
    <row r="164">
      <c r="A164" s="8">
        <v>125.89</v>
      </c>
      <c r="B164" s="3" t="str">
        <f t="shared" si="1"/>
        <v>#REF!</v>
      </c>
    </row>
    <row r="165">
      <c r="A165" s="8">
        <v>125.98</v>
      </c>
      <c r="B165" s="3" t="str">
        <f t="shared" si="1"/>
        <v>#REF!</v>
      </c>
    </row>
    <row r="166">
      <c r="A166" s="8">
        <v>121.99</v>
      </c>
      <c r="B166" s="3" t="str">
        <f t="shared" si="1"/>
        <v>#REF!</v>
      </c>
    </row>
    <row r="167">
      <c r="A167" s="8">
        <v>122.94</v>
      </c>
      <c r="B167" s="3" t="str">
        <f t="shared" si="1"/>
        <v>#REF!</v>
      </c>
    </row>
    <row r="168">
      <c r="A168" s="11">
        <v>-2.7</v>
      </c>
      <c r="B168" s="3" t="str">
        <f t="shared" si="1"/>
        <v>#REF!</v>
      </c>
    </row>
    <row r="169">
      <c r="A169" s="12">
        <v>-0.0215</v>
      </c>
      <c r="B169" s="3" t="str">
        <f t="shared" si="1"/>
        <v>#REF!</v>
      </c>
    </row>
    <row r="170">
      <c r="A170" s="17">
        <v>64715.0</v>
      </c>
      <c r="B170" s="3" t="str">
        <f t="shared" si="1"/>
        <v>#REF!</v>
      </c>
    </row>
    <row r="171">
      <c r="A171" s="17">
        <v>103412.0</v>
      </c>
      <c r="B171" s="3" t="str">
        <f t="shared" si="1"/>
        <v>#REF!</v>
      </c>
    </row>
    <row r="172">
      <c r="A172" s="7">
        <v>40645.0</v>
      </c>
      <c r="B172" s="3" t="str">
        <f t="shared" si="1"/>
        <v>#REF!</v>
      </c>
    </row>
    <row r="173">
      <c r="A173" s="8">
        <v>121.61</v>
      </c>
      <c r="B173" s="3" t="str">
        <f t="shared" si="1"/>
        <v>#REF!</v>
      </c>
    </row>
    <row r="174">
      <c r="A174" s="8">
        <v>124.3</v>
      </c>
      <c r="B174" s="3" t="str">
        <f t="shared" si="1"/>
        <v>#REF!</v>
      </c>
    </row>
    <row r="175">
      <c r="A175" s="8">
        <v>119.17</v>
      </c>
      <c r="B175" s="3" t="str">
        <f t="shared" si="1"/>
        <v>#REF!</v>
      </c>
    </row>
    <row r="176">
      <c r="A176" s="8">
        <v>120.06</v>
      </c>
      <c r="B176" s="3" t="str">
        <f t="shared" si="1"/>
        <v>#REF!</v>
      </c>
    </row>
    <row r="177">
      <c r="A177" s="11">
        <v>-2.88</v>
      </c>
      <c r="B177" s="3" t="str">
        <f t="shared" si="1"/>
        <v>#REF!</v>
      </c>
    </row>
    <row r="178">
      <c r="A178" s="12">
        <v>-0.0234</v>
      </c>
      <c r="B178" s="3" t="str">
        <f t="shared" si="1"/>
        <v>#REF!</v>
      </c>
    </row>
    <row r="179">
      <c r="A179" s="17">
        <v>79365.0</v>
      </c>
      <c r="B179" s="3" t="str">
        <f t="shared" si="1"/>
        <v>#REF!</v>
      </c>
    </row>
    <row r="180">
      <c r="A180" s="17">
        <v>104060.0</v>
      </c>
      <c r="B180" s="3" t="str">
        <f t="shared" si="1"/>
        <v>#REF!</v>
      </c>
    </row>
    <row r="181">
      <c r="A181" s="7">
        <v>40646.0</v>
      </c>
      <c r="B181" s="3" t="str">
        <f t="shared" si="1"/>
        <v>#REF!</v>
      </c>
    </row>
    <row r="182">
      <c r="A182" s="8">
        <v>119.92</v>
      </c>
      <c r="B182" s="3" t="str">
        <f t="shared" si="1"/>
        <v>#REF!</v>
      </c>
    </row>
    <row r="183">
      <c r="A183" s="8">
        <v>122.31</v>
      </c>
      <c r="B183" s="3" t="str">
        <f t="shared" si="1"/>
        <v>#REF!</v>
      </c>
    </row>
    <row r="184">
      <c r="A184" s="8">
        <v>119.49</v>
      </c>
      <c r="B184" s="3" t="str">
        <f t="shared" si="1"/>
        <v>#REF!</v>
      </c>
    </row>
    <row r="185">
      <c r="A185" s="8">
        <v>121.92</v>
      </c>
      <c r="B185" s="3" t="str">
        <f t="shared" si="1"/>
        <v>#REF!</v>
      </c>
    </row>
    <row r="186">
      <c r="A186" s="9">
        <f>+1.86</f>
        <v>1.86</v>
      </c>
      <c r="B186" s="3" t="str">
        <f t="shared" si="1"/>
        <v>#REF!</v>
      </c>
    </row>
    <row r="187">
      <c r="A187" s="9">
        <f>+1.55%</f>
        <v>0.0155</v>
      </c>
      <c r="B187" s="3" t="str">
        <f t="shared" si="1"/>
        <v>#REF!</v>
      </c>
    </row>
    <row r="188">
      <c r="A188" s="16">
        <v>67572.0</v>
      </c>
      <c r="B188" s="3" t="str">
        <f t="shared" si="1"/>
        <v>#REF!</v>
      </c>
    </row>
    <row r="189">
      <c r="A189" s="16">
        <v>113225.0</v>
      </c>
      <c r="B189" s="3" t="str">
        <f t="shared" si="1"/>
        <v>#REF!</v>
      </c>
    </row>
    <row r="190">
      <c r="A190" s="7">
        <v>40647.0</v>
      </c>
      <c r="B190" s="3" t="str">
        <f t="shared" si="1"/>
        <v>#REF!</v>
      </c>
    </row>
    <row r="191">
      <c r="A191" s="8">
        <v>122.16</v>
      </c>
      <c r="B191" s="3" t="str">
        <f t="shared" si="1"/>
        <v>#REF!</v>
      </c>
    </row>
    <row r="192">
      <c r="A192" s="8">
        <v>122.38</v>
      </c>
      <c r="B192" s="3" t="str">
        <f t="shared" si="1"/>
        <v>#REF!</v>
      </c>
    </row>
    <row r="193">
      <c r="A193" s="8">
        <v>120.75</v>
      </c>
      <c r="B193" s="3" t="str">
        <f t="shared" si="1"/>
        <v>#REF!</v>
      </c>
    </row>
    <row r="194">
      <c r="A194" s="8">
        <v>121.64</v>
      </c>
      <c r="B194" s="3" t="str">
        <f t="shared" si="1"/>
        <v>#REF!</v>
      </c>
    </row>
    <row r="195">
      <c r="A195" s="11">
        <v>-0.28</v>
      </c>
      <c r="B195" s="3" t="str">
        <f t="shared" si="1"/>
        <v>#REF!</v>
      </c>
    </row>
    <row r="196">
      <c r="A196" s="12">
        <v>-0.0023</v>
      </c>
      <c r="B196" s="3" t="str">
        <f t="shared" si="1"/>
        <v>#REF!</v>
      </c>
    </row>
    <row r="197">
      <c r="A197" s="17">
        <v>65109.0</v>
      </c>
      <c r="B197" s="3" t="str">
        <f t="shared" si="1"/>
        <v>#REF!</v>
      </c>
    </row>
    <row r="198">
      <c r="A198" s="17">
        <v>116314.0</v>
      </c>
      <c r="B198" s="3" t="str">
        <f t="shared" si="1"/>
        <v>#REF!</v>
      </c>
    </row>
    <row r="199">
      <c r="A199" s="7">
        <v>40648.0</v>
      </c>
      <c r="B199" s="3" t="str">
        <f t="shared" si="1"/>
        <v>#REF!</v>
      </c>
    </row>
    <row r="200">
      <c r="A200" s="8">
        <v>122.1</v>
      </c>
      <c r="B200" s="3" t="str">
        <f t="shared" si="1"/>
        <v>#REF!</v>
      </c>
    </row>
    <row r="201">
      <c r="A201" s="8">
        <v>123.63</v>
      </c>
      <c r="B201" s="3" t="str">
        <f t="shared" si="1"/>
        <v>#REF!</v>
      </c>
    </row>
    <row r="202">
      <c r="A202" s="8">
        <v>121.25</v>
      </c>
      <c r="B202" s="3" t="str">
        <f t="shared" si="1"/>
        <v>#REF!</v>
      </c>
    </row>
    <row r="203">
      <c r="A203" s="8">
        <v>123.12</v>
      </c>
      <c r="B203" s="3" t="str">
        <f t="shared" si="1"/>
        <v>#REF!</v>
      </c>
    </row>
    <row r="204">
      <c r="A204" s="9">
        <f>+1.48</f>
        <v>1.48</v>
      </c>
      <c r="B204" s="3" t="str">
        <f t="shared" si="1"/>
        <v>#REF!</v>
      </c>
    </row>
    <row r="205">
      <c r="A205" s="9">
        <f>+1.22%</f>
        <v>0.0122</v>
      </c>
      <c r="B205" s="3" t="str">
        <f t="shared" si="1"/>
        <v>#REF!</v>
      </c>
    </row>
    <row r="206">
      <c r="A206" s="16">
        <v>41067.0</v>
      </c>
      <c r="B206" s="3" t="str">
        <f t="shared" si="1"/>
        <v>#REF!</v>
      </c>
    </row>
    <row r="207">
      <c r="A207" s="16">
        <v>120306.0</v>
      </c>
      <c r="B207" s="3" t="str">
        <f t="shared" si="1"/>
        <v>#REF!</v>
      </c>
    </row>
    <row r="208">
      <c r="A208" s="7">
        <v>40651.0</v>
      </c>
      <c r="B208" s="3" t="str">
        <f t="shared" si="1"/>
        <v>#REF!</v>
      </c>
    </row>
    <row r="209">
      <c r="A209" s="8">
        <v>122.9</v>
      </c>
      <c r="B209" s="3" t="str">
        <f t="shared" si="1"/>
        <v>#REF!</v>
      </c>
    </row>
    <row r="210">
      <c r="A210" s="8">
        <v>123.15</v>
      </c>
      <c r="B210" s="3" t="str">
        <f t="shared" si="1"/>
        <v>#REF!</v>
      </c>
    </row>
    <row r="211">
      <c r="A211" s="8">
        <v>120.72</v>
      </c>
      <c r="B211" s="3" t="str">
        <f t="shared" si="1"/>
        <v>#REF!</v>
      </c>
    </row>
    <row r="212">
      <c r="A212" s="8">
        <v>121.3</v>
      </c>
      <c r="B212" s="3" t="str">
        <f t="shared" si="1"/>
        <v>#REF!</v>
      </c>
    </row>
    <row r="213">
      <c r="A213" s="11">
        <v>-1.82</v>
      </c>
      <c r="B213" s="3" t="str">
        <f t="shared" si="1"/>
        <v>#REF!</v>
      </c>
    </row>
    <row r="214">
      <c r="A214" s="12">
        <v>-0.0148</v>
      </c>
      <c r="B214" s="3" t="str">
        <f t="shared" si="1"/>
        <v>#REF!</v>
      </c>
    </row>
    <row r="215">
      <c r="A215" s="17">
        <v>50022.0</v>
      </c>
      <c r="B215" s="3" t="str">
        <f t="shared" si="1"/>
        <v>#REF!</v>
      </c>
    </row>
    <row r="216">
      <c r="A216" s="17">
        <v>128670.0</v>
      </c>
      <c r="B216" s="3" t="str">
        <f t="shared" si="1"/>
        <v>#REF!</v>
      </c>
    </row>
    <row r="217">
      <c r="A217" s="7">
        <v>40652.0</v>
      </c>
      <c r="B217" s="3" t="str">
        <f t="shared" si="1"/>
        <v>#REF!</v>
      </c>
    </row>
    <row r="218">
      <c r="A218" s="8">
        <v>121.33</v>
      </c>
      <c r="B218" s="3" t="str">
        <f t="shared" si="1"/>
        <v>#REF!</v>
      </c>
    </row>
    <row r="219">
      <c r="A219" s="8">
        <v>121.98</v>
      </c>
      <c r="B219" s="3" t="str">
        <f t="shared" si="1"/>
        <v>#REF!</v>
      </c>
    </row>
    <row r="220">
      <c r="A220" s="8">
        <v>118.79</v>
      </c>
      <c r="B220" s="3" t="str">
        <f t="shared" si="1"/>
        <v>#REF!</v>
      </c>
    </row>
    <row r="221">
      <c r="A221" s="8">
        <v>121.03</v>
      </c>
      <c r="B221" s="3" t="str">
        <f t="shared" si="1"/>
        <v>#REF!</v>
      </c>
    </row>
    <row r="222">
      <c r="A222" s="11">
        <v>-0.27</v>
      </c>
      <c r="B222" s="3" t="str">
        <f t="shared" si="1"/>
        <v>#REF!</v>
      </c>
    </row>
    <row r="223">
      <c r="A223" s="12">
        <v>-0.0022</v>
      </c>
      <c r="B223" s="3" t="str">
        <f t="shared" si="1"/>
        <v>#REF!</v>
      </c>
    </row>
    <row r="224">
      <c r="A224" s="17">
        <v>61775.0</v>
      </c>
      <c r="B224" s="3" t="str">
        <f t="shared" si="1"/>
        <v>#REF!</v>
      </c>
    </row>
    <row r="225">
      <c r="A225" s="17">
        <v>131424.0</v>
      </c>
      <c r="B225" s="3" t="str">
        <f t="shared" si="1"/>
        <v>#REF!</v>
      </c>
    </row>
    <row r="226">
      <c r="A226" s="7">
        <v>40653.0</v>
      </c>
      <c r="B226" s="3" t="str">
        <f t="shared" si="1"/>
        <v>#REF!</v>
      </c>
    </row>
    <row r="227">
      <c r="A227" s="8">
        <v>120.96</v>
      </c>
      <c r="B227" s="3" t="str">
        <f t="shared" si="1"/>
        <v>#REF!</v>
      </c>
    </row>
    <row r="228">
      <c r="A228" s="8">
        <v>123.87</v>
      </c>
      <c r="B228" s="3" t="str">
        <f t="shared" si="1"/>
        <v>#REF!</v>
      </c>
    </row>
    <row r="229">
      <c r="A229" s="8">
        <v>120.83</v>
      </c>
      <c r="B229" s="3" t="str">
        <f t="shared" si="1"/>
        <v>#REF!</v>
      </c>
    </row>
    <row r="230">
      <c r="A230" s="8">
        <v>123.5</v>
      </c>
      <c r="B230" s="3" t="str">
        <f t="shared" si="1"/>
        <v>#REF!</v>
      </c>
    </row>
    <row r="231">
      <c r="A231" s="9">
        <f>+2.47</f>
        <v>2.47</v>
      </c>
      <c r="B231" s="3" t="str">
        <f t="shared" si="1"/>
        <v>#REF!</v>
      </c>
    </row>
    <row r="232">
      <c r="A232" s="9">
        <f>+2.04%</f>
        <v>0.0204</v>
      </c>
      <c r="B232" s="3" t="str">
        <f t="shared" si="1"/>
        <v>#REF!</v>
      </c>
    </row>
    <row r="233">
      <c r="A233" s="16">
        <v>58158.0</v>
      </c>
      <c r="B233" s="3" t="str">
        <f t="shared" si="1"/>
        <v>#REF!</v>
      </c>
    </row>
    <row r="234">
      <c r="A234" s="16">
        <v>133039.0</v>
      </c>
      <c r="B234" s="3" t="str">
        <f t="shared" si="1"/>
        <v>#REF!</v>
      </c>
    </row>
    <row r="235">
      <c r="A235" s="7">
        <v>40654.0</v>
      </c>
      <c r="B235" s="3" t="str">
        <f t="shared" si="1"/>
        <v>#REF!</v>
      </c>
    </row>
    <row r="236">
      <c r="A236" s="8">
        <v>123.59</v>
      </c>
      <c r="B236" s="3" t="str">
        <f t="shared" si="1"/>
        <v>#REF!</v>
      </c>
    </row>
    <row r="237">
      <c r="A237" s="8">
        <v>124.44</v>
      </c>
      <c r="B237" s="3" t="str">
        <f t="shared" si="1"/>
        <v>#REF!</v>
      </c>
    </row>
    <row r="238">
      <c r="A238" s="8">
        <v>122.84</v>
      </c>
      <c r="B238" s="3" t="str">
        <f t="shared" si="1"/>
        <v>#REF!</v>
      </c>
    </row>
    <row r="239">
      <c r="A239" s="8">
        <v>123.63</v>
      </c>
      <c r="B239" s="3" t="str">
        <f t="shared" si="1"/>
        <v>#REF!</v>
      </c>
    </row>
    <row r="240">
      <c r="A240" s="9">
        <f>+0.13</f>
        <v>0.13</v>
      </c>
      <c r="B240" s="3" t="str">
        <f t="shared" si="1"/>
        <v>#REF!</v>
      </c>
    </row>
    <row r="241">
      <c r="A241" s="9">
        <f>+0.11%</f>
        <v>0.0011</v>
      </c>
      <c r="B241" s="3" t="str">
        <f t="shared" si="1"/>
        <v>#REF!</v>
      </c>
    </row>
    <row r="242">
      <c r="A242" s="16">
        <v>38280.0</v>
      </c>
      <c r="B242" s="3" t="str">
        <f t="shared" si="1"/>
        <v>#REF!</v>
      </c>
    </row>
    <row r="243">
      <c r="A243" s="16">
        <v>135103.0</v>
      </c>
      <c r="B243" s="3" t="str">
        <f t="shared" si="1"/>
        <v>#REF!</v>
      </c>
    </row>
    <row r="244">
      <c r="A244" s="7">
        <v>40658.0</v>
      </c>
      <c r="B244" s="3" t="str">
        <f t="shared" si="1"/>
        <v>#REF!</v>
      </c>
    </row>
    <row r="245">
      <c r="A245" s="8">
        <v>124.0</v>
      </c>
      <c r="B245" s="3" t="str">
        <f t="shared" si="1"/>
        <v>#REF!</v>
      </c>
    </row>
    <row r="246">
      <c r="A246" s="8">
        <v>124.38</v>
      </c>
      <c r="B246" s="3" t="str">
        <f t="shared" si="1"/>
        <v>#REF!</v>
      </c>
    </row>
    <row r="247">
      <c r="A247" s="8">
        <v>122.35</v>
      </c>
      <c r="B247" s="3" t="str">
        <f t="shared" si="1"/>
        <v>#REF!</v>
      </c>
    </row>
    <row r="248">
      <c r="A248" s="8">
        <v>123.29</v>
      </c>
      <c r="B248" s="3" t="str">
        <f t="shared" si="1"/>
        <v>#REF!</v>
      </c>
    </row>
    <row r="249">
      <c r="A249" s="11">
        <v>-0.34</v>
      </c>
      <c r="B249" s="3" t="str">
        <f t="shared" si="1"/>
        <v>#REF!</v>
      </c>
    </row>
    <row r="250">
      <c r="A250" s="12">
        <v>-0.0028</v>
      </c>
      <c r="B250" s="3" t="str">
        <f t="shared" si="1"/>
        <v>#REF!</v>
      </c>
    </row>
    <row r="251">
      <c r="A251" s="17">
        <v>19562.0</v>
      </c>
      <c r="B251" s="3" t="str">
        <f t="shared" si="1"/>
        <v>#REF!</v>
      </c>
    </row>
    <row r="252">
      <c r="A252" s="17">
        <v>135685.0</v>
      </c>
      <c r="B252" s="3" t="str">
        <f t="shared" si="1"/>
        <v>#REF!</v>
      </c>
    </row>
    <row r="253">
      <c r="A253" s="7">
        <v>40659.0</v>
      </c>
      <c r="B253" s="3" t="str">
        <f t="shared" si="1"/>
        <v>#REF!</v>
      </c>
    </row>
    <row r="254">
      <c r="A254" s="8">
        <v>122.75</v>
      </c>
      <c r="B254" s="3" t="str">
        <f t="shared" si="1"/>
        <v>#REF!</v>
      </c>
    </row>
    <row r="255">
      <c r="A255" s="8">
        <v>124.0</v>
      </c>
      <c r="B255" s="3" t="str">
        <f t="shared" si="1"/>
        <v>#REF!</v>
      </c>
    </row>
    <row r="256">
      <c r="A256" s="8">
        <v>122.45</v>
      </c>
      <c r="B256" s="3" t="str">
        <f t="shared" si="1"/>
        <v>#REF!</v>
      </c>
    </row>
    <row r="257">
      <c r="A257" s="8">
        <v>123.78</v>
      </c>
      <c r="B257" s="3" t="str">
        <f t="shared" si="1"/>
        <v>#REF!</v>
      </c>
    </row>
    <row r="258">
      <c r="A258" s="9">
        <f>+0.49</f>
        <v>0.49</v>
      </c>
      <c r="B258" s="3" t="str">
        <f t="shared" si="1"/>
        <v>#REF!</v>
      </c>
    </row>
    <row r="259">
      <c r="A259" s="9">
        <f>+0.4%</f>
        <v>0.004</v>
      </c>
      <c r="B259" s="3" t="str">
        <f t="shared" si="1"/>
        <v>#REF!</v>
      </c>
    </row>
    <row r="260">
      <c r="A260" s="16">
        <v>54595.0</v>
      </c>
      <c r="B260" s="3" t="str">
        <f t="shared" si="1"/>
        <v>#REF!</v>
      </c>
    </row>
    <row r="261">
      <c r="A261" s="16">
        <v>134555.0</v>
      </c>
      <c r="B261" s="3" t="str">
        <f t="shared" si="1"/>
        <v>#REF!</v>
      </c>
    </row>
    <row r="262">
      <c r="A262" s="7">
        <v>40660.0</v>
      </c>
      <c r="B262" s="3" t="str">
        <f t="shared" si="1"/>
        <v>#REF!</v>
      </c>
    </row>
    <row r="263">
      <c r="A263" s="8">
        <v>123.55</v>
      </c>
      <c r="B263" s="3" t="str">
        <f t="shared" si="1"/>
        <v>#REF!</v>
      </c>
    </row>
    <row r="264">
      <c r="A264" s="8">
        <v>125.51</v>
      </c>
      <c r="B264" s="3" t="str">
        <f t="shared" si="1"/>
        <v>#REF!</v>
      </c>
    </row>
    <row r="265">
      <c r="A265" s="8">
        <v>122.92</v>
      </c>
      <c r="B265" s="3" t="str">
        <f t="shared" si="1"/>
        <v>#REF!</v>
      </c>
    </row>
    <row r="266">
      <c r="A266" s="8">
        <v>124.86</v>
      </c>
      <c r="B266" s="3" t="str">
        <f t="shared" si="1"/>
        <v>#REF!</v>
      </c>
    </row>
    <row r="267">
      <c r="A267" s="9">
        <f>+1.08</f>
        <v>1.08</v>
      </c>
      <c r="B267" s="3" t="str">
        <f t="shared" si="1"/>
        <v>#REF!</v>
      </c>
    </row>
    <row r="268">
      <c r="A268" s="9">
        <f>+0.87%</f>
        <v>0.0087</v>
      </c>
      <c r="B268" s="3" t="str">
        <f t="shared" si="1"/>
        <v>#REF!</v>
      </c>
    </row>
    <row r="269">
      <c r="A269" s="16">
        <v>81816.0</v>
      </c>
      <c r="B269" s="3" t="str">
        <f t="shared" si="1"/>
        <v>#REF!</v>
      </c>
    </row>
    <row r="270">
      <c r="A270" s="16">
        <v>136995.0</v>
      </c>
      <c r="B270" s="3" t="str">
        <f t="shared" si="1"/>
        <v>#REF!</v>
      </c>
    </row>
    <row r="271">
      <c r="A271" s="7">
        <v>40661.0</v>
      </c>
      <c r="B271" s="3" t="str">
        <f t="shared" si="1"/>
        <v>#REF!</v>
      </c>
    </row>
    <row r="272">
      <c r="A272" s="8">
        <v>125.5</v>
      </c>
      <c r="B272" s="3" t="str">
        <f t="shared" si="1"/>
        <v>#REF!</v>
      </c>
    </row>
    <row r="273">
      <c r="A273" s="8">
        <v>126.34</v>
      </c>
      <c r="B273" s="3" t="str">
        <f t="shared" si="1"/>
        <v>#REF!</v>
      </c>
    </row>
    <row r="274">
      <c r="A274" s="8">
        <v>123.79</v>
      </c>
      <c r="B274" s="3" t="str">
        <f t="shared" si="1"/>
        <v>#REF!</v>
      </c>
    </row>
    <row r="275">
      <c r="A275" s="8">
        <v>124.73</v>
      </c>
      <c r="B275" s="3" t="str">
        <f t="shared" si="1"/>
        <v>#REF!</v>
      </c>
    </row>
    <row r="276">
      <c r="A276" s="11">
        <v>-0.13</v>
      </c>
      <c r="B276" s="3" t="str">
        <f t="shared" si="1"/>
        <v>#REF!</v>
      </c>
    </row>
    <row r="277">
      <c r="A277" s="12">
        <v>-0.001</v>
      </c>
      <c r="B277" s="3" t="str">
        <f t="shared" si="1"/>
        <v>#REF!</v>
      </c>
    </row>
    <row r="278">
      <c r="A278" s="17">
        <v>72475.0</v>
      </c>
      <c r="B278" s="3" t="str">
        <f t="shared" si="1"/>
        <v>#REF!</v>
      </c>
    </row>
    <row r="279">
      <c r="A279" s="17">
        <v>140097.0</v>
      </c>
      <c r="B279" s="3" t="str">
        <f t="shared" si="1"/>
        <v>#REF!</v>
      </c>
    </row>
    <row r="280">
      <c r="A280" s="7">
        <v>40662.0</v>
      </c>
      <c r="B280" s="3" t="str">
        <f t="shared" si="1"/>
        <v>#REF!</v>
      </c>
    </row>
    <row r="281">
      <c r="A281" s="8">
        <v>124.61</v>
      </c>
      <c r="B281" s="3" t="str">
        <f t="shared" si="1"/>
        <v>#REF!</v>
      </c>
    </row>
    <row r="282">
      <c r="A282" s="8">
        <v>125.81</v>
      </c>
      <c r="B282" s="3" t="str">
        <f t="shared" si="1"/>
        <v>#REF!</v>
      </c>
    </row>
    <row r="283">
      <c r="A283" s="8">
        <v>123.95</v>
      </c>
      <c r="B283" s="3" t="str">
        <f t="shared" si="1"/>
        <v>#REF!</v>
      </c>
    </row>
    <row r="284">
      <c r="A284" s="8">
        <v>125.62</v>
      </c>
      <c r="B284" s="3" t="str">
        <f t="shared" si="1"/>
        <v>#REF!</v>
      </c>
    </row>
    <row r="285">
      <c r="A285" s="9">
        <f>+0.89</f>
        <v>0.89</v>
      </c>
      <c r="B285" s="3" t="str">
        <f t="shared" si="1"/>
        <v>#REF!</v>
      </c>
    </row>
    <row r="286">
      <c r="A286" s="9">
        <f>+0.71%</f>
        <v>0.0071</v>
      </c>
      <c r="B286" s="3" t="str">
        <f t="shared" si="1"/>
        <v>#REF!</v>
      </c>
    </row>
    <row r="287">
      <c r="A287" s="16">
        <v>33213.0</v>
      </c>
      <c r="B287" s="3" t="str">
        <f t="shared" si="1"/>
        <v>#REF!</v>
      </c>
    </row>
    <row r="288">
      <c r="A288" s="16">
        <v>137746.0</v>
      </c>
      <c r="B288" s="3" t="str">
        <f t="shared" si="1"/>
        <v>#REF!</v>
      </c>
    </row>
    <row r="289">
      <c r="A289" s="7">
        <v>40665.0</v>
      </c>
      <c r="B289" s="3" t="str">
        <f t="shared" si="1"/>
        <v>#REF!</v>
      </c>
    </row>
    <row r="290">
      <c r="A290" s="8">
        <v>125.61</v>
      </c>
      <c r="B290" s="3" t="str">
        <f t="shared" si="1"/>
        <v>#REF!</v>
      </c>
    </row>
    <row r="291">
      <c r="A291" s="8">
        <v>126.24</v>
      </c>
      <c r="B291" s="3" t="str">
        <f t="shared" si="1"/>
        <v>#REF!</v>
      </c>
    </row>
    <row r="292">
      <c r="A292" s="8">
        <v>121.46</v>
      </c>
      <c r="B292" s="3" t="str">
        <f t="shared" si="1"/>
        <v>#REF!</v>
      </c>
    </row>
    <row r="293">
      <c r="A293" s="8">
        <v>124.85</v>
      </c>
      <c r="B293" s="3" t="str">
        <f t="shared" si="1"/>
        <v>#REF!</v>
      </c>
    </row>
    <row r="294">
      <c r="A294" s="11">
        <v>-0.77</v>
      </c>
      <c r="B294" s="3" t="str">
        <f t="shared" si="1"/>
        <v>#REF!</v>
      </c>
    </row>
    <row r="295">
      <c r="A295" s="12">
        <v>-0.0061</v>
      </c>
      <c r="B295" s="3" t="str">
        <f t="shared" si="1"/>
        <v>#REF!</v>
      </c>
    </row>
    <row r="296">
      <c r="A296" s="17">
        <v>40338.0</v>
      </c>
      <c r="B296" s="3" t="str">
        <f t="shared" si="1"/>
        <v>#REF!</v>
      </c>
    </row>
    <row r="297">
      <c r="A297" s="17">
        <v>137646.0</v>
      </c>
      <c r="B297" s="3" t="str">
        <f t="shared" si="1"/>
        <v>#REF!</v>
      </c>
    </row>
    <row r="298">
      <c r="A298" s="7">
        <v>40666.0</v>
      </c>
      <c r="B298" s="3" t="str">
        <f t="shared" si="1"/>
        <v>#REF!</v>
      </c>
    </row>
    <row r="299">
      <c r="A299" s="8">
        <v>124.47</v>
      </c>
      <c r="B299" s="3" t="str">
        <f t="shared" si="1"/>
        <v>#REF!</v>
      </c>
    </row>
    <row r="300">
      <c r="A300" s="8">
        <v>124.73</v>
      </c>
      <c r="B300" s="3" t="str">
        <f t="shared" si="1"/>
        <v>#REF!</v>
      </c>
    </row>
    <row r="301">
      <c r="A301" s="8">
        <v>121.51</v>
      </c>
      <c r="B301" s="3" t="str">
        <f t="shared" si="1"/>
        <v>#REF!</v>
      </c>
    </row>
    <row r="302">
      <c r="A302" s="8">
        <v>122.22</v>
      </c>
      <c r="B302" s="3" t="str">
        <f t="shared" si="1"/>
        <v>#REF!</v>
      </c>
    </row>
    <row r="303">
      <c r="A303" s="11">
        <v>-2.63</v>
      </c>
      <c r="B303" s="3" t="str">
        <f t="shared" si="1"/>
        <v>#REF!</v>
      </c>
    </row>
    <row r="304">
      <c r="A304" s="12">
        <v>-0.0211</v>
      </c>
      <c r="B304" s="3" t="str">
        <f t="shared" si="1"/>
        <v>#REF!</v>
      </c>
    </row>
    <row r="305">
      <c r="A305" s="17">
        <v>98946.0</v>
      </c>
      <c r="B305" s="3" t="str">
        <f t="shared" si="1"/>
        <v>#REF!</v>
      </c>
    </row>
    <row r="306">
      <c r="A306" s="17">
        <v>147725.0</v>
      </c>
      <c r="B306" s="3" t="str">
        <f t="shared" si="1"/>
        <v>#REF!</v>
      </c>
    </row>
    <row r="307">
      <c r="A307" s="7">
        <v>40667.0</v>
      </c>
      <c r="B307" s="3" t="str">
        <f t="shared" si="1"/>
        <v>#REF!</v>
      </c>
    </row>
    <row r="308">
      <c r="A308" s="8">
        <v>121.93</v>
      </c>
      <c r="B308" s="3" t="str">
        <f t="shared" si="1"/>
        <v>#REF!</v>
      </c>
    </row>
    <row r="309">
      <c r="A309" s="8">
        <v>122.77</v>
      </c>
      <c r="B309" s="3" t="str">
        <f t="shared" si="1"/>
        <v>#REF!</v>
      </c>
    </row>
    <row r="310">
      <c r="A310" s="8">
        <v>120.26</v>
      </c>
      <c r="B310" s="3" t="str">
        <f t="shared" si="1"/>
        <v>#REF!</v>
      </c>
    </row>
    <row r="311">
      <c r="A311" s="8">
        <v>120.96</v>
      </c>
      <c r="B311" s="3" t="str">
        <f t="shared" si="1"/>
        <v>#REF!</v>
      </c>
    </row>
    <row r="312">
      <c r="A312" s="11">
        <v>-1.26</v>
      </c>
      <c r="B312" s="3" t="str">
        <f t="shared" si="1"/>
        <v>#REF!</v>
      </c>
    </row>
    <row r="313">
      <c r="A313" s="12">
        <v>-0.0103</v>
      </c>
      <c r="B313" s="3" t="str">
        <f t="shared" si="1"/>
        <v>#REF!</v>
      </c>
    </row>
    <row r="314">
      <c r="A314" s="17">
        <v>120804.0</v>
      </c>
      <c r="B314" s="3" t="str">
        <f t="shared" si="1"/>
        <v>#REF!</v>
      </c>
    </row>
    <row r="315">
      <c r="A315" s="17">
        <v>159510.0</v>
      </c>
      <c r="B315" s="3" t="str">
        <f t="shared" si="1"/>
        <v>#REF!</v>
      </c>
    </row>
    <row r="316">
      <c r="A316" s="7">
        <v>40668.0</v>
      </c>
      <c r="B316" s="3" t="str">
        <f t="shared" si="1"/>
        <v>#REF!</v>
      </c>
    </row>
    <row r="317">
      <c r="A317" s="8">
        <v>120.4</v>
      </c>
      <c r="B317" s="3" t="str">
        <f t="shared" si="1"/>
        <v>#REF!</v>
      </c>
    </row>
    <row r="318">
      <c r="A318" s="8">
        <v>121.66</v>
      </c>
      <c r="B318" s="3" t="str">
        <f t="shared" si="1"/>
        <v>#REF!</v>
      </c>
    </row>
    <row r="319">
      <c r="A319" s="8">
        <v>108.8</v>
      </c>
      <c r="B319" s="3" t="str">
        <f t="shared" si="1"/>
        <v>#REF!</v>
      </c>
    </row>
    <row r="320">
      <c r="A320" s="8">
        <v>110.57</v>
      </c>
      <c r="B320" s="3" t="str">
        <f t="shared" si="1"/>
        <v>#REF!</v>
      </c>
    </row>
    <row r="321">
      <c r="A321" s="11">
        <v>-10.39</v>
      </c>
      <c r="B321" s="3" t="str">
        <f t="shared" si="1"/>
        <v>#REF!</v>
      </c>
    </row>
    <row r="322">
      <c r="A322" s="12">
        <v>-0.0859</v>
      </c>
      <c r="B322" s="3" t="str">
        <f t="shared" si="1"/>
        <v>#REF!</v>
      </c>
    </row>
    <row r="323">
      <c r="A323" s="17">
        <v>169113.0</v>
      </c>
      <c r="B323" s="3" t="str">
        <f t="shared" si="1"/>
        <v>#REF!</v>
      </c>
    </row>
    <row r="324">
      <c r="A324" s="17">
        <v>168668.0</v>
      </c>
      <c r="B324" s="3" t="str">
        <f t="shared" si="1"/>
        <v>#REF!</v>
      </c>
    </row>
    <row r="325">
      <c r="A325" s="7">
        <v>40669.0</v>
      </c>
      <c r="B325" s="3" t="str">
        <f t="shared" si="1"/>
        <v>#REF!</v>
      </c>
    </row>
    <row r="326">
      <c r="A326" s="8">
        <v>110.99</v>
      </c>
      <c r="B326" s="3" t="str">
        <f t="shared" si="1"/>
        <v>#REF!</v>
      </c>
    </row>
    <row r="327">
      <c r="A327" s="8">
        <v>113.94</v>
      </c>
      <c r="B327" s="3" t="str">
        <f t="shared" si="1"/>
        <v>#REF!</v>
      </c>
    </row>
    <row r="328">
      <c r="A328" s="8">
        <v>105.0</v>
      </c>
      <c r="B328" s="3" t="str">
        <f t="shared" si="1"/>
        <v>#REF!</v>
      </c>
    </row>
    <row r="329">
      <c r="A329" s="8">
        <v>108.85</v>
      </c>
      <c r="B329" s="3" t="str">
        <f t="shared" si="1"/>
        <v>#REF!</v>
      </c>
    </row>
    <row r="330">
      <c r="A330" s="11">
        <v>-1.72</v>
      </c>
      <c r="B330" s="3" t="str">
        <f t="shared" si="1"/>
        <v>#REF!</v>
      </c>
    </row>
    <row r="331">
      <c r="A331" s="12">
        <v>-0.0156</v>
      </c>
      <c r="B331" s="3" t="str">
        <f t="shared" si="1"/>
        <v>#REF!</v>
      </c>
    </row>
    <row r="332">
      <c r="A332" s="17">
        <v>195764.0</v>
      </c>
      <c r="B332" s="3" t="str">
        <f t="shared" si="1"/>
        <v>#REF!</v>
      </c>
    </row>
    <row r="333">
      <c r="A333" s="17">
        <v>175744.0</v>
      </c>
      <c r="B333" s="3" t="str">
        <f t="shared" si="1"/>
        <v>#REF!</v>
      </c>
    </row>
    <row r="334">
      <c r="A334" s="7">
        <v>40672.0</v>
      </c>
      <c r="B334" s="3" t="str">
        <f t="shared" si="1"/>
        <v>#REF!</v>
      </c>
    </row>
    <row r="335">
      <c r="A335" s="8">
        <v>109.99</v>
      </c>
      <c r="B335" s="3" t="str">
        <f t="shared" si="1"/>
        <v>#REF!</v>
      </c>
    </row>
    <row r="336">
      <c r="A336" s="8">
        <v>115.97</v>
      </c>
      <c r="B336" s="3" t="str">
        <f t="shared" si="1"/>
        <v>#REF!</v>
      </c>
    </row>
    <row r="337">
      <c r="A337" s="8">
        <v>108.82</v>
      </c>
      <c r="B337" s="3" t="str">
        <f t="shared" si="1"/>
        <v>#REF!</v>
      </c>
    </row>
    <row r="338">
      <c r="A338" s="8">
        <v>115.36</v>
      </c>
      <c r="B338" s="3" t="str">
        <f t="shared" si="1"/>
        <v>#REF!</v>
      </c>
    </row>
    <row r="339">
      <c r="A339" s="9">
        <f>+6.51</f>
        <v>6.51</v>
      </c>
      <c r="B339" s="3" t="str">
        <f t="shared" si="1"/>
        <v>#REF!</v>
      </c>
    </row>
    <row r="340">
      <c r="A340" s="9">
        <f>+5.98%</f>
        <v>0.0598</v>
      </c>
      <c r="B340" s="3" t="str">
        <f t="shared" si="1"/>
        <v>#REF!</v>
      </c>
    </row>
    <row r="341">
      <c r="A341" s="16">
        <v>228717.0</v>
      </c>
      <c r="B341" s="3" t="str">
        <f t="shared" si="1"/>
        <v>#REF!</v>
      </c>
    </row>
    <row r="342">
      <c r="A342" s="16">
        <v>191754.0</v>
      </c>
      <c r="B342" s="3" t="str">
        <f t="shared" si="1"/>
        <v>#REF!</v>
      </c>
    </row>
    <row r="343">
      <c r="A343" s="7">
        <v>40673.0</v>
      </c>
      <c r="B343" s="3" t="str">
        <f t="shared" si="1"/>
        <v>#REF!</v>
      </c>
    </row>
    <row r="344">
      <c r="A344" s="8">
        <v>114.6</v>
      </c>
      <c r="B344" s="3" t="str">
        <f t="shared" si="1"/>
        <v>#REF!</v>
      </c>
    </row>
    <row r="345">
      <c r="A345" s="8">
        <v>117.38</v>
      </c>
      <c r="B345" s="3" t="str">
        <f t="shared" si="1"/>
        <v>#REF!</v>
      </c>
    </row>
    <row r="346">
      <c r="A346" s="8">
        <v>113.12</v>
      </c>
      <c r="B346" s="3" t="str">
        <f t="shared" si="1"/>
        <v>#REF!</v>
      </c>
    </row>
    <row r="347">
      <c r="A347" s="8">
        <v>117.09</v>
      </c>
      <c r="B347" s="3" t="str">
        <f t="shared" si="1"/>
        <v>#REF!</v>
      </c>
    </row>
    <row r="348">
      <c r="A348" s="9">
        <f>+1.73</f>
        <v>1.73</v>
      </c>
      <c r="B348" s="3" t="str">
        <f t="shared" si="1"/>
        <v>#REF!</v>
      </c>
    </row>
    <row r="349">
      <c r="A349" s="9">
        <f>+1.5%</f>
        <v>0.015</v>
      </c>
      <c r="B349" s="3" t="str">
        <f t="shared" si="1"/>
        <v>#REF!</v>
      </c>
    </row>
    <row r="350">
      <c r="A350" s="16">
        <v>201425.0</v>
      </c>
      <c r="B350" s="3" t="str">
        <f t="shared" si="1"/>
        <v>#REF!</v>
      </c>
    </row>
    <row r="351">
      <c r="A351" s="16">
        <v>193940.0</v>
      </c>
      <c r="B351" s="3" t="str">
        <f t="shared" si="1"/>
        <v>#REF!</v>
      </c>
    </row>
    <row r="352">
      <c r="A352" s="7">
        <v>40674.0</v>
      </c>
      <c r="B352" s="3" t="str">
        <f t="shared" si="1"/>
        <v>#REF!</v>
      </c>
    </row>
    <row r="353">
      <c r="A353" s="8">
        <v>117.32</v>
      </c>
      <c r="B353" s="3" t="str">
        <f t="shared" si="1"/>
        <v>#REF!</v>
      </c>
    </row>
    <row r="354">
      <c r="A354" s="8">
        <v>117.88</v>
      </c>
      <c r="B354" s="3" t="str">
        <f t="shared" si="1"/>
        <v>#REF!</v>
      </c>
    </row>
    <row r="355">
      <c r="A355" s="8">
        <v>111.36</v>
      </c>
      <c r="B355" s="3" t="str">
        <f t="shared" si="1"/>
        <v>#REF!</v>
      </c>
    </row>
    <row r="356">
      <c r="A356" s="8">
        <v>111.96</v>
      </c>
      <c r="B356" s="3" t="str">
        <f t="shared" si="1"/>
        <v>#REF!</v>
      </c>
    </row>
    <row r="357">
      <c r="A357" s="11">
        <v>-5.13</v>
      </c>
      <c r="B357" s="3" t="str">
        <f t="shared" si="1"/>
        <v>#REF!</v>
      </c>
    </row>
    <row r="358">
      <c r="A358" s="12">
        <v>-0.0438</v>
      </c>
      <c r="B358" s="3" t="str">
        <f t="shared" si="1"/>
        <v>#REF!</v>
      </c>
    </row>
    <row r="359">
      <c r="A359" s="17">
        <v>242271.0</v>
      </c>
      <c r="B359" s="3" t="str">
        <f t="shared" si="1"/>
        <v>#REF!</v>
      </c>
    </row>
    <row r="360">
      <c r="A360" s="17">
        <v>210563.0</v>
      </c>
      <c r="B360" s="3" t="str">
        <f t="shared" si="1"/>
        <v>#REF!</v>
      </c>
    </row>
    <row r="361">
      <c r="A361" s="7">
        <v>40675.0</v>
      </c>
      <c r="B361" s="3" t="str">
        <f t="shared" si="1"/>
        <v>#REF!</v>
      </c>
    </row>
    <row r="362">
      <c r="A362" s="8">
        <v>112.6</v>
      </c>
      <c r="B362" s="3" t="str">
        <f t="shared" si="1"/>
        <v>#REF!</v>
      </c>
    </row>
    <row r="363">
      <c r="A363" s="8">
        <v>113.91</v>
      </c>
      <c r="B363" s="3" t="str">
        <f t="shared" si="1"/>
        <v>#REF!</v>
      </c>
    </row>
    <row r="364">
      <c r="A364" s="8">
        <v>109.59</v>
      </c>
      <c r="B364" s="3" t="str">
        <f t="shared" si="1"/>
        <v>#REF!</v>
      </c>
    </row>
    <row r="365">
      <c r="A365" s="8">
        <v>112.33</v>
      </c>
      <c r="B365" s="3" t="str">
        <f t="shared" si="1"/>
        <v>#REF!</v>
      </c>
    </row>
    <row r="366">
      <c r="A366" s="9">
        <f>+0.37</f>
        <v>0.37</v>
      </c>
      <c r="B366" s="3" t="str">
        <f t="shared" si="1"/>
        <v>#REF!</v>
      </c>
    </row>
    <row r="367">
      <c r="A367" s="9">
        <f>+0.33%</f>
        <v>0.0033</v>
      </c>
      <c r="B367" s="3" t="str">
        <f t="shared" si="1"/>
        <v>#REF!</v>
      </c>
    </row>
    <row r="368">
      <c r="A368" s="16">
        <v>234636.0</v>
      </c>
      <c r="B368" s="3" t="str">
        <f t="shared" si="1"/>
        <v>#REF!</v>
      </c>
    </row>
    <row r="369">
      <c r="A369" s="16">
        <v>218800.0</v>
      </c>
      <c r="B369" s="3" t="str">
        <f t="shared" si="1"/>
        <v>#REF!</v>
      </c>
    </row>
    <row r="370">
      <c r="A370" s="7">
        <v>40676.0</v>
      </c>
      <c r="B370" s="3" t="str">
        <f t="shared" si="1"/>
        <v>#REF!</v>
      </c>
    </row>
    <row r="371">
      <c r="A371" s="8">
        <v>112.46</v>
      </c>
      <c r="B371" s="3" t="str">
        <f t="shared" si="1"/>
        <v>#REF!</v>
      </c>
    </row>
    <row r="372">
      <c r="A372" s="8">
        <v>114.24</v>
      </c>
      <c r="B372" s="3" t="str">
        <f t="shared" si="1"/>
        <v>#REF!</v>
      </c>
    </row>
    <row r="373">
      <c r="A373" s="8">
        <v>111.11</v>
      </c>
      <c r="B373" s="3" t="str">
        <f t="shared" si="1"/>
        <v>#REF!</v>
      </c>
    </row>
    <row r="374">
      <c r="A374" s="8">
        <v>113.28</v>
      </c>
      <c r="B374" s="3" t="str">
        <f t="shared" si="1"/>
        <v>#REF!</v>
      </c>
    </row>
    <row r="375">
      <c r="A375" s="9">
        <f>+0.95</f>
        <v>0.95</v>
      </c>
      <c r="B375" s="3" t="str">
        <f t="shared" si="1"/>
        <v>#REF!</v>
      </c>
    </row>
    <row r="376">
      <c r="A376" s="9">
        <f>+0.85%</f>
        <v>0.0085</v>
      </c>
      <c r="B376" s="3" t="str">
        <f t="shared" si="1"/>
        <v>#REF!</v>
      </c>
    </row>
    <row r="377">
      <c r="A377" s="16">
        <v>198645.0</v>
      </c>
      <c r="B377" s="3" t="str">
        <f t="shared" si="1"/>
        <v>#REF!</v>
      </c>
    </row>
    <row r="378">
      <c r="A378" s="16">
        <v>228147.0</v>
      </c>
      <c r="B378" s="3" t="str">
        <f t="shared" si="1"/>
        <v>#REF!</v>
      </c>
    </row>
    <row r="379">
      <c r="A379" s="7">
        <v>40679.0</v>
      </c>
      <c r="B379" s="3" t="str">
        <f t="shared" si="1"/>
        <v>#REF!</v>
      </c>
    </row>
    <row r="380">
      <c r="A380" s="8">
        <v>113.0</v>
      </c>
      <c r="B380" s="3" t="str">
        <f t="shared" si="1"/>
        <v>#REF!</v>
      </c>
    </row>
    <row r="381">
      <c r="A381" s="8">
        <v>113.5</v>
      </c>
      <c r="B381" s="3" t="str">
        <f t="shared" si="1"/>
        <v>#REF!</v>
      </c>
    </row>
    <row r="382">
      <c r="A382" s="8">
        <v>110.14</v>
      </c>
      <c r="B382" s="3" t="str">
        <f t="shared" si="1"/>
        <v>#REF!</v>
      </c>
    </row>
    <row r="383">
      <c r="A383" s="8">
        <v>110.84</v>
      </c>
      <c r="B383" s="3" t="str">
        <f t="shared" si="1"/>
        <v>#REF!</v>
      </c>
    </row>
    <row r="384">
      <c r="A384" s="11">
        <v>-2.44</v>
      </c>
      <c r="B384" s="3" t="str">
        <f t="shared" si="1"/>
        <v>#REF!</v>
      </c>
    </row>
    <row r="385">
      <c r="A385" s="12">
        <v>-0.0215</v>
      </c>
      <c r="B385" s="3" t="str">
        <f t="shared" si="1"/>
        <v>#REF!</v>
      </c>
    </row>
    <row r="386">
      <c r="A386" s="17">
        <v>221418.0</v>
      </c>
      <c r="B386" s="3" t="str">
        <f t="shared" si="1"/>
        <v>#REF!</v>
      </c>
    </row>
    <row r="387">
      <c r="A387" s="17">
        <v>238609.0</v>
      </c>
      <c r="B387" s="3" t="str">
        <f t="shared" si="1"/>
        <v>#REF!</v>
      </c>
    </row>
    <row r="388">
      <c r="A388" s="7">
        <v>40680.0</v>
      </c>
      <c r="B388" s="3" t="str">
        <f t="shared" si="1"/>
        <v>#REF!</v>
      </c>
    </row>
    <row r="389">
      <c r="A389" s="8">
        <v>110.42</v>
      </c>
      <c r="B389" s="3" t="str">
        <f t="shared" si="1"/>
        <v>#REF!</v>
      </c>
    </row>
    <row r="390">
      <c r="A390" s="8">
        <v>111.82</v>
      </c>
      <c r="B390" s="3" t="str">
        <f t="shared" si="1"/>
        <v>#REF!</v>
      </c>
    </row>
    <row r="391">
      <c r="A391" s="8">
        <v>108.07</v>
      </c>
      <c r="B391" s="3" t="str">
        <f t="shared" si="1"/>
        <v>#REF!</v>
      </c>
    </row>
    <row r="392">
      <c r="A392" s="8">
        <v>109.99</v>
      </c>
      <c r="B392" s="3" t="str">
        <f t="shared" si="1"/>
        <v>#REF!</v>
      </c>
    </row>
    <row r="393">
      <c r="A393" s="11">
        <v>-0.85</v>
      </c>
      <c r="B393" s="3" t="str">
        <f t="shared" si="1"/>
        <v>#REF!</v>
      </c>
    </row>
    <row r="394">
      <c r="A394" s="12">
        <v>-0.0077</v>
      </c>
      <c r="B394" s="3" t="str">
        <f t="shared" si="1"/>
        <v>#REF!</v>
      </c>
    </row>
    <row r="395">
      <c r="A395" s="17">
        <v>226249.0</v>
      </c>
      <c r="B395" s="3" t="str">
        <f t="shared" si="1"/>
        <v>#REF!</v>
      </c>
    </row>
    <row r="396">
      <c r="A396" s="17">
        <v>234420.0</v>
      </c>
      <c r="B396" s="3" t="str">
        <f t="shared" si="1"/>
        <v>#REF!</v>
      </c>
    </row>
    <row r="397">
      <c r="A397" s="7">
        <v>40681.0</v>
      </c>
      <c r="B397" s="3" t="str">
        <f t="shared" si="1"/>
        <v>#REF!</v>
      </c>
    </row>
    <row r="398">
      <c r="A398" s="8">
        <v>110.56</v>
      </c>
      <c r="B398" s="3" t="str">
        <f t="shared" si="1"/>
        <v>#REF!</v>
      </c>
    </row>
    <row r="399">
      <c r="A399" s="8">
        <v>113.1</v>
      </c>
      <c r="B399" s="3" t="str">
        <f t="shared" si="1"/>
        <v>#REF!</v>
      </c>
    </row>
    <row r="400">
      <c r="A400" s="8">
        <v>110.42</v>
      </c>
      <c r="B400" s="3" t="str">
        <f t="shared" si="1"/>
        <v>#REF!</v>
      </c>
    </row>
    <row r="401">
      <c r="A401" s="8">
        <v>112.3</v>
      </c>
      <c r="B401" s="3" t="str">
        <f t="shared" si="1"/>
        <v>#REF!</v>
      </c>
    </row>
    <row r="402">
      <c r="A402" s="9">
        <f>+2.31</f>
        <v>2.31</v>
      </c>
      <c r="B402" s="3" t="str">
        <f t="shared" si="1"/>
        <v>#REF!</v>
      </c>
    </row>
    <row r="403">
      <c r="A403" s="9">
        <f>+2.1%</f>
        <v>0.021</v>
      </c>
      <c r="B403" s="3" t="str">
        <f t="shared" si="1"/>
        <v>#REF!</v>
      </c>
    </row>
    <row r="404">
      <c r="A404" s="16">
        <v>182842.0</v>
      </c>
      <c r="B404" s="3" t="str">
        <f t="shared" si="1"/>
        <v>#REF!</v>
      </c>
    </row>
    <row r="405">
      <c r="A405" s="16">
        <v>231787.0</v>
      </c>
      <c r="B405" s="3" t="str">
        <f t="shared" si="1"/>
        <v>#REF!</v>
      </c>
    </row>
    <row r="406">
      <c r="A406" s="7">
        <v>40682.0</v>
      </c>
      <c r="B406" s="3" t="str">
        <f t="shared" si="1"/>
        <v>#REF!</v>
      </c>
    </row>
    <row r="407">
      <c r="A407" s="8">
        <v>112.5</v>
      </c>
      <c r="B407" s="3" t="str">
        <f t="shared" si="1"/>
        <v>#REF!</v>
      </c>
    </row>
    <row r="408">
      <c r="A408" s="8">
        <v>113.04</v>
      </c>
      <c r="B408" s="3" t="str">
        <f t="shared" si="1"/>
        <v>#REF!</v>
      </c>
    </row>
    <row r="409">
      <c r="A409" s="8">
        <v>111.16</v>
      </c>
      <c r="B409" s="3" t="str">
        <f t="shared" si="1"/>
        <v>#REF!</v>
      </c>
    </row>
    <row r="410">
      <c r="A410" s="8">
        <v>111.42</v>
      </c>
      <c r="B410" s="3" t="str">
        <f t="shared" si="1"/>
        <v>#REF!</v>
      </c>
    </row>
    <row r="411">
      <c r="A411" s="11">
        <v>-0.88</v>
      </c>
      <c r="B411" s="3" t="str">
        <f t="shared" si="1"/>
        <v>#REF!</v>
      </c>
    </row>
    <row r="412">
      <c r="A412" s="12">
        <v>-0.0078</v>
      </c>
      <c r="B412" s="3" t="str">
        <f t="shared" si="1"/>
        <v>#REF!</v>
      </c>
    </row>
    <row r="413">
      <c r="A413" s="17">
        <v>163742.0</v>
      </c>
      <c r="B413" s="3" t="str">
        <f t="shared" si="1"/>
        <v>#REF!</v>
      </c>
    </row>
    <row r="414">
      <c r="A414" s="17">
        <v>222657.0</v>
      </c>
      <c r="B414" s="3" t="str">
        <f t="shared" si="1"/>
        <v>#REF!</v>
      </c>
    </row>
    <row r="415">
      <c r="A415" s="7">
        <v>40683.0</v>
      </c>
      <c r="B415" s="3" t="str">
        <f t="shared" si="1"/>
        <v>#REF!</v>
      </c>
    </row>
    <row r="416">
      <c r="A416" s="8">
        <v>111.66</v>
      </c>
      <c r="B416" s="3" t="str">
        <f t="shared" si="1"/>
        <v>#REF!</v>
      </c>
    </row>
    <row r="417">
      <c r="A417" s="8">
        <v>112.88</v>
      </c>
      <c r="B417" s="3" t="str">
        <f t="shared" si="1"/>
        <v>#REF!</v>
      </c>
    </row>
    <row r="418">
      <c r="A418" s="8">
        <v>108.6</v>
      </c>
      <c r="B418" s="3" t="str">
        <f t="shared" si="1"/>
        <v>#REF!</v>
      </c>
    </row>
    <row r="419">
      <c r="A419" s="8">
        <v>112.39</v>
      </c>
      <c r="B419" s="3" t="str">
        <f t="shared" si="1"/>
        <v>#REF!</v>
      </c>
    </row>
    <row r="420">
      <c r="A420" s="9">
        <f>+0.97</f>
        <v>0.97</v>
      </c>
      <c r="B420" s="3" t="str">
        <f t="shared" si="1"/>
        <v>#REF!</v>
      </c>
    </row>
    <row r="421">
      <c r="A421" s="9">
        <f>+0.87%</f>
        <v>0.0087</v>
      </c>
      <c r="B421" s="3" t="str">
        <f t="shared" si="1"/>
        <v>#REF!</v>
      </c>
    </row>
    <row r="422">
      <c r="A422" s="16">
        <v>214848.0</v>
      </c>
      <c r="B422" s="3" t="str">
        <f t="shared" si="1"/>
        <v>#REF!</v>
      </c>
    </row>
    <row r="423">
      <c r="A423" s="16">
        <v>228739.0</v>
      </c>
      <c r="B423" s="3" t="str">
        <f t="shared" si="1"/>
        <v>#REF!</v>
      </c>
    </row>
    <row r="424">
      <c r="A424" s="7">
        <v>40686.0</v>
      </c>
      <c r="B424" s="3" t="str">
        <f t="shared" si="1"/>
        <v>#REF!</v>
      </c>
    </row>
    <row r="425">
      <c r="A425" s="8">
        <v>112.12</v>
      </c>
      <c r="B425" s="3" t="str">
        <f t="shared" si="1"/>
        <v>#REF!</v>
      </c>
    </row>
    <row r="426">
      <c r="A426" s="8">
        <v>112.23</v>
      </c>
      <c r="B426" s="3" t="str">
        <f t="shared" si="1"/>
        <v>#REF!</v>
      </c>
    </row>
    <row r="427">
      <c r="A427" s="8">
        <v>108.58</v>
      </c>
      <c r="B427" s="3" t="str">
        <f t="shared" si="1"/>
        <v>#REF!</v>
      </c>
    </row>
    <row r="428">
      <c r="A428" s="8">
        <v>110.1</v>
      </c>
      <c r="B428" s="3" t="str">
        <f t="shared" si="1"/>
        <v>#REF!</v>
      </c>
    </row>
    <row r="429">
      <c r="A429" s="11">
        <v>-2.29</v>
      </c>
      <c r="B429" s="3" t="str">
        <f t="shared" si="1"/>
        <v>#REF!</v>
      </c>
    </row>
    <row r="430">
      <c r="A430" s="12">
        <v>-0.0204</v>
      </c>
      <c r="B430" s="3" t="str">
        <f t="shared" si="1"/>
        <v>#REF!</v>
      </c>
    </row>
    <row r="431">
      <c r="A431" s="17">
        <v>191503.0</v>
      </c>
      <c r="B431" s="3" t="str">
        <f t="shared" si="1"/>
        <v>#REF!</v>
      </c>
    </row>
    <row r="432">
      <c r="A432" s="17">
        <v>211429.0</v>
      </c>
      <c r="B432" s="3" t="str">
        <f t="shared" si="1"/>
        <v>#REF!</v>
      </c>
    </row>
    <row r="433">
      <c r="A433" s="7">
        <v>40687.0</v>
      </c>
      <c r="B433" s="3" t="str">
        <f t="shared" si="1"/>
        <v>#REF!</v>
      </c>
    </row>
    <row r="434">
      <c r="A434" s="8">
        <v>109.54</v>
      </c>
      <c r="B434" s="3" t="str">
        <f t="shared" si="1"/>
        <v>#REF!</v>
      </c>
    </row>
    <row r="435">
      <c r="A435" s="8">
        <v>112.65</v>
      </c>
      <c r="B435" s="3" t="str">
        <f t="shared" si="1"/>
        <v>#REF!</v>
      </c>
    </row>
    <row r="436">
      <c r="A436" s="8">
        <v>109.5</v>
      </c>
      <c r="B436" s="3" t="str">
        <f t="shared" si="1"/>
        <v>#REF!</v>
      </c>
    </row>
    <row r="437">
      <c r="A437" s="8">
        <v>112.53</v>
      </c>
      <c r="B437" s="3" t="str">
        <f t="shared" si="1"/>
        <v>#REF!</v>
      </c>
    </row>
    <row r="438">
      <c r="A438" s="9">
        <f>+2.43</f>
        <v>2.43</v>
      </c>
      <c r="B438" s="3" t="str">
        <f t="shared" si="1"/>
        <v>#REF!</v>
      </c>
    </row>
    <row r="439">
      <c r="A439" s="9">
        <f>+2.21%</f>
        <v>0.0221</v>
      </c>
      <c r="B439" s="3" t="str">
        <f t="shared" si="1"/>
        <v>#REF!</v>
      </c>
    </row>
    <row r="440">
      <c r="A440" s="16">
        <v>193617.0</v>
      </c>
      <c r="B440" s="3" t="str">
        <f t="shared" si="1"/>
        <v>#REF!</v>
      </c>
    </row>
    <row r="441">
      <c r="A441" s="16">
        <v>211902.0</v>
      </c>
      <c r="B441" s="3" t="str">
        <f t="shared" si="1"/>
        <v>#REF!</v>
      </c>
    </row>
    <row r="442">
      <c r="A442" s="7">
        <v>40688.0</v>
      </c>
      <c r="B442" s="3" t="str">
        <f t="shared" si="1"/>
        <v>#REF!</v>
      </c>
    </row>
    <row r="443">
      <c r="A443" s="8">
        <v>112.0</v>
      </c>
      <c r="B443" s="3" t="str">
        <f t="shared" si="1"/>
        <v>#REF!</v>
      </c>
    </row>
    <row r="444">
      <c r="A444" s="8">
        <v>115.07</v>
      </c>
      <c r="B444" s="3" t="str">
        <f t="shared" si="1"/>
        <v>#REF!</v>
      </c>
    </row>
    <row r="445">
      <c r="A445" s="8">
        <v>111.14</v>
      </c>
      <c r="B445" s="3" t="str">
        <f t="shared" si="1"/>
        <v>#REF!</v>
      </c>
    </row>
    <row r="446">
      <c r="A446" s="8">
        <v>114.93</v>
      </c>
      <c r="B446" s="3" t="str">
        <f t="shared" si="1"/>
        <v>#REF!</v>
      </c>
    </row>
    <row r="447">
      <c r="A447" s="9">
        <f>+2.4</f>
        <v>2.4</v>
      </c>
      <c r="B447" s="3" t="str">
        <f t="shared" si="1"/>
        <v>#REF!</v>
      </c>
    </row>
    <row r="448">
      <c r="A448" s="9">
        <f>+2.13%</f>
        <v>0.0213</v>
      </c>
      <c r="B448" s="3" t="str">
        <f t="shared" si="1"/>
        <v>#REF!</v>
      </c>
    </row>
    <row r="449">
      <c r="A449" s="16">
        <v>225706.0</v>
      </c>
      <c r="B449" s="3" t="str">
        <f t="shared" si="1"/>
        <v>#REF!</v>
      </c>
    </row>
    <row r="450">
      <c r="A450" s="16">
        <v>213323.0</v>
      </c>
      <c r="B450" s="3" t="str">
        <f t="shared" si="1"/>
        <v>#REF!</v>
      </c>
    </row>
    <row r="451">
      <c r="A451" s="7">
        <v>40689.0</v>
      </c>
      <c r="B451" s="3" t="str">
        <f t="shared" si="1"/>
        <v>#REF!</v>
      </c>
    </row>
    <row r="452">
      <c r="A452" s="8">
        <v>114.73</v>
      </c>
      <c r="B452" s="3" t="str">
        <f t="shared" si="1"/>
        <v>#REF!</v>
      </c>
    </row>
    <row r="453">
      <c r="A453" s="8">
        <v>115.47</v>
      </c>
      <c r="B453" s="3" t="str">
        <f t="shared" si="1"/>
        <v>#REF!</v>
      </c>
    </row>
    <row r="454">
      <c r="A454" s="8">
        <v>114.1</v>
      </c>
      <c r="B454" s="3" t="str">
        <f t="shared" si="1"/>
        <v>#REF!</v>
      </c>
    </row>
    <row r="455">
      <c r="A455" s="8">
        <v>115.05</v>
      </c>
      <c r="B455" s="3" t="str">
        <f t="shared" si="1"/>
        <v>#REF!</v>
      </c>
    </row>
    <row r="456">
      <c r="A456" s="9">
        <f>+0.12</f>
        <v>0.12</v>
      </c>
      <c r="B456" s="3" t="str">
        <f t="shared" si="1"/>
        <v>#REF!</v>
      </c>
    </row>
    <row r="457">
      <c r="A457" s="9">
        <f>+0.1%</f>
        <v>0.001</v>
      </c>
      <c r="B457" s="3" t="str">
        <f t="shared" si="1"/>
        <v>#REF!</v>
      </c>
    </row>
    <row r="458">
      <c r="A458" s="16">
        <v>193654.0</v>
      </c>
      <c r="B458" s="3" t="str">
        <f t="shared" si="1"/>
        <v>#REF!</v>
      </c>
    </row>
    <row r="459">
      <c r="A459" s="16">
        <v>214855.0</v>
      </c>
      <c r="B459" s="3" t="str">
        <f t="shared" si="1"/>
        <v>#REF!</v>
      </c>
    </row>
    <row r="460">
      <c r="A460" s="7">
        <v>40690.0</v>
      </c>
      <c r="B460" s="3" t="str">
        <f t="shared" si="1"/>
        <v>#REF!</v>
      </c>
    </row>
    <row r="461">
      <c r="A461" s="8">
        <v>114.94</v>
      </c>
      <c r="B461" s="3" t="str">
        <f t="shared" si="1"/>
        <v>#REF!</v>
      </c>
    </row>
    <row r="462">
      <c r="A462" s="8">
        <v>115.68</v>
      </c>
      <c r="B462" s="3" t="str">
        <f t="shared" si="1"/>
        <v>#REF!</v>
      </c>
    </row>
    <row r="463">
      <c r="A463" s="8">
        <v>114.4</v>
      </c>
      <c r="B463" s="3" t="str">
        <f t="shared" si="1"/>
        <v>#REF!</v>
      </c>
    </row>
    <row r="464">
      <c r="A464" s="8">
        <v>115.03</v>
      </c>
      <c r="B464" s="3" t="str">
        <f t="shared" si="1"/>
        <v>#REF!</v>
      </c>
    </row>
    <row r="465">
      <c r="A465" s="11">
        <v>-0.02</v>
      </c>
      <c r="B465" s="3" t="str">
        <f t="shared" si="1"/>
        <v>#REF!</v>
      </c>
    </row>
    <row r="466">
      <c r="A466" s="12">
        <v>-2.0E-4</v>
      </c>
      <c r="B466" s="3" t="str">
        <f t="shared" si="1"/>
        <v>#REF!</v>
      </c>
    </row>
    <row r="467">
      <c r="A467" s="17">
        <v>136988.0</v>
      </c>
      <c r="B467" s="3" t="str">
        <f t="shared" si="1"/>
        <v>#REF!</v>
      </c>
    </row>
    <row r="468">
      <c r="A468" s="17">
        <v>217680.0</v>
      </c>
      <c r="B468" s="3" t="str">
        <f t="shared" si="1"/>
        <v>#REF!</v>
      </c>
    </row>
    <row r="469">
      <c r="A469" s="7">
        <v>40693.0</v>
      </c>
      <c r="B469" s="3" t="str">
        <f t="shared" si="1"/>
        <v>#REF!</v>
      </c>
    </row>
    <row r="470">
      <c r="A470" s="8">
        <v>114.87</v>
      </c>
      <c r="B470" s="3" t="str">
        <f t="shared" si="1"/>
        <v>#REF!</v>
      </c>
    </row>
    <row r="471">
      <c r="A471" s="8">
        <v>115.0</v>
      </c>
      <c r="B471" s="3" t="str">
        <f t="shared" si="1"/>
        <v>#REF!</v>
      </c>
    </row>
    <row r="472">
      <c r="A472" s="8">
        <v>114.24</v>
      </c>
      <c r="B472" s="3" t="str">
        <f t="shared" si="1"/>
        <v>#REF!</v>
      </c>
    </row>
    <row r="473">
      <c r="A473" s="8">
        <v>114.68</v>
      </c>
      <c r="B473" s="3" t="str">
        <f t="shared" si="1"/>
        <v>#REF!</v>
      </c>
    </row>
    <row r="474">
      <c r="A474" s="11">
        <v>-0.35</v>
      </c>
      <c r="B474" s="3" t="str">
        <f t="shared" si="1"/>
        <v>#REF!</v>
      </c>
    </row>
    <row r="475">
      <c r="A475" s="12">
        <v>-0.003</v>
      </c>
      <c r="B475" s="3" t="str">
        <f t="shared" si="1"/>
        <v>#REF!</v>
      </c>
    </row>
    <row r="476">
      <c r="A476" s="17">
        <v>18832.0</v>
      </c>
      <c r="B476" s="3" t="str">
        <f t="shared" si="1"/>
        <v>#REF!</v>
      </c>
    </row>
    <row r="477">
      <c r="A477" s="17">
        <v>218644.0</v>
      </c>
      <c r="B477" s="3" t="str">
        <f t="shared" si="1"/>
        <v>#REF!</v>
      </c>
    </row>
    <row r="478">
      <c r="A478" s="7">
        <v>40694.0</v>
      </c>
      <c r="B478" s="3" t="str">
        <f t="shared" si="1"/>
        <v>#REF!</v>
      </c>
    </row>
    <row r="479">
      <c r="A479" s="8">
        <v>114.52</v>
      </c>
      <c r="B479" s="3" t="str">
        <f t="shared" si="1"/>
        <v>#REF!</v>
      </c>
    </row>
    <row r="480">
      <c r="A480" s="8">
        <v>117.49</v>
      </c>
      <c r="B480" s="3" t="str">
        <f t="shared" si="1"/>
        <v>#REF!</v>
      </c>
    </row>
    <row r="481">
      <c r="A481" s="8">
        <v>114.5</v>
      </c>
      <c r="B481" s="3" t="str">
        <f t="shared" si="1"/>
        <v>#REF!</v>
      </c>
    </row>
    <row r="482">
      <c r="A482" s="8">
        <v>116.73</v>
      </c>
      <c r="B482" s="3" t="str">
        <f t="shared" si="1"/>
        <v>#REF!</v>
      </c>
    </row>
    <row r="483">
      <c r="A483" s="9">
        <f>+2.05</f>
        <v>2.05</v>
      </c>
      <c r="B483" s="3" t="str">
        <f t="shared" si="1"/>
        <v>#REF!</v>
      </c>
    </row>
    <row r="484">
      <c r="A484" s="9">
        <f>+1.79%</f>
        <v>0.0179</v>
      </c>
      <c r="B484" s="3" t="str">
        <f t="shared" si="1"/>
        <v>#REF!</v>
      </c>
    </row>
    <row r="485">
      <c r="A485" s="16">
        <v>168236.0</v>
      </c>
      <c r="B485" s="3" t="str">
        <f t="shared" si="1"/>
        <v>#REF!</v>
      </c>
    </row>
    <row r="486">
      <c r="A486" s="16">
        <v>216239.0</v>
      </c>
      <c r="B486" s="3" t="str">
        <f t="shared" si="1"/>
        <v>#REF!</v>
      </c>
    </row>
    <row r="487">
      <c r="A487" s="7">
        <v>40695.0</v>
      </c>
      <c r="B487" s="3" t="str">
        <f t="shared" si="1"/>
        <v>#REF!</v>
      </c>
    </row>
    <row r="488">
      <c r="A488" s="8">
        <v>117.07</v>
      </c>
      <c r="B488" s="3" t="str">
        <f t="shared" si="1"/>
        <v>#REF!</v>
      </c>
    </row>
    <row r="489">
      <c r="A489" s="8">
        <v>117.28</v>
      </c>
      <c r="B489" s="3" t="str">
        <f t="shared" si="1"/>
        <v>#REF!</v>
      </c>
    </row>
    <row r="490">
      <c r="A490" s="8">
        <v>113.84</v>
      </c>
      <c r="B490" s="3" t="str">
        <f t="shared" si="1"/>
        <v>#REF!</v>
      </c>
    </row>
    <row r="491">
      <c r="A491" s="8">
        <v>114.53</v>
      </c>
      <c r="B491" s="3" t="str">
        <f t="shared" si="1"/>
        <v>#REF!</v>
      </c>
    </row>
    <row r="492">
      <c r="A492" s="11">
        <v>-2.2</v>
      </c>
      <c r="B492" s="3" t="str">
        <f t="shared" si="1"/>
        <v>#REF!</v>
      </c>
    </row>
    <row r="493">
      <c r="A493" s="12">
        <v>-0.0188</v>
      </c>
      <c r="B493" s="3" t="str">
        <f t="shared" si="1"/>
        <v>#REF!</v>
      </c>
    </row>
    <row r="494">
      <c r="A494" s="17">
        <v>191585.0</v>
      </c>
      <c r="B494" s="3" t="str">
        <f t="shared" si="1"/>
        <v>#REF!</v>
      </c>
    </row>
    <row r="495">
      <c r="A495" s="17">
        <v>208067.0</v>
      </c>
      <c r="B495" s="3" t="str">
        <f t="shared" si="1"/>
        <v>#REF!</v>
      </c>
    </row>
    <row r="496">
      <c r="A496" s="7">
        <v>40696.0</v>
      </c>
      <c r="B496" s="3" t="str">
        <f t="shared" si="1"/>
        <v>#REF!</v>
      </c>
    </row>
    <row r="497">
      <c r="A497" s="8">
        <v>114.33</v>
      </c>
      <c r="B497" s="3" t="str">
        <f t="shared" si="1"/>
        <v>#REF!</v>
      </c>
    </row>
    <row r="498">
      <c r="A498" s="8">
        <v>115.95</v>
      </c>
      <c r="B498" s="3" t="str">
        <f t="shared" si="1"/>
        <v>#REF!</v>
      </c>
    </row>
    <row r="499">
      <c r="A499" s="8">
        <v>113.74</v>
      </c>
      <c r="B499" s="3" t="str">
        <f t="shared" si="1"/>
        <v>#REF!</v>
      </c>
    </row>
    <row r="500">
      <c r="A500" s="8">
        <v>115.54</v>
      </c>
      <c r="B500" s="3" t="str">
        <f t="shared" si="1"/>
        <v>#REF!</v>
      </c>
    </row>
    <row r="501">
      <c r="A501" s="9">
        <f>+1.01</f>
        <v>1.01</v>
      </c>
      <c r="B501" s="3" t="str">
        <f t="shared" si="1"/>
        <v>#REF!</v>
      </c>
    </row>
    <row r="502">
      <c r="A502" s="9">
        <f>+0.88%</f>
        <v>0.0088</v>
      </c>
      <c r="B502" s="3" t="str">
        <f t="shared" si="1"/>
        <v>#REF!</v>
      </c>
    </row>
    <row r="503">
      <c r="A503" s="16">
        <v>217526.0</v>
      </c>
      <c r="B503" s="3" t="str">
        <f t="shared" si="1"/>
        <v>#REF!</v>
      </c>
    </row>
    <row r="504">
      <c r="A504" s="16">
        <v>202156.0</v>
      </c>
      <c r="B504" s="3" t="str">
        <f t="shared" si="1"/>
        <v>#REF!</v>
      </c>
    </row>
    <row r="505">
      <c r="A505" s="7">
        <v>40697.0</v>
      </c>
      <c r="B505" s="3" t="str">
        <f t="shared" si="1"/>
        <v>#REF!</v>
      </c>
    </row>
    <row r="506">
      <c r="A506" s="8">
        <v>115.66</v>
      </c>
      <c r="B506" s="3" t="str">
        <f t="shared" si="1"/>
        <v>#REF!</v>
      </c>
    </row>
    <row r="507">
      <c r="A507" s="8">
        <v>116.25</v>
      </c>
      <c r="B507" s="3" t="str">
        <f t="shared" si="1"/>
        <v>#REF!</v>
      </c>
    </row>
    <row r="508">
      <c r="A508" s="8">
        <v>113.4</v>
      </c>
      <c r="B508" s="3" t="str">
        <f t="shared" si="1"/>
        <v>#REF!</v>
      </c>
    </row>
    <row r="509">
      <c r="A509" s="8">
        <v>115.84</v>
      </c>
      <c r="B509" s="3" t="str">
        <f t="shared" si="1"/>
        <v>#REF!</v>
      </c>
    </row>
    <row r="510">
      <c r="A510" s="9">
        <f>+0.3</f>
        <v>0.3</v>
      </c>
      <c r="B510" s="3" t="str">
        <f t="shared" si="1"/>
        <v>#REF!</v>
      </c>
    </row>
    <row r="511">
      <c r="A511" s="9">
        <f>+0.26%</f>
        <v>0.0026</v>
      </c>
      <c r="B511" s="3" t="str">
        <f t="shared" si="1"/>
        <v>#REF!</v>
      </c>
    </row>
    <row r="512">
      <c r="A512" s="16">
        <v>194131.0</v>
      </c>
      <c r="B512" s="3" t="str">
        <f t="shared" si="1"/>
        <v>#REF!</v>
      </c>
    </row>
    <row r="513">
      <c r="A513" s="16">
        <v>194056.0</v>
      </c>
      <c r="B513" s="3" t="str">
        <f t="shared" si="1"/>
        <v>#REF!</v>
      </c>
    </row>
    <row r="514">
      <c r="A514" s="7">
        <v>40700.0</v>
      </c>
      <c r="B514" s="3" t="str">
        <f t="shared" si="1"/>
        <v>#REF!</v>
      </c>
    </row>
    <row r="515">
      <c r="A515" s="8">
        <v>115.94</v>
      </c>
      <c r="B515" s="3" t="str">
        <f t="shared" si="1"/>
        <v>#REF!</v>
      </c>
    </row>
    <row r="516">
      <c r="A516" s="8">
        <v>116.14</v>
      </c>
      <c r="B516" s="3" t="str">
        <f t="shared" si="1"/>
        <v>#REF!</v>
      </c>
    </row>
    <row r="517">
      <c r="A517" s="8">
        <v>113.96</v>
      </c>
      <c r="B517" s="3" t="str">
        <f t="shared" si="1"/>
        <v>#REF!</v>
      </c>
    </row>
    <row r="518">
      <c r="A518" s="8">
        <v>114.48</v>
      </c>
      <c r="B518" s="3" t="str">
        <f t="shared" si="1"/>
        <v>#REF!</v>
      </c>
    </row>
    <row r="519">
      <c r="A519" s="11">
        <v>-1.36</v>
      </c>
      <c r="B519" s="3" t="str">
        <f t="shared" si="1"/>
        <v>#REF!</v>
      </c>
    </row>
    <row r="520">
      <c r="A520" s="12">
        <v>-0.0117</v>
      </c>
      <c r="B520" s="3" t="str">
        <f t="shared" si="1"/>
        <v>#REF!</v>
      </c>
    </row>
    <row r="521">
      <c r="A521" s="17">
        <v>154184.0</v>
      </c>
      <c r="B521" s="3" t="str">
        <f t="shared" si="1"/>
        <v>#REF!</v>
      </c>
    </row>
    <row r="522">
      <c r="A522" s="17">
        <v>180748.0</v>
      </c>
      <c r="B522" s="3" t="str">
        <f t="shared" si="1"/>
        <v>#REF!</v>
      </c>
    </row>
    <row r="523">
      <c r="A523" s="7">
        <v>40701.0</v>
      </c>
      <c r="B523" s="3" t="str">
        <f t="shared" si="1"/>
        <v>#REF!</v>
      </c>
    </row>
    <row r="524">
      <c r="A524" s="8">
        <v>114.3</v>
      </c>
      <c r="B524" s="3" t="str">
        <f t="shared" si="1"/>
        <v>#REF!</v>
      </c>
    </row>
    <row r="525">
      <c r="A525" s="8">
        <v>117.43</v>
      </c>
      <c r="B525" s="3" t="str">
        <f t="shared" si="1"/>
        <v>#REF!</v>
      </c>
    </row>
    <row r="526">
      <c r="A526" s="8">
        <v>113.8</v>
      </c>
      <c r="B526" s="3" t="str">
        <f t="shared" si="1"/>
        <v>#REF!</v>
      </c>
    </row>
    <row r="527">
      <c r="A527" s="8">
        <v>116.78</v>
      </c>
      <c r="B527" s="3" t="str">
        <f t="shared" si="1"/>
        <v>#REF!</v>
      </c>
    </row>
    <row r="528">
      <c r="A528" s="9">
        <f>+2.3</f>
        <v>2.3</v>
      </c>
      <c r="B528" s="3" t="str">
        <f t="shared" si="1"/>
        <v>#REF!</v>
      </c>
    </row>
    <row r="529">
      <c r="A529" s="9">
        <f>+2.01%</f>
        <v>0.0201</v>
      </c>
      <c r="B529" s="3" t="str">
        <f t="shared" si="1"/>
        <v>#REF!</v>
      </c>
    </row>
    <row r="530">
      <c r="A530" s="16">
        <v>237239.0</v>
      </c>
      <c r="B530" s="3" t="str">
        <f t="shared" si="1"/>
        <v>#REF!</v>
      </c>
    </row>
    <row r="531">
      <c r="A531" s="16">
        <v>168671.0</v>
      </c>
      <c r="B531" s="3" t="str">
        <f t="shared" si="1"/>
        <v>#REF!</v>
      </c>
    </row>
    <row r="532">
      <c r="A532" s="7">
        <v>40702.0</v>
      </c>
      <c r="B532" s="3" t="str">
        <f t="shared" si="1"/>
        <v>#REF!</v>
      </c>
    </row>
    <row r="533">
      <c r="A533" s="8">
        <v>116.89</v>
      </c>
      <c r="B533" s="3" t="str">
        <f t="shared" si="1"/>
        <v>#REF!</v>
      </c>
    </row>
    <row r="534">
      <c r="A534" s="8">
        <v>118.59</v>
      </c>
      <c r="B534" s="3" t="str">
        <f t="shared" si="1"/>
        <v>#REF!</v>
      </c>
    </row>
    <row r="535">
      <c r="A535" s="8">
        <v>115.75</v>
      </c>
      <c r="B535" s="3" t="str">
        <f t="shared" si="1"/>
        <v>#REF!</v>
      </c>
    </row>
    <row r="536">
      <c r="A536" s="8">
        <v>117.85</v>
      </c>
      <c r="B536" s="3" t="str">
        <f t="shared" si="1"/>
        <v>#REF!</v>
      </c>
    </row>
    <row r="537">
      <c r="A537" s="9">
        <f>+1.07</f>
        <v>1.07</v>
      </c>
      <c r="B537" s="3" t="str">
        <f t="shared" si="1"/>
        <v>#REF!</v>
      </c>
    </row>
    <row r="538">
      <c r="A538" s="9">
        <f>+0.92%</f>
        <v>0.0092</v>
      </c>
      <c r="B538" s="3" t="str">
        <f t="shared" si="1"/>
        <v>#REF!</v>
      </c>
    </row>
    <row r="539">
      <c r="A539" s="16">
        <v>252346.0</v>
      </c>
      <c r="B539" s="3" t="str">
        <f t="shared" si="1"/>
        <v>#REF!</v>
      </c>
    </row>
    <row r="540">
      <c r="A540" s="16">
        <v>161002.0</v>
      </c>
      <c r="B540" s="3" t="str">
        <f t="shared" si="1"/>
        <v>#REF!</v>
      </c>
    </row>
    <row r="541">
      <c r="A541" s="7">
        <v>40703.0</v>
      </c>
      <c r="B541" s="3" t="str">
        <f t="shared" si="1"/>
        <v>#REF!</v>
      </c>
    </row>
    <row r="542">
      <c r="A542" s="8">
        <v>117.8</v>
      </c>
      <c r="B542" s="3" t="str">
        <f t="shared" si="1"/>
        <v>#REF!</v>
      </c>
    </row>
    <row r="543">
      <c r="A543" s="8">
        <v>119.86</v>
      </c>
      <c r="B543" s="3" t="str">
        <f t="shared" si="1"/>
        <v>#REF!</v>
      </c>
    </row>
    <row r="544">
      <c r="A544" s="8">
        <v>117.37</v>
      </c>
      <c r="B544" s="3" t="str">
        <f t="shared" si="1"/>
        <v>#REF!</v>
      </c>
    </row>
    <row r="545">
      <c r="A545" s="8">
        <v>119.57</v>
      </c>
      <c r="B545" s="3" t="str">
        <f t="shared" si="1"/>
        <v>#REF!</v>
      </c>
    </row>
    <row r="546">
      <c r="A546" s="9">
        <f>+1.72</f>
        <v>1.72</v>
      </c>
      <c r="B546" s="3" t="str">
        <f t="shared" si="1"/>
        <v>#REF!</v>
      </c>
    </row>
    <row r="547">
      <c r="A547" s="9">
        <f>+1.46%</f>
        <v>0.0146</v>
      </c>
      <c r="B547" s="3" t="str">
        <f t="shared" si="1"/>
        <v>#REF!</v>
      </c>
    </row>
    <row r="548">
      <c r="A548" s="16">
        <v>233012.0</v>
      </c>
      <c r="B548" s="3" t="str">
        <f t="shared" si="1"/>
        <v>#REF!</v>
      </c>
    </row>
    <row r="549">
      <c r="A549" s="16">
        <v>137143.0</v>
      </c>
      <c r="B549" s="3" t="str">
        <f t="shared" si="1"/>
        <v>#REF!</v>
      </c>
    </row>
    <row r="550">
      <c r="A550" s="7">
        <v>40704.0</v>
      </c>
      <c r="B550" s="3" t="str">
        <f t="shared" si="1"/>
        <v>#REF!</v>
      </c>
    </row>
    <row r="551">
      <c r="A551" s="8">
        <v>119.53</v>
      </c>
      <c r="B551" s="3" t="str">
        <f t="shared" si="1"/>
        <v>#REF!</v>
      </c>
    </row>
    <row r="552">
      <c r="A552" s="8">
        <v>120.07</v>
      </c>
      <c r="B552" s="3" t="str">
        <f t="shared" si="1"/>
        <v>#REF!</v>
      </c>
    </row>
    <row r="553">
      <c r="A553" s="8">
        <v>117.63</v>
      </c>
      <c r="B553" s="3" t="str">
        <f t="shared" si="1"/>
        <v>#REF!</v>
      </c>
    </row>
    <row r="554">
      <c r="A554" s="8">
        <v>118.78</v>
      </c>
      <c r="B554" s="3" t="str">
        <f t="shared" si="1"/>
        <v>#REF!</v>
      </c>
    </row>
    <row r="555">
      <c r="A555" s="11">
        <v>-0.79</v>
      </c>
      <c r="B555" s="3" t="str">
        <f t="shared" si="1"/>
        <v>#REF!</v>
      </c>
    </row>
    <row r="556">
      <c r="A556" s="12">
        <v>-0.0066</v>
      </c>
      <c r="B556" s="3" t="str">
        <f t="shared" si="1"/>
        <v>#REF!</v>
      </c>
    </row>
    <row r="557">
      <c r="A557" s="17">
        <v>186204.0</v>
      </c>
      <c r="B557" s="3" t="str">
        <f t="shared" si="1"/>
        <v>#REF!</v>
      </c>
    </row>
    <row r="558">
      <c r="A558" s="17">
        <v>116792.0</v>
      </c>
      <c r="B558" s="3" t="str">
        <f t="shared" si="1"/>
        <v>#REF!</v>
      </c>
    </row>
    <row r="559">
      <c r="A559" s="7">
        <v>40707.0</v>
      </c>
      <c r="B559" s="3" t="str">
        <f t="shared" si="1"/>
        <v>#REF!</v>
      </c>
    </row>
    <row r="560">
      <c r="A560" s="8">
        <v>118.46</v>
      </c>
      <c r="B560" s="3" t="str">
        <f t="shared" si="1"/>
        <v>#REF!</v>
      </c>
    </row>
    <row r="561">
      <c r="A561" s="8">
        <v>120.25</v>
      </c>
      <c r="B561" s="3" t="str">
        <f t="shared" si="1"/>
        <v>#REF!</v>
      </c>
    </row>
    <row r="562">
      <c r="A562" s="8">
        <v>117.12</v>
      </c>
      <c r="B562" s="3" t="str">
        <f t="shared" si="1"/>
        <v>#REF!</v>
      </c>
    </row>
    <row r="563">
      <c r="A563" s="8">
        <v>119.1</v>
      </c>
      <c r="B563" s="3" t="str">
        <f t="shared" si="1"/>
        <v>#REF!</v>
      </c>
    </row>
    <row r="564">
      <c r="A564" s="9">
        <f>+0.32</f>
        <v>0.32</v>
      </c>
      <c r="B564" s="3" t="str">
        <f t="shared" si="1"/>
        <v>#REF!</v>
      </c>
    </row>
    <row r="565">
      <c r="A565" s="9">
        <f>+0.27%</f>
        <v>0.0027</v>
      </c>
      <c r="B565" s="3" t="str">
        <f t="shared" si="1"/>
        <v>#REF!</v>
      </c>
    </row>
    <row r="566">
      <c r="A566" s="16">
        <v>232153.0</v>
      </c>
      <c r="B566" s="3" t="str">
        <f t="shared" si="1"/>
        <v>#REF!</v>
      </c>
    </row>
    <row r="567">
      <c r="A567" s="16">
        <v>70672.0</v>
      </c>
      <c r="B567" s="3" t="str">
        <f t="shared" si="1"/>
        <v>#REF!</v>
      </c>
    </row>
    <row r="568">
      <c r="A568" s="7">
        <v>40708.0</v>
      </c>
      <c r="B568" s="3" t="str">
        <f t="shared" si="1"/>
        <v>#REF!</v>
      </c>
    </row>
    <row r="569">
      <c r="A569" s="8">
        <v>118.7</v>
      </c>
      <c r="B569" s="3" t="str">
        <f t="shared" si="1"/>
        <v>#REF!</v>
      </c>
    </row>
    <row r="570">
      <c r="A570" s="8">
        <v>120.75</v>
      </c>
      <c r="B570" s="3" t="str">
        <f t="shared" si="1"/>
        <v>#REF!</v>
      </c>
    </row>
    <row r="571">
      <c r="A571" s="8">
        <v>118.56</v>
      </c>
      <c r="B571" s="3" t="str">
        <f t="shared" si="1"/>
        <v>#REF!</v>
      </c>
    </row>
    <row r="572">
      <c r="A572" s="8">
        <v>120.16</v>
      </c>
      <c r="B572" s="3" t="str">
        <f t="shared" si="1"/>
        <v>#REF!</v>
      </c>
    </row>
    <row r="573">
      <c r="A573" s="9">
        <f>+1.06</f>
        <v>1.06</v>
      </c>
      <c r="B573" s="3" t="str">
        <f t="shared" si="1"/>
        <v>#REF!</v>
      </c>
    </row>
    <row r="574">
      <c r="A574" s="9">
        <f>+0.89%</f>
        <v>0.0089</v>
      </c>
      <c r="B574" s="3" t="str">
        <f t="shared" si="1"/>
        <v>#REF!</v>
      </c>
    </row>
    <row r="575">
      <c r="A575" s="16">
        <v>155478.0</v>
      </c>
      <c r="B575" s="3" t="str">
        <f t="shared" si="1"/>
        <v>#REF!</v>
      </c>
    </row>
    <row r="576">
      <c r="A576" s="16">
        <v>29763.0</v>
      </c>
      <c r="B576" s="3" t="str">
        <f t="shared" si="1"/>
        <v>#REF!</v>
      </c>
    </row>
    <row r="577">
      <c r="A577" s="7">
        <v>40709.0</v>
      </c>
      <c r="B577" s="3" t="str">
        <f t="shared" si="1"/>
        <v>#REF!</v>
      </c>
    </row>
    <row r="578">
      <c r="A578" s="8">
        <v>120.22</v>
      </c>
      <c r="B578" s="3" t="str">
        <f t="shared" si="1"/>
        <v>#REF!</v>
      </c>
    </row>
    <row r="579">
      <c r="A579" s="8">
        <v>121.47</v>
      </c>
      <c r="B579" s="3" t="str">
        <f t="shared" si="1"/>
        <v>#REF!</v>
      </c>
    </row>
    <row r="580">
      <c r="A580" s="8">
        <v>116.8</v>
      </c>
      <c r="B580" s="3" t="str">
        <f t="shared" si="1"/>
        <v>#REF!</v>
      </c>
    </row>
    <row r="581">
      <c r="A581" s="8">
        <v>117.1</v>
      </c>
      <c r="B581" s="3" t="str">
        <f t="shared" si="1"/>
        <v>#REF!</v>
      </c>
    </row>
    <row r="582">
      <c r="A582" s="11">
        <v>-3.06</v>
      </c>
      <c r="B582" s="3" t="str">
        <f t="shared" si="1"/>
        <v>#REF!</v>
      </c>
    </row>
    <row r="583">
      <c r="A583" s="12">
        <v>-0.0255</v>
      </c>
      <c r="B583" s="3" t="str">
        <f t="shared" si="1"/>
        <v>#REF!</v>
      </c>
    </row>
    <row r="584">
      <c r="A584" s="17">
        <v>23991.0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40648</v>
      </c>
      <c r="C3" s="3">
        <v>121.76</v>
      </c>
      <c r="D3" s="3">
        <v>123.23</v>
      </c>
      <c r="E3" s="3">
        <v>120.96</v>
      </c>
      <c r="F3" s="3">
        <v>122.78</v>
      </c>
      <c r="G3" s="3">
        <v>1.5</v>
      </c>
      <c r="H3" s="3">
        <v>0.0124</v>
      </c>
      <c r="I3" s="15">
        <v>19927.0</v>
      </c>
      <c r="J3" s="15">
        <v>45334.0</v>
      </c>
    </row>
    <row r="4">
      <c r="A4" s="4" t="s">
        <v>4</v>
      </c>
      <c r="B4" s="5">
        <f t="shared" si="1"/>
        <v>40651</v>
      </c>
      <c r="C4" s="3">
        <v>122.42</v>
      </c>
      <c r="D4" s="3">
        <v>122.84</v>
      </c>
      <c r="E4" s="3">
        <v>120.38</v>
      </c>
      <c r="F4" s="3">
        <v>120.97</v>
      </c>
      <c r="G4" s="3">
        <v>-1.81</v>
      </c>
      <c r="H4" s="6">
        <v>-0.0147</v>
      </c>
      <c r="I4" s="15">
        <v>19955.0</v>
      </c>
      <c r="J4" s="15">
        <v>46895.0</v>
      </c>
    </row>
    <row r="5">
      <c r="A5" s="4" t="s">
        <v>5</v>
      </c>
      <c r="B5" s="5">
        <f t="shared" si="1"/>
        <v>40652</v>
      </c>
      <c r="C5" s="3">
        <v>120.99</v>
      </c>
      <c r="D5" s="3">
        <v>121.62</v>
      </c>
      <c r="E5" s="3">
        <v>118.52</v>
      </c>
      <c r="F5" s="3">
        <v>120.7</v>
      </c>
      <c r="G5" s="3">
        <v>-0.27</v>
      </c>
      <c r="H5" s="6">
        <v>-0.0022</v>
      </c>
      <c r="I5" s="15">
        <v>33381.0</v>
      </c>
      <c r="J5" s="15">
        <v>48803.0</v>
      </c>
    </row>
    <row r="6">
      <c r="A6" s="4" t="s">
        <v>6</v>
      </c>
      <c r="B6" s="5">
        <f t="shared" si="1"/>
        <v>40653</v>
      </c>
      <c r="C6" s="3">
        <v>120.6</v>
      </c>
      <c r="D6" s="3">
        <v>123.47</v>
      </c>
      <c r="E6" s="3">
        <v>120.52</v>
      </c>
      <c r="F6" s="3">
        <v>123.14</v>
      </c>
      <c r="G6" s="3">
        <v>2.44</v>
      </c>
      <c r="H6" s="3">
        <v>0.0202</v>
      </c>
      <c r="I6" s="15">
        <v>28669.0</v>
      </c>
      <c r="J6" s="15">
        <v>48271.0</v>
      </c>
    </row>
    <row r="7">
      <c r="A7" s="4" t="s">
        <v>7</v>
      </c>
      <c r="B7" s="5">
        <f t="shared" si="1"/>
        <v>40654</v>
      </c>
      <c r="C7" s="3">
        <v>123.57</v>
      </c>
      <c r="D7" s="3">
        <v>124.05</v>
      </c>
      <c r="E7" s="3">
        <v>122.53</v>
      </c>
      <c r="F7" s="3">
        <v>123.3</v>
      </c>
      <c r="G7" s="3">
        <v>0.16</v>
      </c>
      <c r="H7" s="3">
        <v>0.0013</v>
      </c>
      <c r="I7" s="15">
        <v>17471.0</v>
      </c>
      <c r="J7" s="15">
        <v>48818.0</v>
      </c>
    </row>
    <row r="8">
      <c r="A8" s="4" t="s">
        <v>8</v>
      </c>
      <c r="B8" s="5">
        <f t="shared" si="1"/>
        <v>40658</v>
      </c>
      <c r="C8" s="3">
        <v>123.8</v>
      </c>
      <c r="D8" s="3">
        <v>124.04</v>
      </c>
      <c r="E8" s="3">
        <v>122.08</v>
      </c>
      <c r="F8" s="3">
        <v>122.97</v>
      </c>
      <c r="G8" s="3">
        <v>-0.33</v>
      </c>
      <c r="H8" s="6">
        <v>-0.0027</v>
      </c>
      <c r="I8" s="15">
        <v>9213.0</v>
      </c>
      <c r="J8" s="15">
        <v>49852.0</v>
      </c>
    </row>
    <row r="9">
      <c r="A9" s="4" t="s">
        <v>9</v>
      </c>
      <c r="B9" s="5">
        <f t="shared" si="1"/>
        <v>40659</v>
      </c>
      <c r="C9" s="3">
        <v>122.32</v>
      </c>
      <c r="D9" s="3">
        <v>123.6</v>
      </c>
      <c r="E9" s="3">
        <v>122.12</v>
      </c>
      <c r="F9" s="3">
        <v>123.45</v>
      </c>
      <c r="G9" s="3">
        <v>0.48</v>
      </c>
      <c r="H9" s="3">
        <v>0.0039000000000000003</v>
      </c>
      <c r="I9" s="15">
        <v>23982.0</v>
      </c>
      <c r="J9" s="15">
        <v>50955.0</v>
      </c>
    </row>
    <row r="10">
      <c r="A10" s="7">
        <v>40648.0</v>
      </c>
      <c r="B10" s="5">
        <f t="shared" si="1"/>
        <v>40660</v>
      </c>
      <c r="C10" s="3">
        <v>123.32</v>
      </c>
      <c r="D10" s="3">
        <v>125.19</v>
      </c>
      <c r="E10" s="3">
        <v>122.6</v>
      </c>
      <c r="F10" s="3">
        <v>124.56</v>
      </c>
      <c r="G10" s="3">
        <v>1.11</v>
      </c>
      <c r="H10" s="3">
        <v>0.009000000000000001</v>
      </c>
      <c r="I10" s="15">
        <v>41977.0</v>
      </c>
      <c r="J10" s="15">
        <v>52438.0</v>
      </c>
    </row>
    <row r="11">
      <c r="A11" s="8">
        <v>121.76</v>
      </c>
      <c r="B11" s="5">
        <f t="shared" si="1"/>
        <v>40661</v>
      </c>
      <c r="C11" s="3">
        <v>125.2</v>
      </c>
      <c r="D11" s="3">
        <v>125.99</v>
      </c>
      <c r="E11" s="3">
        <v>123.48</v>
      </c>
      <c r="F11" s="3">
        <v>124.41</v>
      </c>
      <c r="G11" s="3">
        <v>-0.15</v>
      </c>
      <c r="H11" s="6">
        <v>-0.0012</v>
      </c>
      <c r="I11" s="15">
        <v>35737.0</v>
      </c>
      <c r="J11" s="15">
        <v>54715.0</v>
      </c>
    </row>
    <row r="12">
      <c r="A12" s="8">
        <v>123.23</v>
      </c>
      <c r="B12" s="5">
        <f t="shared" si="1"/>
        <v>40662</v>
      </c>
      <c r="C12" s="3">
        <v>124.05</v>
      </c>
      <c r="D12" s="3">
        <v>125.48</v>
      </c>
      <c r="E12" s="3">
        <v>123.76</v>
      </c>
      <c r="F12" s="3">
        <v>125.3</v>
      </c>
      <c r="G12" s="3">
        <v>0.89</v>
      </c>
      <c r="H12" s="3">
        <v>0.0072</v>
      </c>
      <c r="I12" s="15">
        <v>14520.0</v>
      </c>
      <c r="J12" s="15">
        <v>55675.0</v>
      </c>
    </row>
    <row r="13">
      <c r="A13" s="8">
        <v>120.96</v>
      </c>
      <c r="B13" s="5">
        <f t="shared" si="1"/>
        <v>40665</v>
      </c>
      <c r="C13" s="3">
        <v>125.31</v>
      </c>
      <c r="D13" s="3">
        <v>125.89</v>
      </c>
      <c r="E13" s="3">
        <v>121.38</v>
      </c>
      <c r="F13" s="3">
        <v>124.55</v>
      </c>
      <c r="G13" s="3">
        <v>-0.75</v>
      </c>
      <c r="H13" s="6">
        <v>-0.006</v>
      </c>
      <c r="I13" s="15">
        <v>19071.0</v>
      </c>
      <c r="J13" s="15">
        <v>60625.0</v>
      </c>
    </row>
    <row r="14">
      <c r="A14" s="8">
        <v>122.78</v>
      </c>
      <c r="B14" s="5">
        <f t="shared" si="1"/>
        <v>40666</v>
      </c>
      <c r="C14" s="3">
        <v>124.29</v>
      </c>
      <c r="D14" s="3">
        <v>124.29</v>
      </c>
      <c r="E14" s="3">
        <v>121.26</v>
      </c>
      <c r="F14" s="3">
        <v>121.97</v>
      </c>
      <c r="G14" s="3">
        <v>-2.58</v>
      </c>
      <c r="H14" s="6">
        <v>-0.0207</v>
      </c>
      <c r="I14" s="15">
        <v>42738.0</v>
      </c>
      <c r="J14" s="15">
        <v>68220.0</v>
      </c>
    </row>
    <row r="15">
      <c r="A15" s="9">
        <f>+1.5</f>
        <v>1.5</v>
      </c>
      <c r="B15" s="5">
        <f t="shared" si="1"/>
        <v>40667</v>
      </c>
      <c r="C15" s="3">
        <v>121.52</v>
      </c>
      <c r="D15" s="3">
        <v>122.49</v>
      </c>
      <c r="E15" s="3">
        <v>120.0</v>
      </c>
      <c r="F15" s="3">
        <v>120.69</v>
      </c>
      <c r="G15" s="3">
        <v>-1.28</v>
      </c>
      <c r="H15" s="6">
        <v>-0.0105</v>
      </c>
      <c r="I15" s="15">
        <v>57717.0</v>
      </c>
      <c r="J15" s="15">
        <v>83833.0</v>
      </c>
    </row>
    <row r="16">
      <c r="A16" s="9">
        <f>+1.24%</f>
        <v>0.0124</v>
      </c>
      <c r="B16" s="5">
        <f t="shared" si="1"/>
        <v>40668</v>
      </c>
      <c r="C16" s="3">
        <v>120.25</v>
      </c>
      <c r="D16" s="3">
        <v>121.31</v>
      </c>
      <c r="E16" s="3">
        <v>108.57</v>
      </c>
      <c r="F16" s="3">
        <v>110.32</v>
      </c>
      <c r="G16" s="3">
        <v>-10.37</v>
      </c>
      <c r="H16" s="6">
        <v>-0.0859</v>
      </c>
      <c r="I16" s="15">
        <v>70123.0</v>
      </c>
      <c r="J16" s="15">
        <v>92448.0</v>
      </c>
    </row>
    <row r="17">
      <c r="A17" s="16">
        <v>19927.0</v>
      </c>
      <c r="B17" s="5">
        <f t="shared" si="1"/>
        <v>40669</v>
      </c>
      <c r="C17" s="3">
        <v>110.64</v>
      </c>
      <c r="D17" s="3">
        <v>113.54</v>
      </c>
      <c r="E17" s="3">
        <v>104.78</v>
      </c>
      <c r="F17" s="3">
        <v>108.58</v>
      </c>
      <c r="G17" s="3">
        <v>-1.74</v>
      </c>
      <c r="H17" s="6">
        <v>-0.0158</v>
      </c>
      <c r="I17" s="15">
        <v>73632.0</v>
      </c>
      <c r="J17" s="15">
        <v>97956.0</v>
      </c>
    </row>
    <row r="18">
      <c r="A18" s="16">
        <v>45334.0</v>
      </c>
      <c r="B18" s="5">
        <f t="shared" si="1"/>
        <v>40672</v>
      </c>
      <c r="C18" s="3">
        <v>109.68</v>
      </c>
      <c r="D18" s="3">
        <v>115.53</v>
      </c>
      <c r="E18" s="3">
        <v>108.71</v>
      </c>
      <c r="F18" s="3">
        <v>114.93</v>
      </c>
      <c r="G18" s="3">
        <v>6.35</v>
      </c>
      <c r="H18" s="3">
        <v>0.058499999999999996</v>
      </c>
      <c r="I18" s="15">
        <v>97581.0</v>
      </c>
      <c r="J18" s="15">
        <v>108534.0</v>
      </c>
    </row>
    <row r="19">
      <c r="A19" s="7">
        <v>40651.0</v>
      </c>
      <c r="B19" s="5">
        <f t="shared" si="1"/>
        <v>40673</v>
      </c>
      <c r="C19" s="3">
        <v>114.0</v>
      </c>
      <c r="D19" s="3">
        <v>116.94</v>
      </c>
      <c r="E19" s="3">
        <v>112.73</v>
      </c>
      <c r="F19" s="3">
        <v>116.66</v>
      </c>
      <c r="G19" s="3">
        <v>1.73</v>
      </c>
      <c r="H19" s="3">
        <v>0.0151</v>
      </c>
      <c r="I19" s="15">
        <v>87698.0</v>
      </c>
      <c r="J19" s="15">
        <v>122155.0</v>
      </c>
    </row>
    <row r="20">
      <c r="A20" s="8">
        <v>122.42</v>
      </c>
      <c r="B20" s="5">
        <f t="shared" si="1"/>
        <v>40674</v>
      </c>
      <c r="C20" s="3">
        <v>116.83</v>
      </c>
      <c r="D20" s="3">
        <v>117.45</v>
      </c>
      <c r="E20" s="3">
        <v>110.88</v>
      </c>
      <c r="F20" s="3">
        <v>111.48</v>
      </c>
      <c r="G20" s="3">
        <v>-5.18</v>
      </c>
      <c r="H20" s="6">
        <v>-0.0444</v>
      </c>
      <c r="I20" s="15">
        <v>105973.0</v>
      </c>
      <c r="J20" s="15">
        <v>131120.0</v>
      </c>
    </row>
    <row r="21">
      <c r="A21" s="8">
        <v>122.84</v>
      </c>
      <c r="B21" s="5">
        <f t="shared" si="1"/>
        <v>40675</v>
      </c>
      <c r="C21" s="3">
        <v>112.3</v>
      </c>
      <c r="D21" s="3">
        <v>113.38</v>
      </c>
      <c r="E21" s="3">
        <v>109.15</v>
      </c>
      <c r="F21" s="3">
        <v>111.85</v>
      </c>
      <c r="G21" s="3">
        <v>0.37</v>
      </c>
      <c r="H21" s="3">
        <v>0.0033</v>
      </c>
      <c r="I21" s="15">
        <v>80596.0</v>
      </c>
      <c r="J21" s="15">
        <v>137156.0</v>
      </c>
    </row>
    <row r="22">
      <c r="A22" s="8">
        <v>120.38</v>
      </c>
      <c r="B22" s="5">
        <f t="shared" si="1"/>
        <v>40676</v>
      </c>
      <c r="C22" s="3">
        <v>111.5</v>
      </c>
      <c r="D22" s="3">
        <v>113.71</v>
      </c>
      <c r="E22" s="3">
        <v>110.65</v>
      </c>
      <c r="F22" s="3">
        <v>112.79</v>
      </c>
      <c r="G22" s="3">
        <v>0.94</v>
      </c>
      <c r="H22" s="3">
        <v>0.0084</v>
      </c>
      <c r="I22" s="15">
        <v>53756.0</v>
      </c>
      <c r="J22" s="15">
        <v>141376.0</v>
      </c>
    </row>
    <row r="23">
      <c r="A23" s="8">
        <v>120.97</v>
      </c>
      <c r="B23" s="5">
        <f t="shared" si="1"/>
        <v>40679</v>
      </c>
      <c r="C23" s="3">
        <v>112.5</v>
      </c>
      <c r="D23" s="3">
        <v>113.04</v>
      </c>
      <c r="E23" s="3">
        <v>109.85</v>
      </c>
      <c r="F23" s="3">
        <v>110.45</v>
      </c>
      <c r="G23" s="3">
        <v>-2.34</v>
      </c>
      <c r="H23" s="6">
        <v>-0.0207</v>
      </c>
      <c r="I23" s="15">
        <v>73010.0</v>
      </c>
      <c r="J23" s="15">
        <v>139876.0</v>
      </c>
    </row>
    <row r="24">
      <c r="A24" s="11">
        <v>-1.81</v>
      </c>
      <c r="B24" s="5">
        <f t="shared" si="1"/>
        <v>40680</v>
      </c>
      <c r="C24" s="3">
        <v>109.85</v>
      </c>
      <c r="D24" s="3">
        <v>111.41</v>
      </c>
      <c r="E24" s="3">
        <v>107.75</v>
      </c>
      <c r="F24" s="3">
        <v>109.62</v>
      </c>
      <c r="G24" s="3">
        <v>-0.83</v>
      </c>
      <c r="H24" s="6">
        <v>-0.0075</v>
      </c>
      <c r="I24" s="15">
        <v>79966.0</v>
      </c>
      <c r="J24" s="15">
        <v>146424.0</v>
      </c>
    </row>
    <row r="25">
      <c r="A25" s="12">
        <v>-0.0147</v>
      </c>
      <c r="B25" s="5">
        <f t="shared" si="1"/>
        <v>40681</v>
      </c>
      <c r="C25" s="3">
        <v>110.29</v>
      </c>
      <c r="D25" s="3">
        <v>112.7</v>
      </c>
      <c r="E25" s="3">
        <v>110.1</v>
      </c>
      <c r="F25" s="3">
        <v>111.89</v>
      </c>
      <c r="G25" s="3">
        <v>2.27</v>
      </c>
      <c r="H25" s="3">
        <v>0.0207</v>
      </c>
      <c r="I25" s="15">
        <v>61752.0</v>
      </c>
      <c r="J25" s="15">
        <v>154014.0</v>
      </c>
    </row>
    <row r="26">
      <c r="A26" s="17">
        <v>19955.0</v>
      </c>
      <c r="B26" s="5">
        <f t="shared" si="1"/>
        <v>40682</v>
      </c>
      <c r="C26" s="3">
        <v>111.92</v>
      </c>
      <c r="D26" s="3">
        <v>112.56</v>
      </c>
      <c r="E26" s="3">
        <v>110.79</v>
      </c>
      <c r="F26" s="3">
        <v>111.01</v>
      </c>
      <c r="G26" s="3">
        <v>-0.88</v>
      </c>
      <c r="H26" s="6">
        <v>-0.0079</v>
      </c>
      <c r="I26" s="15">
        <v>61077.0</v>
      </c>
      <c r="J26" s="15">
        <v>152988.0</v>
      </c>
    </row>
    <row r="27">
      <c r="A27" s="17">
        <v>46895.0</v>
      </c>
      <c r="B27" s="5">
        <f t="shared" si="1"/>
        <v>40683</v>
      </c>
      <c r="C27" s="3">
        <v>111.28</v>
      </c>
      <c r="D27" s="3">
        <v>112.5</v>
      </c>
      <c r="E27" s="3">
        <v>108.25</v>
      </c>
      <c r="F27" s="3">
        <v>112.02</v>
      </c>
      <c r="G27" s="3">
        <v>1.01</v>
      </c>
      <c r="H27" s="3">
        <v>0.0091</v>
      </c>
      <c r="I27" s="15">
        <v>57117.0</v>
      </c>
      <c r="J27" s="15">
        <v>153268.0</v>
      </c>
    </row>
    <row r="28">
      <c r="A28" s="7">
        <v>40652.0</v>
      </c>
      <c r="B28" s="5">
        <f t="shared" si="1"/>
        <v>40686</v>
      </c>
      <c r="C28" s="3">
        <v>111.75</v>
      </c>
      <c r="D28" s="3">
        <v>111.75</v>
      </c>
      <c r="E28" s="3">
        <v>108.27</v>
      </c>
      <c r="F28" s="3">
        <v>109.78</v>
      </c>
      <c r="G28" s="3">
        <v>-2.24</v>
      </c>
      <c r="H28" s="6">
        <v>-0.02</v>
      </c>
      <c r="I28" s="15">
        <v>63449.0</v>
      </c>
      <c r="J28" s="15">
        <v>147284.0</v>
      </c>
    </row>
    <row r="29">
      <c r="A29" s="8">
        <v>120.99</v>
      </c>
      <c r="B29" s="5">
        <f t="shared" si="1"/>
        <v>40687</v>
      </c>
      <c r="C29" s="3">
        <v>109.8</v>
      </c>
      <c r="D29" s="3">
        <v>112.32</v>
      </c>
      <c r="E29" s="3">
        <v>109.73</v>
      </c>
      <c r="F29" s="3">
        <v>112.17</v>
      </c>
      <c r="G29" s="3">
        <v>2.39</v>
      </c>
      <c r="H29" s="3">
        <v>0.0218</v>
      </c>
      <c r="I29" s="15">
        <v>75459.0</v>
      </c>
      <c r="J29" s="15">
        <v>145770.0</v>
      </c>
    </row>
    <row r="30">
      <c r="A30" s="8">
        <v>121.62</v>
      </c>
      <c r="B30" s="5">
        <f t="shared" si="1"/>
        <v>40688</v>
      </c>
      <c r="C30" s="3">
        <v>111.62</v>
      </c>
      <c r="D30" s="3">
        <v>114.63</v>
      </c>
      <c r="E30" s="3">
        <v>110.81</v>
      </c>
      <c r="F30" s="3">
        <v>114.55</v>
      </c>
      <c r="G30" s="3">
        <v>2.38</v>
      </c>
      <c r="H30" s="3">
        <v>0.0212</v>
      </c>
      <c r="I30" s="15">
        <v>74011.0</v>
      </c>
      <c r="J30" s="15">
        <v>139184.0</v>
      </c>
    </row>
    <row r="31">
      <c r="A31" s="8">
        <v>118.52</v>
      </c>
      <c r="B31" s="5">
        <f t="shared" si="1"/>
        <v>40689</v>
      </c>
      <c r="C31" s="3">
        <v>114.95</v>
      </c>
      <c r="D31" s="3">
        <v>115.02</v>
      </c>
      <c r="E31" s="3">
        <v>113.73</v>
      </c>
      <c r="F31" s="3">
        <v>114.68</v>
      </c>
      <c r="G31" s="3">
        <v>0.13</v>
      </c>
      <c r="H31" s="3">
        <v>0.0011</v>
      </c>
      <c r="I31" s="15">
        <v>59334.0</v>
      </c>
      <c r="J31" s="15">
        <v>143328.0</v>
      </c>
    </row>
    <row r="32">
      <c r="A32" s="8">
        <v>120.7</v>
      </c>
      <c r="B32" s="5">
        <f t="shared" si="1"/>
        <v>40690</v>
      </c>
      <c r="C32" s="3">
        <v>114.58</v>
      </c>
      <c r="D32" s="3">
        <v>115.3</v>
      </c>
      <c r="E32" s="3">
        <v>114.09</v>
      </c>
      <c r="F32" s="3">
        <v>114.72</v>
      </c>
      <c r="G32" s="3">
        <v>0.04</v>
      </c>
      <c r="H32" s="3">
        <v>3.0E-4</v>
      </c>
      <c r="I32" s="15">
        <v>45814.0</v>
      </c>
      <c r="J32" s="15">
        <v>142617.0</v>
      </c>
    </row>
    <row r="33">
      <c r="A33" s="11">
        <v>-0.27</v>
      </c>
      <c r="B33" s="5">
        <f t="shared" si="1"/>
        <v>40693</v>
      </c>
      <c r="C33" s="3">
        <v>114.64</v>
      </c>
      <c r="D33" s="3">
        <v>114.64</v>
      </c>
      <c r="E33" s="3">
        <v>113.96</v>
      </c>
      <c r="F33" s="3">
        <v>114.37</v>
      </c>
      <c r="G33" s="3">
        <v>-0.35</v>
      </c>
      <c r="H33" s="6">
        <v>-0.0031</v>
      </c>
      <c r="I33" s="15">
        <v>4862.0</v>
      </c>
      <c r="J33" s="15">
        <v>143305.0</v>
      </c>
    </row>
    <row r="34">
      <c r="A34" s="12">
        <v>-0.0022</v>
      </c>
      <c r="B34" s="5">
        <f t="shared" si="1"/>
        <v>40694</v>
      </c>
      <c r="C34" s="3">
        <v>114.2</v>
      </c>
      <c r="D34" s="3">
        <v>117.15</v>
      </c>
      <c r="E34" s="3">
        <v>114.2</v>
      </c>
      <c r="F34" s="3">
        <v>116.38</v>
      </c>
      <c r="G34" s="3">
        <v>2.01</v>
      </c>
      <c r="H34" s="3">
        <v>0.0176</v>
      </c>
      <c r="I34" s="15">
        <v>70839.0</v>
      </c>
      <c r="J34" s="15">
        <v>147725.0</v>
      </c>
    </row>
    <row r="35">
      <c r="A35" s="17">
        <v>33381.0</v>
      </c>
      <c r="B35" s="5">
        <f t="shared" si="1"/>
        <v>40695</v>
      </c>
      <c r="C35" s="3">
        <v>116.82</v>
      </c>
      <c r="D35" s="3">
        <v>116.85</v>
      </c>
      <c r="E35" s="3">
        <v>113.5</v>
      </c>
      <c r="F35" s="3">
        <v>114.19</v>
      </c>
      <c r="G35" s="3">
        <v>-2.19</v>
      </c>
      <c r="H35" s="6">
        <v>-0.0188</v>
      </c>
      <c r="I35" s="15">
        <v>79123.0</v>
      </c>
      <c r="J35" s="15">
        <v>151863.0</v>
      </c>
    </row>
    <row r="36">
      <c r="A36" s="17">
        <v>48803.0</v>
      </c>
      <c r="B36" s="5">
        <f t="shared" si="1"/>
        <v>40696</v>
      </c>
      <c r="C36" s="3">
        <v>114.16</v>
      </c>
      <c r="D36" s="3">
        <v>115.5</v>
      </c>
      <c r="E36" s="3">
        <v>113.4</v>
      </c>
      <c r="F36" s="3">
        <v>115.16</v>
      </c>
      <c r="G36" s="3">
        <v>0.97</v>
      </c>
      <c r="H36" s="3">
        <v>0.0085</v>
      </c>
      <c r="I36" s="15">
        <v>109376.0</v>
      </c>
      <c r="J36" s="15">
        <v>146868.0</v>
      </c>
    </row>
    <row r="37">
      <c r="A37" s="7">
        <v>40653.0</v>
      </c>
      <c r="B37" s="5">
        <f t="shared" si="1"/>
        <v>40697</v>
      </c>
      <c r="C37" s="3">
        <v>115.38</v>
      </c>
      <c r="D37" s="3">
        <v>115.87</v>
      </c>
      <c r="E37" s="3">
        <v>113.03</v>
      </c>
      <c r="F37" s="3">
        <v>115.46</v>
      </c>
      <c r="G37" s="3">
        <v>0.3</v>
      </c>
      <c r="H37" s="3">
        <v>0.0026</v>
      </c>
      <c r="I37" s="15">
        <v>85856.0</v>
      </c>
      <c r="J37" s="15">
        <v>148376.0</v>
      </c>
    </row>
    <row r="38">
      <c r="A38" s="8">
        <v>120.6</v>
      </c>
      <c r="B38" s="5">
        <f t="shared" si="1"/>
        <v>40700</v>
      </c>
      <c r="C38" s="3">
        <v>115.48</v>
      </c>
      <c r="D38" s="3">
        <v>115.69</v>
      </c>
      <c r="E38" s="3">
        <v>113.6</v>
      </c>
      <c r="F38" s="3">
        <v>114.08</v>
      </c>
      <c r="G38" s="3">
        <v>-1.38</v>
      </c>
      <c r="H38" s="6">
        <v>-0.012</v>
      </c>
      <c r="I38" s="15">
        <v>72168.0</v>
      </c>
      <c r="J38" s="15">
        <v>146865.0</v>
      </c>
    </row>
    <row r="39">
      <c r="A39" s="8">
        <v>123.47</v>
      </c>
      <c r="B39" s="5">
        <f t="shared" si="1"/>
        <v>40701</v>
      </c>
      <c r="C39" s="3">
        <v>114.08</v>
      </c>
      <c r="D39" s="3">
        <v>116.98</v>
      </c>
      <c r="E39" s="3">
        <v>113.45</v>
      </c>
      <c r="F39" s="3">
        <v>116.34</v>
      </c>
      <c r="G39" s="3">
        <v>2.26</v>
      </c>
      <c r="H39" s="3">
        <v>0.019799999999999998</v>
      </c>
      <c r="I39" s="15">
        <v>141859.0</v>
      </c>
      <c r="J39" s="15">
        <v>154456.0</v>
      </c>
    </row>
    <row r="40">
      <c r="A40" s="8">
        <v>120.52</v>
      </c>
      <c r="B40" s="5">
        <f t="shared" si="1"/>
        <v>40702</v>
      </c>
      <c r="C40" s="3">
        <v>116.48</v>
      </c>
      <c r="D40" s="3">
        <v>118.2</v>
      </c>
      <c r="E40" s="3">
        <v>115.33</v>
      </c>
      <c r="F40" s="3">
        <v>117.47</v>
      </c>
      <c r="G40" s="3">
        <v>1.13</v>
      </c>
      <c r="H40" s="3">
        <v>0.0097</v>
      </c>
      <c r="I40" s="15">
        <v>147144.0</v>
      </c>
      <c r="J40" s="15">
        <v>157885.0</v>
      </c>
    </row>
    <row r="41">
      <c r="A41" s="8">
        <v>123.14</v>
      </c>
      <c r="B41" s="5">
        <f t="shared" si="1"/>
        <v>40703</v>
      </c>
      <c r="C41" s="3">
        <v>117.37</v>
      </c>
      <c r="D41" s="3">
        <v>119.4</v>
      </c>
      <c r="E41" s="3">
        <v>117.0</v>
      </c>
      <c r="F41" s="3">
        <v>119.11</v>
      </c>
      <c r="G41" s="3">
        <v>1.64</v>
      </c>
      <c r="H41" s="3">
        <v>0.013999999999999999</v>
      </c>
      <c r="I41" s="15">
        <v>167586.0</v>
      </c>
      <c r="J41" s="15">
        <v>184607.0</v>
      </c>
    </row>
    <row r="42">
      <c r="A42" s="9">
        <f>+2.44</f>
        <v>2.44</v>
      </c>
      <c r="B42" s="5">
        <f t="shared" si="1"/>
        <v>40704</v>
      </c>
      <c r="C42" s="3">
        <v>119.25</v>
      </c>
      <c r="D42" s="3">
        <v>119.6</v>
      </c>
      <c r="E42" s="3">
        <v>117.18</v>
      </c>
      <c r="F42" s="3">
        <v>118.35</v>
      </c>
      <c r="G42" s="3">
        <v>-0.76</v>
      </c>
      <c r="H42" s="6">
        <v>-0.0064</v>
      </c>
      <c r="I42" s="15">
        <v>132660.0</v>
      </c>
      <c r="J42" s="15">
        <v>203037.0</v>
      </c>
    </row>
    <row r="43">
      <c r="A43" s="9">
        <f>+2.02%</f>
        <v>0.0202</v>
      </c>
      <c r="B43" s="5">
        <f t="shared" si="1"/>
        <v>40707</v>
      </c>
      <c r="C43" s="3">
        <v>117.96</v>
      </c>
      <c r="D43" s="3">
        <v>119.73</v>
      </c>
      <c r="E43" s="3">
        <v>116.51</v>
      </c>
      <c r="F43" s="3">
        <v>118.42</v>
      </c>
      <c r="G43" s="3">
        <v>0.07</v>
      </c>
      <c r="H43" s="3">
        <v>6.0E-4</v>
      </c>
      <c r="I43" s="15">
        <v>239618.0</v>
      </c>
      <c r="J43" s="15">
        <v>219943.0</v>
      </c>
    </row>
    <row r="44">
      <c r="A44" s="16">
        <v>28669.0</v>
      </c>
      <c r="B44" s="5">
        <f t="shared" si="1"/>
        <v>40708</v>
      </c>
      <c r="C44" s="3">
        <v>118.0</v>
      </c>
      <c r="D44" s="3">
        <v>120.0</v>
      </c>
      <c r="E44" s="3">
        <v>117.9</v>
      </c>
      <c r="F44" s="3">
        <v>119.35</v>
      </c>
      <c r="G44" s="3">
        <v>0.93</v>
      </c>
      <c r="H44" s="3">
        <v>0.0079</v>
      </c>
      <c r="I44" s="15">
        <v>251858.0</v>
      </c>
      <c r="J44" s="15">
        <v>229752.0</v>
      </c>
    </row>
    <row r="45">
      <c r="A45" s="16">
        <v>48271.0</v>
      </c>
      <c r="B45" s="5">
        <f t="shared" si="1"/>
        <v>40709</v>
      </c>
      <c r="C45" s="3">
        <v>119.09</v>
      </c>
      <c r="D45" s="3">
        <v>119.38</v>
      </c>
      <c r="E45" s="3">
        <v>112.32</v>
      </c>
      <c r="F45" s="3">
        <v>113.01</v>
      </c>
      <c r="G45" s="3">
        <v>-6.34</v>
      </c>
      <c r="H45" s="6">
        <v>-0.0531</v>
      </c>
      <c r="I45" s="15">
        <v>312925.0</v>
      </c>
      <c r="J45" s="15">
        <v>214796.0</v>
      </c>
    </row>
    <row r="46">
      <c r="A46" s="7">
        <v>40654.0</v>
      </c>
      <c r="B46" s="5">
        <f t="shared" si="1"/>
        <v>40710</v>
      </c>
      <c r="C46" s="3">
        <v>113.72</v>
      </c>
      <c r="D46" s="3">
        <v>114.94</v>
      </c>
      <c r="E46" s="3">
        <v>112.55</v>
      </c>
      <c r="F46" s="3">
        <v>114.02</v>
      </c>
      <c r="G46" s="3">
        <v>1.01</v>
      </c>
      <c r="H46" s="3">
        <v>0.0089</v>
      </c>
      <c r="I46" s="15">
        <v>229648.0</v>
      </c>
      <c r="J46" s="15">
        <v>209956.0</v>
      </c>
    </row>
    <row r="47">
      <c r="A47" s="8">
        <v>123.57</v>
      </c>
      <c r="B47" s="5">
        <f t="shared" si="1"/>
        <v>40711</v>
      </c>
      <c r="C47" s="3">
        <v>114.21</v>
      </c>
      <c r="D47" s="3">
        <v>114.31</v>
      </c>
      <c r="E47" s="3">
        <v>111.05</v>
      </c>
      <c r="F47" s="3">
        <v>113.21</v>
      </c>
      <c r="G47" s="3">
        <v>-0.81</v>
      </c>
      <c r="H47" s="6">
        <v>-0.0071</v>
      </c>
      <c r="I47" s="15">
        <v>213256.0</v>
      </c>
      <c r="J47" s="15">
        <v>206117.0</v>
      </c>
    </row>
    <row r="48">
      <c r="A48" s="8">
        <v>124.05</v>
      </c>
      <c r="B48" s="5">
        <f t="shared" si="1"/>
        <v>40714</v>
      </c>
      <c r="C48" s="3">
        <v>112.96</v>
      </c>
      <c r="D48" s="3">
        <v>113.38</v>
      </c>
      <c r="E48" s="3">
        <v>111.23</v>
      </c>
      <c r="F48" s="3">
        <v>111.69</v>
      </c>
      <c r="G48" s="3">
        <v>-1.52</v>
      </c>
      <c r="H48" s="6">
        <v>-0.0134</v>
      </c>
      <c r="I48" s="15">
        <v>180219.0</v>
      </c>
      <c r="J48" s="15">
        <v>205027.0</v>
      </c>
    </row>
    <row r="49">
      <c r="A49" s="8">
        <v>122.53</v>
      </c>
      <c r="B49" s="5">
        <f t="shared" si="1"/>
        <v>40715</v>
      </c>
      <c r="C49" s="3">
        <v>111.54</v>
      </c>
      <c r="D49" s="3">
        <v>113.1</v>
      </c>
      <c r="E49" s="3">
        <v>109.92</v>
      </c>
      <c r="F49" s="3">
        <v>110.95</v>
      </c>
      <c r="G49" s="3">
        <v>-0.74</v>
      </c>
      <c r="H49" s="6">
        <v>-0.0066</v>
      </c>
      <c r="I49" s="15">
        <v>230044.0</v>
      </c>
      <c r="J49" s="15">
        <v>190272.0</v>
      </c>
    </row>
    <row r="50">
      <c r="A50" s="8">
        <v>123.3</v>
      </c>
      <c r="B50" s="5">
        <f t="shared" si="1"/>
        <v>40716</v>
      </c>
      <c r="C50" s="3">
        <v>110.97</v>
      </c>
      <c r="D50" s="3">
        <v>114.48</v>
      </c>
      <c r="E50" s="3">
        <v>110.35</v>
      </c>
      <c r="F50" s="3">
        <v>114.21</v>
      </c>
      <c r="G50" s="3">
        <v>3.26</v>
      </c>
      <c r="H50" s="3">
        <v>0.0294</v>
      </c>
      <c r="I50" s="15">
        <v>220807.0</v>
      </c>
      <c r="J50" s="15">
        <v>191084.0</v>
      </c>
    </row>
    <row r="51">
      <c r="A51" s="9">
        <f>+0.16</f>
        <v>0.16</v>
      </c>
      <c r="B51" s="5">
        <f t="shared" si="1"/>
        <v>40717</v>
      </c>
      <c r="C51" s="3">
        <v>113.19</v>
      </c>
      <c r="D51" s="3">
        <v>113.4</v>
      </c>
      <c r="E51" s="3">
        <v>105.72</v>
      </c>
      <c r="F51" s="3">
        <v>107.26</v>
      </c>
      <c r="G51" s="3">
        <v>-6.95</v>
      </c>
      <c r="H51" s="6">
        <v>-0.0609</v>
      </c>
      <c r="I51" s="15">
        <v>463808.0</v>
      </c>
      <c r="J51" s="15">
        <v>188520.0</v>
      </c>
    </row>
    <row r="52">
      <c r="A52" s="9">
        <f>+0.13%</f>
        <v>0.0013</v>
      </c>
      <c r="B52" s="5">
        <f t="shared" si="1"/>
        <v>40718</v>
      </c>
      <c r="C52" s="3">
        <v>108.59</v>
      </c>
      <c r="D52" s="3">
        <v>108.7</v>
      </c>
      <c r="E52" s="3">
        <v>103.62</v>
      </c>
      <c r="F52" s="3">
        <v>105.12</v>
      </c>
      <c r="G52" s="3">
        <v>-2.14</v>
      </c>
      <c r="H52" s="6">
        <v>-0.02</v>
      </c>
      <c r="I52" s="15">
        <v>264607.0</v>
      </c>
      <c r="J52" s="15">
        <v>177943.0</v>
      </c>
    </row>
    <row r="53">
      <c r="A53" s="16">
        <v>17471.0</v>
      </c>
      <c r="B53" s="5">
        <f t="shared" si="1"/>
        <v>40721</v>
      </c>
      <c r="C53" s="3">
        <v>105.1</v>
      </c>
      <c r="D53" s="3">
        <v>106.74</v>
      </c>
      <c r="E53" s="3">
        <v>102.28</v>
      </c>
      <c r="F53" s="3">
        <v>105.99</v>
      </c>
      <c r="G53" s="3">
        <v>0.87</v>
      </c>
      <c r="H53" s="3">
        <v>0.0083</v>
      </c>
      <c r="I53" s="15">
        <v>204812.0</v>
      </c>
      <c r="J53" s="15">
        <v>175119.0</v>
      </c>
    </row>
    <row r="54">
      <c r="A54" s="16">
        <v>48818.0</v>
      </c>
      <c r="B54" s="5">
        <f t="shared" si="1"/>
        <v>40722</v>
      </c>
      <c r="C54" s="3">
        <v>106.76</v>
      </c>
      <c r="D54" s="3">
        <v>109.05</v>
      </c>
      <c r="E54" s="3">
        <v>105.35</v>
      </c>
      <c r="F54" s="3">
        <v>108.78</v>
      </c>
      <c r="G54" s="3">
        <v>2.79</v>
      </c>
      <c r="H54" s="3">
        <v>0.0263</v>
      </c>
      <c r="I54" s="15">
        <v>212658.0</v>
      </c>
      <c r="J54" s="15">
        <v>153396.0</v>
      </c>
    </row>
    <row r="55">
      <c r="A55" s="7">
        <v>40658.0</v>
      </c>
      <c r="B55" s="5">
        <f t="shared" si="1"/>
        <v>40723</v>
      </c>
      <c r="C55" s="3">
        <v>108.65</v>
      </c>
      <c r="D55" s="3">
        <v>112.67</v>
      </c>
      <c r="E55" s="3">
        <v>108.1</v>
      </c>
      <c r="F55" s="3">
        <v>112.4</v>
      </c>
      <c r="G55" s="3">
        <v>3.62</v>
      </c>
      <c r="H55" s="3">
        <v>0.0333</v>
      </c>
      <c r="I55" s="15">
        <v>230745.0</v>
      </c>
      <c r="J55" s="15">
        <v>147101.0</v>
      </c>
    </row>
    <row r="56">
      <c r="A56" s="8">
        <v>123.8</v>
      </c>
      <c r="B56" s="5">
        <f t="shared" si="1"/>
        <v>40724</v>
      </c>
      <c r="C56" s="3">
        <v>112.3</v>
      </c>
      <c r="D56" s="3">
        <v>113.24</v>
      </c>
      <c r="E56" s="3">
        <v>110.72</v>
      </c>
      <c r="F56" s="3">
        <v>112.48</v>
      </c>
      <c r="G56" s="3">
        <v>0.08</v>
      </c>
      <c r="H56" s="3">
        <v>7.000000000000001E-4</v>
      </c>
      <c r="I56" s="15">
        <v>193564.0</v>
      </c>
      <c r="J56" s="15">
        <v>145441.0</v>
      </c>
    </row>
    <row r="57">
      <c r="A57" s="8">
        <v>124.04</v>
      </c>
      <c r="B57" s="5">
        <f t="shared" si="1"/>
        <v>40725</v>
      </c>
      <c r="C57" s="3">
        <v>111.8</v>
      </c>
      <c r="D57" s="3">
        <v>112.48</v>
      </c>
      <c r="E57" s="3">
        <v>109.5</v>
      </c>
      <c r="F57" s="3">
        <v>111.77</v>
      </c>
      <c r="G57" s="3">
        <v>-0.71</v>
      </c>
      <c r="H57" s="6">
        <v>-0.0063</v>
      </c>
      <c r="I57" s="15">
        <v>158438.0</v>
      </c>
      <c r="J57" s="15">
        <v>145717.0</v>
      </c>
    </row>
    <row r="58">
      <c r="A58" s="8">
        <v>122.08</v>
      </c>
      <c r="B58" s="5">
        <f t="shared" si="1"/>
        <v>40728</v>
      </c>
      <c r="C58" s="3">
        <v>111.3</v>
      </c>
      <c r="D58" s="3">
        <v>112.16</v>
      </c>
      <c r="E58" s="3">
        <v>111.02</v>
      </c>
      <c r="F58" s="3">
        <v>111.39</v>
      </c>
      <c r="G58" s="3">
        <v>-0.38</v>
      </c>
      <c r="H58" s="6">
        <v>-0.0034</v>
      </c>
      <c r="I58" s="15">
        <v>44885.0</v>
      </c>
      <c r="J58" s="15">
        <v>143091.0</v>
      </c>
    </row>
    <row r="59">
      <c r="A59" s="8">
        <v>122.97</v>
      </c>
      <c r="B59" s="5">
        <f t="shared" si="1"/>
        <v>40729</v>
      </c>
      <c r="C59" s="3">
        <v>111.55</v>
      </c>
      <c r="D59" s="3">
        <v>114.44</v>
      </c>
      <c r="E59" s="3">
        <v>110.45</v>
      </c>
      <c r="F59" s="3">
        <v>113.61</v>
      </c>
      <c r="G59" s="3">
        <v>2.22</v>
      </c>
      <c r="H59" s="3">
        <v>0.0199</v>
      </c>
      <c r="I59" s="15">
        <v>188854.0</v>
      </c>
      <c r="J59" s="15">
        <v>126153.0</v>
      </c>
    </row>
    <row r="60">
      <c r="A60" s="11">
        <v>-0.33</v>
      </c>
      <c r="B60" s="5">
        <f t="shared" si="1"/>
        <v>40730</v>
      </c>
      <c r="C60" s="3">
        <v>113.51</v>
      </c>
      <c r="D60" s="3">
        <v>114.32</v>
      </c>
      <c r="E60" s="3">
        <v>111.91</v>
      </c>
      <c r="F60" s="3">
        <v>113.62</v>
      </c>
      <c r="G60" s="3">
        <v>0.01</v>
      </c>
      <c r="H60" s="3">
        <v>1.0E-4</v>
      </c>
      <c r="I60" s="15">
        <v>183488.0</v>
      </c>
      <c r="J60" s="15">
        <v>116374.0</v>
      </c>
    </row>
    <row r="61">
      <c r="A61" s="12">
        <v>-0.0027</v>
      </c>
      <c r="B61" s="5">
        <f t="shared" si="1"/>
        <v>40731</v>
      </c>
      <c r="C61" s="3">
        <v>114.4</v>
      </c>
      <c r="D61" s="3">
        <v>118.7</v>
      </c>
      <c r="E61" s="3">
        <v>113.75</v>
      </c>
      <c r="F61" s="3">
        <v>118.59</v>
      </c>
      <c r="G61" s="3">
        <v>4.97</v>
      </c>
      <c r="H61" s="3">
        <v>0.0437</v>
      </c>
      <c r="I61" s="15">
        <v>215109.0</v>
      </c>
      <c r="J61" s="15">
        <v>105449.0</v>
      </c>
    </row>
    <row r="62">
      <c r="A62" s="17">
        <v>9213.0</v>
      </c>
      <c r="B62" s="5">
        <f t="shared" si="1"/>
        <v>40732</v>
      </c>
      <c r="C62" s="3">
        <v>118.51</v>
      </c>
      <c r="D62" s="3">
        <v>119.87</v>
      </c>
      <c r="E62" s="3">
        <v>116.88</v>
      </c>
      <c r="F62" s="3">
        <v>118.33</v>
      </c>
      <c r="G62" s="3">
        <v>-0.26</v>
      </c>
      <c r="H62" s="6">
        <v>-0.0022</v>
      </c>
      <c r="I62" s="15">
        <v>217547.0</v>
      </c>
      <c r="J62" s="15">
        <v>94931.0</v>
      </c>
    </row>
    <row r="63">
      <c r="A63" s="17">
        <v>49852.0</v>
      </c>
      <c r="B63" s="5">
        <f t="shared" si="1"/>
        <v>40735</v>
      </c>
      <c r="C63" s="3">
        <v>118.27</v>
      </c>
      <c r="D63" s="3">
        <v>118.4</v>
      </c>
      <c r="E63" s="3">
        <v>115.22</v>
      </c>
      <c r="F63" s="3">
        <v>117.24</v>
      </c>
      <c r="G63" s="3">
        <v>-1.09</v>
      </c>
      <c r="H63" s="6">
        <v>-0.0092</v>
      </c>
      <c r="I63" s="15">
        <v>179635.0</v>
      </c>
      <c r="J63" s="15">
        <v>73558.0</v>
      </c>
    </row>
    <row r="64">
      <c r="A64" s="7">
        <v>40659.0</v>
      </c>
      <c r="B64" s="5">
        <f t="shared" si="1"/>
        <v>40736</v>
      </c>
      <c r="C64" s="3">
        <v>117.22</v>
      </c>
      <c r="D64" s="3">
        <v>117.83</v>
      </c>
      <c r="E64" s="3">
        <v>114.95</v>
      </c>
      <c r="F64" s="3">
        <v>117.75</v>
      </c>
      <c r="G64" s="3">
        <v>0.51</v>
      </c>
      <c r="H64" s="3">
        <v>0.0044</v>
      </c>
      <c r="I64" s="15">
        <v>150986.0</v>
      </c>
      <c r="J64" s="15">
        <v>44768.0</v>
      </c>
    </row>
    <row r="65">
      <c r="A65" s="8">
        <v>122.32</v>
      </c>
      <c r="B65" s="5">
        <f t="shared" si="1"/>
        <v>40737</v>
      </c>
      <c r="C65" s="3">
        <v>116.95</v>
      </c>
      <c r="D65" s="3">
        <v>119.86</v>
      </c>
      <c r="E65" s="3">
        <v>116.71</v>
      </c>
      <c r="F65" s="3">
        <v>118.78</v>
      </c>
      <c r="G65" s="3">
        <v>1.03</v>
      </c>
      <c r="H65" s="3">
        <v>0.0087</v>
      </c>
      <c r="I65" s="15">
        <v>107652.0</v>
      </c>
      <c r="J65" s="15">
        <v>20589.0</v>
      </c>
    </row>
    <row r="66">
      <c r="A66" s="8">
        <v>123.6</v>
      </c>
      <c r="B66" s="5">
        <f t="shared" si="1"/>
        <v>40738</v>
      </c>
      <c r="C66" s="3">
        <v>118.53</v>
      </c>
      <c r="D66" s="3">
        <v>119.4</v>
      </c>
      <c r="E66" s="3">
        <v>117.73</v>
      </c>
      <c r="F66" s="3">
        <v>118.32</v>
      </c>
      <c r="G66" s="3">
        <v>-0.46</v>
      </c>
      <c r="H66" s="6">
        <v>-0.0039</v>
      </c>
      <c r="I66" s="15">
        <v>17508.0</v>
      </c>
      <c r="J66" s="3">
        <v>0.0</v>
      </c>
    </row>
    <row r="67">
      <c r="A67" s="8">
        <v>122.12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123.45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+0.48</f>
        <v>0.48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+0.39%</f>
        <v>0.0039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23982.0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50955.0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40660.0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123.32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125.19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122.6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124.56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+1.11</f>
        <v>1.11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+0.9%</f>
        <v>0.009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41977.0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52438.0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40661.0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125.2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125.99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123.48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124.41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-0.15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-0.0012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35737.0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54715.0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40662.0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124.05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125.48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123.76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125.3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+0.89</f>
        <v>0.89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+0.72%</f>
        <v>0.0072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14520.0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55675.0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40665.0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125.31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125.89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121.38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124.55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-0.75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19071.0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60625.0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40666.0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124.29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124.29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121.26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121.97</v>
      </c>
      <c r="B113" s="3" t="str">
        <f t="shared" si="1"/>
        <v/>
      </c>
    </row>
    <row r="114">
      <c r="A114" s="11">
        <v>-2.58</v>
      </c>
      <c r="B114" s="3" t="str">
        <f t="shared" si="1"/>
        <v>#REF!</v>
      </c>
    </row>
    <row r="115">
      <c r="A115" s="12">
        <v>-0.0207</v>
      </c>
      <c r="B115" s="3" t="str">
        <f t="shared" si="1"/>
        <v>#REF!</v>
      </c>
    </row>
    <row r="116">
      <c r="A116" s="17">
        <v>42738.0</v>
      </c>
      <c r="B116" s="3" t="str">
        <f t="shared" si="1"/>
        <v>#REF!</v>
      </c>
    </row>
    <row r="117">
      <c r="A117" s="17">
        <v>68220.0</v>
      </c>
      <c r="B117" s="3" t="str">
        <f t="shared" si="1"/>
        <v>#REF!</v>
      </c>
    </row>
    <row r="118">
      <c r="A118" s="7">
        <v>40667.0</v>
      </c>
      <c r="B118" s="3" t="str">
        <f t="shared" si="1"/>
        <v>#REF!</v>
      </c>
    </row>
    <row r="119">
      <c r="A119" s="8">
        <v>121.52</v>
      </c>
      <c r="B119" s="3" t="str">
        <f t="shared" si="1"/>
        <v>#REF!</v>
      </c>
    </row>
    <row r="120">
      <c r="A120" s="8">
        <v>122.49</v>
      </c>
      <c r="B120" s="3" t="str">
        <f t="shared" si="1"/>
        <v>#REF!</v>
      </c>
    </row>
    <row r="121">
      <c r="A121" s="8">
        <v>120.0</v>
      </c>
      <c r="B121" s="3" t="str">
        <f t="shared" si="1"/>
        <v>#REF!</v>
      </c>
    </row>
    <row r="122">
      <c r="A122" s="8">
        <v>120.69</v>
      </c>
      <c r="B122" s="3" t="str">
        <f t="shared" si="1"/>
        <v>#REF!</v>
      </c>
    </row>
    <row r="123">
      <c r="A123" s="11">
        <v>-1.28</v>
      </c>
      <c r="B123" s="3" t="str">
        <f t="shared" si="1"/>
        <v>#REF!</v>
      </c>
    </row>
    <row r="124">
      <c r="A124" s="12">
        <v>-0.0105</v>
      </c>
      <c r="B124" s="3" t="str">
        <f t="shared" si="1"/>
        <v>#REF!</v>
      </c>
    </row>
    <row r="125">
      <c r="A125" s="17">
        <v>57717.0</v>
      </c>
      <c r="B125" s="3" t="str">
        <f t="shared" si="1"/>
        <v>#REF!</v>
      </c>
    </row>
    <row r="126">
      <c r="A126" s="17">
        <v>83833.0</v>
      </c>
      <c r="B126" s="3" t="str">
        <f t="shared" si="1"/>
        <v>#REF!</v>
      </c>
    </row>
    <row r="127">
      <c r="A127" s="7">
        <v>40668.0</v>
      </c>
      <c r="B127" s="3" t="str">
        <f t="shared" si="1"/>
        <v>#REF!</v>
      </c>
    </row>
    <row r="128">
      <c r="A128" s="8">
        <v>120.25</v>
      </c>
      <c r="B128" s="3" t="str">
        <f t="shared" si="1"/>
        <v>#REF!</v>
      </c>
    </row>
    <row r="129">
      <c r="A129" s="8">
        <v>121.31</v>
      </c>
      <c r="B129" s="3" t="str">
        <f t="shared" si="1"/>
        <v>#REF!</v>
      </c>
    </row>
    <row r="130">
      <c r="A130" s="8">
        <v>108.57</v>
      </c>
      <c r="B130" s="3" t="str">
        <f t="shared" si="1"/>
        <v>#REF!</v>
      </c>
    </row>
    <row r="131">
      <c r="A131" s="8">
        <v>110.32</v>
      </c>
      <c r="B131" s="3" t="str">
        <f t="shared" si="1"/>
        <v>#REF!</v>
      </c>
    </row>
    <row r="132">
      <c r="A132" s="11">
        <v>-10.37</v>
      </c>
      <c r="B132" s="3" t="str">
        <f t="shared" si="1"/>
        <v>#REF!</v>
      </c>
    </row>
    <row r="133">
      <c r="A133" s="12">
        <v>-0.0859</v>
      </c>
      <c r="B133" s="3" t="str">
        <f t="shared" si="1"/>
        <v>#REF!</v>
      </c>
    </row>
    <row r="134">
      <c r="A134" s="17">
        <v>70123.0</v>
      </c>
      <c r="B134" s="3" t="str">
        <f t="shared" si="1"/>
        <v>#REF!</v>
      </c>
    </row>
    <row r="135">
      <c r="A135" s="17">
        <v>92448.0</v>
      </c>
      <c r="B135" s="3" t="str">
        <f t="shared" si="1"/>
        <v>#REF!</v>
      </c>
    </row>
    <row r="136">
      <c r="A136" s="7">
        <v>40669.0</v>
      </c>
      <c r="B136" s="3" t="str">
        <f t="shared" si="1"/>
        <v>#REF!</v>
      </c>
    </row>
    <row r="137">
      <c r="A137" s="8">
        <v>110.64</v>
      </c>
      <c r="B137" s="3" t="str">
        <f t="shared" si="1"/>
        <v>#REF!</v>
      </c>
    </row>
    <row r="138">
      <c r="A138" s="8">
        <v>113.54</v>
      </c>
      <c r="B138" s="3" t="str">
        <f t="shared" si="1"/>
        <v>#REF!</v>
      </c>
    </row>
    <row r="139">
      <c r="A139" s="8">
        <v>104.78</v>
      </c>
      <c r="B139" s="3" t="str">
        <f t="shared" si="1"/>
        <v>#REF!</v>
      </c>
    </row>
    <row r="140">
      <c r="A140" s="8">
        <v>108.58</v>
      </c>
      <c r="B140" s="3" t="str">
        <f t="shared" si="1"/>
        <v>#REF!</v>
      </c>
    </row>
    <row r="141">
      <c r="A141" s="11">
        <v>-1.74</v>
      </c>
      <c r="B141" s="3" t="str">
        <f t="shared" si="1"/>
        <v>#REF!</v>
      </c>
    </row>
    <row r="142">
      <c r="A142" s="12">
        <v>-0.0158</v>
      </c>
      <c r="B142" s="3" t="str">
        <f t="shared" si="1"/>
        <v>#REF!</v>
      </c>
    </row>
    <row r="143">
      <c r="A143" s="17">
        <v>73632.0</v>
      </c>
      <c r="B143" s="3" t="str">
        <f t="shared" si="1"/>
        <v>#REF!</v>
      </c>
    </row>
    <row r="144">
      <c r="A144" s="17">
        <v>97956.0</v>
      </c>
      <c r="B144" s="3" t="str">
        <f t="shared" si="1"/>
        <v>#REF!</v>
      </c>
    </row>
    <row r="145">
      <c r="A145" s="7">
        <v>40672.0</v>
      </c>
      <c r="B145" s="3" t="str">
        <f t="shared" si="1"/>
        <v>#REF!</v>
      </c>
    </row>
    <row r="146">
      <c r="A146" s="8">
        <v>109.68</v>
      </c>
      <c r="B146" s="3" t="str">
        <f t="shared" si="1"/>
        <v>#REF!</v>
      </c>
    </row>
    <row r="147">
      <c r="A147" s="8">
        <v>115.53</v>
      </c>
      <c r="B147" s="3" t="str">
        <f t="shared" si="1"/>
        <v>#REF!</v>
      </c>
    </row>
    <row r="148">
      <c r="A148" s="8">
        <v>108.71</v>
      </c>
      <c r="B148" s="3" t="str">
        <f t="shared" si="1"/>
        <v>#REF!</v>
      </c>
    </row>
    <row r="149">
      <c r="A149" s="8">
        <v>114.93</v>
      </c>
      <c r="B149" s="3" t="str">
        <f t="shared" si="1"/>
        <v>#REF!</v>
      </c>
    </row>
    <row r="150">
      <c r="A150" s="9">
        <f>+6.35</f>
        <v>6.35</v>
      </c>
      <c r="B150" s="3" t="str">
        <f t="shared" si="1"/>
        <v>#REF!</v>
      </c>
    </row>
    <row r="151">
      <c r="A151" s="9">
        <f>+5.85%</f>
        <v>0.0585</v>
      </c>
      <c r="B151" s="3" t="str">
        <f t="shared" si="1"/>
        <v>#REF!</v>
      </c>
    </row>
    <row r="152">
      <c r="A152" s="16">
        <v>97581.0</v>
      </c>
      <c r="B152" s="3" t="str">
        <f t="shared" si="1"/>
        <v>#REF!</v>
      </c>
    </row>
    <row r="153">
      <c r="A153" s="16">
        <v>108534.0</v>
      </c>
      <c r="B153" s="3" t="str">
        <f t="shared" si="1"/>
        <v>#REF!</v>
      </c>
    </row>
    <row r="154">
      <c r="A154" s="7">
        <v>40673.0</v>
      </c>
      <c r="B154" s="3" t="str">
        <f t="shared" si="1"/>
        <v>#REF!</v>
      </c>
    </row>
    <row r="155">
      <c r="A155" s="8">
        <v>114.0</v>
      </c>
      <c r="B155" s="3" t="str">
        <f t="shared" si="1"/>
        <v>#REF!</v>
      </c>
    </row>
    <row r="156">
      <c r="A156" s="8">
        <v>116.94</v>
      </c>
      <c r="B156" s="3" t="str">
        <f t="shared" si="1"/>
        <v>#REF!</v>
      </c>
    </row>
    <row r="157">
      <c r="A157" s="8">
        <v>112.73</v>
      </c>
      <c r="B157" s="3" t="str">
        <f t="shared" si="1"/>
        <v>#REF!</v>
      </c>
    </row>
    <row r="158">
      <c r="A158" s="8">
        <v>116.66</v>
      </c>
      <c r="B158" s="3" t="str">
        <f t="shared" si="1"/>
        <v>#REF!</v>
      </c>
    </row>
    <row r="159">
      <c r="A159" s="9">
        <f>+1.73</f>
        <v>1.73</v>
      </c>
      <c r="B159" s="3" t="str">
        <f t="shared" si="1"/>
        <v>#REF!</v>
      </c>
    </row>
    <row r="160">
      <c r="A160" s="9">
        <f>+1.51%</f>
        <v>0.0151</v>
      </c>
      <c r="B160" s="3" t="str">
        <f t="shared" si="1"/>
        <v>#REF!</v>
      </c>
    </row>
    <row r="161">
      <c r="A161" s="16">
        <v>87698.0</v>
      </c>
      <c r="B161" s="3" t="str">
        <f t="shared" si="1"/>
        <v>#REF!</v>
      </c>
    </row>
    <row r="162">
      <c r="A162" s="16">
        <v>122155.0</v>
      </c>
      <c r="B162" s="3" t="str">
        <f t="shared" si="1"/>
        <v>#REF!</v>
      </c>
    </row>
    <row r="163">
      <c r="A163" s="7">
        <v>40674.0</v>
      </c>
      <c r="B163" s="3" t="str">
        <f t="shared" si="1"/>
        <v>#REF!</v>
      </c>
    </row>
    <row r="164">
      <c r="A164" s="8">
        <v>116.83</v>
      </c>
      <c r="B164" s="3" t="str">
        <f t="shared" si="1"/>
        <v>#REF!</v>
      </c>
    </row>
    <row r="165">
      <c r="A165" s="8">
        <v>117.45</v>
      </c>
      <c r="B165" s="3" t="str">
        <f t="shared" si="1"/>
        <v>#REF!</v>
      </c>
    </row>
    <row r="166">
      <c r="A166" s="8">
        <v>110.88</v>
      </c>
      <c r="B166" s="3" t="str">
        <f t="shared" si="1"/>
        <v>#REF!</v>
      </c>
    </row>
    <row r="167">
      <c r="A167" s="8">
        <v>111.48</v>
      </c>
      <c r="B167" s="3" t="str">
        <f t="shared" si="1"/>
        <v>#REF!</v>
      </c>
    </row>
    <row r="168">
      <c r="A168" s="11">
        <v>-5.18</v>
      </c>
      <c r="B168" s="3" t="str">
        <f t="shared" si="1"/>
        <v>#REF!</v>
      </c>
    </row>
    <row r="169">
      <c r="A169" s="12">
        <v>-0.0444</v>
      </c>
      <c r="B169" s="3" t="str">
        <f t="shared" si="1"/>
        <v>#REF!</v>
      </c>
    </row>
    <row r="170">
      <c r="A170" s="17">
        <v>105973.0</v>
      </c>
      <c r="B170" s="3" t="str">
        <f t="shared" si="1"/>
        <v>#REF!</v>
      </c>
    </row>
    <row r="171">
      <c r="A171" s="17">
        <v>131120.0</v>
      </c>
      <c r="B171" s="3" t="str">
        <f t="shared" si="1"/>
        <v>#REF!</v>
      </c>
    </row>
    <row r="172">
      <c r="A172" s="7">
        <v>40675.0</v>
      </c>
      <c r="B172" s="3" t="str">
        <f t="shared" si="1"/>
        <v>#REF!</v>
      </c>
    </row>
    <row r="173">
      <c r="A173" s="8">
        <v>112.3</v>
      </c>
      <c r="B173" s="3" t="str">
        <f t="shared" si="1"/>
        <v>#REF!</v>
      </c>
    </row>
    <row r="174">
      <c r="A174" s="8">
        <v>113.38</v>
      </c>
      <c r="B174" s="3" t="str">
        <f t="shared" si="1"/>
        <v>#REF!</v>
      </c>
    </row>
    <row r="175">
      <c r="A175" s="8">
        <v>109.15</v>
      </c>
      <c r="B175" s="3" t="str">
        <f t="shared" si="1"/>
        <v>#REF!</v>
      </c>
    </row>
    <row r="176">
      <c r="A176" s="8">
        <v>111.85</v>
      </c>
      <c r="B176" s="3" t="str">
        <f t="shared" si="1"/>
        <v>#REF!</v>
      </c>
    </row>
    <row r="177">
      <c r="A177" s="9">
        <f>+0.37</f>
        <v>0.37</v>
      </c>
      <c r="B177" s="3" t="str">
        <f t="shared" si="1"/>
        <v>#REF!</v>
      </c>
    </row>
    <row r="178">
      <c r="A178" s="9">
        <f>+0.33%</f>
        <v>0.0033</v>
      </c>
      <c r="B178" s="3" t="str">
        <f t="shared" si="1"/>
        <v>#REF!</v>
      </c>
    </row>
    <row r="179">
      <c r="A179" s="16">
        <v>80596.0</v>
      </c>
      <c r="B179" s="3" t="str">
        <f t="shared" si="1"/>
        <v>#REF!</v>
      </c>
    </row>
    <row r="180">
      <c r="A180" s="16">
        <v>137156.0</v>
      </c>
      <c r="B180" s="3" t="str">
        <f t="shared" si="1"/>
        <v>#REF!</v>
      </c>
    </row>
    <row r="181">
      <c r="A181" s="7">
        <v>40676.0</v>
      </c>
      <c r="B181" s="3" t="str">
        <f t="shared" si="1"/>
        <v>#REF!</v>
      </c>
    </row>
    <row r="182">
      <c r="A182" s="8">
        <v>111.5</v>
      </c>
      <c r="B182" s="3" t="str">
        <f t="shared" si="1"/>
        <v>#REF!</v>
      </c>
    </row>
    <row r="183">
      <c r="A183" s="8">
        <v>113.71</v>
      </c>
      <c r="B183" s="3" t="str">
        <f t="shared" si="1"/>
        <v>#REF!</v>
      </c>
    </row>
    <row r="184">
      <c r="A184" s="8">
        <v>110.65</v>
      </c>
      <c r="B184" s="3" t="str">
        <f t="shared" si="1"/>
        <v>#REF!</v>
      </c>
    </row>
    <row r="185">
      <c r="A185" s="8">
        <v>112.79</v>
      </c>
      <c r="B185" s="3" t="str">
        <f t="shared" si="1"/>
        <v>#REF!</v>
      </c>
    </row>
    <row r="186">
      <c r="A186" s="9">
        <f>+0.94</f>
        <v>0.94</v>
      </c>
      <c r="B186" s="3" t="str">
        <f t="shared" si="1"/>
        <v>#REF!</v>
      </c>
    </row>
    <row r="187">
      <c r="A187" s="9">
        <f>+0.84%</f>
        <v>0.0084</v>
      </c>
      <c r="B187" s="3" t="str">
        <f t="shared" si="1"/>
        <v>#REF!</v>
      </c>
    </row>
    <row r="188">
      <c r="A188" s="16">
        <v>53756.0</v>
      </c>
      <c r="B188" s="3" t="str">
        <f t="shared" si="1"/>
        <v>#REF!</v>
      </c>
    </row>
    <row r="189">
      <c r="A189" s="16">
        <v>141376.0</v>
      </c>
      <c r="B189" s="3" t="str">
        <f t="shared" si="1"/>
        <v>#REF!</v>
      </c>
    </row>
    <row r="190">
      <c r="A190" s="7">
        <v>40679.0</v>
      </c>
      <c r="B190" s="3" t="str">
        <f t="shared" si="1"/>
        <v>#REF!</v>
      </c>
    </row>
    <row r="191">
      <c r="A191" s="8">
        <v>112.5</v>
      </c>
      <c r="B191" s="3" t="str">
        <f t="shared" si="1"/>
        <v>#REF!</v>
      </c>
    </row>
    <row r="192">
      <c r="A192" s="8">
        <v>113.04</v>
      </c>
      <c r="B192" s="3" t="str">
        <f t="shared" si="1"/>
        <v>#REF!</v>
      </c>
    </row>
    <row r="193">
      <c r="A193" s="8">
        <v>109.85</v>
      </c>
      <c r="B193" s="3" t="str">
        <f t="shared" si="1"/>
        <v>#REF!</v>
      </c>
    </row>
    <row r="194">
      <c r="A194" s="8">
        <v>110.45</v>
      </c>
      <c r="B194" s="3" t="str">
        <f t="shared" si="1"/>
        <v>#REF!</v>
      </c>
    </row>
    <row r="195">
      <c r="A195" s="11">
        <v>-2.34</v>
      </c>
      <c r="B195" s="3" t="str">
        <f t="shared" si="1"/>
        <v>#REF!</v>
      </c>
    </row>
    <row r="196">
      <c r="A196" s="12">
        <v>-0.0207</v>
      </c>
      <c r="B196" s="3" t="str">
        <f t="shared" si="1"/>
        <v>#REF!</v>
      </c>
    </row>
    <row r="197">
      <c r="A197" s="17">
        <v>73010.0</v>
      </c>
      <c r="B197" s="3" t="str">
        <f t="shared" si="1"/>
        <v>#REF!</v>
      </c>
    </row>
    <row r="198">
      <c r="A198" s="17">
        <v>139876.0</v>
      </c>
      <c r="B198" s="3" t="str">
        <f t="shared" si="1"/>
        <v>#REF!</v>
      </c>
    </row>
    <row r="199">
      <c r="A199" s="7">
        <v>40680.0</v>
      </c>
      <c r="B199" s="3" t="str">
        <f t="shared" si="1"/>
        <v>#REF!</v>
      </c>
    </row>
    <row r="200">
      <c r="A200" s="8">
        <v>109.85</v>
      </c>
      <c r="B200" s="3" t="str">
        <f t="shared" si="1"/>
        <v>#REF!</v>
      </c>
    </row>
    <row r="201">
      <c r="A201" s="8">
        <v>111.41</v>
      </c>
      <c r="B201" s="3" t="str">
        <f t="shared" si="1"/>
        <v>#REF!</v>
      </c>
    </row>
    <row r="202">
      <c r="A202" s="8">
        <v>107.75</v>
      </c>
      <c r="B202" s="3" t="str">
        <f t="shared" si="1"/>
        <v>#REF!</v>
      </c>
    </row>
    <row r="203">
      <c r="A203" s="8">
        <v>109.62</v>
      </c>
      <c r="B203" s="3" t="str">
        <f t="shared" si="1"/>
        <v>#REF!</v>
      </c>
    </row>
    <row r="204">
      <c r="A204" s="11">
        <v>-0.83</v>
      </c>
      <c r="B204" s="3" t="str">
        <f t="shared" si="1"/>
        <v>#REF!</v>
      </c>
    </row>
    <row r="205">
      <c r="A205" s="12">
        <v>-0.0075</v>
      </c>
      <c r="B205" s="3" t="str">
        <f t="shared" si="1"/>
        <v>#REF!</v>
      </c>
    </row>
    <row r="206">
      <c r="A206" s="17">
        <v>79966.0</v>
      </c>
      <c r="B206" s="3" t="str">
        <f t="shared" si="1"/>
        <v>#REF!</v>
      </c>
    </row>
    <row r="207">
      <c r="A207" s="17">
        <v>146424.0</v>
      </c>
      <c r="B207" s="3" t="str">
        <f t="shared" si="1"/>
        <v>#REF!</v>
      </c>
    </row>
    <row r="208">
      <c r="A208" s="7">
        <v>40681.0</v>
      </c>
      <c r="B208" s="3" t="str">
        <f t="shared" si="1"/>
        <v>#REF!</v>
      </c>
    </row>
    <row r="209">
      <c r="A209" s="8">
        <v>110.29</v>
      </c>
      <c r="B209" s="3" t="str">
        <f t="shared" si="1"/>
        <v>#REF!</v>
      </c>
    </row>
    <row r="210">
      <c r="A210" s="8">
        <v>112.7</v>
      </c>
      <c r="B210" s="3" t="str">
        <f t="shared" si="1"/>
        <v>#REF!</v>
      </c>
    </row>
    <row r="211">
      <c r="A211" s="8">
        <v>110.1</v>
      </c>
      <c r="B211" s="3" t="str">
        <f t="shared" si="1"/>
        <v>#REF!</v>
      </c>
    </row>
    <row r="212">
      <c r="A212" s="8">
        <v>111.89</v>
      </c>
      <c r="B212" s="3" t="str">
        <f t="shared" si="1"/>
        <v>#REF!</v>
      </c>
    </row>
    <row r="213">
      <c r="A213" s="9">
        <f>+2.27</f>
        <v>2.27</v>
      </c>
      <c r="B213" s="3" t="str">
        <f t="shared" si="1"/>
        <v>#REF!</v>
      </c>
    </row>
    <row r="214">
      <c r="A214" s="9">
        <f>+2.07%</f>
        <v>0.0207</v>
      </c>
      <c r="B214" s="3" t="str">
        <f t="shared" si="1"/>
        <v>#REF!</v>
      </c>
    </row>
    <row r="215">
      <c r="A215" s="16">
        <v>61752.0</v>
      </c>
      <c r="B215" s="3" t="str">
        <f t="shared" si="1"/>
        <v>#REF!</v>
      </c>
    </row>
    <row r="216">
      <c r="A216" s="16">
        <v>154014.0</v>
      </c>
      <c r="B216" s="3" t="str">
        <f t="shared" si="1"/>
        <v>#REF!</v>
      </c>
    </row>
    <row r="217">
      <c r="A217" s="7">
        <v>40682.0</v>
      </c>
      <c r="B217" s="3" t="str">
        <f t="shared" si="1"/>
        <v>#REF!</v>
      </c>
    </row>
    <row r="218">
      <c r="A218" s="8">
        <v>111.92</v>
      </c>
      <c r="B218" s="3" t="str">
        <f t="shared" si="1"/>
        <v>#REF!</v>
      </c>
    </row>
    <row r="219">
      <c r="A219" s="8">
        <v>112.56</v>
      </c>
      <c r="B219" s="3" t="str">
        <f t="shared" si="1"/>
        <v>#REF!</v>
      </c>
    </row>
    <row r="220">
      <c r="A220" s="8">
        <v>110.79</v>
      </c>
      <c r="B220" s="3" t="str">
        <f t="shared" si="1"/>
        <v>#REF!</v>
      </c>
    </row>
    <row r="221">
      <c r="A221" s="8">
        <v>111.01</v>
      </c>
      <c r="B221" s="3" t="str">
        <f t="shared" si="1"/>
        <v>#REF!</v>
      </c>
    </row>
    <row r="222">
      <c r="A222" s="11">
        <v>-0.88</v>
      </c>
      <c r="B222" s="3" t="str">
        <f t="shared" si="1"/>
        <v>#REF!</v>
      </c>
    </row>
    <row r="223">
      <c r="A223" s="12">
        <v>-0.0079</v>
      </c>
      <c r="B223" s="3" t="str">
        <f t="shared" si="1"/>
        <v>#REF!</v>
      </c>
    </row>
    <row r="224">
      <c r="A224" s="17">
        <v>61077.0</v>
      </c>
      <c r="B224" s="3" t="str">
        <f t="shared" si="1"/>
        <v>#REF!</v>
      </c>
    </row>
    <row r="225">
      <c r="A225" s="17">
        <v>152988.0</v>
      </c>
      <c r="B225" s="3" t="str">
        <f t="shared" si="1"/>
        <v>#REF!</v>
      </c>
    </row>
    <row r="226">
      <c r="A226" s="7">
        <v>40683.0</v>
      </c>
      <c r="B226" s="3" t="str">
        <f t="shared" si="1"/>
        <v>#REF!</v>
      </c>
    </row>
    <row r="227">
      <c r="A227" s="8">
        <v>111.28</v>
      </c>
      <c r="B227" s="3" t="str">
        <f t="shared" si="1"/>
        <v>#REF!</v>
      </c>
    </row>
    <row r="228">
      <c r="A228" s="8">
        <v>112.5</v>
      </c>
      <c r="B228" s="3" t="str">
        <f t="shared" si="1"/>
        <v>#REF!</v>
      </c>
    </row>
    <row r="229">
      <c r="A229" s="8">
        <v>108.25</v>
      </c>
      <c r="B229" s="3" t="str">
        <f t="shared" si="1"/>
        <v>#REF!</v>
      </c>
    </row>
    <row r="230">
      <c r="A230" s="8">
        <v>112.02</v>
      </c>
      <c r="B230" s="3" t="str">
        <f t="shared" si="1"/>
        <v>#REF!</v>
      </c>
    </row>
    <row r="231">
      <c r="A231" s="9">
        <f>+1.01</f>
        <v>1.01</v>
      </c>
      <c r="B231" s="3" t="str">
        <f t="shared" si="1"/>
        <v>#REF!</v>
      </c>
    </row>
    <row r="232">
      <c r="A232" s="9">
        <f>+0.91%</f>
        <v>0.0091</v>
      </c>
      <c r="B232" s="3" t="str">
        <f t="shared" si="1"/>
        <v>#REF!</v>
      </c>
    </row>
    <row r="233">
      <c r="A233" s="16">
        <v>57117.0</v>
      </c>
      <c r="B233" s="3" t="str">
        <f t="shared" si="1"/>
        <v>#REF!</v>
      </c>
    </row>
    <row r="234">
      <c r="A234" s="16">
        <v>153268.0</v>
      </c>
      <c r="B234" s="3" t="str">
        <f t="shared" si="1"/>
        <v>#REF!</v>
      </c>
    </row>
    <row r="235">
      <c r="A235" s="7">
        <v>40686.0</v>
      </c>
      <c r="B235" s="3" t="str">
        <f t="shared" si="1"/>
        <v>#REF!</v>
      </c>
    </row>
    <row r="236">
      <c r="A236" s="8">
        <v>111.75</v>
      </c>
      <c r="B236" s="3" t="str">
        <f t="shared" si="1"/>
        <v>#REF!</v>
      </c>
    </row>
    <row r="237">
      <c r="A237" s="8">
        <v>111.75</v>
      </c>
      <c r="B237" s="3" t="str">
        <f t="shared" si="1"/>
        <v>#REF!</v>
      </c>
    </row>
    <row r="238">
      <c r="A238" s="8">
        <v>108.27</v>
      </c>
      <c r="B238" s="3" t="str">
        <f t="shared" si="1"/>
        <v>#REF!</v>
      </c>
    </row>
    <row r="239">
      <c r="A239" s="8">
        <v>109.78</v>
      </c>
      <c r="B239" s="3" t="str">
        <f t="shared" si="1"/>
        <v>#REF!</v>
      </c>
    </row>
    <row r="240">
      <c r="A240" s="11">
        <v>-2.24</v>
      </c>
      <c r="B240" s="3" t="str">
        <f t="shared" si="1"/>
        <v>#REF!</v>
      </c>
    </row>
    <row r="241">
      <c r="A241" s="12">
        <v>-0.02</v>
      </c>
      <c r="B241" s="3" t="str">
        <f t="shared" si="1"/>
        <v>#REF!</v>
      </c>
    </row>
    <row r="242">
      <c r="A242" s="17">
        <v>63449.0</v>
      </c>
      <c r="B242" s="3" t="str">
        <f t="shared" si="1"/>
        <v>#REF!</v>
      </c>
    </row>
    <row r="243">
      <c r="A243" s="17">
        <v>147284.0</v>
      </c>
      <c r="B243" s="3" t="str">
        <f t="shared" si="1"/>
        <v>#REF!</v>
      </c>
    </row>
    <row r="244">
      <c r="A244" s="7">
        <v>40687.0</v>
      </c>
      <c r="B244" s="3" t="str">
        <f t="shared" si="1"/>
        <v>#REF!</v>
      </c>
    </row>
    <row r="245">
      <c r="A245" s="8">
        <v>109.8</v>
      </c>
      <c r="B245" s="3" t="str">
        <f t="shared" si="1"/>
        <v>#REF!</v>
      </c>
    </row>
    <row r="246">
      <c r="A246" s="8">
        <v>112.32</v>
      </c>
      <c r="B246" s="3" t="str">
        <f t="shared" si="1"/>
        <v>#REF!</v>
      </c>
    </row>
    <row r="247">
      <c r="A247" s="8">
        <v>109.73</v>
      </c>
      <c r="B247" s="3" t="str">
        <f t="shared" si="1"/>
        <v>#REF!</v>
      </c>
    </row>
    <row r="248">
      <c r="A248" s="8">
        <v>112.17</v>
      </c>
      <c r="B248" s="3" t="str">
        <f t="shared" si="1"/>
        <v>#REF!</v>
      </c>
    </row>
    <row r="249">
      <c r="A249" s="9">
        <f>+2.39</f>
        <v>2.39</v>
      </c>
      <c r="B249" s="3" t="str">
        <f t="shared" si="1"/>
        <v>#REF!</v>
      </c>
    </row>
    <row r="250">
      <c r="A250" s="9">
        <f>+2.18%</f>
        <v>0.0218</v>
      </c>
      <c r="B250" s="3" t="str">
        <f t="shared" si="1"/>
        <v>#REF!</v>
      </c>
    </row>
    <row r="251">
      <c r="A251" s="16">
        <v>75459.0</v>
      </c>
      <c r="B251" s="3" t="str">
        <f t="shared" si="1"/>
        <v>#REF!</v>
      </c>
    </row>
    <row r="252">
      <c r="A252" s="16">
        <v>145770.0</v>
      </c>
      <c r="B252" s="3" t="str">
        <f t="shared" si="1"/>
        <v>#REF!</v>
      </c>
    </row>
    <row r="253">
      <c r="A253" s="7">
        <v>40688.0</v>
      </c>
      <c r="B253" s="3" t="str">
        <f t="shared" si="1"/>
        <v>#REF!</v>
      </c>
    </row>
    <row r="254">
      <c r="A254" s="8">
        <v>111.62</v>
      </c>
      <c r="B254" s="3" t="str">
        <f t="shared" si="1"/>
        <v>#REF!</v>
      </c>
    </row>
    <row r="255">
      <c r="A255" s="8">
        <v>114.63</v>
      </c>
      <c r="B255" s="3" t="str">
        <f t="shared" si="1"/>
        <v>#REF!</v>
      </c>
    </row>
    <row r="256">
      <c r="A256" s="8">
        <v>110.81</v>
      </c>
      <c r="B256" s="3" t="str">
        <f t="shared" si="1"/>
        <v>#REF!</v>
      </c>
    </row>
    <row r="257">
      <c r="A257" s="8">
        <v>114.55</v>
      </c>
      <c r="B257" s="3" t="str">
        <f t="shared" si="1"/>
        <v>#REF!</v>
      </c>
    </row>
    <row r="258">
      <c r="A258" s="9">
        <f>+2.38</f>
        <v>2.38</v>
      </c>
      <c r="B258" s="3" t="str">
        <f t="shared" si="1"/>
        <v>#REF!</v>
      </c>
    </row>
    <row r="259">
      <c r="A259" s="9">
        <f>+2.12%</f>
        <v>0.0212</v>
      </c>
      <c r="B259" s="3" t="str">
        <f t="shared" si="1"/>
        <v>#REF!</v>
      </c>
    </row>
    <row r="260">
      <c r="A260" s="16">
        <v>74011.0</v>
      </c>
      <c r="B260" s="3" t="str">
        <f t="shared" si="1"/>
        <v>#REF!</v>
      </c>
    </row>
    <row r="261">
      <c r="A261" s="16">
        <v>139184.0</v>
      </c>
      <c r="B261" s="3" t="str">
        <f t="shared" si="1"/>
        <v>#REF!</v>
      </c>
    </row>
    <row r="262">
      <c r="A262" s="7">
        <v>40689.0</v>
      </c>
      <c r="B262" s="3" t="str">
        <f t="shared" si="1"/>
        <v>#REF!</v>
      </c>
    </row>
    <row r="263">
      <c r="A263" s="8">
        <v>114.95</v>
      </c>
      <c r="B263" s="3" t="str">
        <f t="shared" si="1"/>
        <v>#REF!</v>
      </c>
    </row>
    <row r="264">
      <c r="A264" s="8">
        <v>115.02</v>
      </c>
      <c r="B264" s="3" t="str">
        <f t="shared" si="1"/>
        <v>#REF!</v>
      </c>
    </row>
    <row r="265">
      <c r="A265" s="8">
        <v>113.73</v>
      </c>
      <c r="B265" s="3" t="str">
        <f t="shared" si="1"/>
        <v>#REF!</v>
      </c>
    </row>
    <row r="266">
      <c r="A266" s="8">
        <v>114.68</v>
      </c>
      <c r="B266" s="3" t="str">
        <f t="shared" si="1"/>
        <v>#REF!</v>
      </c>
    </row>
    <row r="267">
      <c r="A267" s="9">
        <f>+0.13</f>
        <v>0.13</v>
      </c>
      <c r="B267" s="3" t="str">
        <f t="shared" si="1"/>
        <v>#REF!</v>
      </c>
    </row>
    <row r="268">
      <c r="A268" s="9">
        <f>+0.11%</f>
        <v>0.0011</v>
      </c>
      <c r="B268" s="3" t="str">
        <f t="shared" si="1"/>
        <v>#REF!</v>
      </c>
    </row>
    <row r="269">
      <c r="A269" s="16">
        <v>59334.0</v>
      </c>
      <c r="B269" s="3" t="str">
        <f t="shared" si="1"/>
        <v>#REF!</v>
      </c>
    </row>
    <row r="270">
      <c r="A270" s="16">
        <v>143328.0</v>
      </c>
      <c r="B270" s="3" t="str">
        <f t="shared" si="1"/>
        <v>#REF!</v>
      </c>
    </row>
    <row r="271">
      <c r="A271" s="7">
        <v>40690.0</v>
      </c>
      <c r="B271" s="3" t="str">
        <f t="shared" si="1"/>
        <v>#REF!</v>
      </c>
    </row>
    <row r="272">
      <c r="A272" s="8">
        <v>114.58</v>
      </c>
      <c r="B272" s="3" t="str">
        <f t="shared" si="1"/>
        <v>#REF!</v>
      </c>
    </row>
    <row r="273">
      <c r="A273" s="8">
        <v>115.3</v>
      </c>
      <c r="B273" s="3" t="str">
        <f t="shared" si="1"/>
        <v>#REF!</v>
      </c>
    </row>
    <row r="274">
      <c r="A274" s="8">
        <v>114.09</v>
      </c>
      <c r="B274" s="3" t="str">
        <f t="shared" si="1"/>
        <v>#REF!</v>
      </c>
    </row>
    <row r="275">
      <c r="A275" s="8">
        <v>114.72</v>
      </c>
      <c r="B275" s="3" t="str">
        <f t="shared" si="1"/>
        <v>#REF!</v>
      </c>
    </row>
    <row r="276">
      <c r="A276" s="9">
        <f>+0.04</f>
        <v>0.04</v>
      </c>
      <c r="B276" s="3" t="str">
        <f t="shared" si="1"/>
        <v>#REF!</v>
      </c>
    </row>
    <row r="277">
      <c r="A277" s="9">
        <f>+0.03%</f>
        <v>0.0003</v>
      </c>
      <c r="B277" s="3" t="str">
        <f t="shared" si="1"/>
        <v>#REF!</v>
      </c>
    </row>
    <row r="278">
      <c r="A278" s="16">
        <v>45814.0</v>
      </c>
      <c r="B278" s="3" t="str">
        <f t="shared" si="1"/>
        <v>#REF!</v>
      </c>
    </row>
    <row r="279">
      <c r="A279" s="16">
        <v>142617.0</v>
      </c>
      <c r="B279" s="3" t="str">
        <f t="shared" si="1"/>
        <v>#REF!</v>
      </c>
    </row>
    <row r="280">
      <c r="A280" s="7">
        <v>40693.0</v>
      </c>
      <c r="B280" s="3" t="str">
        <f t="shared" si="1"/>
        <v>#REF!</v>
      </c>
    </row>
    <row r="281">
      <c r="A281" s="8">
        <v>114.64</v>
      </c>
      <c r="B281" s="3" t="str">
        <f t="shared" si="1"/>
        <v>#REF!</v>
      </c>
    </row>
    <row r="282">
      <c r="A282" s="8">
        <v>114.64</v>
      </c>
      <c r="B282" s="3" t="str">
        <f t="shared" si="1"/>
        <v>#REF!</v>
      </c>
    </row>
    <row r="283">
      <c r="A283" s="8">
        <v>113.96</v>
      </c>
      <c r="B283" s="3" t="str">
        <f t="shared" si="1"/>
        <v>#REF!</v>
      </c>
    </row>
    <row r="284">
      <c r="A284" s="8">
        <v>114.37</v>
      </c>
      <c r="B284" s="3" t="str">
        <f t="shared" si="1"/>
        <v>#REF!</v>
      </c>
    </row>
    <row r="285">
      <c r="A285" s="11">
        <v>-0.35</v>
      </c>
      <c r="B285" s="3" t="str">
        <f t="shared" si="1"/>
        <v>#REF!</v>
      </c>
    </row>
    <row r="286">
      <c r="A286" s="12">
        <v>-0.0031</v>
      </c>
      <c r="B286" s="3" t="str">
        <f t="shared" si="1"/>
        <v>#REF!</v>
      </c>
    </row>
    <row r="287">
      <c r="A287" s="17">
        <v>4862.0</v>
      </c>
      <c r="B287" s="3" t="str">
        <f t="shared" si="1"/>
        <v>#REF!</v>
      </c>
    </row>
    <row r="288">
      <c r="A288" s="17">
        <v>143305.0</v>
      </c>
      <c r="B288" s="3" t="str">
        <f t="shared" si="1"/>
        <v>#REF!</v>
      </c>
    </row>
    <row r="289">
      <c r="A289" s="7">
        <v>40694.0</v>
      </c>
      <c r="B289" s="3" t="str">
        <f t="shared" si="1"/>
        <v>#REF!</v>
      </c>
    </row>
    <row r="290">
      <c r="A290" s="8">
        <v>114.2</v>
      </c>
      <c r="B290" s="3" t="str">
        <f t="shared" si="1"/>
        <v>#REF!</v>
      </c>
    </row>
    <row r="291">
      <c r="A291" s="8">
        <v>117.15</v>
      </c>
      <c r="B291" s="3" t="str">
        <f t="shared" si="1"/>
        <v>#REF!</v>
      </c>
    </row>
    <row r="292">
      <c r="A292" s="8">
        <v>114.2</v>
      </c>
      <c r="B292" s="3" t="str">
        <f t="shared" si="1"/>
        <v>#REF!</v>
      </c>
    </row>
    <row r="293">
      <c r="A293" s="8">
        <v>116.38</v>
      </c>
      <c r="B293" s="3" t="str">
        <f t="shared" si="1"/>
        <v>#REF!</v>
      </c>
    </row>
    <row r="294">
      <c r="A294" s="9">
        <f>+2.01</f>
        <v>2.01</v>
      </c>
      <c r="B294" s="3" t="str">
        <f t="shared" si="1"/>
        <v>#REF!</v>
      </c>
    </row>
    <row r="295">
      <c r="A295" s="9">
        <f>+1.76%</f>
        <v>0.0176</v>
      </c>
      <c r="B295" s="3" t="str">
        <f t="shared" si="1"/>
        <v>#REF!</v>
      </c>
    </row>
    <row r="296">
      <c r="A296" s="16">
        <v>70839.0</v>
      </c>
      <c r="B296" s="3" t="str">
        <f t="shared" si="1"/>
        <v>#REF!</v>
      </c>
    </row>
    <row r="297">
      <c r="A297" s="16">
        <v>147725.0</v>
      </c>
      <c r="B297" s="3" t="str">
        <f t="shared" si="1"/>
        <v>#REF!</v>
      </c>
    </row>
    <row r="298">
      <c r="A298" s="7">
        <v>40695.0</v>
      </c>
      <c r="B298" s="3" t="str">
        <f t="shared" si="1"/>
        <v>#REF!</v>
      </c>
    </row>
    <row r="299">
      <c r="A299" s="8">
        <v>116.82</v>
      </c>
      <c r="B299" s="3" t="str">
        <f t="shared" si="1"/>
        <v>#REF!</v>
      </c>
    </row>
    <row r="300">
      <c r="A300" s="8">
        <v>116.85</v>
      </c>
      <c r="B300" s="3" t="str">
        <f t="shared" si="1"/>
        <v>#REF!</v>
      </c>
    </row>
    <row r="301">
      <c r="A301" s="8">
        <v>113.5</v>
      </c>
      <c r="B301" s="3" t="str">
        <f t="shared" si="1"/>
        <v>#REF!</v>
      </c>
    </row>
    <row r="302">
      <c r="A302" s="8">
        <v>114.19</v>
      </c>
      <c r="B302" s="3" t="str">
        <f t="shared" si="1"/>
        <v>#REF!</v>
      </c>
    </row>
    <row r="303">
      <c r="A303" s="11">
        <v>-2.19</v>
      </c>
      <c r="B303" s="3" t="str">
        <f t="shared" si="1"/>
        <v>#REF!</v>
      </c>
    </row>
    <row r="304">
      <c r="A304" s="12">
        <v>-0.0188</v>
      </c>
      <c r="B304" s="3" t="str">
        <f t="shared" si="1"/>
        <v>#REF!</v>
      </c>
    </row>
    <row r="305">
      <c r="A305" s="17">
        <v>79123.0</v>
      </c>
      <c r="B305" s="3" t="str">
        <f t="shared" si="1"/>
        <v>#REF!</v>
      </c>
    </row>
    <row r="306">
      <c r="A306" s="17">
        <v>151863.0</v>
      </c>
      <c r="B306" s="3" t="str">
        <f t="shared" si="1"/>
        <v>#REF!</v>
      </c>
    </row>
    <row r="307">
      <c r="A307" s="7">
        <v>40696.0</v>
      </c>
      <c r="B307" s="3" t="str">
        <f t="shared" si="1"/>
        <v>#REF!</v>
      </c>
    </row>
    <row r="308">
      <c r="A308" s="8">
        <v>114.16</v>
      </c>
      <c r="B308" s="3" t="str">
        <f t="shared" si="1"/>
        <v>#REF!</v>
      </c>
    </row>
    <row r="309">
      <c r="A309" s="8">
        <v>115.5</v>
      </c>
      <c r="B309" s="3" t="str">
        <f t="shared" si="1"/>
        <v>#REF!</v>
      </c>
    </row>
    <row r="310">
      <c r="A310" s="8">
        <v>113.4</v>
      </c>
      <c r="B310" s="3" t="str">
        <f t="shared" si="1"/>
        <v>#REF!</v>
      </c>
    </row>
    <row r="311">
      <c r="A311" s="8">
        <v>115.16</v>
      </c>
      <c r="B311" s="3" t="str">
        <f t="shared" si="1"/>
        <v>#REF!</v>
      </c>
    </row>
    <row r="312">
      <c r="A312" s="9">
        <f>+0.97</f>
        <v>0.97</v>
      </c>
      <c r="B312" s="3" t="str">
        <f t="shared" si="1"/>
        <v>#REF!</v>
      </c>
    </row>
    <row r="313">
      <c r="A313" s="9">
        <f>+0.85%</f>
        <v>0.0085</v>
      </c>
      <c r="B313" s="3" t="str">
        <f t="shared" si="1"/>
        <v>#REF!</v>
      </c>
    </row>
    <row r="314">
      <c r="A314" s="16">
        <v>109376.0</v>
      </c>
      <c r="B314" s="3" t="str">
        <f t="shared" si="1"/>
        <v>#REF!</v>
      </c>
    </row>
    <row r="315">
      <c r="A315" s="16">
        <v>146868.0</v>
      </c>
      <c r="B315" s="3" t="str">
        <f t="shared" si="1"/>
        <v>#REF!</v>
      </c>
    </row>
    <row r="316">
      <c r="A316" s="7">
        <v>40697.0</v>
      </c>
      <c r="B316" s="3" t="str">
        <f t="shared" si="1"/>
        <v>#REF!</v>
      </c>
    </row>
    <row r="317">
      <c r="A317" s="8">
        <v>115.38</v>
      </c>
      <c r="B317" s="3" t="str">
        <f t="shared" si="1"/>
        <v>#REF!</v>
      </c>
    </row>
    <row r="318">
      <c r="A318" s="8">
        <v>115.87</v>
      </c>
      <c r="B318" s="3" t="str">
        <f t="shared" si="1"/>
        <v>#REF!</v>
      </c>
    </row>
    <row r="319">
      <c r="A319" s="8">
        <v>113.03</v>
      </c>
      <c r="B319" s="3" t="str">
        <f t="shared" si="1"/>
        <v>#REF!</v>
      </c>
    </row>
    <row r="320">
      <c r="A320" s="8">
        <v>115.46</v>
      </c>
      <c r="B320" s="3" t="str">
        <f t="shared" si="1"/>
        <v>#REF!</v>
      </c>
    </row>
    <row r="321">
      <c r="A321" s="9">
        <f>+0.3</f>
        <v>0.3</v>
      </c>
      <c r="B321" s="3" t="str">
        <f t="shared" si="1"/>
        <v>#REF!</v>
      </c>
    </row>
    <row r="322">
      <c r="A322" s="9">
        <f>+0.26%</f>
        <v>0.0026</v>
      </c>
      <c r="B322" s="3" t="str">
        <f t="shared" si="1"/>
        <v>#REF!</v>
      </c>
    </row>
    <row r="323">
      <c r="A323" s="16">
        <v>85856.0</v>
      </c>
      <c r="B323" s="3" t="str">
        <f t="shared" si="1"/>
        <v>#REF!</v>
      </c>
    </row>
    <row r="324">
      <c r="A324" s="16">
        <v>148376.0</v>
      </c>
      <c r="B324" s="3" t="str">
        <f t="shared" si="1"/>
        <v>#REF!</v>
      </c>
    </row>
    <row r="325">
      <c r="A325" s="7">
        <v>40700.0</v>
      </c>
      <c r="B325" s="3" t="str">
        <f t="shared" si="1"/>
        <v>#REF!</v>
      </c>
    </row>
    <row r="326">
      <c r="A326" s="8">
        <v>115.48</v>
      </c>
      <c r="B326" s="3" t="str">
        <f t="shared" si="1"/>
        <v>#REF!</v>
      </c>
    </row>
    <row r="327">
      <c r="A327" s="8">
        <v>115.69</v>
      </c>
      <c r="B327" s="3" t="str">
        <f t="shared" si="1"/>
        <v>#REF!</v>
      </c>
    </row>
    <row r="328">
      <c r="A328" s="8">
        <v>113.6</v>
      </c>
      <c r="B328" s="3" t="str">
        <f t="shared" si="1"/>
        <v>#REF!</v>
      </c>
    </row>
    <row r="329">
      <c r="A329" s="8">
        <v>114.08</v>
      </c>
      <c r="B329" s="3" t="str">
        <f t="shared" si="1"/>
        <v>#REF!</v>
      </c>
    </row>
    <row r="330">
      <c r="A330" s="11">
        <v>-1.38</v>
      </c>
      <c r="B330" s="3" t="str">
        <f t="shared" si="1"/>
        <v>#REF!</v>
      </c>
    </row>
    <row r="331">
      <c r="A331" s="12">
        <v>-0.012</v>
      </c>
      <c r="B331" s="3" t="str">
        <f t="shared" si="1"/>
        <v>#REF!</v>
      </c>
    </row>
    <row r="332">
      <c r="A332" s="17">
        <v>72168.0</v>
      </c>
      <c r="B332" s="3" t="str">
        <f t="shared" si="1"/>
        <v>#REF!</v>
      </c>
    </row>
    <row r="333">
      <c r="A333" s="17">
        <v>146865.0</v>
      </c>
      <c r="B333" s="3" t="str">
        <f t="shared" si="1"/>
        <v>#REF!</v>
      </c>
    </row>
    <row r="334">
      <c r="A334" s="7">
        <v>40701.0</v>
      </c>
      <c r="B334" s="3" t="str">
        <f t="shared" si="1"/>
        <v>#REF!</v>
      </c>
    </row>
    <row r="335">
      <c r="A335" s="8">
        <v>114.08</v>
      </c>
      <c r="B335" s="3" t="str">
        <f t="shared" si="1"/>
        <v>#REF!</v>
      </c>
    </row>
    <row r="336">
      <c r="A336" s="8">
        <v>116.98</v>
      </c>
      <c r="B336" s="3" t="str">
        <f t="shared" si="1"/>
        <v>#REF!</v>
      </c>
    </row>
    <row r="337">
      <c r="A337" s="8">
        <v>113.45</v>
      </c>
      <c r="B337" s="3" t="str">
        <f t="shared" si="1"/>
        <v>#REF!</v>
      </c>
    </row>
    <row r="338">
      <c r="A338" s="8">
        <v>116.34</v>
      </c>
      <c r="B338" s="3" t="str">
        <f t="shared" si="1"/>
        <v>#REF!</v>
      </c>
    </row>
    <row r="339">
      <c r="A339" s="9">
        <f>+2.26</f>
        <v>2.26</v>
      </c>
      <c r="B339" s="3" t="str">
        <f t="shared" si="1"/>
        <v>#REF!</v>
      </c>
    </row>
    <row r="340">
      <c r="A340" s="9">
        <f>+1.98%</f>
        <v>0.0198</v>
      </c>
      <c r="B340" s="3" t="str">
        <f t="shared" si="1"/>
        <v>#REF!</v>
      </c>
    </row>
    <row r="341">
      <c r="A341" s="16">
        <v>141859.0</v>
      </c>
      <c r="B341" s="3" t="str">
        <f t="shared" si="1"/>
        <v>#REF!</v>
      </c>
    </row>
    <row r="342">
      <c r="A342" s="16">
        <v>154456.0</v>
      </c>
      <c r="B342" s="3" t="str">
        <f t="shared" si="1"/>
        <v>#REF!</v>
      </c>
    </row>
    <row r="343">
      <c r="A343" s="7">
        <v>40702.0</v>
      </c>
      <c r="B343" s="3" t="str">
        <f t="shared" si="1"/>
        <v>#REF!</v>
      </c>
    </row>
    <row r="344">
      <c r="A344" s="8">
        <v>116.48</v>
      </c>
      <c r="B344" s="3" t="str">
        <f t="shared" si="1"/>
        <v>#REF!</v>
      </c>
    </row>
    <row r="345">
      <c r="A345" s="8">
        <v>118.2</v>
      </c>
      <c r="B345" s="3" t="str">
        <f t="shared" si="1"/>
        <v>#REF!</v>
      </c>
    </row>
    <row r="346">
      <c r="A346" s="8">
        <v>115.33</v>
      </c>
      <c r="B346" s="3" t="str">
        <f t="shared" si="1"/>
        <v>#REF!</v>
      </c>
    </row>
    <row r="347">
      <c r="A347" s="8">
        <v>117.47</v>
      </c>
      <c r="B347" s="3" t="str">
        <f t="shared" si="1"/>
        <v>#REF!</v>
      </c>
    </row>
    <row r="348">
      <c r="A348" s="9">
        <f>+1.13</f>
        <v>1.13</v>
      </c>
      <c r="B348" s="3" t="str">
        <f t="shared" si="1"/>
        <v>#REF!</v>
      </c>
    </row>
    <row r="349">
      <c r="A349" s="9">
        <f>+0.97%</f>
        <v>0.0097</v>
      </c>
      <c r="B349" s="3" t="str">
        <f t="shared" si="1"/>
        <v>#REF!</v>
      </c>
    </row>
    <row r="350">
      <c r="A350" s="16">
        <v>147144.0</v>
      </c>
      <c r="B350" s="3" t="str">
        <f t="shared" si="1"/>
        <v>#REF!</v>
      </c>
    </row>
    <row r="351">
      <c r="A351" s="16">
        <v>157885.0</v>
      </c>
      <c r="B351" s="3" t="str">
        <f t="shared" si="1"/>
        <v>#REF!</v>
      </c>
    </row>
    <row r="352">
      <c r="A352" s="7">
        <v>40703.0</v>
      </c>
      <c r="B352" s="3" t="str">
        <f t="shared" si="1"/>
        <v>#REF!</v>
      </c>
    </row>
    <row r="353">
      <c r="A353" s="8">
        <v>117.37</v>
      </c>
      <c r="B353" s="3" t="str">
        <f t="shared" si="1"/>
        <v>#REF!</v>
      </c>
    </row>
    <row r="354">
      <c r="A354" s="8">
        <v>119.4</v>
      </c>
      <c r="B354" s="3" t="str">
        <f t="shared" si="1"/>
        <v>#REF!</v>
      </c>
    </row>
    <row r="355">
      <c r="A355" s="8">
        <v>117.0</v>
      </c>
      <c r="B355" s="3" t="str">
        <f t="shared" si="1"/>
        <v>#REF!</v>
      </c>
    </row>
    <row r="356">
      <c r="A356" s="8">
        <v>119.11</v>
      </c>
      <c r="B356" s="3" t="str">
        <f t="shared" si="1"/>
        <v>#REF!</v>
      </c>
    </row>
    <row r="357">
      <c r="A357" s="9">
        <f>+1.64</f>
        <v>1.64</v>
      </c>
      <c r="B357" s="3" t="str">
        <f t="shared" si="1"/>
        <v>#REF!</v>
      </c>
    </row>
    <row r="358">
      <c r="A358" s="9">
        <f>+1.4%</f>
        <v>0.014</v>
      </c>
      <c r="B358" s="3" t="str">
        <f t="shared" si="1"/>
        <v>#REF!</v>
      </c>
    </row>
    <row r="359">
      <c r="A359" s="16">
        <v>167586.0</v>
      </c>
      <c r="B359" s="3" t="str">
        <f t="shared" si="1"/>
        <v>#REF!</v>
      </c>
    </row>
    <row r="360">
      <c r="A360" s="16">
        <v>184607.0</v>
      </c>
      <c r="B360" s="3" t="str">
        <f t="shared" si="1"/>
        <v>#REF!</v>
      </c>
    </row>
    <row r="361">
      <c r="A361" s="7">
        <v>40704.0</v>
      </c>
      <c r="B361" s="3" t="str">
        <f t="shared" si="1"/>
        <v>#REF!</v>
      </c>
    </row>
    <row r="362">
      <c r="A362" s="8">
        <v>119.25</v>
      </c>
      <c r="B362" s="3" t="str">
        <f t="shared" si="1"/>
        <v>#REF!</v>
      </c>
    </row>
    <row r="363">
      <c r="A363" s="8">
        <v>119.6</v>
      </c>
      <c r="B363" s="3" t="str">
        <f t="shared" si="1"/>
        <v>#REF!</v>
      </c>
    </row>
    <row r="364">
      <c r="A364" s="8">
        <v>117.18</v>
      </c>
      <c r="B364" s="3" t="str">
        <f t="shared" si="1"/>
        <v>#REF!</v>
      </c>
    </row>
    <row r="365">
      <c r="A365" s="8">
        <v>118.35</v>
      </c>
      <c r="B365" s="3" t="str">
        <f t="shared" si="1"/>
        <v>#REF!</v>
      </c>
    </row>
    <row r="366">
      <c r="A366" s="11">
        <v>-0.76</v>
      </c>
      <c r="B366" s="3" t="str">
        <f t="shared" si="1"/>
        <v>#REF!</v>
      </c>
    </row>
    <row r="367">
      <c r="A367" s="12">
        <v>-0.0064</v>
      </c>
      <c r="B367" s="3" t="str">
        <f t="shared" si="1"/>
        <v>#REF!</v>
      </c>
    </row>
    <row r="368">
      <c r="A368" s="17">
        <v>132660.0</v>
      </c>
      <c r="B368" s="3" t="str">
        <f t="shared" si="1"/>
        <v>#REF!</v>
      </c>
    </row>
    <row r="369">
      <c r="A369" s="17">
        <v>203037.0</v>
      </c>
      <c r="B369" s="3" t="str">
        <f t="shared" si="1"/>
        <v>#REF!</v>
      </c>
    </row>
    <row r="370">
      <c r="A370" s="7">
        <v>40707.0</v>
      </c>
      <c r="B370" s="3" t="str">
        <f t="shared" si="1"/>
        <v>#REF!</v>
      </c>
    </row>
    <row r="371">
      <c r="A371" s="8">
        <v>117.96</v>
      </c>
      <c r="B371" s="3" t="str">
        <f t="shared" si="1"/>
        <v>#REF!</v>
      </c>
    </row>
    <row r="372">
      <c r="A372" s="8">
        <v>119.73</v>
      </c>
      <c r="B372" s="3" t="str">
        <f t="shared" si="1"/>
        <v>#REF!</v>
      </c>
    </row>
    <row r="373">
      <c r="A373" s="8">
        <v>116.51</v>
      </c>
      <c r="B373" s="3" t="str">
        <f t="shared" si="1"/>
        <v>#REF!</v>
      </c>
    </row>
    <row r="374">
      <c r="A374" s="8">
        <v>118.42</v>
      </c>
      <c r="B374" s="3" t="str">
        <f t="shared" si="1"/>
        <v>#REF!</v>
      </c>
    </row>
    <row r="375">
      <c r="A375" s="9">
        <f>+0.07</f>
        <v>0.07</v>
      </c>
      <c r="B375" s="3" t="str">
        <f t="shared" si="1"/>
        <v>#REF!</v>
      </c>
    </row>
    <row r="376">
      <c r="A376" s="9">
        <f>+0.06%</f>
        <v>0.0006</v>
      </c>
      <c r="B376" s="3" t="str">
        <f t="shared" si="1"/>
        <v>#REF!</v>
      </c>
    </row>
    <row r="377">
      <c r="A377" s="16">
        <v>239618.0</v>
      </c>
      <c r="B377" s="3" t="str">
        <f t="shared" si="1"/>
        <v>#REF!</v>
      </c>
    </row>
    <row r="378">
      <c r="A378" s="16">
        <v>219943.0</v>
      </c>
      <c r="B378" s="3" t="str">
        <f t="shared" si="1"/>
        <v>#REF!</v>
      </c>
    </row>
    <row r="379">
      <c r="A379" s="7">
        <v>40708.0</v>
      </c>
      <c r="B379" s="3" t="str">
        <f t="shared" si="1"/>
        <v>#REF!</v>
      </c>
    </row>
    <row r="380">
      <c r="A380" s="8">
        <v>118.0</v>
      </c>
      <c r="B380" s="3" t="str">
        <f t="shared" si="1"/>
        <v>#REF!</v>
      </c>
    </row>
    <row r="381">
      <c r="A381" s="8">
        <v>120.0</v>
      </c>
      <c r="B381" s="3" t="str">
        <f t="shared" si="1"/>
        <v>#REF!</v>
      </c>
    </row>
    <row r="382">
      <c r="A382" s="8">
        <v>117.9</v>
      </c>
      <c r="B382" s="3" t="str">
        <f t="shared" si="1"/>
        <v>#REF!</v>
      </c>
    </row>
    <row r="383">
      <c r="A383" s="8">
        <v>119.35</v>
      </c>
      <c r="B383" s="3" t="str">
        <f t="shared" si="1"/>
        <v>#REF!</v>
      </c>
    </row>
    <row r="384">
      <c r="A384" s="9">
        <f>+0.93</f>
        <v>0.93</v>
      </c>
      <c r="B384" s="3" t="str">
        <f t="shared" si="1"/>
        <v>#REF!</v>
      </c>
    </row>
    <row r="385">
      <c r="A385" s="9">
        <f>+0.79%</f>
        <v>0.0079</v>
      </c>
      <c r="B385" s="3" t="str">
        <f t="shared" si="1"/>
        <v>#REF!</v>
      </c>
    </row>
    <row r="386">
      <c r="A386" s="16">
        <v>251858.0</v>
      </c>
      <c r="B386" s="3" t="str">
        <f t="shared" si="1"/>
        <v>#REF!</v>
      </c>
    </row>
    <row r="387">
      <c r="A387" s="16">
        <v>229752.0</v>
      </c>
      <c r="B387" s="3" t="str">
        <f t="shared" si="1"/>
        <v>#REF!</v>
      </c>
    </row>
    <row r="388">
      <c r="A388" s="7">
        <v>40709.0</v>
      </c>
      <c r="B388" s="3" t="str">
        <f t="shared" si="1"/>
        <v>#REF!</v>
      </c>
    </row>
    <row r="389">
      <c r="A389" s="8">
        <v>119.09</v>
      </c>
      <c r="B389" s="3" t="str">
        <f t="shared" si="1"/>
        <v>#REF!</v>
      </c>
    </row>
    <row r="390">
      <c r="A390" s="8">
        <v>119.38</v>
      </c>
      <c r="B390" s="3" t="str">
        <f t="shared" si="1"/>
        <v>#REF!</v>
      </c>
    </row>
    <row r="391">
      <c r="A391" s="8">
        <v>112.32</v>
      </c>
      <c r="B391" s="3" t="str">
        <f t="shared" si="1"/>
        <v>#REF!</v>
      </c>
    </row>
    <row r="392">
      <c r="A392" s="8">
        <v>113.01</v>
      </c>
      <c r="B392" s="3" t="str">
        <f t="shared" si="1"/>
        <v>#REF!</v>
      </c>
    </row>
    <row r="393">
      <c r="A393" s="11">
        <v>-6.34</v>
      </c>
      <c r="B393" s="3" t="str">
        <f t="shared" si="1"/>
        <v>#REF!</v>
      </c>
    </row>
    <row r="394">
      <c r="A394" s="12">
        <v>-0.0531</v>
      </c>
      <c r="B394" s="3" t="str">
        <f t="shared" si="1"/>
        <v>#REF!</v>
      </c>
    </row>
    <row r="395">
      <c r="A395" s="17">
        <v>312925.0</v>
      </c>
      <c r="B395" s="3" t="str">
        <f t="shared" si="1"/>
        <v>#REF!</v>
      </c>
    </row>
    <row r="396">
      <c r="A396" s="17">
        <v>214796.0</v>
      </c>
      <c r="B396" s="3" t="str">
        <f t="shared" si="1"/>
        <v>#REF!</v>
      </c>
    </row>
    <row r="397">
      <c r="A397" s="7">
        <v>40710.0</v>
      </c>
      <c r="B397" s="3" t="str">
        <f t="shared" si="1"/>
        <v>#REF!</v>
      </c>
    </row>
    <row r="398">
      <c r="A398" s="8">
        <v>113.72</v>
      </c>
      <c r="B398" s="3" t="str">
        <f t="shared" si="1"/>
        <v>#REF!</v>
      </c>
    </row>
    <row r="399">
      <c r="A399" s="8">
        <v>114.94</v>
      </c>
      <c r="B399" s="3" t="str">
        <f t="shared" si="1"/>
        <v>#REF!</v>
      </c>
    </row>
    <row r="400">
      <c r="A400" s="8">
        <v>112.55</v>
      </c>
      <c r="B400" s="3" t="str">
        <f t="shared" si="1"/>
        <v>#REF!</v>
      </c>
    </row>
    <row r="401">
      <c r="A401" s="8">
        <v>114.02</v>
      </c>
      <c r="B401" s="3" t="str">
        <f t="shared" si="1"/>
        <v>#REF!</v>
      </c>
    </row>
    <row r="402">
      <c r="A402" s="9">
        <f>+1.01</f>
        <v>1.01</v>
      </c>
      <c r="B402" s="3" t="str">
        <f t="shared" si="1"/>
        <v>#REF!</v>
      </c>
    </row>
    <row r="403">
      <c r="A403" s="9">
        <f>+0.89%</f>
        <v>0.0089</v>
      </c>
      <c r="B403" s="3" t="str">
        <f t="shared" si="1"/>
        <v>#REF!</v>
      </c>
    </row>
    <row r="404">
      <c r="A404" s="16">
        <v>229648.0</v>
      </c>
      <c r="B404" s="3" t="str">
        <f t="shared" si="1"/>
        <v>#REF!</v>
      </c>
    </row>
    <row r="405">
      <c r="A405" s="16">
        <v>209956.0</v>
      </c>
      <c r="B405" s="3" t="str">
        <f t="shared" si="1"/>
        <v>#REF!</v>
      </c>
    </row>
    <row r="406">
      <c r="A406" s="7">
        <v>40711.0</v>
      </c>
      <c r="B406" s="3" t="str">
        <f t="shared" si="1"/>
        <v>#REF!</v>
      </c>
    </row>
    <row r="407">
      <c r="A407" s="8">
        <v>114.21</v>
      </c>
      <c r="B407" s="3" t="str">
        <f t="shared" si="1"/>
        <v>#REF!</v>
      </c>
    </row>
    <row r="408">
      <c r="A408" s="8">
        <v>114.31</v>
      </c>
      <c r="B408" s="3" t="str">
        <f t="shared" si="1"/>
        <v>#REF!</v>
      </c>
    </row>
    <row r="409">
      <c r="A409" s="8">
        <v>111.05</v>
      </c>
      <c r="B409" s="3" t="str">
        <f t="shared" si="1"/>
        <v>#REF!</v>
      </c>
    </row>
    <row r="410">
      <c r="A410" s="8">
        <v>113.21</v>
      </c>
      <c r="B410" s="3" t="str">
        <f t="shared" si="1"/>
        <v>#REF!</v>
      </c>
    </row>
    <row r="411">
      <c r="A411" s="11">
        <v>-0.81</v>
      </c>
      <c r="B411" s="3" t="str">
        <f t="shared" si="1"/>
        <v>#REF!</v>
      </c>
    </row>
    <row r="412">
      <c r="A412" s="12">
        <v>-0.0071</v>
      </c>
      <c r="B412" s="3" t="str">
        <f t="shared" si="1"/>
        <v>#REF!</v>
      </c>
    </row>
    <row r="413">
      <c r="A413" s="17">
        <v>213256.0</v>
      </c>
      <c r="B413" s="3" t="str">
        <f t="shared" si="1"/>
        <v>#REF!</v>
      </c>
    </row>
    <row r="414">
      <c r="A414" s="17">
        <v>206117.0</v>
      </c>
      <c r="B414" s="3" t="str">
        <f t="shared" si="1"/>
        <v>#REF!</v>
      </c>
    </row>
    <row r="415">
      <c r="A415" s="7">
        <v>40714.0</v>
      </c>
      <c r="B415" s="3" t="str">
        <f t="shared" si="1"/>
        <v>#REF!</v>
      </c>
    </row>
    <row r="416">
      <c r="A416" s="8">
        <v>112.96</v>
      </c>
      <c r="B416" s="3" t="str">
        <f t="shared" si="1"/>
        <v>#REF!</v>
      </c>
    </row>
    <row r="417">
      <c r="A417" s="8">
        <v>113.38</v>
      </c>
      <c r="B417" s="3" t="str">
        <f t="shared" si="1"/>
        <v>#REF!</v>
      </c>
    </row>
    <row r="418">
      <c r="A418" s="8">
        <v>111.23</v>
      </c>
      <c r="B418" s="3" t="str">
        <f t="shared" si="1"/>
        <v>#REF!</v>
      </c>
    </row>
    <row r="419">
      <c r="A419" s="8">
        <v>111.69</v>
      </c>
      <c r="B419" s="3" t="str">
        <f t="shared" si="1"/>
        <v>#REF!</v>
      </c>
    </row>
    <row r="420">
      <c r="A420" s="11">
        <v>-1.52</v>
      </c>
      <c r="B420" s="3" t="str">
        <f t="shared" si="1"/>
        <v>#REF!</v>
      </c>
    </row>
    <row r="421">
      <c r="A421" s="12">
        <v>-0.0134</v>
      </c>
      <c r="B421" s="3" t="str">
        <f t="shared" si="1"/>
        <v>#REF!</v>
      </c>
    </row>
    <row r="422">
      <c r="A422" s="17">
        <v>180219.0</v>
      </c>
      <c r="B422" s="3" t="str">
        <f t="shared" si="1"/>
        <v>#REF!</v>
      </c>
    </row>
    <row r="423">
      <c r="A423" s="17">
        <v>205027.0</v>
      </c>
      <c r="B423" s="3" t="str">
        <f t="shared" si="1"/>
        <v>#REF!</v>
      </c>
    </row>
    <row r="424">
      <c r="A424" s="7">
        <v>40715.0</v>
      </c>
      <c r="B424" s="3" t="str">
        <f t="shared" si="1"/>
        <v>#REF!</v>
      </c>
    </row>
    <row r="425">
      <c r="A425" s="8">
        <v>111.54</v>
      </c>
      <c r="B425" s="3" t="str">
        <f t="shared" si="1"/>
        <v>#REF!</v>
      </c>
    </row>
    <row r="426">
      <c r="A426" s="8">
        <v>113.1</v>
      </c>
      <c r="B426" s="3" t="str">
        <f t="shared" si="1"/>
        <v>#REF!</v>
      </c>
    </row>
    <row r="427">
      <c r="A427" s="8">
        <v>109.92</v>
      </c>
      <c r="B427" s="3" t="str">
        <f t="shared" si="1"/>
        <v>#REF!</v>
      </c>
    </row>
    <row r="428">
      <c r="A428" s="8">
        <v>110.95</v>
      </c>
      <c r="B428" s="3" t="str">
        <f t="shared" si="1"/>
        <v>#REF!</v>
      </c>
    </row>
    <row r="429">
      <c r="A429" s="11">
        <v>-0.74</v>
      </c>
      <c r="B429" s="3" t="str">
        <f t="shared" si="1"/>
        <v>#REF!</v>
      </c>
    </row>
    <row r="430">
      <c r="A430" s="12">
        <v>-0.0066</v>
      </c>
      <c r="B430" s="3" t="str">
        <f t="shared" si="1"/>
        <v>#REF!</v>
      </c>
    </row>
    <row r="431">
      <c r="A431" s="17">
        <v>230044.0</v>
      </c>
      <c r="B431" s="3" t="str">
        <f t="shared" si="1"/>
        <v>#REF!</v>
      </c>
    </row>
    <row r="432">
      <c r="A432" s="17">
        <v>190272.0</v>
      </c>
      <c r="B432" s="3" t="str">
        <f t="shared" si="1"/>
        <v>#REF!</v>
      </c>
    </row>
    <row r="433">
      <c r="A433" s="7">
        <v>40716.0</v>
      </c>
      <c r="B433" s="3" t="str">
        <f t="shared" si="1"/>
        <v>#REF!</v>
      </c>
    </row>
    <row r="434">
      <c r="A434" s="8">
        <v>110.97</v>
      </c>
      <c r="B434" s="3" t="str">
        <f t="shared" si="1"/>
        <v>#REF!</v>
      </c>
    </row>
    <row r="435">
      <c r="A435" s="8">
        <v>114.48</v>
      </c>
      <c r="B435" s="3" t="str">
        <f t="shared" si="1"/>
        <v>#REF!</v>
      </c>
    </row>
    <row r="436">
      <c r="A436" s="8">
        <v>110.35</v>
      </c>
      <c r="B436" s="3" t="str">
        <f t="shared" si="1"/>
        <v>#REF!</v>
      </c>
    </row>
    <row r="437">
      <c r="A437" s="8">
        <v>114.21</v>
      </c>
      <c r="B437" s="3" t="str">
        <f t="shared" si="1"/>
        <v>#REF!</v>
      </c>
    </row>
    <row r="438">
      <c r="A438" s="9">
        <f>+3.26</f>
        <v>3.26</v>
      </c>
      <c r="B438" s="3" t="str">
        <f t="shared" si="1"/>
        <v>#REF!</v>
      </c>
    </row>
    <row r="439">
      <c r="A439" s="9">
        <f>+2.94%</f>
        <v>0.0294</v>
      </c>
      <c r="B439" s="3" t="str">
        <f t="shared" si="1"/>
        <v>#REF!</v>
      </c>
    </row>
    <row r="440">
      <c r="A440" s="16">
        <v>220807.0</v>
      </c>
      <c r="B440" s="3" t="str">
        <f t="shared" si="1"/>
        <v>#REF!</v>
      </c>
    </row>
    <row r="441">
      <c r="A441" s="16">
        <v>191084.0</v>
      </c>
      <c r="B441" s="3" t="str">
        <f t="shared" si="1"/>
        <v>#REF!</v>
      </c>
    </row>
    <row r="442">
      <c r="A442" s="7">
        <v>40717.0</v>
      </c>
      <c r="B442" s="3" t="str">
        <f t="shared" si="1"/>
        <v>#REF!</v>
      </c>
    </row>
    <row r="443">
      <c r="A443" s="8">
        <v>113.19</v>
      </c>
      <c r="B443" s="3" t="str">
        <f t="shared" si="1"/>
        <v>#REF!</v>
      </c>
    </row>
    <row r="444">
      <c r="A444" s="8">
        <v>113.4</v>
      </c>
      <c r="B444" s="3" t="str">
        <f t="shared" si="1"/>
        <v>#REF!</v>
      </c>
    </row>
    <row r="445">
      <c r="A445" s="8">
        <v>105.72</v>
      </c>
      <c r="B445" s="3" t="str">
        <f t="shared" si="1"/>
        <v>#REF!</v>
      </c>
    </row>
    <row r="446">
      <c r="A446" s="8">
        <v>107.26</v>
      </c>
      <c r="B446" s="3" t="str">
        <f t="shared" si="1"/>
        <v>#REF!</v>
      </c>
    </row>
    <row r="447">
      <c r="A447" s="11">
        <v>-6.95</v>
      </c>
      <c r="B447" s="3" t="str">
        <f t="shared" si="1"/>
        <v>#REF!</v>
      </c>
    </row>
    <row r="448">
      <c r="A448" s="12">
        <v>-0.0609</v>
      </c>
      <c r="B448" s="3" t="str">
        <f t="shared" si="1"/>
        <v>#REF!</v>
      </c>
    </row>
    <row r="449">
      <c r="A449" s="17">
        <v>463808.0</v>
      </c>
      <c r="B449" s="3" t="str">
        <f t="shared" si="1"/>
        <v>#REF!</v>
      </c>
    </row>
    <row r="450">
      <c r="A450" s="17">
        <v>188520.0</v>
      </c>
      <c r="B450" s="3" t="str">
        <f t="shared" si="1"/>
        <v>#REF!</v>
      </c>
    </row>
    <row r="451">
      <c r="A451" s="7">
        <v>40718.0</v>
      </c>
      <c r="B451" s="3" t="str">
        <f t="shared" si="1"/>
        <v>#REF!</v>
      </c>
    </row>
    <row r="452">
      <c r="A452" s="8">
        <v>108.59</v>
      </c>
      <c r="B452" s="3" t="str">
        <f t="shared" si="1"/>
        <v>#REF!</v>
      </c>
    </row>
    <row r="453">
      <c r="A453" s="8">
        <v>108.7</v>
      </c>
      <c r="B453" s="3" t="str">
        <f t="shared" si="1"/>
        <v>#REF!</v>
      </c>
    </row>
    <row r="454">
      <c r="A454" s="8">
        <v>103.62</v>
      </c>
      <c r="B454" s="3" t="str">
        <f t="shared" si="1"/>
        <v>#REF!</v>
      </c>
    </row>
    <row r="455">
      <c r="A455" s="8">
        <v>105.12</v>
      </c>
      <c r="B455" s="3" t="str">
        <f t="shared" si="1"/>
        <v>#REF!</v>
      </c>
    </row>
    <row r="456">
      <c r="A456" s="11">
        <v>-2.14</v>
      </c>
      <c r="B456" s="3" t="str">
        <f t="shared" si="1"/>
        <v>#REF!</v>
      </c>
    </row>
    <row r="457">
      <c r="A457" s="12">
        <v>-0.02</v>
      </c>
      <c r="B457" s="3" t="str">
        <f t="shared" si="1"/>
        <v>#REF!</v>
      </c>
    </row>
    <row r="458">
      <c r="A458" s="17">
        <v>264607.0</v>
      </c>
      <c r="B458" s="3" t="str">
        <f t="shared" si="1"/>
        <v>#REF!</v>
      </c>
    </row>
    <row r="459">
      <c r="A459" s="17">
        <v>177943.0</v>
      </c>
      <c r="B459" s="3" t="str">
        <f t="shared" si="1"/>
        <v>#REF!</v>
      </c>
    </row>
    <row r="460">
      <c r="A460" s="7">
        <v>40721.0</v>
      </c>
      <c r="B460" s="3" t="str">
        <f t="shared" si="1"/>
        <v>#REF!</v>
      </c>
    </row>
    <row r="461">
      <c r="A461" s="8">
        <v>105.1</v>
      </c>
      <c r="B461" s="3" t="str">
        <f t="shared" si="1"/>
        <v>#REF!</v>
      </c>
    </row>
    <row r="462">
      <c r="A462" s="8">
        <v>106.74</v>
      </c>
      <c r="B462" s="3" t="str">
        <f t="shared" si="1"/>
        <v>#REF!</v>
      </c>
    </row>
    <row r="463">
      <c r="A463" s="8">
        <v>102.28</v>
      </c>
      <c r="B463" s="3" t="str">
        <f t="shared" si="1"/>
        <v>#REF!</v>
      </c>
    </row>
    <row r="464">
      <c r="A464" s="8">
        <v>105.99</v>
      </c>
      <c r="B464" s="3" t="str">
        <f t="shared" si="1"/>
        <v>#REF!</v>
      </c>
    </row>
    <row r="465">
      <c r="A465" s="9">
        <f>+0.87</f>
        <v>0.87</v>
      </c>
      <c r="B465" s="3" t="str">
        <f t="shared" si="1"/>
        <v>#REF!</v>
      </c>
    </row>
    <row r="466">
      <c r="A466" s="9">
        <f>+0.83%</f>
        <v>0.0083</v>
      </c>
      <c r="B466" s="3" t="str">
        <f t="shared" si="1"/>
        <v>#REF!</v>
      </c>
    </row>
    <row r="467">
      <c r="A467" s="16">
        <v>204812.0</v>
      </c>
      <c r="B467" s="3" t="str">
        <f t="shared" si="1"/>
        <v>#REF!</v>
      </c>
    </row>
    <row r="468">
      <c r="A468" s="16">
        <v>175119.0</v>
      </c>
      <c r="B468" s="3" t="str">
        <f t="shared" si="1"/>
        <v>#REF!</v>
      </c>
    </row>
    <row r="469">
      <c r="A469" s="7">
        <v>40722.0</v>
      </c>
      <c r="B469" s="3" t="str">
        <f t="shared" si="1"/>
        <v>#REF!</v>
      </c>
    </row>
    <row r="470">
      <c r="A470" s="8">
        <v>106.76</v>
      </c>
      <c r="B470" s="3" t="str">
        <f t="shared" si="1"/>
        <v>#REF!</v>
      </c>
    </row>
    <row r="471">
      <c r="A471" s="8">
        <v>109.05</v>
      </c>
      <c r="B471" s="3" t="str">
        <f t="shared" si="1"/>
        <v>#REF!</v>
      </c>
    </row>
    <row r="472">
      <c r="A472" s="8">
        <v>105.35</v>
      </c>
      <c r="B472" s="3" t="str">
        <f t="shared" si="1"/>
        <v>#REF!</v>
      </c>
    </row>
    <row r="473">
      <c r="A473" s="8">
        <v>108.78</v>
      </c>
      <c r="B473" s="3" t="str">
        <f t="shared" si="1"/>
        <v>#REF!</v>
      </c>
    </row>
    <row r="474">
      <c r="A474" s="9">
        <f>+2.79</f>
        <v>2.79</v>
      </c>
      <c r="B474" s="3" t="str">
        <f t="shared" si="1"/>
        <v>#REF!</v>
      </c>
    </row>
    <row r="475">
      <c r="A475" s="9">
        <f>+2.63%</f>
        <v>0.0263</v>
      </c>
      <c r="B475" s="3" t="str">
        <f t="shared" si="1"/>
        <v>#REF!</v>
      </c>
    </row>
    <row r="476">
      <c r="A476" s="16">
        <v>212658.0</v>
      </c>
      <c r="B476" s="3" t="str">
        <f t="shared" si="1"/>
        <v>#REF!</v>
      </c>
    </row>
    <row r="477">
      <c r="A477" s="16">
        <v>153396.0</v>
      </c>
      <c r="B477" s="3" t="str">
        <f t="shared" si="1"/>
        <v>#REF!</v>
      </c>
    </row>
    <row r="478">
      <c r="A478" s="7">
        <v>40723.0</v>
      </c>
      <c r="B478" s="3" t="str">
        <f t="shared" si="1"/>
        <v>#REF!</v>
      </c>
    </row>
    <row r="479">
      <c r="A479" s="8">
        <v>108.65</v>
      </c>
      <c r="B479" s="3" t="str">
        <f t="shared" si="1"/>
        <v>#REF!</v>
      </c>
    </row>
    <row r="480">
      <c r="A480" s="8">
        <v>112.67</v>
      </c>
      <c r="B480" s="3" t="str">
        <f t="shared" si="1"/>
        <v>#REF!</v>
      </c>
    </row>
    <row r="481">
      <c r="A481" s="8">
        <v>108.1</v>
      </c>
      <c r="B481" s="3" t="str">
        <f t="shared" si="1"/>
        <v>#REF!</v>
      </c>
    </row>
    <row r="482">
      <c r="A482" s="8">
        <v>112.4</v>
      </c>
      <c r="B482" s="3" t="str">
        <f t="shared" si="1"/>
        <v>#REF!</v>
      </c>
    </row>
    <row r="483">
      <c r="A483" s="9">
        <f>+3.62</f>
        <v>3.62</v>
      </c>
      <c r="B483" s="3" t="str">
        <f t="shared" si="1"/>
        <v>#REF!</v>
      </c>
    </row>
    <row r="484">
      <c r="A484" s="9">
        <f>+3.33%</f>
        <v>0.0333</v>
      </c>
      <c r="B484" s="3" t="str">
        <f t="shared" si="1"/>
        <v>#REF!</v>
      </c>
    </row>
    <row r="485">
      <c r="A485" s="16">
        <v>230745.0</v>
      </c>
      <c r="B485" s="3" t="str">
        <f t="shared" si="1"/>
        <v>#REF!</v>
      </c>
    </row>
    <row r="486">
      <c r="A486" s="16">
        <v>147101.0</v>
      </c>
      <c r="B486" s="3" t="str">
        <f t="shared" si="1"/>
        <v>#REF!</v>
      </c>
    </row>
    <row r="487">
      <c r="A487" s="7">
        <v>40724.0</v>
      </c>
      <c r="B487" s="3" t="str">
        <f t="shared" si="1"/>
        <v>#REF!</v>
      </c>
    </row>
    <row r="488">
      <c r="A488" s="8">
        <v>112.3</v>
      </c>
      <c r="B488" s="3" t="str">
        <f t="shared" si="1"/>
        <v>#REF!</v>
      </c>
    </row>
    <row r="489">
      <c r="A489" s="8">
        <v>113.24</v>
      </c>
      <c r="B489" s="3" t="str">
        <f t="shared" si="1"/>
        <v>#REF!</v>
      </c>
    </row>
    <row r="490">
      <c r="A490" s="8">
        <v>110.72</v>
      </c>
      <c r="B490" s="3" t="str">
        <f t="shared" si="1"/>
        <v>#REF!</v>
      </c>
    </row>
    <row r="491">
      <c r="A491" s="8">
        <v>112.48</v>
      </c>
      <c r="B491" s="3" t="str">
        <f t="shared" si="1"/>
        <v>#REF!</v>
      </c>
    </row>
    <row r="492">
      <c r="A492" s="9">
        <f>+0.08</f>
        <v>0.08</v>
      </c>
      <c r="B492" s="3" t="str">
        <f t="shared" si="1"/>
        <v>#REF!</v>
      </c>
    </row>
    <row r="493">
      <c r="A493" s="9">
        <f>+0.07%</f>
        <v>0.0007</v>
      </c>
      <c r="B493" s="3" t="str">
        <f t="shared" si="1"/>
        <v>#REF!</v>
      </c>
    </row>
    <row r="494">
      <c r="A494" s="16">
        <v>193564.0</v>
      </c>
      <c r="B494" s="3" t="str">
        <f t="shared" si="1"/>
        <v>#REF!</v>
      </c>
    </row>
    <row r="495">
      <c r="A495" s="16">
        <v>145441.0</v>
      </c>
      <c r="B495" s="3" t="str">
        <f t="shared" si="1"/>
        <v>#REF!</v>
      </c>
    </row>
    <row r="496">
      <c r="A496" s="7">
        <v>40725.0</v>
      </c>
      <c r="B496" s="3" t="str">
        <f t="shared" si="1"/>
        <v>#REF!</v>
      </c>
    </row>
    <row r="497">
      <c r="A497" s="8">
        <v>111.8</v>
      </c>
      <c r="B497" s="3" t="str">
        <f t="shared" si="1"/>
        <v>#REF!</v>
      </c>
    </row>
    <row r="498">
      <c r="A498" s="8">
        <v>112.48</v>
      </c>
      <c r="B498" s="3" t="str">
        <f t="shared" si="1"/>
        <v>#REF!</v>
      </c>
    </row>
    <row r="499">
      <c r="A499" s="8">
        <v>109.5</v>
      </c>
      <c r="B499" s="3" t="str">
        <f t="shared" si="1"/>
        <v>#REF!</v>
      </c>
    </row>
    <row r="500">
      <c r="A500" s="8">
        <v>111.77</v>
      </c>
      <c r="B500" s="3" t="str">
        <f t="shared" si="1"/>
        <v>#REF!</v>
      </c>
    </row>
    <row r="501">
      <c r="A501" s="11">
        <v>-0.71</v>
      </c>
      <c r="B501" s="3" t="str">
        <f t="shared" si="1"/>
        <v>#REF!</v>
      </c>
    </row>
    <row r="502">
      <c r="A502" s="12">
        <v>-0.0063</v>
      </c>
      <c r="B502" s="3" t="str">
        <f t="shared" si="1"/>
        <v>#REF!</v>
      </c>
    </row>
    <row r="503">
      <c r="A503" s="17">
        <v>158438.0</v>
      </c>
      <c r="B503" s="3" t="str">
        <f t="shared" si="1"/>
        <v>#REF!</v>
      </c>
    </row>
    <row r="504">
      <c r="A504" s="17">
        <v>145717.0</v>
      </c>
      <c r="B504" s="3" t="str">
        <f t="shared" si="1"/>
        <v>#REF!</v>
      </c>
    </row>
    <row r="505">
      <c r="A505" s="7">
        <v>40728.0</v>
      </c>
      <c r="B505" s="3" t="str">
        <f t="shared" si="1"/>
        <v>#REF!</v>
      </c>
    </row>
    <row r="506">
      <c r="A506" s="8">
        <v>111.3</v>
      </c>
      <c r="B506" s="3" t="str">
        <f t="shared" si="1"/>
        <v>#REF!</v>
      </c>
    </row>
    <row r="507">
      <c r="A507" s="8">
        <v>112.16</v>
      </c>
      <c r="B507" s="3" t="str">
        <f t="shared" si="1"/>
        <v>#REF!</v>
      </c>
    </row>
    <row r="508">
      <c r="A508" s="8">
        <v>111.02</v>
      </c>
      <c r="B508" s="3" t="str">
        <f t="shared" si="1"/>
        <v>#REF!</v>
      </c>
    </row>
    <row r="509">
      <c r="A509" s="8">
        <v>111.39</v>
      </c>
      <c r="B509" s="3" t="str">
        <f t="shared" si="1"/>
        <v>#REF!</v>
      </c>
    </row>
    <row r="510">
      <c r="A510" s="11">
        <v>-0.38</v>
      </c>
      <c r="B510" s="3" t="str">
        <f t="shared" si="1"/>
        <v>#REF!</v>
      </c>
    </row>
    <row r="511">
      <c r="A511" s="12">
        <v>-0.0034</v>
      </c>
      <c r="B511" s="3" t="str">
        <f t="shared" si="1"/>
        <v>#REF!</v>
      </c>
    </row>
    <row r="512">
      <c r="A512" s="17">
        <v>44885.0</v>
      </c>
      <c r="B512" s="3" t="str">
        <f t="shared" si="1"/>
        <v>#REF!</v>
      </c>
    </row>
    <row r="513">
      <c r="A513" s="17">
        <v>143091.0</v>
      </c>
      <c r="B513" s="3" t="str">
        <f t="shared" si="1"/>
        <v>#REF!</v>
      </c>
    </row>
    <row r="514">
      <c r="A514" s="7">
        <v>40729.0</v>
      </c>
      <c r="B514" s="3" t="str">
        <f t="shared" si="1"/>
        <v>#REF!</v>
      </c>
    </row>
    <row r="515">
      <c r="A515" s="8">
        <v>111.55</v>
      </c>
      <c r="B515" s="3" t="str">
        <f t="shared" si="1"/>
        <v>#REF!</v>
      </c>
    </row>
    <row r="516">
      <c r="A516" s="8">
        <v>114.44</v>
      </c>
      <c r="B516" s="3" t="str">
        <f t="shared" si="1"/>
        <v>#REF!</v>
      </c>
    </row>
    <row r="517">
      <c r="A517" s="8">
        <v>110.45</v>
      </c>
      <c r="B517" s="3" t="str">
        <f t="shared" si="1"/>
        <v>#REF!</v>
      </c>
    </row>
    <row r="518">
      <c r="A518" s="8">
        <v>113.61</v>
      </c>
      <c r="B518" s="3" t="str">
        <f t="shared" si="1"/>
        <v>#REF!</v>
      </c>
    </row>
    <row r="519">
      <c r="A519" s="9">
        <f>+2.22</f>
        <v>2.22</v>
      </c>
      <c r="B519" s="3" t="str">
        <f t="shared" si="1"/>
        <v>#REF!</v>
      </c>
    </row>
    <row r="520">
      <c r="A520" s="9">
        <f>+1.99%</f>
        <v>0.0199</v>
      </c>
      <c r="B520" s="3" t="str">
        <f t="shared" si="1"/>
        <v>#REF!</v>
      </c>
    </row>
    <row r="521">
      <c r="A521" s="16">
        <v>188854.0</v>
      </c>
      <c r="B521" s="3" t="str">
        <f t="shared" si="1"/>
        <v>#REF!</v>
      </c>
    </row>
    <row r="522">
      <c r="A522" s="16">
        <v>126153.0</v>
      </c>
      <c r="B522" s="3" t="str">
        <f t="shared" si="1"/>
        <v>#REF!</v>
      </c>
    </row>
    <row r="523">
      <c r="A523" s="7">
        <v>40730.0</v>
      </c>
      <c r="B523" s="3" t="str">
        <f t="shared" si="1"/>
        <v>#REF!</v>
      </c>
    </row>
    <row r="524">
      <c r="A524" s="8">
        <v>113.51</v>
      </c>
      <c r="B524" s="3" t="str">
        <f t="shared" si="1"/>
        <v>#REF!</v>
      </c>
    </row>
    <row r="525">
      <c r="A525" s="8">
        <v>114.32</v>
      </c>
      <c r="B525" s="3" t="str">
        <f t="shared" si="1"/>
        <v>#REF!</v>
      </c>
    </row>
    <row r="526">
      <c r="A526" s="8">
        <v>111.91</v>
      </c>
      <c r="B526" s="3" t="str">
        <f t="shared" si="1"/>
        <v>#REF!</v>
      </c>
    </row>
    <row r="527">
      <c r="A527" s="8">
        <v>113.62</v>
      </c>
      <c r="B527" s="3" t="str">
        <f t="shared" si="1"/>
        <v>#REF!</v>
      </c>
    </row>
    <row r="528">
      <c r="A528" s="9">
        <f>+0.01</f>
        <v>0.01</v>
      </c>
      <c r="B528" s="3" t="str">
        <f t="shared" si="1"/>
        <v>#REF!</v>
      </c>
    </row>
    <row r="529">
      <c r="A529" s="9">
        <f>+0.01%</f>
        <v>0.0001</v>
      </c>
      <c r="B529" s="3" t="str">
        <f t="shared" si="1"/>
        <v>#REF!</v>
      </c>
    </row>
    <row r="530">
      <c r="A530" s="16">
        <v>183488.0</v>
      </c>
      <c r="B530" s="3" t="str">
        <f t="shared" si="1"/>
        <v>#REF!</v>
      </c>
    </row>
    <row r="531">
      <c r="A531" s="16">
        <v>116374.0</v>
      </c>
      <c r="B531" s="3" t="str">
        <f t="shared" si="1"/>
        <v>#REF!</v>
      </c>
    </row>
    <row r="532">
      <c r="A532" s="7">
        <v>40731.0</v>
      </c>
      <c r="B532" s="3" t="str">
        <f t="shared" si="1"/>
        <v>#REF!</v>
      </c>
    </row>
    <row r="533">
      <c r="A533" s="8">
        <v>114.4</v>
      </c>
      <c r="B533" s="3" t="str">
        <f t="shared" si="1"/>
        <v>#REF!</v>
      </c>
    </row>
    <row r="534">
      <c r="A534" s="8">
        <v>118.7</v>
      </c>
      <c r="B534" s="3" t="str">
        <f t="shared" si="1"/>
        <v>#REF!</v>
      </c>
    </row>
    <row r="535">
      <c r="A535" s="8">
        <v>113.75</v>
      </c>
      <c r="B535" s="3" t="str">
        <f t="shared" si="1"/>
        <v>#REF!</v>
      </c>
    </row>
    <row r="536">
      <c r="A536" s="8">
        <v>118.59</v>
      </c>
      <c r="B536" s="3" t="str">
        <f t="shared" si="1"/>
        <v>#REF!</v>
      </c>
    </row>
    <row r="537">
      <c r="A537" s="9">
        <f>+4.97</f>
        <v>4.97</v>
      </c>
      <c r="B537" s="3" t="str">
        <f t="shared" si="1"/>
        <v>#REF!</v>
      </c>
    </row>
    <row r="538">
      <c r="A538" s="9">
        <f>+4.37%</f>
        <v>0.0437</v>
      </c>
      <c r="B538" s="3" t="str">
        <f t="shared" si="1"/>
        <v>#REF!</v>
      </c>
    </row>
    <row r="539">
      <c r="A539" s="16">
        <v>215109.0</v>
      </c>
      <c r="B539" s="3" t="str">
        <f t="shared" si="1"/>
        <v>#REF!</v>
      </c>
    </row>
    <row r="540">
      <c r="A540" s="16">
        <v>105449.0</v>
      </c>
      <c r="B540" s="3" t="str">
        <f t="shared" si="1"/>
        <v>#REF!</v>
      </c>
    </row>
    <row r="541">
      <c r="A541" s="7">
        <v>40732.0</v>
      </c>
      <c r="B541" s="3" t="str">
        <f t="shared" si="1"/>
        <v>#REF!</v>
      </c>
    </row>
    <row r="542">
      <c r="A542" s="8">
        <v>118.51</v>
      </c>
      <c r="B542" s="3" t="str">
        <f t="shared" si="1"/>
        <v>#REF!</v>
      </c>
    </row>
    <row r="543">
      <c r="A543" s="8">
        <v>119.87</v>
      </c>
      <c r="B543" s="3" t="str">
        <f t="shared" si="1"/>
        <v>#REF!</v>
      </c>
    </row>
    <row r="544">
      <c r="A544" s="8">
        <v>116.88</v>
      </c>
      <c r="B544" s="3" t="str">
        <f t="shared" si="1"/>
        <v>#REF!</v>
      </c>
    </row>
    <row r="545">
      <c r="A545" s="8">
        <v>118.33</v>
      </c>
      <c r="B545" s="3" t="str">
        <f t="shared" si="1"/>
        <v>#REF!</v>
      </c>
    </row>
    <row r="546">
      <c r="A546" s="11">
        <v>-0.26</v>
      </c>
      <c r="B546" s="3" t="str">
        <f t="shared" si="1"/>
        <v>#REF!</v>
      </c>
    </row>
    <row r="547">
      <c r="A547" s="12">
        <v>-0.0022</v>
      </c>
      <c r="B547" s="3" t="str">
        <f t="shared" si="1"/>
        <v>#REF!</v>
      </c>
    </row>
    <row r="548">
      <c r="A548" s="17">
        <v>217547.0</v>
      </c>
      <c r="B548" s="3" t="str">
        <f t="shared" si="1"/>
        <v>#REF!</v>
      </c>
    </row>
    <row r="549">
      <c r="A549" s="17">
        <v>94931.0</v>
      </c>
      <c r="B549" s="3" t="str">
        <f t="shared" si="1"/>
        <v>#REF!</v>
      </c>
    </row>
    <row r="550">
      <c r="A550" s="7">
        <v>40735.0</v>
      </c>
      <c r="B550" s="3" t="str">
        <f t="shared" si="1"/>
        <v>#REF!</v>
      </c>
    </row>
    <row r="551">
      <c r="A551" s="8">
        <v>118.27</v>
      </c>
      <c r="B551" s="3" t="str">
        <f t="shared" si="1"/>
        <v>#REF!</v>
      </c>
    </row>
    <row r="552">
      <c r="A552" s="8">
        <v>118.4</v>
      </c>
      <c r="B552" s="3" t="str">
        <f t="shared" si="1"/>
        <v>#REF!</v>
      </c>
    </row>
    <row r="553">
      <c r="A553" s="8">
        <v>115.22</v>
      </c>
      <c r="B553" s="3" t="str">
        <f t="shared" si="1"/>
        <v>#REF!</v>
      </c>
    </row>
    <row r="554">
      <c r="A554" s="8">
        <v>117.24</v>
      </c>
      <c r="B554" s="3" t="str">
        <f t="shared" si="1"/>
        <v>#REF!</v>
      </c>
    </row>
    <row r="555">
      <c r="A555" s="11">
        <v>-1.09</v>
      </c>
      <c r="B555" s="3" t="str">
        <f t="shared" si="1"/>
        <v>#REF!</v>
      </c>
    </row>
    <row r="556">
      <c r="A556" s="12">
        <v>-0.0092</v>
      </c>
      <c r="B556" s="3" t="str">
        <f t="shared" si="1"/>
        <v>#REF!</v>
      </c>
    </row>
    <row r="557">
      <c r="A557" s="17">
        <v>179635.0</v>
      </c>
      <c r="B557" s="3" t="str">
        <f t="shared" si="1"/>
        <v>#REF!</v>
      </c>
    </row>
    <row r="558">
      <c r="A558" s="17">
        <v>73558.0</v>
      </c>
      <c r="B558" s="3" t="str">
        <f t="shared" si="1"/>
        <v>#REF!</v>
      </c>
    </row>
    <row r="559">
      <c r="A559" s="7">
        <v>40736.0</v>
      </c>
      <c r="B559" s="3" t="str">
        <f t="shared" si="1"/>
        <v>#REF!</v>
      </c>
    </row>
    <row r="560">
      <c r="A560" s="8">
        <v>117.22</v>
      </c>
      <c r="B560" s="3" t="str">
        <f t="shared" si="1"/>
        <v>#REF!</v>
      </c>
    </row>
    <row r="561">
      <c r="A561" s="8">
        <v>117.83</v>
      </c>
      <c r="B561" s="3" t="str">
        <f t="shared" si="1"/>
        <v>#REF!</v>
      </c>
    </row>
    <row r="562">
      <c r="A562" s="8">
        <v>114.95</v>
      </c>
      <c r="B562" s="3" t="str">
        <f t="shared" si="1"/>
        <v>#REF!</v>
      </c>
    </row>
    <row r="563">
      <c r="A563" s="8">
        <v>117.75</v>
      </c>
      <c r="B563" s="3" t="str">
        <f t="shared" si="1"/>
        <v>#REF!</v>
      </c>
    </row>
    <row r="564">
      <c r="A564" s="9">
        <f>+0.51</f>
        <v>0.51</v>
      </c>
      <c r="B564" s="3" t="str">
        <f t="shared" si="1"/>
        <v>#REF!</v>
      </c>
    </row>
    <row r="565">
      <c r="A565" s="9">
        <f>+0.44%</f>
        <v>0.0044</v>
      </c>
      <c r="B565" s="3" t="str">
        <f t="shared" si="1"/>
        <v>#REF!</v>
      </c>
    </row>
    <row r="566">
      <c r="A566" s="16">
        <v>150986.0</v>
      </c>
      <c r="B566" s="3" t="str">
        <f t="shared" si="1"/>
        <v>#REF!</v>
      </c>
    </row>
    <row r="567">
      <c r="A567" s="16">
        <v>44768.0</v>
      </c>
      <c r="B567" s="3" t="str">
        <f t="shared" si="1"/>
        <v>#REF!</v>
      </c>
    </row>
    <row r="568">
      <c r="A568" s="7">
        <v>40737.0</v>
      </c>
      <c r="B568" s="3" t="str">
        <f t="shared" si="1"/>
        <v>#REF!</v>
      </c>
    </row>
    <row r="569">
      <c r="A569" s="8">
        <v>116.95</v>
      </c>
      <c r="B569" s="3" t="str">
        <f t="shared" si="1"/>
        <v>#REF!</v>
      </c>
    </row>
    <row r="570">
      <c r="A570" s="8">
        <v>119.86</v>
      </c>
      <c r="B570" s="3" t="str">
        <f t="shared" si="1"/>
        <v>#REF!</v>
      </c>
    </row>
    <row r="571">
      <c r="A571" s="8">
        <v>116.71</v>
      </c>
      <c r="B571" s="3" t="str">
        <f t="shared" si="1"/>
        <v>#REF!</v>
      </c>
    </row>
    <row r="572">
      <c r="A572" s="8">
        <v>118.78</v>
      </c>
      <c r="B572" s="3" t="str">
        <f t="shared" si="1"/>
        <v>#REF!</v>
      </c>
    </row>
    <row r="573">
      <c r="A573" s="9">
        <f>+1.03</f>
        <v>1.03</v>
      </c>
      <c r="B573" s="3" t="str">
        <f t="shared" si="1"/>
        <v>#REF!</v>
      </c>
    </row>
    <row r="574">
      <c r="A574" s="9">
        <f>+0.87%</f>
        <v>0.0087</v>
      </c>
      <c r="B574" s="3" t="str">
        <f t="shared" si="1"/>
        <v>#REF!</v>
      </c>
    </row>
    <row r="575">
      <c r="A575" s="16">
        <v>107652.0</v>
      </c>
      <c r="B575" s="3" t="str">
        <f t="shared" si="1"/>
        <v>#REF!</v>
      </c>
    </row>
    <row r="576">
      <c r="A576" s="16">
        <v>20589.0</v>
      </c>
      <c r="B576" s="3" t="str">
        <f t="shared" si="1"/>
        <v>#REF!</v>
      </c>
    </row>
    <row r="577">
      <c r="A577" s="7">
        <v>40738.0</v>
      </c>
      <c r="B577" s="3" t="str">
        <f t="shared" si="1"/>
        <v>#REF!</v>
      </c>
    </row>
    <row r="578">
      <c r="A578" s="8">
        <v>118.53</v>
      </c>
      <c r="B578" s="3" t="str">
        <f t="shared" si="1"/>
        <v>#REF!</v>
      </c>
    </row>
    <row r="579">
      <c r="A579" s="8">
        <v>119.4</v>
      </c>
      <c r="B579" s="3" t="str">
        <f t="shared" si="1"/>
        <v>#REF!</v>
      </c>
    </row>
    <row r="580">
      <c r="A580" s="8">
        <v>117.73</v>
      </c>
      <c r="B580" s="3" t="str">
        <f t="shared" si="1"/>
        <v>#REF!</v>
      </c>
    </row>
    <row r="581">
      <c r="A581" s="8">
        <v>118.32</v>
      </c>
      <c r="B581" s="3" t="str">
        <f t="shared" si="1"/>
        <v>#REF!</v>
      </c>
    </row>
    <row r="582">
      <c r="A582" s="11">
        <v>-0.46</v>
      </c>
      <c r="B582" s="3" t="str">
        <f t="shared" si="1"/>
        <v>#REF!</v>
      </c>
    </row>
    <row r="583">
      <c r="A583" s="12">
        <v>-0.0039</v>
      </c>
      <c r="B583" s="3" t="str">
        <f t="shared" si="1"/>
        <v>#REF!</v>
      </c>
    </row>
    <row r="584">
      <c r="A584" s="17">
        <v>17508.0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40682</v>
      </c>
      <c r="C3" s="3">
        <v>111.61</v>
      </c>
      <c r="D3" s="3">
        <v>112.05</v>
      </c>
      <c r="E3" s="3">
        <v>110.36</v>
      </c>
      <c r="F3" s="3">
        <v>110.56</v>
      </c>
      <c r="G3" s="3">
        <v>-0.88</v>
      </c>
      <c r="H3" s="6">
        <v>-0.0079</v>
      </c>
      <c r="I3" s="15">
        <v>33108.0</v>
      </c>
      <c r="J3" s="15">
        <v>76698.0</v>
      </c>
    </row>
    <row r="4">
      <c r="A4" s="4" t="s">
        <v>4</v>
      </c>
      <c r="B4" s="5">
        <f t="shared" si="1"/>
        <v>40683</v>
      </c>
      <c r="C4" s="3">
        <v>110.81</v>
      </c>
      <c r="D4" s="3">
        <v>112.0</v>
      </c>
      <c r="E4" s="3">
        <v>107.91</v>
      </c>
      <c r="F4" s="3">
        <v>111.59</v>
      </c>
      <c r="G4" s="3">
        <v>1.03</v>
      </c>
      <c r="H4" s="3">
        <v>0.009300000000000001</v>
      </c>
      <c r="I4" s="15">
        <v>33015.0</v>
      </c>
      <c r="J4" s="15">
        <v>79441.0</v>
      </c>
    </row>
    <row r="5">
      <c r="A5" s="4" t="s">
        <v>5</v>
      </c>
      <c r="B5" s="5">
        <f t="shared" si="1"/>
        <v>40686</v>
      </c>
      <c r="C5" s="3">
        <v>111.05</v>
      </c>
      <c r="D5" s="3">
        <v>111.05</v>
      </c>
      <c r="E5" s="3">
        <v>107.91</v>
      </c>
      <c r="F5" s="3">
        <v>109.39</v>
      </c>
      <c r="G5" s="3">
        <v>-2.2</v>
      </c>
      <c r="H5" s="6">
        <v>-0.0197</v>
      </c>
      <c r="I5" s="15">
        <v>30285.0</v>
      </c>
      <c r="J5" s="15">
        <v>80403.0</v>
      </c>
    </row>
    <row r="6">
      <c r="A6" s="4" t="s">
        <v>6</v>
      </c>
      <c r="B6" s="5">
        <f t="shared" si="1"/>
        <v>40687</v>
      </c>
      <c r="C6" s="3">
        <v>109.76</v>
      </c>
      <c r="D6" s="3">
        <v>111.89</v>
      </c>
      <c r="E6" s="3">
        <v>109.57</v>
      </c>
      <c r="F6" s="3">
        <v>111.74</v>
      </c>
      <c r="G6" s="3">
        <v>2.35</v>
      </c>
      <c r="H6" s="3">
        <v>0.0215</v>
      </c>
      <c r="I6" s="15">
        <v>41283.0</v>
      </c>
      <c r="J6" s="15">
        <v>79005.0</v>
      </c>
    </row>
    <row r="7">
      <c r="A7" s="4" t="s">
        <v>7</v>
      </c>
      <c r="B7" s="5">
        <f t="shared" si="1"/>
        <v>40688</v>
      </c>
      <c r="C7" s="3">
        <v>111.19</v>
      </c>
      <c r="D7" s="3">
        <v>114.17</v>
      </c>
      <c r="E7" s="3">
        <v>110.45</v>
      </c>
      <c r="F7" s="3">
        <v>114.11</v>
      </c>
      <c r="G7" s="3">
        <v>2.37</v>
      </c>
      <c r="H7" s="3">
        <v>0.0212</v>
      </c>
      <c r="I7" s="15">
        <v>40032.0</v>
      </c>
      <c r="J7" s="15">
        <v>78455.0</v>
      </c>
    </row>
    <row r="8">
      <c r="A8" s="4" t="s">
        <v>8</v>
      </c>
      <c r="B8" s="5">
        <f t="shared" si="1"/>
        <v>40689</v>
      </c>
      <c r="C8" s="3">
        <v>114.5</v>
      </c>
      <c r="D8" s="3">
        <v>114.64</v>
      </c>
      <c r="E8" s="3">
        <v>113.3</v>
      </c>
      <c r="F8" s="3">
        <v>114.24</v>
      </c>
      <c r="G8" s="3">
        <v>0.13</v>
      </c>
      <c r="H8" s="3">
        <v>0.0011</v>
      </c>
      <c r="I8" s="15">
        <v>31456.0</v>
      </c>
      <c r="J8" s="15">
        <v>82760.0</v>
      </c>
    </row>
    <row r="9">
      <c r="A9" s="4" t="s">
        <v>9</v>
      </c>
      <c r="B9" s="5">
        <f t="shared" si="1"/>
        <v>40690</v>
      </c>
      <c r="C9" s="3">
        <v>114.14</v>
      </c>
      <c r="D9" s="3">
        <v>114.88</v>
      </c>
      <c r="E9" s="3">
        <v>113.68</v>
      </c>
      <c r="F9" s="3">
        <v>114.33</v>
      </c>
      <c r="G9" s="3">
        <v>0.09</v>
      </c>
      <c r="H9" s="3">
        <v>8.0E-4</v>
      </c>
      <c r="I9" s="15">
        <v>20702.0</v>
      </c>
      <c r="J9" s="15">
        <v>82033.0</v>
      </c>
    </row>
    <row r="10">
      <c r="A10" s="7">
        <v>40682.0</v>
      </c>
      <c r="B10" s="5">
        <f t="shared" si="1"/>
        <v>40693</v>
      </c>
      <c r="C10" s="3">
        <v>114.25</v>
      </c>
      <c r="D10" s="3">
        <v>114.25</v>
      </c>
      <c r="E10" s="3">
        <v>113.59</v>
      </c>
      <c r="F10" s="3">
        <v>113.98</v>
      </c>
      <c r="G10" s="3">
        <v>-0.35</v>
      </c>
      <c r="H10" s="6">
        <v>-0.0031</v>
      </c>
      <c r="I10" s="15">
        <v>2613.0</v>
      </c>
      <c r="J10" s="15">
        <v>82137.0</v>
      </c>
    </row>
    <row r="11">
      <c r="A11" s="8">
        <v>111.61</v>
      </c>
      <c r="B11" s="5">
        <f t="shared" si="1"/>
        <v>40694</v>
      </c>
      <c r="C11" s="3">
        <v>114.1</v>
      </c>
      <c r="D11" s="3">
        <v>116.72</v>
      </c>
      <c r="E11" s="3">
        <v>114.1</v>
      </c>
      <c r="F11" s="3">
        <v>115.97</v>
      </c>
      <c r="G11" s="3">
        <v>1.99</v>
      </c>
      <c r="H11" s="3">
        <v>0.0175</v>
      </c>
      <c r="I11" s="15">
        <v>38979.0</v>
      </c>
      <c r="J11" s="15">
        <v>85486.0</v>
      </c>
    </row>
    <row r="12">
      <c r="A12" s="8">
        <v>112.05</v>
      </c>
      <c r="B12" s="5">
        <f t="shared" si="1"/>
        <v>40695</v>
      </c>
      <c r="C12" s="3">
        <v>116.19</v>
      </c>
      <c r="D12" s="3">
        <v>116.42</v>
      </c>
      <c r="E12" s="3">
        <v>113.13</v>
      </c>
      <c r="F12" s="3">
        <v>113.8</v>
      </c>
      <c r="G12" s="3">
        <v>-2.17</v>
      </c>
      <c r="H12" s="6">
        <v>-0.0187</v>
      </c>
      <c r="I12" s="15">
        <v>39381.0</v>
      </c>
      <c r="J12" s="15">
        <v>86430.0</v>
      </c>
    </row>
    <row r="13">
      <c r="A13" s="8">
        <v>110.36</v>
      </c>
      <c r="B13" s="5">
        <f t="shared" si="1"/>
        <v>40696</v>
      </c>
      <c r="C13" s="3">
        <v>113.8</v>
      </c>
      <c r="D13" s="3">
        <v>115.1</v>
      </c>
      <c r="E13" s="3">
        <v>112.95</v>
      </c>
      <c r="F13" s="3">
        <v>114.71</v>
      </c>
      <c r="G13" s="3">
        <v>0.91</v>
      </c>
      <c r="H13" s="3">
        <v>0.008</v>
      </c>
      <c r="I13" s="15">
        <v>61980.0</v>
      </c>
      <c r="J13" s="15">
        <v>88613.0</v>
      </c>
    </row>
    <row r="14">
      <c r="A14" s="8">
        <v>110.56</v>
      </c>
      <c r="B14" s="5">
        <f t="shared" si="1"/>
        <v>40697</v>
      </c>
      <c r="C14" s="3">
        <v>114.95</v>
      </c>
      <c r="D14" s="3">
        <v>115.41</v>
      </c>
      <c r="E14" s="3">
        <v>112.61</v>
      </c>
      <c r="F14" s="3">
        <v>115.01</v>
      </c>
      <c r="G14" s="3">
        <v>0.3</v>
      </c>
      <c r="H14" s="3">
        <v>0.0026</v>
      </c>
      <c r="I14" s="15">
        <v>41003.0</v>
      </c>
      <c r="J14" s="15">
        <v>93304.0</v>
      </c>
    </row>
    <row r="15">
      <c r="A15" s="11">
        <v>-0.88</v>
      </c>
      <c r="B15" s="5">
        <f t="shared" si="1"/>
        <v>40700</v>
      </c>
      <c r="C15" s="3">
        <v>114.63</v>
      </c>
      <c r="D15" s="3">
        <v>115.1</v>
      </c>
      <c r="E15" s="3">
        <v>113.13</v>
      </c>
      <c r="F15" s="3">
        <v>113.63</v>
      </c>
      <c r="G15" s="3">
        <v>-1.38</v>
      </c>
      <c r="H15" s="6">
        <v>-0.012</v>
      </c>
      <c r="I15" s="15">
        <v>36307.0</v>
      </c>
      <c r="J15" s="15">
        <v>96498.0</v>
      </c>
    </row>
    <row r="16">
      <c r="A16" s="12">
        <v>-0.0079</v>
      </c>
      <c r="B16" s="5">
        <f t="shared" si="1"/>
        <v>40701</v>
      </c>
      <c r="C16" s="3">
        <v>113.63</v>
      </c>
      <c r="D16" s="3">
        <v>116.45</v>
      </c>
      <c r="E16" s="3">
        <v>112.97</v>
      </c>
      <c r="F16" s="3">
        <v>115.81</v>
      </c>
      <c r="G16" s="3">
        <v>2.18</v>
      </c>
      <c r="H16" s="3">
        <v>0.0192</v>
      </c>
      <c r="I16" s="15">
        <v>71063.0</v>
      </c>
      <c r="J16" s="15">
        <v>104567.0</v>
      </c>
    </row>
    <row r="17">
      <c r="A17" s="17">
        <v>33108.0</v>
      </c>
      <c r="B17" s="5">
        <f t="shared" si="1"/>
        <v>40702</v>
      </c>
      <c r="C17" s="3">
        <v>115.86</v>
      </c>
      <c r="D17" s="3">
        <v>117.69</v>
      </c>
      <c r="E17" s="3">
        <v>114.84</v>
      </c>
      <c r="F17" s="3">
        <v>116.95</v>
      </c>
      <c r="G17" s="3">
        <v>1.14</v>
      </c>
      <c r="H17" s="3">
        <v>0.0098</v>
      </c>
      <c r="I17" s="15">
        <v>77750.0</v>
      </c>
      <c r="J17" s="15">
        <v>112635.0</v>
      </c>
    </row>
    <row r="18">
      <c r="A18" s="17">
        <v>76698.0</v>
      </c>
      <c r="B18" s="5">
        <f t="shared" si="1"/>
        <v>40703</v>
      </c>
      <c r="C18" s="3">
        <v>117.21</v>
      </c>
      <c r="D18" s="3">
        <v>118.75</v>
      </c>
      <c r="E18" s="3">
        <v>116.5</v>
      </c>
      <c r="F18" s="3">
        <v>118.54</v>
      </c>
      <c r="G18" s="3">
        <v>1.59</v>
      </c>
      <c r="H18" s="3">
        <v>0.013600000000000001</v>
      </c>
      <c r="I18" s="15">
        <v>56566.0</v>
      </c>
      <c r="J18" s="15">
        <v>120121.0</v>
      </c>
    </row>
    <row r="19">
      <c r="A19" s="7">
        <v>40683.0</v>
      </c>
      <c r="B19" s="5">
        <f t="shared" si="1"/>
        <v>40704</v>
      </c>
      <c r="C19" s="3">
        <v>118.57</v>
      </c>
      <c r="D19" s="3">
        <v>119.01</v>
      </c>
      <c r="E19" s="3">
        <v>116.67</v>
      </c>
      <c r="F19" s="3">
        <v>117.83</v>
      </c>
      <c r="G19" s="3">
        <v>-0.71</v>
      </c>
      <c r="H19" s="6">
        <v>-0.006</v>
      </c>
      <c r="I19" s="15">
        <v>51727.0</v>
      </c>
      <c r="J19" s="15">
        <v>124818.0</v>
      </c>
    </row>
    <row r="20">
      <c r="A20" s="8">
        <v>110.81</v>
      </c>
      <c r="B20" s="5">
        <f t="shared" si="1"/>
        <v>40707</v>
      </c>
      <c r="C20" s="3">
        <v>117.44</v>
      </c>
      <c r="D20" s="3">
        <v>119.16</v>
      </c>
      <c r="E20" s="3">
        <v>115.99</v>
      </c>
      <c r="F20" s="3">
        <v>117.83</v>
      </c>
      <c r="G20" s="3" t="s">
        <v>10</v>
      </c>
      <c r="H20" s="3" t="s">
        <v>10</v>
      </c>
      <c r="I20" s="15">
        <v>87152.0</v>
      </c>
      <c r="J20" s="15">
        <v>127489.0</v>
      </c>
    </row>
    <row r="21">
      <c r="A21" s="8">
        <v>112.0</v>
      </c>
      <c r="B21" s="5">
        <f t="shared" si="1"/>
        <v>40708</v>
      </c>
      <c r="C21" s="3">
        <v>117.45</v>
      </c>
      <c r="D21" s="3">
        <v>119.45</v>
      </c>
      <c r="E21" s="3">
        <v>117.33</v>
      </c>
      <c r="F21" s="3">
        <v>118.86</v>
      </c>
      <c r="G21" s="3">
        <v>1.03</v>
      </c>
      <c r="H21" s="3">
        <v>0.0087</v>
      </c>
      <c r="I21" s="15">
        <v>91055.0</v>
      </c>
      <c r="J21" s="15">
        <v>130072.0</v>
      </c>
    </row>
    <row r="22">
      <c r="A22" s="8">
        <v>107.91</v>
      </c>
      <c r="B22" s="5">
        <f t="shared" si="1"/>
        <v>40709</v>
      </c>
      <c r="C22" s="3">
        <v>118.59</v>
      </c>
      <c r="D22" s="3">
        <v>118.85</v>
      </c>
      <c r="E22" s="3">
        <v>112.02</v>
      </c>
      <c r="F22" s="3">
        <v>112.61</v>
      </c>
      <c r="G22" s="3">
        <v>-6.25</v>
      </c>
      <c r="H22" s="6">
        <v>-0.0526</v>
      </c>
      <c r="I22" s="15">
        <v>112075.0</v>
      </c>
      <c r="J22" s="15">
        <v>129420.0</v>
      </c>
    </row>
    <row r="23">
      <c r="A23" s="8">
        <v>111.59</v>
      </c>
      <c r="B23" s="5">
        <f t="shared" si="1"/>
        <v>40710</v>
      </c>
      <c r="C23" s="3">
        <v>113.62</v>
      </c>
      <c r="D23" s="3">
        <v>114.54</v>
      </c>
      <c r="E23" s="3">
        <v>112.15</v>
      </c>
      <c r="F23" s="3">
        <v>113.63</v>
      </c>
      <c r="G23" s="3">
        <v>1.02</v>
      </c>
      <c r="H23" s="3">
        <v>0.0091</v>
      </c>
      <c r="I23" s="15">
        <v>88119.0</v>
      </c>
      <c r="J23" s="15">
        <v>132314.0</v>
      </c>
    </row>
    <row r="24">
      <c r="A24" s="9">
        <f>+1.03</f>
        <v>1.03</v>
      </c>
      <c r="B24" s="5">
        <f t="shared" si="1"/>
        <v>40711</v>
      </c>
      <c r="C24" s="3">
        <v>113.84</v>
      </c>
      <c r="D24" s="3">
        <v>113.84</v>
      </c>
      <c r="E24" s="3">
        <v>110.72</v>
      </c>
      <c r="F24" s="3">
        <v>112.85</v>
      </c>
      <c r="G24" s="3">
        <v>-0.78</v>
      </c>
      <c r="H24" s="6">
        <v>-0.0069</v>
      </c>
      <c r="I24" s="15">
        <v>76855.0</v>
      </c>
      <c r="J24" s="15">
        <v>138449.0</v>
      </c>
    </row>
    <row r="25">
      <c r="A25" s="9">
        <f>+0.93%</f>
        <v>0.0093</v>
      </c>
      <c r="B25" s="5">
        <f t="shared" si="1"/>
        <v>40714</v>
      </c>
      <c r="C25" s="3">
        <v>112.78</v>
      </c>
      <c r="D25" s="3">
        <v>113.0</v>
      </c>
      <c r="E25" s="3">
        <v>110.9</v>
      </c>
      <c r="F25" s="3">
        <v>111.36</v>
      </c>
      <c r="G25" s="3">
        <v>-1.49</v>
      </c>
      <c r="H25" s="6">
        <v>-0.0132</v>
      </c>
      <c r="I25" s="15">
        <v>79244.0</v>
      </c>
      <c r="J25" s="15">
        <v>147192.0</v>
      </c>
    </row>
    <row r="26">
      <c r="A26" s="16">
        <v>33015.0</v>
      </c>
      <c r="B26" s="5">
        <f t="shared" si="1"/>
        <v>40715</v>
      </c>
      <c r="C26" s="3">
        <v>111.25</v>
      </c>
      <c r="D26" s="3">
        <v>112.75</v>
      </c>
      <c r="E26" s="3">
        <v>109.52</v>
      </c>
      <c r="F26" s="3">
        <v>110.55</v>
      </c>
      <c r="G26" s="3">
        <v>-0.81</v>
      </c>
      <c r="H26" s="6">
        <v>-0.0073</v>
      </c>
      <c r="I26" s="15">
        <v>99729.0</v>
      </c>
      <c r="J26" s="15">
        <v>147989.0</v>
      </c>
    </row>
    <row r="27">
      <c r="A27" s="16">
        <v>79441.0</v>
      </c>
      <c r="B27" s="5">
        <f t="shared" si="1"/>
        <v>40716</v>
      </c>
      <c r="C27" s="3">
        <v>110.37</v>
      </c>
      <c r="D27" s="3">
        <v>114.02</v>
      </c>
      <c r="E27" s="3">
        <v>109.95</v>
      </c>
      <c r="F27" s="3">
        <v>113.76</v>
      </c>
      <c r="G27" s="3">
        <v>3.21</v>
      </c>
      <c r="H27" s="3">
        <v>0.028999999999999998</v>
      </c>
      <c r="I27" s="15">
        <v>84054.0</v>
      </c>
      <c r="J27" s="15">
        <v>147810.0</v>
      </c>
    </row>
    <row r="28">
      <c r="A28" s="7">
        <v>40686.0</v>
      </c>
      <c r="B28" s="5">
        <f t="shared" si="1"/>
        <v>40717</v>
      </c>
      <c r="C28" s="3">
        <v>112.79</v>
      </c>
      <c r="D28" s="3">
        <v>112.93</v>
      </c>
      <c r="E28" s="3">
        <v>105.65</v>
      </c>
      <c r="F28" s="3">
        <v>107.13</v>
      </c>
      <c r="G28" s="3">
        <v>-6.63</v>
      </c>
      <c r="H28" s="6">
        <v>-0.0583</v>
      </c>
      <c r="I28" s="15">
        <v>268889.0</v>
      </c>
      <c r="J28" s="15">
        <v>153200.0</v>
      </c>
    </row>
    <row r="29">
      <c r="A29" s="8">
        <v>111.05</v>
      </c>
      <c r="B29" s="5">
        <f t="shared" si="1"/>
        <v>40718</v>
      </c>
      <c r="C29" s="3">
        <v>108.3</v>
      </c>
      <c r="D29" s="3">
        <v>108.46</v>
      </c>
      <c r="E29" s="3">
        <v>103.87</v>
      </c>
      <c r="F29" s="3">
        <v>105.31</v>
      </c>
      <c r="G29" s="3">
        <v>-1.82</v>
      </c>
      <c r="H29" s="6">
        <v>-0.017</v>
      </c>
      <c r="I29" s="15">
        <v>164214.0</v>
      </c>
      <c r="J29" s="15">
        <v>148837.0</v>
      </c>
    </row>
    <row r="30">
      <c r="A30" s="8">
        <v>111.05</v>
      </c>
      <c r="B30" s="5">
        <f t="shared" si="1"/>
        <v>40721</v>
      </c>
      <c r="C30" s="3">
        <v>105.49</v>
      </c>
      <c r="D30" s="3">
        <v>106.5</v>
      </c>
      <c r="E30" s="3">
        <v>102.59</v>
      </c>
      <c r="F30" s="3">
        <v>105.92</v>
      </c>
      <c r="G30" s="3">
        <v>0.61</v>
      </c>
      <c r="H30" s="3">
        <v>0.0058</v>
      </c>
      <c r="I30" s="15">
        <v>108345.0</v>
      </c>
      <c r="J30" s="15">
        <v>149782.0</v>
      </c>
    </row>
    <row r="31">
      <c r="A31" s="8">
        <v>107.91</v>
      </c>
      <c r="B31" s="5">
        <f t="shared" si="1"/>
        <v>40722</v>
      </c>
      <c r="C31" s="3">
        <v>106.61</v>
      </c>
      <c r="D31" s="3">
        <v>108.96</v>
      </c>
      <c r="E31" s="3">
        <v>105.25</v>
      </c>
      <c r="F31" s="3">
        <v>108.76</v>
      </c>
      <c r="G31" s="3">
        <v>2.84</v>
      </c>
      <c r="H31" s="3">
        <v>0.0268</v>
      </c>
      <c r="I31" s="15">
        <v>128762.0</v>
      </c>
      <c r="J31" s="15">
        <v>149418.0</v>
      </c>
    </row>
    <row r="32">
      <c r="A32" s="8">
        <v>109.39</v>
      </c>
      <c r="B32" s="5">
        <f t="shared" si="1"/>
        <v>40723</v>
      </c>
      <c r="C32" s="3">
        <v>108.64</v>
      </c>
      <c r="D32" s="3">
        <v>112.63</v>
      </c>
      <c r="E32" s="3">
        <v>108.08</v>
      </c>
      <c r="F32" s="3">
        <v>112.38</v>
      </c>
      <c r="G32" s="3">
        <v>3.62</v>
      </c>
      <c r="H32" s="3">
        <v>0.0333</v>
      </c>
      <c r="I32" s="15">
        <v>104896.0</v>
      </c>
      <c r="J32" s="15">
        <v>152669.0</v>
      </c>
    </row>
    <row r="33">
      <c r="A33" s="11">
        <v>-2.2</v>
      </c>
      <c r="B33" s="5">
        <f t="shared" si="1"/>
        <v>40724</v>
      </c>
      <c r="C33" s="3">
        <v>112.7</v>
      </c>
      <c r="D33" s="3">
        <v>113.13</v>
      </c>
      <c r="E33" s="3">
        <v>110.7</v>
      </c>
      <c r="F33" s="3">
        <v>112.41</v>
      </c>
      <c r="G33" s="3">
        <v>0.03</v>
      </c>
      <c r="H33" s="3">
        <v>3.0E-4</v>
      </c>
      <c r="I33" s="15">
        <v>95295.0</v>
      </c>
      <c r="J33" s="15">
        <v>163428.0</v>
      </c>
    </row>
    <row r="34">
      <c r="A34" s="12">
        <v>-0.0197</v>
      </c>
      <c r="B34" s="5">
        <f t="shared" si="1"/>
        <v>40725</v>
      </c>
      <c r="C34" s="3">
        <v>112.17</v>
      </c>
      <c r="D34" s="3">
        <v>112.26</v>
      </c>
      <c r="E34" s="3">
        <v>109.39</v>
      </c>
      <c r="F34" s="3">
        <v>111.62</v>
      </c>
      <c r="G34" s="3">
        <v>-0.79</v>
      </c>
      <c r="H34" s="6">
        <v>-0.007</v>
      </c>
      <c r="I34" s="15">
        <v>87622.0</v>
      </c>
      <c r="J34" s="15">
        <v>167128.0</v>
      </c>
    </row>
    <row r="35">
      <c r="A35" s="17">
        <v>30285.0</v>
      </c>
      <c r="B35" s="5">
        <f t="shared" si="1"/>
        <v>40728</v>
      </c>
      <c r="C35" s="3">
        <v>111.52</v>
      </c>
      <c r="D35" s="3">
        <v>111.94</v>
      </c>
      <c r="E35" s="3">
        <v>110.82</v>
      </c>
      <c r="F35" s="3">
        <v>111.14</v>
      </c>
      <c r="G35" s="3">
        <v>-0.48</v>
      </c>
      <c r="H35" s="6">
        <v>-0.0043</v>
      </c>
      <c r="I35" s="15">
        <v>29852.0</v>
      </c>
      <c r="J35" s="15">
        <v>167022.0</v>
      </c>
    </row>
    <row r="36">
      <c r="A36" s="17">
        <v>80403.0</v>
      </c>
      <c r="B36" s="5">
        <f t="shared" si="1"/>
        <v>40729</v>
      </c>
      <c r="C36" s="3">
        <v>111.25</v>
      </c>
      <c r="D36" s="3">
        <v>114.0</v>
      </c>
      <c r="E36" s="3">
        <v>110.2</v>
      </c>
      <c r="F36" s="3">
        <v>113.2</v>
      </c>
      <c r="G36" s="3">
        <v>2.06</v>
      </c>
      <c r="H36" s="3">
        <v>0.018500000000000003</v>
      </c>
      <c r="I36" s="15">
        <v>127891.0</v>
      </c>
      <c r="J36" s="15">
        <v>174300.0</v>
      </c>
    </row>
    <row r="37">
      <c r="A37" s="7">
        <v>40687.0</v>
      </c>
      <c r="B37" s="5">
        <f t="shared" si="1"/>
        <v>40730</v>
      </c>
      <c r="C37" s="3">
        <v>113.25</v>
      </c>
      <c r="D37" s="3">
        <v>113.87</v>
      </c>
      <c r="E37" s="3">
        <v>111.54</v>
      </c>
      <c r="F37" s="3">
        <v>113.23</v>
      </c>
      <c r="G37" s="3">
        <v>0.03</v>
      </c>
      <c r="H37" s="3">
        <v>3.0E-4</v>
      </c>
      <c r="I37" s="15">
        <v>109506.0</v>
      </c>
      <c r="J37" s="15">
        <v>183399.0</v>
      </c>
    </row>
    <row r="38">
      <c r="A38" s="8">
        <v>109.76</v>
      </c>
      <c r="B38" s="5">
        <f t="shared" si="1"/>
        <v>40731</v>
      </c>
      <c r="C38" s="3">
        <v>113.75</v>
      </c>
      <c r="D38" s="3">
        <v>118.22</v>
      </c>
      <c r="E38" s="3">
        <v>113.41</v>
      </c>
      <c r="F38" s="3">
        <v>118.11</v>
      </c>
      <c r="G38" s="3">
        <v>4.88</v>
      </c>
      <c r="H38" s="3">
        <v>0.0431</v>
      </c>
      <c r="I38" s="15">
        <v>128846.0</v>
      </c>
      <c r="J38" s="15">
        <v>192904.0</v>
      </c>
    </row>
    <row r="39">
      <c r="A39" s="8">
        <v>111.89</v>
      </c>
      <c r="B39" s="5">
        <f t="shared" si="1"/>
        <v>40732</v>
      </c>
      <c r="C39" s="3">
        <v>118.12</v>
      </c>
      <c r="D39" s="3">
        <v>119.28</v>
      </c>
      <c r="E39" s="3">
        <v>116.3</v>
      </c>
      <c r="F39" s="3">
        <v>117.7</v>
      </c>
      <c r="G39" s="3">
        <v>-0.41</v>
      </c>
      <c r="H39" s="6">
        <v>-0.0035</v>
      </c>
      <c r="I39" s="15">
        <v>159515.0</v>
      </c>
      <c r="J39" s="15">
        <v>199619.0</v>
      </c>
    </row>
    <row r="40">
      <c r="A40" s="8">
        <v>109.57</v>
      </c>
      <c r="B40" s="5">
        <f t="shared" si="1"/>
        <v>40735</v>
      </c>
      <c r="C40" s="3">
        <v>117.51</v>
      </c>
      <c r="D40" s="3">
        <v>117.56</v>
      </c>
      <c r="E40" s="3">
        <v>114.51</v>
      </c>
      <c r="F40" s="3">
        <v>116.46</v>
      </c>
      <c r="G40" s="3">
        <v>-1.24</v>
      </c>
      <c r="H40" s="6">
        <v>-0.0105</v>
      </c>
      <c r="I40" s="15">
        <v>157171.0</v>
      </c>
      <c r="J40" s="15">
        <v>206235.0</v>
      </c>
    </row>
    <row r="41">
      <c r="A41" s="8">
        <v>111.74</v>
      </c>
      <c r="B41" s="5">
        <f t="shared" si="1"/>
        <v>40736</v>
      </c>
      <c r="C41" s="3">
        <v>116.46</v>
      </c>
      <c r="D41" s="3">
        <v>117.0</v>
      </c>
      <c r="E41" s="3">
        <v>114.17</v>
      </c>
      <c r="F41" s="3">
        <v>116.94</v>
      </c>
      <c r="G41" s="3">
        <v>0.48</v>
      </c>
      <c r="H41" s="3">
        <v>0.0040999999999999995</v>
      </c>
      <c r="I41" s="15">
        <v>169687.0</v>
      </c>
      <c r="J41" s="15">
        <v>212121.0</v>
      </c>
    </row>
    <row r="42">
      <c r="A42" s="9">
        <f>+2.35</f>
        <v>2.35</v>
      </c>
      <c r="B42" s="5">
        <f t="shared" si="1"/>
        <v>40737</v>
      </c>
      <c r="C42" s="3">
        <v>116.4</v>
      </c>
      <c r="D42" s="3">
        <v>118.88</v>
      </c>
      <c r="E42" s="3">
        <v>115.78</v>
      </c>
      <c r="F42" s="3">
        <v>117.85</v>
      </c>
      <c r="G42" s="3">
        <v>0.91</v>
      </c>
      <c r="H42" s="3">
        <v>0.0078000000000000005</v>
      </c>
      <c r="I42" s="15">
        <v>240131.0</v>
      </c>
      <c r="J42" s="15">
        <v>222525.0</v>
      </c>
    </row>
    <row r="43">
      <c r="A43" s="9">
        <f>+2.15%</f>
        <v>0.0215</v>
      </c>
      <c r="B43" s="5">
        <f t="shared" si="1"/>
        <v>40738</v>
      </c>
      <c r="C43" s="3">
        <v>117.55</v>
      </c>
      <c r="D43" s="3">
        <v>118.34</v>
      </c>
      <c r="E43" s="3">
        <v>115.4</v>
      </c>
      <c r="F43" s="3">
        <v>116.26</v>
      </c>
      <c r="G43" s="3">
        <v>-1.59</v>
      </c>
      <c r="H43" s="6">
        <v>-0.0135</v>
      </c>
      <c r="I43" s="15">
        <v>205717.0</v>
      </c>
      <c r="J43" s="15">
        <v>208198.0</v>
      </c>
    </row>
    <row r="44">
      <c r="A44" s="16">
        <v>41283.0</v>
      </c>
      <c r="B44" s="5">
        <f t="shared" si="1"/>
        <v>40739</v>
      </c>
      <c r="C44" s="3">
        <v>116.23</v>
      </c>
      <c r="D44" s="3">
        <v>117.75</v>
      </c>
      <c r="E44" s="3">
        <v>115.16</v>
      </c>
      <c r="F44" s="3">
        <v>117.26</v>
      </c>
      <c r="G44" s="3">
        <v>1.0</v>
      </c>
      <c r="H44" s="3">
        <v>0.0086</v>
      </c>
      <c r="I44" s="15">
        <v>143916.0</v>
      </c>
      <c r="J44" s="15">
        <v>208252.0</v>
      </c>
    </row>
    <row r="45">
      <c r="A45" s="16">
        <v>79005.0</v>
      </c>
      <c r="B45" s="5">
        <f t="shared" si="1"/>
        <v>40742</v>
      </c>
      <c r="C45" s="3">
        <v>117.7</v>
      </c>
      <c r="D45" s="3">
        <v>117.8</v>
      </c>
      <c r="E45" s="3">
        <v>114.66</v>
      </c>
      <c r="F45" s="3">
        <v>116.05</v>
      </c>
      <c r="G45" s="3">
        <v>-1.21</v>
      </c>
      <c r="H45" s="6">
        <v>-0.0103</v>
      </c>
      <c r="I45" s="15">
        <v>152046.0</v>
      </c>
      <c r="J45" s="15">
        <v>198069.0</v>
      </c>
    </row>
    <row r="46">
      <c r="A46" s="7">
        <v>40688.0</v>
      </c>
      <c r="B46" s="5">
        <f t="shared" si="1"/>
        <v>40743</v>
      </c>
      <c r="C46" s="3">
        <v>116.5</v>
      </c>
      <c r="D46" s="3">
        <v>118.45</v>
      </c>
      <c r="E46" s="3">
        <v>116.09</v>
      </c>
      <c r="F46" s="3">
        <v>117.06</v>
      </c>
      <c r="G46" s="3">
        <v>1.01</v>
      </c>
      <c r="H46" s="3">
        <v>0.0087</v>
      </c>
      <c r="I46" s="15">
        <v>192532.0</v>
      </c>
      <c r="J46" s="15">
        <v>195691.0</v>
      </c>
    </row>
    <row r="47">
      <c r="A47" s="8">
        <v>111.19</v>
      </c>
      <c r="B47" s="5">
        <f t="shared" si="1"/>
        <v>40744</v>
      </c>
      <c r="C47" s="3">
        <v>117.45</v>
      </c>
      <c r="D47" s="3">
        <v>118.86</v>
      </c>
      <c r="E47" s="3">
        <v>117.06</v>
      </c>
      <c r="F47" s="3">
        <v>118.15</v>
      </c>
      <c r="G47" s="3">
        <v>1.09</v>
      </c>
      <c r="H47" s="3">
        <v>0.009300000000000001</v>
      </c>
      <c r="I47" s="15">
        <v>161917.0</v>
      </c>
      <c r="J47" s="15">
        <v>200549.0</v>
      </c>
    </row>
    <row r="48">
      <c r="A48" s="8">
        <v>114.17</v>
      </c>
      <c r="B48" s="5">
        <f t="shared" si="1"/>
        <v>40745</v>
      </c>
      <c r="C48" s="3">
        <v>118.35</v>
      </c>
      <c r="D48" s="3">
        <v>119.25</v>
      </c>
      <c r="E48" s="3">
        <v>116.62</v>
      </c>
      <c r="F48" s="3">
        <v>117.51</v>
      </c>
      <c r="G48" s="3">
        <v>-0.64</v>
      </c>
      <c r="H48" s="6">
        <v>-0.0054</v>
      </c>
      <c r="I48" s="15">
        <v>184004.0</v>
      </c>
      <c r="J48" s="15">
        <v>195663.0</v>
      </c>
    </row>
    <row r="49">
      <c r="A49" s="8">
        <v>110.45</v>
      </c>
      <c r="B49" s="5">
        <f t="shared" si="1"/>
        <v>40746</v>
      </c>
      <c r="C49" s="3">
        <v>118.03</v>
      </c>
      <c r="D49" s="3">
        <v>118.8</v>
      </c>
      <c r="E49" s="3">
        <v>117.35</v>
      </c>
      <c r="F49" s="3">
        <v>118.67</v>
      </c>
      <c r="G49" s="3">
        <v>1.16</v>
      </c>
      <c r="H49" s="3">
        <v>0.009899999999999999</v>
      </c>
      <c r="I49" s="15">
        <v>119580.0</v>
      </c>
      <c r="J49" s="15">
        <v>195144.0</v>
      </c>
    </row>
    <row r="50">
      <c r="A50" s="8">
        <v>114.11</v>
      </c>
      <c r="B50" s="5">
        <f t="shared" si="1"/>
        <v>40749</v>
      </c>
      <c r="C50" s="3">
        <v>118.36</v>
      </c>
      <c r="D50" s="3">
        <v>118.45</v>
      </c>
      <c r="E50" s="3">
        <v>116.92</v>
      </c>
      <c r="F50" s="3">
        <v>117.94</v>
      </c>
      <c r="G50" s="3">
        <v>-0.73</v>
      </c>
      <c r="H50" s="6">
        <v>-0.0062</v>
      </c>
      <c r="I50" s="15">
        <v>129313.0</v>
      </c>
      <c r="J50" s="15">
        <v>191839.0</v>
      </c>
    </row>
    <row r="51">
      <c r="A51" s="9">
        <f>+2.37</f>
        <v>2.37</v>
      </c>
      <c r="B51" s="5">
        <f t="shared" si="1"/>
        <v>40750</v>
      </c>
      <c r="C51" s="3">
        <v>117.65</v>
      </c>
      <c r="D51" s="3">
        <v>119.05</v>
      </c>
      <c r="E51" s="3">
        <v>116.53</v>
      </c>
      <c r="F51" s="3">
        <v>118.28</v>
      </c>
      <c r="G51" s="3">
        <v>0.34</v>
      </c>
      <c r="H51" s="3">
        <v>0.0029</v>
      </c>
      <c r="I51" s="15">
        <v>177414.0</v>
      </c>
      <c r="J51" s="15">
        <v>195235.0</v>
      </c>
    </row>
    <row r="52">
      <c r="A52" s="9">
        <f>+2.12%</f>
        <v>0.0212</v>
      </c>
      <c r="B52" s="5">
        <f t="shared" si="1"/>
        <v>40751</v>
      </c>
      <c r="C52" s="3">
        <v>118.15</v>
      </c>
      <c r="D52" s="3">
        <v>118.5</v>
      </c>
      <c r="E52" s="3">
        <v>117.18</v>
      </c>
      <c r="F52" s="3">
        <v>117.43</v>
      </c>
      <c r="G52" s="3">
        <v>-0.85</v>
      </c>
      <c r="H52" s="6">
        <v>-0.0072</v>
      </c>
      <c r="I52" s="15">
        <v>177054.0</v>
      </c>
      <c r="J52" s="15">
        <v>189587.0</v>
      </c>
    </row>
    <row r="53">
      <c r="A53" s="16">
        <v>40032.0</v>
      </c>
      <c r="B53" s="5">
        <f t="shared" si="1"/>
        <v>40752</v>
      </c>
      <c r="C53" s="3">
        <v>117.3</v>
      </c>
      <c r="D53" s="3">
        <v>118.71</v>
      </c>
      <c r="E53" s="3">
        <v>117.05</v>
      </c>
      <c r="F53" s="3">
        <v>117.36</v>
      </c>
      <c r="G53" s="3">
        <v>-0.07</v>
      </c>
      <c r="H53" s="6">
        <v>-6.0E-4</v>
      </c>
      <c r="I53" s="15">
        <v>187589.0</v>
      </c>
      <c r="J53" s="15">
        <v>187103.0</v>
      </c>
    </row>
    <row r="54">
      <c r="A54" s="16">
        <v>78455.0</v>
      </c>
      <c r="B54" s="5">
        <f t="shared" si="1"/>
        <v>40753</v>
      </c>
      <c r="C54" s="3">
        <v>117.17</v>
      </c>
      <c r="D54" s="3">
        <v>117.7</v>
      </c>
      <c r="E54" s="3">
        <v>115.75</v>
      </c>
      <c r="F54" s="3">
        <v>116.74</v>
      </c>
      <c r="G54" s="3">
        <v>-0.62</v>
      </c>
      <c r="H54" s="6">
        <v>-0.0053</v>
      </c>
      <c r="I54" s="15">
        <v>196458.0</v>
      </c>
      <c r="J54" s="15">
        <v>184164.0</v>
      </c>
    </row>
    <row r="55">
      <c r="A55" s="7">
        <v>40689.0</v>
      </c>
      <c r="B55" s="5">
        <f t="shared" si="1"/>
        <v>40756</v>
      </c>
      <c r="C55" s="3">
        <v>117.0</v>
      </c>
      <c r="D55" s="3">
        <v>120.4</v>
      </c>
      <c r="E55" s="3">
        <v>114.78</v>
      </c>
      <c r="F55" s="3">
        <v>116.81</v>
      </c>
      <c r="G55" s="3">
        <v>0.07</v>
      </c>
      <c r="H55" s="3">
        <v>6.0E-4</v>
      </c>
      <c r="I55" s="15">
        <v>247669.0</v>
      </c>
      <c r="J55" s="15">
        <v>185188.0</v>
      </c>
    </row>
    <row r="56">
      <c r="A56" s="8">
        <v>114.5</v>
      </c>
      <c r="B56" s="5">
        <f t="shared" si="1"/>
        <v>40757</v>
      </c>
      <c r="C56" s="3">
        <v>117.0</v>
      </c>
      <c r="D56" s="3">
        <v>118.4</v>
      </c>
      <c r="E56" s="3">
        <v>115.53</v>
      </c>
      <c r="F56" s="3">
        <v>116.46</v>
      </c>
      <c r="G56" s="3">
        <v>-0.35</v>
      </c>
      <c r="H56" s="6">
        <v>-0.003</v>
      </c>
      <c r="I56" s="15">
        <v>210261.0</v>
      </c>
      <c r="J56" s="15">
        <v>187340.0</v>
      </c>
    </row>
    <row r="57">
      <c r="A57" s="8">
        <v>114.64</v>
      </c>
      <c r="B57" s="5">
        <f t="shared" si="1"/>
        <v>40758</v>
      </c>
      <c r="C57" s="3">
        <v>116.19</v>
      </c>
      <c r="D57" s="3">
        <v>116.29</v>
      </c>
      <c r="E57" s="3">
        <v>112.84</v>
      </c>
      <c r="F57" s="3">
        <v>113.23</v>
      </c>
      <c r="G57" s="3">
        <v>-3.23</v>
      </c>
      <c r="H57" s="6">
        <v>-0.0277</v>
      </c>
      <c r="I57" s="15">
        <v>240037.0</v>
      </c>
      <c r="J57" s="15">
        <v>165635.0</v>
      </c>
    </row>
    <row r="58">
      <c r="A58" s="8">
        <v>113.3</v>
      </c>
      <c r="B58" s="5">
        <f t="shared" si="1"/>
        <v>40759</v>
      </c>
      <c r="C58" s="3">
        <v>113.5</v>
      </c>
      <c r="D58" s="3">
        <v>113.73</v>
      </c>
      <c r="E58" s="3">
        <v>107.0</v>
      </c>
      <c r="F58" s="3">
        <v>107.25</v>
      </c>
      <c r="G58" s="3">
        <v>-5.98</v>
      </c>
      <c r="H58" s="6">
        <v>-0.0528</v>
      </c>
      <c r="I58" s="15">
        <v>322544.0</v>
      </c>
      <c r="J58" s="15">
        <v>149725.0</v>
      </c>
    </row>
    <row r="59">
      <c r="A59" s="8">
        <v>114.24</v>
      </c>
      <c r="B59" s="5">
        <f t="shared" si="1"/>
        <v>40760</v>
      </c>
      <c r="C59" s="3">
        <v>107.25</v>
      </c>
      <c r="D59" s="3">
        <v>110.26</v>
      </c>
      <c r="E59" s="3">
        <v>104.3</v>
      </c>
      <c r="F59" s="3">
        <v>109.37</v>
      </c>
      <c r="G59" s="3">
        <v>2.12</v>
      </c>
      <c r="H59" s="3">
        <v>0.019799999999999998</v>
      </c>
      <c r="I59" s="15">
        <v>290606.0</v>
      </c>
      <c r="J59" s="15">
        <v>141064.0</v>
      </c>
    </row>
    <row r="60">
      <c r="A60" s="9">
        <f>+0.13</f>
        <v>0.13</v>
      </c>
      <c r="B60" s="5">
        <f t="shared" si="1"/>
        <v>40763</v>
      </c>
      <c r="C60" s="3">
        <v>108.5</v>
      </c>
      <c r="D60" s="3">
        <v>108.5</v>
      </c>
      <c r="E60" s="3">
        <v>102.7</v>
      </c>
      <c r="F60" s="3">
        <v>103.74</v>
      </c>
      <c r="G60" s="3">
        <v>-5.63</v>
      </c>
      <c r="H60" s="6">
        <v>-0.0515</v>
      </c>
      <c r="I60" s="15">
        <v>243181.0</v>
      </c>
      <c r="J60" s="15">
        <v>125008.0</v>
      </c>
    </row>
    <row r="61">
      <c r="A61" s="9">
        <f>+0.11%</f>
        <v>0.0011</v>
      </c>
      <c r="B61" s="5">
        <f t="shared" si="1"/>
        <v>40764</v>
      </c>
      <c r="C61" s="3">
        <v>103.15</v>
      </c>
      <c r="D61" s="3">
        <v>105.95</v>
      </c>
      <c r="E61" s="3">
        <v>98.74</v>
      </c>
      <c r="F61" s="3">
        <v>102.57</v>
      </c>
      <c r="G61" s="3">
        <v>-1.17</v>
      </c>
      <c r="H61" s="6">
        <v>-0.0113</v>
      </c>
      <c r="I61" s="15">
        <v>307861.0</v>
      </c>
      <c r="J61" s="15">
        <v>113292.0</v>
      </c>
    </row>
    <row r="62">
      <c r="A62" s="16">
        <v>31456.0</v>
      </c>
      <c r="B62" s="5">
        <f t="shared" si="1"/>
        <v>40765</v>
      </c>
      <c r="C62" s="3">
        <v>104.2</v>
      </c>
      <c r="D62" s="3">
        <v>107.11</v>
      </c>
      <c r="E62" s="3">
        <v>103.41</v>
      </c>
      <c r="F62" s="3">
        <v>106.68</v>
      </c>
      <c r="G62" s="3">
        <v>4.11</v>
      </c>
      <c r="H62" s="3">
        <v>0.0401</v>
      </c>
      <c r="I62" s="15">
        <v>260958.0</v>
      </c>
      <c r="J62" s="15">
        <v>96936.0</v>
      </c>
    </row>
    <row r="63">
      <c r="A63" s="16">
        <v>82760.0</v>
      </c>
      <c r="B63" s="5">
        <f t="shared" si="1"/>
        <v>40766</v>
      </c>
      <c r="C63" s="3">
        <v>105.0</v>
      </c>
      <c r="D63" s="3">
        <v>108.22</v>
      </c>
      <c r="E63" s="3">
        <v>104.43</v>
      </c>
      <c r="F63" s="3">
        <v>108.02</v>
      </c>
      <c r="G63" s="3">
        <v>1.34</v>
      </c>
      <c r="H63" s="3">
        <v>0.0126</v>
      </c>
      <c r="I63" s="15">
        <v>223095.0</v>
      </c>
      <c r="J63" s="15">
        <v>79574.0</v>
      </c>
    </row>
    <row r="64">
      <c r="A64" s="7">
        <v>40690.0</v>
      </c>
      <c r="B64" s="5">
        <f t="shared" si="1"/>
        <v>40767</v>
      </c>
      <c r="C64" s="3">
        <v>107.94</v>
      </c>
      <c r="D64" s="3">
        <v>109.16</v>
      </c>
      <c r="E64" s="3">
        <v>106.86</v>
      </c>
      <c r="F64" s="3">
        <v>108.03</v>
      </c>
      <c r="G64" s="3">
        <v>0.01</v>
      </c>
      <c r="H64" s="3">
        <v>1.0E-4</v>
      </c>
      <c r="I64" s="15">
        <v>176266.0</v>
      </c>
      <c r="J64" s="15">
        <v>61467.0</v>
      </c>
    </row>
    <row r="65">
      <c r="A65" s="8">
        <v>114.14</v>
      </c>
      <c r="B65" s="5">
        <f t="shared" si="1"/>
        <v>40770</v>
      </c>
      <c r="C65" s="3">
        <v>108.1</v>
      </c>
      <c r="D65" s="3">
        <v>110.0</v>
      </c>
      <c r="E65" s="3">
        <v>107.4</v>
      </c>
      <c r="F65" s="3">
        <v>109.91</v>
      </c>
      <c r="G65" s="3">
        <v>1.88</v>
      </c>
      <c r="H65" s="3">
        <v>0.0174</v>
      </c>
      <c r="I65" s="15">
        <v>114508.0</v>
      </c>
      <c r="J65" s="15">
        <v>30182.0</v>
      </c>
    </row>
    <row r="66">
      <c r="A66" s="8">
        <v>114.88</v>
      </c>
      <c r="B66" s="5">
        <f t="shared" si="1"/>
        <v>40771</v>
      </c>
      <c r="C66" s="3">
        <v>109.48</v>
      </c>
      <c r="D66" s="3">
        <v>109.94</v>
      </c>
      <c r="E66" s="3">
        <v>108.23</v>
      </c>
      <c r="F66" s="3">
        <v>109.47</v>
      </c>
      <c r="G66" s="3">
        <v>-0.44</v>
      </c>
      <c r="H66" s="6">
        <v>-0.004</v>
      </c>
      <c r="I66" s="15">
        <v>29202.0</v>
      </c>
      <c r="J66" s="3">
        <v>0.0</v>
      </c>
    </row>
    <row r="67">
      <c r="A67" s="8">
        <v>113.68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114.33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+0.09</f>
        <v>0.09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+0.08%</f>
        <v>0.0008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20702.0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82033.0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40693.0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114.25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114.25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113.59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113.98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-0.35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-0.0031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2613.0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82137.0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40694.0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114.1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116.72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114.1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115.97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+1.99</f>
        <v>1.99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+1.75%</f>
        <v>0.0175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38979.0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85486.0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40695.0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116.19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116.42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113.13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113.8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-2.17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-0.0187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39381.0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86430.0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40696.0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113.8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115.1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112.95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114.71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+0.91</f>
        <v>0.91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+0.8%</f>
        <v>0.008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61980.0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88613.0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40697.0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114.95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115.41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112.61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115.01</v>
      </c>
      <c r="B113" s="3" t="str">
        <f t="shared" si="1"/>
        <v/>
      </c>
    </row>
    <row r="114">
      <c r="A114" s="9">
        <f>+0.3</f>
        <v>0.3</v>
      </c>
      <c r="B114" s="3" t="str">
        <f t="shared" si="1"/>
        <v>#REF!</v>
      </c>
    </row>
    <row r="115">
      <c r="A115" s="9">
        <f>+0.26%</f>
        <v>0.0026</v>
      </c>
      <c r="B115" s="3" t="str">
        <f t="shared" si="1"/>
        <v>#REF!</v>
      </c>
    </row>
    <row r="116">
      <c r="A116" s="16">
        <v>41003.0</v>
      </c>
      <c r="B116" s="3" t="str">
        <f t="shared" si="1"/>
        <v>#REF!</v>
      </c>
    </row>
    <row r="117">
      <c r="A117" s="16">
        <v>93304.0</v>
      </c>
      <c r="B117" s="3" t="str">
        <f t="shared" si="1"/>
        <v>#REF!</v>
      </c>
    </row>
    <row r="118">
      <c r="A118" s="7">
        <v>40700.0</v>
      </c>
      <c r="B118" s="3" t="str">
        <f t="shared" si="1"/>
        <v>#REF!</v>
      </c>
    </row>
    <row r="119">
      <c r="A119" s="8">
        <v>114.63</v>
      </c>
      <c r="B119" s="3" t="str">
        <f t="shared" si="1"/>
        <v>#REF!</v>
      </c>
    </row>
    <row r="120">
      <c r="A120" s="8">
        <v>115.1</v>
      </c>
      <c r="B120" s="3" t="str">
        <f t="shared" si="1"/>
        <v>#REF!</v>
      </c>
    </row>
    <row r="121">
      <c r="A121" s="8">
        <v>113.13</v>
      </c>
      <c r="B121" s="3" t="str">
        <f t="shared" si="1"/>
        <v>#REF!</v>
      </c>
    </row>
    <row r="122">
      <c r="A122" s="8">
        <v>113.63</v>
      </c>
      <c r="B122" s="3" t="str">
        <f t="shared" si="1"/>
        <v>#REF!</v>
      </c>
    </row>
    <row r="123">
      <c r="A123" s="11">
        <v>-1.38</v>
      </c>
      <c r="B123" s="3" t="str">
        <f t="shared" si="1"/>
        <v>#REF!</v>
      </c>
    </row>
    <row r="124">
      <c r="A124" s="12">
        <v>-0.012</v>
      </c>
      <c r="B124" s="3" t="str">
        <f t="shared" si="1"/>
        <v>#REF!</v>
      </c>
    </row>
    <row r="125">
      <c r="A125" s="17">
        <v>36307.0</v>
      </c>
      <c r="B125" s="3" t="str">
        <f t="shared" si="1"/>
        <v>#REF!</v>
      </c>
    </row>
    <row r="126">
      <c r="A126" s="17">
        <v>96498.0</v>
      </c>
      <c r="B126" s="3" t="str">
        <f t="shared" si="1"/>
        <v>#REF!</v>
      </c>
    </row>
    <row r="127">
      <c r="A127" s="7">
        <v>40701.0</v>
      </c>
      <c r="B127" s="3" t="str">
        <f t="shared" si="1"/>
        <v>#REF!</v>
      </c>
    </row>
    <row r="128">
      <c r="A128" s="8">
        <v>113.63</v>
      </c>
      <c r="B128" s="3" t="str">
        <f t="shared" si="1"/>
        <v>#REF!</v>
      </c>
    </row>
    <row r="129">
      <c r="A129" s="8">
        <v>116.45</v>
      </c>
      <c r="B129" s="3" t="str">
        <f t="shared" si="1"/>
        <v>#REF!</v>
      </c>
    </row>
    <row r="130">
      <c r="A130" s="8">
        <v>112.97</v>
      </c>
      <c r="B130" s="3" t="str">
        <f t="shared" si="1"/>
        <v>#REF!</v>
      </c>
    </row>
    <row r="131">
      <c r="A131" s="8">
        <v>115.81</v>
      </c>
      <c r="B131" s="3" t="str">
        <f t="shared" si="1"/>
        <v>#REF!</v>
      </c>
    </row>
    <row r="132">
      <c r="A132" s="9">
        <f>+2.18</f>
        <v>2.18</v>
      </c>
      <c r="B132" s="3" t="str">
        <f t="shared" si="1"/>
        <v>#REF!</v>
      </c>
    </row>
    <row r="133">
      <c r="A133" s="9">
        <f>+1.92%</f>
        <v>0.0192</v>
      </c>
      <c r="B133" s="3" t="str">
        <f t="shared" si="1"/>
        <v>#REF!</v>
      </c>
    </row>
    <row r="134">
      <c r="A134" s="16">
        <v>71063.0</v>
      </c>
      <c r="B134" s="3" t="str">
        <f t="shared" si="1"/>
        <v>#REF!</v>
      </c>
    </row>
    <row r="135">
      <c r="A135" s="16">
        <v>104567.0</v>
      </c>
      <c r="B135" s="3" t="str">
        <f t="shared" si="1"/>
        <v>#REF!</v>
      </c>
    </row>
    <row r="136">
      <c r="A136" s="7">
        <v>40702.0</v>
      </c>
      <c r="B136" s="3" t="str">
        <f t="shared" si="1"/>
        <v>#REF!</v>
      </c>
    </row>
    <row r="137">
      <c r="A137" s="8">
        <v>115.86</v>
      </c>
      <c r="B137" s="3" t="str">
        <f t="shared" si="1"/>
        <v>#REF!</v>
      </c>
    </row>
    <row r="138">
      <c r="A138" s="8">
        <v>117.69</v>
      </c>
      <c r="B138" s="3" t="str">
        <f t="shared" si="1"/>
        <v>#REF!</v>
      </c>
    </row>
    <row r="139">
      <c r="A139" s="8">
        <v>114.84</v>
      </c>
      <c r="B139" s="3" t="str">
        <f t="shared" si="1"/>
        <v>#REF!</v>
      </c>
    </row>
    <row r="140">
      <c r="A140" s="8">
        <v>116.95</v>
      </c>
      <c r="B140" s="3" t="str">
        <f t="shared" si="1"/>
        <v>#REF!</v>
      </c>
    </row>
    <row r="141">
      <c r="A141" s="9">
        <f>+1.14</f>
        <v>1.14</v>
      </c>
      <c r="B141" s="3" t="str">
        <f t="shared" si="1"/>
        <v>#REF!</v>
      </c>
    </row>
    <row r="142">
      <c r="A142" s="9">
        <f>+0.98%</f>
        <v>0.0098</v>
      </c>
      <c r="B142" s="3" t="str">
        <f t="shared" si="1"/>
        <v>#REF!</v>
      </c>
    </row>
    <row r="143">
      <c r="A143" s="16">
        <v>77750.0</v>
      </c>
      <c r="B143" s="3" t="str">
        <f t="shared" si="1"/>
        <v>#REF!</v>
      </c>
    </row>
    <row r="144">
      <c r="A144" s="16">
        <v>112635.0</v>
      </c>
      <c r="B144" s="3" t="str">
        <f t="shared" si="1"/>
        <v>#REF!</v>
      </c>
    </row>
    <row r="145">
      <c r="A145" s="7">
        <v>40703.0</v>
      </c>
      <c r="B145" s="3" t="str">
        <f t="shared" si="1"/>
        <v>#REF!</v>
      </c>
    </row>
    <row r="146">
      <c r="A146" s="8">
        <v>117.21</v>
      </c>
      <c r="B146" s="3" t="str">
        <f t="shared" si="1"/>
        <v>#REF!</v>
      </c>
    </row>
    <row r="147">
      <c r="A147" s="8">
        <v>118.75</v>
      </c>
      <c r="B147" s="3" t="str">
        <f t="shared" si="1"/>
        <v>#REF!</v>
      </c>
    </row>
    <row r="148">
      <c r="A148" s="8">
        <v>116.5</v>
      </c>
      <c r="B148" s="3" t="str">
        <f t="shared" si="1"/>
        <v>#REF!</v>
      </c>
    </row>
    <row r="149">
      <c r="A149" s="8">
        <v>118.54</v>
      </c>
      <c r="B149" s="3" t="str">
        <f t="shared" si="1"/>
        <v>#REF!</v>
      </c>
    </row>
    <row r="150">
      <c r="A150" s="9">
        <f>+1.59</f>
        <v>1.59</v>
      </c>
      <c r="B150" s="3" t="str">
        <f t="shared" si="1"/>
        <v>#REF!</v>
      </c>
    </row>
    <row r="151">
      <c r="A151" s="9">
        <f>+1.36%</f>
        <v>0.0136</v>
      </c>
      <c r="B151" s="3" t="str">
        <f t="shared" si="1"/>
        <v>#REF!</v>
      </c>
    </row>
    <row r="152">
      <c r="A152" s="16">
        <v>56566.0</v>
      </c>
      <c r="B152" s="3" t="str">
        <f t="shared" si="1"/>
        <v>#REF!</v>
      </c>
    </row>
    <row r="153">
      <c r="A153" s="16">
        <v>120121.0</v>
      </c>
      <c r="B153" s="3" t="str">
        <f t="shared" si="1"/>
        <v>#REF!</v>
      </c>
    </row>
    <row r="154">
      <c r="A154" s="7">
        <v>40704.0</v>
      </c>
      <c r="B154" s="3" t="str">
        <f t="shared" si="1"/>
        <v>#REF!</v>
      </c>
    </row>
    <row r="155">
      <c r="A155" s="8">
        <v>118.57</v>
      </c>
      <c r="B155" s="3" t="str">
        <f t="shared" si="1"/>
        <v>#REF!</v>
      </c>
    </row>
    <row r="156">
      <c r="A156" s="8">
        <v>119.01</v>
      </c>
      <c r="B156" s="3" t="str">
        <f t="shared" si="1"/>
        <v>#REF!</v>
      </c>
    </row>
    <row r="157">
      <c r="A157" s="8">
        <v>116.67</v>
      </c>
      <c r="B157" s="3" t="str">
        <f t="shared" si="1"/>
        <v>#REF!</v>
      </c>
    </row>
    <row r="158">
      <c r="A158" s="8">
        <v>117.83</v>
      </c>
      <c r="B158" s="3" t="str">
        <f t="shared" si="1"/>
        <v>#REF!</v>
      </c>
    </row>
    <row r="159">
      <c r="A159" s="11">
        <v>-0.71</v>
      </c>
      <c r="B159" s="3" t="str">
        <f t="shared" si="1"/>
        <v>#REF!</v>
      </c>
    </row>
    <row r="160">
      <c r="A160" s="12">
        <v>-0.006</v>
      </c>
      <c r="B160" s="3" t="str">
        <f t="shared" si="1"/>
        <v>#REF!</v>
      </c>
    </row>
    <row r="161">
      <c r="A161" s="17">
        <v>51727.0</v>
      </c>
      <c r="B161" s="3" t="str">
        <f t="shared" si="1"/>
        <v>#REF!</v>
      </c>
    </row>
    <row r="162">
      <c r="A162" s="17">
        <v>124818.0</v>
      </c>
      <c r="B162" s="3" t="str">
        <f t="shared" si="1"/>
        <v>#REF!</v>
      </c>
    </row>
    <row r="163">
      <c r="A163" s="7">
        <v>40707.0</v>
      </c>
      <c r="B163" s="3" t="str">
        <f t="shared" si="1"/>
        <v>#REF!</v>
      </c>
    </row>
    <row r="164">
      <c r="A164" s="8">
        <v>117.44</v>
      </c>
      <c r="B164" s="3" t="str">
        <f t="shared" si="1"/>
        <v>#REF!</v>
      </c>
    </row>
    <row r="165">
      <c r="A165" s="8">
        <v>119.16</v>
      </c>
      <c r="B165" s="3" t="str">
        <f t="shared" si="1"/>
        <v>#REF!</v>
      </c>
    </row>
    <row r="166">
      <c r="A166" s="8">
        <v>115.99</v>
      </c>
      <c r="B166" s="3" t="str">
        <f t="shared" si="1"/>
        <v>#REF!</v>
      </c>
    </row>
    <row r="167">
      <c r="A167" s="8">
        <v>117.83</v>
      </c>
      <c r="B167" s="3" t="str">
        <f t="shared" si="1"/>
        <v>#REF!</v>
      </c>
    </row>
    <row r="168">
      <c r="A168" s="37" t="s">
        <v>10</v>
      </c>
      <c r="B168" s="3" t="str">
        <f t="shared" si="1"/>
        <v>#REF!</v>
      </c>
    </row>
    <row r="169">
      <c r="A169" s="37" t="s">
        <v>10</v>
      </c>
      <c r="B169" s="3" t="str">
        <f t="shared" si="1"/>
        <v>#REF!</v>
      </c>
    </row>
    <row r="170">
      <c r="A170" s="38">
        <v>87152.0</v>
      </c>
      <c r="B170" s="3" t="str">
        <f t="shared" si="1"/>
        <v>#REF!</v>
      </c>
    </row>
    <row r="171">
      <c r="A171" s="38">
        <v>127489.0</v>
      </c>
      <c r="B171" s="3" t="str">
        <f t="shared" si="1"/>
        <v>#REF!</v>
      </c>
    </row>
    <row r="172">
      <c r="A172" s="7">
        <v>40708.0</v>
      </c>
      <c r="B172" s="3" t="str">
        <f t="shared" si="1"/>
        <v>#REF!</v>
      </c>
    </row>
    <row r="173">
      <c r="A173" s="8">
        <v>117.45</v>
      </c>
      <c r="B173" s="3" t="str">
        <f t="shared" si="1"/>
        <v>#REF!</v>
      </c>
    </row>
    <row r="174">
      <c r="A174" s="8">
        <v>119.45</v>
      </c>
      <c r="B174" s="3" t="str">
        <f t="shared" si="1"/>
        <v>#REF!</v>
      </c>
    </row>
    <row r="175">
      <c r="A175" s="8">
        <v>117.33</v>
      </c>
      <c r="B175" s="3" t="str">
        <f t="shared" si="1"/>
        <v>#REF!</v>
      </c>
    </row>
    <row r="176">
      <c r="A176" s="8">
        <v>118.86</v>
      </c>
      <c r="B176" s="3" t="str">
        <f t="shared" si="1"/>
        <v>#REF!</v>
      </c>
    </row>
    <row r="177">
      <c r="A177" s="9">
        <f>+1.03</f>
        <v>1.03</v>
      </c>
      <c r="B177" s="3" t="str">
        <f t="shared" si="1"/>
        <v>#REF!</v>
      </c>
    </row>
    <row r="178">
      <c r="A178" s="9">
        <f>+0.87%</f>
        <v>0.0087</v>
      </c>
      <c r="B178" s="3" t="str">
        <f t="shared" si="1"/>
        <v>#REF!</v>
      </c>
    </row>
    <row r="179">
      <c r="A179" s="16">
        <v>91055.0</v>
      </c>
      <c r="B179" s="3" t="str">
        <f t="shared" si="1"/>
        <v>#REF!</v>
      </c>
    </row>
    <row r="180">
      <c r="A180" s="16">
        <v>130072.0</v>
      </c>
      <c r="B180" s="3" t="str">
        <f t="shared" si="1"/>
        <v>#REF!</v>
      </c>
    </row>
    <row r="181">
      <c r="A181" s="7">
        <v>40709.0</v>
      </c>
      <c r="B181" s="3" t="str">
        <f t="shared" si="1"/>
        <v>#REF!</v>
      </c>
    </row>
    <row r="182">
      <c r="A182" s="8">
        <v>118.59</v>
      </c>
      <c r="B182" s="3" t="str">
        <f t="shared" si="1"/>
        <v>#REF!</v>
      </c>
    </row>
    <row r="183">
      <c r="A183" s="8">
        <v>118.85</v>
      </c>
      <c r="B183" s="3" t="str">
        <f t="shared" si="1"/>
        <v>#REF!</v>
      </c>
    </row>
    <row r="184">
      <c r="A184" s="8">
        <v>112.02</v>
      </c>
      <c r="B184" s="3" t="str">
        <f t="shared" si="1"/>
        <v>#REF!</v>
      </c>
    </row>
    <row r="185">
      <c r="A185" s="8">
        <v>112.61</v>
      </c>
      <c r="B185" s="3" t="str">
        <f t="shared" si="1"/>
        <v>#REF!</v>
      </c>
    </row>
    <row r="186">
      <c r="A186" s="11">
        <v>-6.25</v>
      </c>
      <c r="B186" s="3" t="str">
        <f t="shared" si="1"/>
        <v>#REF!</v>
      </c>
    </row>
    <row r="187">
      <c r="A187" s="12">
        <v>-0.0526</v>
      </c>
      <c r="B187" s="3" t="str">
        <f t="shared" si="1"/>
        <v>#REF!</v>
      </c>
    </row>
    <row r="188">
      <c r="A188" s="17">
        <v>112075.0</v>
      </c>
      <c r="B188" s="3" t="str">
        <f t="shared" si="1"/>
        <v>#REF!</v>
      </c>
    </row>
    <row r="189">
      <c r="A189" s="17">
        <v>129420.0</v>
      </c>
      <c r="B189" s="3" t="str">
        <f t="shared" si="1"/>
        <v>#REF!</v>
      </c>
    </row>
    <row r="190">
      <c r="A190" s="7">
        <v>40710.0</v>
      </c>
      <c r="B190" s="3" t="str">
        <f t="shared" si="1"/>
        <v>#REF!</v>
      </c>
    </row>
    <row r="191">
      <c r="A191" s="8">
        <v>113.62</v>
      </c>
      <c r="B191" s="3" t="str">
        <f t="shared" si="1"/>
        <v>#REF!</v>
      </c>
    </row>
    <row r="192">
      <c r="A192" s="8">
        <v>114.54</v>
      </c>
      <c r="B192" s="3" t="str">
        <f t="shared" si="1"/>
        <v>#REF!</v>
      </c>
    </row>
    <row r="193">
      <c r="A193" s="8">
        <v>112.15</v>
      </c>
      <c r="B193" s="3" t="str">
        <f t="shared" si="1"/>
        <v>#REF!</v>
      </c>
    </row>
    <row r="194">
      <c r="A194" s="8">
        <v>113.63</v>
      </c>
      <c r="B194" s="3" t="str">
        <f t="shared" si="1"/>
        <v>#REF!</v>
      </c>
    </row>
    <row r="195">
      <c r="A195" s="9">
        <f>+1.02</f>
        <v>1.02</v>
      </c>
      <c r="B195" s="3" t="str">
        <f t="shared" si="1"/>
        <v>#REF!</v>
      </c>
    </row>
    <row r="196">
      <c r="A196" s="9">
        <f>+0.91%</f>
        <v>0.0091</v>
      </c>
      <c r="B196" s="3" t="str">
        <f t="shared" si="1"/>
        <v>#REF!</v>
      </c>
    </row>
    <row r="197">
      <c r="A197" s="16">
        <v>88119.0</v>
      </c>
      <c r="B197" s="3" t="str">
        <f t="shared" si="1"/>
        <v>#REF!</v>
      </c>
    </row>
    <row r="198">
      <c r="A198" s="16">
        <v>132314.0</v>
      </c>
      <c r="B198" s="3" t="str">
        <f t="shared" si="1"/>
        <v>#REF!</v>
      </c>
    </row>
    <row r="199">
      <c r="A199" s="7">
        <v>40711.0</v>
      </c>
      <c r="B199" s="3" t="str">
        <f t="shared" si="1"/>
        <v>#REF!</v>
      </c>
    </row>
    <row r="200">
      <c r="A200" s="8">
        <v>113.84</v>
      </c>
      <c r="B200" s="3" t="str">
        <f t="shared" si="1"/>
        <v>#REF!</v>
      </c>
    </row>
    <row r="201">
      <c r="A201" s="8">
        <v>113.84</v>
      </c>
      <c r="B201" s="3" t="str">
        <f t="shared" si="1"/>
        <v>#REF!</v>
      </c>
    </row>
    <row r="202">
      <c r="A202" s="8">
        <v>110.72</v>
      </c>
      <c r="B202" s="3" t="str">
        <f t="shared" si="1"/>
        <v>#REF!</v>
      </c>
    </row>
    <row r="203">
      <c r="A203" s="8">
        <v>112.85</v>
      </c>
      <c r="B203" s="3" t="str">
        <f t="shared" si="1"/>
        <v>#REF!</v>
      </c>
    </row>
    <row r="204">
      <c r="A204" s="11">
        <v>-0.78</v>
      </c>
      <c r="B204" s="3" t="str">
        <f t="shared" si="1"/>
        <v>#REF!</v>
      </c>
    </row>
    <row r="205">
      <c r="A205" s="12">
        <v>-0.0069</v>
      </c>
      <c r="B205" s="3" t="str">
        <f t="shared" si="1"/>
        <v>#REF!</v>
      </c>
    </row>
    <row r="206">
      <c r="A206" s="17">
        <v>76855.0</v>
      </c>
      <c r="B206" s="3" t="str">
        <f t="shared" si="1"/>
        <v>#REF!</v>
      </c>
    </row>
    <row r="207">
      <c r="A207" s="17">
        <v>138449.0</v>
      </c>
      <c r="B207" s="3" t="str">
        <f t="shared" si="1"/>
        <v>#REF!</v>
      </c>
    </row>
    <row r="208">
      <c r="A208" s="7">
        <v>40714.0</v>
      </c>
      <c r="B208" s="3" t="str">
        <f t="shared" si="1"/>
        <v>#REF!</v>
      </c>
    </row>
    <row r="209">
      <c r="A209" s="8">
        <v>112.78</v>
      </c>
      <c r="B209" s="3" t="str">
        <f t="shared" si="1"/>
        <v>#REF!</v>
      </c>
    </row>
    <row r="210">
      <c r="A210" s="8">
        <v>113.0</v>
      </c>
      <c r="B210" s="3" t="str">
        <f t="shared" si="1"/>
        <v>#REF!</v>
      </c>
    </row>
    <row r="211">
      <c r="A211" s="8">
        <v>110.9</v>
      </c>
      <c r="B211" s="3" t="str">
        <f t="shared" si="1"/>
        <v>#REF!</v>
      </c>
    </row>
    <row r="212">
      <c r="A212" s="8">
        <v>111.36</v>
      </c>
      <c r="B212" s="3" t="str">
        <f t="shared" si="1"/>
        <v>#REF!</v>
      </c>
    </row>
    <row r="213">
      <c r="A213" s="11">
        <v>-1.49</v>
      </c>
      <c r="B213" s="3" t="str">
        <f t="shared" si="1"/>
        <v>#REF!</v>
      </c>
    </row>
    <row r="214">
      <c r="A214" s="12">
        <v>-0.0132</v>
      </c>
      <c r="B214" s="3" t="str">
        <f t="shared" si="1"/>
        <v>#REF!</v>
      </c>
    </row>
    <row r="215">
      <c r="A215" s="17">
        <v>79244.0</v>
      </c>
      <c r="B215" s="3" t="str">
        <f t="shared" si="1"/>
        <v>#REF!</v>
      </c>
    </row>
    <row r="216">
      <c r="A216" s="17">
        <v>147192.0</v>
      </c>
      <c r="B216" s="3" t="str">
        <f t="shared" si="1"/>
        <v>#REF!</v>
      </c>
    </row>
    <row r="217">
      <c r="A217" s="7">
        <v>40715.0</v>
      </c>
      <c r="B217" s="3" t="str">
        <f t="shared" si="1"/>
        <v>#REF!</v>
      </c>
    </row>
    <row r="218">
      <c r="A218" s="8">
        <v>111.25</v>
      </c>
      <c r="B218" s="3" t="str">
        <f t="shared" si="1"/>
        <v>#REF!</v>
      </c>
    </row>
    <row r="219">
      <c r="A219" s="8">
        <v>112.75</v>
      </c>
      <c r="B219" s="3" t="str">
        <f t="shared" si="1"/>
        <v>#REF!</v>
      </c>
    </row>
    <row r="220">
      <c r="A220" s="8">
        <v>109.52</v>
      </c>
      <c r="B220" s="3" t="str">
        <f t="shared" si="1"/>
        <v>#REF!</v>
      </c>
    </row>
    <row r="221">
      <c r="A221" s="8">
        <v>110.55</v>
      </c>
      <c r="B221" s="3" t="str">
        <f t="shared" si="1"/>
        <v>#REF!</v>
      </c>
    </row>
    <row r="222">
      <c r="A222" s="11">
        <v>-0.81</v>
      </c>
      <c r="B222" s="3" t="str">
        <f t="shared" si="1"/>
        <v>#REF!</v>
      </c>
    </row>
    <row r="223">
      <c r="A223" s="12">
        <v>-0.0073</v>
      </c>
      <c r="B223" s="3" t="str">
        <f t="shared" si="1"/>
        <v>#REF!</v>
      </c>
    </row>
    <row r="224">
      <c r="A224" s="17">
        <v>99729.0</v>
      </c>
      <c r="B224" s="3" t="str">
        <f t="shared" si="1"/>
        <v>#REF!</v>
      </c>
    </row>
    <row r="225">
      <c r="A225" s="17">
        <v>147989.0</v>
      </c>
      <c r="B225" s="3" t="str">
        <f t="shared" si="1"/>
        <v>#REF!</v>
      </c>
    </row>
    <row r="226">
      <c r="A226" s="7">
        <v>40716.0</v>
      </c>
      <c r="B226" s="3" t="str">
        <f t="shared" si="1"/>
        <v>#REF!</v>
      </c>
    </row>
    <row r="227">
      <c r="A227" s="8">
        <v>110.37</v>
      </c>
      <c r="B227" s="3" t="str">
        <f t="shared" si="1"/>
        <v>#REF!</v>
      </c>
    </row>
    <row r="228">
      <c r="A228" s="8">
        <v>114.02</v>
      </c>
      <c r="B228" s="3" t="str">
        <f t="shared" si="1"/>
        <v>#REF!</v>
      </c>
    </row>
    <row r="229">
      <c r="A229" s="8">
        <v>109.95</v>
      </c>
      <c r="B229" s="3" t="str">
        <f t="shared" si="1"/>
        <v>#REF!</v>
      </c>
    </row>
    <row r="230">
      <c r="A230" s="8">
        <v>113.76</v>
      </c>
      <c r="B230" s="3" t="str">
        <f t="shared" si="1"/>
        <v>#REF!</v>
      </c>
    </row>
    <row r="231">
      <c r="A231" s="9">
        <f>+3.21</f>
        <v>3.21</v>
      </c>
      <c r="B231" s="3" t="str">
        <f t="shared" si="1"/>
        <v>#REF!</v>
      </c>
    </row>
    <row r="232">
      <c r="A232" s="9">
        <f>+2.9%</f>
        <v>0.029</v>
      </c>
      <c r="B232" s="3" t="str">
        <f t="shared" si="1"/>
        <v>#REF!</v>
      </c>
    </row>
    <row r="233">
      <c r="A233" s="16">
        <v>84054.0</v>
      </c>
      <c r="B233" s="3" t="str">
        <f t="shared" si="1"/>
        <v>#REF!</v>
      </c>
    </row>
    <row r="234">
      <c r="A234" s="16">
        <v>147810.0</v>
      </c>
      <c r="B234" s="3" t="str">
        <f t="shared" si="1"/>
        <v>#REF!</v>
      </c>
    </row>
    <row r="235">
      <c r="A235" s="7">
        <v>40717.0</v>
      </c>
      <c r="B235" s="3" t="str">
        <f t="shared" si="1"/>
        <v>#REF!</v>
      </c>
    </row>
    <row r="236">
      <c r="A236" s="8">
        <v>112.79</v>
      </c>
      <c r="B236" s="3" t="str">
        <f t="shared" si="1"/>
        <v>#REF!</v>
      </c>
    </row>
    <row r="237">
      <c r="A237" s="8">
        <v>112.93</v>
      </c>
      <c r="B237" s="3" t="str">
        <f t="shared" si="1"/>
        <v>#REF!</v>
      </c>
    </row>
    <row r="238">
      <c r="A238" s="8">
        <v>105.65</v>
      </c>
      <c r="B238" s="3" t="str">
        <f t="shared" si="1"/>
        <v>#REF!</v>
      </c>
    </row>
    <row r="239">
      <c r="A239" s="8">
        <v>107.13</v>
      </c>
      <c r="B239" s="3" t="str">
        <f t="shared" si="1"/>
        <v>#REF!</v>
      </c>
    </row>
    <row r="240">
      <c r="A240" s="11">
        <v>-6.63</v>
      </c>
      <c r="B240" s="3" t="str">
        <f t="shared" si="1"/>
        <v>#REF!</v>
      </c>
    </row>
    <row r="241">
      <c r="A241" s="12">
        <v>-0.0583</v>
      </c>
      <c r="B241" s="3" t="str">
        <f t="shared" si="1"/>
        <v>#REF!</v>
      </c>
    </row>
    <row r="242">
      <c r="A242" s="17">
        <v>268889.0</v>
      </c>
      <c r="B242" s="3" t="str">
        <f t="shared" si="1"/>
        <v>#REF!</v>
      </c>
    </row>
    <row r="243">
      <c r="A243" s="17">
        <v>153200.0</v>
      </c>
      <c r="B243" s="3" t="str">
        <f t="shared" si="1"/>
        <v>#REF!</v>
      </c>
    </row>
    <row r="244">
      <c r="A244" s="7">
        <v>40718.0</v>
      </c>
      <c r="B244" s="3" t="str">
        <f t="shared" si="1"/>
        <v>#REF!</v>
      </c>
    </row>
    <row r="245">
      <c r="A245" s="8">
        <v>108.3</v>
      </c>
      <c r="B245" s="3" t="str">
        <f t="shared" si="1"/>
        <v>#REF!</v>
      </c>
    </row>
    <row r="246">
      <c r="A246" s="8">
        <v>108.46</v>
      </c>
      <c r="B246" s="3" t="str">
        <f t="shared" si="1"/>
        <v>#REF!</v>
      </c>
    </row>
    <row r="247">
      <c r="A247" s="8">
        <v>103.87</v>
      </c>
      <c r="B247" s="3" t="str">
        <f t="shared" si="1"/>
        <v>#REF!</v>
      </c>
    </row>
    <row r="248">
      <c r="A248" s="8">
        <v>105.31</v>
      </c>
      <c r="B248" s="3" t="str">
        <f t="shared" si="1"/>
        <v>#REF!</v>
      </c>
    </row>
    <row r="249">
      <c r="A249" s="11">
        <v>-1.82</v>
      </c>
      <c r="B249" s="3" t="str">
        <f t="shared" si="1"/>
        <v>#REF!</v>
      </c>
    </row>
    <row r="250">
      <c r="A250" s="12">
        <v>-0.017</v>
      </c>
      <c r="B250" s="3" t="str">
        <f t="shared" si="1"/>
        <v>#REF!</v>
      </c>
    </row>
    <row r="251">
      <c r="A251" s="17">
        <v>164214.0</v>
      </c>
      <c r="B251" s="3" t="str">
        <f t="shared" si="1"/>
        <v>#REF!</v>
      </c>
    </row>
    <row r="252">
      <c r="A252" s="17">
        <v>148837.0</v>
      </c>
      <c r="B252" s="3" t="str">
        <f t="shared" si="1"/>
        <v>#REF!</v>
      </c>
    </row>
    <row r="253">
      <c r="A253" s="7">
        <v>40721.0</v>
      </c>
      <c r="B253" s="3" t="str">
        <f t="shared" si="1"/>
        <v>#REF!</v>
      </c>
    </row>
    <row r="254">
      <c r="A254" s="8">
        <v>105.49</v>
      </c>
      <c r="B254" s="3" t="str">
        <f t="shared" si="1"/>
        <v>#REF!</v>
      </c>
    </row>
    <row r="255">
      <c r="A255" s="8">
        <v>106.5</v>
      </c>
      <c r="B255" s="3" t="str">
        <f t="shared" si="1"/>
        <v>#REF!</v>
      </c>
    </row>
    <row r="256">
      <c r="A256" s="8">
        <v>102.59</v>
      </c>
      <c r="B256" s="3" t="str">
        <f t="shared" si="1"/>
        <v>#REF!</v>
      </c>
    </row>
    <row r="257">
      <c r="A257" s="8">
        <v>105.92</v>
      </c>
      <c r="B257" s="3" t="str">
        <f t="shared" si="1"/>
        <v>#REF!</v>
      </c>
    </row>
    <row r="258">
      <c r="A258" s="9">
        <f>+0.61</f>
        <v>0.61</v>
      </c>
      <c r="B258" s="3" t="str">
        <f t="shared" si="1"/>
        <v>#REF!</v>
      </c>
    </row>
    <row r="259">
      <c r="A259" s="9">
        <f>+0.58%</f>
        <v>0.0058</v>
      </c>
      <c r="B259" s="3" t="str">
        <f t="shared" si="1"/>
        <v>#REF!</v>
      </c>
    </row>
    <row r="260">
      <c r="A260" s="16">
        <v>108345.0</v>
      </c>
      <c r="B260" s="3" t="str">
        <f t="shared" si="1"/>
        <v>#REF!</v>
      </c>
    </row>
    <row r="261">
      <c r="A261" s="16">
        <v>149782.0</v>
      </c>
      <c r="B261" s="3" t="str">
        <f t="shared" si="1"/>
        <v>#REF!</v>
      </c>
    </row>
    <row r="262">
      <c r="A262" s="7">
        <v>40722.0</v>
      </c>
      <c r="B262" s="3" t="str">
        <f t="shared" si="1"/>
        <v>#REF!</v>
      </c>
    </row>
    <row r="263">
      <c r="A263" s="8">
        <v>106.61</v>
      </c>
      <c r="B263" s="3" t="str">
        <f t="shared" si="1"/>
        <v>#REF!</v>
      </c>
    </row>
    <row r="264">
      <c r="A264" s="8">
        <v>108.96</v>
      </c>
      <c r="B264" s="3" t="str">
        <f t="shared" si="1"/>
        <v>#REF!</v>
      </c>
    </row>
    <row r="265">
      <c r="A265" s="8">
        <v>105.25</v>
      </c>
      <c r="B265" s="3" t="str">
        <f t="shared" si="1"/>
        <v>#REF!</v>
      </c>
    </row>
    <row r="266">
      <c r="A266" s="8">
        <v>108.76</v>
      </c>
      <c r="B266" s="3" t="str">
        <f t="shared" si="1"/>
        <v>#REF!</v>
      </c>
    </row>
    <row r="267">
      <c r="A267" s="9">
        <f>+2.84</f>
        <v>2.84</v>
      </c>
      <c r="B267" s="3" t="str">
        <f t="shared" si="1"/>
        <v>#REF!</v>
      </c>
    </row>
    <row r="268">
      <c r="A268" s="9">
        <f>+2.68%</f>
        <v>0.0268</v>
      </c>
      <c r="B268" s="3" t="str">
        <f t="shared" si="1"/>
        <v>#REF!</v>
      </c>
    </row>
    <row r="269">
      <c r="A269" s="16">
        <v>128762.0</v>
      </c>
      <c r="B269" s="3" t="str">
        <f t="shared" si="1"/>
        <v>#REF!</v>
      </c>
    </row>
    <row r="270">
      <c r="A270" s="16">
        <v>149418.0</v>
      </c>
      <c r="B270" s="3" t="str">
        <f t="shared" si="1"/>
        <v>#REF!</v>
      </c>
    </row>
    <row r="271">
      <c r="A271" s="7">
        <v>40723.0</v>
      </c>
      <c r="B271" s="3" t="str">
        <f t="shared" si="1"/>
        <v>#REF!</v>
      </c>
    </row>
    <row r="272">
      <c r="A272" s="8">
        <v>108.64</v>
      </c>
      <c r="B272" s="3" t="str">
        <f t="shared" si="1"/>
        <v>#REF!</v>
      </c>
    </row>
    <row r="273">
      <c r="A273" s="8">
        <v>112.63</v>
      </c>
      <c r="B273" s="3" t="str">
        <f t="shared" si="1"/>
        <v>#REF!</v>
      </c>
    </row>
    <row r="274">
      <c r="A274" s="8">
        <v>108.08</v>
      </c>
      <c r="B274" s="3" t="str">
        <f t="shared" si="1"/>
        <v>#REF!</v>
      </c>
    </row>
    <row r="275">
      <c r="A275" s="8">
        <v>112.38</v>
      </c>
      <c r="B275" s="3" t="str">
        <f t="shared" si="1"/>
        <v>#REF!</v>
      </c>
    </row>
    <row r="276">
      <c r="A276" s="9">
        <f>+3.62</f>
        <v>3.62</v>
      </c>
      <c r="B276" s="3" t="str">
        <f t="shared" si="1"/>
        <v>#REF!</v>
      </c>
    </row>
    <row r="277">
      <c r="A277" s="9">
        <f>+3.33%</f>
        <v>0.0333</v>
      </c>
      <c r="B277" s="3" t="str">
        <f t="shared" si="1"/>
        <v>#REF!</v>
      </c>
    </row>
    <row r="278">
      <c r="A278" s="16">
        <v>104896.0</v>
      </c>
      <c r="B278" s="3" t="str">
        <f t="shared" si="1"/>
        <v>#REF!</v>
      </c>
    </row>
    <row r="279">
      <c r="A279" s="16">
        <v>152669.0</v>
      </c>
      <c r="B279" s="3" t="str">
        <f t="shared" si="1"/>
        <v>#REF!</v>
      </c>
    </row>
    <row r="280">
      <c r="A280" s="7">
        <v>40724.0</v>
      </c>
      <c r="B280" s="3" t="str">
        <f t="shared" si="1"/>
        <v>#REF!</v>
      </c>
    </row>
    <row r="281">
      <c r="A281" s="8">
        <v>112.7</v>
      </c>
      <c r="B281" s="3" t="str">
        <f t="shared" si="1"/>
        <v>#REF!</v>
      </c>
    </row>
    <row r="282">
      <c r="A282" s="8">
        <v>113.13</v>
      </c>
      <c r="B282" s="3" t="str">
        <f t="shared" si="1"/>
        <v>#REF!</v>
      </c>
    </row>
    <row r="283">
      <c r="A283" s="8">
        <v>110.7</v>
      </c>
      <c r="B283" s="3" t="str">
        <f t="shared" si="1"/>
        <v>#REF!</v>
      </c>
    </row>
    <row r="284">
      <c r="A284" s="8">
        <v>112.41</v>
      </c>
      <c r="B284" s="3" t="str">
        <f t="shared" si="1"/>
        <v>#REF!</v>
      </c>
    </row>
    <row r="285">
      <c r="A285" s="9">
        <f>+0.03</f>
        <v>0.03</v>
      </c>
      <c r="B285" s="3" t="str">
        <f t="shared" si="1"/>
        <v>#REF!</v>
      </c>
    </row>
    <row r="286">
      <c r="A286" s="9">
        <f>+0.03%</f>
        <v>0.0003</v>
      </c>
      <c r="B286" s="3" t="str">
        <f t="shared" si="1"/>
        <v>#REF!</v>
      </c>
    </row>
    <row r="287">
      <c r="A287" s="16">
        <v>95295.0</v>
      </c>
      <c r="B287" s="3" t="str">
        <f t="shared" si="1"/>
        <v>#REF!</v>
      </c>
    </row>
    <row r="288">
      <c r="A288" s="16">
        <v>163428.0</v>
      </c>
      <c r="B288" s="3" t="str">
        <f t="shared" si="1"/>
        <v>#REF!</v>
      </c>
    </row>
    <row r="289">
      <c r="A289" s="7">
        <v>40725.0</v>
      </c>
      <c r="B289" s="3" t="str">
        <f t="shared" si="1"/>
        <v>#REF!</v>
      </c>
    </row>
    <row r="290">
      <c r="A290" s="8">
        <v>112.17</v>
      </c>
      <c r="B290" s="3" t="str">
        <f t="shared" si="1"/>
        <v>#REF!</v>
      </c>
    </row>
    <row r="291">
      <c r="A291" s="8">
        <v>112.26</v>
      </c>
      <c r="B291" s="3" t="str">
        <f t="shared" si="1"/>
        <v>#REF!</v>
      </c>
    </row>
    <row r="292">
      <c r="A292" s="8">
        <v>109.39</v>
      </c>
      <c r="B292" s="3" t="str">
        <f t="shared" si="1"/>
        <v>#REF!</v>
      </c>
    </row>
    <row r="293">
      <c r="A293" s="8">
        <v>111.62</v>
      </c>
      <c r="B293" s="3" t="str">
        <f t="shared" si="1"/>
        <v>#REF!</v>
      </c>
    </row>
    <row r="294">
      <c r="A294" s="11">
        <v>-0.79</v>
      </c>
      <c r="B294" s="3" t="str">
        <f t="shared" si="1"/>
        <v>#REF!</v>
      </c>
    </row>
    <row r="295">
      <c r="A295" s="12">
        <v>-0.007</v>
      </c>
      <c r="B295" s="3" t="str">
        <f t="shared" si="1"/>
        <v>#REF!</v>
      </c>
    </row>
    <row r="296">
      <c r="A296" s="17">
        <v>87622.0</v>
      </c>
      <c r="B296" s="3" t="str">
        <f t="shared" si="1"/>
        <v>#REF!</v>
      </c>
    </row>
    <row r="297">
      <c r="A297" s="17">
        <v>167128.0</v>
      </c>
      <c r="B297" s="3" t="str">
        <f t="shared" si="1"/>
        <v>#REF!</v>
      </c>
    </row>
    <row r="298">
      <c r="A298" s="7">
        <v>40728.0</v>
      </c>
      <c r="B298" s="3" t="str">
        <f t="shared" si="1"/>
        <v>#REF!</v>
      </c>
    </row>
    <row r="299">
      <c r="A299" s="8">
        <v>111.52</v>
      </c>
      <c r="B299" s="3" t="str">
        <f t="shared" si="1"/>
        <v>#REF!</v>
      </c>
    </row>
    <row r="300">
      <c r="A300" s="8">
        <v>111.94</v>
      </c>
      <c r="B300" s="3" t="str">
        <f t="shared" si="1"/>
        <v>#REF!</v>
      </c>
    </row>
    <row r="301">
      <c r="A301" s="8">
        <v>110.82</v>
      </c>
      <c r="B301" s="3" t="str">
        <f t="shared" si="1"/>
        <v>#REF!</v>
      </c>
    </row>
    <row r="302">
      <c r="A302" s="8">
        <v>111.14</v>
      </c>
      <c r="B302" s="3" t="str">
        <f t="shared" si="1"/>
        <v>#REF!</v>
      </c>
    </row>
    <row r="303">
      <c r="A303" s="11">
        <v>-0.48</v>
      </c>
      <c r="B303" s="3" t="str">
        <f t="shared" si="1"/>
        <v>#REF!</v>
      </c>
    </row>
    <row r="304">
      <c r="A304" s="12">
        <v>-0.0043</v>
      </c>
      <c r="B304" s="3" t="str">
        <f t="shared" si="1"/>
        <v>#REF!</v>
      </c>
    </row>
    <row r="305">
      <c r="A305" s="17">
        <v>29852.0</v>
      </c>
      <c r="B305" s="3" t="str">
        <f t="shared" si="1"/>
        <v>#REF!</v>
      </c>
    </row>
    <row r="306">
      <c r="A306" s="17">
        <v>167022.0</v>
      </c>
      <c r="B306" s="3" t="str">
        <f t="shared" si="1"/>
        <v>#REF!</v>
      </c>
    </row>
    <row r="307">
      <c r="A307" s="7">
        <v>40729.0</v>
      </c>
      <c r="B307" s="3" t="str">
        <f t="shared" si="1"/>
        <v>#REF!</v>
      </c>
    </row>
    <row r="308">
      <c r="A308" s="8">
        <v>111.25</v>
      </c>
      <c r="B308" s="3" t="str">
        <f t="shared" si="1"/>
        <v>#REF!</v>
      </c>
    </row>
    <row r="309">
      <c r="A309" s="8">
        <v>114.0</v>
      </c>
      <c r="B309" s="3" t="str">
        <f t="shared" si="1"/>
        <v>#REF!</v>
      </c>
    </row>
    <row r="310">
      <c r="A310" s="8">
        <v>110.2</v>
      </c>
      <c r="B310" s="3" t="str">
        <f t="shared" si="1"/>
        <v>#REF!</v>
      </c>
    </row>
    <row r="311">
      <c r="A311" s="8">
        <v>113.2</v>
      </c>
      <c r="B311" s="3" t="str">
        <f t="shared" si="1"/>
        <v>#REF!</v>
      </c>
    </row>
    <row r="312">
      <c r="A312" s="9">
        <f>+2.06</f>
        <v>2.06</v>
      </c>
      <c r="B312" s="3" t="str">
        <f t="shared" si="1"/>
        <v>#REF!</v>
      </c>
    </row>
    <row r="313">
      <c r="A313" s="9">
        <f>+1.85%</f>
        <v>0.0185</v>
      </c>
      <c r="B313" s="3" t="str">
        <f t="shared" si="1"/>
        <v>#REF!</v>
      </c>
    </row>
    <row r="314">
      <c r="A314" s="16">
        <v>127891.0</v>
      </c>
      <c r="B314" s="3" t="str">
        <f t="shared" si="1"/>
        <v>#REF!</v>
      </c>
    </row>
    <row r="315">
      <c r="A315" s="16">
        <v>174300.0</v>
      </c>
      <c r="B315" s="3" t="str">
        <f t="shared" si="1"/>
        <v>#REF!</v>
      </c>
    </row>
    <row r="316">
      <c r="A316" s="7">
        <v>40730.0</v>
      </c>
      <c r="B316" s="3" t="str">
        <f t="shared" si="1"/>
        <v>#REF!</v>
      </c>
    </row>
    <row r="317">
      <c r="A317" s="8">
        <v>113.25</v>
      </c>
      <c r="B317" s="3" t="str">
        <f t="shared" si="1"/>
        <v>#REF!</v>
      </c>
    </row>
    <row r="318">
      <c r="A318" s="8">
        <v>113.87</v>
      </c>
      <c r="B318" s="3" t="str">
        <f t="shared" si="1"/>
        <v>#REF!</v>
      </c>
    </row>
    <row r="319">
      <c r="A319" s="8">
        <v>111.54</v>
      </c>
      <c r="B319" s="3" t="str">
        <f t="shared" si="1"/>
        <v>#REF!</v>
      </c>
    </row>
    <row r="320">
      <c r="A320" s="8">
        <v>113.23</v>
      </c>
      <c r="B320" s="3" t="str">
        <f t="shared" si="1"/>
        <v>#REF!</v>
      </c>
    </row>
    <row r="321">
      <c r="A321" s="9">
        <f>+0.03</f>
        <v>0.03</v>
      </c>
      <c r="B321" s="3" t="str">
        <f t="shared" si="1"/>
        <v>#REF!</v>
      </c>
    </row>
    <row r="322">
      <c r="A322" s="9">
        <f>+0.03%</f>
        <v>0.0003</v>
      </c>
      <c r="B322" s="3" t="str">
        <f t="shared" si="1"/>
        <v>#REF!</v>
      </c>
    </row>
    <row r="323">
      <c r="A323" s="16">
        <v>109506.0</v>
      </c>
      <c r="B323" s="3" t="str">
        <f t="shared" si="1"/>
        <v>#REF!</v>
      </c>
    </row>
    <row r="324">
      <c r="A324" s="16">
        <v>183399.0</v>
      </c>
      <c r="B324" s="3" t="str">
        <f t="shared" si="1"/>
        <v>#REF!</v>
      </c>
    </row>
    <row r="325">
      <c r="A325" s="7">
        <v>40731.0</v>
      </c>
      <c r="B325" s="3" t="str">
        <f t="shared" si="1"/>
        <v>#REF!</v>
      </c>
    </row>
    <row r="326">
      <c r="A326" s="8">
        <v>113.75</v>
      </c>
      <c r="B326" s="3" t="str">
        <f t="shared" si="1"/>
        <v>#REF!</v>
      </c>
    </row>
    <row r="327">
      <c r="A327" s="8">
        <v>118.22</v>
      </c>
      <c r="B327" s="3" t="str">
        <f t="shared" si="1"/>
        <v>#REF!</v>
      </c>
    </row>
    <row r="328">
      <c r="A328" s="8">
        <v>113.41</v>
      </c>
      <c r="B328" s="3" t="str">
        <f t="shared" si="1"/>
        <v>#REF!</v>
      </c>
    </row>
    <row r="329">
      <c r="A329" s="8">
        <v>118.11</v>
      </c>
      <c r="B329" s="3" t="str">
        <f t="shared" si="1"/>
        <v>#REF!</v>
      </c>
    </row>
    <row r="330">
      <c r="A330" s="9">
        <f>+4.88</f>
        <v>4.88</v>
      </c>
      <c r="B330" s="3" t="str">
        <f t="shared" si="1"/>
        <v>#REF!</v>
      </c>
    </row>
    <row r="331">
      <c r="A331" s="9">
        <f>+4.31%</f>
        <v>0.0431</v>
      </c>
      <c r="B331" s="3" t="str">
        <f t="shared" si="1"/>
        <v>#REF!</v>
      </c>
    </row>
    <row r="332">
      <c r="A332" s="16">
        <v>128846.0</v>
      </c>
      <c r="B332" s="3" t="str">
        <f t="shared" si="1"/>
        <v>#REF!</v>
      </c>
    </row>
    <row r="333">
      <c r="A333" s="16">
        <v>192904.0</v>
      </c>
      <c r="B333" s="3" t="str">
        <f t="shared" si="1"/>
        <v>#REF!</v>
      </c>
    </row>
    <row r="334">
      <c r="A334" s="7">
        <v>40732.0</v>
      </c>
      <c r="B334" s="3" t="str">
        <f t="shared" si="1"/>
        <v>#REF!</v>
      </c>
    </row>
    <row r="335">
      <c r="A335" s="8">
        <v>118.12</v>
      </c>
      <c r="B335" s="3" t="str">
        <f t="shared" si="1"/>
        <v>#REF!</v>
      </c>
    </row>
    <row r="336">
      <c r="A336" s="8">
        <v>119.28</v>
      </c>
      <c r="B336" s="3" t="str">
        <f t="shared" si="1"/>
        <v>#REF!</v>
      </c>
    </row>
    <row r="337">
      <c r="A337" s="8">
        <v>116.3</v>
      </c>
      <c r="B337" s="3" t="str">
        <f t="shared" si="1"/>
        <v>#REF!</v>
      </c>
    </row>
    <row r="338">
      <c r="A338" s="8">
        <v>117.7</v>
      </c>
      <c r="B338" s="3" t="str">
        <f t="shared" si="1"/>
        <v>#REF!</v>
      </c>
    </row>
    <row r="339">
      <c r="A339" s="11">
        <v>-0.41</v>
      </c>
      <c r="B339" s="3" t="str">
        <f t="shared" si="1"/>
        <v>#REF!</v>
      </c>
    </row>
    <row r="340">
      <c r="A340" s="12">
        <v>-0.0035</v>
      </c>
      <c r="B340" s="3" t="str">
        <f t="shared" si="1"/>
        <v>#REF!</v>
      </c>
    </row>
    <row r="341">
      <c r="A341" s="17">
        <v>159515.0</v>
      </c>
      <c r="B341" s="3" t="str">
        <f t="shared" si="1"/>
        <v>#REF!</v>
      </c>
    </row>
    <row r="342">
      <c r="A342" s="17">
        <v>199619.0</v>
      </c>
      <c r="B342" s="3" t="str">
        <f t="shared" si="1"/>
        <v>#REF!</v>
      </c>
    </row>
    <row r="343">
      <c r="A343" s="7">
        <v>40735.0</v>
      </c>
      <c r="B343" s="3" t="str">
        <f t="shared" si="1"/>
        <v>#REF!</v>
      </c>
    </row>
    <row r="344">
      <c r="A344" s="8">
        <v>117.51</v>
      </c>
      <c r="B344" s="3" t="str">
        <f t="shared" si="1"/>
        <v>#REF!</v>
      </c>
    </row>
    <row r="345">
      <c r="A345" s="8">
        <v>117.56</v>
      </c>
      <c r="B345" s="3" t="str">
        <f t="shared" si="1"/>
        <v>#REF!</v>
      </c>
    </row>
    <row r="346">
      <c r="A346" s="8">
        <v>114.51</v>
      </c>
      <c r="B346" s="3" t="str">
        <f t="shared" si="1"/>
        <v>#REF!</v>
      </c>
    </row>
    <row r="347">
      <c r="A347" s="8">
        <v>116.46</v>
      </c>
      <c r="B347" s="3" t="str">
        <f t="shared" si="1"/>
        <v>#REF!</v>
      </c>
    </row>
    <row r="348">
      <c r="A348" s="11">
        <v>-1.24</v>
      </c>
      <c r="B348" s="3" t="str">
        <f t="shared" si="1"/>
        <v>#REF!</v>
      </c>
    </row>
    <row r="349">
      <c r="A349" s="12">
        <v>-0.0105</v>
      </c>
      <c r="B349" s="3" t="str">
        <f t="shared" si="1"/>
        <v>#REF!</v>
      </c>
    </row>
    <row r="350">
      <c r="A350" s="17">
        <v>157171.0</v>
      </c>
      <c r="B350" s="3" t="str">
        <f t="shared" si="1"/>
        <v>#REF!</v>
      </c>
    </row>
    <row r="351">
      <c r="A351" s="17">
        <v>206235.0</v>
      </c>
      <c r="B351" s="3" t="str">
        <f t="shared" si="1"/>
        <v>#REF!</v>
      </c>
    </row>
    <row r="352">
      <c r="A352" s="7">
        <v>40736.0</v>
      </c>
      <c r="B352" s="3" t="str">
        <f t="shared" si="1"/>
        <v>#REF!</v>
      </c>
    </row>
    <row r="353">
      <c r="A353" s="8">
        <v>116.46</v>
      </c>
      <c r="B353" s="3" t="str">
        <f t="shared" si="1"/>
        <v>#REF!</v>
      </c>
    </row>
    <row r="354">
      <c r="A354" s="8">
        <v>117.0</v>
      </c>
      <c r="B354" s="3" t="str">
        <f t="shared" si="1"/>
        <v>#REF!</v>
      </c>
    </row>
    <row r="355">
      <c r="A355" s="8">
        <v>114.17</v>
      </c>
      <c r="B355" s="3" t="str">
        <f t="shared" si="1"/>
        <v>#REF!</v>
      </c>
    </row>
    <row r="356">
      <c r="A356" s="8">
        <v>116.94</v>
      </c>
      <c r="B356" s="3" t="str">
        <f t="shared" si="1"/>
        <v>#REF!</v>
      </c>
    </row>
    <row r="357">
      <c r="A357" s="9">
        <f>+0.48</f>
        <v>0.48</v>
      </c>
      <c r="B357" s="3" t="str">
        <f t="shared" si="1"/>
        <v>#REF!</v>
      </c>
    </row>
    <row r="358">
      <c r="A358" s="9">
        <f>+0.41%</f>
        <v>0.0041</v>
      </c>
      <c r="B358" s="3" t="str">
        <f t="shared" si="1"/>
        <v>#REF!</v>
      </c>
    </row>
    <row r="359">
      <c r="A359" s="16">
        <v>169687.0</v>
      </c>
      <c r="B359" s="3" t="str">
        <f t="shared" si="1"/>
        <v>#REF!</v>
      </c>
    </row>
    <row r="360">
      <c r="A360" s="16">
        <v>212121.0</v>
      </c>
      <c r="B360" s="3" t="str">
        <f t="shared" si="1"/>
        <v>#REF!</v>
      </c>
    </row>
    <row r="361">
      <c r="A361" s="7">
        <v>40737.0</v>
      </c>
      <c r="B361" s="3" t="str">
        <f t="shared" si="1"/>
        <v>#REF!</v>
      </c>
    </row>
    <row r="362">
      <c r="A362" s="8">
        <v>116.4</v>
      </c>
      <c r="B362" s="3" t="str">
        <f t="shared" si="1"/>
        <v>#REF!</v>
      </c>
    </row>
    <row r="363">
      <c r="A363" s="8">
        <v>118.88</v>
      </c>
      <c r="B363" s="3" t="str">
        <f t="shared" si="1"/>
        <v>#REF!</v>
      </c>
    </row>
    <row r="364">
      <c r="A364" s="8">
        <v>115.78</v>
      </c>
      <c r="B364" s="3" t="str">
        <f t="shared" si="1"/>
        <v>#REF!</v>
      </c>
    </row>
    <row r="365">
      <c r="A365" s="8">
        <v>117.85</v>
      </c>
      <c r="B365" s="3" t="str">
        <f t="shared" si="1"/>
        <v>#REF!</v>
      </c>
    </row>
    <row r="366">
      <c r="A366" s="9">
        <f>+0.91</f>
        <v>0.91</v>
      </c>
      <c r="B366" s="3" t="str">
        <f t="shared" si="1"/>
        <v>#REF!</v>
      </c>
    </row>
    <row r="367">
      <c r="A367" s="9">
        <f>+0.78%</f>
        <v>0.0078</v>
      </c>
      <c r="B367" s="3" t="str">
        <f t="shared" si="1"/>
        <v>#REF!</v>
      </c>
    </row>
    <row r="368">
      <c r="A368" s="16">
        <v>240131.0</v>
      </c>
      <c r="B368" s="3" t="str">
        <f t="shared" si="1"/>
        <v>#REF!</v>
      </c>
    </row>
    <row r="369">
      <c r="A369" s="16">
        <v>222525.0</v>
      </c>
      <c r="B369" s="3" t="str">
        <f t="shared" si="1"/>
        <v>#REF!</v>
      </c>
    </row>
    <row r="370">
      <c r="A370" s="7">
        <v>40738.0</v>
      </c>
      <c r="B370" s="3" t="str">
        <f t="shared" si="1"/>
        <v>#REF!</v>
      </c>
    </row>
    <row r="371">
      <c r="A371" s="8">
        <v>117.55</v>
      </c>
      <c r="B371" s="3" t="str">
        <f t="shared" si="1"/>
        <v>#REF!</v>
      </c>
    </row>
    <row r="372">
      <c r="A372" s="8">
        <v>118.34</v>
      </c>
      <c r="B372" s="3" t="str">
        <f t="shared" si="1"/>
        <v>#REF!</v>
      </c>
    </row>
    <row r="373">
      <c r="A373" s="8">
        <v>115.4</v>
      </c>
      <c r="B373" s="3" t="str">
        <f t="shared" si="1"/>
        <v>#REF!</v>
      </c>
    </row>
    <row r="374">
      <c r="A374" s="8">
        <v>116.26</v>
      </c>
      <c r="B374" s="3" t="str">
        <f t="shared" si="1"/>
        <v>#REF!</v>
      </c>
    </row>
    <row r="375">
      <c r="A375" s="11">
        <v>-1.59</v>
      </c>
      <c r="B375" s="3" t="str">
        <f t="shared" si="1"/>
        <v>#REF!</v>
      </c>
    </row>
    <row r="376">
      <c r="A376" s="12">
        <v>-0.0135</v>
      </c>
      <c r="B376" s="3" t="str">
        <f t="shared" si="1"/>
        <v>#REF!</v>
      </c>
    </row>
    <row r="377">
      <c r="A377" s="17">
        <v>205717.0</v>
      </c>
      <c r="B377" s="3" t="str">
        <f t="shared" si="1"/>
        <v>#REF!</v>
      </c>
    </row>
    <row r="378">
      <c r="A378" s="17">
        <v>208198.0</v>
      </c>
      <c r="B378" s="3" t="str">
        <f t="shared" si="1"/>
        <v>#REF!</v>
      </c>
    </row>
    <row r="379">
      <c r="A379" s="7">
        <v>40739.0</v>
      </c>
      <c r="B379" s="3" t="str">
        <f t="shared" si="1"/>
        <v>#REF!</v>
      </c>
    </row>
    <row r="380">
      <c r="A380" s="8">
        <v>116.23</v>
      </c>
      <c r="B380" s="3" t="str">
        <f t="shared" si="1"/>
        <v>#REF!</v>
      </c>
    </row>
    <row r="381">
      <c r="A381" s="8">
        <v>117.75</v>
      </c>
      <c r="B381" s="3" t="str">
        <f t="shared" si="1"/>
        <v>#REF!</v>
      </c>
    </row>
    <row r="382">
      <c r="A382" s="8">
        <v>115.16</v>
      </c>
      <c r="B382" s="3" t="str">
        <f t="shared" si="1"/>
        <v>#REF!</v>
      </c>
    </row>
    <row r="383">
      <c r="A383" s="8">
        <v>117.26</v>
      </c>
      <c r="B383" s="3" t="str">
        <f t="shared" si="1"/>
        <v>#REF!</v>
      </c>
    </row>
    <row r="384">
      <c r="A384" s="9">
        <f>+1</f>
        <v>1</v>
      </c>
      <c r="B384" s="3" t="str">
        <f t="shared" si="1"/>
        <v>#REF!</v>
      </c>
    </row>
    <row r="385">
      <c r="A385" s="9">
        <f>+0.86%</f>
        <v>0.0086</v>
      </c>
      <c r="B385" s="3" t="str">
        <f t="shared" si="1"/>
        <v>#REF!</v>
      </c>
    </row>
    <row r="386">
      <c r="A386" s="16">
        <v>143916.0</v>
      </c>
      <c r="B386" s="3" t="str">
        <f t="shared" si="1"/>
        <v>#REF!</v>
      </c>
    </row>
    <row r="387">
      <c r="A387" s="16">
        <v>208252.0</v>
      </c>
      <c r="B387" s="3" t="str">
        <f t="shared" si="1"/>
        <v>#REF!</v>
      </c>
    </row>
    <row r="388">
      <c r="A388" s="7">
        <v>40742.0</v>
      </c>
      <c r="B388" s="3" t="str">
        <f t="shared" si="1"/>
        <v>#REF!</v>
      </c>
    </row>
    <row r="389">
      <c r="A389" s="8">
        <v>117.7</v>
      </c>
      <c r="B389" s="3" t="str">
        <f t="shared" si="1"/>
        <v>#REF!</v>
      </c>
    </row>
    <row r="390">
      <c r="A390" s="8">
        <v>117.8</v>
      </c>
      <c r="B390" s="3" t="str">
        <f t="shared" si="1"/>
        <v>#REF!</v>
      </c>
    </row>
    <row r="391">
      <c r="A391" s="8">
        <v>114.66</v>
      </c>
      <c r="B391" s="3" t="str">
        <f t="shared" si="1"/>
        <v>#REF!</v>
      </c>
    </row>
    <row r="392">
      <c r="A392" s="8">
        <v>116.05</v>
      </c>
      <c r="B392" s="3" t="str">
        <f t="shared" si="1"/>
        <v>#REF!</v>
      </c>
    </row>
    <row r="393">
      <c r="A393" s="11">
        <v>-1.21</v>
      </c>
      <c r="B393" s="3" t="str">
        <f t="shared" si="1"/>
        <v>#REF!</v>
      </c>
    </row>
    <row r="394">
      <c r="A394" s="12">
        <v>-0.0103</v>
      </c>
      <c r="B394" s="3" t="str">
        <f t="shared" si="1"/>
        <v>#REF!</v>
      </c>
    </row>
    <row r="395">
      <c r="A395" s="17">
        <v>152046.0</v>
      </c>
      <c r="B395" s="3" t="str">
        <f t="shared" si="1"/>
        <v>#REF!</v>
      </c>
    </row>
    <row r="396">
      <c r="A396" s="17">
        <v>198069.0</v>
      </c>
      <c r="B396" s="3" t="str">
        <f t="shared" si="1"/>
        <v>#REF!</v>
      </c>
    </row>
    <row r="397">
      <c r="A397" s="7">
        <v>40743.0</v>
      </c>
      <c r="B397" s="3" t="str">
        <f t="shared" si="1"/>
        <v>#REF!</v>
      </c>
    </row>
    <row r="398">
      <c r="A398" s="8">
        <v>116.5</v>
      </c>
      <c r="B398" s="3" t="str">
        <f t="shared" si="1"/>
        <v>#REF!</v>
      </c>
    </row>
    <row r="399">
      <c r="A399" s="8">
        <v>118.45</v>
      </c>
      <c r="B399" s="3" t="str">
        <f t="shared" si="1"/>
        <v>#REF!</v>
      </c>
    </row>
    <row r="400">
      <c r="A400" s="8">
        <v>116.09</v>
      </c>
      <c r="B400" s="3" t="str">
        <f t="shared" si="1"/>
        <v>#REF!</v>
      </c>
    </row>
    <row r="401">
      <c r="A401" s="8">
        <v>117.06</v>
      </c>
      <c r="B401" s="3" t="str">
        <f t="shared" si="1"/>
        <v>#REF!</v>
      </c>
    </row>
    <row r="402">
      <c r="A402" s="9">
        <f>+1.01</f>
        <v>1.01</v>
      </c>
      <c r="B402" s="3" t="str">
        <f t="shared" si="1"/>
        <v>#REF!</v>
      </c>
    </row>
    <row r="403">
      <c r="A403" s="9">
        <f>+0.87%</f>
        <v>0.0087</v>
      </c>
      <c r="B403" s="3" t="str">
        <f t="shared" si="1"/>
        <v>#REF!</v>
      </c>
    </row>
    <row r="404">
      <c r="A404" s="16">
        <v>192532.0</v>
      </c>
      <c r="B404" s="3" t="str">
        <f t="shared" si="1"/>
        <v>#REF!</v>
      </c>
    </row>
    <row r="405">
      <c r="A405" s="16">
        <v>195691.0</v>
      </c>
      <c r="B405" s="3" t="str">
        <f t="shared" si="1"/>
        <v>#REF!</v>
      </c>
    </row>
    <row r="406">
      <c r="A406" s="7">
        <v>40744.0</v>
      </c>
      <c r="B406" s="3" t="str">
        <f t="shared" si="1"/>
        <v>#REF!</v>
      </c>
    </row>
    <row r="407">
      <c r="A407" s="8">
        <v>117.45</v>
      </c>
      <c r="B407" s="3" t="str">
        <f t="shared" si="1"/>
        <v>#REF!</v>
      </c>
    </row>
    <row r="408">
      <c r="A408" s="8">
        <v>118.86</v>
      </c>
      <c r="B408" s="3" t="str">
        <f t="shared" si="1"/>
        <v>#REF!</v>
      </c>
    </row>
    <row r="409">
      <c r="A409" s="8">
        <v>117.06</v>
      </c>
      <c r="B409" s="3" t="str">
        <f t="shared" si="1"/>
        <v>#REF!</v>
      </c>
    </row>
    <row r="410">
      <c r="A410" s="8">
        <v>118.15</v>
      </c>
      <c r="B410" s="3" t="str">
        <f t="shared" si="1"/>
        <v>#REF!</v>
      </c>
    </row>
    <row r="411">
      <c r="A411" s="9">
        <f>+1.09</f>
        <v>1.09</v>
      </c>
      <c r="B411" s="3" t="str">
        <f t="shared" si="1"/>
        <v>#REF!</v>
      </c>
    </row>
    <row r="412">
      <c r="A412" s="9">
        <f>+0.93%</f>
        <v>0.0093</v>
      </c>
      <c r="B412" s="3" t="str">
        <f t="shared" si="1"/>
        <v>#REF!</v>
      </c>
    </row>
    <row r="413">
      <c r="A413" s="16">
        <v>161917.0</v>
      </c>
      <c r="B413" s="3" t="str">
        <f t="shared" si="1"/>
        <v>#REF!</v>
      </c>
    </row>
    <row r="414">
      <c r="A414" s="16">
        <v>200549.0</v>
      </c>
      <c r="B414" s="3" t="str">
        <f t="shared" si="1"/>
        <v>#REF!</v>
      </c>
    </row>
    <row r="415">
      <c r="A415" s="7">
        <v>40745.0</v>
      </c>
      <c r="B415" s="3" t="str">
        <f t="shared" si="1"/>
        <v>#REF!</v>
      </c>
    </row>
    <row r="416">
      <c r="A416" s="8">
        <v>118.35</v>
      </c>
      <c r="B416" s="3" t="str">
        <f t="shared" si="1"/>
        <v>#REF!</v>
      </c>
    </row>
    <row r="417">
      <c r="A417" s="8">
        <v>119.25</v>
      </c>
      <c r="B417" s="3" t="str">
        <f t="shared" si="1"/>
        <v>#REF!</v>
      </c>
    </row>
    <row r="418">
      <c r="A418" s="8">
        <v>116.62</v>
      </c>
      <c r="B418" s="3" t="str">
        <f t="shared" si="1"/>
        <v>#REF!</v>
      </c>
    </row>
    <row r="419">
      <c r="A419" s="8">
        <v>117.51</v>
      </c>
      <c r="B419" s="3" t="str">
        <f t="shared" si="1"/>
        <v>#REF!</v>
      </c>
    </row>
    <row r="420">
      <c r="A420" s="11">
        <v>-0.64</v>
      </c>
      <c r="B420" s="3" t="str">
        <f t="shared" si="1"/>
        <v>#REF!</v>
      </c>
    </row>
    <row r="421">
      <c r="A421" s="12">
        <v>-0.0054</v>
      </c>
      <c r="B421" s="3" t="str">
        <f t="shared" si="1"/>
        <v>#REF!</v>
      </c>
    </row>
    <row r="422">
      <c r="A422" s="17">
        <v>184004.0</v>
      </c>
      <c r="B422" s="3" t="str">
        <f t="shared" si="1"/>
        <v>#REF!</v>
      </c>
    </row>
    <row r="423">
      <c r="A423" s="17">
        <v>195663.0</v>
      </c>
      <c r="B423" s="3" t="str">
        <f t="shared" si="1"/>
        <v>#REF!</v>
      </c>
    </row>
    <row r="424">
      <c r="A424" s="7">
        <v>40746.0</v>
      </c>
      <c r="B424" s="3" t="str">
        <f t="shared" si="1"/>
        <v>#REF!</v>
      </c>
    </row>
    <row r="425">
      <c r="A425" s="8">
        <v>118.03</v>
      </c>
      <c r="B425" s="3" t="str">
        <f t="shared" si="1"/>
        <v>#REF!</v>
      </c>
    </row>
    <row r="426">
      <c r="A426" s="8">
        <v>118.8</v>
      </c>
      <c r="B426" s="3" t="str">
        <f t="shared" si="1"/>
        <v>#REF!</v>
      </c>
    </row>
    <row r="427">
      <c r="A427" s="8">
        <v>117.35</v>
      </c>
      <c r="B427" s="3" t="str">
        <f t="shared" si="1"/>
        <v>#REF!</v>
      </c>
    </row>
    <row r="428">
      <c r="A428" s="8">
        <v>118.67</v>
      </c>
      <c r="B428" s="3" t="str">
        <f t="shared" si="1"/>
        <v>#REF!</v>
      </c>
    </row>
    <row r="429">
      <c r="A429" s="9">
        <f>+1.16</f>
        <v>1.16</v>
      </c>
      <c r="B429" s="3" t="str">
        <f t="shared" si="1"/>
        <v>#REF!</v>
      </c>
    </row>
    <row r="430">
      <c r="A430" s="9">
        <f>+0.99%</f>
        <v>0.0099</v>
      </c>
      <c r="B430" s="3" t="str">
        <f t="shared" si="1"/>
        <v>#REF!</v>
      </c>
    </row>
    <row r="431">
      <c r="A431" s="16">
        <v>119580.0</v>
      </c>
      <c r="B431" s="3" t="str">
        <f t="shared" si="1"/>
        <v>#REF!</v>
      </c>
    </row>
    <row r="432">
      <c r="A432" s="16">
        <v>195144.0</v>
      </c>
      <c r="B432" s="3" t="str">
        <f t="shared" si="1"/>
        <v>#REF!</v>
      </c>
    </row>
    <row r="433">
      <c r="A433" s="7">
        <v>40749.0</v>
      </c>
      <c r="B433" s="3" t="str">
        <f t="shared" si="1"/>
        <v>#REF!</v>
      </c>
    </row>
    <row r="434">
      <c r="A434" s="8">
        <v>118.36</v>
      </c>
      <c r="B434" s="3" t="str">
        <f t="shared" si="1"/>
        <v>#REF!</v>
      </c>
    </row>
    <row r="435">
      <c r="A435" s="8">
        <v>118.45</v>
      </c>
      <c r="B435" s="3" t="str">
        <f t="shared" si="1"/>
        <v>#REF!</v>
      </c>
    </row>
    <row r="436">
      <c r="A436" s="8">
        <v>116.92</v>
      </c>
      <c r="B436" s="3" t="str">
        <f t="shared" si="1"/>
        <v>#REF!</v>
      </c>
    </row>
    <row r="437">
      <c r="A437" s="8">
        <v>117.94</v>
      </c>
      <c r="B437" s="3" t="str">
        <f t="shared" si="1"/>
        <v>#REF!</v>
      </c>
    </row>
    <row r="438">
      <c r="A438" s="11">
        <v>-0.73</v>
      </c>
      <c r="B438" s="3" t="str">
        <f t="shared" si="1"/>
        <v>#REF!</v>
      </c>
    </row>
    <row r="439">
      <c r="A439" s="12">
        <v>-0.0062</v>
      </c>
      <c r="B439" s="3" t="str">
        <f t="shared" si="1"/>
        <v>#REF!</v>
      </c>
    </row>
    <row r="440">
      <c r="A440" s="17">
        <v>129313.0</v>
      </c>
      <c r="B440" s="3" t="str">
        <f t="shared" si="1"/>
        <v>#REF!</v>
      </c>
    </row>
    <row r="441">
      <c r="A441" s="17">
        <v>191839.0</v>
      </c>
      <c r="B441" s="3" t="str">
        <f t="shared" si="1"/>
        <v>#REF!</v>
      </c>
    </row>
    <row r="442">
      <c r="A442" s="7">
        <v>40750.0</v>
      </c>
      <c r="B442" s="3" t="str">
        <f t="shared" si="1"/>
        <v>#REF!</v>
      </c>
    </row>
    <row r="443">
      <c r="A443" s="8">
        <v>117.65</v>
      </c>
      <c r="B443" s="3" t="str">
        <f t="shared" si="1"/>
        <v>#REF!</v>
      </c>
    </row>
    <row r="444">
      <c r="A444" s="8">
        <v>119.05</v>
      </c>
      <c r="B444" s="3" t="str">
        <f t="shared" si="1"/>
        <v>#REF!</v>
      </c>
    </row>
    <row r="445">
      <c r="A445" s="8">
        <v>116.53</v>
      </c>
      <c r="B445" s="3" t="str">
        <f t="shared" si="1"/>
        <v>#REF!</v>
      </c>
    </row>
    <row r="446">
      <c r="A446" s="8">
        <v>118.28</v>
      </c>
      <c r="B446" s="3" t="str">
        <f t="shared" si="1"/>
        <v>#REF!</v>
      </c>
    </row>
    <row r="447">
      <c r="A447" s="9">
        <f>+0.34</f>
        <v>0.34</v>
      </c>
      <c r="B447" s="3" t="str">
        <f t="shared" si="1"/>
        <v>#REF!</v>
      </c>
    </row>
    <row r="448">
      <c r="A448" s="9">
        <f>+0.29%</f>
        <v>0.0029</v>
      </c>
      <c r="B448" s="3" t="str">
        <f t="shared" si="1"/>
        <v>#REF!</v>
      </c>
    </row>
    <row r="449">
      <c r="A449" s="16">
        <v>177414.0</v>
      </c>
      <c r="B449" s="3" t="str">
        <f t="shared" si="1"/>
        <v>#REF!</v>
      </c>
    </row>
    <row r="450">
      <c r="A450" s="16">
        <v>195235.0</v>
      </c>
      <c r="B450" s="3" t="str">
        <f t="shared" si="1"/>
        <v>#REF!</v>
      </c>
    </row>
    <row r="451">
      <c r="A451" s="7">
        <v>40751.0</v>
      </c>
      <c r="B451" s="3" t="str">
        <f t="shared" si="1"/>
        <v>#REF!</v>
      </c>
    </row>
    <row r="452">
      <c r="A452" s="8">
        <v>118.15</v>
      </c>
      <c r="B452" s="3" t="str">
        <f t="shared" si="1"/>
        <v>#REF!</v>
      </c>
    </row>
    <row r="453">
      <c r="A453" s="8">
        <v>118.5</v>
      </c>
      <c r="B453" s="3" t="str">
        <f t="shared" si="1"/>
        <v>#REF!</v>
      </c>
    </row>
    <row r="454">
      <c r="A454" s="8">
        <v>117.18</v>
      </c>
      <c r="B454" s="3" t="str">
        <f t="shared" si="1"/>
        <v>#REF!</v>
      </c>
    </row>
    <row r="455">
      <c r="A455" s="8">
        <v>117.43</v>
      </c>
      <c r="B455" s="3" t="str">
        <f t="shared" si="1"/>
        <v>#REF!</v>
      </c>
    </row>
    <row r="456">
      <c r="A456" s="11">
        <v>-0.85</v>
      </c>
      <c r="B456" s="3" t="str">
        <f t="shared" si="1"/>
        <v>#REF!</v>
      </c>
    </row>
    <row r="457">
      <c r="A457" s="12">
        <v>-0.0072</v>
      </c>
      <c r="B457" s="3" t="str">
        <f t="shared" si="1"/>
        <v>#REF!</v>
      </c>
    </row>
    <row r="458">
      <c r="A458" s="17">
        <v>177054.0</v>
      </c>
      <c r="B458" s="3" t="str">
        <f t="shared" si="1"/>
        <v>#REF!</v>
      </c>
    </row>
    <row r="459">
      <c r="A459" s="17">
        <v>189587.0</v>
      </c>
      <c r="B459" s="3" t="str">
        <f t="shared" si="1"/>
        <v>#REF!</v>
      </c>
    </row>
    <row r="460">
      <c r="A460" s="7">
        <v>40752.0</v>
      </c>
      <c r="B460" s="3" t="str">
        <f t="shared" si="1"/>
        <v>#REF!</v>
      </c>
    </row>
    <row r="461">
      <c r="A461" s="8">
        <v>117.3</v>
      </c>
      <c r="B461" s="3" t="str">
        <f t="shared" si="1"/>
        <v>#REF!</v>
      </c>
    </row>
    <row r="462">
      <c r="A462" s="8">
        <v>118.71</v>
      </c>
      <c r="B462" s="3" t="str">
        <f t="shared" si="1"/>
        <v>#REF!</v>
      </c>
    </row>
    <row r="463">
      <c r="A463" s="8">
        <v>117.05</v>
      </c>
      <c r="B463" s="3" t="str">
        <f t="shared" si="1"/>
        <v>#REF!</v>
      </c>
    </row>
    <row r="464">
      <c r="A464" s="8">
        <v>117.36</v>
      </c>
      <c r="B464" s="3" t="str">
        <f t="shared" si="1"/>
        <v>#REF!</v>
      </c>
    </row>
    <row r="465">
      <c r="A465" s="11">
        <v>-0.07</v>
      </c>
      <c r="B465" s="3" t="str">
        <f t="shared" si="1"/>
        <v>#REF!</v>
      </c>
    </row>
    <row r="466">
      <c r="A466" s="12">
        <v>-6.0E-4</v>
      </c>
      <c r="B466" s="3" t="str">
        <f t="shared" si="1"/>
        <v>#REF!</v>
      </c>
    </row>
    <row r="467">
      <c r="A467" s="17">
        <v>187589.0</v>
      </c>
      <c r="B467" s="3" t="str">
        <f t="shared" si="1"/>
        <v>#REF!</v>
      </c>
    </row>
    <row r="468">
      <c r="A468" s="17">
        <v>187103.0</v>
      </c>
      <c r="B468" s="3" t="str">
        <f t="shared" si="1"/>
        <v>#REF!</v>
      </c>
    </row>
    <row r="469">
      <c r="A469" s="7">
        <v>40753.0</v>
      </c>
      <c r="B469" s="3" t="str">
        <f t="shared" si="1"/>
        <v>#REF!</v>
      </c>
    </row>
    <row r="470">
      <c r="A470" s="8">
        <v>117.17</v>
      </c>
      <c r="B470" s="3" t="str">
        <f t="shared" si="1"/>
        <v>#REF!</v>
      </c>
    </row>
    <row r="471">
      <c r="A471" s="8">
        <v>117.7</v>
      </c>
      <c r="B471" s="3" t="str">
        <f t="shared" si="1"/>
        <v>#REF!</v>
      </c>
    </row>
    <row r="472">
      <c r="A472" s="8">
        <v>115.75</v>
      </c>
      <c r="B472" s="3" t="str">
        <f t="shared" si="1"/>
        <v>#REF!</v>
      </c>
    </row>
    <row r="473">
      <c r="A473" s="8">
        <v>116.74</v>
      </c>
      <c r="B473" s="3" t="str">
        <f t="shared" si="1"/>
        <v>#REF!</v>
      </c>
    </row>
    <row r="474">
      <c r="A474" s="11">
        <v>-0.62</v>
      </c>
      <c r="B474" s="3" t="str">
        <f t="shared" si="1"/>
        <v>#REF!</v>
      </c>
    </row>
    <row r="475">
      <c r="A475" s="12">
        <v>-0.0053</v>
      </c>
      <c r="B475" s="3" t="str">
        <f t="shared" si="1"/>
        <v>#REF!</v>
      </c>
    </row>
    <row r="476">
      <c r="A476" s="17">
        <v>196458.0</v>
      </c>
      <c r="B476" s="3" t="str">
        <f t="shared" si="1"/>
        <v>#REF!</v>
      </c>
    </row>
    <row r="477">
      <c r="A477" s="17">
        <v>184164.0</v>
      </c>
      <c r="B477" s="3" t="str">
        <f t="shared" si="1"/>
        <v>#REF!</v>
      </c>
    </row>
    <row r="478">
      <c r="A478" s="7">
        <v>40756.0</v>
      </c>
      <c r="B478" s="3" t="str">
        <f t="shared" si="1"/>
        <v>#REF!</v>
      </c>
    </row>
    <row r="479">
      <c r="A479" s="8">
        <v>117.0</v>
      </c>
      <c r="B479" s="3" t="str">
        <f t="shared" si="1"/>
        <v>#REF!</v>
      </c>
    </row>
    <row r="480">
      <c r="A480" s="8">
        <v>120.4</v>
      </c>
      <c r="B480" s="3" t="str">
        <f t="shared" si="1"/>
        <v>#REF!</v>
      </c>
    </row>
    <row r="481">
      <c r="A481" s="8">
        <v>114.78</v>
      </c>
      <c r="B481" s="3" t="str">
        <f t="shared" si="1"/>
        <v>#REF!</v>
      </c>
    </row>
    <row r="482">
      <c r="A482" s="8">
        <v>116.81</v>
      </c>
      <c r="B482" s="3" t="str">
        <f t="shared" si="1"/>
        <v>#REF!</v>
      </c>
    </row>
    <row r="483">
      <c r="A483" s="9">
        <f>+0.07</f>
        <v>0.07</v>
      </c>
      <c r="B483" s="3" t="str">
        <f t="shared" si="1"/>
        <v>#REF!</v>
      </c>
    </row>
    <row r="484">
      <c r="A484" s="9">
        <f>+0.06%</f>
        <v>0.0006</v>
      </c>
      <c r="B484" s="3" t="str">
        <f t="shared" si="1"/>
        <v>#REF!</v>
      </c>
    </row>
    <row r="485">
      <c r="A485" s="16">
        <v>247669.0</v>
      </c>
      <c r="B485" s="3" t="str">
        <f t="shared" si="1"/>
        <v>#REF!</v>
      </c>
    </row>
    <row r="486">
      <c r="A486" s="16">
        <v>185188.0</v>
      </c>
      <c r="B486" s="3" t="str">
        <f t="shared" si="1"/>
        <v>#REF!</v>
      </c>
    </row>
    <row r="487">
      <c r="A487" s="7">
        <v>40757.0</v>
      </c>
      <c r="B487" s="3" t="str">
        <f t="shared" si="1"/>
        <v>#REF!</v>
      </c>
    </row>
    <row r="488">
      <c r="A488" s="8">
        <v>117.0</v>
      </c>
      <c r="B488" s="3" t="str">
        <f t="shared" si="1"/>
        <v>#REF!</v>
      </c>
    </row>
    <row r="489">
      <c r="A489" s="8">
        <v>118.4</v>
      </c>
      <c r="B489" s="3" t="str">
        <f t="shared" si="1"/>
        <v>#REF!</v>
      </c>
    </row>
    <row r="490">
      <c r="A490" s="8">
        <v>115.53</v>
      </c>
      <c r="B490" s="3" t="str">
        <f t="shared" si="1"/>
        <v>#REF!</v>
      </c>
    </row>
    <row r="491">
      <c r="A491" s="8">
        <v>116.46</v>
      </c>
      <c r="B491" s="3" t="str">
        <f t="shared" si="1"/>
        <v>#REF!</v>
      </c>
    </row>
    <row r="492">
      <c r="A492" s="11">
        <v>-0.35</v>
      </c>
      <c r="B492" s="3" t="str">
        <f t="shared" si="1"/>
        <v>#REF!</v>
      </c>
    </row>
    <row r="493">
      <c r="A493" s="12">
        <v>-0.003</v>
      </c>
      <c r="B493" s="3" t="str">
        <f t="shared" si="1"/>
        <v>#REF!</v>
      </c>
    </row>
    <row r="494">
      <c r="A494" s="17">
        <v>210261.0</v>
      </c>
      <c r="B494" s="3" t="str">
        <f t="shared" si="1"/>
        <v>#REF!</v>
      </c>
    </row>
    <row r="495">
      <c r="A495" s="17">
        <v>187340.0</v>
      </c>
      <c r="B495" s="3" t="str">
        <f t="shared" si="1"/>
        <v>#REF!</v>
      </c>
    </row>
    <row r="496">
      <c r="A496" s="7">
        <v>40758.0</v>
      </c>
      <c r="B496" s="3" t="str">
        <f t="shared" si="1"/>
        <v>#REF!</v>
      </c>
    </row>
    <row r="497">
      <c r="A497" s="8">
        <v>116.19</v>
      </c>
      <c r="B497" s="3" t="str">
        <f t="shared" si="1"/>
        <v>#REF!</v>
      </c>
    </row>
    <row r="498">
      <c r="A498" s="8">
        <v>116.29</v>
      </c>
      <c r="B498" s="3" t="str">
        <f t="shared" si="1"/>
        <v>#REF!</v>
      </c>
    </row>
    <row r="499">
      <c r="A499" s="8">
        <v>112.84</v>
      </c>
      <c r="B499" s="3" t="str">
        <f t="shared" si="1"/>
        <v>#REF!</v>
      </c>
    </row>
    <row r="500">
      <c r="A500" s="8">
        <v>113.23</v>
      </c>
      <c r="B500" s="3" t="str">
        <f t="shared" si="1"/>
        <v>#REF!</v>
      </c>
    </row>
    <row r="501">
      <c r="A501" s="11">
        <v>-3.23</v>
      </c>
      <c r="B501" s="3" t="str">
        <f t="shared" si="1"/>
        <v>#REF!</v>
      </c>
    </row>
    <row r="502">
      <c r="A502" s="12">
        <v>-0.0277</v>
      </c>
      <c r="B502" s="3" t="str">
        <f t="shared" si="1"/>
        <v>#REF!</v>
      </c>
    </row>
    <row r="503">
      <c r="A503" s="17">
        <v>240037.0</v>
      </c>
      <c r="B503" s="3" t="str">
        <f t="shared" si="1"/>
        <v>#REF!</v>
      </c>
    </row>
    <row r="504">
      <c r="A504" s="17">
        <v>165635.0</v>
      </c>
      <c r="B504" s="3" t="str">
        <f t="shared" si="1"/>
        <v>#REF!</v>
      </c>
    </row>
    <row r="505">
      <c r="A505" s="7">
        <v>40759.0</v>
      </c>
      <c r="B505" s="3" t="str">
        <f t="shared" si="1"/>
        <v>#REF!</v>
      </c>
    </row>
    <row r="506">
      <c r="A506" s="8">
        <v>113.5</v>
      </c>
      <c r="B506" s="3" t="str">
        <f t="shared" si="1"/>
        <v>#REF!</v>
      </c>
    </row>
    <row r="507">
      <c r="A507" s="8">
        <v>113.73</v>
      </c>
      <c r="B507" s="3" t="str">
        <f t="shared" si="1"/>
        <v>#REF!</v>
      </c>
    </row>
    <row r="508">
      <c r="A508" s="8">
        <v>107.0</v>
      </c>
      <c r="B508" s="3" t="str">
        <f t="shared" si="1"/>
        <v>#REF!</v>
      </c>
    </row>
    <row r="509">
      <c r="A509" s="8">
        <v>107.25</v>
      </c>
      <c r="B509" s="3" t="str">
        <f t="shared" si="1"/>
        <v>#REF!</v>
      </c>
    </row>
    <row r="510">
      <c r="A510" s="11">
        <v>-5.98</v>
      </c>
      <c r="B510" s="3" t="str">
        <f t="shared" si="1"/>
        <v>#REF!</v>
      </c>
    </row>
    <row r="511">
      <c r="A511" s="12">
        <v>-0.0528</v>
      </c>
      <c r="B511" s="3" t="str">
        <f t="shared" si="1"/>
        <v>#REF!</v>
      </c>
    </row>
    <row r="512">
      <c r="A512" s="17">
        <v>322544.0</v>
      </c>
      <c r="B512" s="3" t="str">
        <f t="shared" si="1"/>
        <v>#REF!</v>
      </c>
    </row>
    <row r="513">
      <c r="A513" s="17">
        <v>149725.0</v>
      </c>
      <c r="B513" s="3" t="str">
        <f t="shared" si="1"/>
        <v>#REF!</v>
      </c>
    </row>
    <row r="514">
      <c r="A514" s="7">
        <v>40760.0</v>
      </c>
      <c r="B514" s="3" t="str">
        <f t="shared" si="1"/>
        <v>#REF!</v>
      </c>
    </row>
    <row r="515">
      <c r="A515" s="8">
        <v>107.25</v>
      </c>
      <c r="B515" s="3" t="str">
        <f t="shared" si="1"/>
        <v>#REF!</v>
      </c>
    </row>
    <row r="516">
      <c r="A516" s="8">
        <v>110.26</v>
      </c>
      <c r="B516" s="3" t="str">
        <f t="shared" si="1"/>
        <v>#REF!</v>
      </c>
    </row>
    <row r="517">
      <c r="A517" s="8">
        <v>104.3</v>
      </c>
      <c r="B517" s="3" t="str">
        <f t="shared" si="1"/>
        <v>#REF!</v>
      </c>
    </row>
    <row r="518">
      <c r="A518" s="8">
        <v>109.37</v>
      </c>
      <c r="B518" s="3" t="str">
        <f t="shared" si="1"/>
        <v>#REF!</v>
      </c>
    </row>
    <row r="519">
      <c r="A519" s="9">
        <f>+2.12</f>
        <v>2.12</v>
      </c>
      <c r="B519" s="3" t="str">
        <f t="shared" si="1"/>
        <v>#REF!</v>
      </c>
    </row>
    <row r="520">
      <c r="A520" s="9">
        <f>+1.98%</f>
        <v>0.0198</v>
      </c>
      <c r="B520" s="3" t="str">
        <f t="shared" si="1"/>
        <v>#REF!</v>
      </c>
    </row>
    <row r="521">
      <c r="A521" s="16">
        <v>290606.0</v>
      </c>
      <c r="B521" s="3" t="str">
        <f t="shared" si="1"/>
        <v>#REF!</v>
      </c>
    </row>
    <row r="522">
      <c r="A522" s="16">
        <v>141064.0</v>
      </c>
      <c r="B522" s="3" t="str">
        <f t="shared" si="1"/>
        <v>#REF!</v>
      </c>
    </row>
    <row r="523">
      <c r="A523" s="7">
        <v>40763.0</v>
      </c>
      <c r="B523" s="3" t="str">
        <f t="shared" si="1"/>
        <v>#REF!</v>
      </c>
    </row>
    <row r="524">
      <c r="A524" s="8">
        <v>108.5</v>
      </c>
      <c r="B524" s="3" t="str">
        <f t="shared" si="1"/>
        <v>#REF!</v>
      </c>
    </row>
    <row r="525">
      <c r="A525" s="8">
        <v>108.5</v>
      </c>
      <c r="B525" s="3" t="str">
        <f t="shared" si="1"/>
        <v>#REF!</v>
      </c>
    </row>
    <row r="526">
      <c r="A526" s="8">
        <v>102.7</v>
      </c>
      <c r="B526" s="3" t="str">
        <f t="shared" si="1"/>
        <v>#REF!</v>
      </c>
    </row>
    <row r="527">
      <c r="A527" s="8">
        <v>103.74</v>
      </c>
      <c r="B527" s="3" t="str">
        <f t="shared" si="1"/>
        <v>#REF!</v>
      </c>
    </row>
    <row r="528">
      <c r="A528" s="11">
        <v>-5.63</v>
      </c>
      <c r="B528" s="3" t="str">
        <f t="shared" si="1"/>
        <v>#REF!</v>
      </c>
    </row>
    <row r="529">
      <c r="A529" s="12">
        <v>-0.0515</v>
      </c>
      <c r="B529" s="3" t="str">
        <f t="shared" si="1"/>
        <v>#REF!</v>
      </c>
    </row>
    <row r="530">
      <c r="A530" s="17">
        <v>243181.0</v>
      </c>
      <c r="B530" s="3" t="str">
        <f t="shared" si="1"/>
        <v>#REF!</v>
      </c>
    </row>
    <row r="531">
      <c r="A531" s="17">
        <v>125008.0</v>
      </c>
      <c r="B531" s="3" t="str">
        <f t="shared" si="1"/>
        <v>#REF!</v>
      </c>
    </row>
    <row r="532">
      <c r="A532" s="7">
        <v>40764.0</v>
      </c>
      <c r="B532" s="3" t="str">
        <f t="shared" si="1"/>
        <v>#REF!</v>
      </c>
    </row>
    <row r="533">
      <c r="A533" s="8">
        <v>103.15</v>
      </c>
      <c r="B533" s="3" t="str">
        <f t="shared" si="1"/>
        <v>#REF!</v>
      </c>
    </row>
    <row r="534">
      <c r="A534" s="8">
        <v>105.95</v>
      </c>
      <c r="B534" s="3" t="str">
        <f t="shared" si="1"/>
        <v>#REF!</v>
      </c>
    </row>
    <row r="535">
      <c r="A535" s="8">
        <v>98.74</v>
      </c>
      <c r="B535" s="3" t="str">
        <f t="shared" si="1"/>
        <v>#REF!</v>
      </c>
    </row>
    <row r="536">
      <c r="A536" s="8">
        <v>102.57</v>
      </c>
      <c r="B536" s="3" t="str">
        <f t="shared" si="1"/>
        <v>#REF!</v>
      </c>
    </row>
    <row r="537">
      <c r="A537" s="11">
        <v>-1.17</v>
      </c>
      <c r="B537" s="3" t="str">
        <f t="shared" si="1"/>
        <v>#REF!</v>
      </c>
    </row>
    <row r="538">
      <c r="A538" s="12">
        <v>-0.0113</v>
      </c>
      <c r="B538" s="3" t="str">
        <f t="shared" si="1"/>
        <v>#REF!</v>
      </c>
    </row>
    <row r="539">
      <c r="A539" s="17">
        <v>307861.0</v>
      </c>
      <c r="B539" s="3" t="str">
        <f t="shared" si="1"/>
        <v>#REF!</v>
      </c>
    </row>
    <row r="540">
      <c r="A540" s="17">
        <v>113292.0</v>
      </c>
      <c r="B540" s="3" t="str">
        <f t="shared" si="1"/>
        <v>#REF!</v>
      </c>
    </row>
    <row r="541">
      <c r="A541" s="7">
        <v>40765.0</v>
      </c>
      <c r="B541" s="3" t="str">
        <f t="shared" si="1"/>
        <v>#REF!</v>
      </c>
    </row>
    <row r="542">
      <c r="A542" s="8">
        <v>104.2</v>
      </c>
      <c r="B542" s="3" t="str">
        <f t="shared" si="1"/>
        <v>#REF!</v>
      </c>
    </row>
    <row r="543">
      <c r="A543" s="8">
        <v>107.11</v>
      </c>
      <c r="B543" s="3" t="str">
        <f t="shared" si="1"/>
        <v>#REF!</v>
      </c>
    </row>
    <row r="544">
      <c r="A544" s="8">
        <v>103.41</v>
      </c>
      <c r="B544" s="3" t="str">
        <f t="shared" si="1"/>
        <v>#REF!</v>
      </c>
    </row>
    <row r="545">
      <c r="A545" s="8">
        <v>106.68</v>
      </c>
      <c r="B545" s="3" t="str">
        <f t="shared" si="1"/>
        <v>#REF!</v>
      </c>
    </row>
    <row r="546">
      <c r="A546" s="9">
        <f>+4.11</f>
        <v>4.11</v>
      </c>
      <c r="B546" s="3" t="str">
        <f t="shared" si="1"/>
        <v>#REF!</v>
      </c>
    </row>
    <row r="547">
      <c r="A547" s="9">
        <f>+4.01%</f>
        <v>0.0401</v>
      </c>
      <c r="B547" s="3" t="str">
        <f t="shared" si="1"/>
        <v>#REF!</v>
      </c>
    </row>
    <row r="548">
      <c r="A548" s="16">
        <v>260958.0</v>
      </c>
      <c r="B548" s="3" t="str">
        <f t="shared" si="1"/>
        <v>#REF!</v>
      </c>
    </row>
    <row r="549">
      <c r="A549" s="16">
        <v>96936.0</v>
      </c>
      <c r="B549" s="3" t="str">
        <f t="shared" si="1"/>
        <v>#REF!</v>
      </c>
    </row>
    <row r="550">
      <c r="A550" s="7">
        <v>40766.0</v>
      </c>
      <c r="B550" s="3" t="str">
        <f t="shared" si="1"/>
        <v>#REF!</v>
      </c>
    </row>
    <row r="551">
      <c r="A551" s="8">
        <v>105.0</v>
      </c>
      <c r="B551" s="3" t="str">
        <f t="shared" si="1"/>
        <v>#REF!</v>
      </c>
    </row>
    <row r="552">
      <c r="A552" s="8">
        <v>108.22</v>
      </c>
      <c r="B552" s="3" t="str">
        <f t="shared" si="1"/>
        <v>#REF!</v>
      </c>
    </row>
    <row r="553">
      <c r="A553" s="8">
        <v>104.43</v>
      </c>
      <c r="B553" s="3" t="str">
        <f t="shared" si="1"/>
        <v>#REF!</v>
      </c>
    </row>
    <row r="554">
      <c r="A554" s="8">
        <v>108.02</v>
      </c>
      <c r="B554" s="3" t="str">
        <f t="shared" si="1"/>
        <v>#REF!</v>
      </c>
    </row>
    <row r="555">
      <c r="A555" s="9">
        <f>+1.34</f>
        <v>1.34</v>
      </c>
      <c r="B555" s="3" t="str">
        <f t="shared" si="1"/>
        <v>#REF!</v>
      </c>
    </row>
    <row r="556">
      <c r="A556" s="9">
        <f>+1.26%</f>
        <v>0.0126</v>
      </c>
      <c r="B556" s="3" t="str">
        <f t="shared" si="1"/>
        <v>#REF!</v>
      </c>
    </row>
    <row r="557">
      <c r="A557" s="16">
        <v>223095.0</v>
      </c>
      <c r="B557" s="3" t="str">
        <f t="shared" si="1"/>
        <v>#REF!</v>
      </c>
    </row>
    <row r="558">
      <c r="A558" s="16">
        <v>79574.0</v>
      </c>
      <c r="B558" s="3" t="str">
        <f t="shared" si="1"/>
        <v>#REF!</v>
      </c>
    </row>
    <row r="559">
      <c r="A559" s="7">
        <v>40767.0</v>
      </c>
      <c r="B559" s="3" t="str">
        <f t="shared" si="1"/>
        <v>#REF!</v>
      </c>
    </row>
    <row r="560">
      <c r="A560" s="8">
        <v>107.94</v>
      </c>
      <c r="B560" s="3" t="str">
        <f t="shared" si="1"/>
        <v>#REF!</v>
      </c>
    </row>
    <row r="561">
      <c r="A561" s="8">
        <v>109.16</v>
      </c>
      <c r="B561" s="3" t="str">
        <f t="shared" si="1"/>
        <v>#REF!</v>
      </c>
    </row>
    <row r="562">
      <c r="A562" s="8">
        <v>106.86</v>
      </c>
      <c r="B562" s="3" t="str">
        <f t="shared" si="1"/>
        <v>#REF!</v>
      </c>
    </row>
    <row r="563">
      <c r="A563" s="8">
        <v>108.03</v>
      </c>
      <c r="B563" s="3" t="str">
        <f t="shared" si="1"/>
        <v>#REF!</v>
      </c>
    </row>
    <row r="564">
      <c r="A564" s="9">
        <f>+0.01</f>
        <v>0.01</v>
      </c>
      <c r="B564" s="3" t="str">
        <f t="shared" si="1"/>
        <v>#REF!</v>
      </c>
    </row>
    <row r="565">
      <c r="A565" s="9">
        <f>+0.01%</f>
        <v>0.0001</v>
      </c>
      <c r="B565" s="3" t="str">
        <f t="shared" si="1"/>
        <v>#REF!</v>
      </c>
    </row>
    <row r="566">
      <c r="A566" s="16">
        <v>176266.0</v>
      </c>
      <c r="B566" s="3" t="str">
        <f t="shared" si="1"/>
        <v>#REF!</v>
      </c>
    </row>
    <row r="567">
      <c r="A567" s="16">
        <v>61467.0</v>
      </c>
      <c r="B567" s="3" t="str">
        <f t="shared" si="1"/>
        <v>#REF!</v>
      </c>
    </row>
    <row r="568">
      <c r="A568" s="7">
        <v>40770.0</v>
      </c>
      <c r="B568" s="3" t="str">
        <f t="shared" si="1"/>
        <v>#REF!</v>
      </c>
    </row>
    <row r="569">
      <c r="A569" s="8">
        <v>108.1</v>
      </c>
      <c r="B569" s="3" t="str">
        <f t="shared" si="1"/>
        <v>#REF!</v>
      </c>
    </row>
    <row r="570">
      <c r="A570" s="8">
        <v>110.0</v>
      </c>
      <c r="B570" s="3" t="str">
        <f t="shared" si="1"/>
        <v>#REF!</v>
      </c>
    </row>
    <row r="571">
      <c r="A571" s="8">
        <v>107.4</v>
      </c>
      <c r="B571" s="3" t="str">
        <f t="shared" si="1"/>
        <v>#REF!</v>
      </c>
    </row>
    <row r="572">
      <c r="A572" s="8">
        <v>109.91</v>
      </c>
      <c r="B572" s="3" t="str">
        <f t="shared" si="1"/>
        <v>#REF!</v>
      </c>
    </row>
    <row r="573">
      <c r="A573" s="9">
        <f>+1.88</f>
        <v>1.88</v>
      </c>
      <c r="B573" s="3" t="str">
        <f t="shared" si="1"/>
        <v>#REF!</v>
      </c>
    </row>
    <row r="574">
      <c r="A574" s="9">
        <f>+1.74%</f>
        <v>0.0174</v>
      </c>
      <c r="B574" s="3" t="str">
        <f t="shared" si="1"/>
        <v>#REF!</v>
      </c>
    </row>
    <row r="575">
      <c r="A575" s="16">
        <v>114508.0</v>
      </c>
      <c r="B575" s="3" t="str">
        <f t="shared" si="1"/>
        <v>#REF!</v>
      </c>
    </row>
    <row r="576">
      <c r="A576" s="16">
        <v>30182.0</v>
      </c>
      <c r="B576" s="3" t="str">
        <f t="shared" si="1"/>
        <v>#REF!</v>
      </c>
    </row>
    <row r="577">
      <c r="A577" s="7">
        <v>40771.0</v>
      </c>
      <c r="B577" s="3" t="str">
        <f t="shared" si="1"/>
        <v>#REF!</v>
      </c>
    </row>
    <row r="578">
      <c r="A578" s="8">
        <v>109.48</v>
      </c>
      <c r="B578" s="3" t="str">
        <f t="shared" si="1"/>
        <v>#REF!</v>
      </c>
    </row>
    <row r="579">
      <c r="A579" s="8">
        <v>109.94</v>
      </c>
      <c r="B579" s="3" t="str">
        <f t="shared" si="1"/>
        <v>#REF!</v>
      </c>
    </row>
    <row r="580">
      <c r="A580" s="8">
        <v>108.23</v>
      </c>
      <c r="B580" s="3" t="str">
        <f t="shared" si="1"/>
        <v>#REF!</v>
      </c>
    </row>
    <row r="581">
      <c r="A581" s="8">
        <v>109.47</v>
      </c>
      <c r="B581" s="3" t="str">
        <f t="shared" si="1"/>
        <v>#REF!</v>
      </c>
    </row>
    <row r="582">
      <c r="A582" s="11">
        <v>-0.44</v>
      </c>
      <c r="B582" s="3" t="str">
        <f t="shared" si="1"/>
        <v>#REF!</v>
      </c>
    </row>
    <row r="583">
      <c r="A583" s="12">
        <v>-0.004</v>
      </c>
      <c r="B583" s="3" t="str">
        <f t="shared" si="1"/>
        <v>#REF!</v>
      </c>
    </row>
    <row r="584">
      <c r="A584" s="17">
        <v>29202.0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40714</v>
      </c>
      <c r="C3" s="3">
        <v>112.49</v>
      </c>
      <c r="D3" s="3">
        <v>112.52</v>
      </c>
      <c r="E3" s="3">
        <v>110.71</v>
      </c>
      <c r="F3" s="3">
        <v>111.18</v>
      </c>
      <c r="G3" s="3">
        <v>-1.42</v>
      </c>
      <c r="H3" s="6">
        <v>-0.0126</v>
      </c>
      <c r="I3" s="15">
        <v>38107.0</v>
      </c>
      <c r="J3" s="15">
        <v>61083.0</v>
      </c>
    </row>
    <row r="4">
      <c r="A4" s="4" t="s">
        <v>4</v>
      </c>
      <c r="B4" s="5">
        <f t="shared" si="1"/>
        <v>40715</v>
      </c>
      <c r="C4" s="3">
        <v>111.13</v>
      </c>
      <c r="D4" s="3">
        <v>112.43</v>
      </c>
      <c r="E4" s="3">
        <v>109.32</v>
      </c>
      <c r="F4" s="3">
        <v>110.28</v>
      </c>
      <c r="G4" s="3">
        <v>-0.9</v>
      </c>
      <c r="H4" s="6">
        <v>-0.0081</v>
      </c>
      <c r="I4" s="15">
        <v>54526.0</v>
      </c>
      <c r="J4" s="15">
        <v>57607.0</v>
      </c>
    </row>
    <row r="5">
      <c r="A5" s="4" t="s">
        <v>5</v>
      </c>
      <c r="B5" s="5">
        <f t="shared" si="1"/>
        <v>40716</v>
      </c>
      <c r="C5" s="3">
        <v>110.15</v>
      </c>
      <c r="D5" s="3">
        <v>113.68</v>
      </c>
      <c r="E5" s="3">
        <v>109.74</v>
      </c>
      <c r="F5" s="3">
        <v>113.44</v>
      </c>
      <c r="G5" s="3">
        <v>3.16</v>
      </c>
      <c r="H5" s="3">
        <v>0.0287</v>
      </c>
      <c r="I5" s="15">
        <v>45273.0</v>
      </c>
      <c r="J5" s="15">
        <v>57481.0</v>
      </c>
    </row>
    <row r="6">
      <c r="A6" s="4" t="s">
        <v>6</v>
      </c>
      <c r="B6" s="5">
        <f t="shared" si="1"/>
        <v>40717</v>
      </c>
      <c r="C6" s="3">
        <v>112.42</v>
      </c>
      <c r="D6" s="3">
        <v>112.62</v>
      </c>
      <c r="E6" s="3">
        <v>105.69</v>
      </c>
      <c r="F6" s="3">
        <v>107.22</v>
      </c>
      <c r="G6" s="3">
        <v>-6.22</v>
      </c>
      <c r="H6" s="6">
        <v>-0.0548</v>
      </c>
      <c r="I6" s="15">
        <v>143174.0</v>
      </c>
      <c r="J6" s="15">
        <v>64149.0</v>
      </c>
    </row>
    <row r="7">
      <c r="A7" s="4" t="s">
        <v>7</v>
      </c>
      <c r="B7" s="5">
        <f t="shared" si="1"/>
        <v>40718</v>
      </c>
      <c r="C7" s="3">
        <v>108.39</v>
      </c>
      <c r="D7" s="3">
        <v>108.49</v>
      </c>
      <c r="E7" s="3">
        <v>104.2</v>
      </c>
      <c r="F7" s="3">
        <v>105.61</v>
      </c>
      <c r="G7" s="3">
        <v>-1.61</v>
      </c>
      <c r="H7" s="6">
        <v>-0.015</v>
      </c>
      <c r="I7" s="15">
        <v>94166.0</v>
      </c>
      <c r="J7" s="15">
        <v>60788.0</v>
      </c>
    </row>
    <row r="8">
      <c r="A8" s="4" t="s">
        <v>8</v>
      </c>
      <c r="B8" s="5">
        <f t="shared" si="1"/>
        <v>40721</v>
      </c>
      <c r="C8" s="3">
        <v>105.44</v>
      </c>
      <c r="D8" s="3">
        <v>106.56</v>
      </c>
      <c r="E8" s="3">
        <v>103.02</v>
      </c>
      <c r="F8" s="3">
        <v>106.06</v>
      </c>
      <c r="G8" s="3">
        <v>0.45</v>
      </c>
      <c r="H8" s="3">
        <v>0.0043</v>
      </c>
      <c r="I8" s="15">
        <v>64749.0</v>
      </c>
      <c r="J8" s="15">
        <v>56950.0</v>
      </c>
    </row>
    <row r="9">
      <c r="A9" s="4" t="s">
        <v>9</v>
      </c>
      <c r="B9" s="5">
        <f t="shared" si="1"/>
        <v>40722</v>
      </c>
      <c r="C9" s="3">
        <v>106.7</v>
      </c>
      <c r="D9" s="3">
        <v>109.06</v>
      </c>
      <c r="E9" s="3">
        <v>105.35</v>
      </c>
      <c r="F9" s="3">
        <v>108.92</v>
      </c>
      <c r="G9" s="3">
        <v>2.86</v>
      </c>
      <c r="H9" s="3">
        <v>0.027000000000000003</v>
      </c>
      <c r="I9" s="15">
        <v>67408.0</v>
      </c>
      <c r="J9" s="15">
        <v>59201.0</v>
      </c>
    </row>
    <row r="10">
      <c r="A10" s="7">
        <v>40714.0</v>
      </c>
      <c r="B10" s="5">
        <f t="shared" si="1"/>
        <v>40723</v>
      </c>
      <c r="C10" s="3">
        <v>108.77</v>
      </c>
      <c r="D10" s="3">
        <v>112.81</v>
      </c>
      <c r="E10" s="3">
        <v>108.25</v>
      </c>
      <c r="F10" s="3">
        <v>112.53</v>
      </c>
      <c r="G10" s="3">
        <v>3.61</v>
      </c>
      <c r="H10" s="3">
        <v>0.0331</v>
      </c>
      <c r="I10" s="15">
        <v>61536.0</v>
      </c>
      <c r="J10" s="15">
        <v>62035.0</v>
      </c>
    </row>
    <row r="11">
      <c r="A11" s="8">
        <v>112.49</v>
      </c>
      <c r="B11" s="5">
        <f t="shared" si="1"/>
        <v>40724</v>
      </c>
      <c r="C11" s="3">
        <v>112.82</v>
      </c>
      <c r="D11" s="3">
        <v>113.22</v>
      </c>
      <c r="E11" s="3">
        <v>110.86</v>
      </c>
      <c r="F11" s="3">
        <v>112.57</v>
      </c>
      <c r="G11" s="3">
        <v>0.04</v>
      </c>
      <c r="H11" s="3">
        <v>4.0E-4</v>
      </c>
      <c r="I11" s="15">
        <v>52826.0</v>
      </c>
      <c r="J11" s="15">
        <v>68888.0</v>
      </c>
    </row>
    <row r="12">
      <c r="A12" s="8">
        <v>112.52</v>
      </c>
      <c r="B12" s="5">
        <f t="shared" si="1"/>
        <v>40725</v>
      </c>
      <c r="C12" s="3">
        <v>111.83</v>
      </c>
      <c r="D12" s="3">
        <v>111.94</v>
      </c>
      <c r="E12" s="3">
        <v>109.52</v>
      </c>
      <c r="F12" s="3">
        <v>111.78</v>
      </c>
      <c r="G12" s="3">
        <v>-0.79</v>
      </c>
      <c r="H12" s="6">
        <v>-0.007</v>
      </c>
      <c r="I12" s="15">
        <v>45612.0</v>
      </c>
      <c r="J12" s="15">
        <v>67055.0</v>
      </c>
    </row>
    <row r="13">
      <c r="A13" s="8">
        <v>110.71</v>
      </c>
      <c r="B13" s="5">
        <f t="shared" si="1"/>
        <v>40728</v>
      </c>
      <c r="C13" s="3">
        <v>111.98</v>
      </c>
      <c r="D13" s="3">
        <v>112.05</v>
      </c>
      <c r="E13" s="3">
        <v>110.99</v>
      </c>
      <c r="F13" s="3">
        <v>111.19</v>
      </c>
      <c r="G13" s="3">
        <v>-0.59</v>
      </c>
      <c r="H13" s="6">
        <v>-0.0053</v>
      </c>
      <c r="I13" s="15">
        <v>12381.0</v>
      </c>
      <c r="J13" s="15">
        <v>65697.0</v>
      </c>
    </row>
    <row r="14">
      <c r="A14" s="8">
        <v>111.18</v>
      </c>
      <c r="B14" s="5">
        <f t="shared" si="1"/>
        <v>40729</v>
      </c>
      <c r="C14" s="3">
        <v>111.43</v>
      </c>
      <c r="D14" s="3">
        <v>114.0</v>
      </c>
      <c r="E14" s="3">
        <v>110.25</v>
      </c>
      <c r="F14" s="3">
        <v>113.19</v>
      </c>
      <c r="G14" s="3">
        <v>2.0</v>
      </c>
      <c r="H14" s="3">
        <v>0.018000000000000002</v>
      </c>
      <c r="I14" s="15">
        <v>59075.0</v>
      </c>
      <c r="J14" s="15">
        <v>66495.0</v>
      </c>
    </row>
    <row r="15">
      <c r="A15" s="11">
        <v>-1.42</v>
      </c>
      <c r="B15" s="5">
        <f t="shared" si="1"/>
        <v>40730</v>
      </c>
      <c r="C15" s="3">
        <v>113.18</v>
      </c>
      <c r="D15" s="3">
        <v>113.91</v>
      </c>
      <c r="E15" s="3">
        <v>111.64</v>
      </c>
      <c r="F15" s="3">
        <v>113.29</v>
      </c>
      <c r="G15" s="3">
        <v>0.1</v>
      </c>
      <c r="H15" s="3">
        <v>9.0E-4</v>
      </c>
      <c r="I15" s="15">
        <v>48119.0</v>
      </c>
      <c r="J15" s="15">
        <v>67456.0</v>
      </c>
    </row>
    <row r="16">
      <c r="A16" s="12">
        <v>-0.0126</v>
      </c>
      <c r="B16" s="5">
        <f t="shared" si="1"/>
        <v>40731</v>
      </c>
      <c r="C16" s="3">
        <v>113.81</v>
      </c>
      <c r="D16" s="3">
        <v>118.22</v>
      </c>
      <c r="E16" s="3">
        <v>113.5</v>
      </c>
      <c r="F16" s="3">
        <v>118.12</v>
      </c>
      <c r="G16" s="3">
        <v>4.83</v>
      </c>
      <c r="H16" s="3">
        <v>0.0426</v>
      </c>
      <c r="I16" s="15">
        <v>71102.0</v>
      </c>
      <c r="J16" s="15">
        <v>78463.0</v>
      </c>
    </row>
    <row r="17">
      <c r="A17" s="17">
        <v>38107.0</v>
      </c>
      <c r="B17" s="5">
        <f t="shared" si="1"/>
        <v>40732</v>
      </c>
      <c r="C17" s="3">
        <v>118.05</v>
      </c>
      <c r="D17" s="3">
        <v>119.19</v>
      </c>
      <c r="E17" s="3">
        <v>116.29</v>
      </c>
      <c r="F17" s="3">
        <v>117.63</v>
      </c>
      <c r="G17" s="3">
        <v>-0.49</v>
      </c>
      <c r="H17" s="6">
        <v>-0.0041</v>
      </c>
      <c r="I17" s="15">
        <v>70063.0</v>
      </c>
      <c r="J17" s="15">
        <v>87376.0</v>
      </c>
    </row>
    <row r="18">
      <c r="A18" s="17">
        <v>61083.0</v>
      </c>
      <c r="B18" s="5">
        <f t="shared" si="1"/>
        <v>40735</v>
      </c>
      <c r="C18" s="3">
        <v>117.44</v>
      </c>
      <c r="D18" s="3">
        <v>117.47</v>
      </c>
      <c r="E18" s="3">
        <v>114.5</v>
      </c>
      <c r="F18" s="3">
        <v>116.42</v>
      </c>
      <c r="G18" s="3">
        <v>-1.21</v>
      </c>
      <c r="H18" s="6">
        <v>-0.0103</v>
      </c>
      <c r="I18" s="15">
        <v>58584.0</v>
      </c>
      <c r="J18" s="15">
        <v>89152.0</v>
      </c>
    </row>
    <row r="19">
      <c r="A19" s="7">
        <v>40715.0</v>
      </c>
      <c r="B19" s="5">
        <f t="shared" si="1"/>
        <v>40736</v>
      </c>
      <c r="C19" s="3">
        <v>116.26</v>
      </c>
      <c r="D19" s="3">
        <v>116.97</v>
      </c>
      <c r="E19" s="3">
        <v>114.15</v>
      </c>
      <c r="F19" s="3">
        <v>116.92</v>
      </c>
      <c r="G19" s="3">
        <v>0.5</v>
      </c>
      <c r="H19" s="3">
        <v>0.0043</v>
      </c>
      <c r="I19" s="15">
        <v>57219.0</v>
      </c>
      <c r="J19" s="15">
        <v>96560.0</v>
      </c>
    </row>
    <row r="20">
      <c r="A20" s="8">
        <v>111.13</v>
      </c>
      <c r="B20" s="5">
        <f t="shared" si="1"/>
        <v>40737</v>
      </c>
      <c r="C20" s="3">
        <v>116.44</v>
      </c>
      <c r="D20" s="3">
        <v>118.84</v>
      </c>
      <c r="E20" s="3">
        <v>115.83</v>
      </c>
      <c r="F20" s="3">
        <v>117.84</v>
      </c>
      <c r="G20" s="3">
        <v>0.92</v>
      </c>
      <c r="H20" s="3">
        <v>0.0079</v>
      </c>
      <c r="I20" s="15">
        <v>74769.0</v>
      </c>
      <c r="J20" s="15">
        <v>106497.0</v>
      </c>
    </row>
    <row r="21">
      <c r="A21" s="8">
        <v>112.43</v>
      </c>
      <c r="B21" s="5">
        <f t="shared" si="1"/>
        <v>40738</v>
      </c>
      <c r="C21" s="3">
        <v>117.9</v>
      </c>
      <c r="D21" s="3">
        <v>118.36</v>
      </c>
      <c r="E21" s="3">
        <v>115.49</v>
      </c>
      <c r="F21" s="3">
        <v>116.36</v>
      </c>
      <c r="G21" s="3">
        <v>-1.48</v>
      </c>
      <c r="H21" s="6">
        <v>-0.0126</v>
      </c>
      <c r="I21" s="15">
        <v>80545.0</v>
      </c>
      <c r="J21" s="15">
        <v>118129.0</v>
      </c>
    </row>
    <row r="22">
      <c r="A22" s="8">
        <v>109.32</v>
      </c>
      <c r="B22" s="5">
        <f t="shared" si="1"/>
        <v>40739</v>
      </c>
      <c r="C22" s="3">
        <v>116.59</v>
      </c>
      <c r="D22" s="3">
        <v>117.77</v>
      </c>
      <c r="E22" s="3">
        <v>115.28</v>
      </c>
      <c r="F22" s="3">
        <v>117.27</v>
      </c>
      <c r="G22" s="3">
        <v>0.91</v>
      </c>
      <c r="H22" s="3">
        <v>0.0078000000000000005</v>
      </c>
      <c r="I22" s="15">
        <v>67859.0</v>
      </c>
      <c r="J22" s="15">
        <v>120940.0</v>
      </c>
    </row>
    <row r="23">
      <c r="A23" s="8">
        <v>110.28</v>
      </c>
      <c r="B23" s="5">
        <f t="shared" si="1"/>
        <v>40742</v>
      </c>
      <c r="C23" s="3">
        <v>117.4</v>
      </c>
      <c r="D23" s="3">
        <v>117.65</v>
      </c>
      <c r="E23" s="3">
        <v>114.66</v>
      </c>
      <c r="F23" s="3">
        <v>115.96</v>
      </c>
      <c r="G23" s="3">
        <v>-1.31</v>
      </c>
      <c r="H23" s="6">
        <v>-0.0112</v>
      </c>
      <c r="I23" s="15">
        <v>64168.0</v>
      </c>
      <c r="J23" s="15">
        <v>133747.0</v>
      </c>
    </row>
    <row r="24">
      <c r="A24" s="11">
        <v>-0.9</v>
      </c>
      <c r="B24" s="5">
        <f t="shared" si="1"/>
        <v>40743</v>
      </c>
      <c r="C24" s="3">
        <v>116.24</v>
      </c>
      <c r="D24" s="3">
        <v>118.26</v>
      </c>
      <c r="E24" s="3">
        <v>116.05</v>
      </c>
      <c r="F24" s="3">
        <v>116.92</v>
      </c>
      <c r="G24" s="3">
        <v>0.96</v>
      </c>
      <c r="H24" s="3">
        <v>0.0083</v>
      </c>
      <c r="I24" s="15">
        <v>105143.0</v>
      </c>
      <c r="J24" s="15">
        <v>135701.0</v>
      </c>
    </row>
    <row r="25">
      <c r="A25" s="12">
        <v>-0.0081</v>
      </c>
      <c r="B25" s="5">
        <f t="shared" si="1"/>
        <v>40744</v>
      </c>
      <c r="C25" s="3">
        <v>117.4</v>
      </c>
      <c r="D25" s="3">
        <v>118.68</v>
      </c>
      <c r="E25" s="3">
        <v>116.98</v>
      </c>
      <c r="F25" s="3">
        <v>118.07</v>
      </c>
      <c r="G25" s="3">
        <v>1.15</v>
      </c>
      <c r="H25" s="3">
        <v>0.0098</v>
      </c>
      <c r="I25" s="15">
        <v>71786.0</v>
      </c>
      <c r="J25" s="15">
        <v>136092.0</v>
      </c>
    </row>
    <row r="26">
      <c r="A26" s="17">
        <v>54526.0</v>
      </c>
      <c r="B26" s="5">
        <f t="shared" si="1"/>
        <v>40745</v>
      </c>
      <c r="C26" s="3">
        <v>118.22</v>
      </c>
      <c r="D26" s="3">
        <v>119.15</v>
      </c>
      <c r="E26" s="3">
        <v>116.61</v>
      </c>
      <c r="F26" s="3">
        <v>117.44</v>
      </c>
      <c r="G26" s="3">
        <v>-0.63</v>
      </c>
      <c r="H26" s="6">
        <v>-0.0053</v>
      </c>
      <c r="I26" s="15">
        <v>74239.0</v>
      </c>
      <c r="J26" s="15">
        <v>141479.0</v>
      </c>
    </row>
    <row r="27">
      <c r="A27" s="17">
        <v>57607.0</v>
      </c>
      <c r="B27" s="5">
        <f t="shared" si="1"/>
        <v>40746</v>
      </c>
      <c r="C27" s="3">
        <v>117.98</v>
      </c>
      <c r="D27" s="3">
        <v>118.67</v>
      </c>
      <c r="E27" s="3">
        <v>117.25</v>
      </c>
      <c r="F27" s="3">
        <v>118.54</v>
      </c>
      <c r="G27" s="3">
        <v>1.1</v>
      </c>
      <c r="H27" s="3">
        <v>0.009399999999999999</v>
      </c>
      <c r="I27" s="15">
        <v>42777.0</v>
      </c>
      <c r="J27" s="15">
        <v>141357.0</v>
      </c>
    </row>
    <row r="28">
      <c r="A28" s="7">
        <v>40716.0</v>
      </c>
      <c r="B28" s="5">
        <f t="shared" si="1"/>
        <v>40749</v>
      </c>
      <c r="C28" s="3">
        <v>117.92</v>
      </c>
      <c r="D28" s="3">
        <v>118.26</v>
      </c>
      <c r="E28" s="3">
        <v>116.78</v>
      </c>
      <c r="F28" s="3">
        <v>117.83</v>
      </c>
      <c r="G28" s="3">
        <v>-0.71</v>
      </c>
      <c r="H28" s="6">
        <v>-0.006</v>
      </c>
      <c r="I28" s="15">
        <v>61116.0</v>
      </c>
      <c r="J28" s="15">
        <v>144508.0</v>
      </c>
    </row>
    <row r="29">
      <c r="A29" s="8">
        <v>110.15</v>
      </c>
      <c r="B29" s="5">
        <f t="shared" si="1"/>
        <v>40750</v>
      </c>
      <c r="C29" s="3">
        <v>117.55</v>
      </c>
      <c r="D29" s="3">
        <v>118.97</v>
      </c>
      <c r="E29" s="3">
        <v>116.47</v>
      </c>
      <c r="F29" s="3">
        <v>118.2</v>
      </c>
      <c r="G29" s="3">
        <v>0.37</v>
      </c>
      <c r="H29" s="3">
        <v>0.0031</v>
      </c>
      <c r="I29" s="15">
        <v>66393.0</v>
      </c>
      <c r="J29" s="15">
        <v>144168.0</v>
      </c>
    </row>
    <row r="30">
      <c r="A30" s="8">
        <v>113.68</v>
      </c>
      <c r="B30" s="5">
        <f t="shared" si="1"/>
        <v>40751</v>
      </c>
      <c r="C30" s="3">
        <v>118.11</v>
      </c>
      <c r="D30" s="3">
        <v>118.39</v>
      </c>
      <c r="E30" s="3">
        <v>117.03</v>
      </c>
      <c r="F30" s="3">
        <v>117.18</v>
      </c>
      <c r="G30" s="3">
        <v>-1.02</v>
      </c>
      <c r="H30" s="6">
        <v>-0.0086</v>
      </c>
      <c r="I30" s="15">
        <v>89103.0</v>
      </c>
      <c r="J30" s="15">
        <v>145073.0</v>
      </c>
    </row>
    <row r="31">
      <c r="A31" s="8">
        <v>109.74</v>
      </c>
      <c r="B31" s="5">
        <f t="shared" si="1"/>
        <v>40752</v>
      </c>
      <c r="C31" s="3">
        <v>117.03</v>
      </c>
      <c r="D31" s="3">
        <v>118.41</v>
      </c>
      <c r="E31" s="3">
        <v>116.84</v>
      </c>
      <c r="F31" s="3">
        <v>117.17</v>
      </c>
      <c r="G31" s="3">
        <v>-0.01</v>
      </c>
      <c r="H31" s="6">
        <v>-1.0E-4</v>
      </c>
      <c r="I31" s="15">
        <v>104666.0</v>
      </c>
      <c r="J31" s="15">
        <v>147638.0</v>
      </c>
    </row>
    <row r="32">
      <c r="A32" s="8">
        <v>113.44</v>
      </c>
      <c r="B32" s="5">
        <f t="shared" si="1"/>
        <v>40753</v>
      </c>
      <c r="C32" s="3">
        <v>117.24</v>
      </c>
      <c r="D32" s="3">
        <v>117.53</v>
      </c>
      <c r="E32" s="3">
        <v>115.55</v>
      </c>
      <c r="F32" s="3">
        <v>116.53</v>
      </c>
      <c r="G32" s="3">
        <v>-0.64</v>
      </c>
      <c r="H32" s="6">
        <v>-0.0055</v>
      </c>
      <c r="I32" s="15">
        <v>77272.0</v>
      </c>
      <c r="J32" s="15">
        <v>146710.0</v>
      </c>
    </row>
    <row r="33">
      <c r="A33" s="9">
        <f>+3.16</f>
        <v>3.16</v>
      </c>
      <c r="B33" s="5">
        <f t="shared" si="1"/>
        <v>40756</v>
      </c>
      <c r="C33" s="3">
        <v>116.79</v>
      </c>
      <c r="D33" s="3">
        <v>120.0</v>
      </c>
      <c r="E33" s="3">
        <v>114.51</v>
      </c>
      <c r="F33" s="3">
        <v>116.53</v>
      </c>
      <c r="G33" s="3" t="s">
        <v>10</v>
      </c>
      <c r="H33" s="3" t="s">
        <v>10</v>
      </c>
      <c r="I33" s="15">
        <v>100976.0</v>
      </c>
      <c r="J33" s="15">
        <v>147757.0</v>
      </c>
    </row>
    <row r="34">
      <c r="A34" s="9">
        <f>+2.87%</f>
        <v>0.0287</v>
      </c>
      <c r="B34" s="5">
        <f t="shared" si="1"/>
        <v>40757</v>
      </c>
      <c r="C34" s="3">
        <v>116.53</v>
      </c>
      <c r="D34" s="3">
        <v>118.1</v>
      </c>
      <c r="E34" s="3">
        <v>115.26</v>
      </c>
      <c r="F34" s="3">
        <v>116.18</v>
      </c>
      <c r="G34" s="3">
        <v>-0.35</v>
      </c>
      <c r="H34" s="6">
        <v>-0.003</v>
      </c>
      <c r="I34" s="15">
        <v>105533.0</v>
      </c>
      <c r="J34" s="15">
        <v>144056.0</v>
      </c>
    </row>
    <row r="35">
      <c r="A35" s="16">
        <v>45273.0</v>
      </c>
      <c r="B35" s="5">
        <f t="shared" si="1"/>
        <v>40758</v>
      </c>
      <c r="C35" s="3">
        <v>115.92</v>
      </c>
      <c r="D35" s="3">
        <v>115.98</v>
      </c>
      <c r="E35" s="3">
        <v>112.66</v>
      </c>
      <c r="F35" s="3">
        <v>113.07</v>
      </c>
      <c r="G35" s="3">
        <v>-3.11</v>
      </c>
      <c r="H35" s="6">
        <v>-0.0268</v>
      </c>
      <c r="I35" s="15">
        <v>114726.0</v>
      </c>
      <c r="J35" s="15">
        <v>144734.0</v>
      </c>
    </row>
    <row r="36">
      <c r="A36" s="16">
        <v>57481.0</v>
      </c>
      <c r="B36" s="5">
        <f t="shared" si="1"/>
        <v>40759</v>
      </c>
      <c r="C36" s="3">
        <v>113.34</v>
      </c>
      <c r="D36" s="3">
        <v>113.55</v>
      </c>
      <c r="E36" s="3">
        <v>106.9</v>
      </c>
      <c r="F36" s="3">
        <v>107.16</v>
      </c>
      <c r="G36" s="3">
        <v>-5.91</v>
      </c>
      <c r="H36" s="6">
        <v>-0.0523</v>
      </c>
      <c r="I36" s="15">
        <v>151974.0</v>
      </c>
      <c r="J36" s="15">
        <v>147963.0</v>
      </c>
    </row>
    <row r="37">
      <c r="A37" s="7">
        <v>40717.0</v>
      </c>
      <c r="B37" s="5">
        <f t="shared" si="1"/>
        <v>40760</v>
      </c>
      <c r="C37" s="3">
        <v>107.41</v>
      </c>
      <c r="D37" s="3">
        <v>110.2</v>
      </c>
      <c r="E37" s="3">
        <v>104.26</v>
      </c>
      <c r="F37" s="3">
        <v>109.34</v>
      </c>
      <c r="G37" s="3">
        <v>2.18</v>
      </c>
      <c r="H37" s="3">
        <v>0.0203</v>
      </c>
      <c r="I37" s="15">
        <v>133614.0</v>
      </c>
      <c r="J37" s="15">
        <v>140240.0</v>
      </c>
    </row>
    <row r="38">
      <c r="A38" s="8">
        <v>112.42</v>
      </c>
      <c r="B38" s="5">
        <f t="shared" si="1"/>
        <v>40763</v>
      </c>
      <c r="C38" s="3">
        <v>106.2</v>
      </c>
      <c r="D38" s="3">
        <v>107.96</v>
      </c>
      <c r="E38" s="3">
        <v>102.74</v>
      </c>
      <c r="F38" s="3">
        <v>103.78</v>
      </c>
      <c r="G38" s="3">
        <v>-5.56</v>
      </c>
      <c r="H38" s="6">
        <v>-0.0509</v>
      </c>
      <c r="I38" s="15">
        <v>142472.0</v>
      </c>
      <c r="J38" s="15">
        <v>132418.0</v>
      </c>
    </row>
    <row r="39">
      <c r="A39" s="8">
        <v>112.62</v>
      </c>
      <c r="B39" s="5">
        <f t="shared" si="1"/>
        <v>40764</v>
      </c>
      <c r="C39" s="3">
        <v>103.5</v>
      </c>
      <c r="D39" s="3">
        <v>105.9</v>
      </c>
      <c r="E39" s="3">
        <v>99.0</v>
      </c>
      <c r="F39" s="3">
        <v>102.52</v>
      </c>
      <c r="G39" s="3">
        <v>-1.26</v>
      </c>
      <c r="H39" s="6">
        <v>-0.0121</v>
      </c>
      <c r="I39" s="15">
        <v>158739.0</v>
      </c>
      <c r="J39" s="15">
        <v>128670.0</v>
      </c>
    </row>
    <row r="40">
      <c r="A40" s="8">
        <v>105.69</v>
      </c>
      <c r="B40" s="5">
        <f t="shared" si="1"/>
        <v>40765</v>
      </c>
      <c r="C40" s="3">
        <v>104.47</v>
      </c>
      <c r="D40" s="3">
        <v>107.0</v>
      </c>
      <c r="E40" s="3">
        <v>103.4</v>
      </c>
      <c r="F40" s="3">
        <v>106.62</v>
      </c>
      <c r="G40" s="3">
        <v>4.1</v>
      </c>
      <c r="H40" s="3">
        <v>0.04</v>
      </c>
      <c r="I40" s="15">
        <v>169925.0</v>
      </c>
      <c r="J40" s="15">
        <v>141738.0</v>
      </c>
    </row>
    <row r="41">
      <c r="A41" s="8">
        <v>107.22</v>
      </c>
      <c r="B41" s="5">
        <f t="shared" si="1"/>
        <v>40766</v>
      </c>
      <c r="C41" s="3">
        <v>105.0</v>
      </c>
      <c r="D41" s="3">
        <v>108.0</v>
      </c>
      <c r="E41" s="3">
        <v>104.27</v>
      </c>
      <c r="F41" s="3">
        <v>107.82</v>
      </c>
      <c r="G41" s="3">
        <v>1.2</v>
      </c>
      <c r="H41" s="3">
        <v>0.0113</v>
      </c>
      <c r="I41" s="15">
        <v>159458.0</v>
      </c>
      <c r="J41" s="15">
        <v>141148.0</v>
      </c>
    </row>
    <row r="42">
      <c r="A42" s="11">
        <v>-6.22</v>
      </c>
      <c r="B42" s="5">
        <f t="shared" si="1"/>
        <v>40767</v>
      </c>
      <c r="C42" s="3">
        <v>107.71</v>
      </c>
      <c r="D42" s="3">
        <v>108.9</v>
      </c>
      <c r="E42" s="3">
        <v>106.65</v>
      </c>
      <c r="F42" s="3">
        <v>107.76</v>
      </c>
      <c r="G42" s="3">
        <v>-0.06</v>
      </c>
      <c r="H42" s="6">
        <v>-6.0E-4</v>
      </c>
      <c r="I42" s="15">
        <v>156820.0</v>
      </c>
      <c r="J42" s="15">
        <v>150372.0</v>
      </c>
    </row>
    <row r="43">
      <c r="A43" s="12">
        <v>-0.0548</v>
      </c>
      <c r="B43" s="5">
        <f t="shared" si="1"/>
        <v>40770</v>
      </c>
      <c r="C43" s="3">
        <v>107.84</v>
      </c>
      <c r="D43" s="3">
        <v>109.9</v>
      </c>
      <c r="E43" s="3">
        <v>107.2</v>
      </c>
      <c r="F43" s="3">
        <v>109.84</v>
      </c>
      <c r="G43" s="3">
        <v>2.08</v>
      </c>
      <c r="H43" s="3">
        <v>0.019299999999999998</v>
      </c>
      <c r="I43" s="15">
        <v>167621.0</v>
      </c>
      <c r="J43" s="15">
        <v>157101.0</v>
      </c>
    </row>
    <row r="44">
      <c r="A44" s="17">
        <v>143174.0</v>
      </c>
      <c r="B44" s="5">
        <f t="shared" si="1"/>
        <v>40771</v>
      </c>
      <c r="C44" s="3">
        <v>109.59</v>
      </c>
      <c r="D44" s="3">
        <v>109.9</v>
      </c>
      <c r="E44" s="3">
        <v>108.03</v>
      </c>
      <c r="F44" s="3">
        <v>109.13</v>
      </c>
      <c r="G44" s="3">
        <v>-0.71</v>
      </c>
      <c r="H44" s="6">
        <v>-0.0065</v>
      </c>
      <c r="I44" s="15">
        <v>183771.0</v>
      </c>
      <c r="J44" s="15">
        <v>153591.0</v>
      </c>
    </row>
    <row r="45">
      <c r="A45" s="17">
        <v>64149.0</v>
      </c>
      <c r="B45" s="5">
        <f t="shared" si="1"/>
        <v>40772</v>
      </c>
      <c r="C45" s="3">
        <v>109.58</v>
      </c>
      <c r="D45" s="3">
        <v>111.74</v>
      </c>
      <c r="E45" s="3">
        <v>109.09</v>
      </c>
      <c r="F45" s="3">
        <v>110.6</v>
      </c>
      <c r="G45" s="3">
        <v>1.47</v>
      </c>
      <c r="H45" s="3">
        <v>0.013500000000000002</v>
      </c>
      <c r="I45" s="15">
        <v>178708.0</v>
      </c>
      <c r="J45" s="15">
        <v>159985.0</v>
      </c>
    </row>
    <row r="46">
      <c r="A46" s="7">
        <v>40718.0</v>
      </c>
      <c r="B46" s="5">
        <f t="shared" si="1"/>
        <v>40773</v>
      </c>
      <c r="C46" s="3">
        <v>110.55</v>
      </c>
      <c r="D46" s="3">
        <v>110.75</v>
      </c>
      <c r="E46" s="3">
        <v>106.27</v>
      </c>
      <c r="F46" s="3">
        <v>106.99</v>
      </c>
      <c r="G46" s="3">
        <v>-3.61</v>
      </c>
      <c r="H46" s="6">
        <v>-0.0326</v>
      </c>
      <c r="I46" s="15">
        <v>260624.0</v>
      </c>
      <c r="J46" s="15">
        <v>149056.0</v>
      </c>
    </row>
    <row r="47">
      <c r="A47" s="8">
        <v>108.39</v>
      </c>
      <c r="B47" s="5">
        <f t="shared" si="1"/>
        <v>40774</v>
      </c>
      <c r="C47" s="3">
        <v>106.27</v>
      </c>
      <c r="D47" s="3">
        <v>109.4</v>
      </c>
      <c r="E47" s="3">
        <v>105.06</v>
      </c>
      <c r="F47" s="3">
        <v>108.62</v>
      </c>
      <c r="G47" s="3">
        <v>1.63</v>
      </c>
      <c r="H47" s="3">
        <v>0.0152</v>
      </c>
      <c r="I47" s="15">
        <v>253155.0</v>
      </c>
      <c r="J47" s="15">
        <v>149890.0</v>
      </c>
    </row>
    <row r="48">
      <c r="A48" s="8">
        <v>108.49</v>
      </c>
      <c r="B48" s="5">
        <f t="shared" si="1"/>
        <v>40777</v>
      </c>
      <c r="C48" s="3">
        <v>106.89</v>
      </c>
      <c r="D48" s="3">
        <v>108.75</v>
      </c>
      <c r="E48" s="3">
        <v>105.15</v>
      </c>
      <c r="F48" s="3">
        <v>108.36</v>
      </c>
      <c r="G48" s="3">
        <v>-0.26</v>
      </c>
      <c r="H48" s="6">
        <v>-0.0024</v>
      </c>
      <c r="I48" s="15">
        <v>245432.0</v>
      </c>
      <c r="J48" s="15">
        <v>150182.0</v>
      </c>
    </row>
    <row r="49">
      <c r="A49" s="8">
        <v>104.2</v>
      </c>
      <c r="B49" s="5">
        <f t="shared" si="1"/>
        <v>40778</v>
      </c>
      <c r="C49" s="3">
        <v>108.1</v>
      </c>
      <c r="D49" s="3">
        <v>110.2</v>
      </c>
      <c r="E49" s="3">
        <v>107.2</v>
      </c>
      <c r="F49" s="3">
        <v>109.31</v>
      </c>
      <c r="G49" s="3">
        <v>0.95</v>
      </c>
      <c r="H49" s="3">
        <v>0.0088</v>
      </c>
      <c r="I49" s="15">
        <v>233272.0</v>
      </c>
      <c r="J49" s="15">
        <v>150197.0</v>
      </c>
    </row>
    <row r="50">
      <c r="A50" s="8">
        <v>105.61</v>
      </c>
      <c r="B50" s="5">
        <f t="shared" si="1"/>
        <v>40779</v>
      </c>
      <c r="C50" s="3">
        <v>109.66</v>
      </c>
      <c r="D50" s="3">
        <v>111.0</v>
      </c>
      <c r="E50" s="3">
        <v>108.71</v>
      </c>
      <c r="F50" s="3">
        <v>110.15</v>
      </c>
      <c r="G50" s="3">
        <v>0.84</v>
      </c>
      <c r="H50" s="3">
        <v>0.0077</v>
      </c>
      <c r="I50" s="15">
        <v>204406.0</v>
      </c>
      <c r="J50" s="15">
        <v>146118.0</v>
      </c>
    </row>
    <row r="51">
      <c r="A51" s="11">
        <v>-1.61</v>
      </c>
      <c r="B51" s="5">
        <f t="shared" si="1"/>
        <v>40780</v>
      </c>
      <c r="C51" s="3">
        <v>110.32</v>
      </c>
      <c r="D51" s="3">
        <v>111.45</v>
      </c>
      <c r="E51" s="3">
        <v>109.0</v>
      </c>
      <c r="F51" s="3">
        <v>110.62</v>
      </c>
      <c r="G51" s="3">
        <v>0.47</v>
      </c>
      <c r="H51" s="3">
        <v>0.0043</v>
      </c>
      <c r="I51" s="15">
        <v>220392.0</v>
      </c>
      <c r="J51" s="15">
        <v>150224.0</v>
      </c>
    </row>
    <row r="52">
      <c r="A52" s="12">
        <v>-0.015</v>
      </c>
      <c r="B52" s="5">
        <f t="shared" si="1"/>
        <v>40781</v>
      </c>
      <c r="C52" s="3">
        <v>110.57</v>
      </c>
      <c r="D52" s="3">
        <v>111.7</v>
      </c>
      <c r="E52" s="3">
        <v>109.3</v>
      </c>
      <c r="F52" s="3">
        <v>111.36</v>
      </c>
      <c r="G52" s="3">
        <v>0.74</v>
      </c>
      <c r="H52" s="3">
        <v>0.0067</v>
      </c>
      <c r="I52" s="15">
        <v>194456.0</v>
      </c>
      <c r="J52" s="15">
        <v>146408.0</v>
      </c>
    </row>
    <row r="53">
      <c r="A53" s="17">
        <v>94166.0</v>
      </c>
      <c r="B53" s="5">
        <f t="shared" si="1"/>
        <v>40784</v>
      </c>
      <c r="C53" s="3">
        <v>110.77</v>
      </c>
      <c r="D53" s="3">
        <v>112.73</v>
      </c>
      <c r="E53" s="3">
        <v>110.53</v>
      </c>
      <c r="F53" s="3">
        <v>111.88</v>
      </c>
      <c r="G53" s="3">
        <v>0.52</v>
      </c>
      <c r="H53" s="3">
        <v>0.004699999999999999</v>
      </c>
      <c r="I53" s="15">
        <v>92598.0</v>
      </c>
      <c r="J53" s="15">
        <v>148738.0</v>
      </c>
    </row>
    <row r="54">
      <c r="A54" s="17">
        <v>60788.0</v>
      </c>
      <c r="B54" s="5">
        <f t="shared" si="1"/>
        <v>40785</v>
      </c>
      <c r="C54" s="3">
        <v>112.36</v>
      </c>
      <c r="D54" s="3">
        <v>114.25</v>
      </c>
      <c r="E54" s="3">
        <v>111.16</v>
      </c>
      <c r="F54" s="3">
        <v>114.02</v>
      </c>
      <c r="G54" s="3">
        <v>2.14</v>
      </c>
      <c r="H54" s="3">
        <v>0.0191</v>
      </c>
      <c r="I54" s="15">
        <v>184889.0</v>
      </c>
      <c r="J54" s="15">
        <v>148980.0</v>
      </c>
    </row>
    <row r="55">
      <c r="A55" s="7">
        <v>40721.0</v>
      </c>
      <c r="B55" s="5">
        <f t="shared" si="1"/>
        <v>40786</v>
      </c>
      <c r="C55" s="3">
        <v>113.85</v>
      </c>
      <c r="D55" s="3">
        <v>115.19</v>
      </c>
      <c r="E55" s="3">
        <v>113.52</v>
      </c>
      <c r="F55" s="3">
        <v>114.85</v>
      </c>
      <c r="G55" s="3">
        <v>0.83</v>
      </c>
      <c r="H55" s="3">
        <v>0.0073</v>
      </c>
      <c r="I55" s="15">
        <v>212628.0</v>
      </c>
      <c r="J55" s="15">
        <v>139394.0</v>
      </c>
    </row>
    <row r="56">
      <c r="A56" s="8">
        <v>105.44</v>
      </c>
      <c r="B56" s="5">
        <f t="shared" si="1"/>
        <v>40787</v>
      </c>
      <c r="C56" s="3">
        <v>114.85</v>
      </c>
      <c r="D56" s="3">
        <v>115.36</v>
      </c>
      <c r="E56" s="3">
        <v>113.61</v>
      </c>
      <c r="F56" s="3">
        <v>114.29</v>
      </c>
      <c r="G56" s="3">
        <v>-0.56</v>
      </c>
      <c r="H56" s="6">
        <v>-0.0049</v>
      </c>
      <c r="I56" s="15">
        <v>179415.0</v>
      </c>
      <c r="J56" s="15">
        <v>133548.0</v>
      </c>
    </row>
    <row r="57">
      <c r="A57" s="8">
        <v>106.56</v>
      </c>
      <c r="B57" s="5">
        <f t="shared" si="1"/>
        <v>40788</v>
      </c>
      <c r="C57" s="3">
        <v>114.18</v>
      </c>
      <c r="D57" s="3">
        <v>114.58</v>
      </c>
      <c r="E57" s="3">
        <v>111.36</v>
      </c>
      <c r="F57" s="3">
        <v>112.33</v>
      </c>
      <c r="G57" s="3">
        <v>-1.96</v>
      </c>
      <c r="H57" s="6">
        <v>-0.0171</v>
      </c>
      <c r="I57" s="15">
        <v>227677.0</v>
      </c>
      <c r="J57" s="15">
        <v>129241.0</v>
      </c>
    </row>
    <row r="58">
      <c r="A58" s="8">
        <v>103.02</v>
      </c>
      <c r="B58" s="5">
        <f t="shared" si="1"/>
        <v>40791</v>
      </c>
      <c r="C58" s="3">
        <v>112.5</v>
      </c>
      <c r="D58" s="3">
        <v>112.5</v>
      </c>
      <c r="E58" s="3">
        <v>109.9</v>
      </c>
      <c r="F58" s="3">
        <v>110.08</v>
      </c>
      <c r="G58" s="3">
        <v>-2.25</v>
      </c>
      <c r="H58" s="6">
        <v>-0.02</v>
      </c>
      <c r="I58" s="15">
        <v>78914.0</v>
      </c>
      <c r="J58" s="15">
        <v>136316.0</v>
      </c>
    </row>
    <row r="59">
      <c r="A59" s="8">
        <v>106.06</v>
      </c>
      <c r="B59" s="5">
        <f t="shared" si="1"/>
        <v>40792</v>
      </c>
      <c r="C59" s="3">
        <v>109.89</v>
      </c>
      <c r="D59" s="3">
        <v>113.61</v>
      </c>
      <c r="E59" s="3">
        <v>109.85</v>
      </c>
      <c r="F59" s="3">
        <v>112.89</v>
      </c>
      <c r="G59" s="3">
        <v>2.81</v>
      </c>
      <c r="H59" s="3">
        <v>0.0255</v>
      </c>
      <c r="I59" s="15">
        <v>188944.0</v>
      </c>
      <c r="J59" s="15">
        <v>140967.0</v>
      </c>
    </row>
    <row r="60">
      <c r="A60" s="9">
        <f>+0.45</f>
        <v>0.45</v>
      </c>
      <c r="B60" s="5">
        <f t="shared" si="1"/>
        <v>40793</v>
      </c>
      <c r="C60" s="3">
        <v>113.41</v>
      </c>
      <c r="D60" s="3">
        <v>116.5</v>
      </c>
      <c r="E60" s="3">
        <v>112.7</v>
      </c>
      <c r="F60" s="3">
        <v>115.8</v>
      </c>
      <c r="G60" s="3">
        <v>2.91</v>
      </c>
      <c r="H60" s="3">
        <v>0.0258</v>
      </c>
      <c r="I60" s="15">
        <v>193492.0</v>
      </c>
      <c r="J60" s="15">
        <v>126729.0</v>
      </c>
    </row>
    <row r="61">
      <c r="A61" s="9">
        <f>+0.43%</f>
        <v>0.0043</v>
      </c>
      <c r="B61" s="5">
        <f t="shared" si="1"/>
        <v>40794</v>
      </c>
      <c r="C61" s="3">
        <v>116.05</v>
      </c>
      <c r="D61" s="3">
        <v>116.6</v>
      </c>
      <c r="E61" s="3">
        <v>113.95</v>
      </c>
      <c r="F61" s="3">
        <v>114.55</v>
      </c>
      <c r="G61" s="3">
        <v>-1.25</v>
      </c>
      <c r="H61" s="6">
        <v>-0.0108</v>
      </c>
      <c r="I61" s="15">
        <v>190728.0</v>
      </c>
      <c r="J61" s="15">
        <v>113757.0</v>
      </c>
    </row>
    <row r="62">
      <c r="A62" s="16">
        <v>64749.0</v>
      </c>
      <c r="B62" s="5">
        <f t="shared" si="1"/>
        <v>40795</v>
      </c>
      <c r="C62" s="3">
        <v>114.04</v>
      </c>
      <c r="D62" s="3">
        <v>115.17</v>
      </c>
      <c r="E62" s="3">
        <v>110.93</v>
      </c>
      <c r="F62" s="3">
        <v>112.77</v>
      </c>
      <c r="G62" s="3">
        <v>-1.78</v>
      </c>
      <c r="H62" s="6">
        <v>-0.0155</v>
      </c>
      <c r="I62" s="15">
        <v>202666.0</v>
      </c>
      <c r="J62" s="15">
        <v>93769.0</v>
      </c>
    </row>
    <row r="63">
      <c r="A63" s="16">
        <v>56950.0</v>
      </c>
      <c r="B63" s="5">
        <f t="shared" si="1"/>
        <v>40798</v>
      </c>
      <c r="C63" s="3">
        <v>111.87</v>
      </c>
      <c r="D63" s="3">
        <v>113.76</v>
      </c>
      <c r="E63" s="3">
        <v>110.42</v>
      </c>
      <c r="F63" s="3">
        <v>112.25</v>
      </c>
      <c r="G63" s="3">
        <v>-0.52</v>
      </c>
      <c r="H63" s="6">
        <v>-0.0046</v>
      </c>
      <c r="I63" s="15">
        <v>159203.0</v>
      </c>
      <c r="J63" s="15">
        <v>75056.0</v>
      </c>
    </row>
    <row r="64">
      <c r="A64" s="7">
        <v>40722.0</v>
      </c>
      <c r="B64" s="5">
        <f t="shared" si="1"/>
        <v>40799</v>
      </c>
      <c r="C64" s="3">
        <v>112.85</v>
      </c>
      <c r="D64" s="3">
        <v>113.3</v>
      </c>
      <c r="E64" s="3">
        <v>111.28</v>
      </c>
      <c r="F64" s="3">
        <v>111.89</v>
      </c>
      <c r="G64" s="3">
        <v>-0.36</v>
      </c>
      <c r="H64" s="6">
        <v>-0.0032</v>
      </c>
      <c r="I64" s="15">
        <v>133934.0</v>
      </c>
      <c r="J64" s="15">
        <v>52642.0</v>
      </c>
    </row>
    <row r="65">
      <c r="A65" s="8">
        <v>106.7</v>
      </c>
      <c r="B65" s="5">
        <f t="shared" si="1"/>
        <v>40800</v>
      </c>
      <c r="C65" s="3">
        <v>111.93</v>
      </c>
      <c r="D65" s="3">
        <v>112.7</v>
      </c>
      <c r="E65" s="3">
        <v>110.83</v>
      </c>
      <c r="F65" s="3">
        <v>112.4</v>
      </c>
      <c r="G65" s="3">
        <v>0.51</v>
      </c>
      <c r="H65" s="3">
        <v>0.0046</v>
      </c>
      <c r="I65" s="15">
        <v>85044.0</v>
      </c>
      <c r="J65" s="15">
        <v>19670.0</v>
      </c>
    </row>
    <row r="66">
      <c r="A66" s="8">
        <v>109.06</v>
      </c>
      <c r="B66" s="5">
        <f t="shared" si="1"/>
        <v>40801</v>
      </c>
      <c r="C66" s="3">
        <v>112.41</v>
      </c>
      <c r="D66" s="3">
        <v>116.1</v>
      </c>
      <c r="E66" s="3">
        <v>111.75</v>
      </c>
      <c r="F66" s="3">
        <v>115.34</v>
      </c>
      <c r="G66" s="3">
        <v>2.94</v>
      </c>
      <c r="H66" s="3">
        <v>0.0262</v>
      </c>
      <c r="I66" s="15">
        <v>17007.0</v>
      </c>
      <c r="J66" s="3">
        <v>0.0</v>
      </c>
    </row>
    <row r="67">
      <c r="A67" s="8">
        <v>105.35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108.92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+2.86</f>
        <v>2.86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+2.7%</f>
        <v>0.027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67408.0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59201.0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40723.0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108.77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112.81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108.25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112.53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+3.61</f>
        <v>3.61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+3.31%</f>
        <v>0.0331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61536.0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62035.0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40724.0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112.82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113.22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110.86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112.57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+0.04</f>
        <v>0.04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+0.04%</f>
        <v>0.0004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52826.0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68888.0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40725.0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111.83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111.94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109.52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111.78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-0.79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45612.0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67055.0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40728.0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111.98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112.05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110.99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111.19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-0.59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-0.0053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12381.0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65697.0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40729.0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111.43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114.0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110.25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113.19</v>
      </c>
      <c r="B113" s="3" t="str">
        <f t="shared" si="1"/>
        <v/>
      </c>
    </row>
    <row r="114">
      <c r="A114" s="9">
        <f>+2</f>
        <v>2</v>
      </c>
      <c r="B114" s="3" t="str">
        <f t="shared" si="1"/>
        <v>#REF!</v>
      </c>
    </row>
    <row r="115">
      <c r="A115" s="9">
        <f>+1.8%</f>
        <v>0.018</v>
      </c>
      <c r="B115" s="3" t="str">
        <f t="shared" si="1"/>
        <v>#REF!</v>
      </c>
    </row>
    <row r="116">
      <c r="A116" s="16">
        <v>59075.0</v>
      </c>
      <c r="B116" s="3" t="str">
        <f t="shared" si="1"/>
        <v>#REF!</v>
      </c>
    </row>
    <row r="117">
      <c r="A117" s="16">
        <v>66495.0</v>
      </c>
      <c r="B117" s="3" t="str">
        <f t="shared" si="1"/>
        <v>#REF!</v>
      </c>
    </row>
    <row r="118">
      <c r="A118" s="7">
        <v>40730.0</v>
      </c>
      <c r="B118" s="3" t="str">
        <f t="shared" si="1"/>
        <v>#REF!</v>
      </c>
    </row>
    <row r="119">
      <c r="A119" s="8">
        <v>113.18</v>
      </c>
      <c r="B119" s="3" t="str">
        <f t="shared" si="1"/>
        <v>#REF!</v>
      </c>
    </row>
    <row r="120">
      <c r="A120" s="8">
        <v>113.91</v>
      </c>
      <c r="B120" s="3" t="str">
        <f t="shared" si="1"/>
        <v>#REF!</v>
      </c>
    </row>
    <row r="121">
      <c r="A121" s="8">
        <v>111.64</v>
      </c>
      <c r="B121" s="3" t="str">
        <f t="shared" si="1"/>
        <v>#REF!</v>
      </c>
    </row>
    <row r="122">
      <c r="A122" s="8">
        <v>113.29</v>
      </c>
      <c r="B122" s="3" t="str">
        <f t="shared" si="1"/>
        <v>#REF!</v>
      </c>
    </row>
    <row r="123">
      <c r="A123" s="9">
        <f>+0.1</f>
        <v>0.1</v>
      </c>
      <c r="B123" s="3" t="str">
        <f t="shared" si="1"/>
        <v>#REF!</v>
      </c>
    </row>
    <row r="124">
      <c r="A124" s="9">
        <f>+0.09%</f>
        <v>0.0009</v>
      </c>
      <c r="B124" s="3" t="str">
        <f t="shared" si="1"/>
        <v>#REF!</v>
      </c>
    </row>
    <row r="125">
      <c r="A125" s="16">
        <v>48119.0</v>
      </c>
      <c r="B125" s="3" t="str">
        <f t="shared" si="1"/>
        <v>#REF!</v>
      </c>
    </row>
    <row r="126">
      <c r="A126" s="16">
        <v>67456.0</v>
      </c>
      <c r="B126" s="3" t="str">
        <f t="shared" si="1"/>
        <v>#REF!</v>
      </c>
    </row>
    <row r="127">
      <c r="A127" s="7">
        <v>40731.0</v>
      </c>
      <c r="B127" s="3" t="str">
        <f t="shared" si="1"/>
        <v>#REF!</v>
      </c>
    </row>
    <row r="128">
      <c r="A128" s="8">
        <v>113.81</v>
      </c>
      <c r="B128" s="3" t="str">
        <f t="shared" si="1"/>
        <v>#REF!</v>
      </c>
    </row>
    <row r="129">
      <c r="A129" s="8">
        <v>118.22</v>
      </c>
      <c r="B129" s="3" t="str">
        <f t="shared" si="1"/>
        <v>#REF!</v>
      </c>
    </row>
    <row r="130">
      <c r="A130" s="8">
        <v>113.5</v>
      </c>
      <c r="B130" s="3" t="str">
        <f t="shared" si="1"/>
        <v>#REF!</v>
      </c>
    </row>
    <row r="131">
      <c r="A131" s="8">
        <v>118.12</v>
      </c>
      <c r="B131" s="3" t="str">
        <f t="shared" si="1"/>
        <v>#REF!</v>
      </c>
    </row>
    <row r="132">
      <c r="A132" s="9">
        <f>+4.83</f>
        <v>4.83</v>
      </c>
      <c r="B132" s="3" t="str">
        <f t="shared" si="1"/>
        <v>#REF!</v>
      </c>
    </row>
    <row r="133">
      <c r="A133" s="9">
        <f>+4.26%</f>
        <v>0.0426</v>
      </c>
      <c r="B133" s="3" t="str">
        <f t="shared" si="1"/>
        <v>#REF!</v>
      </c>
    </row>
    <row r="134">
      <c r="A134" s="16">
        <v>71102.0</v>
      </c>
      <c r="B134" s="3" t="str">
        <f t="shared" si="1"/>
        <v>#REF!</v>
      </c>
    </row>
    <row r="135">
      <c r="A135" s="16">
        <v>78463.0</v>
      </c>
      <c r="B135" s="3" t="str">
        <f t="shared" si="1"/>
        <v>#REF!</v>
      </c>
    </row>
    <row r="136">
      <c r="A136" s="7">
        <v>40732.0</v>
      </c>
      <c r="B136" s="3" t="str">
        <f t="shared" si="1"/>
        <v>#REF!</v>
      </c>
    </row>
    <row r="137">
      <c r="A137" s="8">
        <v>118.05</v>
      </c>
      <c r="B137" s="3" t="str">
        <f t="shared" si="1"/>
        <v>#REF!</v>
      </c>
    </row>
    <row r="138">
      <c r="A138" s="8">
        <v>119.19</v>
      </c>
      <c r="B138" s="3" t="str">
        <f t="shared" si="1"/>
        <v>#REF!</v>
      </c>
    </row>
    <row r="139">
      <c r="A139" s="8">
        <v>116.29</v>
      </c>
      <c r="B139" s="3" t="str">
        <f t="shared" si="1"/>
        <v>#REF!</v>
      </c>
    </row>
    <row r="140">
      <c r="A140" s="8">
        <v>117.63</v>
      </c>
      <c r="B140" s="3" t="str">
        <f t="shared" si="1"/>
        <v>#REF!</v>
      </c>
    </row>
    <row r="141">
      <c r="A141" s="11">
        <v>-0.49</v>
      </c>
      <c r="B141" s="3" t="str">
        <f t="shared" si="1"/>
        <v>#REF!</v>
      </c>
    </row>
    <row r="142">
      <c r="A142" s="12">
        <v>-0.0041</v>
      </c>
      <c r="B142" s="3" t="str">
        <f t="shared" si="1"/>
        <v>#REF!</v>
      </c>
    </row>
    <row r="143">
      <c r="A143" s="17">
        <v>70063.0</v>
      </c>
      <c r="B143" s="3" t="str">
        <f t="shared" si="1"/>
        <v>#REF!</v>
      </c>
    </row>
    <row r="144">
      <c r="A144" s="17">
        <v>87376.0</v>
      </c>
      <c r="B144" s="3" t="str">
        <f t="shared" si="1"/>
        <v>#REF!</v>
      </c>
    </row>
    <row r="145">
      <c r="A145" s="7">
        <v>40735.0</v>
      </c>
      <c r="B145" s="3" t="str">
        <f t="shared" si="1"/>
        <v>#REF!</v>
      </c>
    </row>
    <row r="146">
      <c r="A146" s="8">
        <v>117.44</v>
      </c>
      <c r="B146" s="3" t="str">
        <f t="shared" si="1"/>
        <v>#REF!</v>
      </c>
    </row>
    <row r="147">
      <c r="A147" s="8">
        <v>117.47</v>
      </c>
      <c r="B147" s="3" t="str">
        <f t="shared" si="1"/>
        <v>#REF!</v>
      </c>
    </row>
    <row r="148">
      <c r="A148" s="8">
        <v>114.5</v>
      </c>
      <c r="B148" s="3" t="str">
        <f t="shared" si="1"/>
        <v>#REF!</v>
      </c>
    </row>
    <row r="149">
      <c r="A149" s="8">
        <v>116.42</v>
      </c>
      <c r="B149" s="3" t="str">
        <f t="shared" si="1"/>
        <v>#REF!</v>
      </c>
    </row>
    <row r="150">
      <c r="A150" s="11">
        <v>-1.21</v>
      </c>
      <c r="B150" s="3" t="str">
        <f t="shared" si="1"/>
        <v>#REF!</v>
      </c>
    </row>
    <row r="151">
      <c r="A151" s="12">
        <v>-0.0103</v>
      </c>
      <c r="B151" s="3" t="str">
        <f t="shared" si="1"/>
        <v>#REF!</v>
      </c>
    </row>
    <row r="152">
      <c r="A152" s="17">
        <v>58584.0</v>
      </c>
      <c r="B152" s="3" t="str">
        <f t="shared" si="1"/>
        <v>#REF!</v>
      </c>
    </row>
    <row r="153">
      <c r="A153" s="17">
        <v>89152.0</v>
      </c>
      <c r="B153" s="3" t="str">
        <f t="shared" si="1"/>
        <v>#REF!</v>
      </c>
    </row>
    <row r="154">
      <c r="A154" s="7">
        <v>40736.0</v>
      </c>
      <c r="B154" s="3" t="str">
        <f t="shared" si="1"/>
        <v>#REF!</v>
      </c>
    </row>
    <row r="155">
      <c r="A155" s="8">
        <v>116.26</v>
      </c>
      <c r="B155" s="3" t="str">
        <f t="shared" si="1"/>
        <v>#REF!</v>
      </c>
    </row>
    <row r="156">
      <c r="A156" s="8">
        <v>116.97</v>
      </c>
      <c r="B156" s="3" t="str">
        <f t="shared" si="1"/>
        <v>#REF!</v>
      </c>
    </row>
    <row r="157">
      <c r="A157" s="8">
        <v>114.15</v>
      </c>
      <c r="B157" s="3" t="str">
        <f t="shared" si="1"/>
        <v>#REF!</v>
      </c>
    </row>
    <row r="158">
      <c r="A158" s="8">
        <v>116.92</v>
      </c>
      <c r="B158" s="3" t="str">
        <f t="shared" si="1"/>
        <v>#REF!</v>
      </c>
    </row>
    <row r="159">
      <c r="A159" s="9">
        <f>+0.5</f>
        <v>0.5</v>
      </c>
      <c r="B159" s="3" t="str">
        <f t="shared" si="1"/>
        <v>#REF!</v>
      </c>
    </row>
    <row r="160">
      <c r="A160" s="9">
        <f>+0.43%</f>
        <v>0.0043</v>
      </c>
      <c r="B160" s="3" t="str">
        <f t="shared" si="1"/>
        <v>#REF!</v>
      </c>
    </row>
    <row r="161">
      <c r="A161" s="16">
        <v>57219.0</v>
      </c>
      <c r="B161" s="3" t="str">
        <f t="shared" si="1"/>
        <v>#REF!</v>
      </c>
    </row>
    <row r="162">
      <c r="A162" s="16">
        <v>96560.0</v>
      </c>
      <c r="B162" s="3" t="str">
        <f t="shared" si="1"/>
        <v>#REF!</v>
      </c>
    </row>
    <row r="163">
      <c r="A163" s="7">
        <v>40737.0</v>
      </c>
      <c r="B163" s="3" t="str">
        <f t="shared" si="1"/>
        <v>#REF!</v>
      </c>
    </row>
    <row r="164">
      <c r="A164" s="8">
        <v>116.44</v>
      </c>
      <c r="B164" s="3" t="str">
        <f t="shared" si="1"/>
        <v>#REF!</v>
      </c>
    </row>
    <row r="165">
      <c r="A165" s="8">
        <v>118.84</v>
      </c>
      <c r="B165" s="3" t="str">
        <f t="shared" si="1"/>
        <v>#REF!</v>
      </c>
    </row>
    <row r="166">
      <c r="A166" s="8">
        <v>115.83</v>
      </c>
      <c r="B166" s="3" t="str">
        <f t="shared" si="1"/>
        <v>#REF!</v>
      </c>
    </row>
    <row r="167">
      <c r="A167" s="8">
        <v>117.84</v>
      </c>
      <c r="B167" s="3" t="str">
        <f t="shared" si="1"/>
        <v>#REF!</v>
      </c>
    </row>
    <row r="168">
      <c r="A168" s="9">
        <f>+0.92</f>
        <v>0.92</v>
      </c>
      <c r="B168" s="3" t="str">
        <f t="shared" si="1"/>
        <v>#REF!</v>
      </c>
    </row>
    <row r="169">
      <c r="A169" s="9">
        <f>+0.79%</f>
        <v>0.0079</v>
      </c>
      <c r="B169" s="3" t="str">
        <f t="shared" si="1"/>
        <v>#REF!</v>
      </c>
    </row>
    <row r="170">
      <c r="A170" s="16">
        <v>74769.0</v>
      </c>
      <c r="B170" s="3" t="str">
        <f t="shared" si="1"/>
        <v>#REF!</v>
      </c>
    </row>
    <row r="171">
      <c r="A171" s="16">
        <v>106497.0</v>
      </c>
      <c r="B171" s="3" t="str">
        <f t="shared" si="1"/>
        <v>#REF!</v>
      </c>
    </row>
    <row r="172">
      <c r="A172" s="7">
        <v>40738.0</v>
      </c>
      <c r="B172" s="3" t="str">
        <f t="shared" si="1"/>
        <v>#REF!</v>
      </c>
    </row>
    <row r="173">
      <c r="A173" s="8">
        <v>117.9</v>
      </c>
      <c r="B173" s="3" t="str">
        <f t="shared" si="1"/>
        <v>#REF!</v>
      </c>
    </row>
    <row r="174">
      <c r="A174" s="8">
        <v>118.36</v>
      </c>
      <c r="B174" s="3" t="str">
        <f t="shared" si="1"/>
        <v>#REF!</v>
      </c>
    </row>
    <row r="175">
      <c r="A175" s="8">
        <v>115.49</v>
      </c>
      <c r="B175" s="3" t="str">
        <f t="shared" si="1"/>
        <v>#REF!</v>
      </c>
    </row>
    <row r="176">
      <c r="A176" s="8">
        <v>116.36</v>
      </c>
      <c r="B176" s="3" t="str">
        <f t="shared" si="1"/>
        <v>#REF!</v>
      </c>
    </row>
    <row r="177">
      <c r="A177" s="11">
        <v>-1.48</v>
      </c>
      <c r="B177" s="3" t="str">
        <f t="shared" si="1"/>
        <v>#REF!</v>
      </c>
    </row>
    <row r="178">
      <c r="A178" s="12">
        <v>-0.0126</v>
      </c>
      <c r="B178" s="3" t="str">
        <f t="shared" si="1"/>
        <v>#REF!</v>
      </c>
    </row>
    <row r="179">
      <c r="A179" s="17">
        <v>80545.0</v>
      </c>
      <c r="B179" s="3" t="str">
        <f t="shared" si="1"/>
        <v>#REF!</v>
      </c>
    </row>
    <row r="180">
      <c r="A180" s="17">
        <v>118129.0</v>
      </c>
      <c r="B180" s="3" t="str">
        <f t="shared" si="1"/>
        <v>#REF!</v>
      </c>
    </row>
    <row r="181">
      <c r="A181" s="7">
        <v>40739.0</v>
      </c>
      <c r="B181" s="3" t="str">
        <f t="shared" si="1"/>
        <v>#REF!</v>
      </c>
    </row>
    <row r="182">
      <c r="A182" s="8">
        <v>116.59</v>
      </c>
      <c r="B182" s="3" t="str">
        <f t="shared" si="1"/>
        <v>#REF!</v>
      </c>
    </row>
    <row r="183">
      <c r="A183" s="8">
        <v>117.77</v>
      </c>
      <c r="B183" s="3" t="str">
        <f t="shared" si="1"/>
        <v>#REF!</v>
      </c>
    </row>
    <row r="184">
      <c r="A184" s="8">
        <v>115.28</v>
      </c>
      <c r="B184" s="3" t="str">
        <f t="shared" si="1"/>
        <v>#REF!</v>
      </c>
    </row>
    <row r="185">
      <c r="A185" s="8">
        <v>117.27</v>
      </c>
      <c r="B185" s="3" t="str">
        <f t="shared" si="1"/>
        <v>#REF!</v>
      </c>
    </row>
    <row r="186">
      <c r="A186" s="9">
        <f>+0.91</f>
        <v>0.91</v>
      </c>
      <c r="B186" s="3" t="str">
        <f t="shared" si="1"/>
        <v>#REF!</v>
      </c>
    </row>
    <row r="187">
      <c r="A187" s="9">
        <f>+0.78%</f>
        <v>0.0078</v>
      </c>
      <c r="B187" s="3" t="str">
        <f t="shared" si="1"/>
        <v>#REF!</v>
      </c>
    </row>
    <row r="188">
      <c r="A188" s="16">
        <v>67859.0</v>
      </c>
      <c r="B188" s="3" t="str">
        <f t="shared" si="1"/>
        <v>#REF!</v>
      </c>
    </row>
    <row r="189">
      <c r="A189" s="16">
        <v>120940.0</v>
      </c>
      <c r="B189" s="3" t="str">
        <f t="shared" si="1"/>
        <v>#REF!</v>
      </c>
    </row>
    <row r="190">
      <c r="A190" s="7">
        <v>40742.0</v>
      </c>
      <c r="B190" s="3" t="str">
        <f t="shared" si="1"/>
        <v>#REF!</v>
      </c>
    </row>
    <row r="191">
      <c r="A191" s="8">
        <v>117.4</v>
      </c>
      <c r="B191" s="3" t="str">
        <f t="shared" si="1"/>
        <v>#REF!</v>
      </c>
    </row>
    <row r="192">
      <c r="A192" s="8">
        <v>117.65</v>
      </c>
      <c r="B192" s="3" t="str">
        <f t="shared" si="1"/>
        <v>#REF!</v>
      </c>
    </row>
    <row r="193">
      <c r="A193" s="8">
        <v>114.66</v>
      </c>
      <c r="B193" s="3" t="str">
        <f t="shared" si="1"/>
        <v>#REF!</v>
      </c>
    </row>
    <row r="194">
      <c r="A194" s="8">
        <v>115.96</v>
      </c>
      <c r="B194" s="3" t="str">
        <f t="shared" si="1"/>
        <v>#REF!</v>
      </c>
    </row>
    <row r="195">
      <c r="A195" s="11">
        <v>-1.31</v>
      </c>
      <c r="B195" s="3" t="str">
        <f t="shared" si="1"/>
        <v>#REF!</v>
      </c>
    </row>
    <row r="196">
      <c r="A196" s="12">
        <v>-0.0112</v>
      </c>
      <c r="B196" s="3" t="str">
        <f t="shared" si="1"/>
        <v>#REF!</v>
      </c>
    </row>
    <row r="197">
      <c r="A197" s="17">
        <v>64168.0</v>
      </c>
      <c r="B197" s="3" t="str">
        <f t="shared" si="1"/>
        <v>#REF!</v>
      </c>
    </row>
    <row r="198">
      <c r="A198" s="17">
        <v>133747.0</v>
      </c>
      <c r="B198" s="3" t="str">
        <f t="shared" si="1"/>
        <v>#REF!</v>
      </c>
    </row>
    <row r="199">
      <c r="A199" s="7">
        <v>40743.0</v>
      </c>
      <c r="B199" s="3" t="str">
        <f t="shared" si="1"/>
        <v>#REF!</v>
      </c>
    </row>
    <row r="200">
      <c r="A200" s="8">
        <v>116.24</v>
      </c>
      <c r="B200" s="3" t="str">
        <f t="shared" si="1"/>
        <v>#REF!</v>
      </c>
    </row>
    <row r="201">
      <c r="A201" s="8">
        <v>118.26</v>
      </c>
      <c r="B201" s="3" t="str">
        <f t="shared" si="1"/>
        <v>#REF!</v>
      </c>
    </row>
    <row r="202">
      <c r="A202" s="8">
        <v>116.05</v>
      </c>
      <c r="B202" s="3" t="str">
        <f t="shared" si="1"/>
        <v>#REF!</v>
      </c>
    </row>
    <row r="203">
      <c r="A203" s="8">
        <v>116.92</v>
      </c>
      <c r="B203" s="3" t="str">
        <f t="shared" si="1"/>
        <v>#REF!</v>
      </c>
    </row>
    <row r="204">
      <c r="A204" s="9">
        <f>+0.96</f>
        <v>0.96</v>
      </c>
      <c r="B204" s="3" t="str">
        <f t="shared" si="1"/>
        <v>#REF!</v>
      </c>
    </row>
    <row r="205">
      <c r="A205" s="9">
        <f>+0.83%</f>
        <v>0.0083</v>
      </c>
      <c r="B205" s="3" t="str">
        <f t="shared" si="1"/>
        <v>#REF!</v>
      </c>
    </row>
    <row r="206">
      <c r="A206" s="16">
        <v>105143.0</v>
      </c>
      <c r="B206" s="3" t="str">
        <f t="shared" si="1"/>
        <v>#REF!</v>
      </c>
    </row>
    <row r="207">
      <c r="A207" s="16">
        <v>135701.0</v>
      </c>
      <c r="B207" s="3" t="str">
        <f t="shared" si="1"/>
        <v>#REF!</v>
      </c>
    </row>
    <row r="208">
      <c r="A208" s="7">
        <v>40744.0</v>
      </c>
      <c r="B208" s="3" t="str">
        <f t="shared" si="1"/>
        <v>#REF!</v>
      </c>
    </row>
    <row r="209">
      <c r="A209" s="8">
        <v>117.4</v>
      </c>
      <c r="B209" s="3" t="str">
        <f t="shared" si="1"/>
        <v>#REF!</v>
      </c>
    </row>
    <row r="210">
      <c r="A210" s="8">
        <v>118.68</v>
      </c>
      <c r="B210" s="3" t="str">
        <f t="shared" si="1"/>
        <v>#REF!</v>
      </c>
    </row>
    <row r="211">
      <c r="A211" s="8">
        <v>116.98</v>
      </c>
      <c r="B211" s="3" t="str">
        <f t="shared" si="1"/>
        <v>#REF!</v>
      </c>
    </row>
    <row r="212">
      <c r="A212" s="8">
        <v>118.07</v>
      </c>
      <c r="B212" s="3" t="str">
        <f t="shared" si="1"/>
        <v>#REF!</v>
      </c>
    </row>
    <row r="213">
      <c r="A213" s="9">
        <f>+1.15</f>
        <v>1.15</v>
      </c>
      <c r="B213" s="3" t="str">
        <f t="shared" si="1"/>
        <v>#REF!</v>
      </c>
    </row>
    <row r="214">
      <c r="A214" s="9">
        <f>+0.98%</f>
        <v>0.0098</v>
      </c>
      <c r="B214" s="3" t="str">
        <f t="shared" si="1"/>
        <v>#REF!</v>
      </c>
    </row>
    <row r="215">
      <c r="A215" s="16">
        <v>71786.0</v>
      </c>
      <c r="B215" s="3" t="str">
        <f t="shared" si="1"/>
        <v>#REF!</v>
      </c>
    </row>
    <row r="216">
      <c r="A216" s="16">
        <v>136092.0</v>
      </c>
      <c r="B216" s="3" t="str">
        <f t="shared" si="1"/>
        <v>#REF!</v>
      </c>
    </row>
    <row r="217">
      <c r="A217" s="7">
        <v>40745.0</v>
      </c>
      <c r="B217" s="3" t="str">
        <f t="shared" si="1"/>
        <v>#REF!</v>
      </c>
    </row>
    <row r="218">
      <c r="A218" s="8">
        <v>118.22</v>
      </c>
      <c r="B218" s="3" t="str">
        <f t="shared" si="1"/>
        <v>#REF!</v>
      </c>
    </row>
    <row r="219">
      <c r="A219" s="8">
        <v>119.15</v>
      </c>
      <c r="B219" s="3" t="str">
        <f t="shared" si="1"/>
        <v>#REF!</v>
      </c>
    </row>
    <row r="220">
      <c r="A220" s="8">
        <v>116.61</v>
      </c>
      <c r="B220" s="3" t="str">
        <f t="shared" si="1"/>
        <v>#REF!</v>
      </c>
    </row>
    <row r="221">
      <c r="A221" s="8">
        <v>117.44</v>
      </c>
      <c r="B221" s="3" t="str">
        <f t="shared" si="1"/>
        <v>#REF!</v>
      </c>
    </row>
    <row r="222">
      <c r="A222" s="11">
        <v>-0.63</v>
      </c>
      <c r="B222" s="3" t="str">
        <f t="shared" si="1"/>
        <v>#REF!</v>
      </c>
    </row>
    <row r="223">
      <c r="A223" s="12">
        <v>-0.0053</v>
      </c>
      <c r="B223" s="3" t="str">
        <f t="shared" si="1"/>
        <v>#REF!</v>
      </c>
    </row>
    <row r="224">
      <c r="A224" s="17">
        <v>74239.0</v>
      </c>
      <c r="B224" s="3" t="str">
        <f t="shared" si="1"/>
        <v>#REF!</v>
      </c>
    </row>
    <row r="225">
      <c r="A225" s="17">
        <v>141479.0</v>
      </c>
      <c r="B225" s="3" t="str">
        <f t="shared" si="1"/>
        <v>#REF!</v>
      </c>
    </row>
    <row r="226">
      <c r="A226" s="7">
        <v>40746.0</v>
      </c>
      <c r="B226" s="3" t="str">
        <f t="shared" si="1"/>
        <v>#REF!</v>
      </c>
    </row>
    <row r="227">
      <c r="A227" s="8">
        <v>117.98</v>
      </c>
      <c r="B227" s="3" t="str">
        <f t="shared" si="1"/>
        <v>#REF!</v>
      </c>
    </row>
    <row r="228">
      <c r="A228" s="8">
        <v>118.67</v>
      </c>
      <c r="B228" s="3" t="str">
        <f t="shared" si="1"/>
        <v>#REF!</v>
      </c>
    </row>
    <row r="229">
      <c r="A229" s="8">
        <v>117.25</v>
      </c>
      <c r="B229" s="3" t="str">
        <f t="shared" si="1"/>
        <v>#REF!</v>
      </c>
    </row>
    <row r="230">
      <c r="A230" s="8">
        <v>118.54</v>
      </c>
      <c r="B230" s="3" t="str">
        <f t="shared" si="1"/>
        <v>#REF!</v>
      </c>
    </row>
    <row r="231">
      <c r="A231" s="9">
        <f>+1.1</f>
        <v>1.1</v>
      </c>
      <c r="B231" s="3" t="str">
        <f t="shared" si="1"/>
        <v>#REF!</v>
      </c>
    </row>
    <row r="232">
      <c r="A232" s="9">
        <f>+0.94%</f>
        <v>0.0094</v>
      </c>
      <c r="B232" s="3" t="str">
        <f t="shared" si="1"/>
        <v>#REF!</v>
      </c>
    </row>
    <row r="233">
      <c r="A233" s="16">
        <v>42777.0</v>
      </c>
      <c r="B233" s="3" t="str">
        <f t="shared" si="1"/>
        <v>#REF!</v>
      </c>
    </row>
    <row r="234">
      <c r="A234" s="16">
        <v>141357.0</v>
      </c>
      <c r="B234" s="3" t="str">
        <f t="shared" si="1"/>
        <v>#REF!</v>
      </c>
    </row>
    <row r="235">
      <c r="A235" s="7">
        <v>40749.0</v>
      </c>
      <c r="B235" s="3" t="str">
        <f t="shared" si="1"/>
        <v>#REF!</v>
      </c>
    </row>
    <row r="236">
      <c r="A236" s="8">
        <v>117.92</v>
      </c>
      <c r="B236" s="3" t="str">
        <f t="shared" si="1"/>
        <v>#REF!</v>
      </c>
    </row>
    <row r="237">
      <c r="A237" s="8">
        <v>118.26</v>
      </c>
      <c r="B237" s="3" t="str">
        <f t="shared" si="1"/>
        <v>#REF!</v>
      </c>
    </row>
    <row r="238">
      <c r="A238" s="8">
        <v>116.78</v>
      </c>
      <c r="B238" s="3" t="str">
        <f t="shared" si="1"/>
        <v>#REF!</v>
      </c>
    </row>
    <row r="239">
      <c r="A239" s="8">
        <v>117.83</v>
      </c>
      <c r="B239" s="3" t="str">
        <f t="shared" si="1"/>
        <v>#REF!</v>
      </c>
    </row>
    <row r="240">
      <c r="A240" s="11">
        <v>-0.71</v>
      </c>
      <c r="B240" s="3" t="str">
        <f t="shared" si="1"/>
        <v>#REF!</v>
      </c>
    </row>
    <row r="241">
      <c r="A241" s="12">
        <v>-0.006</v>
      </c>
      <c r="B241" s="3" t="str">
        <f t="shared" si="1"/>
        <v>#REF!</v>
      </c>
    </row>
    <row r="242">
      <c r="A242" s="17">
        <v>61116.0</v>
      </c>
      <c r="B242" s="3" t="str">
        <f t="shared" si="1"/>
        <v>#REF!</v>
      </c>
    </row>
    <row r="243">
      <c r="A243" s="17">
        <v>144508.0</v>
      </c>
      <c r="B243" s="3" t="str">
        <f t="shared" si="1"/>
        <v>#REF!</v>
      </c>
    </row>
    <row r="244">
      <c r="A244" s="7">
        <v>40750.0</v>
      </c>
      <c r="B244" s="3" t="str">
        <f t="shared" si="1"/>
        <v>#REF!</v>
      </c>
    </row>
    <row r="245">
      <c r="A245" s="8">
        <v>117.55</v>
      </c>
      <c r="B245" s="3" t="str">
        <f t="shared" si="1"/>
        <v>#REF!</v>
      </c>
    </row>
    <row r="246">
      <c r="A246" s="8">
        <v>118.97</v>
      </c>
      <c r="B246" s="3" t="str">
        <f t="shared" si="1"/>
        <v>#REF!</v>
      </c>
    </row>
    <row r="247">
      <c r="A247" s="8">
        <v>116.47</v>
      </c>
      <c r="B247" s="3" t="str">
        <f t="shared" si="1"/>
        <v>#REF!</v>
      </c>
    </row>
    <row r="248">
      <c r="A248" s="8">
        <v>118.2</v>
      </c>
      <c r="B248" s="3" t="str">
        <f t="shared" si="1"/>
        <v>#REF!</v>
      </c>
    </row>
    <row r="249">
      <c r="A249" s="9">
        <f>+0.37</f>
        <v>0.37</v>
      </c>
      <c r="B249" s="3" t="str">
        <f t="shared" si="1"/>
        <v>#REF!</v>
      </c>
    </row>
    <row r="250">
      <c r="A250" s="9">
        <f>+0.31%</f>
        <v>0.0031</v>
      </c>
      <c r="B250" s="3" t="str">
        <f t="shared" si="1"/>
        <v>#REF!</v>
      </c>
    </row>
    <row r="251">
      <c r="A251" s="16">
        <v>66393.0</v>
      </c>
      <c r="B251" s="3" t="str">
        <f t="shared" si="1"/>
        <v>#REF!</v>
      </c>
    </row>
    <row r="252">
      <c r="A252" s="16">
        <v>144168.0</v>
      </c>
      <c r="B252" s="3" t="str">
        <f t="shared" si="1"/>
        <v>#REF!</v>
      </c>
    </row>
    <row r="253">
      <c r="A253" s="7">
        <v>40751.0</v>
      </c>
      <c r="B253" s="3" t="str">
        <f t="shared" si="1"/>
        <v>#REF!</v>
      </c>
    </row>
    <row r="254">
      <c r="A254" s="8">
        <v>118.11</v>
      </c>
      <c r="B254" s="3" t="str">
        <f t="shared" si="1"/>
        <v>#REF!</v>
      </c>
    </row>
    <row r="255">
      <c r="A255" s="8">
        <v>118.39</v>
      </c>
      <c r="B255" s="3" t="str">
        <f t="shared" si="1"/>
        <v>#REF!</v>
      </c>
    </row>
    <row r="256">
      <c r="A256" s="8">
        <v>117.03</v>
      </c>
      <c r="B256" s="3" t="str">
        <f t="shared" si="1"/>
        <v>#REF!</v>
      </c>
    </row>
    <row r="257">
      <c r="A257" s="8">
        <v>117.18</v>
      </c>
      <c r="B257" s="3" t="str">
        <f t="shared" si="1"/>
        <v>#REF!</v>
      </c>
    </row>
    <row r="258">
      <c r="A258" s="11">
        <v>-1.02</v>
      </c>
      <c r="B258" s="3" t="str">
        <f t="shared" si="1"/>
        <v>#REF!</v>
      </c>
    </row>
    <row r="259">
      <c r="A259" s="12">
        <v>-0.0086</v>
      </c>
      <c r="B259" s="3" t="str">
        <f t="shared" si="1"/>
        <v>#REF!</v>
      </c>
    </row>
    <row r="260">
      <c r="A260" s="17">
        <v>89103.0</v>
      </c>
      <c r="B260" s="3" t="str">
        <f t="shared" si="1"/>
        <v>#REF!</v>
      </c>
    </row>
    <row r="261">
      <c r="A261" s="17">
        <v>145073.0</v>
      </c>
      <c r="B261" s="3" t="str">
        <f t="shared" si="1"/>
        <v>#REF!</v>
      </c>
    </row>
    <row r="262">
      <c r="A262" s="7">
        <v>40752.0</v>
      </c>
      <c r="B262" s="3" t="str">
        <f t="shared" si="1"/>
        <v>#REF!</v>
      </c>
    </row>
    <row r="263">
      <c r="A263" s="8">
        <v>117.03</v>
      </c>
      <c r="B263" s="3" t="str">
        <f t="shared" si="1"/>
        <v>#REF!</v>
      </c>
    </row>
    <row r="264">
      <c r="A264" s="8">
        <v>118.41</v>
      </c>
      <c r="B264" s="3" t="str">
        <f t="shared" si="1"/>
        <v>#REF!</v>
      </c>
    </row>
    <row r="265">
      <c r="A265" s="8">
        <v>116.84</v>
      </c>
      <c r="B265" s="3" t="str">
        <f t="shared" si="1"/>
        <v>#REF!</v>
      </c>
    </row>
    <row r="266">
      <c r="A266" s="8">
        <v>117.17</v>
      </c>
      <c r="B266" s="3" t="str">
        <f t="shared" si="1"/>
        <v>#REF!</v>
      </c>
    </row>
    <row r="267">
      <c r="A267" s="11">
        <v>-0.01</v>
      </c>
      <c r="B267" s="3" t="str">
        <f t="shared" si="1"/>
        <v>#REF!</v>
      </c>
    </row>
    <row r="268">
      <c r="A268" s="12">
        <v>-1.0E-4</v>
      </c>
      <c r="B268" s="3" t="str">
        <f t="shared" si="1"/>
        <v>#REF!</v>
      </c>
    </row>
    <row r="269">
      <c r="A269" s="17">
        <v>104666.0</v>
      </c>
      <c r="B269" s="3" t="str">
        <f t="shared" si="1"/>
        <v>#REF!</v>
      </c>
    </row>
    <row r="270">
      <c r="A270" s="17">
        <v>147638.0</v>
      </c>
      <c r="B270" s="3" t="str">
        <f t="shared" si="1"/>
        <v>#REF!</v>
      </c>
    </row>
    <row r="271">
      <c r="A271" s="7">
        <v>40753.0</v>
      </c>
      <c r="B271" s="3" t="str">
        <f t="shared" si="1"/>
        <v>#REF!</v>
      </c>
    </row>
    <row r="272">
      <c r="A272" s="8">
        <v>117.24</v>
      </c>
      <c r="B272" s="3" t="str">
        <f t="shared" si="1"/>
        <v>#REF!</v>
      </c>
    </row>
    <row r="273">
      <c r="A273" s="8">
        <v>117.53</v>
      </c>
      <c r="B273" s="3" t="str">
        <f t="shared" si="1"/>
        <v>#REF!</v>
      </c>
    </row>
    <row r="274">
      <c r="A274" s="8">
        <v>115.55</v>
      </c>
      <c r="B274" s="3" t="str">
        <f t="shared" si="1"/>
        <v>#REF!</v>
      </c>
    </row>
    <row r="275">
      <c r="A275" s="8">
        <v>116.53</v>
      </c>
      <c r="B275" s="3" t="str">
        <f t="shared" si="1"/>
        <v>#REF!</v>
      </c>
    </row>
    <row r="276">
      <c r="A276" s="11">
        <v>-0.64</v>
      </c>
      <c r="B276" s="3" t="str">
        <f t="shared" si="1"/>
        <v>#REF!</v>
      </c>
    </row>
    <row r="277">
      <c r="A277" s="12">
        <v>-0.0055</v>
      </c>
      <c r="B277" s="3" t="str">
        <f t="shared" si="1"/>
        <v>#REF!</v>
      </c>
    </row>
    <row r="278">
      <c r="A278" s="17">
        <v>77272.0</v>
      </c>
      <c r="B278" s="3" t="str">
        <f t="shared" si="1"/>
        <v>#REF!</v>
      </c>
    </row>
    <row r="279">
      <c r="A279" s="17">
        <v>146710.0</v>
      </c>
      <c r="B279" s="3" t="str">
        <f t="shared" si="1"/>
        <v>#REF!</v>
      </c>
    </row>
    <row r="280">
      <c r="A280" s="7">
        <v>40756.0</v>
      </c>
      <c r="B280" s="3" t="str">
        <f t="shared" si="1"/>
        <v>#REF!</v>
      </c>
    </row>
    <row r="281">
      <c r="A281" s="8">
        <v>116.79</v>
      </c>
      <c r="B281" s="3" t="str">
        <f t="shared" si="1"/>
        <v>#REF!</v>
      </c>
    </row>
    <row r="282">
      <c r="A282" s="8">
        <v>120.0</v>
      </c>
      <c r="B282" s="3" t="str">
        <f t="shared" si="1"/>
        <v>#REF!</v>
      </c>
    </row>
    <row r="283">
      <c r="A283" s="8">
        <v>114.51</v>
      </c>
      <c r="B283" s="3" t="str">
        <f t="shared" si="1"/>
        <v>#REF!</v>
      </c>
    </row>
    <row r="284">
      <c r="A284" s="8">
        <v>116.53</v>
      </c>
      <c r="B284" s="3" t="str">
        <f t="shared" si="1"/>
        <v>#REF!</v>
      </c>
    </row>
    <row r="285">
      <c r="A285" s="37" t="s">
        <v>10</v>
      </c>
      <c r="B285" s="3" t="str">
        <f t="shared" si="1"/>
        <v>#REF!</v>
      </c>
    </row>
    <row r="286">
      <c r="A286" s="37" t="s">
        <v>10</v>
      </c>
      <c r="B286" s="3" t="str">
        <f t="shared" si="1"/>
        <v>#REF!</v>
      </c>
    </row>
    <row r="287">
      <c r="A287" s="38">
        <v>100976.0</v>
      </c>
      <c r="B287" s="3" t="str">
        <f t="shared" si="1"/>
        <v>#REF!</v>
      </c>
    </row>
    <row r="288">
      <c r="A288" s="38">
        <v>147757.0</v>
      </c>
      <c r="B288" s="3" t="str">
        <f t="shared" si="1"/>
        <v>#REF!</v>
      </c>
    </row>
    <row r="289">
      <c r="A289" s="7">
        <v>40757.0</v>
      </c>
      <c r="B289" s="3" t="str">
        <f t="shared" si="1"/>
        <v>#REF!</v>
      </c>
    </row>
    <row r="290">
      <c r="A290" s="8">
        <v>116.53</v>
      </c>
      <c r="B290" s="3" t="str">
        <f t="shared" si="1"/>
        <v>#REF!</v>
      </c>
    </row>
    <row r="291">
      <c r="A291" s="8">
        <v>118.1</v>
      </c>
      <c r="B291" s="3" t="str">
        <f t="shared" si="1"/>
        <v>#REF!</v>
      </c>
    </row>
    <row r="292">
      <c r="A292" s="8">
        <v>115.26</v>
      </c>
      <c r="B292" s="3" t="str">
        <f t="shared" si="1"/>
        <v>#REF!</v>
      </c>
    </row>
    <row r="293">
      <c r="A293" s="8">
        <v>116.18</v>
      </c>
      <c r="B293" s="3" t="str">
        <f t="shared" si="1"/>
        <v>#REF!</v>
      </c>
    </row>
    <row r="294">
      <c r="A294" s="11">
        <v>-0.35</v>
      </c>
      <c r="B294" s="3" t="str">
        <f t="shared" si="1"/>
        <v>#REF!</v>
      </c>
    </row>
    <row r="295">
      <c r="A295" s="12">
        <v>-0.003</v>
      </c>
      <c r="B295" s="3" t="str">
        <f t="shared" si="1"/>
        <v>#REF!</v>
      </c>
    </row>
    <row r="296">
      <c r="A296" s="17">
        <v>105533.0</v>
      </c>
      <c r="B296" s="3" t="str">
        <f t="shared" si="1"/>
        <v>#REF!</v>
      </c>
    </row>
    <row r="297">
      <c r="A297" s="17">
        <v>144056.0</v>
      </c>
      <c r="B297" s="3" t="str">
        <f t="shared" si="1"/>
        <v>#REF!</v>
      </c>
    </row>
    <row r="298">
      <c r="A298" s="7">
        <v>40758.0</v>
      </c>
      <c r="B298" s="3" t="str">
        <f t="shared" si="1"/>
        <v>#REF!</v>
      </c>
    </row>
    <row r="299">
      <c r="A299" s="8">
        <v>115.92</v>
      </c>
      <c r="B299" s="3" t="str">
        <f t="shared" si="1"/>
        <v>#REF!</v>
      </c>
    </row>
    <row r="300">
      <c r="A300" s="8">
        <v>115.98</v>
      </c>
      <c r="B300" s="3" t="str">
        <f t="shared" si="1"/>
        <v>#REF!</v>
      </c>
    </row>
    <row r="301">
      <c r="A301" s="8">
        <v>112.66</v>
      </c>
      <c r="B301" s="3" t="str">
        <f t="shared" si="1"/>
        <v>#REF!</v>
      </c>
    </row>
    <row r="302">
      <c r="A302" s="8">
        <v>113.07</v>
      </c>
      <c r="B302" s="3" t="str">
        <f t="shared" si="1"/>
        <v>#REF!</v>
      </c>
    </row>
    <row r="303">
      <c r="A303" s="11">
        <v>-3.11</v>
      </c>
      <c r="B303" s="3" t="str">
        <f t="shared" si="1"/>
        <v>#REF!</v>
      </c>
    </row>
    <row r="304">
      <c r="A304" s="12">
        <v>-0.0268</v>
      </c>
      <c r="B304" s="3" t="str">
        <f t="shared" si="1"/>
        <v>#REF!</v>
      </c>
    </row>
    <row r="305">
      <c r="A305" s="17">
        <v>114726.0</v>
      </c>
      <c r="B305" s="3" t="str">
        <f t="shared" si="1"/>
        <v>#REF!</v>
      </c>
    </row>
    <row r="306">
      <c r="A306" s="17">
        <v>144734.0</v>
      </c>
      <c r="B306" s="3" t="str">
        <f t="shared" si="1"/>
        <v>#REF!</v>
      </c>
    </row>
    <row r="307">
      <c r="A307" s="7">
        <v>40759.0</v>
      </c>
      <c r="B307" s="3" t="str">
        <f t="shared" si="1"/>
        <v>#REF!</v>
      </c>
    </row>
    <row r="308">
      <c r="A308" s="8">
        <v>113.34</v>
      </c>
      <c r="B308" s="3" t="str">
        <f t="shared" si="1"/>
        <v>#REF!</v>
      </c>
    </row>
    <row r="309">
      <c r="A309" s="8">
        <v>113.55</v>
      </c>
      <c r="B309" s="3" t="str">
        <f t="shared" si="1"/>
        <v>#REF!</v>
      </c>
    </row>
    <row r="310">
      <c r="A310" s="8">
        <v>106.9</v>
      </c>
      <c r="B310" s="3" t="str">
        <f t="shared" si="1"/>
        <v>#REF!</v>
      </c>
    </row>
    <row r="311">
      <c r="A311" s="8">
        <v>107.16</v>
      </c>
      <c r="B311" s="3" t="str">
        <f t="shared" si="1"/>
        <v>#REF!</v>
      </c>
    </row>
    <row r="312">
      <c r="A312" s="11">
        <v>-5.91</v>
      </c>
      <c r="B312" s="3" t="str">
        <f t="shared" si="1"/>
        <v>#REF!</v>
      </c>
    </row>
    <row r="313">
      <c r="A313" s="12">
        <v>-0.0523</v>
      </c>
      <c r="B313" s="3" t="str">
        <f t="shared" si="1"/>
        <v>#REF!</v>
      </c>
    </row>
    <row r="314">
      <c r="A314" s="17">
        <v>151974.0</v>
      </c>
      <c r="B314" s="3" t="str">
        <f t="shared" si="1"/>
        <v>#REF!</v>
      </c>
    </row>
    <row r="315">
      <c r="A315" s="17">
        <v>147963.0</v>
      </c>
      <c r="B315" s="3" t="str">
        <f t="shared" si="1"/>
        <v>#REF!</v>
      </c>
    </row>
    <row r="316">
      <c r="A316" s="7">
        <v>40760.0</v>
      </c>
      <c r="B316" s="3" t="str">
        <f t="shared" si="1"/>
        <v>#REF!</v>
      </c>
    </row>
    <row r="317">
      <c r="A317" s="8">
        <v>107.41</v>
      </c>
      <c r="B317" s="3" t="str">
        <f t="shared" si="1"/>
        <v>#REF!</v>
      </c>
    </row>
    <row r="318">
      <c r="A318" s="8">
        <v>110.2</v>
      </c>
      <c r="B318" s="3" t="str">
        <f t="shared" si="1"/>
        <v>#REF!</v>
      </c>
    </row>
    <row r="319">
      <c r="A319" s="8">
        <v>104.26</v>
      </c>
      <c r="B319" s="3" t="str">
        <f t="shared" si="1"/>
        <v>#REF!</v>
      </c>
    </row>
    <row r="320">
      <c r="A320" s="8">
        <v>109.34</v>
      </c>
      <c r="B320" s="3" t="str">
        <f t="shared" si="1"/>
        <v>#REF!</v>
      </c>
    </row>
    <row r="321">
      <c r="A321" s="9">
        <f>+2.18</f>
        <v>2.18</v>
      </c>
      <c r="B321" s="3" t="str">
        <f t="shared" si="1"/>
        <v>#REF!</v>
      </c>
    </row>
    <row r="322">
      <c r="A322" s="9">
        <f>+2.03%</f>
        <v>0.0203</v>
      </c>
      <c r="B322" s="3" t="str">
        <f t="shared" si="1"/>
        <v>#REF!</v>
      </c>
    </row>
    <row r="323">
      <c r="A323" s="16">
        <v>133614.0</v>
      </c>
      <c r="B323" s="3" t="str">
        <f t="shared" si="1"/>
        <v>#REF!</v>
      </c>
    </row>
    <row r="324">
      <c r="A324" s="16">
        <v>140240.0</v>
      </c>
      <c r="B324" s="3" t="str">
        <f t="shared" si="1"/>
        <v>#REF!</v>
      </c>
    </row>
    <row r="325">
      <c r="A325" s="7">
        <v>40763.0</v>
      </c>
      <c r="B325" s="3" t="str">
        <f t="shared" si="1"/>
        <v>#REF!</v>
      </c>
    </row>
    <row r="326">
      <c r="A326" s="8">
        <v>106.2</v>
      </c>
      <c r="B326" s="3" t="str">
        <f t="shared" si="1"/>
        <v>#REF!</v>
      </c>
    </row>
    <row r="327">
      <c r="A327" s="8">
        <v>107.96</v>
      </c>
      <c r="B327" s="3" t="str">
        <f t="shared" si="1"/>
        <v>#REF!</v>
      </c>
    </row>
    <row r="328">
      <c r="A328" s="8">
        <v>102.74</v>
      </c>
      <c r="B328" s="3" t="str">
        <f t="shared" si="1"/>
        <v>#REF!</v>
      </c>
    </row>
    <row r="329">
      <c r="A329" s="8">
        <v>103.78</v>
      </c>
      <c r="B329" s="3" t="str">
        <f t="shared" si="1"/>
        <v>#REF!</v>
      </c>
    </row>
    <row r="330">
      <c r="A330" s="11">
        <v>-5.56</v>
      </c>
      <c r="B330" s="3" t="str">
        <f t="shared" si="1"/>
        <v>#REF!</v>
      </c>
    </row>
    <row r="331">
      <c r="A331" s="12">
        <v>-0.0509</v>
      </c>
      <c r="B331" s="3" t="str">
        <f t="shared" si="1"/>
        <v>#REF!</v>
      </c>
    </row>
    <row r="332">
      <c r="A332" s="17">
        <v>142472.0</v>
      </c>
      <c r="B332" s="3" t="str">
        <f t="shared" si="1"/>
        <v>#REF!</v>
      </c>
    </row>
    <row r="333">
      <c r="A333" s="17">
        <v>132418.0</v>
      </c>
      <c r="B333" s="3" t="str">
        <f t="shared" si="1"/>
        <v>#REF!</v>
      </c>
    </row>
    <row r="334">
      <c r="A334" s="7">
        <v>40764.0</v>
      </c>
      <c r="B334" s="3" t="str">
        <f t="shared" si="1"/>
        <v>#REF!</v>
      </c>
    </row>
    <row r="335">
      <c r="A335" s="8">
        <v>103.5</v>
      </c>
      <c r="B335" s="3" t="str">
        <f t="shared" si="1"/>
        <v>#REF!</v>
      </c>
    </row>
    <row r="336">
      <c r="A336" s="8">
        <v>105.9</v>
      </c>
      <c r="B336" s="3" t="str">
        <f t="shared" si="1"/>
        <v>#REF!</v>
      </c>
    </row>
    <row r="337">
      <c r="A337" s="8">
        <v>99.0</v>
      </c>
      <c r="B337" s="3" t="str">
        <f t="shared" si="1"/>
        <v>#REF!</v>
      </c>
    </row>
    <row r="338">
      <c r="A338" s="8">
        <v>102.52</v>
      </c>
      <c r="B338" s="3" t="str">
        <f t="shared" si="1"/>
        <v>#REF!</v>
      </c>
    </row>
    <row r="339">
      <c r="A339" s="11">
        <v>-1.26</v>
      </c>
      <c r="B339" s="3" t="str">
        <f t="shared" si="1"/>
        <v>#REF!</v>
      </c>
    </row>
    <row r="340">
      <c r="A340" s="12">
        <v>-0.0121</v>
      </c>
      <c r="B340" s="3" t="str">
        <f t="shared" si="1"/>
        <v>#REF!</v>
      </c>
    </row>
    <row r="341">
      <c r="A341" s="17">
        <v>158739.0</v>
      </c>
      <c r="B341" s="3" t="str">
        <f t="shared" si="1"/>
        <v>#REF!</v>
      </c>
    </row>
    <row r="342">
      <c r="A342" s="17">
        <v>128670.0</v>
      </c>
      <c r="B342" s="3" t="str">
        <f t="shared" si="1"/>
        <v>#REF!</v>
      </c>
    </row>
    <row r="343">
      <c r="A343" s="7">
        <v>40765.0</v>
      </c>
      <c r="B343" s="3" t="str">
        <f t="shared" si="1"/>
        <v>#REF!</v>
      </c>
    </row>
    <row r="344">
      <c r="A344" s="8">
        <v>104.47</v>
      </c>
      <c r="B344" s="3" t="str">
        <f t="shared" si="1"/>
        <v>#REF!</v>
      </c>
    </row>
    <row r="345">
      <c r="A345" s="8">
        <v>107.0</v>
      </c>
      <c r="B345" s="3" t="str">
        <f t="shared" si="1"/>
        <v>#REF!</v>
      </c>
    </row>
    <row r="346">
      <c r="A346" s="8">
        <v>103.4</v>
      </c>
      <c r="B346" s="3" t="str">
        <f t="shared" si="1"/>
        <v>#REF!</v>
      </c>
    </row>
    <row r="347">
      <c r="A347" s="8">
        <v>106.62</v>
      </c>
      <c r="B347" s="3" t="str">
        <f t="shared" si="1"/>
        <v>#REF!</v>
      </c>
    </row>
    <row r="348">
      <c r="A348" s="9">
        <f>+4.1</f>
        <v>4.1</v>
      </c>
      <c r="B348" s="3" t="str">
        <f t="shared" si="1"/>
        <v>#REF!</v>
      </c>
    </row>
    <row r="349">
      <c r="A349" s="9">
        <f>+4%</f>
        <v>0.04</v>
      </c>
      <c r="B349" s="3" t="str">
        <f t="shared" si="1"/>
        <v>#REF!</v>
      </c>
    </row>
    <row r="350">
      <c r="A350" s="16">
        <v>169925.0</v>
      </c>
      <c r="B350" s="3" t="str">
        <f t="shared" si="1"/>
        <v>#REF!</v>
      </c>
    </row>
    <row r="351">
      <c r="A351" s="16">
        <v>141738.0</v>
      </c>
      <c r="B351" s="3" t="str">
        <f t="shared" si="1"/>
        <v>#REF!</v>
      </c>
    </row>
    <row r="352">
      <c r="A352" s="7">
        <v>40766.0</v>
      </c>
      <c r="B352" s="3" t="str">
        <f t="shared" si="1"/>
        <v>#REF!</v>
      </c>
    </row>
    <row r="353">
      <c r="A353" s="8">
        <v>105.0</v>
      </c>
      <c r="B353" s="3" t="str">
        <f t="shared" si="1"/>
        <v>#REF!</v>
      </c>
    </row>
    <row r="354">
      <c r="A354" s="8">
        <v>108.0</v>
      </c>
      <c r="B354" s="3" t="str">
        <f t="shared" si="1"/>
        <v>#REF!</v>
      </c>
    </row>
    <row r="355">
      <c r="A355" s="8">
        <v>104.27</v>
      </c>
      <c r="B355" s="3" t="str">
        <f t="shared" si="1"/>
        <v>#REF!</v>
      </c>
    </row>
    <row r="356">
      <c r="A356" s="8">
        <v>107.82</v>
      </c>
      <c r="B356" s="3" t="str">
        <f t="shared" si="1"/>
        <v>#REF!</v>
      </c>
    </row>
    <row r="357">
      <c r="A357" s="9">
        <f>+1.2</f>
        <v>1.2</v>
      </c>
      <c r="B357" s="3" t="str">
        <f t="shared" si="1"/>
        <v>#REF!</v>
      </c>
    </row>
    <row r="358">
      <c r="A358" s="9">
        <f>+1.13%</f>
        <v>0.0113</v>
      </c>
      <c r="B358" s="3" t="str">
        <f t="shared" si="1"/>
        <v>#REF!</v>
      </c>
    </row>
    <row r="359">
      <c r="A359" s="16">
        <v>159458.0</v>
      </c>
      <c r="B359" s="3" t="str">
        <f t="shared" si="1"/>
        <v>#REF!</v>
      </c>
    </row>
    <row r="360">
      <c r="A360" s="16">
        <v>141148.0</v>
      </c>
      <c r="B360" s="3" t="str">
        <f t="shared" si="1"/>
        <v>#REF!</v>
      </c>
    </row>
    <row r="361">
      <c r="A361" s="7">
        <v>40767.0</v>
      </c>
      <c r="B361" s="3" t="str">
        <f t="shared" si="1"/>
        <v>#REF!</v>
      </c>
    </row>
    <row r="362">
      <c r="A362" s="8">
        <v>107.71</v>
      </c>
      <c r="B362" s="3" t="str">
        <f t="shared" si="1"/>
        <v>#REF!</v>
      </c>
    </row>
    <row r="363">
      <c r="A363" s="8">
        <v>108.9</v>
      </c>
      <c r="B363" s="3" t="str">
        <f t="shared" si="1"/>
        <v>#REF!</v>
      </c>
    </row>
    <row r="364">
      <c r="A364" s="8">
        <v>106.65</v>
      </c>
      <c r="B364" s="3" t="str">
        <f t="shared" si="1"/>
        <v>#REF!</v>
      </c>
    </row>
    <row r="365">
      <c r="A365" s="8">
        <v>107.76</v>
      </c>
      <c r="B365" s="3" t="str">
        <f t="shared" si="1"/>
        <v>#REF!</v>
      </c>
    </row>
    <row r="366">
      <c r="A366" s="11">
        <v>-0.06</v>
      </c>
      <c r="B366" s="3" t="str">
        <f t="shared" si="1"/>
        <v>#REF!</v>
      </c>
    </row>
    <row r="367">
      <c r="A367" s="12">
        <v>-6.0E-4</v>
      </c>
      <c r="B367" s="3" t="str">
        <f t="shared" si="1"/>
        <v>#REF!</v>
      </c>
    </row>
    <row r="368">
      <c r="A368" s="17">
        <v>156820.0</v>
      </c>
      <c r="B368" s="3" t="str">
        <f t="shared" si="1"/>
        <v>#REF!</v>
      </c>
    </row>
    <row r="369">
      <c r="A369" s="17">
        <v>150372.0</v>
      </c>
      <c r="B369" s="3" t="str">
        <f t="shared" si="1"/>
        <v>#REF!</v>
      </c>
    </row>
    <row r="370">
      <c r="A370" s="7">
        <v>40770.0</v>
      </c>
      <c r="B370" s="3" t="str">
        <f t="shared" si="1"/>
        <v>#REF!</v>
      </c>
    </row>
    <row r="371">
      <c r="A371" s="8">
        <v>107.84</v>
      </c>
      <c r="B371" s="3" t="str">
        <f t="shared" si="1"/>
        <v>#REF!</v>
      </c>
    </row>
    <row r="372">
      <c r="A372" s="8">
        <v>109.9</v>
      </c>
      <c r="B372" s="3" t="str">
        <f t="shared" si="1"/>
        <v>#REF!</v>
      </c>
    </row>
    <row r="373">
      <c r="A373" s="8">
        <v>107.2</v>
      </c>
      <c r="B373" s="3" t="str">
        <f t="shared" si="1"/>
        <v>#REF!</v>
      </c>
    </row>
    <row r="374">
      <c r="A374" s="8">
        <v>109.84</v>
      </c>
      <c r="B374" s="3" t="str">
        <f t="shared" si="1"/>
        <v>#REF!</v>
      </c>
    </row>
    <row r="375">
      <c r="A375" s="9">
        <f>+2.08</f>
        <v>2.08</v>
      </c>
      <c r="B375" s="3" t="str">
        <f t="shared" si="1"/>
        <v>#REF!</v>
      </c>
    </row>
    <row r="376">
      <c r="A376" s="9">
        <f>+1.93%</f>
        <v>0.0193</v>
      </c>
      <c r="B376" s="3" t="str">
        <f t="shared" si="1"/>
        <v>#REF!</v>
      </c>
    </row>
    <row r="377">
      <c r="A377" s="16">
        <v>167621.0</v>
      </c>
      <c r="B377" s="3" t="str">
        <f t="shared" si="1"/>
        <v>#REF!</v>
      </c>
    </row>
    <row r="378">
      <c r="A378" s="16">
        <v>157101.0</v>
      </c>
      <c r="B378" s="3" t="str">
        <f t="shared" si="1"/>
        <v>#REF!</v>
      </c>
    </row>
    <row r="379">
      <c r="A379" s="7">
        <v>40771.0</v>
      </c>
      <c r="B379" s="3" t="str">
        <f t="shared" si="1"/>
        <v>#REF!</v>
      </c>
    </row>
    <row r="380">
      <c r="A380" s="8">
        <v>109.59</v>
      </c>
      <c r="B380" s="3" t="str">
        <f t="shared" si="1"/>
        <v>#REF!</v>
      </c>
    </row>
    <row r="381">
      <c r="A381" s="8">
        <v>109.9</v>
      </c>
      <c r="B381" s="3" t="str">
        <f t="shared" si="1"/>
        <v>#REF!</v>
      </c>
    </row>
    <row r="382">
      <c r="A382" s="8">
        <v>108.03</v>
      </c>
      <c r="B382" s="3" t="str">
        <f t="shared" si="1"/>
        <v>#REF!</v>
      </c>
    </row>
    <row r="383">
      <c r="A383" s="8">
        <v>109.13</v>
      </c>
      <c r="B383" s="3" t="str">
        <f t="shared" si="1"/>
        <v>#REF!</v>
      </c>
    </row>
    <row r="384">
      <c r="A384" s="11">
        <v>-0.71</v>
      </c>
      <c r="B384" s="3" t="str">
        <f t="shared" si="1"/>
        <v>#REF!</v>
      </c>
    </row>
    <row r="385">
      <c r="A385" s="12">
        <v>-0.0065</v>
      </c>
      <c r="B385" s="3" t="str">
        <f t="shared" si="1"/>
        <v>#REF!</v>
      </c>
    </row>
    <row r="386">
      <c r="A386" s="17">
        <v>183771.0</v>
      </c>
      <c r="B386" s="3" t="str">
        <f t="shared" si="1"/>
        <v>#REF!</v>
      </c>
    </row>
    <row r="387">
      <c r="A387" s="17">
        <v>153591.0</v>
      </c>
      <c r="B387" s="3" t="str">
        <f t="shared" si="1"/>
        <v>#REF!</v>
      </c>
    </row>
    <row r="388">
      <c r="A388" s="7">
        <v>40772.0</v>
      </c>
      <c r="B388" s="3" t="str">
        <f t="shared" si="1"/>
        <v>#REF!</v>
      </c>
    </row>
    <row r="389">
      <c r="A389" s="8">
        <v>109.58</v>
      </c>
      <c r="B389" s="3" t="str">
        <f t="shared" si="1"/>
        <v>#REF!</v>
      </c>
    </row>
    <row r="390">
      <c r="A390" s="8">
        <v>111.74</v>
      </c>
      <c r="B390" s="3" t="str">
        <f t="shared" si="1"/>
        <v>#REF!</v>
      </c>
    </row>
    <row r="391">
      <c r="A391" s="8">
        <v>109.09</v>
      </c>
      <c r="B391" s="3" t="str">
        <f t="shared" si="1"/>
        <v>#REF!</v>
      </c>
    </row>
    <row r="392">
      <c r="A392" s="8">
        <v>110.6</v>
      </c>
      <c r="B392" s="3" t="str">
        <f t="shared" si="1"/>
        <v>#REF!</v>
      </c>
    </row>
    <row r="393">
      <c r="A393" s="9">
        <f>+1.47</f>
        <v>1.47</v>
      </c>
      <c r="B393" s="3" t="str">
        <f t="shared" si="1"/>
        <v>#REF!</v>
      </c>
    </row>
    <row r="394">
      <c r="A394" s="9">
        <f>+1.35%</f>
        <v>0.0135</v>
      </c>
      <c r="B394" s="3" t="str">
        <f t="shared" si="1"/>
        <v>#REF!</v>
      </c>
    </row>
    <row r="395">
      <c r="A395" s="16">
        <v>178708.0</v>
      </c>
      <c r="B395" s="3" t="str">
        <f t="shared" si="1"/>
        <v>#REF!</v>
      </c>
    </row>
    <row r="396">
      <c r="A396" s="16">
        <v>159985.0</v>
      </c>
      <c r="B396" s="3" t="str">
        <f t="shared" si="1"/>
        <v>#REF!</v>
      </c>
    </row>
    <row r="397">
      <c r="A397" s="7">
        <v>40773.0</v>
      </c>
      <c r="B397" s="3" t="str">
        <f t="shared" si="1"/>
        <v>#REF!</v>
      </c>
    </row>
    <row r="398">
      <c r="A398" s="8">
        <v>110.55</v>
      </c>
      <c r="B398" s="3" t="str">
        <f t="shared" si="1"/>
        <v>#REF!</v>
      </c>
    </row>
    <row r="399">
      <c r="A399" s="8">
        <v>110.75</v>
      </c>
      <c r="B399" s="3" t="str">
        <f t="shared" si="1"/>
        <v>#REF!</v>
      </c>
    </row>
    <row r="400">
      <c r="A400" s="8">
        <v>106.27</v>
      </c>
      <c r="B400" s="3" t="str">
        <f t="shared" si="1"/>
        <v>#REF!</v>
      </c>
    </row>
    <row r="401">
      <c r="A401" s="8">
        <v>106.99</v>
      </c>
      <c r="B401" s="3" t="str">
        <f t="shared" si="1"/>
        <v>#REF!</v>
      </c>
    </row>
    <row r="402">
      <c r="A402" s="11">
        <v>-3.61</v>
      </c>
      <c r="B402" s="3" t="str">
        <f t="shared" si="1"/>
        <v>#REF!</v>
      </c>
    </row>
    <row r="403">
      <c r="A403" s="12">
        <v>-0.0326</v>
      </c>
      <c r="B403" s="3" t="str">
        <f t="shared" si="1"/>
        <v>#REF!</v>
      </c>
    </row>
    <row r="404">
      <c r="A404" s="17">
        <v>260624.0</v>
      </c>
      <c r="B404" s="3" t="str">
        <f t="shared" si="1"/>
        <v>#REF!</v>
      </c>
    </row>
    <row r="405">
      <c r="A405" s="17">
        <v>149056.0</v>
      </c>
      <c r="B405" s="3" t="str">
        <f t="shared" si="1"/>
        <v>#REF!</v>
      </c>
    </row>
    <row r="406">
      <c r="A406" s="7">
        <v>40774.0</v>
      </c>
      <c r="B406" s="3" t="str">
        <f t="shared" si="1"/>
        <v>#REF!</v>
      </c>
    </row>
    <row r="407">
      <c r="A407" s="8">
        <v>106.27</v>
      </c>
      <c r="B407" s="3" t="str">
        <f t="shared" si="1"/>
        <v>#REF!</v>
      </c>
    </row>
    <row r="408">
      <c r="A408" s="8">
        <v>109.4</v>
      </c>
      <c r="B408" s="3" t="str">
        <f t="shared" si="1"/>
        <v>#REF!</v>
      </c>
    </row>
    <row r="409">
      <c r="A409" s="8">
        <v>105.06</v>
      </c>
      <c r="B409" s="3" t="str">
        <f t="shared" si="1"/>
        <v>#REF!</v>
      </c>
    </row>
    <row r="410">
      <c r="A410" s="8">
        <v>108.62</v>
      </c>
      <c r="B410" s="3" t="str">
        <f t="shared" si="1"/>
        <v>#REF!</v>
      </c>
    </row>
    <row r="411">
      <c r="A411" s="9">
        <f>+1.63</f>
        <v>1.63</v>
      </c>
      <c r="B411" s="3" t="str">
        <f t="shared" si="1"/>
        <v>#REF!</v>
      </c>
    </row>
    <row r="412">
      <c r="A412" s="9">
        <f>+1.52%</f>
        <v>0.0152</v>
      </c>
      <c r="B412" s="3" t="str">
        <f t="shared" si="1"/>
        <v>#REF!</v>
      </c>
    </row>
    <row r="413">
      <c r="A413" s="16">
        <v>253155.0</v>
      </c>
      <c r="B413" s="3" t="str">
        <f t="shared" si="1"/>
        <v>#REF!</v>
      </c>
    </row>
    <row r="414">
      <c r="A414" s="16">
        <v>149890.0</v>
      </c>
      <c r="B414" s="3" t="str">
        <f t="shared" si="1"/>
        <v>#REF!</v>
      </c>
    </row>
    <row r="415">
      <c r="A415" s="7">
        <v>40777.0</v>
      </c>
      <c r="B415" s="3" t="str">
        <f t="shared" si="1"/>
        <v>#REF!</v>
      </c>
    </row>
    <row r="416">
      <c r="A416" s="8">
        <v>106.89</v>
      </c>
      <c r="B416" s="3" t="str">
        <f t="shared" si="1"/>
        <v>#REF!</v>
      </c>
    </row>
    <row r="417">
      <c r="A417" s="8">
        <v>108.75</v>
      </c>
      <c r="B417" s="3" t="str">
        <f t="shared" si="1"/>
        <v>#REF!</v>
      </c>
    </row>
    <row r="418">
      <c r="A418" s="8">
        <v>105.15</v>
      </c>
      <c r="B418" s="3" t="str">
        <f t="shared" si="1"/>
        <v>#REF!</v>
      </c>
    </row>
    <row r="419">
      <c r="A419" s="8">
        <v>108.36</v>
      </c>
      <c r="B419" s="3" t="str">
        <f t="shared" si="1"/>
        <v>#REF!</v>
      </c>
    </row>
    <row r="420">
      <c r="A420" s="11">
        <v>-0.26</v>
      </c>
      <c r="B420" s="3" t="str">
        <f t="shared" si="1"/>
        <v>#REF!</v>
      </c>
    </row>
    <row r="421">
      <c r="A421" s="12">
        <v>-0.0024</v>
      </c>
      <c r="B421" s="3" t="str">
        <f t="shared" si="1"/>
        <v>#REF!</v>
      </c>
    </row>
    <row r="422">
      <c r="A422" s="17">
        <v>245432.0</v>
      </c>
      <c r="B422" s="3" t="str">
        <f t="shared" si="1"/>
        <v>#REF!</v>
      </c>
    </row>
    <row r="423">
      <c r="A423" s="17">
        <v>150182.0</v>
      </c>
      <c r="B423" s="3" t="str">
        <f t="shared" si="1"/>
        <v>#REF!</v>
      </c>
    </row>
    <row r="424">
      <c r="A424" s="7">
        <v>40778.0</v>
      </c>
      <c r="B424" s="3" t="str">
        <f t="shared" si="1"/>
        <v>#REF!</v>
      </c>
    </row>
    <row r="425">
      <c r="A425" s="8">
        <v>108.1</v>
      </c>
      <c r="B425" s="3" t="str">
        <f t="shared" si="1"/>
        <v>#REF!</v>
      </c>
    </row>
    <row r="426">
      <c r="A426" s="8">
        <v>110.2</v>
      </c>
      <c r="B426" s="3" t="str">
        <f t="shared" si="1"/>
        <v>#REF!</v>
      </c>
    </row>
    <row r="427">
      <c r="A427" s="8">
        <v>107.2</v>
      </c>
      <c r="B427" s="3" t="str">
        <f t="shared" si="1"/>
        <v>#REF!</v>
      </c>
    </row>
    <row r="428">
      <c r="A428" s="8">
        <v>109.31</v>
      </c>
      <c r="B428" s="3" t="str">
        <f t="shared" si="1"/>
        <v>#REF!</v>
      </c>
    </row>
    <row r="429">
      <c r="A429" s="9">
        <f>+0.95</f>
        <v>0.95</v>
      </c>
      <c r="B429" s="3" t="str">
        <f t="shared" si="1"/>
        <v>#REF!</v>
      </c>
    </row>
    <row r="430">
      <c r="A430" s="9">
        <f>+0.88%</f>
        <v>0.0088</v>
      </c>
      <c r="B430" s="3" t="str">
        <f t="shared" si="1"/>
        <v>#REF!</v>
      </c>
    </row>
    <row r="431">
      <c r="A431" s="16">
        <v>233272.0</v>
      </c>
      <c r="B431" s="3" t="str">
        <f t="shared" si="1"/>
        <v>#REF!</v>
      </c>
    </row>
    <row r="432">
      <c r="A432" s="16">
        <v>150197.0</v>
      </c>
      <c r="B432" s="3" t="str">
        <f t="shared" si="1"/>
        <v>#REF!</v>
      </c>
    </row>
    <row r="433">
      <c r="A433" s="7">
        <v>40779.0</v>
      </c>
      <c r="B433" s="3" t="str">
        <f t="shared" si="1"/>
        <v>#REF!</v>
      </c>
    </row>
    <row r="434">
      <c r="A434" s="8">
        <v>109.66</v>
      </c>
      <c r="B434" s="3" t="str">
        <f t="shared" si="1"/>
        <v>#REF!</v>
      </c>
    </row>
    <row r="435">
      <c r="A435" s="8">
        <v>111.0</v>
      </c>
      <c r="B435" s="3" t="str">
        <f t="shared" si="1"/>
        <v>#REF!</v>
      </c>
    </row>
    <row r="436">
      <c r="A436" s="8">
        <v>108.71</v>
      </c>
      <c r="B436" s="3" t="str">
        <f t="shared" si="1"/>
        <v>#REF!</v>
      </c>
    </row>
    <row r="437">
      <c r="A437" s="8">
        <v>110.15</v>
      </c>
      <c r="B437" s="3" t="str">
        <f t="shared" si="1"/>
        <v>#REF!</v>
      </c>
    </row>
    <row r="438">
      <c r="A438" s="9">
        <f>+0.84</f>
        <v>0.84</v>
      </c>
      <c r="B438" s="3" t="str">
        <f t="shared" si="1"/>
        <v>#REF!</v>
      </c>
    </row>
    <row r="439">
      <c r="A439" s="9">
        <f>+0.77%</f>
        <v>0.0077</v>
      </c>
      <c r="B439" s="3" t="str">
        <f t="shared" si="1"/>
        <v>#REF!</v>
      </c>
    </row>
    <row r="440">
      <c r="A440" s="16">
        <v>204406.0</v>
      </c>
      <c r="B440" s="3" t="str">
        <f t="shared" si="1"/>
        <v>#REF!</v>
      </c>
    </row>
    <row r="441">
      <c r="A441" s="16">
        <v>146118.0</v>
      </c>
      <c r="B441" s="3" t="str">
        <f t="shared" si="1"/>
        <v>#REF!</v>
      </c>
    </row>
    <row r="442">
      <c r="A442" s="7">
        <v>40780.0</v>
      </c>
      <c r="B442" s="3" t="str">
        <f t="shared" si="1"/>
        <v>#REF!</v>
      </c>
    </row>
    <row r="443">
      <c r="A443" s="8">
        <v>110.32</v>
      </c>
      <c r="B443" s="3" t="str">
        <f t="shared" si="1"/>
        <v>#REF!</v>
      </c>
    </row>
    <row r="444">
      <c r="A444" s="8">
        <v>111.45</v>
      </c>
      <c r="B444" s="3" t="str">
        <f t="shared" si="1"/>
        <v>#REF!</v>
      </c>
    </row>
    <row r="445">
      <c r="A445" s="8">
        <v>109.0</v>
      </c>
      <c r="B445" s="3" t="str">
        <f t="shared" si="1"/>
        <v>#REF!</v>
      </c>
    </row>
    <row r="446">
      <c r="A446" s="8">
        <v>110.62</v>
      </c>
      <c r="B446" s="3" t="str">
        <f t="shared" si="1"/>
        <v>#REF!</v>
      </c>
    </row>
    <row r="447">
      <c r="A447" s="9">
        <f>+0.47</f>
        <v>0.47</v>
      </c>
      <c r="B447" s="3" t="str">
        <f t="shared" si="1"/>
        <v>#REF!</v>
      </c>
    </row>
    <row r="448">
      <c r="A448" s="9">
        <f>+0.43%</f>
        <v>0.0043</v>
      </c>
      <c r="B448" s="3" t="str">
        <f t="shared" si="1"/>
        <v>#REF!</v>
      </c>
    </row>
    <row r="449">
      <c r="A449" s="16">
        <v>220392.0</v>
      </c>
      <c r="B449" s="3" t="str">
        <f t="shared" si="1"/>
        <v>#REF!</v>
      </c>
    </row>
    <row r="450">
      <c r="A450" s="16">
        <v>150224.0</v>
      </c>
      <c r="B450" s="3" t="str">
        <f t="shared" si="1"/>
        <v>#REF!</v>
      </c>
    </row>
    <row r="451">
      <c r="A451" s="7">
        <v>40781.0</v>
      </c>
      <c r="B451" s="3" t="str">
        <f t="shared" si="1"/>
        <v>#REF!</v>
      </c>
    </row>
    <row r="452">
      <c r="A452" s="8">
        <v>110.57</v>
      </c>
      <c r="B452" s="3" t="str">
        <f t="shared" si="1"/>
        <v>#REF!</v>
      </c>
    </row>
    <row r="453">
      <c r="A453" s="8">
        <v>111.7</v>
      </c>
      <c r="B453" s="3" t="str">
        <f t="shared" si="1"/>
        <v>#REF!</v>
      </c>
    </row>
    <row r="454">
      <c r="A454" s="8">
        <v>109.3</v>
      </c>
      <c r="B454" s="3" t="str">
        <f t="shared" si="1"/>
        <v>#REF!</v>
      </c>
    </row>
    <row r="455">
      <c r="A455" s="8">
        <v>111.36</v>
      </c>
      <c r="B455" s="3" t="str">
        <f t="shared" si="1"/>
        <v>#REF!</v>
      </c>
    </row>
    <row r="456">
      <c r="A456" s="9">
        <f>+0.74</f>
        <v>0.74</v>
      </c>
      <c r="B456" s="3" t="str">
        <f t="shared" si="1"/>
        <v>#REF!</v>
      </c>
    </row>
    <row r="457">
      <c r="A457" s="9">
        <f>+0.67%</f>
        <v>0.0067</v>
      </c>
      <c r="B457" s="3" t="str">
        <f t="shared" si="1"/>
        <v>#REF!</v>
      </c>
    </row>
    <row r="458">
      <c r="A458" s="16">
        <v>194456.0</v>
      </c>
      <c r="B458" s="3" t="str">
        <f t="shared" si="1"/>
        <v>#REF!</v>
      </c>
    </row>
    <row r="459">
      <c r="A459" s="16">
        <v>146408.0</v>
      </c>
      <c r="B459" s="3" t="str">
        <f t="shared" si="1"/>
        <v>#REF!</v>
      </c>
    </row>
    <row r="460">
      <c r="A460" s="7">
        <v>40784.0</v>
      </c>
      <c r="B460" s="3" t="str">
        <f t="shared" si="1"/>
        <v>#REF!</v>
      </c>
    </row>
    <row r="461">
      <c r="A461" s="8">
        <v>110.77</v>
      </c>
      <c r="B461" s="3" t="str">
        <f t="shared" si="1"/>
        <v>#REF!</v>
      </c>
    </row>
    <row r="462">
      <c r="A462" s="8">
        <v>112.73</v>
      </c>
      <c r="B462" s="3" t="str">
        <f t="shared" si="1"/>
        <v>#REF!</v>
      </c>
    </row>
    <row r="463">
      <c r="A463" s="8">
        <v>110.53</v>
      </c>
      <c r="B463" s="3" t="str">
        <f t="shared" si="1"/>
        <v>#REF!</v>
      </c>
    </row>
    <row r="464">
      <c r="A464" s="8">
        <v>111.88</v>
      </c>
      <c r="B464" s="3" t="str">
        <f t="shared" si="1"/>
        <v>#REF!</v>
      </c>
    </row>
    <row r="465">
      <c r="A465" s="9">
        <f>+0.52</f>
        <v>0.52</v>
      </c>
      <c r="B465" s="3" t="str">
        <f t="shared" si="1"/>
        <v>#REF!</v>
      </c>
    </row>
    <row r="466">
      <c r="A466" s="9">
        <f>+0.47%</f>
        <v>0.0047</v>
      </c>
      <c r="B466" s="3" t="str">
        <f t="shared" si="1"/>
        <v>#REF!</v>
      </c>
    </row>
    <row r="467">
      <c r="A467" s="16">
        <v>92598.0</v>
      </c>
      <c r="B467" s="3" t="str">
        <f t="shared" si="1"/>
        <v>#REF!</v>
      </c>
    </row>
    <row r="468">
      <c r="A468" s="16">
        <v>148738.0</v>
      </c>
      <c r="B468" s="3" t="str">
        <f t="shared" si="1"/>
        <v>#REF!</v>
      </c>
    </row>
    <row r="469">
      <c r="A469" s="7">
        <v>40785.0</v>
      </c>
      <c r="B469" s="3" t="str">
        <f t="shared" si="1"/>
        <v>#REF!</v>
      </c>
    </row>
    <row r="470">
      <c r="A470" s="8">
        <v>112.36</v>
      </c>
      <c r="B470" s="3" t="str">
        <f t="shared" si="1"/>
        <v>#REF!</v>
      </c>
    </row>
    <row r="471">
      <c r="A471" s="8">
        <v>114.25</v>
      </c>
      <c r="B471" s="3" t="str">
        <f t="shared" si="1"/>
        <v>#REF!</v>
      </c>
    </row>
    <row r="472">
      <c r="A472" s="8">
        <v>111.16</v>
      </c>
      <c r="B472" s="3" t="str">
        <f t="shared" si="1"/>
        <v>#REF!</v>
      </c>
    </row>
    <row r="473">
      <c r="A473" s="8">
        <v>114.02</v>
      </c>
      <c r="B473" s="3" t="str">
        <f t="shared" si="1"/>
        <v>#REF!</v>
      </c>
    </row>
    <row r="474">
      <c r="A474" s="9">
        <f>+2.14</f>
        <v>2.14</v>
      </c>
      <c r="B474" s="3" t="str">
        <f t="shared" si="1"/>
        <v>#REF!</v>
      </c>
    </row>
    <row r="475">
      <c r="A475" s="9">
        <f>+1.91%</f>
        <v>0.0191</v>
      </c>
      <c r="B475" s="3" t="str">
        <f t="shared" si="1"/>
        <v>#REF!</v>
      </c>
    </row>
    <row r="476">
      <c r="A476" s="16">
        <v>184889.0</v>
      </c>
      <c r="B476" s="3" t="str">
        <f t="shared" si="1"/>
        <v>#REF!</v>
      </c>
    </row>
    <row r="477">
      <c r="A477" s="16">
        <v>148980.0</v>
      </c>
      <c r="B477" s="3" t="str">
        <f t="shared" si="1"/>
        <v>#REF!</v>
      </c>
    </row>
    <row r="478">
      <c r="A478" s="7">
        <v>40786.0</v>
      </c>
      <c r="B478" s="3" t="str">
        <f t="shared" si="1"/>
        <v>#REF!</v>
      </c>
    </row>
    <row r="479">
      <c r="A479" s="8">
        <v>113.85</v>
      </c>
      <c r="B479" s="3" t="str">
        <f t="shared" si="1"/>
        <v>#REF!</v>
      </c>
    </row>
    <row r="480">
      <c r="A480" s="8">
        <v>115.19</v>
      </c>
      <c r="B480" s="3" t="str">
        <f t="shared" si="1"/>
        <v>#REF!</v>
      </c>
    </row>
    <row r="481">
      <c r="A481" s="8">
        <v>113.52</v>
      </c>
      <c r="B481" s="3" t="str">
        <f t="shared" si="1"/>
        <v>#REF!</v>
      </c>
    </row>
    <row r="482">
      <c r="A482" s="8">
        <v>114.85</v>
      </c>
      <c r="B482" s="3" t="str">
        <f t="shared" si="1"/>
        <v>#REF!</v>
      </c>
    </row>
    <row r="483">
      <c r="A483" s="9">
        <f>+0.83</f>
        <v>0.83</v>
      </c>
      <c r="B483" s="3" t="str">
        <f t="shared" si="1"/>
        <v>#REF!</v>
      </c>
    </row>
    <row r="484">
      <c r="A484" s="9">
        <f>+0.73%</f>
        <v>0.0073</v>
      </c>
      <c r="B484" s="3" t="str">
        <f t="shared" si="1"/>
        <v>#REF!</v>
      </c>
    </row>
    <row r="485">
      <c r="A485" s="16">
        <v>212628.0</v>
      </c>
      <c r="B485" s="3" t="str">
        <f t="shared" si="1"/>
        <v>#REF!</v>
      </c>
    </row>
    <row r="486">
      <c r="A486" s="16">
        <v>139394.0</v>
      </c>
      <c r="B486" s="3" t="str">
        <f t="shared" si="1"/>
        <v>#REF!</v>
      </c>
    </row>
    <row r="487">
      <c r="A487" s="7">
        <v>40787.0</v>
      </c>
      <c r="B487" s="3" t="str">
        <f t="shared" si="1"/>
        <v>#REF!</v>
      </c>
    </row>
    <row r="488">
      <c r="A488" s="8">
        <v>114.85</v>
      </c>
      <c r="B488" s="3" t="str">
        <f t="shared" si="1"/>
        <v>#REF!</v>
      </c>
    </row>
    <row r="489">
      <c r="A489" s="8">
        <v>115.36</v>
      </c>
      <c r="B489" s="3" t="str">
        <f t="shared" si="1"/>
        <v>#REF!</v>
      </c>
    </row>
    <row r="490">
      <c r="A490" s="8">
        <v>113.61</v>
      </c>
      <c r="B490" s="3" t="str">
        <f t="shared" si="1"/>
        <v>#REF!</v>
      </c>
    </row>
    <row r="491">
      <c r="A491" s="8">
        <v>114.29</v>
      </c>
      <c r="B491" s="3" t="str">
        <f t="shared" si="1"/>
        <v>#REF!</v>
      </c>
    </row>
    <row r="492">
      <c r="A492" s="11">
        <v>-0.56</v>
      </c>
      <c r="B492" s="3" t="str">
        <f t="shared" si="1"/>
        <v>#REF!</v>
      </c>
    </row>
    <row r="493">
      <c r="A493" s="12">
        <v>-0.0049</v>
      </c>
      <c r="B493" s="3" t="str">
        <f t="shared" si="1"/>
        <v>#REF!</v>
      </c>
    </row>
    <row r="494">
      <c r="A494" s="17">
        <v>179415.0</v>
      </c>
      <c r="B494" s="3" t="str">
        <f t="shared" si="1"/>
        <v>#REF!</v>
      </c>
    </row>
    <row r="495">
      <c r="A495" s="17">
        <v>133548.0</v>
      </c>
      <c r="B495" s="3" t="str">
        <f t="shared" si="1"/>
        <v>#REF!</v>
      </c>
    </row>
    <row r="496">
      <c r="A496" s="7">
        <v>40788.0</v>
      </c>
      <c r="B496" s="3" t="str">
        <f t="shared" si="1"/>
        <v>#REF!</v>
      </c>
    </row>
    <row r="497">
      <c r="A497" s="8">
        <v>114.18</v>
      </c>
      <c r="B497" s="3" t="str">
        <f t="shared" si="1"/>
        <v>#REF!</v>
      </c>
    </row>
    <row r="498">
      <c r="A498" s="8">
        <v>114.58</v>
      </c>
      <c r="B498" s="3" t="str">
        <f t="shared" si="1"/>
        <v>#REF!</v>
      </c>
    </row>
    <row r="499">
      <c r="A499" s="8">
        <v>111.36</v>
      </c>
      <c r="B499" s="3" t="str">
        <f t="shared" si="1"/>
        <v>#REF!</v>
      </c>
    </row>
    <row r="500">
      <c r="A500" s="8">
        <v>112.33</v>
      </c>
      <c r="B500" s="3" t="str">
        <f t="shared" si="1"/>
        <v>#REF!</v>
      </c>
    </row>
    <row r="501">
      <c r="A501" s="11">
        <v>-1.96</v>
      </c>
      <c r="B501" s="3" t="str">
        <f t="shared" si="1"/>
        <v>#REF!</v>
      </c>
    </row>
    <row r="502">
      <c r="A502" s="12">
        <v>-0.0171</v>
      </c>
      <c r="B502" s="3" t="str">
        <f t="shared" si="1"/>
        <v>#REF!</v>
      </c>
    </row>
    <row r="503">
      <c r="A503" s="17">
        <v>227677.0</v>
      </c>
      <c r="B503" s="3" t="str">
        <f t="shared" si="1"/>
        <v>#REF!</v>
      </c>
    </row>
    <row r="504">
      <c r="A504" s="17">
        <v>129241.0</v>
      </c>
      <c r="B504" s="3" t="str">
        <f t="shared" si="1"/>
        <v>#REF!</v>
      </c>
    </row>
    <row r="505">
      <c r="A505" s="7">
        <v>40791.0</v>
      </c>
      <c r="B505" s="3" t="str">
        <f t="shared" si="1"/>
        <v>#REF!</v>
      </c>
    </row>
    <row r="506">
      <c r="A506" s="8">
        <v>112.5</v>
      </c>
      <c r="B506" s="3" t="str">
        <f t="shared" si="1"/>
        <v>#REF!</v>
      </c>
    </row>
    <row r="507">
      <c r="A507" s="8">
        <v>112.5</v>
      </c>
      <c r="B507" s="3" t="str">
        <f t="shared" si="1"/>
        <v>#REF!</v>
      </c>
    </row>
    <row r="508">
      <c r="A508" s="8">
        <v>109.9</v>
      </c>
      <c r="B508" s="3" t="str">
        <f t="shared" si="1"/>
        <v>#REF!</v>
      </c>
    </row>
    <row r="509">
      <c r="A509" s="8">
        <v>110.08</v>
      </c>
      <c r="B509" s="3" t="str">
        <f t="shared" si="1"/>
        <v>#REF!</v>
      </c>
    </row>
    <row r="510">
      <c r="A510" s="11">
        <v>-2.25</v>
      </c>
      <c r="B510" s="3" t="str">
        <f t="shared" si="1"/>
        <v>#REF!</v>
      </c>
    </row>
    <row r="511">
      <c r="A511" s="12">
        <v>-0.02</v>
      </c>
      <c r="B511" s="3" t="str">
        <f t="shared" si="1"/>
        <v>#REF!</v>
      </c>
    </row>
    <row r="512">
      <c r="A512" s="17">
        <v>78914.0</v>
      </c>
      <c r="B512" s="3" t="str">
        <f t="shared" si="1"/>
        <v>#REF!</v>
      </c>
    </row>
    <row r="513">
      <c r="A513" s="17">
        <v>136316.0</v>
      </c>
      <c r="B513" s="3" t="str">
        <f t="shared" si="1"/>
        <v>#REF!</v>
      </c>
    </row>
    <row r="514">
      <c r="A514" s="7">
        <v>40792.0</v>
      </c>
      <c r="B514" s="3" t="str">
        <f t="shared" si="1"/>
        <v>#REF!</v>
      </c>
    </row>
    <row r="515">
      <c r="A515" s="8">
        <v>109.89</v>
      </c>
      <c r="B515" s="3" t="str">
        <f t="shared" si="1"/>
        <v>#REF!</v>
      </c>
    </row>
    <row r="516">
      <c r="A516" s="8">
        <v>113.61</v>
      </c>
      <c r="B516" s="3" t="str">
        <f t="shared" si="1"/>
        <v>#REF!</v>
      </c>
    </row>
    <row r="517">
      <c r="A517" s="8">
        <v>109.85</v>
      </c>
      <c r="B517" s="3" t="str">
        <f t="shared" si="1"/>
        <v>#REF!</v>
      </c>
    </row>
    <row r="518">
      <c r="A518" s="8">
        <v>112.89</v>
      </c>
      <c r="B518" s="3" t="str">
        <f t="shared" si="1"/>
        <v>#REF!</v>
      </c>
    </row>
    <row r="519">
      <c r="A519" s="9">
        <f>+2.81</f>
        <v>2.81</v>
      </c>
      <c r="B519" s="3" t="str">
        <f t="shared" si="1"/>
        <v>#REF!</v>
      </c>
    </row>
    <row r="520">
      <c r="A520" s="9">
        <f>+2.55%</f>
        <v>0.0255</v>
      </c>
      <c r="B520" s="3" t="str">
        <f t="shared" si="1"/>
        <v>#REF!</v>
      </c>
    </row>
    <row r="521">
      <c r="A521" s="16">
        <v>188944.0</v>
      </c>
      <c r="B521" s="3" t="str">
        <f t="shared" si="1"/>
        <v>#REF!</v>
      </c>
    </row>
    <row r="522">
      <c r="A522" s="16">
        <v>140967.0</v>
      </c>
      <c r="B522" s="3" t="str">
        <f t="shared" si="1"/>
        <v>#REF!</v>
      </c>
    </row>
    <row r="523">
      <c r="A523" s="7">
        <v>40793.0</v>
      </c>
      <c r="B523" s="3" t="str">
        <f t="shared" si="1"/>
        <v>#REF!</v>
      </c>
    </row>
    <row r="524">
      <c r="A524" s="8">
        <v>113.41</v>
      </c>
      <c r="B524" s="3" t="str">
        <f t="shared" si="1"/>
        <v>#REF!</v>
      </c>
    </row>
    <row r="525">
      <c r="A525" s="8">
        <v>116.5</v>
      </c>
      <c r="B525" s="3" t="str">
        <f t="shared" si="1"/>
        <v>#REF!</v>
      </c>
    </row>
    <row r="526">
      <c r="A526" s="8">
        <v>112.7</v>
      </c>
      <c r="B526" s="3" t="str">
        <f t="shared" si="1"/>
        <v>#REF!</v>
      </c>
    </row>
    <row r="527">
      <c r="A527" s="8">
        <v>115.8</v>
      </c>
      <c r="B527" s="3" t="str">
        <f t="shared" si="1"/>
        <v>#REF!</v>
      </c>
    </row>
    <row r="528">
      <c r="A528" s="9">
        <f>+2.91</f>
        <v>2.91</v>
      </c>
      <c r="B528" s="3" t="str">
        <f t="shared" si="1"/>
        <v>#REF!</v>
      </c>
    </row>
    <row r="529">
      <c r="A529" s="9">
        <f>+2.58%</f>
        <v>0.0258</v>
      </c>
      <c r="B529" s="3" t="str">
        <f t="shared" si="1"/>
        <v>#REF!</v>
      </c>
    </row>
    <row r="530">
      <c r="A530" s="16">
        <v>193492.0</v>
      </c>
      <c r="B530" s="3" t="str">
        <f t="shared" si="1"/>
        <v>#REF!</v>
      </c>
    </row>
    <row r="531">
      <c r="A531" s="16">
        <v>126729.0</v>
      </c>
      <c r="B531" s="3" t="str">
        <f t="shared" si="1"/>
        <v>#REF!</v>
      </c>
    </row>
    <row r="532">
      <c r="A532" s="7">
        <v>40794.0</v>
      </c>
      <c r="B532" s="3" t="str">
        <f t="shared" si="1"/>
        <v>#REF!</v>
      </c>
    </row>
    <row r="533">
      <c r="A533" s="8">
        <v>116.05</v>
      </c>
      <c r="B533" s="3" t="str">
        <f t="shared" si="1"/>
        <v>#REF!</v>
      </c>
    </row>
    <row r="534">
      <c r="A534" s="8">
        <v>116.6</v>
      </c>
      <c r="B534" s="3" t="str">
        <f t="shared" si="1"/>
        <v>#REF!</v>
      </c>
    </row>
    <row r="535">
      <c r="A535" s="8">
        <v>113.95</v>
      </c>
      <c r="B535" s="3" t="str">
        <f t="shared" si="1"/>
        <v>#REF!</v>
      </c>
    </row>
    <row r="536">
      <c r="A536" s="8">
        <v>114.55</v>
      </c>
      <c r="B536" s="3" t="str">
        <f t="shared" si="1"/>
        <v>#REF!</v>
      </c>
    </row>
    <row r="537">
      <c r="A537" s="11">
        <v>-1.25</v>
      </c>
      <c r="B537" s="3" t="str">
        <f t="shared" si="1"/>
        <v>#REF!</v>
      </c>
    </row>
    <row r="538">
      <c r="A538" s="12">
        <v>-0.0108</v>
      </c>
      <c r="B538" s="3" t="str">
        <f t="shared" si="1"/>
        <v>#REF!</v>
      </c>
    </row>
    <row r="539">
      <c r="A539" s="17">
        <v>190728.0</v>
      </c>
      <c r="B539" s="3" t="str">
        <f t="shared" si="1"/>
        <v>#REF!</v>
      </c>
    </row>
    <row r="540">
      <c r="A540" s="17">
        <v>113757.0</v>
      </c>
      <c r="B540" s="3" t="str">
        <f t="shared" si="1"/>
        <v>#REF!</v>
      </c>
    </row>
    <row r="541">
      <c r="A541" s="7">
        <v>40795.0</v>
      </c>
      <c r="B541" s="3" t="str">
        <f t="shared" si="1"/>
        <v>#REF!</v>
      </c>
    </row>
    <row r="542">
      <c r="A542" s="8">
        <v>114.04</v>
      </c>
      <c r="B542" s="3" t="str">
        <f t="shared" si="1"/>
        <v>#REF!</v>
      </c>
    </row>
    <row r="543">
      <c r="A543" s="8">
        <v>115.17</v>
      </c>
      <c r="B543" s="3" t="str">
        <f t="shared" si="1"/>
        <v>#REF!</v>
      </c>
    </row>
    <row r="544">
      <c r="A544" s="8">
        <v>110.93</v>
      </c>
      <c r="B544" s="3" t="str">
        <f t="shared" si="1"/>
        <v>#REF!</v>
      </c>
    </row>
    <row r="545">
      <c r="A545" s="8">
        <v>112.77</v>
      </c>
      <c r="B545" s="3" t="str">
        <f t="shared" si="1"/>
        <v>#REF!</v>
      </c>
    </row>
    <row r="546">
      <c r="A546" s="11">
        <v>-1.78</v>
      </c>
      <c r="B546" s="3" t="str">
        <f t="shared" si="1"/>
        <v>#REF!</v>
      </c>
    </row>
    <row r="547">
      <c r="A547" s="12">
        <v>-0.0155</v>
      </c>
      <c r="B547" s="3" t="str">
        <f t="shared" si="1"/>
        <v>#REF!</v>
      </c>
    </row>
    <row r="548">
      <c r="A548" s="17">
        <v>202666.0</v>
      </c>
      <c r="B548" s="3" t="str">
        <f t="shared" si="1"/>
        <v>#REF!</v>
      </c>
    </row>
    <row r="549">
      <c r="A549" s="17">
        <v>93769.0</v>
      </c>
      <c r="B549" s="3" t="str">
        <f t="shared" si="1"/>
        <v>#REF!</v>
      </c>
    </row>
    <row r="550">
      <c r="A550" s="7">
        <v>40798.0</v>
      </c>
      <c r="B550" s="3" t="str">
        <f t="shared" si="1"/>
        <v>#REF!</v>
      </c>
    </row>
    <row r="551">
      <c r="A551" s="8">
        <v>111.87</v>
      </c>
      <c r="B551" s="3" t="str">
        <f t="shared" si="1"/>
        <v>#REF!</v>
      </c>
    </row>
    <row r="552">
      <c r="A552" s="8">
        <v>113.76</v>
      </c>
      <c r="B552" s="3" t="str">
        <f t="shared" si="1"/>
        <v>#REF!</v>
      </c>
    </row>
    <row r="553">
      <c r="A553" s="8">
        <v>110.42</v>
      </c>
      <c r="B553" s="3" t="str">
        <f t="shared" si="1"/>
        <v>#REF!</v>
      </c>
    </row>
    <row r="554">
      <c r="A554" s="8">
        <v>112.25</v>
      </c>
      <c r="B554" s="3" t="str">
        <f t="shared" si="1"/>
        <v>#REF!</v>
      </c>
    </row>
    <row r="555">
      <c r="A555" s="11">
        <v>-0.52</v>
      </c>
      <c r="B555" s="3" t="str">
        <f t="shared" si="1"/>
        <v>#REF!</v>
      </c>
    </row>
    <row r="556">
      <c r="A556" s="12">
        <v>-0.0046</v>
      </c>
      <c r="B556" s="3" t="str">
        <f t="shared" si="1"/>
        <v>#REF!</v>
      </c>
    </row>
    <row r="557">
      <c r="A557" s="17">
        <v>159203.0</v>
      </c>
      <c r="B557" s="3" t="str">
        <f t="shared" si="1"/>
        <v>#REF!</v>
      </c>
    </row>
    <row r="558">
      <c r="A558" s="17">
        <v>75056.0</v>
      </c>
      <c r="B558" s="3" t="str">
        <f t="shared" si="1"/>
        <v>#REF!</v>
      </c>
    </row>
    <row r="559">
      <c r="A559" s="7">
        <v>40799.0</v>
      </c>
      <c r="B559" s="3" t="str">
        <f t="shared" si="1"/>
        <v>#REF!</v>
      </c>
    </row>
    <row r="560">
      <c r="A560" s="8">
        <v>112.85</v>
      </c>
      <c r="B560" s="3" t="str">
        <f t="shared" si="1"/>
        <v>#REF!</v>
      </c>
    </row>
    <row r="561">
      <c r="A561" s="8">
        <v>113.3</v>
      </c>
      <c r="B561" s="3" t="str">
        <f t="shared" si="1"/>
        <v>#REF!</v>
      </c>
    </row>
    <row r="562">
      <c r="A562" s="8">
        <v>111.28</v>
      </c>
      <c r="B562" s="3" t="str">
        <f t="shared" si="1"/>
        <v>#REF!</v>
      </c>
    </row>
    <row r="563">
      <c r="A563" s="8">
        <v>111.89</v>
      </c>
      <c r="B563" s="3" t="str">
        <f t="shared" si="1"/>
        <v>#REF!</v>
      </c>
    </row>
    <row r="564">
      <c r="A564" s="11">
        <v>-0.36</v>
      </c>
      <c r="B564" s="3" t="str">
        <f t="shared" si="1"/>
        <v>#REF!</v>
      </c>
    </row>
    <row r="565">
      <c r="A565" s="12">
        <v>-0.0032</v>
      </c>
      <c r="B565" s="3" t="str">
        <f t="shared" si="1"/>
        <v>#REF!</v>
      </c>
    </row>
    <row r="566">
      <c r="A566" s="17">
        <v>133934.0</v>
      </c>
      <c r="B566" s="3" t="str">
        <f t="shared" si="1"/>
        <v>#REF!</v>
      </c>
    </row>
    <row r="567">
      <c r="A567" s="17">
        <v>52642.0</v>
      </c>
      <c r="B567" s="3" t="str">
        <f t="shared" si="1"/>
        <v>#REF!</v>
      </c>
    </row>
    <row r="568">
      <c r="A568" s="7">
        <v>40800.0</v>
      </c>
      <c r="B568" s="3" t="str">
        <f t="shared" si="1"/>
        <v>#REF!</v>
      </c>
    </row>
    <row r="569">
      <c r="A569" s="8">
        <v>111.93</v>
      </c>
      <c r="B569" s="3" t="str">
        <f t="shared" si="1"/>
        <v>#REF!</v>
      </c>
    </row>
    <row r="570">
      <c r="A570" s="8">
        <v>112.7</v>
      </c>
      <c r="B570" s="3" t="str">
        <f t="shared" si="1"/>
        <v>#REF!</v>
      </c>
    </row>
    <row r="571">
      <c r="A571" s="8">
        <v>110.83</v>
      </c>
      <c r="B571" s="3" t="str">
        <f t="shared" si="1"/>
        <v>#REF!</v>
      </c>
    </row>
    <row r="572">
      <c r="A572" s="8">
        <v>112.4</v>
      </c>
      <c r="B572" s="3" t="str">
        <f t="shared" si="1"/>
        <v>#REF!</v>
      </c>
    </row>
    <row r="573">
      <c r="A573" s="9">
        <f>+0.51</f>
        <v>0.51</v>
      </c>
      <c r="B573" s="3" t="str">
        <f t="shared" si="1"/>
        <v>#REF!</v>
      </c>
    </row>
    <row r="574">
      <c r="A574" s="9">
        <f>+0.46%</f>
        <v>0.0046</v>
      </c>
      <c r="B574" s="3" t="str">
        <f t="shared" si="1"/>
        <v>#REF!</v>
      </c>
    </row>
    <row r="575">
      <c r="A575" s="16">
        <v>85044.0</v>
      </c>
      <c r="B575" s="3" t="str">
        <f t="shared" si="1"/>
        <v>#REF!</v>
      </c>
    </row>
    <row r="576">
      <c r="A576" s="16">
        <v>19670.0</v>
      </c>
      <c r="B576" s="3" t="str">
        <f t="shared" si="1"/>
        <v>#REF!</v>
      </c>
    </row>
    <row r="577">
      <c r="A577" s="7">
        <v>40801.0</v>
      </c>
      <c r="B577" s="3" t="str">
        <f t="shared" si="1"/>
        <v>#REF!</v>
      </c>
    </row>
    <row r="578">
      <c r="A578" s="8">
        <v>112.41</v>
      </c>
      <c r="B578" s="3" t="str">
        <f t="shared" si="1"/>
        <v>#REF!</v>
      </c>
    </row>
    <row r="579">
      <c r="A579" s="8">
        <v>116.1</v>
      </c>
      <c r="B579" s="3" t="str">
        <f t="shared" si="1"/>
        <v>#REF!</v>
      </c>
    </row>
    <row r="580">
      <c r="A580" s="8">
        <v>111.75</v>
      </c>
      <c r="B580" s="3" t="str">
        <f t="shared" si="1"/>
        <v>#REF!</v>
      </c>
    </row>
    <row r="581">
      <c r="A581" s="8">
        <v>115.34</v>
      </c>
      <c r="B581" s="3" t="str">
        <f t="shared" si="1"/>
        <v>#REF!</v>
      </c>
    </row>
    <row r="582">
      <c r="A582" s="9">
        <f>+2.94</f>
        <v>2.94</v>
      </c>
      <c r="B582" s="3" t="str">
        <f t="shared" si="1"/>
        <v>#REF!</v>
      </c>
    </row>
    <row r="583">
      <c r="A583" s="9">
        <f>+2.62%</f>
        <v>0.0262</v>
      </c>
      <c r="B583" s="3" t="str">
        <f t="shared" si="1"/>
        <v>#REF!</v>
      </c>
    </row>
    <row r="584">
      <c r="A584" s="16">
        <v>17007.0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40743</v>
      </c>
      <c r="C3" s="3">
        <v>116.34</v>
      </c>
      <c r="D3" s="3">
        <v>118.29</v>
      </c>
      <c r="E3" s="3">
        <v>116.21</v>
      </c>
      <c r="F3" s="3">
        <v>117.02</v>
      </c>
      <c r="G3" s="3">
        <v>0.93</v>
      </c>
      <c r="H3" s="3">
        <v>0.008</v>
      </c>
      <c r="I3" s="15">
        <v>44822.0</v>
      </c>
      <c r="J3" s="15">
        <v>49813.0</v>
      </c>
    </row>
    <row r="4">
      <c r="A4" s="19" t="s">
        <v>4</v>
      </c>
      <c r="B4" s="5">
        <f t="shared" si="1"/>
        <v>40744</v>
      </c>
      <c r="C4" s="3">
        <v>117.48</v>
      </c>
      <c r="D4" s="3">
        <v>118.73</v>
      </c>
      <c r="E4" s="3">
        <v>117.07</v>
      </c>
      <c r="F4" s="3">
        <v>118.17</v>
      </c>
      <c r="G4" s="3">
        <v>1.15</v>
      </c>
      <c r="H4" s="3">
        <v>0.0098</v>
      </c>
      <c r="I4" s="15">
        <v>27604.0</v>
      </c>
      <c r="J4" s="15">
        <v>49140.0</v>
      </c>
    </row>
    <row r="5">
      <c r="A5" s="19" t="s">
        <v>5</v>
      </c>
      <c r="B5" s="5">
        <f t="shared" si="1"/>
        <v>40745</v>
      </c>
      <c r="C5" s="3">
        <v>118.3</v>
      </c>
      <c r="D5" s="3">
        <v>119.22</v>
      </c>
      <c r="E5" s="3">
        <v>116.75</v>
      </c>
      <c r="F5" s="3">
        <v>117.54</v>
      </c>
      <c r="G5" s="3">
        <v>-0.63</v>
      </c>
      <c r="H5" s="6">
        <v>-0.0053</v>
      </c>
      <c r="I5" s="15">
        <v>28102.0</v>
      </c>
      <c r="J5" s="15">
        <v>49905.0</v>
      </c>
    </row>
    <row r="6">
      <c r="A6" s="19" t="s">
        <v>6</v>
      </c>
      <c r="B6" s="5">
        <f t="shared" si="1"/>
        <v>40746</v>
      </c>
      <c r="C6" s="3">
        <v>118.06</v>
      </c>
      <c r="D6" s="3">
        <v>118.74</v>
      </c>
      <c r="E6" s="3">
        <v>117.35</v>
      </c>
      <c r="F6" s="3">
        <v>118.62</v>
      </c>
      <c r="G6" s="3">
        <v>1.08</v>
      </c>
      <c r="H6" s="3">
        <v>0.0092</v>
      </c>
      <c r="I6" s="15">
        <v>18962.0</v>
      </c>
      <c r="J6" s="15">
        <v>50944.0</v>
      </c>
    </row>
    <row r="7">
      <c r="A7" s="19" t="s">
        <v>7</v>
      </c>
      <c r="B7" s="5">
        <f t="shared" si="1"/>
        <v>40749</v>
      </c>
      <c r="C7" s="3">
        <v>118.0</v>
      </c>
      <c r="D7" s="3">
        <v>118.31</v>
      </c>
      <c r="E7" s="3">
        <v>116.85</v>
      </c>
      <c r="F7" s="3">
        <v>117.92</v>
      </c>
      <c r="G7" s="3">
        <v>-0.7</v>
      </c>
      <c r="H7" s="6">
        <v>-0.0059</v>
      </c>
      <c r="I7" s="15">
        <v>25793.0</v>
      </c>
      <c r="J7" s="15">
        <v>52012.0</v>
      </c>
    </row>
    <row r="8">
      <c r="A8" s="19" t="s">
        <v>8</v>
      </c>
      <c r="B8" s="5">
        <f t="shared" si="1"/>
        <v>40750</v>
      </c>
      <c r="C8" s="3">
        <v>117.4</v>
      </c>
      <c r="D8" s="3">
        <v>119.04</v>
      </c>
      <c r="E8" s="3">
        <v>116.58</v>
      </c>
      <c r="F8" s="3">
        <v>118.28</v>
      </c>
      <c r="G8" s="3">
        <v>0.36</v>
      </c>
      <c r="H8" s="3">
        <v>0.0031</v>
      </c>
      <c r="I8" s="15">
        <v>25632.0</v>
      </c>
      <c r="J8" s="15">
        <v>54067.0</v>
      </c>
    </row>
    <row r="9">
      <c r="A9" s="19" t="s">
        <v>9</v>
      </c>
      <c r="B9" s="5">
        <f t="shared" si="1"/>
        <v>40751</v>
      </c>
      <c r="C9" s="3">
        <v>118.19</v>
      </c>
      <c r="D9" s="3">
        <v>118.48</v>
      </c>
      <c r="E9" s="3">
        <v>117.0</v>
      </c>
      <c r="F9" s="3">
        <v>117.15</v>
      </c>
      <c r="G9" s="3">
        <v>-1.13</v>
      </c>
      <c r="H9" s="6">
        <v>-0.0096</v>
      </c>
      <c r="I9" s="15">
        <v>36471.0</v>
      </c>
      <c r="J9" s="15">
        <v>59199.0</v>
      </c>
    </row>
    <row r="10">
      <c r="A10" s="20">
        <v>40743.0</v>
      </c>
      <c r="B10" s="5">
        <f t="shared" si="1"/>
        <v>40752</v>
      </c>
      <c r="C10" s="3">
        <v>116.94</v>
      </c>
      <c r="D10" s="3">
        <v>118.37</v>
      </c>
      <c r="E10" s="3">
        <v>116.82</v>
      </c>
      <c r="F10" s="3">
        <v>117.18</v>
      </c>
      <c r="G10" s="3">
        <v>0.03</v>
      </c>
      <c r="H10" s="3">
        <v>3.0E-4</v>
      </c>
      <c r="I10" s="15">
        <v>49348.0</v>
      </c>
      <c r="J10" s="15">
        <v>59637.0</v>
      </c>
    </row>
    <row r="11">
      <c r="A11" s="19">
        <v>116.34</v>
      </c>
      <c r="B11" s="5">
        <f t="shared" si="1"/>
        <v>40753</v>
      </c>
      <c r="C11" s="3">
        <v>117.24</v>
      </c>
      <c r="D11" s="3">
        <v>117.48</v>
      </c>
      <c r="E11" s="3">
        <v>115.53</v>
      </c>
      <c r="F11" s="3">
        <v>116.54</v>
      </c>
      <c r="G11" s="3">
        <v>-0.64</v>
      </c>
      <c r="H11" s="6">
        <v>-0.0055</v>
      </c>
      <c r="I11" s="15">
        <v>35403.0</v>
      </c>
      <c r="J11" s="15">
        <v>60261.0</v>
      </c>
    </row>
    <row r="12">
      <c r="A12" s="19">
        <v>118.29</v>
      </c>
      <c r="B12" s="5">
        <f t="shared" si="1"/>
        <v>40756</v>
      </c>
      <c r="C12" s="3">
        <v>117.18</v>
      </c>
      <c r="D12" s="3">
        <v>119.81</v>
      </c>
      <c r="E12" s="3">
        <v>114.5</v>
      </c>
      <c r="F12" s="3">
        <v>116.47</v>
      </c>
      <c r="G12" s="3">
        <v>-0.07</v>
      </c>
      <c r="H12" s="6">
        <v>-6.0E-4</v>
      </c>
      <c r="I12" s="15">
        <v>44071.0</v>
      </c>
      <c r="J12" s="15">
        <v>62062.0</v>
      </c>
    </row>
    <row r="13">
      <c r="A13" s="19">
        <v>116.21</v>
      </c>
      <c r="B13" s="5">
        <f t="shared" si="1"/>
        <v>40757</v>
      </c>
      <c r="C13" s="3">
        <v>116.5</v>
      </c>
      <c r="D13" s="3">
        <v>117.98</v>
      </c>
      <c r="E13" s="3">
        <v>115.23</v>
      </c>
      <c r="F13" s="3">
        <v>116.11</v>
      </c>
      <c r="G13" s="3">
        <v>-0.36</v>
      </c>
      <c r="H13" s="6">
        <v>-0.0031</v>
      </c>
      <c r="I13" s="15">
        <v>42245.0</v>
      </c>
      <c r="J13" s="15">
        <v>68635.0</v>
      </c>
    </row>
    <row r="14">
      <c r="A14" s="19">
        <v>117.02</v>
      </c>
      <c r="B14" s="5">
        <f t="shared" si="1"/>
        <v>40758</v>
      </c>
      <c r="C14" s="3">
        <v>115.87</v>
      </c>
      <c r="D14" s="3">
        <v>115.87</v>
      </c>
      <c r="E14" s="3">
        <v>112.7</v>
      </c>
      <c r="F14" s="3">
        <v>113.06</v>
      </c>
      <c r="G14" s="3">
        <v>-3.05</v>
      </c>
      <c r="H14" s="6">
        <v>-0.0263</v>
      </c>
      <c r="I14" s="15">
        <v>52489.0</v>
      </c>
      <c r="J14" s="15">
        <v>72044.0</v>
      </c>
    </row>
    <row r="15">
      <c r="A15" s="25">
        <f>+0.93</f>
        <v>0.93</v>
      </c>
      <c r="B15" s="5">
        <f t="shared" si="1"/>
        <v>40759</v>
      </c>
      <c r="C15" s="3">
        <v>113.28</v>
      </c>
      <c r="D15" s="3">
        <v>113.53</v>
      </c>
      <c r="E15" s="3">
        <v>107.0</v>
      </c>
      <c r="F15" s="3">
        <v>107.21</v>
      </c>
      <c r="G15" s="3">
        <v>-5.85</v>
      </c>
      <c r="H15" s="6">
        <v>-0.0517</v>
      </c>
      <c r="I15" s="15">
        <v>62650.0</v>
      </c>
      <c r="J15" s="15">
        <v>79520.0</v>
      </c>
    </row>
    <row r="16">
      <c r="A16" s="25">
        <f>+0.8%</f>
        <v>0.008</v>
      </c>
      <c r="B16" s="5">
        <f t="shared" si="1"/>
        <v>40760</v>
      </c>
      <c r="C16" s="3">
        <v>107.3</v>
      </c>
      <c r="D16" s="3">
        <v>110.25</v>
      </c>
      <c r="E16" s="3">
        <v>104.34</v>
      </c>
      <c r="F16" s="3">
        <v>109.41</v>
      </c>
      <c r="G16" s="3">
        <v>2.2</v>
      </c>
      <c r="H16" s="3">
        <v>0.020499999999999997</v>
      </c>
      <c r="I16" s="15">
        <v>52654.0</v>
      </c>
      <c r="J16" s="15">
        <v>81213.0</v>
      </c>
    </row>
    <row r="17">
      <c r="A17" s="26">
        <v>44822.0</v>
      </c>
      <c r="B17" s="5">
        <f t="shared" si="1"/>
        <v>40763</v>
      </c>
      <c r="C17" s="3">
        <v>107.0</v>
      </c>
      <c r="D17" s="3">
        <v>107.81</v>
      </c>
      <c r="E17" s="3">
        <v>102.86</v>
      </c>
      <c r="F17" s="3">
        <v>103.87</v>
      </c>
      <c r="G17" s="3">
        <v>-5.54</v>
      </c>
      <c r="H17" s="6">
        <v>-0.0506</v>
      </c>
      <c r="I17" s="15">
        <v>65017.0</v>
      </c>
      <c r="J17" s="15">
        <v>85630.0</v>
      </c>
    </row>
    <row r="18">
      <c r="A18" s="26">
        <v>49813.0</v>
      </c>
      <c r="B18" s="5">
        <f t="shared" si="1"/>
        <v>40764</v>
      </c>
      <c r="C18" s="3">
        <v>103.0</v>
      </c>
      <c r="D18" s="3">
        <v>105.96</v>
      </c>
      <c r="E18" s="3">
        <v>99.36</v>
      </c>
      <c r="F18" s="3">
        <v>102.59</v>
      </c>
      <c r="G18" s="3">
        <v>-1.28</v>
      </c>
      <c r="H18" s="6">
        <v>-0.0123</v>
      </c>
      <c r="I18" s="15">
        <v>64094.0</v>
      </c>
      <c r="J18" s="15">
        <v>96504.0</v>
      </c>
    </row>
    <row r="19">
      <c r="A19" s="27">
        <v>40744.0</v>
      </c>
      <c r="B19" s="5">
        <f t="shared" si="1"/>
        <v>40765</v>
      </c>
      <c r="C19" s="3">
        <v>104.5</v>
      </c>
      <c r="D19" s="3">
        <v>106.97</v>
      </c>
      <c r="E19" s="3">
        <v>103.45</v>
      </c>
      <c r="F19" s="3">
        <v>106.63</v>
      </c>
      <c r="G19" s="3">
        <v>4.04</v>
      </c>
      <c r="H19" s="3">
        <v>0.0394</v>
      </c>
      <c r="I19" s="15">
        <v>71962.0</v>
      </c>
      <c r="J19" s="15">
        <v>107072.0</v>
      </c>
    </row>
    <row r="20">
      <c r="A20" s="28">
        <v>117.48</v>
      </c>
      <c r="B20" s="5">
        <f t="shared" si="1"/>
        <v>40766</v>
      </c>
      <c r="C20" s="3">
        <v>105.25</v>
      </c>
      <c r="D20" s="3">
        <v>107.9</v>
      </c>
      <c r="E20" s="3">
        <v>104.28</v>
      </c>
      <c r="F20" s="3">
        <v>107.72</v>
      </c>
      <c r="G20" s="3">
        <v>1.09</v>
      </c>
      <c r="H20" s="3">
        <v>0.0102</v>
      </c>
      <c r="I20" s="15">
        <v>68453.0</v>
      </c>
      <c r="J20" s="15">
        <v>112216.0</v>
      </c>
    </row>
    <row r="21">
      <c r="A21" s="28">
        <v>118.73</v>
      </c>
      <c r="B21" s="5">
        <f t="shared" si="1"/>
        <v>40767</v>
      </c>
      <c r="C21" s="3">
        <v>107.4</v>
      </c>
      <c r="D21" s="3">
        <v>108.7</v>
      </c>
      <c r="E21" s="3">
        <v>106.61</v>
      </c>
      <c r="F21" s="3">
        <v>107.56</v>
      </c>
      <c r="G21" s="3">
        <v>-0.16</v>
      </c>
      <c r="H21" s="6">
        <v>-0.0015</v>
      </c>
      <c r="I21" s="15">
        <v>69951.0</v>
      </c>
      <c r="J21" s="15">
        <v>119572.0</v>
      </c>
    </row>
    <row r="22">
      <c r="A22" s="28">
        <v>117.07</v>
      </c>
      <c r="B22" s="5">
        <f t="shared" si="1"/>
        <v>40770</v>
      </c>
      <c r="C22" s="3">
        <v>107.64</v>
      </c>
      <c r="D22" s="3">
        <v>109.77</v>
      </c>
      <c r="E22" s="3">
        <v>107.05</v>
      </c>
      <c r="F22" s="3">
        <v>109.71</v>
      </c>
      <c r="G22" s="3">
        <v>2.15</v>
      </c>
      <c r="H22" s="3">
        <v>0.02</v>
      </c>
      <c r="I22" s="15">
        <v>48259.0</v>
      </c>
      <c r="J22" s="15">
        <v>122678.0</v>
      </c>
    </row>
    <row r="23">
      <c r="A23" s="28">
        <v>118.17</v>
      </c>
      <c r="B23" s="5">
        <f t="shared" si="1"/>
        <v>40771</v>
      </c>
      <c r="C23" s="3">
        <v>109.17</v>
      </c>
      <c r="D23" s="3">
        <v>109.69</v>
      </c>
      <c r="E23" s="3">
        <v>107.86</v>
      </c>
      <c r="F23" s="3">
        <v>108.91</v>
      </c>
      <c r="G23" s="3">
        <v>-0.8</v>
      </c>
      <c r="H23" s="6">
        <v>-0.0073</v>
      </c>
      <c r="I23" s="15">
        <v>62555.0</v>
      </c>
      <c r="J23" s="15">
        <v>121198.0</v>
      </c>
    </row>
    <row r="24">
      <c r="A24" s="25">
        <f>+1.15</f>
        <v>1.15</v>
      </c>
      <c r="B24" s="5">
        <f t="shared" si="1"/>
        <v>40772</v>
      </c>
      <c r="C24" s="3">
        <v>109.0</v>
      </c>
      <c r="D24" s="3">
        <v>111.44</v>
      </c>
      <c r="E24" s="3">
        <v>108.86</v>
      </c>
      <c r="F24" s="3">
        <v>110.33</v>
      </c>
      <c r="G24" s="3">
        <v>1.42</v>
      </c>
      <c r="H24" s="3">
        <v>0.013000000000000001</v>
      </c>
      <c r="I24" s="15">
        <v>71802.0</v>
      </c>
      <c r="J24" s="15">
        <v>125088.0</v>
      </c>
    </row>
    <row r="25">
      <c r="A25" s="25">
        <f>+0.98%</f>
        <v>0.0098</v>
      </c>
      <c r="B25" s="5">
        <f t="shared" si="1"/>
        <v>40773</v>
      </c>
      <c r="C25" s="3">
        <v>110.25</v>
      </c>
      <c r="D25" s="3">
        <v>110.41</v>
      </c>
      <c r="E25" s="3">
        <v>105.97</v>
      </c>
      <c r="F25" s="3">
        <v>106.69</v>
      </c>
      <c r="G25" s="3">
        <v>-3.64</v>
      </c>
      <c r="H25" s="6">
        <v>-0.033</v>
      </c>
      <c r="I25" s="15">
        <v>91868.0</v>
      </c>
      <c r="J25" s="15">
        <v>138836.0</v>
      </c>
    </row>
    <row r="26">
      <c r="A26" s="26">
        <v>27604.0</v>
      </c>
      <c r="B26" s="5">
        <f t="shared" si="1"/>
        <v>40774</v>
      </c>
      <c r="C26" s="3">
        <v>106.02</v>
      </c>
      <c r="D26" s="3">
        <v>109.01</v>
      </c>
      <c r="E26" s="3">
        <v>104.77</v>
      </c>
      <c r="F26" s="3">
        <v>108.25</v>
      </c>
      <c r="G26" s="3">
        <v>1.56</v>
      </c>
      <c r="H26" s="3">
        <v>0.0146</v>
      </c>
      <c r="I26" s="15">
        <v>84674.0</v>
      </c>
      <c r="J26" s="15">
        <v>127171.0</v>
      </c>
    </row>
    <row r="27">
      <c r="A27" s="26">
        <v>49140.0</v>
      </c>
      <c r="B27" s="5">
        <f t="shared" si="1"/>
        <v>40777</v>
      </c>
      <c r="C27" s="3">
        <v>106.45</v>
      </c>
      <c r="D27" s="3">
        <v>108.35</v>
      </c>
      <c r="E27" s="3">
        <v>104.86</v>
      </c>
      <c r="F27" s="3">
        <v>107.98</v>
      </c>
      <c r="G27" s="3">
        <v>-0.27</v>
      </c>
      <c r="H27" s="6">
        <v>-0.0025</v>
      </c>
      <c r="I27" s="15">
        <v>105373.0</v>
      </c>
      <c r="J27" s="15">
        <v>126748.0</v>
      </c>
    </row>
    <row r="28">
      <c r="A28" s="27">
        <v>40745.0</v>
      </c>
      <c r="B28" s="5">
        <f t="shared" si="1"/>
        <v>40778</v>
      </c>
      <c r="C28" s="3">
        <v>107.74</v>
      </c>
      <c r="D28" s="3">
        <v>109.75</v>
      </c>
      <c r="E28" s="3">
        <v>106.76</v>
      </c>
      <c r="F28" s="3">
        <v>108.87</v>
      </c>
      <c r="G28" s="3">
        <v>0.89</v>
      </c>
      <c r="H28" s="3">
        <v>0.008199999999999999</v>
      </c>
      <c r="I28" s="15">
        <v>101157.0</v>
      </c>
      <c r="J28" s="15">
        <v>119688.0</v>
      </c>
    </row>
    <row r="29">
      <c r="A29" s="28">
        <v>118.3</v>
      </c>
      <c r="B29" s="5">
        <f t="shared" si="1"/>
        <v>40779</v>
      </c>
      <c r="C29" s="3">
        <v>109.15</v>
      </c>
      <c r="D29" s="3">
        <v>110.54</v>
      </c>
      <c r="E29" s="3">
        <v>108.25</v>
      </c>
      <c r="F29" s="3">
        <v>109.65</v>
      </c>
      <c r="G29" s="3">
        <v>0.78</v>
      </c>
      <c r="H29" s="3">
        <v>0.0072</v>
      </c>
      <c r="I29" s="15">
        <v>105631.0</v>
      </c>
      <c r="J29" s="15">
        <v>117507.0</v>
      </c>
    </row>
    <row r="30">
      <c r="A30" s="28">
        <v>119.22</v>
      </c>
      <c r="B30" s="5">
        <f t="shared" si="1"/>
        <v>40780</v>
      </c>
      <c r="C30" s="3">
        <v>109.81</v>
      </c>
      <c r="D30" s="3">
        <v>110.98</v>
      </c>
      <c r="E30" s="3">
        <v>108.51</v>
      </c>
      <c r="F30" s="3">
        <v>110.09</v>
      </c>
      <c r="G30" s="3">
        <v>0.44</v>
      </c>
      <c r="H30" s="3">
        <v>0.004</v>
      </c>
      <c r="I30" s="15">
        <v>88553.0</v>
      </c>
      <c r="J30" s="15">
        <v>116966.0</v>
      </c>
    </row>
    <row r="31">
      <c r="A31" s="28">
        <v>116.75</v>
      </c>
      <c r="B31" s="5">
        <f t="shared" si="1"/>
        <v>40781</v>
      </c>
      <c r="C31" s="3">
        <v>110.3</v>
      </c>
      <c r="D31" s="3">
        <v>111.15</v>
      </c>
      <c r="E31" s="3">
        <v>108.78</v>
      </c>
      <c r="F31" s="3">
        <v>110.81</v>
      </c>
      <c r="G31" s="3">
        <v>0.72</v>
      </c>
      <c r="H31" s="3">
        <v>0.006500000000000001</v>
      </c>
      <c r="I31" s="15">
        <v>81427.0</v>
      </c>
      <c r="J31" s="15">
        <v>117407.0</v>
      </c>
    </row>
    <row r="32">
      <c r="A32" s="28">
        <v>117.54</v>
      </c>
      <c r="B32" s="5">
        <f t="shared" si="1"/>
        <v>40784</v>
      </c>
      <c r="C32" s="3">
        <v>110.4</v>
      </c>
      <c r="D32" s="3">
        <v>112.14</v>
      </c>
      <c r="E32" s="3">
        <v>110.0</v>
      </c>
      <c r="F32" s="3">
        <v>111.3</v>
      </c>
      <c r="G32" s="3">
        <v>0.49</v>
      </c>
      <c r="H32" s="3">
        <v>0.0044</v>
      </c>
      <c r="I32" s="15">
        <v>28928.0</v>
      </c>
      <c r="J32" s="15">
        <v>118309.0</v>
      </c>
    </row>
    <row r="33">
      <c r="A33" s="21">
        <v>-0.63</v>
      </c>
      <c r="B33" s="5">
        <f t="shared" si="1"/>
        <v>40785</v>
      </c>
      <c r="C33" s="3">
        <v>111.8</v>
      </c>
      <c r="D33" s="3">
        <v>113.65</v>
      </c>
      <c r="E33" s="3">
        <v>110.64</v>
      </c>
      <c r="F33" s="3">
        <v>113.37</v>
      </c>
      <c r="G33" s="3">
        <v>2.07</v>
      </c>
      <c r="H33" s="3">
        <v>0.018600000000000002</v>
      </c>
      <c r="I33" s="15">
        <v>91111.0</v>
      </c>
      <c r="J33" s="15">
        <v>122651.0</v>
      </c>
    </row>
    <row r="34">
      <c r="A34" s="22">
        <v>-0.0053</v>
      </c>
      <c r="B34" s="5">
        <f t="shared" si="1"/>
        <v>40786</v>
      </c>
      <c r="C34" s="3">
        <v>113.44</v>
      </c>
      <c r="D34" s="3">
        <v>114.36</v>
      </c>
      <c r="E34" s="3">
        <v>112.79</v>
      </c>
      <c r="F34" s="3">
        <v>114.08</v>
      </c>
      <c r="G34" s="3">
        <v>0.71</v>
      </c>
      <c r="H34" s="3">
        <v>0.0063</v>
      </c>
      <c r="I34" s="15">
        <v>126983.0</v>
      </c>
      <c r="J34" s="15">
        <v>125073.0</v>
      </c>
    </row>
    <row r="35">
      <c r="A35" s="24">
        <v>28102.0</v>
      </c>
      <c r="B35" s="5">
        <f t="shared" si="1"/>
        <v>40787</v>
      </c>
      <c r="C35" s="3">
        <v>114.08</v>
      </c>
      <c r="D35" s="3">
        <v>114.5</v>
      </c>
      <c r="E35" s="3">
        <v>112.86</v>
      </c>
      <c r="F35" s="3">
        <v>113.44</v>
      </c>
      <c r="G35" s="3">
        <v>-0.64</v>
      </c>
      <c r="H35" s="6">
        <v>-0.0056</v>
      </c>
      <c r="I35" s="15">
        <v>96864.0</v>
      </c>
      <c r="J35" s="15">
        <v>127978.0</v>
      </c>
    </row>
    <row r="36">
      <c r="A36" s="24">
        <v>49905.0</v>
      </c>
      <c r="B36" s="5">
        <f t="shared" si="1"/>
        <v>40788</v>
      </c>
      <c r="C36" s="3">
        <v>113.52</v>
      </c>
      <c r="D36" s="3">
        <v>113.74</v>
      </c>
      <c r="E36" s="3">
        <v>110.53</v>
      </c>
      <c r="F36" s="3">
        <v>111.33</v>
      </c>
      <c r="G36" s="3">
        <v>-2.11</v>
      </c>
      <c r="H36" s="6">
        <v>-0.0186</v>
      </c>
      <c r="I36" s="15">
        <v>126656.0</v>
      </c>
      <c r="J36" s="15">
        <v>135019.0</v>
      </c>
    </row>
    <row r="37">
      <c r="A37" s="23">
        <v>40746.0</v>
      </c>
      <c r="B37" s="5">
        <f t="shared" si="1"/>
        <v>40791</v>
      </c>
      <c r="C37" s="3">
        <v>111.35</v>
      </c>
      <c r="D37" s="3">
        <v>111.35</v>
      </c>
      <c r="E37" s="3">
        <v>108.86</v>
      </c>
      <c r="F37" s="3">
        <v>109.05</v>
      </c>
      <c r="G37" s="3">
        <v>-2.28</v>
      </c>
      <c r="H37" s="6">
        <v>-0.0205</v>
      </c>
      <c r="I37" s="15">
        <v>49409.0</v>
      </c>
      <c r="J37" s="15">
        <v>146610.0</v>
      </c>
    </row>
    <row r="38">
      <c r="A38" s="21">
        <v>118.06</v>
      </c>
      <c r="B38" s="5">
        <f t="shared" si="1"/>
        <v>40792</v>
      </c>
      <c r="C38" s="3">
        <v>108.96</v>
      </c>
      <c r="D38" s="3">
        <v>112.64</v>
      </c>
      <c r="E38" s="3">
        <v>108.86</v>
      </c>
      <c r="F38" s="3">
        <v>111.93</v>
      </c>
      <c r="G38" s="3">
        <v>2.88</v>
      </c>
      <c r="H38" s="3">
        <v>0.0264</v>
      </c>
      <c r="I38" s="15">
        <v>110545.0</v>
      </c>
      <c r="J38" s="15">
        <v>159990.0</v>
      </c>
    </row>
    <row r="39">
      <c r="A39" s="21">
        <v>118.74</v>
      </c>
      <c r="B39" s="5">
        <f t="shared" si="1"/>
        <v>40793</v>
      </c>
      <c r="C39" s="3">
        <v>112.38</v>
      </c>
      <c r="D39" s="3">
        <v>115.48</v>
      </c>
      <c r="E39" s="3">
        <v>111.76</v>
      </c>
      <c r="F39" s="3">
        <v>114.81</v>
      </c>
      <c r="G39" s="3">
        <v>2.88</v>
      </c>
      <c r="H39" s="3">
        <v>0.025699999999999997</v>
      </c>
      <c r="I39" s="15">
        <v>122568.0</v>
      </c>
      <c r="J39" s="15">
        <v>168121.0</v>
      </c>
    </row>
    <row r="40">
      <c r="A40" s="21">
        <v>117.35</v>
      </c>
      <c r="B40" s="5">
        <f t="shared" si="1"/>
        <v>40794</v>
      </c>
      <c r="C40" s="3">
        <v>115.04</v>
      </c>
      <c r="D40" s="3">
        <v>115.25</v>
      </c>
      <c r="E40" s="3">
        <v>112.75</v>
      </c>
      <c r="F40" s="3">
        <v>113.3</v>
      </c>
      <c r="G40" s="3">
        <v>-1.51</v>
      </c>
      <c r="H40" s="6">
        <v>-0.0132</v>
      </c>
      <c r="I40" s="15">
        <v>154391.0</v>
      </c>
      <c r="J40" s="15">
        <v>176722.0</v>
      </c>
    </row>
    <row r="41">
      <c r="A41" s="21">
        <v>118.62</v>
      </c>
      <c r="B41" s="5">
        <f t="shared" si="1"/>
        <v>40795</v>
      </c>
      <c r="C41" s="3">
        <v>112.75</v>
      </c>
      <c r="D41" s="3">
        <v>113.9</v>
      </c>
      <c r="E41" s="3">
        <v>109.68</v>
      </c>
      <c r="F41" s="3">
        <v>110.93</v>
      </c>
      <c r="G41" s="3">
        <v>-2.37</v>
      </c>
      <c r="H41" s="6">
        <v>-0.0209</v>
      </c>
      <c r="I41" s="15">
        <v>179375.0</v>
      </c>
      <c r="J41" s="15">
        <v>176649.0</v>
      </c>
    </row>
    <row r="42">
      <c r="A42" s="25">
        <f>+1.08</f>
        <v>1.08</v>
      </c>
      <c r="B42" s="5">
        <f t="shared" si="1"/>
        <v>40798</v>
      </c>
      <c r="C42" s="3">
        <v>109.94</v>
      </c>
      <c r="D42" s="3">
        <v>111.4</v>
      </c>
      <c r="E42" s="3">
        <v>108.44</v>
      </c>
      <c r="F42" s="3">
        <v>110.19</v>
      </c>
      <c r="G42" s="3">
        <v>-0.74</v>
      </c>
      <c r="H42" s="6">
        <v>-0.0067</v>
      </c>
      <c r="I42" s="15">
        <v>200816.0</v>
      </c>
      <c r="J42" s="15">
        <v>184456.0</v>
      </c>
    </row>
    <row r="43">
      <c r="A43" s="25">
        <f>+0.92%</f>
        <v>0.0092</v>
      </c>
      <c r="B43" s="5">
        <f t="shared" si="1"/>
        <v>40799</v>
      </c>
      <c r="C43" s="3">
        <v>110.73</v>
      </c>
      <c r="D43" s="3">
        <v>111.2</v>
      </c>
      <c r="E43" s="3">
        <v>109.19</v>
      </c>
      <c r="F43" s="3">
        <v>109.77</v>
      </c>
      <c r="G43" s="3">
        <v>-0.42</v>
      </c>
      <c r="H43" s="6">
        <v>-0.0038</v>
      </c>
      <c r="I43" s="15">
        <v>203031.0</v>
      </c>
      <c r="J43" s="15">
        <v>201529.0</v>
      </c>
    </row>
    <row r="44">
      <c r="A44" s="26">
        <v>18962.0</v>
      </c>
      <c r="B44" s="5">
        <f t="shared" si="1"/>
        <v>40800</v>
      </c>
      <c r="C44" s="3">
        <v>109.54</v>
      </c>
      <c r="D44" s="3">
        <v>110.12</v>
      </c>
      <c r="E44" s="3">
        <v>108.07</v>
      </c>
      <c r="F44" s="3">
        <v>109.65</v>
      </c>
      <c r="G44" s="3">
        <v>-0.12</v>
      </c>
      <c r="H44" s="6">
        <v>-0.0011</v>
      </c>
      <c r="I44" s="15">
        <v>216215.0</v>
      </c>
      <c r="J44" s="15">
        <v>206510.0</v>
      </c>
    </row>
    <row r="45">
      <c r="A45" s="26">
        <v>50944.0</v>
      </c>
      <c r="B45" s="5">
        <f t="shared" si="1"/>
        <v>40801</v>
      </c>
      <c r="C45" s="3">
        <v>109.58</v>
      </c>
      <c r="D45" s="3">
        <v>113.56</v>
      </c>
      <c r="E45" s="3">
        <v>109.0</v>
      </c>
      <c r="F45" s="3">
        <v>112.3</v>
      </c>
      <c r="G45" s="3">
        <v>2.65</v>
      </c>
      <c r="H45" s="3">
        <v>0.0242</v>
      </c>
      <c r="I45" s="15">
        <v>238020.0</v>
      </c>
      <c r="J45" s="15">
        <v>207386.0</v>
      </c>
    </row>
    <row r="46">
      <c r="A46" s="27">
        <v>40749.0</v>
      </c>
      <c r="B46" s="5">
        <f t="shared" si="1"/>
        <v>40802</v>
      </c>
      <c r="C46" s="3">
        <v>112.46</v>
      </c>
      <c r="D46" s="3">
        <v>114.25</v>
      </c>
      <c r="E46" s="3">
        <v>111.51</v>
      </c>
      <c r="F46" s="3">
        <v>112.22</v>
      </c>
      <c r="G46" s="3">
        <v>-0.08</v>
      </c>
      <c r="H46" s="6">
        <v>-7.0E-4</v>
      </c>
      <c r="I46" s="15">
        <v>219590.0</v>
      </c>
      <c r="J46" s="15">
        <v>192704.0</v>
      </c>
    </row>
    <row r="47">
      <c r="A47" s="28">
        <v>118.0</v>
      </c>
      <c r="B47" s="5">
        <f t="shared" si="1"/>
        <v>40805</v>
      </c>
      <c r="C47" s="3">
        <v>111.71</v>
      </c>
      <c r="D47" s="3">
        <v>112.11</v>
      </c>
      <c r="E47" s="3">
        <v>108.7</v>
      </c>
      <c r="F47" s="3">
        <v>109.14</v>
      </c>
      <c r="G47" s="3">
        <v>-3.08</v>
      </c>
      <c r="H47" s="6">
        <v>-0.0274</v>
      </c>
      <c r="I47" s="15">
        <v>166590.0</v>
      </c>
      <c r="J47" s="15">
        <v>189111.0</v>
      </c>
    </row>
    <row r="48">
      <c r="A48" s="28">
        <v>118.31</v>
      </c>
      <c r="B48" s="5">
        <f t="shared" si="1"/>
        <v>40806</v>
      </c>
      <c r="C48" s="3">
        <v>109.2</v>
      </c>
      <c r="D48" s="3">
        <v>111.59</v>
      </c>
      <c r="E48" s="3">
        <v>108.7</v>
      </c>
      <c r="F48" s="3">
        <v>110.54</v>
      </c>
      <c r="G48" s="3">
        <v>1.4</v>
      </c>
      <c r="H48" s="3">
        <v>0.0128</v>
      </c>
      <c r="I48" s="15">
        <v>183654.0</v>
      </c>
      <c r="J48" s="15">
        <v>180916.0</v>
      </c>
    </row>
    <row r="49">
      <c r="A49" s="28">
        <v>116.85</v>
      </c>
      <c r="B49" s="5">
        <f t="shared" si="1"/>
        <v>40807</v>
      </c>
      <c r="C49" s="3">
        <v>110.25</v>
      </c>
      <c r="D49" s="3">
        <v>112.44</v>
      </c>
      <c r="E49" s="3">
        <v>108.92</v>
      </c>
      <c r="F49" s="3">
        <v>110.36</v>
      </c>
      <c r="G49" s="3">
        <v>-0.18</v>
      </c>
      <c r="H49" s="6">
        <v>-0.0016</v>
      </c>
      <c r="I49" s="15">
        <v>207886.0</v>
      </c>
      <c r="J49" s="15">
        <v>170247.0</v>
      </c>
    </row>
    <row r="50">
      <c r="A50" s="28">
        <v>117.92</v>
      </c>
      <c r="B50" s="5">
        <f t="shared" si="1"/>
        <v>40808</v>
      </c>
      <c r="C50" s="3">
        <v>109.5</v>
      </c>
      <c r="D50" s="3">
        <v>109.5</v>
      </c>
      <c r="E50" s="3">
        <v>104.85</v>
      </c>
      <c r="F50" s="3">
        <v>105.49</v>
      </c>
      <c r="G50" s="3">
        <v>-4.87</v>
      </c>
      <c r="H50" s="6">
        <v>-0.0441</v>
      </c>
      <c r="I50" s="15">
        <v>305819.0</v>
      </c>
      <c r="J50" s="15">
        <v>161652.0</v>
      </c>
    </row>
    <row r="51">
      <c r="A51" s="21">
        <v>-0.7</v>
      </c>
      <c r="B51" s="5">
        <f t="shared" si="1"/>
        <v>40809</v>
      </c>
      <c r="C51" s="3">
        <v>105.36</v>
      </c>
      <c r="D51" s="3">
        <v>107.0</v>
      </c>
      <c r="E51" s="3">
        <v>103.43</v>
      </c>
      <c r="F51" s="3">
        <v>103.97</v>
      </c>
      <c r="G51" s="3">
        <v>-1.52</v>
      </c>
      <c r="H51" s="6">
        <v>-0.0144</v>
      </c>
      <c r="I51" s="15">
        <v>244205.0</v>
      </c>
      <c r="J51" s="15">
        <v>166523.0</v>
      </c>
    </row>
    <row r="52">
      <c r="A52" s="22">
        <v>-0.0059</v>
      </c>
      <c r="B52" s="5">
        <f t="shared" si="1"/>
        <v>40812</v>
      </c>
      <c r="C52" s="3">
        <v>104.38</v>
      </c>
      <c r="D52" s="3">
        <v>105.34</v>
      </c>
      <c r="E52" s="3">
        <v>101.66</v>
      </c>
      <c r="F52" s="3">
        <v>103.94</v>
      </c>
      <c r="G52" s="3">
        <v>-0.03</v>
      </c>
      <c r="H52" s="6">
        <v>-3.0E-4</v>
      </c>
      <c r="I52" s="15">
        <v>200580.0</v>
      </c>
      <c r="J52" s="15">
        <v>162713.0</v>
      </c>
    </row>
    <row r="53">
      <c r="A53" s="24">
        <v>25793.0</v>
      </c>
      <c r="B53" s="5">
        <f t="shared" si="1"/>
        <v>40813</v>
      </c>
      <c r="C53" s="3">
        <v>104.77</v>
      </c>
      <c r="D53" s="3">
        <v>107.54</v>
      </c>
      <c r="E53" s="3">
        <v>104.5</v>
      </c>
      <c r="F53" s="3">
        <v>107.14</v>
      </c>
      <c r="G53" s="3">
        <v>3.2</v>
      </c>
      <c r="H53" s="3">
        <v>0.0308</v>
      </c>
      <c r="I53" s="15">
        <v>219789.0</v>
      </c>
      <c r="J53" s="15">
        <v>155551.0</v>
      </c>
    </row>
    <row r="54">
      <c r="A54" s="24">
        <v>52012.0</v>
      </c>
      <c r="B54" s="5">
        <f t="shared" si="1"/>
        <v>40814</v>
      </c>
      <c r="C54" s="3">
        <v>106.75</v>
      </c>
      <c r="D54" s="3">
        <v>107.41</v>
      </c>
      <c r="E54" s="3">
        <v>103.23</v>
      </c>
      <c r="F54" s="3">
        <v>103.81</v>
      </c>
      <c r="G54" s="3">
        <v>-3.33</v>
      </c>
      <c r="H54" s="6">
        <v>-0.0311</v>
      </c>
      <c r="I54" s="15">
        <v>207766.0</v>
      </c>
      <c r="J54" s="15">
        <v>148094.0</v>
      </c>
    </row>
    <row r="55">
      <c r="A55" s="23">
        <v>40750.0</v>
      </c>
      <c r="B55" s="5">
        <f t="shared" si="1"/>
        <v>40815</v>
      </c>
      <c r="C55" s="3">
        <v>103.0</v>
      </c>
      <c r="D55" s="3">
        <v>105.82</v>
      </c>
      <c r="E55" s="3">
        <v>102.35</v>
      </c>
      <c r="F55" s="3">
        <v>103.95</v>
      </c>
      <c r="G55" s="3">
        <v>0.14</v>
      </c>
      <c r="H55" s="3">
        <v>0.0013</v>
      </c>
      <c r="I55" s="15">
        <v>220409.0</v>
      </c>
      <c r="J55" s="15">
        <v>145417.0</v>
      </c>
    </row>
    <row r="56">
      <c r="A56" s="21">
        <v>117.4</v>
      </c>
      <c r="B56" s="5">
        <f t="shared" si="1"/>
        <v>40816</v>
      </c>
      <c r="C56" s="3">
        <v>104.91</v>
      </c>
      <c r="D56" s="3">
        <v>104.91</v>
      </c>
      <c r="E56" s="3">
        <v>101.78</v>
      </c>
      <c r="F56" s="3">
        <v>102.76</v>
      </c>
      <c r="G56" s="3">
        <v>-1.19</v>
      </c>
      <c r="H56" s="6">
        <v>-0.0114</v>
      </c>
      <c r="I56" s="15">
        <v>243641.0</v>
      </c>
      <c r="J56" s="15">
        <v>139452.0</v>
      </c>
    </row>
    <row r="57">
      <c r="A57" s="21">
        <v>119.04</v>
      </c>
      <c r="B57" s="5">
        <f t="shared" si="1"/>
        <v>40819</v>
      </c>
      <c r="C57" s="3">
        <v>102.0</v>
      </c>
      <c r="D57" s="3">
        <v>102.8</v>
      </c>
      <c r="E57" s="3">
        <v>100.59</v>
      </c>
      <c r="F57" s="3">
        <v>101.71</v>
      </c>
      <c r="G57" s="3">
        <v>-1.05</v>
      </c>
      <c r="H57" s="6">
        <v>-0.0102</v>
      </c>
      <c r="I57" s="15">
        <v>203330.0</v>
      </c>
      <c r="J57" s="15">
        <v>130223.0</v>
      </c>
    </row>
    <row r="58">
      <c r="A58" s="21">
        <v>116.58</v>
      </c>
      <c r="B58" s="5">
        <f t="shared" si="1"/>
        <v>40820</v>
      </c>
      <c r="C58" s="3">
        <v>100.65</v>
      </c>
      <c r="D58" s="3">
        <v>102.41</v>
      </c>
      <c r="E58" s="3">
        <v>99.11</v>
      </c>
      <c r="F58" s="3">
        <v>99.79</v>
      </c>
      <c r="G58" s="3">
        <v>-1.92</v>
      </c>
      <c r="H58" s="6">
        <v>-0.0189</v>
      </c>
      <c r="I58" s="15">
        <v>264826.0</v>
      </c>
      <c r="J58" s="15">
        <v>116471.0</v>
      </c>
    </row>
    <row r="59">
      <c r="A59" s="21">
        <v>118.28</v>
      </c>
      <c r="B59" s="5">
        <f t="shared" si="1"/>
        <v>40821</v>
      </c>
      <c r="C59" s="3">
        <v>101.81</v>
      </c>
      <c r="D59" s="3">
        <v>102.84</v>
      </c>
      <c r="E59" s="3">
        <v>100.66</v>
      </c>
      <c r="F59" s="3">
        <v>102.73</v>
      </c>
      <c r="G59" s="3">
        <v>2.94</v>
      </c>
      <c r="H59" s="3">
        <v>0.029500000000000002</v>
      </c>
      <c r="I59" s="15">
        <v>215939.0</v>
      </c>
      <c r="J59" s="15">
        <v>117336.0</v>
      </c>
    </row>
    <row r="60">
      <c r="A60" s="25">
        <f>+0.36</f>
        <v>0.36</v>
      </c>
      <c r="B60" s="5">
        <f t="shared" si="1"/>
        <v>40822</v>
      </c>
      <c r="C60" s="3">
        <v>102.65</v>
      </c>
      <c r="D60" s="3">
        <v>105.88</v>
      </c>
      <c r="E60" s="3">
        <v>101.53</v>
      </c>
      <c r="F60" s="3">
        <v>105.73</v>
      </c>
      <c r="G60" s="3">
        <v>3.0</v>
      </c>
      <c r="H60" s="3">
        <v>0.0292</v>
      </c>
      <c r="I60" s="15">
        <v>192569.0</v>
      </c>
      <c r="J60" s="15">
        <v>111919.0</v>
      </c>
    </row>
    <row r="61">
      <c r="A61" s="25">
        <f>+0.31%</f>
        <v>0.0031</v>
      </c>
      <c r="B61" s="5">
        <f t="shared" si="1"/>
        <v>40823</v>
      </c>
      <c r="C61" s="3">
        <v>105.4</v>
      </c>
      <c r="D61" s="3">
        <v>106.64</v>
      </c>
      <c r="E61" s="3">
        <v>104.37</v>
      </c>
      <c r="F61" s="3">
        <v>105.88</v>
      </c>
      <c r="G61" s="3">
        <v>0.15</v>
      </c>
      <c r="H61" s="3">
        <v>0.0014000000000000002</v>
      </c>
      <c r="I61" s="15">
        <v>170247.0</v>
      </c>
      <c r="J61" s="15">
        <v>108245.0</v>
      </c>
    </row>
    <row r="62">
      <c r="A62" s="26">
        <v>25632.0</v>
      </c>
      <c r="B62" s="13">
        <f t="shared" si="1"/>
        <v>40826</v>
      </c>
      <c r="C62" s="3">
        <v>106.01</v>
      </c>
      <c r="D62" s="3">
        <v>109.5</v>
      </c>
      <c r="E62" s="3">
        <v>105.65</v>
      </c>
      <c r="F62" s="3">
        <v>108.95</v>
      </c>
      <c r="G62" s="3">
        <v>3.07</v>
      </c>
      <c r="H62" s="3">
        <v>0.028999999999999998</v>
      </c>
      <c r="I62" s="15">
        <v>162624.0</v>
      </c>
      <c r="J62" s="15">
        <v>93108.0</v>
      </c>
    </row>
    <row r="63">
      <c r="A63" s="26">
        <v>54067.0</v>
      </c>
      <c r="B63" s="13">
        <f t="shared" si="1"/>
        <v>40827</v>
      </c>
      <c r="C63" s="3">
        <v>108.85</v>
      </c>
      <c r="D63" s="3">
        <v>111.24</v>
      </c>
      <c r="E63" s="3">
        <v>107.45</v>
      </c>
      <c r="F63" s="3">
        <v>110.73</v>
      </c>
      <c r="G63" s="3">
        <v>1.78</v>
      </c>
      <c r="H63" s="3">
        <v>0.0163</v>
      </c>
      <c r="I63" s="15">
        <v>180794.0</v>
      </c>
      <c r="J63" s="15">
        <v>71498.0</v>
      </c>
    </row>
    <row r="64">
      <c r="A64" s="27">
        <v>40751.0</v>
      </c>
      <c r="B64" s="13">
        <f t="shared" si="1"/>
        <v>40828</v>
      </c>
      <c r="C64" s="3">
        <v>110.31</v>
      </c>
      <c r="D64" s="3">
        <v>113.0</v>
      </c>
      <c r="E64" s="3">
        <v>109.89</v>
      </c>
      <c r="F64" s="3">
        <v>111.36</v>
      </c>
      <c r="G64" s="3">
        <v>0.63</v>
      </c>
      <c r="H64" s="3">
        <v>0.005699999999999999</v>
      </c>
      <c r="I64" s="15">
        <v>126973.0</v>
      </c>
      <c r="J64" s="15">
        <v>39137.0</v>
      </c>
    </row>
    <row r="65">
      <c r="A65" s="28">
        <v>118.19</v>
      </c>
      <c r="B65" s="13">
        <f t="shared" si="1"/>
        <v>40829</v>
      </c>
      <c r="C65" s="3">
        <v>111.1</v>
      </c>
      <c r="D65" s="3">
        <v>111.87</v>
      </c>
      <c r="E65" s="3">
        <v>109.07</v>
      </c>
      <c r="F65" s="3">
        <v>111.11</v>
      </c>
      <c r="G65" s="3">
        <v>-0.25</v>
      </c>
      <c r="H65" s="6">
        <v>-0.0022</v>
      </c>
      <c r="I65" s="15">
        <v>59121.0</v>
      </c>
      <c r="J65" s="15">
        <v>18139.0</v>
      </c>
    </row>
    <row r="66">
      <c r="A66" s="28">
        <v>118.48</v>
      </c>
      <c r="B66" s="13">
        <f t="shared" si="1"/>
        <v>40830</v>
      </c>
      <c r="C66" s="3">
        <v>111.15</v>
      </c>
      <c r="D66" s="3">
        <v>114.8</v>
      </c>
      <c r="E66" s="3">
        <v>110.96</v>
      </c>
      <c r="F66" s="3">
        <v>114.68</v>
      </c>
      <c r="G66" s="3">
        <v>3.57</v>
      </c>
      <c r="H66" s="3">
        <v>0.0321</v>
      </c>
      <c r="I66" s="15">
        <v>19214.0</v>
      </c>
      <c r="J66" s="3"/>
    </row>
    <row r="67">
      <c r="A67" s="28">
        <v>117.0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117.15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-1.13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-0.0096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36471.0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59199.0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40752.0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116.94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118.37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116.82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117.18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+0.03</f>
        <v>0.03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+0.03%</f>
        <v>0.0003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49348.0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59637.0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40753.0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117.24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117.48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115.53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116.54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-0.64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-0.0055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35403.0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60261.0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40756.0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117.18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119.81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114.5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116.47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-0.07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-6.0E-4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44071.0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62062.0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40757.0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116.5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117.98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115.23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116.11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-0.36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-0.0031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42245.0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68635.0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40758.0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115.87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115.87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112.7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113.06</v>
      </c>
      <c r="B113" s="3" t="str">
        <f t="shared" si="1"/>
        <v/>
      </c>
    </row>
    <row r="114">
      <c r="A114" s="21">
        <v>-3.05</v>
      </c>
      <c r="B114" s="3" t="str">
        <f t="shared" si="1"/>
        <v>#REF!</v>
      </c>
    </row>
    <row r="115">
      <c r="A115" s="22">
        <v>-0.0263</v>
      </c>
      <c r="B115" s="3" t="str">
        <f t="shared" si="1"/>
        <v>#REF!</v>
      </c>
    </row>
    <row r="116">
      <c r="A116" s="24">
        <v>52489.0</v>
      </c>
      <c r="B116" s="3" t="str">
        <f t="shared" si="1"/>
        <v>#REF!</v>
      </c>
    </row>
    <row r="117">
      <c r="A117" s="24">
        <v>72044.0</v>
      </c>
      <c r="B117" s="3" t="str">
        <f t="shared" si="1"/>
        <v>#REF!</v>
      </c>
    </row>
    <row r="118">
      <c r="A118" s="23">
        <v>40759.0</v>
      </c>
      <c r="B118" s="3" t="str">
        <f t="shared" si="1"/>
        <v>#REF!</v>
      </c>
    </row>
    <row r="119">
      <c r="A119" s="21">
        <v>113.28</v>
      </c>
      <c r="B119" s="3" t="str">
        <f t="shared" si="1"/>
        <v>#REF!</v>
      </c>
    </row>
    <row r="120">
      <c r="A120" s="21">
        <v>113.53</v>
      </c>
      <c r="B120" s="3" t="str">
        <f t="shared" si="1"/>
        <v>#REF!</v>
      </c>
    </row>
    <row r="121">
      <c r="A121" s="21">
        <v>107.0</v>
      </c>
      <c r="B121" s="3" t="str">
        <f t="shared" si="1"/>
        <v>#REF!</v>
      </c>
    </row>
    <row r="122">
      <c r="A122" s="21">
        <v>107.21</v>
      </c>
      <c r="B122" s="3" t="str">
        <f t="shared" si="1"/>
        <v>#REF!</v>
      </c>
    </row>
    <row r="123">
      <c r="A123" s="21">
        <v>-5.85</v>
      </c>
      <c r="B123" s="3" t="str">
        <f t="shared" si="1"/>
        <v>#REF!</v>
      </c>
    </row>
    <row r="124">
      <c r="A124" s="22">
        <v>-0.0517</v>
      </c>
      <c r="B124" s="3" t="str">
        <f t="shared" si="1"/>
        <v>#REF!</v>
      </c>
    </row>
    <row r="125">
      <c r="A125" s="24">
        <v>62650.0</v>
      </c>
      <c r="B125" s="3" t="str">
        <f t="shared" si="1"/>
        <v>#REF!</v>
      </c>
    </row>
    <row r="126">
      <c r="A126" s="24">
        <v>79520.0</v>
      </c>
      <c r="B126" s="3" t="str">
        <f t="shared" si="1"/>
        <v>#REF!</v>
      </c>
    </row>
    <row r="127">
      <c r="A127" s="23">
        <v>40760.0</v>
      </c>
      <c r="B127" s="3" t="str">
        <f t="shared" si="1"/>
        <v>#REF!</v>
      </c>
    </row>
    <row r="128">
      <c r="A128" s="21">
        <v>107.3</v>
      </c>
      <c r="B128" s="3" t="str">
        <f t="shared" si="1"/>
        <v>#REF!</v>
      </c>
    </row>
    <row r="129">
      <c r="A129" s="21">
        <v>110.25</v>
      </c>
      <c r="B129" s="3" t="str">
        <f t="shared" si="1"/>
        <v>#REF!</v>
      </c>
    </row>
    <row r="130">
      <c r="A130" s="21">
        <v>104.34</v>
      </c>
      <c r="B130" s="3" t="str">
        <f t="shared" si="1"/>
        <v>#REF!</v>
      </c>
    </row>
    <row r="131">
      <c r="A131" s="21">
        <v>109.41</v>
      </c>
      <c r="B131" s="3" t="str">
        <f t="shared" si="1"/>
        <v>#REF!</v>
      </c>
    </row>
    <row r="132">
      <c r="A132" s="25">
        <f>+2.2</f>
        <v>2.2</v>
      </c>
      <c r="B132" s="3" t="str">
        <f t="shared" si="1"/>
        <v>#REF!</v>
      </c>
    </row>
    <row r="133">
      <c r="A133" s="25">
        <f>+2.05%</f>
        <v>0.0205</v>
      </c>
      <c r="B133" s="3" t="str">
        <f t="shared" si="1"/>
        <v>#REF!</v>
      </c>
    </row>
    <row r="134">
      <c r="A134" s="26">
        <v>52654.0</v>
      </c>
      <c r="B134" s="3" t="str">
        <f t="shared" si="1"/>
        <v>#REF!</v>
      </c>
    </row>
    <row r="135">
      <c r="A135" s="26">
        <v>81213.0</v>
      </c>
      <c r="B135" s="3" t="str">
        <f t="shared" si="1"/>
        <v>#REF!</v>
      </c>
    </row>
    <row r="136">
      <c r="A136" s="27">
        <v>40763.0</v>
      </c>
      <c r="B136" s="3" t="str">
        <f t="shared" si="1"/>
        <v>#REF!</v>
      </c>
    </row>
    <row r="137">
      <c r="A137" s="28">
        <v>107.0</v>
      </c>
      <c r="B137" s="3" t="str">
        <f t="shared" si="1"/>
        <v>#REF!</v>
      </c>
    </row>
    <row r="138">
      <c r="A138" s="28">
        <v>107.81</v>
      </c>
      <c r="B138" s="3" t="str">
        <f t="shared" si="1"/>
        <v>#REF!</v>
      </c>
    </row>
    <row r="139">
      <c r="A139" s="28">
        <v>102.86</v>
      </c>
      <c r="B139" s="3" t="str">
        <f t="shared" si="1"/>
        <v>#REF!</v>
      </c>
    </row>
    <row r="140">
      <c r="A140" s="28">
        <v>103.87</v>
      </c>
      <c r="B140" s="3" t="str">
        <f t="shared" si="1"/>
        <v>#REF!</v>
      </c>
    </row>
    <row r="141">
      <c r="A141" s="21">
        <v>-5.54</v>
      </c>
      <c r="B141" s="3" t="str">
        <f t="shared" si="1"/>
        <v>#REF!</v>
      </c>
    </row>
    <row r="142">
      <c r="A142" s="22">
        <v>-0.0506</v>
      </c>
      <c r="B142" s="3" t="str">
        <f t="shared" si="1"/>
        <v>#REF!</v>
      </c>
    </row>
    <row r="143">
      <c r="A143" s="24">
        <v>65017.0</v>
      </c>
      <c r="B143" s="3" t="str">
        <f t="shared" si="1"/>
        <v>#REF!</v>
      </c>
    </row>
    <row r="144">
      <c r="A144" s="24">
        <v>85630.0</v>
      </c>
      <c r="B144" s="3" t="str">
        <f t="shared" si="1"/>
        <v>#REF!</v>
      </c>
    </row>
    <row r="145">
      <c r="A145" s="23">
        <v>40764.0</v>
      </c>
      <c r="B145" s="3" t="str">
        <f t="shared" si="1"/>
        <v>#REF!</v>
      </c>
    </row>
    <row r="146">
      <c r="A146" s="21">
        <v>103.0</v>
      </c>
      <c r="B146" s="3" t="str">
        <f t="shared" si="1"/>
        <v>#REF!</v>
      </c>
    </row>
    <row r="147">
      <c r="A147" s="21">
        <v>105.96</v>
      </c>
      <c r="B147" s="3" t="str">
        <f t="shared" si="1"/>
        <v>#REF!</v>
      </c>
    </row>
    <row r="148">
      <c r="A148" s="21">
        <v>99.36</v>
      </c>
      <c r="B148" s="3" t="str">
        <f t="shared" si="1"/>
        <v>#REF!</v>
      </c>
    </row>
    <row r="149">
      <c r="A149" s="21">
        <v>102.59</v>
      </c>
      <c r="B149" s="3" t="str">
        <f t="shared" si="1"/>
        <v>#REF!</v>
      </c>
    </row>
    <row r="150">
      <c r="A150" s="21">
        <v>-1.28</v>
      </c>
      <c r="B150" s="3" t="str">
        <f t="shared" si="1"/>
        <v>#REF!</v>
      </c>
    </row>
    <row r="151">
      <c r="A151" s="22">
        <v>-0.0123</v>
      </c>
      <c r="B151" s="3" t="str">
        <f t="shared" si="1"/>
        <v>#REF!</v>
      </c>
    </row>
    <row r="152">
      <c r="A152" s="24">
        <v>64094.0</v>
      </c>
      <c r="B152" s="3" t="str">
        <f t="shared" si="1"/>
        <v>#REF!</v>
      </c>
    </row>
    <row r="153">
      <c r="A153" s="24">
        <v>96504.0</v>
      </c>
      <c r="B153" s="3" t="str">
        <f t="shared" si="1"/>
        <v>#REF!</v>
      </c>
    </row>
    <row r="154">
      <c r="A154" s="23">
        <v>40765.0</v>
      </c>
      <c r="B154" s="3" t="str">
        <f t="shared" si="1"/>
        <v>#REF!</v>
      </c>
    </row>
    <row r="155">
      <c r="A155" s="21">
        <v>104.5</v>
      </c>
      <c r="B155" s="3" t="str">
        <f t="shared" si="1"/>
        <v>#REF!</v>
      </c>
    </row>
    <row r="156">
      <c r="A156" s="21">
        <v>106.97</v>
      </c>
      <c r="B156" s="3" t="str">
        <f t="shared" si="1"/>
        <v>#REF!</v>
      </c>
    </row>
    <row r="157">
      <c r="A157" s="21">
        <v>103.45</v>
      </c>
      <c r="B157" s="3" t="str">
        <f t="shared" si="1"/>
        <v>#REF!</v>
      </c>
    </row>
    <row r="158">
      <c r="A158" s="21">
        <v>106.63</v>
      </c>
      <c r="B158" s="3" t="str">
        <f t="shared" si="1"/>
        <v>#REF!</v>
      </c>
    </row>
    <row r="159">
      <c r="A159" s="25">
        <f>+4.04</f>
        <v>4.04</v>
      </c>
      <c r="B159" s="3" t="str">
        <f t="shared" si="1"/>
        <v>#REF!</v>
      </c>
    </row>
    <row r="160">
      <c r="A160" s="25">
        <f>+3.94%</f>
        <v>0.0394</v>
      </c>
      <c r="B160" s="3" t="str">
        <f t="shared" si="1"/>
        <v>#REF!</v>
      </c>
    </row>
    <row r="161">
      <c r="A161" s="26">
        <v>71962.0</v>
      </c>
      <c r="B161" s="3" t="str">
        <f t="shared" si="1"/>
        <v>#REF!</v>
      </c>
    </row>
    <row r="162">
      <c r="A162" s="26">
        <v>107072.0</v>
      </c>
      <c r="B162" s="3" t="str">
        <f t="shared" si="1"/>
        <v>#REF!</v>
      </c>
    </row>
    <row r="163">
      <c r="A163" s="27">
        <v>40766.0</v>
      </c>
      <c r="B163" s="3" t="str">
        <f t="shared" si="1"/>
        <v>#REF!</v>
      </c>
    </row>
    <row r="164">
      <c r="A164" s="28">
        <v>105.25</v>
      </c>
      <c r="B164" s="3" t="str">
        <f t="shared" si="1"/>
        <v>#REF!</v>
      </c>
    </row>
    <row r="165">
      <c r="A165" s="28">
        <v>107.9</v>
      </c>
      <c r="B165" s="3" t="str">
        <f t="shared" si="1"/>
        <v>#REF!</v>
      </c>
    </row>
    <row r="166">
      <c r="A166" s="28">
        <v>104.28</v>
      </c>
      <c r="B166" s="3" t="str">
        <f t="shared" si="1"/>
        <v>#REF!</v>
      </c>
    </row>
    <row r="167">
      <c r="A167" s="28">
        <v>107.72</v>
      </c>
      <c r="B167" s="3" t="str">
        <f t="shared" si="1"/>
        <v>#REF!</v>
      </c>
    </row>
    <row r="168">
      <c r="A168" s="25">
        <f>+1.09</f>
        <v>1.09</v>
      </c>
      <c r="B168" s="3" t="str">
        <f t="shared" si="1"/>
        <v>#REF!</v>
      </c>
    </row>
    <row r="169">
      <c r="A169" s="25">
        <f>+1.02%</f>
        <v>0.0102</v>
      </c>
      <c r="B169" s="3" t="str">
        <f t="shared" si="1"/>
        <v>#REF!</v>
      </c>
    </row>
    <row r="170">
      <c r="A170" s="26">
        <v>68453.0</v>
      </c>
      <c r="B170" s="3" t="str">
        <f t="shared" si="1"/>
        <v>#REF!</v>
      </c>
    </row>
    <row r="171">
      <c r="A171" s="26">
        <v>112216.0</v>
      </c>
      <c r="B171" s="3" t="str">
        <f t="shared" si="1"/>
        <v>#REF!</v>
      </c>
    </row>
    <row r="172">
      <c r="A172" s="27">
        <v>40767.0</v>
      </c>
      <c r="B172" s="3" t="str">
        <f t="shared" si="1"/>
        <v>#REF!</v>
      </c>
    </row>
    <row r="173">
      <c r="A173" s="28">
        <v>107.4</v>
      </c>
      <c r="B173" s="3" t="str">
        <f t="shared" si="1"/>
        <v>#REF!</v>
      </c>
    </row>
    <row r="174">
      <c r="A174" s="28">
        <v>108.7</v>
      </c>
      <c r="B174" s="3" t="str">
        <f t="shared" si="1"/>
        <v>#REF!</v>
      </c>
    </row>
    <row r="175">
      <c r="A175" s="28">
        <v>106.61</v>
      </c>
      <c r="B175" s="3" t="str">
        <f t="shared" si="1"/>
        <v>#REF!</v>
      </c>
    </row>
    <row r="176">
      <c r="A176" s="28">
        <v>107.56</v>
      </c>
      <c r="B176" s="3" t="str">
        <f t="shared" si="1"/>
        <v>#REF!</v>
      </c>
    </row>
    <row r="177">
      <c r="A177" s="21">
        <v>-0.16</v>
      </c>
      <c r="B177" s="3" t="str">
        <f t="shared" si="1"/>
        <v>#REF!</v>
      </c>
    </row>
    <row r="178">
      <c r="A178" s="22">
        <v>-0.0015</v>
      </c>
      <c r="B178" s="3" t="str">
        <f t="shared" si="1"/>
        <v>#REF!</v>
      </c>
    </row>
    <row r="179">
      <c r="A179" s="24">
        <v>69951.0</v>
      </c>
      <c r="B179" s="3" t="str">
        <f t="shared" si="1"/>
        <v>#REF!</v>
      </c>
    </row>
    <row r="180">
      <c r="A180" s="24">
        <v>119572.0</v>
      </c>
      <c r="B180" s="3" t="str">
        <f t="shared" si="1"/>
        <v>#REF!</v>
      </c>
    </row>
    <row r="181">
      <c r="A181" s="23">
        <v>40770.0</v>
      </c>
      <c r="B181" s="3" t="str">
        <f t="shared" si="1"/>
        <v>#REF!</v>
      </c>
    </row>
    <row r="182">
      <c r="A182" s="21">
        <v>107.64</v>
      </c>
      <c r="B182" s="3" t="str">
        <f t="shared" si="1"/>
        <v>#REF!</v>
      </c>
    </row>
    <row r="183">
      <c r="A183" s="21">
        <v>109.77</v>
      </c>
      <c r="B183" s="3" t="str">
        <f t="shared" si="1"/>
        <v>#REF!</v>
      </c>
    </row>
    <row r="184">
      <c r="A184" s="21">
        <v>107.05</v>
      </c>
      <c r="B184" s="3" t="str">
        <f t="shared" si="1"/>
        <v>#REF!</v>
      </c>
    </row>
    <row r="185">
      <c r="A185" s="21">
        <v>109.71</v>
      </c>
      <c r="B185" s="3" t="str">
        <f t="shared" si="1"/>
        <v>#REF!</v>
      </c>
    </row>
    <row r="186">
      <c r="A186" s="25">
        <f>+2.15</f>
        <v>2.15</v>
      </c>
      <c r="B186" s="3" t="str">
        <f t="shared" si="1"/>
        <v>#REF!</v>
      </c>
    </row>
    <row r="187">
      <c r="A187" s="25">
        <f>+2%</f>
        <v>0.02</v>
      </c>
      <c r="B187" s="3" t="str">
        <f t="shared" si="1"/>
        <v>#REF!</v>
      </c>
    </row>
    <row r="188">
      <c r="A188" s="26">
        <v>48259.0</v>
      </c>
      <c r="B188" s="3" t="str">
        <f t="shared" si="1"/>
        <v>#REF!</v>
      </c>
    </row>
    <row r="189">
      <c r="A189" s="26">
        <v>122678.0</v>
      </c>
      <c r="B189" s="3" t="str">
        <f t="shared" si="1"/>
        <v>#REF!</v>
      </c>
    </row>
    <row r="190">
      <c r="A190" s="27">
        <v>40771.0</v>
      </c>
      <c r="B190" s="3" t="str">
        <f t="shared" si="1"/>
        <v>#REF!</v>
      </c>
    </row>
    <row r="191">
      <c r="A191" s="28">
        <v>109.17</v>
      </c>
      <c r="B191" s="3" t="str">
        <f t="shared" si="1"/>
        <v>#REF!</v>
      </c>
    </row>
    <row r="192">
      <c r="A192" s="28">
        <v>109.69</v>
      </c>
      <c r="B192" s="3" t="str">
        <f t="shared" si="1"/>
        <v>#REF!</v>
      </c>
    </row>
    <row r="193">
      <c r="A193" s="28">
        <v>107.86</v>
      </c>
      <c r="B193" s="3" t="str">
        <f t="shared" si="1"/>
        <v>#REF!</v>
      </c>
    </row>
    <row r="194">
      <c r="A194" s="28">
        <v>108.91</v>
      </c>
      <c r="B194" s="3" t="str">
        <f t="shared" si="1"/>
        <v>#REF!</v>
      </c>
    </row>
    <row r="195">
      <c r="A195" s="21">
        <v>-0.8</v>
      </c>
      <c r="B195" s="3" t="str">
        <f t="shared" si="1"/>
        <v>#REF!</v>
      </c>
    </row>
    <row r="196">
      <c r="A196" s="22">
        <v>-0.0073</v>
      </c>
      <c r="B196" s="3" t="str">
        <f t="shared" si="1"/>
        <v>#REF!</v>
      </c>
    </row>
    <row r="197">
      <c r="A197" s="24">
        <v>62555.0</v>
      </c>
      <c r="B197" s="3" t="str">
        <f t="shared" si="1"/>
        <v>#REF!</v>
      </c>
    </row>
    <row r="198">
      <c r="A198" s="24">
        <v>121198.0</v>
      </c>
      <c r="B198" s="3" t="str">
        <f t="shared" si="1"/>
        <v>#REF!</v>
      </c>
    </row>
    <row r="199">
      <c r="A199" s="23">
        <v>40772.0</v>
      </c>
      <c r="B199" s="3" t="str">
        <f t="shared" si="1"/>
        <v>#REF!</v>
      </c>
    </row>
    <row r="200">
      <c r="A200" s="21">
        <v>109.0</v>
      </c>
      <c r="B200" s="3" t="str">
        <f t="shared" si="1"/>
        <v>#REF!</v>
      </c>
    </row>
    <row r="201">
      <c r="A201" s="21">
        <v>111.44</v>
      </c>
      <c r="B201" s="3" t="str">
        <f t="shared" si="1"/>
        <v>#REF!</v>
      </c>
    </row>
    <row r="202">
      <c r="A202" s="21">
        <v>108.86</v>
      </c>
      <c r="B202" s="3" t="str">
        <f t="shared" si="1"/>
        <v>#REF!</v>
      </c>
    </row>
    <row r="203">
      <c r="A203" s="21">
        <v>110.33</v>
      </c>
      <c r="B203" s="3" t="str">
        <f t="shared" si="1"/>
        <v>#REF!</v>
      </c>
    </row>
    <row r="204">
      <c r="A204" s="25">
        <f>+1.42</f>
        <v>1.42</v>
      </c>
      <c r="B204" s="3" t="str">
        <f t="shared" si="1"/>
        <v>#REF!</v>
      </c>
    </row>
    <row r="205">
      <c r="A205" s="25">
        <f>+1.3%</f>
        <v>0.013</v>
      </c>
      <c r="B205" s="3" t="str">
        <f t="shared" si="1"/>
        <v>#REF!</v>
      </c>
    </row>
    <row r="206">
      <c r="A206" s="26">
        <v>71802.0</v>
      </c>
      <c r="B206" s="3" t="str">
        <f t="shared" si="1"/>
        <v>#REF!</v>
      </c>
    </row>
    <row r="207">
      <c r="A207" s="26">
        <v>125088.0</v>
      </c>
      <c r="B207" s="3" t="str">
        <f t="shared" si="1"/>
        <v>#REF!</v>
      </c>
    </row>
    <row r="208">
      <c r="A208" s="27">
        <v>40773.0</v>
      </c>
      <c r="B208" s="3" t="str">
        <f t="shared" si="1"/>
        <v>#REF!</v>
      </c>
    </row>
    <row r="209">
      <c r="A209" s="28">
        <v>110.25</v>
      </c>
      <c r="B209" s="3" t="str">
        <f t="shared" si="1"/>
        <v>#REF!</v>
      </c>
    </row>
    <row r="210">
      <c r="A210" s="28">
        <v>110.41</v>
      </c>
      <c r="B210" s="3" t="str">
        <f t="shared" si="1"/>
        <v>#REF!</v>
      </c>
    </row>
    <row r="211">
      <c r="A211" s="28">
        <v>105.97</v>
      </c>
      <c r="B211" s="3" t="str">
        <f t="shared" si="1"/>
        <v>#REF!</v>
      </c>
    </row>
    <row r="212">
      <c r="A212" s="28">
        <v>106.69</v>
      </c>
      <c r="B212" s="3" t="str">
        <f t="shared" si="1"/>
        <v>#REF!</v>
      </c>
    </row>
    <row r="213">
      <c r="A213" s="21">
        <v>-3.64</v>
      </c>
      <c r="B213" s="3" t="str">
        <f t="shared" si="1"/>
        <v>#REF!</v>
      </c>
    </row>
    <row r="214">
      <c r="A214" s="22">
        <v>-0.033</v>
      </c>
      <c r="B214" s="3" t="str">
        <f t="shared" si="1"/>
        <v>#REF!</v>
      </c>
    </row>
    <row r="215">
      <c r="A215" s="24">
        <v>91868.0</v>
      </c>
      <c r="B215" s="3" t="str">
        <f t="shared" si="1"/>
        <v>#REF!</v>
      </c>
    </row>
    <row r="216">
      <c r="A216" s="24">
        <v>138836.0</v>
      </c>
      <c r="B216" s="3" t="str">
        <f t="shared" si="1"/>
        <v>#REF!</v>
      </c>
    </row>
    <row r="217">
      <c r="A217" s="23">
        <v>40774.0</v>
      </c>
      <c r="B217" s="3" t="str">
        <f t="shared" si="1"/>
        <v>#REF!</v>
      </c>
    </row>
    <row r="218">
      <c r="A218" s="21">
        <v>106.02</v>
      </c>
      <c r="B218" s="3" t="str">
        <f t="shared" si="1"/>
        <v>#REF!</v>
      </c>
    </row>
    <row r="219">
      <c r="A219" s="21">
        <v>109.01</v>
      </c>
      <c r="B219" s="3" t="str">
        <f t="shared" si="1"/>
        <v>#REF!</v>
      </c>
    </row>
    <row r="220">
      <c r="A220" s="21">
        <v>104.77</v>
      </c>
      <c r="B220" s="3" t="str">
        <f t="shared" si="1"/>
        <v>#REF!</v>
      </c>
    </row>
    <row r="221">
      <c r="A221" s="21">
        <v>108.25</v>
      </c>
      <c r="B221" s="3" t="str">
        <f t="shared" si="1"/>
        <v>#REF!</v>
      </c>
    </row>
    <row r="222">
      <c r="A222" s="25">
        <f>+1.56</f>
        <v>1.56</v>
      </c>
      <c r="B222" s="3" t="str">
        <f t="shared" si="1"/>
        <v>#REF!</v>
      </c>
    </row>
    <row r="223">
      <c r="A223" s="25">
        <f>+1.46%</f>
        <v>0.0146</v>
      </c>
      <c r="B223" s="3" t="str">
        <f t="shared" si="1"/>
        <v>#REF!</v>
      </c>
    </row>
    <row r="224">
      <c r="A224" s="26">
        <v>84674.0</v>
      </c>
      <c r="B224" s="3" t="str">
        <f t="shared" si="1"/>
        <v>#REF!</v>
      </c>
    </row>
    <row r="225">
      <c r="A225" s="26">
        <v>127171.0</v>
      </c>
      <c r="B225" s="3" t="str">
        <f t="shared" si="1"/>
        <v>#REF!</v>
      </c>
    </row>
    <row r="226">
      <c r="A226" s="27">
        <v>40777.0</v>
      </c>
      <c r="B226" s="3" t="str">
        <f t="shared" si="1"/>
        <v>#REF!</v>
      </c>
    </row>
    <row r="227">
      <c r="A227" s="28">
        <v>106.45</v>
      </c>
      <c r="B227" s="3" t="str">
        <f t="shared" si="1"/>
        <v>#REF!</v>
      </c>
    </row>
    <row r="228">
      <c r="A228" s="28">
        <v>108.35</v>
      </c>
      <c r="B228" s="3" t="str">
        <f t="shared" si="1"/>
        <v>#REF!</v>
      </c>
    </row>
    <row r="229">
      <c r="A229" s="28">
        <v>104.86</v>
      </c>
      <c r="B229" s="3" t="str">
        <f t="shared" si="1"/>
        <v>#REF!</v>
      </c>
    </row>
    <row r="230">
      <c r="A230" s="28">
        <v>107.98</v>
      </c>
      <c r="B230" s="3" t="str">
        <f t="shared" si="1"/>
        <v>#REF!</v>
      </c>
    </row>
    <row r="231">
      <c r="A231" s="21">
        <v>-0.27</v>
      </c>
      <c r="B231" s="3" t="str">
        <f t="shared" si="1"/>
        <v>#REF!</v>
      </c>
    </row>
    <row r="232">
      <c r="A232" s="22">
        <v>-0.0025</v>
      </c>
      <c r="B232" s="3" t="str">
        <f t="shared" si="1"/>
        <v>#REF!</v>
      </c>
    </row>
    <row r="233">
      <c r="A233" s="24">
        <v>105373.0</v>
      </c>
      <c r="B233" s="3" t="str">
        <f t="shared" si="1"/>
        <v>#REF!</v>
      </c>
    </row>
    <row r="234">
      <c r="A234" s="24">
        <v>126748.0</v>
      </c>
      <c r="B234" s="3" t="str">
        <f t="shared" si="1"/>
        <v>#REF!</v>
      </c>
    </row>
    <row r="235">
      <c r="A235" s="23">
        <v>40778.0</v>
      </c>
      <c r="B235" s="3" t="str">
        <f t="shared" si="1"/>
        <v>#REF!</v>
      </c>
    </row>
    <row r="236">
      <c r="A236" s="21">
        <v>107.74</v>
      </c>
      <c r="B236" s="3" t="str">
        <f t="shared" si="1"/>
        <v>#REF!</v>
      </c>
    </row>
    <row r="237">
      <c r="A237" s="21">
        <v>109.75</v>
      </c>
      <c r="B237" s="3" t="str">
        <f t="shared" si="1"/>
        <v>#REF!</v>
      </c>
    </row>
    <row r="238">
      <c r="A238" s="21">
        <v>106.76</v>
      </c>
      <c r="B238" s="3" t="str">
        <f t="shared" si="1"/>
        <v>#REF!</v>
      </c>
    </row>
    <row r="239">
      <c r="A239" s="21">
        <v>108.87</v>
      </c>
      <c r="B239" s="3" t="str">
        <f t="shared" si="1"/>
        <v>#REF!</v>
      </c>
    </row>
    <row r="240">
      <c r="A240" s="25">
        <f>+0.89</f>
        <v>0.89</v>
      </c>
      <c r="B240" s="3" t="str">
        <f t="shared" si="1"/>
        <v>#REF!</v>
      </c>
    </row>
    <row r="241">
      <c r="A241" s="25">
        <f>+0.82%</f>
        <v>0.0082</v>
      </c>
      <c r="B241" s="3" t="str">
        <f t="shared" si="1"/>
        <v>#REF!</v>
      </c>
    </row>
    <row r="242">
      <c r="A242" s="26">
        <v>101157.0</v>
      </c>
      <c r="B242" s="3" t="str">
        <f t="shared" si="1"/>
        <v>#REF!</v>
      </c>
    </row>
    <row r="243">
      <c r="A243" s="26">
        <v>119688.0</v>
      </c>
      <c r="B243" s="3" t="str">
        <f t="shared" si="1"/>
        <v>#REF!</v>
      </c>
    </row>
    <row r="244">
      <c r="A244" s="27">
        <v>40779.0</v>
      </c>
      <c r="B244" s="3" t="str">
        <f t="shared" si="1"/>
        <v>#REF!</v>
      </c>
    </row>
    <row r="245">
      <c r="A245" s="28">
        <v>109.15</v>
      </c>
      <c r="B245" s="3" t="str">
        <f t="shared" si="1"/>
        <v>#REF!</v>
      </c>
    </row>
    <row r="246">
      <c r="A246" s="28">
        <v>110.54</v>
      </c>
      <c r="B246" s="3" t="str">
        <f t="shared" si="1"/>
        <v>#REF!</v>
      </c>
    </row>
    <row r="247">
      <c r="A247" s="28">
        <v>108.25</v>
      </c>
      <c r="B247" s="3" t="str">
        <f t="shared" si="1"/>
        <v>#REF!</v>
      </c>
    </row>
    <row r="248">
      <c r="A248" s="28">
        <v>109.65</v>
      </c>
      <c r="B248" s="3" t="str">
        <f t="shared" si="1"/>
        <v>#REF!</v>
      </c>
    </row>
    <row r="249">
      <c r="A249" s="25">
        <f>+0.78</f>
        <v>0.78</v>
      </c>
      <c r="B249" s="3" t="str">
        <f t="shared" si="1"/>
        <v>#REF!</v>
      </c>
    </row>
    <row r="250">
      <c r="A250" s="25">
        <f>+0.72%</f>
        <v>0.0072</v>
      </c>
      <c r="B250" s="3" t="str">
        <f t="shared" si="1"/>
        <v>#REF!</v>
      </c>
    </row>
    <row r="251">
      <c r="A251" s="26">
        <v>105631.0</v>
      </c>
      <c r="B251" s="3" t="str">
        <f t="shared" si="1"/>
        <v>#REF!</v>
      </c>
    </row>
    <row r="252">
      <c r="A252" s="26">
        <v>117507.0</v>
      </c>
      <c r="B252" s="3" t="str">
        <f t="shared" si="1"/>
        <v>#REF!</v>
      </c>
    </row>
    <row r="253">
      <c r="A253" s="27">
        <v>40780.0</v>
      </c>
      <c r="B253" s="3" t="str">
        <f t="shared" si="1"/>
        <v>#REF!</v>
      </c>
    </row>
    <row r="254">
      <c r="A254" s="28">
        <v>109.81</v>
      </c>
      <c r="B254" s="3" t="str">
        <f t="shared" si="1"/>
        <v>#REF!</v>
      </c>
    </row>
    <row r="255">
      <c r="A255" s="28">
        <v>110.98</v>
      </c>
      <c r="B255" s="3" t="str">
        <f t="shared" si="1"/>
        <v>#REF!</v>
      </c>
    </row>
    <row r="256">
      <c r="A256" s="28">
        <v>108.51</v>
      </c>
      <c r="B256" s="3" t="str">
        <f t="shared" si="1"/>
        <v>#REF!</v>
      </c>
    </row>
    <row r="257">
      <c r="A257" s="28">
        <v>110.09</v>
      </c>
      <c r="B257" s="3" t="str">
        <f t="shared" si="1"/>
        <v>#REF!</v>
      </c>
    </row>
    <row r="258">
      <c r="A258" s="25">
        <f>+0.44</f>
        <v>0.44</v>
      </c>
      <c r="B258" s="3" t="str">
        <f t="shared" si="1"/>
        <v>#REF!</v>
      </c>
    </row>
    <row r="259">
      <c r="A259" s="25">
        <f>+0.4%</f>
        <v>0.004</v>
      </c>
      <c r="B259" s="3" t="str">
        <f t="shared" si="1"/>
        <v>#REF!</v>
      </c>
    </row>
    <row r="260">
      <c r="A260" s="26">
        <v>88553.0</v>
      </c>
      <c r="B260" s="3" t="str">
        <f t="shared" si="1"/>
        <v>#REF!</v>
      </c>
    </row>
    <row r="261">
      <c r="A261" s="26">
        <v>116966.0</v>
      </c>
      <c r="B261" s="3" t="str">
        <f t="shared" si="1"/>
        <v>#REF!</v>
      </c>
    </row>
    <row r="262">
      <c r="A262" s="27">
        <v>40781.0</v>
      </c>
      <c r="B262" s="3" t="str">
        <f t="shared" si="1"/>
        <v>#REF!</v>
      </c>
    </row>
    <row r="263">
      <c r="A263" s="28">
        <v>110.3</v>
      </c>
      <c r="B263" s="3" t="str">
        <f t="shared" si="1"/>
        <v>#REF!</v>
      </c>
    </row>
    <row r="264">
      <c r="A264" s="28">
        <v>111.15</v>
      </c>
      <c r="B264" s="3" t="str">
        <f t="shared" si="1"/>
        <v>#REF!</v>
      </c>
    </row>
    <row r="265">
      <c r="A265" s="28">
        <v>108.78</v>
      </c>
      <c r="B265" s="3" t="str">
        <f t="shared" si="1"/>
        <v>#REF!</v>
      </c>
    </row>
    <row r="266">
      <c r="A266" s="28">
        <v>110.81</v>
      </c>
      <c r="B266" s="3" t="str">
        <f t="shared" si="1"/>
        <v>#REF!</v>
      </c>
    </row>
    <row r="267">
      <c r="A267" s="25">
        <f>+0.72</f>
        <v>0.72</v>
      </c>
      <c r="B267" s="3" t="str">
        <f t="shared" si="1"/>
        <v>#REF!</v>
      </c>
    </row>
    <row r="268">
      <c r="A268" s="25">
        <f>+0.65%</f>
        <v>0.0065</v>
      </c>
      <c r="B268" s="3" t="str">
        <f t="shared" si="1"/>
        <v>#REF!</v>
      </c>
    </row>
    <row r="269">
      <c r="A269" s="26">
        <v>81427.0</v>
      </c>
      <c r="B269" s="3" t="str">
        <f t="shared" si="1"/>
        <v>#REF!</v>
      </c>
    </row>
    <row r="270">
      <c r="A270" s="26">
        <v>117407.0</v>
      </c>
      <c r="B270" s="3" t="str">
        <f t="shared" si="1"/>
        <v>#REF!</v>
      </c>
    </row>
    <row r="271">
      <c r="A271" s="27">
        <v>40784.0</v>
      </c>
      <c r="B271" s="3" t="str">
        <f t="shared" si="1"/>
        <v>#REF!</v>
      </c>
    </row>
    <row r="272">
      <c r="A272" s="28">
        <v>110.4</v>
      </c>
      <c r="B272" s="3" t="str">
        <f t="shared" si="1"/>
        <v>#REF!</v>
      </c>
    </row>
    <row r="273">
      <c r="A273" s="28">
        <v>112.14</v>
      </c>
      <c r="B273" s="3" t="str">
        <f t="shared" si="1"/>
        <v>#REF!</v>
      </c>
    </row>
    <row r="274">
      <c r="A274" s="28">
        <v>110.0</v>
      </c>
      <c r="B274" s="3" t="str">
        <f t="shared" si="1"/>
        <v>#REF!</v>
      </c>
    </row>
    <row r="275">
      <c r="A275" s="28">
        <v>111.3</v>
      </c>
      <c r="B275" s="3" t="str">
        <f t="shared" si="1"/>
        <v>#REF!</v>
      </c>
    </row>
    <row r="276">
      <c r="A276" s="25">
        <f>+0.49</f>
        <v>0.49</v>
      </c>
      <c r="B276" s="3" t="str">
        <f t="shared" si="1"/>
        <v>#REF!</v>
      </c>
    </row>
    <row r="277">
      <c r="A277" s="25">
        <f>+0.44%</f>
        <v>0.0044</v>
      </c>
      <c r="B277" s="3" t="str">
        <f t="shared" si="1"/>
        <v>#REF!</v>
      </c>
    </row>
    <row r="278">
      <c r="A278" s="26">
        <v>28928.0</v>
      </c>
      <c r="B278" s="3" t="str">
        <f t="shared" si="1"/>
        <v>#REF!</v>
      </c>
    </row>
    <row r="279">
      <c r="A279" s="26">
        <v>118309.0</v>
      </c>
      <c r="B279" s="3" t="str">
        <f t="shared" si="1"/>
        <v>#REF!</v>
      </c>
    </row>
    <row r="280">
      <c r="A280" s="27">
        <v>40785.0</v>
      </c>
      <c r="B280" s="3" t="str">
        <f t="shared" si="1"/>
        <v>#REF!</v>
      </c>
    </row>
    <row r="281">
      <c r="A281" s="28">
        <v>111.8</v>
      </c>
      <c r="B281" s="3" t="str">
        <f t="shared" si="1"/>
        <v>#REF!</v>
      </c>
    </row>
    <row r="282">
      <c r="A282" s="28">
        <v>113.65</v>
      </c>
      <c r="B282" s="3" t="str">
        <f t="shared" si="1"/>
        <v>#REF!</v>
      </c>
    </row>
    <row r="283">
      <c r="A283" s="28">
        <v>110.64</v>
      </c>
      <c r="B283" s="3" t="str">
        <f t="shared" si="1"/>
        <v>#REF!</v>
      </c>
    </row>
    <row r="284">
      <c r="A284" s="28">
        <v>113.37</v>
      </c>
      <c r="B284" s="3" t="str">
        <f t="shared" si="1"/>
        <v>#REF!</v>
      </c>
    </row>
    <row r="285">
      <c r="A285" s="25">
        <f>+2.07</f>
        <v>2.07</v>
      </c>
      <c r="B285" s="3" t="str">
        <f t="shared" si="1"/>
        <v>#REF!</v>
      </c>
    </row>
    <row r="286">
      <c r="A286" s="25">
        <f>+1.86%</f>
        <v>0.0186</v>
      </c>
      <c r="B286" s="3" t="str">
        <f t="shared" si="1"/>
        <v>#REF!</v>
      </c>
    </row>
    <row r="287">
      <c r="A287" s="26">
        <v>91111.0</v>
      </c>
      <c r="B287" s="3" t="str">
        <f t="shared" si="1"/>
        <v>#REF!</v>
      </c>
    </row>
    <row r="288">
      <c r="A288" s="26">
        <v>122651.0</v>
      </c>
      <c r="B288" s="3" t="str">
        <f t="shared" si="1"/>
        <v>#REF!</v>
      </c>
    </row>
    <row r="289">
      <c r="A289" s="27">
        <v>40786.0</v>
      </c>
      <c r="B289" s="3" t="str">
        <f t="shared" si="1"/>
        <v>#REF!</v>
      </c>
    </row>
    <row r="290">
      <c r="A290" s="28">
        <v>113.44</v>
      </c>
      <c r="B290" s="3" t="str">
        <f t="shared" si="1"/>
        <v>#REF!</v>
      </c>
    </row>
    <row r="291">
      <c r="A291" s="28">
        <v>114.36</v>
      </c>
      <c r="B291" s="3" t="str">
        <f t="shared" si="1"/>
        <v>#REF!</v>
      </c>
    </row>
    <row r="292">
      <c r="A292" s="28">
        <v>112.79</v>
      </c>
      <c r="B292" s="3" t="str">
        <f t="shared" si="1"/>
        <v>#REF!</v>
      </c>
    </row>
    <row r="293">
      <c r="A293" s="28">
        <v>114.08</v>
      </c>
      <c r="B293" s="3" t="str">
        <f t="shared" si="1"/>
        <v>#REF!</v>
      </c>
    </row>
    <row r="294">
      <c r="A294" s="25">
        <f>+0.71</f>
        <v>0.71</v>
      </c>
      <c r="B294" s="3" t="str">
        <f t="shared" si="1"/>
        <v>#REF!</v>
      </c>
    </row>
    <row r="295">
      <c r="A295" s="25">
        <f>+0.63%</f>
        <v>0.0063</v>
      </c>
      <c r="B295" s="3" t="str">
        <f t="shared" si="1"/>
        <v>#REF!</v>
      </c>
    </row>
    <row r="296">
      <c r="A296" s="26">
        <v>126983.0</v>
      </c>
      <c r="B296" s="3" t="str">
        <f t="shared" si="1"/>
        <v>#REF!</v>
      </c>
    </row>
    <row r="297">
      <c r="A297" s="26">
        <v>125073.0</v>
      </c>
      <c r="B297" s="3" t="str">
        <f t="shared" si="1"/>
        <v>#REF!</v>
      </c>
    </row>
    <row r="298">
      <c r="A298" s="27">
        <v>40787.0</v>
      </c>
      <c r="B298" s="3" t="str">
        <f t="shared" si="1"/>
        <v>#REF!</v>
      </c>
    </row>
    <row r="299">
      <c r="A299" s="28">
        <v>114.08</v>
      </c>
      <c r="B299" s="3" t="str">
        <f t="shared" si="1"/>
        <v>#REF!</v>
      </c>
    </row>
    <row r="300">
      <c r="A300" s="28">
        <v>114.5</v>
      </c>
      <c r="B300" s="3" t="str">
        <f t="shared" si="1"/>
        <v>#REF!</v>
      </c>
    </row>
    <row r="301">
      <c r="A301" s="28">
        <v>112.86</v>
      </c>
      <c r="B301" s="3" t="str">
        <f t="shared" si="1"/>
        <v>#REF!</v>
      </c>
    </row>
    <row r="302">
      <c r="A302" s="28">
        <v>113.44</v>
      </c>
      <c r="B302" s="3" t="str">
        <f t="shared" si="1"/>
        <v>#REF!</v>
      </c>
    </row>
    <row r="303">
      <c r="A303" s="21">
        <v>-0.64</v>
      </c>
      <c r="B303" s="3" t="str">
        <f t="shared" si="1"/>
        <v>#REF!</v>
      </c>
    </row>
    <row r="304">
      <c r="A304" s="22">
        <v>-0.0056</v>
      </c>
      <c r="B304" s="3" t="str">
        <f t="shared" si="1"/>
        <v>#REF!</v>
      </c>
    </row>
    <row r="305">
      <c r="A305" s="24">
        <v>96864.0</v>
      </c>
      <c r="B305" s="3" t="str">
        <f t="shared" si="1"/>
        <v>#REF!</v>
      </c>
    </row>
    <row r="306">
      <c r="A306" s="24">
        <v>127978.0</v>
      </c>
      <c r="B306" s="3" t="str">
        <f t="shared" si="1"/>
        <v>#REF!</v>
      </c>
    </row>
    <row r="307">
      <c r="A307" s="23">
        <v>40788.0</v>
      </c>
      <c r="B307" s="3" t="str">
        <f t="shared" si="1"/>
        <v>#REF!</v>
      </c>
    </row>
    <row r="308">
      <c r="A308" s="21">
        <v>113.52</v>
      </c>
      <c r="B308" s="3" t="str">
        <f t="shared" si="1"/>
        <v>#REF!</v>
      </c>
    </row>
    <row r="309">
      <c r="A309" s="21">
        <v>113.74</v>
      </c>
      <c r="B309" s="3" t="str">
        <f t="shared" si="1"/>
        <v>#REF!</v>
      </c>
    </row>
    <row r="310">
      <c r="A310" s="21">
        <v>110.53</v>
      </c>
      <c r="B310" s="3" t="str">
        <f t="shared" si="1"/>
        <v>#REF!</v>
      </c>
    </row>
    <row r="311">
      <c r="A311" s="21">
        <v>111.33</v>
      </c>
      <c r="B311" s="3" t="str">
        <f t="shared" si="1"/>
        <v>#REF!</v>
      </c>
    </row>
    <row r="312">
      <c r="A312" s="21">
        <v>-2.11</v>
      </c>
      <c r="B312" s="3" t="str">
        <f t="shared" si="1"/>
        <v>#REF!</v>
      </c>
    </row>
    <row r="313">
      <c r="A313" s="22">
        <v>-0.0186</v>
      </c>
      <c r="B313" s="3" t="str">
        <f t="shared" si="1"/>
        <v>#REF!</v>
      </c>
    </row>
    <row r="314">
      <c r="A314" s="24">
        <v>126656.0</v>
      </c>
      <c r="B314" s="3" t="str">
        <f t="shared" si="1"/>
        <v>#REF!</v>
      </c>
    </row>
    <row r="315">
      <c r="A315" s="24">
        <v>135019.0</v>
      </c>
      <c r="B315" s="3" t="str">
        <f t="shared" si="1"/>
        <v>#REF!</v>
      </c>
    </row>
    <row r="316">
      <c r="A316" s="23">
        <v>40791.0</v>
      </c>
      <c r="B316" s="3" t="str">
        <f t="shared" si="1"/>
        <v>#REF!</v>
      </c>
    </row>
    <row r="317">
      <c r="A317" s="21">
        <v>111.35</v>
      </c>
      <c r="B317" s="3" t="str">
        <f t="shared" si="1"/>
        <v>#REF!</v>
      </c>
    </row>
    <row r="318">
      <c r="A318" s="21">
        <v>111.35</v>
      </c>
      <c r="B318" s="3" t="str">
        <f t="shared" si="1"/>
        <v>#REF!</v>
      </c>
    </row>
    <row r="319">
      <c r="A319" s="21">
        <v>108.86</v>
      </c>
      <c r="B319" s="3" t="str">
        <f t="shared" si="1"/>
        <v>#REF!</v>
      </c>
    </row>
    <row r="320">
      <c r="A320" s="21">
        <v>109.05</v>
      </c>
      <c r="B320" s="3" t="str">
        <f t="shared" si="1"/>
        <v>#REF!</v>
      </c>
    </row>
    <row r="321">
      <c r="A321" s="21">
        <v>-2.28</v>
      </c>
      <c r="B321" s="3" t="str">
        <f t="shared" si="1"/>
        <v>#REF!</v>
      </c>
    </row>
    <row r="322">
      <c r="A322" s="22">
        <v>-0.0205</v>
      </c>
      <c r="B322" s="3" t="str">
        <f t="shared" si="1"/>
        <v>#REF!</v>
      </c>
    </row>
    <row r="323">
      <c r="A323" s="24">
        <v>49409.0</v>
      </c>
      <c r="B323" s="3" t="str">
        <f t="shared" si="1"/>
        <v>#REF!</v>
      </c>
    </row>
    <row r="324">
      <c r="A324" s="24">
        <v>146610.0</v>
      </c>
      <c r="B324" s="3" t="str">
        <f t="shared" si="1"/>
        <v>#REF!</v>
      </c>
    </row>
    <row r="325">
      <c r="A325" s="23">
        <v>40792.0</v>
      </c>
      <c r="B325" s="3" t="str">
        <f t="shared" si="1"/>
        <v>#REF!</v>
      </c>
    </row>
    <row r="326">
      <c r="A326" s="21">
        <v>108.96</v>
      </c>
      <c r="B326" s="3" t="str">
        <f t="shared" si="1"/>
        <v>#REF!</v>
      </c>
    </row>
    <row r="327">
      <c r="A327" s="21">
        <v>112.64</v>
      </c>
      <c r="B327" s="3" t="str">
        <f t="shared" si="1"/>
        <v>#REF!</v>
      </c>
    </row>
    <row r="328">
      <c r="A328" s="21">
        <v>108.86</v>
      </c>
      <c r="B328" s="3" t="str">
        <f t="shared" si="1"/>
        <v>#REF!</v>
      </c>
    </row>
    <row r="329">
      <c r="A329" s="21">
        <v>111.93</v>
      </c>
      <c r="B329" s="3" t="str">
        <f t="shared" si="1"/>
        <v>#REF!</v>
      </c>
    </row>
    <row r="330">
      <c r="A330" s="25">
        <f>+2.88</f>
        <v>2.88</v>
      </c>
      <c r="B330" s="3" t="str">
        <f t="shared" si="1"/>
        <v>#REF!</v>
      </c>
    </row>
    <row r="331">
      <c r="A331" s="25">
        <f>+2.64%</f>
        <v>0.0264</v>
      </c>
      <c r="B331" s="3" t="str">
        <f t="shared" si="1"/>
        <v>#REF!</v>
      </c>
    </row>
    <row r="332">
      <c r="A332" s="26">
        <v>110545.0</v>
      </c>
      <c r="B332" s="3" t="str">
        <f t="shared" si="1"/>
        <v>#REF!</v>
      </c>
    </row>
    <row r="333">
      <c r="A333" s="26">
        <v>159990.0</v>
      </c>
      <c r="B333" s="3" t="str">
        <f t="shared" si="1"/>
        <v>#REF!</v>
      </c>
    </row>
    <row r="334">
      <c r="A334" s="27">
        <v>40793.0</v>
      </c>
      <c r="B334" s="3" t="str">
        <f t="shared" si="1"/>
        <v>#REF!</v>
      </c>
    </row>
    <row r="335">
      <c r="A335" s="28">
        <v>112.38</v>
      </c>
      <c r="B335" s="3" t="str">
        <f t="shared" si="1"/>
        <v>#REF!</v>
      </c>
    </row>
    <row r="336">
      <c r="A336" s="28">
        <v>115.48</v>
      </c>
      <c r="B336" s="3" t="str">
        <f t="shared" si="1"/>
        <v>#REF!</v>
      </c>
    </row>
    <row r="337">
      <c r="A337" s="28">
        <v>111.76</v>
      </c>
      <c r="B337" s="3" t="str">
        <f t="shared" si="1"/>
        <v>#REF!</v>
      </c>
    </row>
    <row r="338">
      <c r="A338" s="28">
        <v>114.81</v>
      </c>
      <c r="B338" s="3" t="str">
        <f t="shared" si="1"/>
        <v>#REF!</v>
      </c>
    </row>
    <row r="339">
      <c r="A339" s="25">
        <f>+2.88</f>
        <v>2.88</v>
      </c>
      <c r="B339" s="3" t="str">
        <f t="shared" si="1"/>
        <v>#REF!</v>
      </c>
    </row>
    <row r="340">
      <c r="A340" s="25">
        <f>+2.57%</f>
        <v>0.0257</v>
      </c>
      <c r="B340" s="3" t="str">
        <f t="shared" si="1"/>
        <v>#REF!</v>
      </c>
    </row>
    <row r="341">
      <c r="A341" s="26">
        <v>122568.0</v>
      </c>
      <c r="B341" s="3" t="str">
        <f t="shared" si="1"/>
        <v>#REF!</v>
      </c>
    </row>
    <row r="342">
      <c r="A342" s="26">
        <v>168121.0</v>
      </c>
      <c r="B342" s="3" t="str">
        <f t="shared" si="1"/>
        <v>#REF!</v>
      </c>
    </row>
    <row r="343">
      <c r="A343" s="27">
        <v>40794.0</v>
      </c>
      <c r="B343" s="3" t="str">
        <f t="shared" si="1"/>
        <v>#REF!</v>
      </c>
    </row>
    <row r="344">
      <c r="A344" s="28">
        <v>115.04</v>
      </c>
      <c r="B344" s="3" t="str">
        <f t="shared" si="1"/>
        <v>#REF!</v>
      </c>
    </row>
    <row r="345">
      <c r="A345" s="28">
        <v>115.25</v>
      </c>
      <c r="B345" s="3" t="str">
        <f t="shared" si="1"/>
        <v>#REF!</v>
      </c>
    </row>
    <row r="346">
      <c r="A346" s="28">
        <v>112.75</v>
      </c>
      <c r="B346" s="3" t="str">
        <f t="shared" si="1"/>
        <v>#REF!</v>
      </c>
    </row>
    <row r="347">
      <c r="A347" s="28">
        <v>113.3</v>
      </c>
      <c r="B347" s="3" t="str">
        <f t="shared" si="1"/>
        <v>#REF!</v>
      </c>
    </row>
    <row r="348">
      <c r="A348" s="21">
        <v>-1.51</v>
      </c>
      <c r="B348" s="3" t="str">
        <f t="shared" si="1"/>
        <v>#REF!</v>
      </c>
    </row>
    <row r="349">
      <c r="A349" s="22">
        <v>-0.0132</v>
      </c>
      <c r="B349" s="3" t="str">
        <f t="shared" si="1"/>
        <v>#REF!</v>
      </c>
    </row>
    <row r="350">
      <c r="A350" s="24">
        <v>154391.0</v>
      </c>
      <c r="B350" s="3" t="str">
        <f t="shared" si="1"/>
        <v>#REF!</v>
      </c>
    </row>
    <row r="351">
      <c r="A351" s="24">
        <v>176722.0</v>
      </c>
      <c r="B351" s="3" t="str">
        <f t="shared" si="1"/>
        <v>#REF!</v>
      </c>
    </row>
    <row r="352">
      <c r="A352" s="23">
        <v>40795.0</v>
      </c>
      <c r="B352" s="3" t="str">
        <f t="shared" si="1"/>
        <v>#REF!</v>
      </c>
    </row>
    <row r="353">
      <c r="A353" s="21">
        <v>112.75</v>
      </c>
      <c r="B353" s="3" t="str">
        <f t="shared" si="1"/>
        <v>#REF!</v>
      </c>
    </row>
    <row r="354">
      <c r="A354" s="21">
        <v>113.9</v>
      </c>
      <c r="B354" s="3" t="str">
        <f t="shared" si="1"/>
        <v>#REF!</v>
      </c>
    </row>
    <row r="355">
      <c r="A355" s="21">
        <v>109.68</v>
      </c>
      <c r="B355" s="3" t="str">
        <f t="shared" si="1"/>
        <v>#REF!</v>
      </c>
    </row>
    <row r="356">
      <c r="A356" s="21">
        <v>110.93</v>
      </c>
      <c r="B356" s="3" t="str">
        <f t="shared" si="1"/>
        <v>#REF!</v>
      </c>
    </row>
    <row r="357">
      <c r="A357" s="21">
        <v>-2.37</v>
      </c>
      <c r="B357" s="3" t="str">
        <f t="shared" si="1"/>
        <v>#REF!</v>
      </c>
    </row>
    <row r="358">
      <c r="A358" s="22">
        <v>-0.0209</v>
      </c>
      <c r="B358" s="3" t="str">
        <f t="shared" si="1"/>
        <v>#REF!</v>
      </c>
    </row>
    <row r="359">
      <c r="A359" s="24">
        <v>179375.0</v>
      </c>
      <c r="B359" s="3" t="str">
        <f t="shared" si="1"/>
        <v>#REF!</v>
      </c>
    </row>
    <row r="360">
      <c r="A360" s="24">
        <v>176649.0</v>
      </c>
      <c r="B360" s="3" t="str">
        <f t="shared" si="1"/>
        <v>#REF!</v>
      </c>
    </row>
    <row r="361">
      <c r="A361" s="23">
        <v>40798.0</v>
      </c>
      <c r="B361" s="3" t="str">
        <f t="shared" si="1"/>
        <v>#REF!</v>
      </c>
    </row>
    <row r="362">
      <c r="A362" s="21">
        <v>109.94</v>
      </c>
      <c r="B362" s="3" t="str">
        <f t="shared" si="1"/>
        <v>#REF!</v>
      </c>
    </row>
    <row r="363">
      <c r="A363" s="21">
        <v>111.4</v>
      </c>
      <c r="B363" s="3" t="str">
        <f t="shared" si="1"/>
        <v>#REF!</v>
      </c>
    </row>
    <row r="364">
      <c r="A364" s="21">
        <v>108.44</v>
      </c>
      <c r="B364" s="3" t="str">
        <f t="shared" si="1"/>
        <v>#REF!</v>
      </c>
    </row>
    <row r="365">
      <c r="A365" s="21">
        <v>110.19</v>
      </c>
      <c r="B365" s="3" t="str">
        <f t="shared" si="1"/>
        <v>#REF!</v>
      </c>
    </row>
    <row r="366">
      <c r="A366" s="21">
        <v>-0.74</v>
      </c>
      <c r="B366" s="3" t="str">
        <f t="shared" si="1"/>
        <v>#REF!</v>
      </c>
    </row>
    <row r="367">
      <c r="A367" s="22">
        <v>-0.0067</v>
      </c>
      <c r="B367" s="3" t="str">
        <f t="shared" si="1"/>
        <v>#REF!</v>
      </c>
    </row>
    <row r="368">
      <c r="A368" s="24">
        <v>200816.0</v>
      </c>
      <c r="B368" s="3" t="str">
        <f t="shared" si="1"/>
        <v>#REF!</v>
      </c>
    </row>
    <row r="369">
      <c r="A369" s="24">
        <v>184456.0</v>
      </c>
      <c r="B369" s="3" t="str">
        <f t="shared" si="1"/>
        <v>#REF!</v>
      </c>
    </row>
    <row r="370">
      <c r="A370" s="23">
        <v>40799.0</v>
      </c>
      <c r="B370" s="3" t="str">
        <f t="shared" si="1"/>
        <v>#REF!</v>
      </c>
    </row>
    <row r="371">
      <c r="A371" s="21">
        <v>110.73</v>
      </c>
      <c r="B371" s="3" t="str">
        <f t="shared" si="1"/>
        <v>#REF!</v>
      </c>
    </row>
    <row r="372">
      <c r="A372" s="21">
        <v>111.2</v>
      </c>
      <c r="B372" s="3" t="str">
        <f t="shared" si="1"/>
        <v>#REF!</v>
      </c>
    </row>
    <row r="373">
      <c r="A373" s="21">
        <v>109.19</v>
      </c>
      <c r="B373" s="3" t="str">
        <f t="shared" si="1"/>
        <v>#REF!</v>
      </c>
    </row>
    <row r="374">
      <c r="A374" s="21">
        <v>109.77</v>
      </c>
      <c r="B374" s="3" t="str">
        <f t="shared" si="1"/>
        <v>#REF!</v>
      </c>
    </row>
    <row r="375">
      <c r="A375" s="21">
        <v>-0.42</v>
      </c>
      <c r="B375" s="3" t="str">
        <f t="shared" si="1"/>
        <v>#REF!</v>
      </c>
    </row>
    <row r="376">
      <c r="A376" s="22">
        <v>-0.0038</v>
      </c>
      <c r="B376" s="3" t="str">
        <f t="shared" si="1"/>
        <v>#REF!</v>
      </c>
    </row>
    <row r="377">
      <c r="A377" s="24">
        <v>203031.0</v>
      </c>
      <c r="B377" s="3" t="str">
        <f t="shared" si="1"/>
        <v>#REF!</v>
      </c>
    </row>
    <row r="378">
      <c r="A378" s="24">
        <v>201529.0</v>
      </c>
      <c r="B378" s="3" t="str">
        <f t="shared" si="1"/>
        <v>#REF!</v>
      </c>
    </row>
    <row r="379">
      <c r="A379" s="23">
        <v>40800.0</v>
      </c>
      <c r="B379" s="3" t="str">
        <f t="shared" si="1"/>
        <v>#REF!</v>
      </c>
    </row>
    <row r="380">
      <c r="A380" s="21">
        <v>109.54</v>
      </c>
      <c r="B380" s="3" t="str">
        <f t="shared" si="1"/>
        <v>#REF!</v>
      </c>
    </row>
    <row r="381">
      <c r="A381" s="21">
        <v>110.12</v>
      </c>
      <c r="B381" s="3" t="str">
        <f t="shared" si="1"/>
        <v>#REF!</v>
      </c>
    </row>
    <row r="382">
      <c r="A382" s="21">
        <v>108.07</v>
      </c>
      <c r="B382" s="3" t="str">
        <f t="shared" si="1"/>
        <v>#REF!</v>
      </c>
    </row>
    <row r="383">
      <c r="A383" s="21">
        <v>109.65</v>
      </c>
      <c r="B383" s="3" t="str">
        <f t="shared" si="1"/>
        <v>#REF!</v>
      </c>
    </row>
    <row r="384">
      <c r="A384" s="21">
        <v>-0.12</v>
      </c>
      <c r="B384" s="3" t="str">
        <f t="shared" si="1"/>
        <v>#REF!</v>
      </c>
    </row>
    <row r="385">
      <c r="A385" s="22">
        <v>-0.0011</v>
      </c>
      <c r="B385" s="3" t="str">
        <f t="shared" si="1"/>
        <v>#REF!</v>
      </c>
    </row>
    <row r="386">
      <c r="A386" s="24">
        <v>216215.0</v>
      </c>
      <c r="B386" s="3" t="str">
        <f t="shared" si="1"/>
        <v>#REF!</v>
      </c>
    </row>
    <row r="387">
      <c r="A387" s="24">
        <v>206510.0</v>
      </c>
      <c r="B387" s="3" t="str">
        <f t="shared" si="1"/>
        <v>#REF!</v>
      </c>
    </row>
    <row r="388">
      <c r="A388" s="23">
        <v>40801.0</v>
      </c>
      <c r="B388" s="3" t="str">
        <f t="shared" si="1"/>
        <v>#REF!</v>
      </c>
    </row>
    <row r="389">
      <c r="A389" s="21">
        <v>109.58</v>
      </c>
      <c r="B389" s="3" t="str">
        <f t="shared" si="1"/>
        <v>#REF!</v>
      </c>
    </row>
    <row r="390">
      <c r="A390" s="21">
        <v>113.56</v>
      </c>
      <c r="B390" s="3" t="str">
        <f t="shared" si="1"/>
        <v>#REF!</v>
      </c>
    </row>
    <row r="391">
      <c r="A391" s="21">
        <v>109.0</v>
      </c>
      <c r="B391" s="3" t="str">
        <f t="shared" si="1"/>
        <v>#REF!</v>
      </c>
    </row>
    <row r="392">
      <c r="A392" s="21">
        <v>112.3</v>
      </c>
      <c r="B392" s="3" t="str">
        <f t="shared" si="1"/>
        <v>#REF!</v>
      </c>
    </row>
    <row r="393">
      <c r="A393" s="25">
        <f>+2.65</f>
        <v>2.65</v>
      </c>
      <c r="B393" s="3" t="str">
        <f t="shared" si="1"/>
        <v>#REF!</v>
      </c>
    </row>
    <row r="394">
      <c r="A394" s="25">
        <f>+2.42%</f>
        <v>0.0242</v>
      </c>
      <c r="B394" s="3" t="str">
        <f t="shared" si="1"/>
        <v>#REF!</v>
      </c>
    </row>
    <row r="395">
      <c r="A395" s="26">
        <v>238020.0</v>
      </c>
      <c r="B395" s="3" t="str">
        <f t="shared" si="1"/>
        <v>#REF!</v>
      </c>
    </row>
    <row r="396">
      <c r="A396" s="26">
        <v>207386.0</v>
      </c>
      <c r="B396" s="3" t="str">
        <f t="shared" si="1"/>
        <v>#REF!</v>
      </c>
    </row>
    <row r="397">
      <c r="A397" s="27">
        <v>40802.0</v>
      </c>
      <c r="B397" s="3" t="str">
        <f t="shared" si="1"/>
        <v>#REF!</v>
      </c>
    </row>
    <row r="398">
      <c r="A398" s="28">
        <v>112.46</v>
      </c>
      <c r="B398" s="3" t="str">
        <f t="shared" si="1"/>
        <v>#REF!</v>
      </c>
    </row>
    <row r="399">
      <c r="A399" s="28">
        <v>114.25</v>
      </c>
      <c r="B399" s="3" t="str">
        <f t="shared" si="1"/>
        <v>#REF!</v>
      </c>
    </row>
    <row r="400">
      <c r="A400" s="28">
        <v>111.51</v>
      </c>
      <c r="B400" s="3" t="str">
        <f t="shared" si="1"/>
        <v>#REF!</v>
      </c>
    </row>
    <row r="401">
      <c r="A401" s="28">
        <v>112.22</v>
      </c>
      <c r="B401" s="3" t="str">
        <f t="shared" si="1"/>
        <v>#REF!</v>
      </c>
    </row>
    <row r="402">
      <c r="A402" s="21">
        <v>-0.08</v>
      </c>
      <c r="B402" s="3" t="str">
        <f t="shared" si="1"/>
        <v>#REF!</v>
      </c>
    </row>
    <row r="403">
      <c r="A403" s="22">
        <v>-7.0E-4</v>
      </c>
      <c r="B403" s="3" t="str">
        <f t="shared" si="1"/>
        <v>#REF!</v>
      </c>
    </row>
    <row r="404">
      <c r="A404" s="24">
        <v>219590.0</v>
      </c>
      <c r="B404" s="3" t="str">
        <f t="shared" si="1"/>
        <v>#REF!</v>
      </c>
    </row>
    <row r="405">
      <c r="A405" s="24">
        <v>192704.0</v>
      </c>
      <c r="B405" s="3" t="str">
        <f t="shared" si="1"/>
        <v>#REF!</v>
      </c>
    </row>
    <row r="406">
      <c r="A406" s="23">
        <v>40805.0</v>
      </c>
      <c r="B406" s="3" t="str">
        <f t="shared" si="1"/>
        <v>#REF!</v>
      </c>
    </row>
    <row r="407">
      <c r="A407" s="21">
        <v>111.71</v>
      </c>
      <c r="B407" s="3" t="str">
        <f t="shared" si="1"/>
        <v>#REF!</v>
      </c>
    </row>
    <row r="408">
      <c r="A408" s="21">
        <v>112.11</v>
      </c>
      <c r="B408" s="3" t="str">
        <f t="shared" si="1"/>
        <v>#REF!</v>
      </c>
    </row>
    <row r="409">
      <c r="A409" s="21">
        <v>108.7</v>
      </c>
      <c r="B409" s="3" t="str">
        <f t="shared" si="1"/>
        <v>#REF!</v>
      </c>
    </row>
    <row r="410">
      <c r="A410" s="21">
        <v>109.14</v>
      </c>
      <c r="B410" s="3" t="str">
        <f t="shared" si="1"/>
        <v>#REF!</v>
      </c>
    </row>
    <row r="411">
      <c r="A411" s="21">
        <v>-3.08</v>
      </c>
      <c r="B411" s="3" t="str">
        <f t="shared" si="1"/>
        <v>#REF!</v>
      </c>
    </row>
    <row r="412">
      <c r="A412" s="22">
        <v>-0.0274</v>
      </c>
      <c r="B412" s="3" t="str">
        <f t="shared" si="1"/>
        <v>#REF!</v>
      </c>
    </row>
    <row r="413">
      <c r="A413" s="24">
        <v>166590.0</v>
      </c>
      <c r="B413" s="3" t="str">
        <f t="shared" si="1"/>
        <v>#REF!</v>
      </c>
    </row>
    <row r="414">
      <c r="A414" s="24">
        <v>189111.0</v>
      </c>
      <c r="B414" s="3" t="str">
        <f t="shared" si="1"/>
        <v>#REF!</v>
      </c>
    </row>
    <row r="415">
      <c r="A415" s="23">
        <v>40806.0</v>
      </c>
      <c r="B415" s="3" t="str">
        <f t="shared" si="1"/>
        <v>#REF!</v>
      </c>
    </row>
    <row r="416">
      <c r="A416" s="21">
        <v>109.2</v>
      </c>
      <c r="B416" s="3" t="str">
        <f t="shared" si="1"/>
        <v>#REF!</v>
      </c>
    </row>
    <row r="417">
      <c r="A417" s="21">
        <v>111.59</v>
      </c>
      <c r="B417" s="3" t="str">
        <f t="shared" si="1"/>
        <v>#REF!</v>
      </c>
    </row>
    <row r="418">
      <c r="A418" s="21">
        <v>108.7</v>
      </c>
      <c r="B418" s="3" t="str">
        <f t="shared" si="1"/>
        <v>#REF!</v>
      </c>
    </row>
    <row r="419">
      <c r="A419" s="21">
        <v>110.54</v>
      </c>
      <c r="B419" s="3" t="str">
        <f t="shared" si="1"/>
        <v>#REF!</v>
      </c>
    </row>
    <row r="420">
      <c r="A420" s="25">
        <f>+1.4</f>
        <v>1.4</v>
      </c>
      <c r="B420" s="3" t="str">
        <f t="shared" si="1"/>
        <v>#REF!</v>
      </c>
    </row>
    <row r="421">
      <c r="A421" s="25">
        <f>+1.28%</f>
        <v>0.0128</v>
      </c>
      <c r="B421" s="3" t="str">
        <f t="shared" si="1"/>
        <v>#REF!</v>
      </c>
    </row>
    <row r="422">
      <c r="A422" s="26">
        <v>183654.0</v>
      </c>
      <c r="B422" s="3" t="str">
        <f t="shared" si="1"/>
        <v>#REF!</v>
      </c>
    </row>
    <row r="423">
      <c r="A423" s="26">
        <v>180916.0</v>
      </c>
      <c r="B423" s="3" t="str">
        <f t="shared" si="1"/>
        <v>#REF!</v>
      </c>
    </row>
    <row r="424">
      <c r="A424" s="27">
        <v>40807.0</v>
      </c>
      <c r="B424" s="3" t="str">
        <f t="shared" si="1"/>
        <v>#REF!</v>
      </c>
    </row>
    <row r="425">
      <c r="A425" s="28">
        <v>110.25</v>
      </c>
      <c r="B425" s="3" t="str">
        <f t="shared" si="1"/>
        <v>#REF!</v>
      </c>
    </row>
    <row r="426">
      <c r="A426" s="28">
        <v>112.44</v>
      </c>
      <c r="B426" s="3" t="str">
        <f t="shared" si="1"/>
        <v>#REF!</v>
      </c>
    </row>
    <row r="427">
      <c r="A427" s="28">
        <v>108.92</v>
      </c>
      <c r="B427" s="3" t="str">
        <f t="shared" si="1"/>
        <v>#REF!</v>
      </c>
    </row>
    <row r="428">
      <c r="A428" s="28">
        <v>110.36</v>
      </c>
      <c r="B428" s="3" t="str">
        <f t="shared" si="1"/>
        <v>#REF!</v>
      </c>
    </row>
    <row r="429">
      <c r="A429" s="21">
        <v>-0.18</v>
      </c>
      <c r="B429" s="3" t="str">
        <f t="shared" si="1"/>
        <v>#REF!</v>
      </c>
    </row>
    <row r="430">
      <c r="A430" s="22">
        <v>-0.0016</v>
      </c>
      <c r="B430" s="3" t="str">
        <f t="shared" si="1"/>
        <v>#REF!</v>
      </c>
    </row>
    <row r="431">
      <c r="A431" s="24">
        <v>207886.0</v>
      </c>
      <c r="B431" s="3" t="str">
        <f t="shared" si="1"/>
        <v>#REF!</v>
      </c>
    </row>
    <row r="432">
      <c r="A432" s="24">
        <v>170247.0</v>
      </c>
      <c r="B432" s="3" t="str">
        <f t="shared" si="1"/>
        <v>#REF!</v>
      </c>
    </row>
    <row r="433">
      <c r="A433" s="23">
        <v>40808.0</v>
      </c>
      <c r="B433" s="3" t="str">
        <f t="shared" si="1"/>
        <v>#REF!</v>
      </c>
    </row>
    <row r="434">
      <c r="A434" s="21">
        <v>109.5</v>
      </c>
      <c r="B434" s="3" t="str">
        <f t="shared" si="1"/>
        <v>#REF!</v>
      </c>
    </row>
    <row r="435">
      <c r="A435" s="21">
        <v>109.5</v>
      </c>
      <c r="B435" s="3" t="str">
        <f t="shared" si="1"/>
        <v>#REF!</v>
      </c>
    </row>
    <row r="436">
      <c r="A436" s="21">
        <v>104.85</v>
      </c>
      <c r="B436" s="3" t="str">
        <f t="shared" si="1"/>
        <v>#REF!</v>
      </c>
    </row>
    <row r="437">
      <c r="A437" s="21">
        <v>105.49</v>
      </c>
      <c r="B437" s="3" t="str">
        <f t="shared" si="1"/>
        <v>#REF!</v>
      </c>
    </row>
    <row r="438">
      <c r="A438" s="21">
        <v>-4.87</v>
      </c>
      <c r="B438" s="3" t="str">
        <f t="shared" si="1"/>
        <v>#REF!</v>
      </c>
    </row>
    <row r="439">
      <c r="A439" s="22">
        <v>-0.0441</v>
      </c>
      <c r="B439" s="3" t="str">
        <f t="shared" si="1"/>
        <v>#REF!</v>
      </c>
    </row>
    <row r="440">
      <c r="A440" s="24">
        <v>305819.0</v>
      </c>
      <c r="B440" s="3" t="str">
        <f t="shared" si="1"/>
        <v>#REF!</v>
      </c>
    </row>
    <row r="441">
      <c r="A441" s="24">
        <v>161652.0</v>
      </c>
      <c r="B441" s="3" t="str">
        <f t="shared" si="1"/>
        <v>#REF!</v>
      </c>
    </row>
    <row r="442">
      <c r="A442" s="23">
        <v>40809.0</v>
      </c>
      <c r="B442" s="3" t="str">
        <f t="shared" si="1"/>
        <v>#REF!</v>
      </c>
    </row>
    <row r="443">
      <c r="A443" s="21">
        <v>105.36</v>
      </c>
      <c r="B443" s="3" t="str">
        <f t="shared" si="1"/>
        <v>#REF!</v>
      </c>
    </row>
    <row r="444">
      <c r="A444" s="21">
        <v>107.0</v>
      </c>
      <c r="B444" s="3" t="str">
        <f t="shared" si="1"/>
        <v>#REF!</v>
      </c>
    </row>
    <row r="445">
      <c r="A445" s="21">
        <v>103.43</v>
      </c>
      <c r="B445" s="3" t="str">
        <f t="shared" si="1"/>
        <v>#REF!</v>
      </c>
    </row>
    <row r="446">
      <c r="A446" s="21">
        <v>103.97</v>
      </c>
      <c r="B446" s="3" t="str">
        <f t="shared" si="1"/>
        <v>#REF!</v>
      </c>
    </row>
    <row r="447">
      <c r="A447" s="21">
        <v>-1.52</v>
      </c>
      <c r="B447" s="3" t="str">
        <f t="shared" si="1"/>
        <v>#REF!</v>
      </c>
    </row>
    <row r="448">
      <c r="A448" s="22">
        <v>-0.0144</v>
      </c>
      <c r="B448" s="3" t="str">
        <f t="shared" si="1"/>
        <v>#REF!</v>
      </c>
    </row>
    <row r="449">
      <c r="A449" s="24">
        <v>244205.0</v>
      </c>
      <c r="B449" s="3" t="str">
        <f t="shared" si="1"/>
        <v>#REF!</v>
      </c>
    </row>
    <row r="450">
      <c r="A450" s="24">
        <v>166523.0</v>
      </c>
      <c r="B450" s="3" t="str">
        <f t="shared" si="1"/>
        <v>#REF!</v>
      </c>
    </row>
    <row r="451">
      <c r="A451" s="23">
        <v>40812.0</v>
      </c>
      <c r="B451" s="3" t="str">
        <f t="shared" si="1"/>
        <v>#REF!</v>
      </c>
    </row>
    <row r="452">
      <c r="A452" s="21">
        <v>104.38</v>
      </c>
      <c r="B452" s="3" t="str">
        <f t="shared" si="1"/>
        <v>#REF!</v>
      </c>
    </row>
    <row r="453">
      <c r="A453" s="21">
        <v>105.34</v>
      </c>
      <c r="B453" s="3" t="str">
        <f t="shared" si="1"/>
        <v>#REF!</v>
      </c>
    </row>
    <row r="454">
      <c r="A454" s="21">
        <v>101.66</v>
      </c>
      <c r="B454" s="3" t="str">
        <f t="shared" si="1"/>
        <v>#REF!</v>
      </c>
    </row>
    <row r="455">
      <c r="A455" s="21">
        <v>103.94</v>
      </c>
      <c r="B455" s="3" t="str">
        <f t="shared" si="1"/>
        <v>#REF!</v>
      </c>
    </row>
    <row r="456">
      <c r="A456" s="21">
        <v>-0.03</v>
      </c>
      <c r="B456" s="3" t="str">
        <f t="shared" si="1"/>
        <v>#REF!</v>
      </c>
    </row>
    <row r="457">
      <c r="A457" s="22">
        <v>-3.0E-4</v>
      </c>
      <c r="B457" s="3" t="str">
        <f t="shared" si="1"/>
        <v>#REF!</v>
      </c>
    </row>
    <row r="458">
      <c r="A458" s="24">
        <v>200580.0</v>
      </c>
      <c r="B458" s="3" t="str">
        <f t="shared" si="1"/>
        <v>#REF!</v>
      </c>
    </row>
    <row r="459">
      <c r="A459" s="24">
        <v>162713.0</v>
      </c>
      <c r="B459" s="3" t="str">
        <f t="shared" si="1"/>
        <v>#REF!</v>
      </c>
    </row>
    <row r="460">
      <c r="A460" s="23">
        <v>40813.0</v>
      </c>
      <c r="B460" s="3" t="str">
        <f t="shared" si="1"/>
        <v>#REF!</v>
      </c>
    </row>
    <row r="461">
      <c r="A461" s="21">
        <v>104.77</v>
      </c>
      <c r="B461" s="3" t="str">
        <f t="shared" si="1"/>
        <v>#REF!</v>
      </c>
    </row>
    <row r="462">
      <c r="A462" s="21">
        <v>107.54</v>
      </c>
      <c r="B462" s="3" t="str">
        <f t="shared" si="1"/>
        <v>#REF!</v>
      </c>
    </row>
    <row r="463">
      <c r="A463" s="21">
        <v>104.5</v>
      </c>
      <c r="B463" s="3" t="str">
        <f t="shared" si="1"/>
        <v>#REF!</v>
      </c>
    </row>
    <row r="464">
      <c r="A464" s="21">
        <v>107.14</v>
      </c>
      <c r="B464" s="3" t="str">
        <f t="shared" si="1"/>
        <v>#REF!</v>
      </c>
    </row>
    <row r="465">
      <c r="A465" s="25">
        <f>+3.2</f>
        <v>3.2</v>
      </c>
      <c r="B465" s="3" t="str">
        <f t="shared" si="1"/>
        <v>#REF!</v>
      </c>
    </row>
    <row r="466">
      <c r="A466" s="25">
        <f>+3.08%</f>
        <v>0.0308</v>
      </c>
      <c r="B466" s="3" t="str">
        <f t="shared" si="1"/>
        <v>#REF!</v>
      </c>
    </row>
    <row r="467">
      <c r="A467" s="26">
        <v>219789.0</v>
      </c>
      <c r="B467" s="3" t="str">
        <f t="shared" si="1"/>
        <v>#REF!</v>
      </c>
    </row>
    <row r="468">
      <c r="A468" s="26">
        <v>155551.0</v>
      </c>
      <c r="B468" s="3" t="str">
        <f t="shared" si="1"/>
        <v>#REF!</v>
      </c>
    </row>
    <row r="469">
      <c r="A469" s="27">
        <v>40814.0</v>
      </c>
      <c r="B469" s="3" t="str">
        <f t="shared" si="1"/>
        <v>#REF!</v>
      </c>
    </row>
    <row r="470">
      <c r="A470" s="28">
        <v>106.75</v>
      </c>
      <c r="B470" s="3" t="str">
        <f t="shared" si="1"/>
        <v>#REF!</v>
      </c>
    </row>
    <row r="471">
      <c r="A471" s="28">
        <v>107.41</v>
      </c>
      <c r="B471" s="3" t="str">
        <f t="shared" si="1"/>
        <v>#REF!</v>
      </c>
    </row>
    <row r="472">
      <c r="A472" s="28">
        <v>103.23</v>
      </c>
      <c r="B472" s="3" t="str">
        <f t="shared" si="1"/>
        <v>#REF!</v>
      </c>
    </row>
    <row r="473">
      <c r="A473" s="28">
        <v>103.81</v>
      </c>
      <c r="B473" s="3" t="str">
        <f t="shared" si="1"/>
        <v>#REF!</v>
      </c>
    </row>
    <row r="474">
      <c r="A474" s="21">
        <v>-3.33</v>
      </c>
      <c r="B474" s="3" t="str">
        <f t="shared" si="1"/>
        <v>#REF!</v>
      </c>
    </row>
    <row r="475">
      <c r="A475" s="22">
        <v>-0.0311</v>
      </c>
      <c r="B475" s="3" t="str">
        <f t="shared" si="1"/>
        <v>#REF!</v>
      </c>
    </row>
    <row r="476">
      <c r="A476" s="24">
        <v>207766.0</v>
      </c>
      <c r="B476" s="3" t="str">
        <f t="shared" si="1"/>
        <v>#REF!</v>
      </c>
    </row>
    <row r="477">
      <c r="A477" s="24">
        <v>148094.0</v>
      </c>
      <c r="B477" s="3" t="str">
        <f t="shared" si="1"/>
        <v>#REF!</v>
      </c>
    </row>
    <row r="478">
      <c r="A478" s="23">
        <v>40815.0</v>
      </c>
      <c r="B478" s="3" t="str">
        <f t="shared" si="1"/>
        <v>#REF!</v>
      </c>
    </row>
    <row r="479">
      <c r="A479" s="21">
        <v>103.0</v>
      </c>
      <c r="B479" s="3" t="str">
        <f t="shared" si="1"/>
        <v>#REF!</v>
      </c>
    </row>
    <row r="480">
      <c r="A480" s="21">
        <v>105.82</v>
      </c>
      <c r="B480" s="3" t="str">
        <f t="shared" si="1"/>
        <v>#REF!</v>
      </c>
    </row>
    <row r="481">
      <c r="A481" s="21">
        <v>102.35</v>
      </c>
      <c r="B481" s="3" t="str">
        <f t="shared" si="1"/>
        <v>#REF!</v>
      </c>
    </row>
    <row r="482">
      <c r="A482" s="21">
        <v>103.95</v>
      </c>
      <c r="B482" s="3" t="str">
        <f t="shared" si="1"/>
        <v>#REF!</v>
      </c>
    </row>
    <row r="483">
      <c r="A483" s="25">
        <f>+0.14</f>
        <v>0.14</v>
      </c>
      <c r="B483" s="3" t="str">
        <f t="shared" si="1"/>
        <v>#REF!</v>
      </c>
    </row>
    <row r="484">
      <c r="A484" s="25">
        <f>+0.13%</f>
        <v>0.0013</v>
      </c>
      <c r="B484" s="3" t="str">
        <f t="shared" si="1"/>
        <v>#REF!</v>
      </c>
    </row>
    <row r="485">
      <c r="A485" s="26">
        <v>220409.0</v>
      </c>
      <c r="B485" s="3" t="str">
        <f t="shared" si="1"/>
        <v>#REF!</v>
      </c>
    </row>
    <row r="486">
      <c r="A486" s="26">
        <v>145417.0</v>
      </c>
      <c r="B486" s="3" t="str">
        <f t="shared" si="1"/>
        <v>#REF!</v>
      </c>
    </row>
    <row r="487">
      <c r="A487" s="27">
        <v>40816.0</v>
      </c>
      <c r="B487" s="3" t="str">
        <f t="shared" si="1"/>
        <v>#REF!</v>
      </c>
    </row>
    <row r="488">
      <c r="A488" s="28">
        <v>104.91</v>
      </c>
      <c r="B488" s="3" t="str">
        <f t="shared" si="1"/>
        <v>#REF!</v>
      </c>
    </row>
    <row r="489">
      <c r="A489" s="28">
        <v>104.91</v>
      </c>
      <c r="B489" s="3" t="str">
        <f t="shared" si="1"/>
        <v>#REF!</v>
      </c>
    </row>
    <row r="490">
      <c r="A490" s="28">
        <v>101.78</v>
      </c>
      <c r="B490" s="3" t="str">
        <f t="shared" si="1"/>
        <v>#REF!</v>
      </c>
    </row>
    <row r="491">
      <c r="A491" s="28">
        <v>102.76</v>
      </c>
      <c r="B491" s="3" t="str">
        <f t="shared" si="1"/>
        <v>#REF!</v>
      </c>
    </row>
    <row r="492">
      <c r="A492" s="21">
        <v>-1.19</v>
      </c>
      <c r="B492" s="3" t="str">
        <f t="shared" si="1"/>
        <v>#REF!</v>
      </c>
    </row>
    <row r="493">
      <c r="A493" s="22">
        <v>-0.0114</v>
      </c>
      <c r="B493" s="3" t="str">
        <f t="shared" si="1"/>
        <v>#REF!</v>
      </c>
    </row>
    <row r="494">
      <c r="A494" s="24">
        <v>243641.0</v>
      </c>
      <c r="B494" s="3" t="str">
        <f t="shared" si="1"/>
        <v>#REF!</v>
      </c>
    </row>
    <row r="495">
      <c r="A495" s="24">
        <v>139452.0</v>
      </c>
      <c r="B495" s="3" t="str">
        <f t="shared" si="1"/>
        <v>#REF!</v>
      </c>
    </row>
    <row r="496">
      <c r="A496" s="23">
        <v>40819.0</v>
      </c>
      <c r="B496" s="3" t="str">
        <f t="shared" si="1"/>
        <v>#REF!</v>
      </c>
    </row>
    <row r="497">
      <c r="A497" s="21">
        <v>102.0</v>
      </c>
      <c r="B497" s="3" t="str">
        <f t="shared" si="1"/>
        <v>#REF!</v>
      </c>
    </row>
    <row r="498">
      <c r="A498" s="21">
        <v>102.8</v>
      </c>
      <c r="B498" s="3" t="str">
        <f t="shared" si="1"/>
        <v>#REF!</v>
      </c>
    </row>
    <row r="499">
      <c r="A499" s="21">
        <v>100.59</v>
      </c>
      <c r="B499" s="3" t="str">
        <f t="shared" si="1"/>
        <v>#REF!</v>
      </c>
    </row>
    <row r="500">
      <c r="A500" s="21">
        <v>101.71</v>
      </c>
      <c r="B500" s="3" t="str">
        <f t="shared" si="1"/>
        <v>#REF!</v>
      </c>
    </row>
    <row r="501">
      <c r="A501" s="21">
        <v>-1.05</v>
      </c>
      <c r="B501" s="3" t="str">
        <f t="shared" si="1"/>
        <v>#REF!</v>
      </c>
    </row>
    <row r="502">
      <c r="A502" s="22">
        <v>-0.0102</v>
      </c>
      <c r="B502" s="3" t="str">
        <f t="shared" si="1"/>
        <v>#REF!</v>
      </c>
    </row>
    <row r="503">
      <c r="A503" s="24">
        <v>203330.0</v>
      </c>
      <c r="B503" s="3" t="str">
        <f t="shared" si="1"/>
        <v>#REF!</v>
      </c>
    </row>
    <row r="504">
      <c r="A504" s="24">
        <v>130223.0</v>
      </c>
      <c r="B504" s="3" t="str">
        <f t="shared" si="1"/>
        <v>#REF!</v>
      </c>
    </row>
    <row r="505">
      <c r="A505" s="23">
        <v>40820.0</v>
      </c>
      <c r="B505" s="3" t="str">
        <f t="shared" si="1"/>
        <v>#REF!</v>
      </c>
    </row>
    <row r="506">
      <c r="A506" s="21">
        <v>100.65</v>
      </c>
      <c r="B506" s="3" t="str">
        <f t="shared" si="1"/>
        <v>#REF!</v>
      </c>
    </row>
    <row r="507">
      <c r="A507" s="21">
        <v>102.41</v>
      </c>
      <c r="B507" s="3" t="str">
        <f t="shared" si="1"/>
        <v>#REF!</v>
      </c>
    </row>
    <row r="508">
      <c r="A508" s="21">
        <v>99.11</v>
      </c>
      <c r="B508" s="3" t="str">
        <f t="shared" si="1"/>
        <v>#REF!</v>
      </c>
    </row>
    <row r="509">
      <c r="A509" s="21">
        <v>99.79</v>
      </c>
      <c r="B509" s="3" t="str">
        <f t="shared" si="1"/>
        <v>#REF!</v>
      </c>
    </row>
    <row r="510">
      <c r="A510" s="21">
        <v>-1.92</v>
      </c>
      <c r="B510" s="3" t="str">
        <f t="shared" si="1"/>
        <v>#REF!</v>
      </c>
    </row>
    <row r="511">
      <c r="A511" s="22">
        <v>-0.0189</v>
      </c>
      <c r="B511" s="3" t="str">
        <f t="shared" si="1"/>
        <v>#REF!</v>
      </c>
    </row>
    <row r="512">
      <c r="A512" s="24">
        <v>264826.0</v>
      </c>
      <c r="B512" s="3" t="str">
        <f t="shared" si="1"/>
        <v>#REF!</v>
      </c>
    </row>
    <row r="513">
      <c r="A513" s="24">
        <v>116471.0</v>
      </c>
      <c r="B513" s="3" t="str">
        <f t="shared" si="1"/>
        <v>#REF!</v>
      </c>
    </row>
    <row r="514">
      <c r="A514" s="23">
        <v>40821.0</v>
      </c>
      <c r="B514" s="3" t="str">
        <f t="shared" si="1"/>
        <v>#REF!</v>
      </c>
    </row>
    <row r="515">
      <c r="A515" s="21">
        <v>101.81</v>
      </c>
      <c r="B515" s="3" t="str">
        <f t="shared" si="1"/>
        <v>#REF!</v>
      </c>
    </row>
    <row r="516">
      <c r="A516" s="21">
        <v>102.84</v>
      </c>
      <c r="B516" s="3" t="str">
        <f t="shared" si="1"/>
        <v>#REF!</v>
      </c>
    </row>
    <row r="517">
      <c r="A517" s="21">
        <v>100.66</v>
      </c>
      <c r="B517" s="3" t="str">
        <f t="shared" si="1"/>
        <v>#REF!</v>
      </c>
    </row>
    <row r="518">
      <c r="A518" s="21">
        <v>102.73</v>
      </c>
      <c r="B518" s="3" t="str">
        <f t="shared" si="1"/>
        <v>#REF!</v>
      </c>
    </row>
    <row r="519">
      <c r="A519" s="25">
        <f>+2.94</f>
        <v>2.94</v>
      </c>
      <c r="B519" s="3" t="str">
        <f t="shared" si="1"/>
        <v>#REF!</v>
      </c>
    </row>
    <row r="520">
      <c r="A520" s="25">
        <f>+2.95%</f>
        <v>0.0295</v>
      </c>
      <c r="B520" s="3" t="str">
        <f t="shared" si="1"/>
        <v>#REF!</v>
      </c>
    </row>
    <row r="521">
      <c r="A521" s="26">
        <v>215939.0</v>
      </c>
      <c r="B521" s="3" t="str">
        <f t="shared" si="1"/>
        <v>#REF!</v>
      </c>
    </row>
    <row r="522">
      <c r="A522" s="26">
        <v>117336.0</v>
      </c>
      <c r="B522" s="3" t="str">
        <f t="shared" si="1"/>
        <v>#REF!</v>
      </c>
    </row>
    <row r="523">
      <c r="A523" s="27">
        <v>40822.0</v>
      </c>
      <c r="B523" s="3" t="str">
        <f t="shared" si="1"/>
        <v>#REF!</v>
      </c>
    </row>
    <row r="524">
      <c r="A524" s="28">
        <v>102.65</v>
      </c>
      <c r="B524" s="3" t="str">
        <f t="shared" si="1"/>
        <v>#REF!</v>
      </c>
    </row>
    <row r="525">
      <c r="A525" s="28">
        <v>105.88</v>
      </c>
      <c r="B525" s="3" t="str">
        <f t="shared" si="1"/>
        <v>#REF!</v>
      </c>
    </row>
    <row r="526">
      <c r="A526" s="28">
        <v>101.53</v>
      </c>
      <c r="B526" s="3" t="str">
        <f t="shared" si="1"/>
        <v>#REF!</v>
      </c>
    </row>
    <row r="527">
      <c r="A527" s="28">
        <v>105.73</v>
      </c>
      <c r="B527" s="3" t="str">
        <f t="shared" si="1"/>
        <v>#REF!</v>
      </c>
    </row>
    <row r="528">
      <c r="A528" s="25">
        <f>+3</f>
        <v>3</v>
      </c>
      <c r="B528" s="3" t="str">
        <f t="shared" si="1"/>
        <v>#REF!</v>
      </c>
    </row>
    <row r="529">
      <c r="A529" s="25">
        <f>+2.92%</f>
        <v>0.0292</v>
      </c>
      <c r="B529" s="3" t="str">
        <f t="shared" si="1"/>
        <v>#REF!</v>
      </c>
    </row>
    <row r="530">
      <c r="A530" s="26">
        <v>192569.0</v>
      </c>
      <c r="B530" s="3" t="str">
        <f t="shared" si="1"/>
        <v>#REF!</v>
      </c>
    </row>
    <row r="531">
      <c r="A531" s="26">
        <v>111919.0</v>
      </c>
      <c r="B531" s="3" t="str">
        <f t="shared" si="1"/>
        <v>#REF!</v>
      </c>
    </row>
    <row r="532">
      <c r="A532" s="27">
        <v>40823.0</v>
      </c>
      <c r="B532" s="3" t="str">
        <f t="shared" si="1"/>
        <v>#REF!</v>
      </c>
    </row>
    <row r="533">
      <c r="A533" s="28">
        <v>105.4</v>
      </c>
      <c r="B533" s="3" t="str">
        <f t="shared" si="1"/>
        <v>#REF!</v>
      </c>
    </row>
    <row r="534">
      <c r="A534" s="28">
        <v>106.64</v>
      </c>
      <c r="B534" s="3" t="str">
        <f t="shared" si="1"/>
        <v>#REF!</v>
      </c>
    </row>
    <row r="535">
      <c r="A535" s="28">
        <v>104.37</v>
      </c>
      <c r="B535" s="3" t="str">
        <f t="shared" si="1"/>
        <v>#REF!</v>
      </c>
    </row>
    <row r="536">
      <c r="A536" s="28">
        <v>105.88</v>
      </c>
      <c r="B536" s="3" t="str">
        <f t="shared" si="1"/>
        <v>#REF!</v>
      </c>
    </row>
    <row r="537">
      <c r="A537" s="25">
        <f>+0.15</f>
        <v>0.15</v>
      </c>
      <c r="B537" s="3" t="str">
        <f t="shared" si="1"/>
        <v>#REF!</v>
      </c>
    </row>
    <row r="538">
      <c r="A538" s="25">
        <f>+0.14%</f>
        <v>0.0014</v>
      </c>
      <c r="B538" s="3" t="str">
        <f t="shared" si="1"/>
        <v>#REF!</v>
      </c>
    </row>
    <row r="539">
      <c r="A539" s="26">
        <v>170247.0</v>
      </c>
      <c r="B539" s="3" t="str">
        <f t="shared" si="1"/>
        <v>#REF!</v>
      </c>
    </row>
    <row r="540">
      <c r="A540" s="26">
        <v>108245.0</v>
      </c>
      <c r="B540" s="3" t="str">
        <f t="shared" si="1"/>
        <v>#REF!</v>
      </c>
    </row>
    <row r="541">
      <c r="A541" s="29">
        <v>40826.0</v>
      </c>
      <c r="B541" s="3" t="str">
        <f t="shared" si="1"/>
        <v>#REF!</v>
      </c>
    </row>
    <row r="542">
      <c r="A542" s="28">
        <v>106.01</v>
      </c>
      <c r="B542" s="3" t="str">
        <f t="shared" si="1"/>
        <v>#REF!</v>
      </c>
    </row>
    <row r="543">
      <c r="A543" s="28">
        <v>109.5</v>
      </c>
      <c r="B543" s="3" t="str">
        <f t="shared" si="1"/>
        <v>#REF!</v>
      </c>
    </row>
    <row r="544">
      <c r="A544" s="28">
        <v>105.65</v>
      </c>
      <c r="B544" s="3" t="str">
        <f t="shared" si="1"/>
        <v>#REF!</v>
      </c>
    </row>
    <row r="545">
      <c r="A545" s="28">
        <v>108.95</v>
      </c>
      <c r="B545" s="3" t="str">
        <f t="shared" si="1"/>
        <v>#REF!</v>
      </c>
    </row>
    <row r="546">
      <c r="A546" s="25">
        <f>+3.07</f>
        <v>3.07</v>
      </c>
      <c r="B546" s="3" t="str">
        <f t="shared" si="1"/>
        <v>#REF!</v>
      </c>
    </row>
    <row r="547">
      <c r="A547" s="25">
        <f>+2.9%</f>
        <v>0.029</v>
      </c>
      <c r="B547" s="3" t="str">
        <f t="shared" si="1"/>
        <v>#REF!</v>
      </c>
    </row>
    <row r="548">
      <c r="A548" s="26">
        <v>162624.0</v>
      </c>
      <c r="B548" s="3" t="str">
        <f t="shared" si="1"/>
        <v>#REF!</v>
      </c>
    </row>
    <row r="549">
      <c r="A549" s="26">
        <v>93108.0</v>
      </c>
      <c r="B549" s="3" t="str">
        <f t="shared" si="1"/>
        <v>#REF!</v>
      </c>
    </row>
    <row r="550">
      <c r="A550" s="29">
        <v>40827.0</v>
      </c>
      <c r="B550" s="3" t="str">
        <f t="shared" si="1"/>
        <v>#REF!</v>
      </c>
    </row>
    <row r="551">
      <c r="A551" s="28">
        <v>108.85</v>
      </c>
      <c r="B551" s="3" t="str">
        <f t="shared" si="1"/>
        <v>#REF!</v>
      </c>
    </row>
    <row r="552">
      <c r="A552" s="28">
        <v>111.24</v>
      </c>
      <c r="B552" s="3" t="str">
        <f t="shared" si="1"/>
        <v>#REF!</v>
      </c>
    </row>
    <row r="553">
      <c r="A553" s="28">
        <v>107.45</v>
      </c>
      <c r="B553" s="3" t="str">
        <f t="shared" si="1"/>
        <v>#REF!</v>
      </c>
    </row>
    <row r="554">
      <c r="A554" s="28">
        <v>110.73</v>
      </c>
      <c r="B554" s="3" t="str">
        <f t="shared" si="1"/>
        <v>#REF!</v>
      </c>
    </row>
    <row r="555">
      <c r="A555" s="25">
        <f>+1.78</f>
        <v>1.78</v>
      </c>
      <c r="B555" s="3" t="str">
        <f t="shared" si="1"/>
        <v>#REF!</v>
      </c>
    </row>
    <row r="556">
      <c r="A556" s="25">
        <f>+1.63%</f>
        <v>0.0163</v>
      </c>
      <c r="B556" s="3" t="str">
        <f t="shared" si="1"/>
        <v>#REF!</v>
      </c>
    </row>
    <row r="557">
      <c r="A557" s="26">
        <v>180794.0</v>
      </c>
      <c r="B557" s="3" t="str">
        <f t="shared" si="1"/>
        <v>#REF!</v>
      </c>
    </row>
    <row r="558">
      <c r="A558" s="26">
        <v>71498.0</v>
      </c>
      <c r="B558" s="3" t="str">
        <f t="shared" si="1"/>
        <v>#REF!</v>
      </c>
    </row>
    <row r="559">
      <c r="A559" s="29">
        <v>40828.0</v>
      </c>
      <c r="B559" s="3" t="str">
        <f t="shared" si="1"/>
        <v>#REF!</v>
      </c>
    </row>
    <row r="560">
      <c r="A560" s="28">
        <v>110.31</v>
      </c>
      <c r="B560" s="3" t="str">
        <f t="shared" si="1"/>
        <v>#REF!</v>
      </c>
    </row>
    <row r="561">
      <c r="A561" s="28">
        <v>113.0</v>
      </c>
      <c r="B561" s="3" t="str">
        <f t="shared" si="1"/>
        <v>#REF!</v>
      </c>
    </row>
    <row r="562">
      <c r="A562" s="28">
        <v>109.89</v>
      </c>
      <c r="B562" s="3" t="str">
        <f t="shared" si="1"/>
        <v>#REF!</v>
      </c>
    </row>
    <row r="563">
      <c r="A563" s="28">
        <v>111.36</v>
      </c>
      <c r="B563" s="3" t="str">
        <f t="shared" si="1"/>
        <v>#REF!</v>
      </c>
    </row>
    <row r="564">
      <c r="A564" s="25">
        <f>+0.63</f>
        <v>0.63</v>
      </c>
      <c r="B564" s="3" t="str">
        <f t="shared" si="1"/>
        <v>#REF!</v>
      </c>
    </row>
    <row r="565">
      <c r="A565" s="25">
        <f>+0.57%</f>
        <v>0.0057</v>
      </c>
      <c r="B565" s="3" t="str">
        <f t="shared" si="1"/>
        <v>#REF!</v>
      </c>
    </row>
    <row r="566">
      <c r="A566" s="26">
        <v>126973.0</v>
      </c>
      <c r="B566" s="3" t="str">
        <f t="shared" si="1"/>
        <v>#REF!</v>
      </c>
    </row>
    <row r="567">
      <c r="A567" s="26">
        <v>39137.0</v>
      </c>
      <c r="B567" s="3" t="str">
        <f t="shared" si="1"/>
        <v>#REF!</v>
      </c>
    </row>
    <row r="568">
      <c r="A568" s="29">
        <v>40829.0</v>
      </c>
      <c r="B568" s="3" t="str">
        <f t="shared" si="1"/>
        <v>#REF!</v>
      </c>
    </row>
    <row r="569">
      <c r="A569" s="28">
        <v>111.1</v>
      </c>
      <c r="B569" s="3" t="str">
        <f t="shared" si="1"/>
        <v>#REF!</v>
      </c>
    </row>
    <row r="570">
      <c r="A570" s="28">
        <v>111.87</v>
      </c>
      <c r="B570" s="3" t="str">
        <f t="shared" si="1"/>
        <v>#REF!</v>
      </c>
    </row>
    <row r="571">
      <c r="A571" s="28">
        <v>109.07</v>
      </c>
      <c r="B571" s="3" t="str">
        <f t="shared" si="1"/>
        <v>#REF!</v>
      </c>
    </row>
    <row r="572">
      <c r="A572" s="28">
        <v>111.11</v>
      </c>
      <c r="B572" s="3" t="str">
        <f t="shared" si="1"/>
        <v>#REF!</v>
      </c>
    </row>
    <row r="573">
      <c r="A573" s="21">
        <v>-0.25</v>
      </c>
      <c r="B573" s="3" t="str">
        <f t="shared" si="1"/>
        <v>#REF!</v>
      </c>
    </row>
    <row r="574">
      <c r="A574" s="22">
        <v>-0.0022</v>
      </c>
      <c r="B574" s="3" t="str">
        <f t="shared" si="1"/>
        <v>#REF!</v>
      </c>
    </row>
    <row r="575">
      <c r="A575" s="24">
        <v>59121.0</v>
      </c>
      <c r="B575" s="3" t="str">
        <f t="shared" si="1"/>
        <v>#REF!</v>
      </c>
    </row>
    <row r="576">
      <c r="A576" s="24">
        <v>18139.0</v>
      </c>
      <c r="B576" s="3" t="str">
        <f t="shared" si="1"/>
        <v>#REF!</v>
      </c>
    </row>
    <row r="577">
      <c r="A577" s="14">
        <v>40830.0</v>
      </c>
      <c r="B577" s="3" t="str">
        <f t="shared" si="1"/>
        <v>#REF!</v>
      </c>
    </row>
    <row r="578">
      <c r="A578" s="8">
        <v>111.15</v>
      </c>
      <c r="B578" s="3" t="str">
        <f t="shared" si="1"/>
        <v>#REF!</v>
      </c>
    </row>
    <row r="579">
      <c r="A579" s="8">
        <v>114.8</v>
      </c>
      <c r="B579" s="3" t="str">
        <f t="shared" si="1"/>
        <v>#REF!</v>
      </c>
    </row>
    <row r="580">
      <c r="A580" s="8">
        <v>110.96</v>
      </c>
      <c r="B580" s="3" t="str">
        <f t="shared" si="1"/>
        <v>#REF!</v>
      </c>
    </row>
    <row r="581">
      <c r="A581" s="8">
        <v>114.68</v>
      </c>
      <c r="B581" s="3" t="str">
        <f t="shared" si="1"/>
        <v>#REF!</v>
      </c>
    </row>
    <row r="582">
      <c r="A582" s="9">
        <f>+3.57</f>
        <v>3.57</v>
      </c>
      <c r="B582" s="3" t="str">
        <f t="shared" si="1"/>
        <v>#REF!</v>
      </c>
    </row>
    <row r="583">
      <c r="A583" s="9">
        <f>+3.21%</f>
        <v>0.0321</v>
      </c>
      <c r="B583" s="3" t="str">
        <f t="shared" si="1"/>
        <v>#REF!</v>
      </c>
    </row>
    <row r="584">
      <c r="A584" s="31">
        <v>19214.0</v>
      </c>
      <c r="B584" s="3" t="str">
        <f t="shared" si="1"/>
        <v>#REF!</v>
      </c>
    </row>
    <row r="585">
      <c r="A585" s="32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40862</v>
      </c>
      <c r="C3" s="3">
        <v>112.03</v>
      </c>
      <c r="D3" s="3">
        <v>113.14</v>
      </c>
      <c r="E3" s="3">
        <v>111.62</v>
      </c>
      <c r="F3" s="3">
        <v>112.39</v>
      </c>
      <c r="G3" s="3">
        <v>0.5</v>
      </c>
      <c r="H3" s="3">
        <v>0.0045000000000000005</v>
      </c>
      <c r="I3" s="15">
        <v>20240.0</v>
      </c>
      <c r="J3" s="3">
        <v>0.0</v>
      </c>
    </row>
    <row r="4">
      <c r="A4" s="4" t="s">
        <v>4</v>
      </c>
      <c r="B4" s="13">
        <f t="shared" si="1"/>
        <v>40861</v>
      </c>
      <c r="C4" s="3">
        <v>114.63</v>
      </c>
      <c r="D4" s="3">
        <v>114.83</v>
      </c>
      <c r="E4" s="3">
        <v>111.32</v>
      </c>
      <c r="F4" s="3">
        <v>111.89</v>
      </c>
      <c r="G4" s="3">
        <v>-2.27</v>
      </c>
      <c r="H4" s="6">
        <v>-0.0199</v>
      </c>
      <c r="I4" s="15">
        <v>122947.0</v>
      </c>
      <c r="J4" s="15">
        <v>31840.0</v>
      </c>
    </row>
    <row r="5">
      <c r="A5" s="4" t="s">
        <v>5</v>
      </c>
      <c r="B5" s="13">
        <f t="shared" si="1"/>
        <v>40858</v>
      </c>
      <c r="C5" s="3">
        <v>113.07</v>
      </c>
      <c r="D5" s="3">
        <v>114.91</v>
      </c>
      <c r="E5" s="3">
        <v>113.06</v>
      </c>
      <c r="F5" s="3">
        <v>114.16</v>
      </c>
      <c r="G5" s="3">
        <v>0.45</v>
      </c>
      <c r="H5" s="3">
        <v>0.004</v>
      </c>
      <c r="I5" s="15">
        <v>132503.0</v>
      </c>
      <c r="J5" s="15">
        <v>77116.0</v>
      </c>
    </row>
    <row r="6">
      <c r="A6" s="4" t="s">
        <v>6</v>
      </c>
      <c r="B6" s="13">
        <f t="shared" si="1"/>
        <v>40857</v>
      </c>
      <c r="C6" s="3">
        <v>112.33</v>
      </c>
      <c r="D6" s="3">
        <v>114.13</v>
      </c>
      <c r="E6" s="3">
        <v>111.3</v>
      </c>
      <c r="F6" s="3">
        <v>113.71</v>
      </c>
      <c r="G6" s="3">
        <v>1.4</v>
      </c>
      <c r="H6" s="3">
        <v>0.0125</v>
      </c>
      <c r="I6" s="15">
        <v>223750.0</v>
      </c>
      <c r="J6" s="15">
        <v>98832.0</v>
      </c>
    </row>
    <row r="7">
      <c r="A7" s="4" t="s">
        <v>7</v>
      </c>
      <c r="B7" s="5">
        <f t="shared" si="1"/>
        <v>40856</v>
      </c>
      <c r="C7" s="3">
        <v>115.42</v>
      </c>
      <c r="D7" s="3">
        <v>115.75</v>
      </c>
      <c r="E7" s="3">
        <v>111.78</v>
      </c>
      <c r="F7" s="3">
        <v>112.31</v>
      </c>
      <c r="G7" s="3">
        <v>-2.69</v>
      </c>
      <c r="H7" s="6">
        <v>-0.0234</v>
      </c>
      <c r="I7" s="15">
        <v>271918.0</v>
      </c>
      <c r="J7" s="15">
        <v>121726.0</v>
      </c>
    </row>
    <row r="8">
      <c r="A8" s="4" t="s">
        <v>8</v>
      </c>
      <c r="B8" s="5">
        <f t="shared" si="1"/>
        <v>40855</v>
      </c>
      <c r="C8" s="3">
        <v>114.6</v>
      </c>
      <c r="D8" s="3">
        <v>116.48</v>
      </c>
      <c r="E8" s="3">
        <v>114.2</v>
      </c>
      <c r="F8" s="3">
        <v>115.0</v>
      </c>
      <c r="G8" s="3">
        <v>0.44</v>
      </c>
      <c r="H8" s="3">
        <v>0.0038</v>
      </c>
      <c r="I8" s="15">
        <v>224851.0</v>
      </c>
      <c r="J8" s="15">
        <v>137173.0</v>
      </c>
    </row>
    <row r="9">
      <c r="A9" s="4" t="s">
        <v>9</v>
      </c>
      <c r="B9" s="5">
        <f t="shared" si="1"/>
        <v>40854</v>
      </c>
      <c r="C9" s="3">
        <v>113.09</v>
      </c>
      <c r="D9" s="3">
        <v>115.23</v>
      </c>
      <c r="E9" s="3">
        <v>111.26</v>
      </c>
      <c r="F9" s="3">
        <v>114.56</v>
      </c>
      <c r="G9" s="3">
        <v>2.59</v>
      </c>
      <c r="H9" s="3">
        <v>0.0231</v>
      </c>
      <c r="I9" s="15">
        <v>186131.0</v>
      </c>
      <c r="J9" s="15">
        <v>135039.0</v>
      </c>
    </row>
    <row r="10">
      <c r="A10" s="14">
        <v>40862.0</v>
      </c>
      <c r="B10" s="5">
        <f t="shared" si="1"/>
        <v>40851</v>
      </c>
      <c r="C10" s="3">
        <v>110.79</v>
      </c>
      <c r="D10" s="3">
        <v>112.48</v>
      </c>
      <c r="E10" s="3">
        <v>110.3</v>
      </c>
      <c r="F10" s="3">
        <v>111.97</v>
      </c>
      <c r="G10" s="3">
        <v>1.14</v>
      </c>
      <c r="H10" s="3">
        <v>0.0103</v>
      </c>
      <c r="I10" s="15">
        <v>178385.0</v>
      </c>
      <c r="J10" s="15">
        <v>143883.0</v>
      </c>
    </row>
    <row r="11">
      <c r="A11" s="8">
        <v>112.03</v>
      </c>
      <c r="B11" s="5">
        <f t="shared" si="1"/>
        <v>40850</v>
      </c>
      <c r="C11" s="3">
        <v>109.65</v>
      </c>
      <c r="D11" s="3">
        <v>111.24</v>
      </c>
      <c r="E11" s="3">
        <v>107.83</v>
      </c>
      <c r="F11" s="3">
        <v>110.83</v>
      </c>
      <c r="G11" s="3">
        <v>1.49</v>
      </c>
      <c r="H11" s="3">
        <v>0.013600000000000001</v>
      </c>
      <c r="I11" s="15">
        <v>224717.0</v>
      </c>
      <c r="J11" s="15">
        <v>145437.0</v>
      </c>
    </row>
    <row r="12">
      <c r="A12" s="8">
        <v>113.14</v>
      </c>
      <c r="B12" s="5">
        <f t="shared" si="1"/>
        <v>40849</v>
      </c>
      <c r="C12" s="3">
        <v>108.87</v>
      </c>
      <c r="D12" s="3">
        <v>111.47</v>
      </c>
      <c r="E12" s="3">
        <v>108.56</v>
      </c>
      <c r="F12" s="3">
        <v>109.34</v>
      </c>
      <c r="G12" s="3">
        <v>-0.2</v>
      </c>
      <c r="H12" s="6">
        <v>-0.0018</v>
      </c>
      <c r="I12" s="15">
        <v>238271.0</v>
      </c>
      <c r="J12" s="15">
        <v>152795.0</v>
      </c>
    </row>
    <row r="13">
      <c r="A13" s="8">
        <v>111.62</v>
      </c>
      <c r="B13" s="5">
        <f t="shared" si="1"/>
        <v>40848</v>
      </c>
      <c r="C13" s="3">
        <v>109.09</v>
      </c>
      <c r="D13" s="3">
        <v>109.68</v>
      </c>
      <c r="E13" s="3">
        <v>106.1</v>
      </c>
      <c r="F13" s="3">
        <v>109.54</v>
      </c>
      <c r="G13" s="3">
        <v>-0.02</v>
      </c>
      <c r="H13" s="6">
        <v>-2.0E-4</v>
      </c>
      <c r="I13" s="15">
        <v>239030.0</v>
      </c>
      <c r="J13" s="15">
        <v>166413.0</v>
      </c>
    </row>
    <row r="14">
      <c r="A14" s="8">
        <v>112.39</v>
      </c>
      <c r="B14" s="13">
        <f t="shared" si="1"/>
        <v>40847</v>
      </c>
      <c r="C14" s="3">
        <v>110.13</v>
      </c>
      <c r="D14" s="3">
        <v>110.33</v>
      </c>
      <c r="E14" s="3">
        <v>108.2</v>
      </c>
      <c r="F14" s="3">
        <v>109.56</v>
      </c>
      <c r="G14" s="3">
        <v>-0.35</v>
      </c>
      <c r="H14" s="6">
        <v>-0.0032</v>
      </c>
      <c r="I14" s="15">
        <v>169588.0</v>
      </c>
      <c r="J14" s="15">
        <v>182890.0</v>
      </c>
    </row>
    <row r="15">
      <c r="A15" s="9">
        <f>+0.5</f>
        <v>0.5</v>
      </c>
      <c r="B15" s="13">
        <f t="shared" si="1"/>
        <v>40844</v>
      </c>
      <c r="C15" s="3">
        <v>112.13</v>
      </c>
      <c r="D15" s="3">
        <v>112.23</v>
      </c>
      <c r="E15" s="3">
        <v>109.65</v>
      </c>
      <c r="F15" s="3">
        <v>109.91</v>
      </c>
      <c r="G15" s="3">
        <v>-2.17</v>
      </c>
      <c r="H15" s="6">
        <v>-0.0194</v>
      </c>
      <c r="I15" s="15">
        <v>187750.0</v>
      </c>
      <c r="J15" s="15">
        <v>193131.0</v>
      </c>
    </row>
    <row r="16">
      <c r="A16" s="9">
        <f>+0.45%</f>
        <v>0.0045</v>
      </c>
      <c r="B16" s="13">
        <f t="shared" si="1"/>
        <v>40843</v>
      </c>
      <c r="C16" s="3">
        <v>109.5</v>
      </c>
      <c r="D16" s="3">
        <v>112.79</v>
      </c>
      <c r="E16" s="3">
        <v>109.5</v>
      </c>
      <c r="F16" s="3">
        <v>112.08</v>
      </c>
      <c r="G16" s="3">
        <v>3.17</v>
      </c>
      <c r="H16" s="3">
        <v>0.0291</v>
      </c>
      <c r="I16" s="15">
        <v>238405.0</v>
      </c>
      <c r="J16" s="15">
        <v>202203.0</v>
      </c>
    </row>
    <row r="17">
      <c r="A17" s="16">
        <v>20240.0</v>
      </c>
      <c r="B17" s="13">
        <f t="shared" si="1"/>
        <v>40842</v>
      </c>
      <c r="C17" s="3">
        <v>110.85</v>
      </c>
      <c r="D17" s="3">
        <v>111.78</v>
      </c>
      <c r="E17" s="3">
        <v>108.76</v>
      </c>
      <c r="F17" s="3">
        <v>108.91</v>
      </c>
      <c r="G17" s="3">
        <v>-2.01</v>
      </c>
      <c r="H17" s="6">
        <v>-0.0181</v>
      </c>
      <c r="I17" s="15">
        <v>205830.0</v>
      </c>
      <c r="J17" s="15">
        <v>205645.0</v>
      </c>
    </row>
    <row r="18">
      <c r="A18" s="10">
        <v>0.0</v>
      </c>
      <c r="B18" s="13">
        <f t="shared" si="1"/>
        <v>40841</v>
      </c>
      <c r="C18" s="3">
        <v>111.55</v>
      </c>
      <c r="D18" s="3">
        <v>112.15</v>
      </c>
      <c r="E18" s="3">
        <v>109.47</v>
      </c>
      <c r="F18" s="3">
        <v>110.92</v>
      </c>
      <c r="G18" s="3">
        <v>-0.53</v>
      </c>
      <c r="H18" s="6">
        <v>-0.0048</v>
      </c>
      <c r="I18" s="15">
        <v>256186.0</v>
      </c>
      <c r="J18" s="15">
        <v>200816.0</v>
      </c>
    </row>
    <row r="19">
      <c r="A19" s="14">
        <v>40861.0</v>
      </c>
      <c r="B19" s="13">
        <f t="shared" si="1"/>
        <v>40840</v>
      </c>
      <c r="C19" s="3">
        <v>109.92</v>
      </c>
      <c r="D19" s="3">
        <v>111.6</v>
      </c>
      <c r="E19" s="3">
        <v>109.32</v>
      </c>
      <c r="F19" s="3">
        <v>111.45</v>
      </c>
      <c r="G19" s="3">
        <v>1.89</v>
      </c>
      <c r="H19" s="3">
        <v>0.0173</v>
      </c>
      <c r="I19" s="15">
        <v>187998.0</v>
      </c>
      <c r="J19" s="15">
        <v>212393.0</v>
      </c>
    </row>
    <row r="20">
      <c r="A20" s="8">
        <v>114.63</v>
      </c>
      <c r="B20" s="13">
        <f t="shared" si="1"/>
        <v>40837</v>
      </c>
      <c r="C20" s="3">
        <v>109.91</v>
      </c>
      <c r="D20" s="3">
        <v>111.88</v>
      </c>
      <c r="E20" s="3">
        <v>109.25</v>
      </c>
      <c r="F20" s="3">
        <v>109.56</v>
      </c>
      <c r="G20" s="3">
        <v>-0.2</v>
      </c>
      <c r="H20" s="6">
        <v>-0.0018</v>
      </c>
      <c r="I20" s="15">
        <v>190680.0</v>
      </c>
      <c r="J20" s="15">
        <v>218368.0</v>
      </c>
    </row>
    <row r="21">
      <c r="A21" s="8">
        <v>114.83</v>
      </c>
      <c r="B21" s="13">
        <f t="shared" si="1"/>
        <v>40836</v>
      </c>
      <c r="C21" s="3">
        <v>108.5</v>
      </c>
      <c r="D21" s="3">
        <v>110.17</v>
      </c>
      <c r="E21" s="3">
        <v>107.31</v>
      </c>
      <c r="F21" s="3">
        <v>109.76</v>
      </c>
      <c r="G21" s="3">
        <v>1.37</v>
      </c>
      <c r="H21" s="3">
        <v>0.0126</v>
      </c>
      <c r="I21" s="15">
        <v>277562.0</v>
      </c>
      <c r="J21" s="15">
        <v>219369.0</v>
      </c>
    </row>
    <row r="22">
      <c r="A22" s="8">
        <v>111.32</v>
      </c>
      <c r="B22" s="13">
        <f t="shared" si="1"/>
        <v>40835</v>
      </c>
      <c r="C22" s="3">
        <v>111.07</v>
      </c>
      <c r="D22" s="3">
        <v>111.85</v>
      </c>
      <c r="E22" s="3">
        <v>108.12</v>
      </c>
      <c r="F22" s="3">
        <v>108.39</v>
      </c>
      <c r="G22" s="3">
        <v>-2.76</v>
      </c>
      <c r="H22" s="6">
        <v>-0.0248</v>
      </c>
      <c r="I22" s="15">
        <v>250292.0</v>
      </c>
      <c r="J22" s="15">
        <v>219742.0</v>
      </c>
    </row>
    <row r="23">
      <c r="A23" s="8">
        <v>111.89</v>
      </c>
      <c r="B23" s="13">
        <f t="shared" si="1"/>
        <v>40834</v>
      </c>
      <c r="C23" s="3">
        <v>110.16</v>
      </c>
      <c r="D23" s="3">
        <v>111.89</v>
      </c>
      <c r="E23" s="3">
        <v>108.45</v>
      </c>
      <c r="F23" s="3">
        <v>111.15</v>
      </c>
      <c r="G23" s="3">
        <v>0.99</v>
      </c>
      <c r="H23" s="3">
        <v>0.009000000000000001</v>
      </c>
      <c r="I23" s="15">
        <v>267355.0</v>
      </c>
      <c r="J23" s="15">
        <v>226776.0</v>
      </c>
    </row>
    <row r="24">
      <c r="A24" s="11">
        <v>-2.27</v>
      </c>
      <c r="B24" s="13">
        <f t="shared" si="1"/>
        <v>40833</v>
      </c>
      <c r="C24" s="3">
        <v>112.46</v>
      </c>
      <c r="D24" s="3">
        <v>113.86</v>
      </c>
      <c r="E24" s="3">
        <v>109.72</v>
      </c>
      <c r="F24" s="3">
        <v>110.16</v>
      </c>
      <c r="G24" s="3">
        <v>-2.07</v>
      </c>
      <c r="H24" s="6">
        <v>-0.0184</v>
      </c>
      <c r="I24" s="15">
        <v>203716.0</v>
      </c>
      <c r="J24" s="15">
        <v>227237.0</v>
      </c>
    </row>
    <row r="25">
      <c r="A25" s="12">
        <v>-0.0199</v>
      </c>
      <c r="B25" s="13">
        <f t="shared" si="1"/>
        <v>40830</v>
      </c>
      <c r="C25" s="3">
        <v>108.97</v>
      </c>
      <c r="D25" s="3">
        <v>112.82</v>
      </c>
      <c r="E25" s="3">
        <v>108.85</v>
      </c>
      <c r="F25" s="3">
        <v>112.23</v>
      </c>
      <c r="G25" s="3">
        <v>3.03</v>
      </c>
      <c r="H25" s="3">
        <v>0.0277</v>
      </c>
      <c r="I25" s="15">
        <v>256383.0</v>
      </c>
      <c r="J25" s="15">
        <v>225978.0</v>
      </c>
    </row>
    <row r="26">
      <c r="A26" s="17">
        <v>122947.0</v>
      </c>
      <c r="B26" s="13">
        <f t="shared" si="1"/>
        <v>40829</v>
      </c>
      <c r="C26" s="3">
        <v>108.35</v>
      </c>
      <c r="D26" s="3">
        <v>109.6</v>
      </c>
      <c r="E26" s="3">
        <v>107.16</v>
      </c>
      <c r="F26" s="3">
        <v>109.2</v>
      </c>
      <c r="G26" s="3">
        <v>0.23</v>
      </c>
      <c r="H26" s="3">
        <v>0.0021</v>
      </c>
      <c r="I26" s="15">
        <v>242982.0</v>
      </c>
      <c r="J26" s="15">
        <v>222050.0</v>
      </c>
    </row>
    <row r="27">
      <c r="A27" s="17">
        <v>31840.0</v>
      </c>
      <c r="B27" s="13">
        <f t="shared" si="1"/>
        <v>40828</v>
      </c>
      <c r="C27" s="3">
        <v>107.52</v>
      </c>
      <c r="D27" s="3">
        <v>110.05</v>
      </c>
      <c r="E27" s="3">
        <v>107.15</v>
      </c>
      <c r="F27" s="3">
        <v>108.97</v>
      </c>
      <c r="G27" s="3">
        <v>0.92</v>
      </c>
      <c r="H27" s="3">
        <v>0.0085</v>
      </c>
      <c r="I27" s="15">
        <v>246042.0</v>
      </c>
      <c r="J27" s="15">
        <v>214775.0</v>
      </c>
    </row>
    <row r="28">
      <c r="A28" s="14">
        <v>40858.0</v>
      </c>
      <c r="B28" s="13">
        <f t="shared" si="1"/>
        <v>40827</v>
      </c>
      <c r="C28" s="3">
        <v>106.6</v>
      </c>
      <c r="D28" s="3">
        <v>108.5</v>
      </c>
      <c r="E28" s="3">
        <v>105.2</v>
      </c>
      <c r="F28" s="3">
        <v>108.05</v>
      </c>
      <c r="G28" s="3">
        <v>1.4</v>
      </c>
      <c r="H28" s="3">
        <v>0.0131</v>
      </c>
      <c r="I28" s="15">
        <v>226725.0</v>
      </c>
      <c r="J28" s="15">
        <v>216365.0</v>
      </c>
    </row>
    <row r="29">
      <c r="A29" s="8">
        <v>113.07</v>
      </c>
      <c r="B29" s="13">
        <f t="shared" si="1"/>
        <v>40826</v>
      </c>
      <c r="C29" s="3">
        <v>104.12</v>
      </c>
      <c r="D29" s="3">
        <v>107.25</v>
      </c>
      <c r="E29" s="3">
        <v>103.77</v>
      </c>
      <c r="F29" s="3">
        <v>106.65</v>
      </c>
      <c r="G29" s="3">
        <v>2.5</v>
      </c>
      <c r="H29" s="3">
        <v>0.024</v>
      </c>
      <c r="I29" s="15">
        <v>187281.0</v>
      </c>
      <c r="J29" s="15">
        <v>211599.0</v>
      </c>
    </row>
    <row r="30">
      <c r="A30" s="8">
        <v>114.91</v>
      </c>
      <c r="B30" s="5">
        <f t="shared" si="1"/>
        <v>40823</v>
      </c>
      <c r="C30" s="3">
        <v>103.87</v>
      </c>
      <c r="D30" s="3">
        <v>105.0</v>
      </c>
      <c r="E30" s="3">
        <v>102.67</v>
      </c>
      <c r="F30" s="3">
        <v>104.15</v>
      </c>
      <c r="G30" s="3">
        <v>-0.05</v>
      </c>
      <c r="H30" s="6">
        <v>-5.0E-4</v>
      </c>
      <c r="I30" s="15">
        <v>159778.0</v>
      </c>
      <c r="J30" s="15">
        <v>195655.0</v>
      </c>
    </row>
    <row r="31">
      <c r="A31" s="8">
        <v>113.06</v>
      </c>
      <c r="B31" s="5">
        <f t="shared" si="1"/>
        <v>40822</v>
      </c>
      <c r="C31" s="3">
        <v>101.25</v>
      </c>
      <c r="D31" s="3">
        <v>104.35</v>
      </c>
      <c r="E31" s="3">
        <v>100.0</v>
      </c>
      <c r="F31" s="3">
        <v>104.2</v>
      </c>
      <c r="G31" s="3">
        <v>3.08</v>
      </c>
      <c r="H31" s="3">
        <v>0.0305</v>
      </c>
      <c r="I31" s="15">
        <v>170610.0</v>
      </c>
      <c r="J31" s="15">
        <v>200745.0</v>
      </c>
    </row>
    <row r="32">
      <c r="A32" s="8">
        <v>114.16</v>
      </c>
      <c r="B32" s="5">
        <f t="shared" si="1"/>
        <v>40821</v>
      </c>
      <c r="C32" s="3">
        <v>99.57</v>
      </c>
      <c r="D32" s="3">
        <v>101.2</v>
      </c>
      <c r="E32" s="3">
        <v>98.8</v>
      </c>
      <c r="F32" s="3">
        <v>101.12</v>
      </c>
      <c r="G32" s="3">
        <v>3.14</v>
      </c>
      <c r="H32" s="3">
        <v>0.032</v>
      </c>
      <c r="I32" s="15">
        <v>201086.0</v>
      </c>
      <c r="J32" s="15">
        <v>195521.0</v>
      </c>
    </row>
    <row r="33">
      <c r="A33" s="9">
        <f>+0.45</f>
        <v>0.45</v>
      </c>
      <c r="B33" s="5">
        <f t="shared" si="1"/>
        <v>40820</v>
      </c>
      <c r="C33" s="3">
        <v>98.5</v>
      </c>
      <c r="D33" s="3">
        <v>100.56</v>
      </c>
      <c r="E33" s="3">
        <v>97.2</v>
      </c>
      <c r="F33" s="3">
        <v>97.98</v>
      </c>
      <c r="G33" s="3">
        <v>-1.64</v>
      </c>
      <c r="H33" s="6">
        <v>-0.0165</v>
      </c>
      <c r="I33" s="15">
        <v>236765.0</v>
      </c>
      <c r="J33" s="15">
        <v>194423.0</v>
      </c>
    </row>
    <row r="34">
      <c r="A34" s="9">
        <f>+0.4%</f>
        <v>0.004</v>
      </c>
      <c r="B34" s="5">
        <f t="shared" si="1"/>
        <v>40819</v>
      </c>
      <c r="C34" s="3">
        <v>100.0</v>
      </c>
      <c r="D34" s="3">
        <v>100.87</v>
      </c>
      <c r="E34" s="3">
        <v>98.57</v>
      </c>
      <c r="F34" s="3">
        <v>99.62</v>
      </c>
      <c r="G34" s="3">
        <v>-1.26</v>
      </c>
      <c r="H34" s="6">
        <v>-0.0125</v>
      </c>
      <c r="I34" s="15">
        <v>156692.0</v>
      </c>
      <c r="J34" s="15">
        <v>193186.0</v>
      </c>
    </row>
    <row r="35">
      <c r="A35" s="16">
        <v>132503.0</v>
      </c>
      <c r="B35" s="5">
        <f t="shared" si="1"/>
        <v>40816</v>
      </c>
      <c r="C35" s="3">
        <v>103.34</v>
      </c>
      <c r="D35" s="3">
        <v>103.37</v>
      </c>
      <c r="E35" s="3">
        <v>100.1</v>
      </c>
      <c r="F35" s="3">
        <v>100.88</v>
      </c>
      <c r="G35" s="3">
        <v>-1.6</v>
      </c>
      <c r="H35" s="6">
        <v>-0.0156</v>
      </c>
      <c r="I35" s="15">
        <v>205806.0</v>
      </c>
      <c r="J35" s="15">
        <v>195691.0</v>
      </c>
    </row>
    <row r="36">
      <c r="A36" s="16">
        <v>77116.0</v>
      </c>
      <c r="B36" s="5">
        <f t="shared" si="1"/>
        <v>40815</v>
      </c>
      <c r="C36" s="3">
        <v>102.0</v>
      </c>
      <c r="D36" s="3">
        <v>104.45</v>
      </c>
      <c r="E36" s="3">
        <v>101.21</v>
      </c>
      <c r="F36" s="3">
        <v>102.48</v>
      </c>
      <c r="G36" s="3">
        <v>-0.08</v>
      </c>
      <c r="H36" s="6">
        <v>-8.0E-4</v>
      </c>
      <c r="I36" s="15">
        <v>160379.0</v>
      </c>
      <c r="J36" s="15">
        <v>201868.0</v>
      </c>
    </row>
    <row r="37">
      <c r="A37" s="14">
        <v>40857.0</v>
      </c>
      <c r="B37" s="5">
        <f t="shared" si="1"/>
        <v>40814</v>
      </c>
      <c r="C37" s="3">
        <v>105.17</v>
      </c>
      <c r="D37" s="3">
        <v>106.0</v>
      </c>
      <c r="E37" s="3">
        <v>102.01</v>
      </c>
      <c r="F37" s="3">
        <v>102.56</v>
      </c>
      <c r="G37" s="3">
        <v>-3.1</v>
      </c>
      <c r="H37" s="6">
        <v>-0.0293</v>
      </c>
      <c r="I37" s="15">
        <v>164268.0</v>
      </c>
      <c r="J37" s="15">
        <v>199489.0</v>
      </c>
    </row>
    <row r="38">
      <c r="A38" s="8">
        <v>112.33</v>
      </c>
      <c r="B38" s="5">
        <f t="shared" si="1"/>
        <v>40813</v>
      </c>
      <c r="C38" s="3">
        <v>103.33</v>
      </c>
      <c r="D38" s="3">
        <v>106.0</v>
      </c>
      <c r="E38" s="3">
        <v>103.05</v>
      </c>
      <c r="F38" s="3">
        <v>105.66</v>
      </c>
      <c r="G38" s="3">
        <v>3.16</v>
      </c>
      <c r="H38" s="3">
        <v>0.0308</v>
      </c>
      <c r="I38" s="15">
        <v>182505.0</v>
      </c>
      <c r="J38" s="15">
        <v>195775.0</v>
      </c>
    </row>
    <row r="39">
      <c r="A39" s="8">
        <v>114.13</v>
      </c>
      <c r="B39" s="5">
        <f t="shared" si="1"/>
        <v>40812</v>
      </c>
      <c r="C39" s="3">
        <v>102.89</v>
      </c>
      <c r="D39" s="3">
        <v>103.8</v>
      </c>
      <c r="E39" s="3">
        <v>100.12</v>
      </c>
      <c r="F39" s="3">
        <v>102.5</v>
      </c>
      <c r="G39" s="3">
        <v>0.04</v>
      </c>
      <c r="H39" s="3">
        <v>4.0E-4</v>
      </c>
      <c r="I39" s="15">
        <v>145228.0</v>
      </c>
      <c r="J39" s="15">
        <v>197745.0</v>
      </c>
    </row>
    <row r="40">
      <c r="A40" s="8">
        <v>111.3</v>
      </c>
      <c r="B40" s="5">
        <f t="shared" si="1"/>
        <v>40809</v>
      </c>
      <c r="C40" s="3">
        <v>104.2</v>
      </c>
      <c r="D40" s="3">
        <v>105.6</v>
      </c>
      <c r="E40" s="3">
        <v>102.08</v>
      </c>
      <c r="F40" s="3">
        <v>102.46</v>
      </c>
      <c r="G40" s="3">
        <v>-1.52</v>
      </c>
      <c r="H40" s="6">
        <v>-0.0146</v>
      </c>
      <c r="I40" s="15">
        <v>174718.0</v>
      </c>
      <c r="J40" s="15">
        <v>200492.0</v>
      </c>
    </row>
    <row r="41">
      <c r="A41" s="8">
        <v>113.71</v>
      </c>
      <c r="B41" s="5">
        <f t="shared" si="1"/>
        <v>40808</v>
      </c>
      <c r="C41" s="3">
        <v>108.0</v>
      </c>
      <c r="D41" s="3">
        <v>108.0</v>
      </c>
      <c r="E41" s="3">
        <v>103.3</v>
      </c>
      <c r="F41" s="3">
        <v>103.98</v>
      </c>
      <c r="G41" s="3">
        <v>-4.89</v>
      </c>
      <c r="H41" s="6">
        <v>-0.0449</v>
      </c>
      <c r="I41" s="15">
        <v>229765.0</v>
      </c>
      <c r="J41" s="15">
        <v>200226.0</v>
      </c>
    </row>
    <row r="42">
      <c r="A42" s="9">
        <f>+1.4</f>
        <v>1.4</v>
      </c>
      <c r="B42" s="5">
        <f t="shared" si="1"/>
        <v>40807</v>
      </c>
      <c r="C42" s="3">
        <v>108.91</v>
      </c>
      <c r="D42" s="3">
        <v>110.94</v>
      </c>
      <c r="E42" s="3">
        <v>107.38</v>
      </c>
      <c r="F42" s="3">
        <v>108.87</v>
      </c>
      <c r="G42" s="3">
        <v>-0.39</v>
      </c>
      <c r="H42" s="6">
        <v>-0.0036</v>
      </c>
      <c r="I42" s="15">
        <v>159136.0</v>
      </c>
      <c r="J42" s="15">
        <v>194224.0</v>
      </c>
    </row>
    <row r="43">
      <c r="A43" s="9">
        <f>+1.25%</f>
        <v>0.0125</v>
      </c>
      <c r="B43" s="5">
        <f t="shared" si="1"/>
        <v>40806</v>
      </c>
      <c r="C43" s="3">
        <v>108.1</v>
      </c>
      <c r="D43" s="3">
        <v>110.24</v>
      </c>
      <c r="E43" s="3">
        <v>107.68</v>
      </c>
      <c r="F43" s="3">
        <v>109.26</v>
      </c>
      <c r="G43" s="3">
        <v>1.15</v>
      </c>
      <c r="H43" s="3">
        <v>0.0106</v>
      </c>
      <c r="I43" s="15">
        <v>127988.0</v>
      </c>
      <c r="J43" s="15">
        <v>195757.0</v>
      </c>
    </row>
    <row r="44">
      <c r="A44" s="16">
        <v>223750.0</v>
      </c>
      <c r="B44" s="5">
        <f t="shared" si="1"/>
        <v>40805</v>
      </c>
      <c r="C44" s="3">
        <v>110.51</v>
      </c>
      <c r="D44" s="3">
        <v>110.91</v>
      </c>
      <c r="E44" s="3">
        <v>107.67</v>
      </c>
      <c r="F44" s="3">
        <v>108.11</v>
      </c>
      <c r="G44" s="3">
        <v>-2.91</v>
      </c>
      <c r="H44" s="6">
        <v>-0.0262</v>
      </c>
      <c r="I44" s="15">
        <v>103714.0</v>
      </c>
      <c r="J44" s="15">
        <v>198124.0</v>
      </c>
    </row>
    <row r="45">
      <c r="A45" s="16">
        <v>98832.0</v>
      </c>
      <c r="B45" s="5">
        <f t="shared" si="1"/>
        <v>40802</v>
      </c>
      <c r="C45" s="3">
        <v>111.2</v>
      </c>
      <c r="D45" s="3">
        <v>112.76</v>
      </c>
      <c r="E45" s="3">
        <v>110.24</v>
      </c>
      <c r="F45" s="3">
        <v>111.02</v>
      </c>
      <c r="G45" s="3">
        <v>-0.09</v>
      </c>
      <c r="H45" s="6">
        <v>-8.0E-4</v>
      </c>
      <c r="I45" s="15">
        <v>173533.0</v>
      </c>
      <c r="J45" s="15">
        <v>197677.0</v>
      </c>
    </row>
    <row r="46">
      <c r="A46" s="7">
        <v>40856.0</v>
      </c>
      <c r="B46" s="5">
        <f t="shared" si="1"/>
        <v>40801</v>
      </c>
      <c r="C46" s="3">
        <v>108.56</v>
      </c>
      <c r="D46" s="3">
        <v>112.5</v>
      </c>
      <c r="E46" s="3">
        <v>108.06</v>
      </c>
      <c r="F46" s="3">
        <v>111.11</v>
      </c>
      <c r="G46" s="3">
        <v>2.41</v>
      </c>
      <c r="H46" s="3">
        <v>0.0222</v>
      </c>
      <c r="I46" s="15">
        <v>145079.0</v>
      </c>
      <c r="J46" s="15">
        <v>188399.0</v>
      </c>
    </row>
    <row r="47">
      <c r="A47" s="8">
        <v>115.42</v>
      </c>
      <c r="B47" s="5">
        <f t="shared" si="1"/>
        <v>40800</v>
      </c>
      <c r="C47" s="3">
        <v>108.67</v>
      </c>
      <c r="D47" s="3">
        <v>109.16</v>
      </c>
      <c r="E47" s="3">
        <v>107.2</v>
      </c>
      <c r="F47" s="3">
        <v>108.7</v>
      </c>
      <c r="G47" s="3">
        <v>-0.17</v>
      </c>
      <c r="H47" s="6">
        <v>-0.0016</v>
      </c>
      <c r="I47" s="15">
        <v>140848.0</v>
      </c>
      <c r="J47" s="15">
        <v>188842.0</v>
      </c>
    </row>
    <row r="48">
      <c r="A48" s="8">
        <v>115.75</v>
      </c>
      <c r="B48" s="5">
        <f t="shared" si="1"/>
        <v>40799</v>
      </c>
      <c r="C48" s="3">
        <v>109.64</v>
      </c>
      <c r="D48" s="3">
        <v>110.0</v>
      </c>
      <c r="E48" s="3">
        <v>108.26</v>
      </c>
      <c r="F48" s="3">
        <v>108.87</v>
      </c>
      <c r="G48" s="3">
        <v>-0.14</v>
      </c>
      <c r="H48" s="6">
        <v>-0.0013</v>
      </c>
      <c r="I48" s="15">
        <v>170757.0</v>
      </c>
      <c r="J48" s="15">
        <v>182522.0</v>
      </c>
    </row>
    <row r="49">
      <c r="A49" s="8">
        <v>111.78</v>
      </c>
      <c r="B49" s="5">
        <f t="shared" si="1"/>
        <v>40798</v>
      </c>
      <c r="C49" s="3">
        <v>108.99</v>
      </c>
      <c r="D49" s="3">
        <v>110.36</v>
      </c>
      <c r="E49" s="3">
        <v>107.41</v>
      </c>
      <c r="F49" s="3">
        <v>109.01</v>
      </c>
      <c r="G49" s="3">
        <v>-1.0</v>
      </c>
      <c r="H49" s="6">
        <v>-0.0091</v>
      </c>
      <c r="I49" s="15">
        <v>173937.0</v>
      </c>
      <c r="J49" s="15">
        <v>172043.0</v>
      </c>
    </row>
    <row r="50">
      <c r="A50" s="8">
        <v>112.31</v>
      </c>
      <c r="B50" s="5">
        <f t="shared" si="1"/>
        <v>40795</v>
      </c>
      <c r="C50" s="3">
        <v>112.04</v>
      </c>
      <c r="D50" s="3">
        <v>113.1</v>
      </c>
      <c r="E50" s="3">
        <v>108.88</v>
      </c>
      <c r="F50" s="3">
        <v>110.01</v>
      </c>
      <c r="G50" s="3">
        <v>-2.53</v>
      </c>
      <c r="H50" s="6">
        <v>-0.0225</v>
      </c>
      <c r="I50" s="15">
        <v>134122.0</v>
      </c>
      <c r="J50" s="15">
        <v>161978.0</v>
      </c>
    </row>
    <row r="51">
      <c r="A51" s="11">
        <v>-2.69</v>
      </c>
      <c r="B51" s="5">
        <f t="shared" si="1"/>
        <v>40794</v>
      </c>
      <c r="C51" s="3">
        <v>114.55</v>
      </c>
      <c r="D51" s="3">
        <v>114.61</v>
      </c>
      <c r="E51" s="3">
        <v>111.96</v>
      </c>
      <c r="F51" s="3">
        <v>112.54</v>
      </c>
      <c r="G51" s="3">
        <v>-1.64</v>
      </c>
      <c r="H51" s="6">
        <v>-0.0144</v>
      </c>
      <c r="I51" s="15">
        <v>142893.0</v>
      </c>
      <c r="J51" s="15">
        <v>155154.0</v>
      </c>
    </row>
    <row r="52">
      <c r="A52" s="12">
        <v>-0.0234</v>
      </c>
      <c r="B52" s="5">
        <f t="shared" si="1"/>
        <v>40793</v>
      </c>
      <c r="C52" s="3">
        <v>111.36</v>
      </c>
      <c r="D52" s="3">
        <v>114.84</v>
      </c>
      <c r="E52" s="3">
        <v>111.21</v>
      </c>
      <c r="F52" s="3">
        <v>114.18</v>
      </c>
      <c r="G52" s="3">
        <v>2.9</v>
      </c>
      <c r="H52" s="3">
        <v>0.026099999999999998</v>
      </c>
      <c r="I52" s="15">
        <v>105012.0</v>
      </c>
      <c r="J52" s="15">
        <v>149337.0</v>
      </c>
    </row>
    <row r="53">
      <c r="A53" s="17">
        <v>271918.0</v>
      </c>
      <c r="B53" s="5">
        <f t="shared" si="1"/>
        <v>40792</v>
      </c>
      <c r="C53" s="3">
        <v>108.27</v>
      </c>
      <c r="D53" s="3">
        <v>112.0</v>
      </c>
      <c r="E53" s="3">
        <v>108.24</v>
      </c>
      <c r="F53" s="3">
        <v>111.28</v>
      </c>
      <c r="G53" s="3">
        <v>2.93</v>
      </c>
      <c r="H53" s="3">
        <v>0.027000000000000003</v>
      </c>
      <c r="I53" s="15">
        <v>93523.0</v>
      </c>
      <c r="J53" s="15">
        <v>142314.0</v>
      </c>
    </row>
    <row r="54">
      <c r="A54" s="17">
        <v>121726.0</v>
      </c>
      <c r="B54" s="5">
        <f t="shared" si="1"/>
        <v>40791</v>
      </c>
      <c r="C54" s="3">
        <v>110.74</v>
      </c>
      <c r="D54" s="3">
        <v>110.74</v>
      </c>
      <c r="E54" s="3">
        <v>108.14</v>
      </c>
      <c r="F54" s="3">
        <v>108.35</v>
      </c>
      <c r="G54" s="3">
        <v>-2.33</v>
      </c>
      <c r="H54" s="6">
        <v>-0.0211</v>
      </c>
      <c r="I54" s="15">
        <v>34064.0</v>
      </c>
      <c r="J54" s="15">
        <v>143242.0</v>
      </c>
    </row>
    <row r="55">
      <c r="A55" s="7">
        <v>40855.0</v>
      </c>
      <c r="B55" s="5">
        <f t="shared" si="1"/>
        <v>40788</v>
      </c>
      <c r="C55" s="3">
        <v>113.1</v>
      </c>
      <c r="D55" s="3">
        <v>113.11</v>
      </c>
      <c r="E55" s="3">
        <v>109.98</v>
      </c>
      <c r="F55" s="3">
        <v>110.68</v>
      </c>
      <c r="G55" s="3">
        <v>-2.2</v>
      </c>
      <c r="H55" s="6">
        <v>-0.0195</v>
      </c>
      <c r="I55" s="15">
        <v>115033.0</v>
      </c>
      <c r="J55" s="15">
        <v>140716.0</v>
      </c>
    </row>
    <row r="56">
      <c r="A56" s="8">
        <v>114.6</v>
      </c>
      <c r="B56" s="5">
        <f t="shared" si="1"/>
        <v>40787</v>
      </c>
      <c r="C56" s="3">
        <v>113.59</v>
      </c>
      <c r="D56" s="3">
        <v>114.0</v>
      </c>
      <c r="E56" s="3">
        <v>112.41</v>
      </c>
      <c r="F56" s="3">
        <v>112.88</v>
      </c>
      <c r="G56" s="3">
        <v>-0.72</v>
      </c>
      <c r="H56" s="6">
        <v>-0.0063</v>
      </c>
      <c r="I56" s="15">
        <v>89789.0</v>
      </c>
      <c r="J56" s="15">
        <v>133274.0</v>
      </c>
    </row>
    <row r="57">
      <c r="A57" s="8">
        <v>116.48</v>
      </c>
      <c r="B57" s="5">
        <f t="shared" si="1"/>
        <v>40786</v>
      </c>
      <c r="C57" s="3">
        <v>113.02</v>
      </c>
      <c r="D57" s="3">
        <v>113.84</v>
      </c>
      <c r="E57" s="3">
        <v>112.33</v>
      </c>
      <c r="F57" s="3">
        <v>113.6</v>
      </c>
      <c r="G57" s="3">
        <v>0.64</v>
      </c>
      <c r="H57" s="3">
        <v>0.005699999999999999</v>
      </c>
      <c r="I57" s="15">
        <v>118946.0</v>
      </c>
      <c r="J57" s="15">
        <v>131168.0</v>
      </c>
    </row>
    <row r="58">
      <c r="A58" s="8">
        <v>114.2</v>
      </c>
      <c r="B58" s="5">
        <f t="shared" si="1"/>
        <v>40785</v>
      </c>
      <c r="C58" s="3">
        <v>111.32</v>
      </c>
      <c r="D58" s="3">
        <v>113.29</v>
      </c>
      <c r="E58" s="3">
        <v>110.33</v>
      </c>
      <c r="F58" s="3">
        <v>112.96</v>
      </c>
      <c r="G58" s="3">
        <v>1.98</v>
      </c>
      <c r="H58" s="3">
        <v>0.0178</v>
      </c>
      <c r="I58" s="15">
        <v>86353.0</v>
      </c>
      <c r="J58" s="15">
        <v>130768.0</v>
      </c>
    </row>
    <row r="59">
      <c r="A59" s="8">
        <v>115.0</v>
      </c>
      <c r="B59" s="5">
        <f t="shared" si="1"/>
        <v>40784</v>
      </c>
      <c r="C59" s="3">
        <v>110.21</v>
      </c>
      <c r="D59" s="3">
        <v>111.84</v>
      </c>
      <c r="E59" s="3">
        <v>109.69</v>
      </c>
      <c r="F59" s="3">
        <v>110.98</v>
      </c>
      <c r="G59" s="3">
        <v>0.46</v>
      </c>
      <c r="H59" s="3">
        <v>0.0042</v>
      </c>
      <c r="I59" s="15">
        <v>34275.0</v>
      </c>
      <c r="J59" s="15">
        <v>125783.0</v>
      </c>
    </row>
    <row r="60">
      <c r="A60" s="9">
        <f>+0.44</f>
        <v>0.44</v>
      </c>
      <c r="B60" s="5">
        <f t="shared" si="1"/>
        <v>40781</v>
      </c>
      <c r="C60" s="3">
        <v>110.02</v>
      </c>
      <c r="D60" s="3">
        <v>110.86</v>
      </c>
      <c r="E60" s="3">
        <v>108.49</v>
      </c>
      <c r="F60" s="3">
        <v>110.52</v>
      </c>
      <c r="G60" s="3">
        <v>0.69</v>
      </c>
      <c r="H60" s="3">
        <v>0.0063</v>
      </c>
      <c r="I60" s="15">
        <v>79290.0</v>
      </c>
      <c r="J60" s="15">
        <v>128999.0</v>
      </c>
    </row>
    <row r="61">
      <c r="A61" s="9">
        <f>+0.38%</f>
        <v>0.0038</v>
      </c>
      <c r="B61" s="5">
        <f t="shared" si="1"/>
        <v>40780</v>
      </c>
      <c r="C61" s="3">
        <v>109.78</v>
      </c>
      <c r="D61" s="3">
        <v>110.71</v>
      </c>
      <c r="E61" s="3">
        <v>108.25</v>
      </c>
      <c r="F61" s="3">
        <v>109.83</v>
      </c>
      <c r="G61" s="3">
        <v>0.44</v>
      </c>
      <c r="H61" s="3">
        <v>0.004</v>
      </c>
      <c r="I61" s="15">
        <v>78076.0</v>
      </c>
      <c r="J61" s="15">
        <v>127530.0</v>
      </c>
    </row>
    <row r="62">
      <c r="A62" s="16">
        <v>224851.0</v>
      </c>
      <c r="B62" s="5">
        <f t="shared" si="1"/>
        <v>40779</v>
      </c>
      <c r="C62" s="3">
        <v>109.02</v>
      </c>
      <c r="D62" s="3">
        <v>110.3</v>
      </c>
      <c r="E62" s="3">
        <v>108.01</v>
      </c>
      <c r="F62" s="3">
        <v>109.39</v>
      </c>
      <c r="G62" s="3">
        <v>0.74</v>
      </c>
      <c r="H62" s="3">
        <v>0.0068000000000000005</v>
      </c>
      <c r="I62" s="15">
        <v>89042.0</v>
      </c>
      <c r="J62" s="15">
        <v>123705.0</v>
      </c>
    </row>
    <row r="63">
      <c r="A63" s="16">
        <v>137173.0</v>
      </c>
      <c r="B63" s="5">
        <f t="shared" si="1"/>
        <v>40778</v>
      </c>
      <c r="C63" s="3">
        <v>107.52</v>
      </c>
      <c r="D63" s="3">
        <v>109.52</v>
      </c>
      <c r="E63" s="3">
        <v>106.5</v>
      </c>
      <c r="F63" s="3">
        <v>108.65</v>
      </c>
      <c r="G63" s="3">
        <v>0.9</v>
      </c>
      <c r="H63" s="3">
        <v>0.0084</v>
      </c>
      <c r="I63" s="15">
        <v>93931.0</v>
      </c>
      <c r="J63" s="15">
        <v>125092.0</v>
      </c>
    </row>
    <row r="64">
      <c r="A64" s="7">
        <v>40854.0</v>
      </c>
      <c r="B64" s="5">
        <f t="shared" si="1"/>
        <v>40777</v>
      </c>
      <c r="C64" s="3">
        <v>106.25</v>
      </c>
      <c r="D64" s="3">
        <v>108.12</v>
      </c>
      <c r="E64" s="3">
        <v>104.68</v>
      </c>
      <c r="F64" s="3">
        <v>107.75</v>
      </c>
      <c r="G64" s="3">
        <v>-0.21</v>
      </c>
      <c r="H64" s="6">
        <v>-0.0019</v>
      </c>
      <c r="I64" s="15">
        <v>108727.0</v>
      </c>
      <c r="J64" s="15">
        <v>121900.0</v>
      </c>
    </row>
    <row r="65">
      <c r="A65" s="8">
        <v>113.09</v>
      </c>
      <c r="B65" s="5">
        <f t="shared" si="1"/>
        <v>40774</v>
      </c>
      <c r="C65" s="3">
        <v>105.73</v>
      </c>
      <c r="D65" s="3">
        <v>108.72</v>
      </c>
      <c r="E65" s="3">
        <v>104.5</v>
      </c>
      <c r="F65" s="3">
        <v>107.96</v>
      </c>
      <c r="G65" s="3">
        <v>1.54</v>
      </c>
      <c r="H65" s="3">
        <v>0.014499999999999999</v>
      </c>
      <c r="I65" s="15">
        <v>84495.0</v>
      </c>
      <c r="J65" s="15">
        <v>121738.0</v>
      </c>
    </row>
    <row r="66">
      <c r="A66" s="8">
        <v>115.23</v>
      </c>
      <c r="B66" s="5">
        <f t="shared" si="1"/>
        <v>40773</v>
      </c>
      <c r="C66" s="3">
        <v>110.08</v>
      </c>
      <c r="D66" s="3">
        <v>110.26</v>
      </c>
      <c r="E66" s="3">
        <v>105.71</v>
      </c>
      <c r="F66" s="3">
        <v>106.42</v>
      </c>
      <c r="G66" s="3">
        <v>-3.69</v>
      </c>
      <c r="H66" s="6">
        <v>-0.0335</v>
      </c>
      <c r="I66" s="15">
        <v>94639.0</v>
      </c>
      <c r="J66" s="15">
        <v>122816.0</v>
      </c>
    </row>
    <row r="67">
      <c r="A67" s="8">
        <v>111.26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114.56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+2.59</f>
        <v>2.59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+2.31%</f>
        <v>0.0231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186131.0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135039.0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40851.0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110.79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112.48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110.3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111.97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+1.14</f>
        <v>1.14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+1.03%</f>
        <v>0.0103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178385.0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143883.0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40850.0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109.65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111.24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107.83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110.83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+1.49</f>
        <v>1.49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+1.36%</f>
        <v>0.0136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224717.0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145437.0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40849.0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108.87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111.47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108.56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109.34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-0.0018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238271.0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152795.0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40848.0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109.09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109.68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106.1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109.54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-0.02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-2.0E-4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239030.0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166413.0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14">
        <v>40847.0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110.13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110.33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108.2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109.56</v>
      </c>
      <c r="B113" s="3" t="str">
        <f t="shared" si="1"/>
        <v/>
      </c>
    </row>
    <row r="114">
      <c r="A114" s="11">
        <v>-0.35</v>
      </c>
      <c r="B114" s="3" t="str">
        <f t="shared" si="1"/>
        <v>#REF!</v>
      </c>
    </row>
    <row r="115">
      <c r="A115" s="12">
        <v>-0.0032</v>
      </c>
      <c r="B115" s="3" t="str">
        <f t="shared" si="1"/>
        <v>#REF!</v>
      </c>
    </row>
    <row r="116">
      <c r="A116" s="17">
        <v>169588.0</v>
      </c>
      <c r="B116" s="3" t="str">
        <f t="shared" si="1"/>
        <v>#REF!</v>
      </c>
    </row>
    <row r="117">
      <c r="A117" s="17">
        <v>182890.0</v>
      </c>
      <c r="B117" s="3" t="str">
        <f t="shared" si="1"/>
        <v>#REF!</v>
      </c>
    </row>
    <row r="118">
      <c r="A118" s="14">
        <v>40844.0</v>
      </c>
      <c r="B118" s="3" t="str">
        <f t="shared" si="1"/>
        <v>#REF!</v>
      </c>
    </row>
    <row r="119">
      <c r="A119" s="8">
        <v>112.13</v>
      </c>
      <c r="B119" s="3" t="str">
        <f t="shared" si="1"/>
        <v>#REF!</v>
      </c>
    </row>
    <row r="120">
      <c r="A120" s="8">
        <v>112.23</v>
      </c>
      <c r="B120" s="3" t="str">
        <f t="shared" si="1"/>
        <v>#REF!</v>
      </c>
    </row>
    <row r="121">
      <c r="A121" s="8">
        <v>109.65</v>
      </c>
      <c r="B121" s="3" t="str">
        <f t="shared" si="1"/>
        <v>#REF!</v>
      </c>
    </row>
    <row r="122">
      <c r="A122" s="8">
        <v>109.91</v>
      </c>
      <c r="B122" s="3" t="str">
        <f t="shared" si="1"/>
        <v>#REF!</v>
      </c>
    </row>
    <row r="123">
      <c r="A123" s="11">
        <v>-2.17</v>
      </c>
      <c r="B123" s="3" t="str">
        <f t="shared" si="1"/>
        <v>#REF!</v>
      </c>
    </row>
    <row r="124">
      <c r="A124" s="12">
        <v>-0.0194</v>
      </c>
      <c r="B124" s="3" t="str">
        <f t="shared" si="1"/>
        <v>#REF!</v>
      </c>
    </row>
    <row r="125">
      <c r="A125" s="17">
        <v>187750.0</v>
      </c>
      <c r="B125" s="3" t="str">
        <f t="shared" si="1"/>
        <v>#REF!</v>
      </c>
    </row>
    <row r="126">
      <c r="A126" s="17">
        <v>193131.0</v>
      </c>
      <c r="B126" s="3" t="str">
        <f t="shared" si="1"/>
        <v>#REF!</v>
      </c>
    </row>
    <row r="127">
      <c r="A127" s="14">
        <v>40843.0</v>
      </c>
      <c r="B127" s="3" t="str">
        <f t="shared" si="1"/>
        <v>#REF!</v>
      </c>
    </row>
    <row r="128">
      <c r="A128" s="8">
        <v>109.5</v>
      </c>
      <c r="B128" s="3" t="str">
        <f t="shared" si="1"/>
        <v>#REF!</v>
      </c>
    </row>
    <row r="129">
      <c r="A129" s="8">
        <v>112.79</v>
      </c>
      <c r="B129" s="3" t="str">
        <f t="shared" si="1"/>
        <v>#REF!</v>
      </c>
    </row>
    <row r="130">
      <c r="A130" s="8">
        <v>109.5</v>
      </c>
      <c r="B130" s="3" t="str">
        <f t="shared" si="1"/>
        <v>#REF!</v>
      </c>
    </row>
    <row r="131">
      <c r="A131" s="8">
        <v>112.08</v>
      </c>
      <c r="B131" s="3" t="str">
        <f t="shared" si="1"/>
        <v>#REF!</v>
      </c>
    </row>
    <row r="132">
      <c r="A132" s="9">
        <f>+3.17</f>
        <v>3.17</v>
      </c>
      <c r="B132" s="3" t="str">
        <f t="shared" si="1"/>
        <v>#REF!</v>
      </c>
    </row>
    <row r="133">
      <c r="A133" s="9">
        <f>+2.91%</f>
        <v>0.0291</v>
      </c>
      <c r="B133" s="3" t="str">
        <f t="shared" si="1"/>
        <v>#REF!</v>
      </c>
    </row>
    <row r="134">
      <c r="A134" s="16">
        <v>238405.0</v>
      </c>
      <c r="B134" s="3" t="str">
        <f t="shared" si="1"/>
        <v>#REF!</v>
      </c>
    </row>
    <row r="135">
      <c r="A135" s="16">
        <v>202203.0</v>
      </c>
      <c r="B135" s="3" t="str">
        <f t="shared" si="1"/>
        <v>#REF!</v>
      </c>
    </row>
    <row r="136">
      <c r="A136" s="14">
        <v>40842.0</v>
      </c>
      <c r="B136" s="3" t="str">
        <f t="shared" si="1"/>
        <v>#REF!</v>
      </c>
    </row>
    <row r="137">
      <c r="A137" s="8">
        <v>110.85</v>
      </c>
      <c r="B137" s="3" t="str">
        <f t="shared" si="1"/>
        <v>#REF!</v>
      </c>
    </row>
    <row r="138">
      <c r="A138" s="8">
        <v>111.78</v>
      </c>
      <c r="B138" s="3" t="str">
        <f t="shared" si="1"/>
        <v>#REF!</v>
      </c>
    </row>
    <row r="139">
      <c r="A139" s="8">
        <v>108.76</v>
      </c>
      <c r="B139" s="3" t="str">
        <f t="shared" si="1"/>
        <v>#REF!</v>
      </c>
    </row>
    <row r="140">
      <c r="A140" s="8">
        <v>108.91</v>
      </c>
      <c r="B140" s="3" t="str">
        <f t="shared" si="1"/>
        <v>#REF!</v>
      </c>
    </row>
    <row r="141">
      <c r="A141" s="11">
        <v>-2.01</v>
      </c>
      <c r="B141" s="3" t="str">
        <f t="shared" si="1"/>
        <v>#REF!</v>
      </c>
    </row>
    <row r="142">
      <c r="A142" s="12">
        <v>-0.0181</v>
      </c>
      <c r="B142" s="3" t="str">
        <f t="shared" si="1"/>
        <v>#REF!</v>
      </c>
    </row>
    <row r="143">
      <c r="A143" s="17">
        <v>205830.0</v>
      </c>
      <c r="B143" s="3" t="str">
        <f t="shared" si="1"/>
        <v>#REF!</v>
      </c>
    </row>
    <row r="144">
      <c r="A144" s="17">
        <v>205645.0</v>
      </c>
      <c r="B144" s="3" t="str">
        <f t="shared" si="1"/>
        <v>#REF!</v>
      </c>
    </row>
    <row r="145">
      <c r="A145" s="14">
        <v>40841.0</v>
      </c>
      <c r="B145" s="3" t="str">
        <f t="shared" si="1"/>
        <v>#REF!</v>
      </c>
    </row>
    <row r="146">
      <c r="A146" s="8">
        <v>111.55</v>
      </c>
      <c r="B146" s="3" t="str">
        <f t="shared" si="1"/>
        <v>#REF!</v>
      </c>
    </row>
    <row r="147">
      <c r="A147" s="8">
        <v>112.15</v>
      </c>
      <c r="B147" s="3" t="str">
        <f t="shared" si="1"/>
        <v>#REF!</v>
      </c>
    </row>
    <row r="148">
      <c r="A148" s="8">
        <v>109.47</v>
      </c>
      <c r="B148" s="3" t="str">
        <f t="shared" si="1"/>
        <v>#REF!</v>
      </c>
    </row>
    <row r="149">
      <c r="A149" s="8">
        <v>110.92</v>
      </c>
      <c r="B149" s="3" t="str">
        <f t="shared" si="1"/>
        <v>#REF!</v>
      </c>
    </row>
    <row r="150">
      <c r="A150" s="11">
        <v>-0.53</v>
      </c>
      <c r="B150" s="3" t="str">
        <f t="shared" si="1"/>
        <v>#REF!</v>
      </c>
    </row>
    <row r="151">
      <c r="A151" s="12">
        <v>-0.0048</v>
      </c>
      <c r="B151" s="3" t="str">
        <f t="shared" si="1"/>
        <v>#REF!</v>
      </c>
    </row>
    <row r="152">
      <c r="A152" s="17">
        <v>256186.0</v>
      </c>
      <c r="B152" s="3" t="str">
        <f t="shared" si="1"/>
        <v>#REF!</v>
      </c>
    </row>
    <row r="153">
      <c r="A153" s="17">
        <v>200816.0</v>
      </c>
      <c r="B153" s="3" t="str">
        <f t="shared" si="1"/>
        <v>#REF!</v>
      </c>
    </row>
    <row r="154">
      <c r="A154" s="14">
        <v>40840.0</v>
      </c>
      <c r="B154" s="3" t="str">
        <f t="shared" si="1"/>
        <v>#REF!</v>
      </c>
    </row>
    <row r="155">
      <c r="A155" s="8">
        <v>109.92</v>
      </c>
      <c r="B155" s="3" t="str">
        <f t="shared" si="1"/>
        <v>#REF!</v>
      </c>
    </row>
    <row r="156">
      <c r="A156" s="8">
        <v>111.6</v>
      </c>
      <c r="B156" s="3" t="str">
        <f t="shared" si="1"/>
        <v>#REF!</v>
      </c>
    </row>
    <row r="157">
      <c r="A157" s="8">
        <v>109.32</v>
      </c>
      <c r="B157" s="3" t="str">
        <f t="shared" si="1"/>
        <v>#REF!</v>
      </c>
    </row>
    <row r="158">
      <c r="A158" s="8">
        <v>111.45</v>
      </c>
      <c r="B158" s="3" t="str">
        <f t="shared" si="1"/>
        <v>#REF!</v>
      </c>
    </row>
    <row r="159">
      <c r="A159" s="9">
        <f>+1.89</f>
        <v>1.89</v>
      </c>
      <c r="B159" s="3" t="str">
        <f t="shared" si="1"/>
        <v>#REF!</v>
      </c>
    </row>
    <row r="160">
      <c r="A160" s="9">
        <f>+1.73%</f>
        <v>0.0173</v>
      </c>
      <c r="B160" s="3" t="str">
        <f t="shared" si="1"/>
        <v>#REF!</v>
      </c>
    </row>
    <row r="161">
      <c r="A161" s="16">
        <v>187998.0</v>
      </c>
      <c r="B161" s="3" t="str">
        <f t="shared" si="1"/>
        <v>#REF!</v>
      </c>
    </row>
    <row r="162">
      <c r="A162" s="16">
        <v>212393.0</v>
      </c>
      <c r="B162" s="3" t="str">
        <f t="shared" si="1"/>
        <v>#REF!</v>
      </c>
    </row>
    <row r="163">
      <c r="A163" s="14">
        <v>40837.0</v>
      </c>
      <c r="B163" s="3" t="str">
        <f t="shared" si="1"/>
        <v>#REF!</v>
      </c>
    </row>
    <row r="164">
      <c r="A164" s="8">
        <v>109.91</v>
      </c>
      <c r="B164" s="3" t="str">
        <f t="shared" si="1"/>
        <v>#REF!</v>
      </c>
    </row>
    <row r="165">
      <c r="A165" s="8">
        <v>111.88</v>
      </c>
      <c r="B165" s="3" t="str">
        <f t="shared" si="1"/>
        <v>#REF!</v>
      </c>
    </row>
    <row r="166">
      <c r="A166" s="8">
        <v>109.25</v>
      </c>
      <c r="B166" s="3" t="str">
        <f t="shared" si="1"/>
        <v>#REF!</v>
      </c>
    </row>
    <row r="167">
      <c r="A167" s="8">
        <v>109.56</v>
      </c>
      <c r="B167" s="3" t="str">
        <f t="shared" si="1"/>
        <v>#REF!</v>
      </c>
    </row>
    <row r="168">
      <c r="A168" s="11">
        <v>-0.2</v>
      </c>
      <c r="B168" s="3" t="str">
        <f t="shared" si="1"/>
        <v>#REF!</v>
      </c>
    </row>
    <row r="169">
      <c r="A169" s="12">
        <v>-0.0018</v>
      </c>
      <c r="B169" s="3" t="str">
        <f t="shared" si="1"/>
        <v>#REF!</v>
      </c>
    </row>
    <row r="170">
      <c r="A170" s="17">
        <v>190680.0</v>
      </c>
      <c r="B170" s="3" t="str">
        <f t="shared" si="1"/>
        <v>#REF!</v>
      </c>
    </row>
    <row r="171">
      <c r="A171" s="17">
        <v>218368.0</v>
      </c>
      <c r="B171" s="3" t="str">
        <f t="shared" si="1"/>
        <v>#REF!</v>
      </c>
    </row>
    <row r="172">
      <c r="A172" s="14">
        <v>40836.0</v>
      </c>
      <c r="B172" s="3" t="str">
        <f t="shared" si="1"/>
        <v>#REF!</v>
      </c>
    </row>
    <row r="173">
      <c r="A173" s="8">
        <v>108.5</v>
      </c>
      <c r="B173" s="3" t="str">
        <f t="shared" si="1"/>
        <v>#REF!</v>
      </c>
    </row>
    <row r="174">
      <c r="A174" s="8">
        <v>110.17</v>
      </c>
      <c r="B174" s="3" t="str">
        <f t="shared" si="1"/>
        <v>#REF!</v>
      </c>
    </row>
    <row r="175">
      <c r="A175" s="8">
        <v>107.31</v>
      </c>
      <c r="B175" s="3" t="str">
        <f t="shared" si="1"/>
        <v>#REF!</v>
      </c>
    </row>
    <row r="176">
      <c r="A176" s="8">
        <v>109.76</v>
      </c>
      <c r="B176" s="3" t="str">
        <f t="shared" si="1"/>
        <v>#REF!</v>
      </c>
    </row>
    <row r="177">
      <c r="A177" s="9">
        <f>+1.37</f>
        <v>1.37</v>
      </c>
      <c r="B177" s="3" t="str">
        <f t="shared" si="1"/>
        <v>#REF!</v>
      </c>
    </row>
    <row r="178">
      <c r="A178" s="9">
        <f>+1.26%</f>
        <v>0.0126</v>
      </c>
      <c r="B178" s="3" t="str">
        <f t="shared" si="1"/>
        <v>#REF!</v>
      </c>
    </row>
    <row r="179">
      <c r="A179" s="16">
        <v>277562.0</v>
      </c>
      <c r="B179" s="3" t="str">
        <f t="shared" si="1"/>
        <v>#REF!</v>
      </c>
    </row>
    <row r="180">
      <c r="A180" s="16">
        <v>219369.0</v>
      </c>
      <c r="B180" s="3" t="str">
        <f t="shared" si="1"/>
        <v>#REF!</v>
      </c>
    </row>
    <row r="181">
      <c r="A181" s="14">
        <v>40835.0</v>
      </c>
      <c r="B181" s="3" t="str">
        <f t="shared" si="1"/>
        <v>#REF!</v>
      </c>
    </row>
    <row r="182">
      <c r="A182" s="8">
        <v>111.07</v>
      </c>
      <c r="B182" s="3" t="str">
        <f t="shared" si="1"/>
        <v>#REF!</v>
      </c>
    </row>
    <row r="183">
      <c r="A183" s="8">
        <v>111.85</v>
      </c>
      <c r="B183" s="3" t="str">
        <f t="shared" si="1"/>
        <v>#REF!</v>
      </c>
    </row>
    <row r="184">
      <c r="A184" s="8">
        <v>108.12</v>
      </c>
      <c r="B184" s="3" t="str">
        <f t="shared" si="1"/>
        <v>#REF!</v>
      </c>
    </row>
    <row r="185">
      <c r="A185" s="8">
        <v>108.39</v>
      </c>
      <c r="B185" s="3" t="str">
        <f t="shared" si="1"/>
        <v>#REF!</v>
      </c>
    </row>
    <row r="186">
      <c r="A186" s="11">
        <v>-2.76</v>
      </c>
      <c r="B186" s="3" t="str">
        <f t="shared" si="1"/>
        <v>#REF!</v>
      </c>
    </row>
    <row r="187">
      <c r="A187" s="12">
        <v>-0.0248</v>
      </c>
      <c r="B187" s="3" t="str">
        <f t="shared" si="1"/>
        <v>#REF!</v>
      </c>
    </row>
    <row r="188">
      <c r="A188" s="17">
        <v>250292.0</v>
      </c>
      <c r="B188" s="3" t="str">
        <f t="shared" si="1"/>
        <v>#REF!</v>
      </c>
    </row>
    <row r="189">
      <c r="A189" s="17">
        <v>219742.0</v>
      </c>
      <c r="B189" s="3" t="str">
        <f t="shared" si="1"/>
        <v>#REF!</v>
      </c>
    </row>
    <row r="190">
      <c r="A190" s="14">
        <v>40834.0</v>
      </c>
      <c r="B190" s="3" t="str">
        <f t="shared" si="1"/>
        <v>#REF!</v>
      </c>
    </row>
    <row r="191">
      <c r="A191" s="8">
        <v>110.16</v>
      </c>
      <c r="B191" s="3" t="str">
        <f t="shared" si="1"/>
        <v>#REF!</v>
      </c>
    </row>
    <row r="192">
      <c r="A192" s="8">
        <v>111.89</v>
      </c>
      <c r="B192" s="3" t="str">
        <f t="shared" si="1"/>
        <v>#REF!</v>
      </c>
    </row>
    <row r="193">
      <c r="A193" s="8">
        <v>108.45</v>
      </c>
      <c r="B193" s="3" t="str">
        <f t="shared" si="1"/>
        <v>#REF!</v>
      </c>
    </row>
    <row r="194">
      <c r="A194" s="8">
        <v>111.15</v>
      </c>
      <c r="B194" s="3" t="str">
        <f t="shared" si="1"/>
        <v>#REF!</v>
      </c>
    </row>
    <row r="195">
      <c r="A195" s="9">
        <f>+0.99</f>
        <v>0.99</v>
      </c>
      <c r="B195" s="3" t="str">
        <f t="shared" si="1"/>
        <v>#REF!</v>
      </c>
    </row>
    <row r="196">
      <c r="A196" s="9">
        <f>+0.9%</f>
        <v>0.009</v>
      </c>
      <c r="B196" s="3" t="str">
        <f t="shared" si="1"/>
        <v>#REF!</v>
      </c>
    </row>
    <row r="197">
      <c r="A197" s="16">
        <v>267355.0</v>
      </c>
      <c r="B197" s="3" t="str">
        <f t="shared" si="1"/>
        <v>#REF!</v>
      </c>
    </row>
    <row r="198">
      <c r="A198" s="16">
        <v>226776.0</v>
      </c>
      <c r="B198" s="3" t="str">
        <f t="shared" si="1"/>
        <v>#REF!</v>
      </c>
    </row>
    <row r="199">
      <c r="A199" s="14">
        <v>40833.0</v>
      </c>
      <c r="B199" s="3" t="str">
        <f t="shared" si="1"/>
        <v>#REF!</v>
      </c>
    </row>
    <row r="200">
      <c r="A200" s="8">
        <v>112.46</v>
      </c>
      <c r="B200" s="3" t="str">
        <f t="shared" si="1"/>
        <v>#REF!</v>
      </c>
    </row>
    <row r="201">
      <c r="A201" s="8">
        <v>113.86</v>
      </c>
      <c r="B201" s="3" t="str">
        <f t="shared" si="1"/>
        <v>#REF!</v>
      </c>
    </row>
    <row r="202">
      <c r="A202" s="8">
        <v>109.72</v>
      </c>
      <c r="B202" s="3" t="str">
        <f t="shared" si="1"/>
        <v>#REF!</v>
      </c>
    </row>
    <row r="203">
      <c r="A203" s="8">
        <v>110.16</v>
      </c>
      <c r="B203" s="3" t="str">
        <f t="shared" si="1"/>
        <v>#REF!</v>
      </c>
    </row>
    <row r="204">
      <c r="A204" s="11">
        <v>-2.07</v>
      </c>
      <c r="B204" s="3" t="str">
        <f t="shared" si="1"/>
        <v>#REF!</v>
      </c>
    </row>
    <row r="205">
      <c r="A205" s="12">
        <v>-0.0184</v>
      </c>
      <c r="B205" s="3" t="str">
        <f t="shared" si="1"/>
        <v>#REF!</v>
      </c>
    </row>
    <row r="206">
      <c r="A206" s="17">
        <v>203716.0</v>
      </c>
      <c r="B206" s="3" t="str">
        <f t="shared" si="1"/>
        <v>#REF!</v>
      </c>
    </row>
    <row r="207">
      <c r="A207" s="17">
        <v>227237.0</v>
      </c>
      <c r="B207" s="3" t="str">
        <f t="shared" si="1"/>
        <v>#REF!</v>
      </c>
    </row>
    <row r="208">
      <c r="A208" s="14">
        <v>40830.0</v>
      </c>
      <c r="B208" s="3" t="str">
        <f t="shared" si="1"/>
        <v>#REF!</v>
      </c>
    </row>
    <row r="209">
      <c r="A209" s="8">
        <v>108.97</v>
      </c>
      <c r="B209" s="3" t="str">
        <f t="shared" si="1"/>
        <v>#REF!</v>
      </c>
    </row>
    <row r="210">
      <c r="A210" s="8">
        <v>112.82</v>
      </c>
      <c r="B210" s="3" t="str">
        <f t="shared" si="1"/>
        <v>#REF!</v>
      </c>
    </row>
    <row r="211">
      <c r="A211" s="8">
        <v>108.85</v>
      </c>
      <c r="B211" s="3" t="str">
        <f t="shared" si="1"/>
        <v>#REF!</v>
      </c>
    </row>
    <row r="212">
      <c r="A212" s="8">
        <v>112.23</v>
      </c>
      <c r="B212" s="3" t="str">
        <f t="shared" si="1"/>
        <v>#REF!</v>
      </c>
    </row>
    <row r="213">
      <c r="A213" s="9">
        <f>+3.03</f>
        <v>3.03</v>
      </c>
      <c r="B213" s="3" t="str">
        <f t="shared" si="1"/>
        <v>#REF!</v>
      </c>
    </row>
    <row r="214">
      <c r="A214" s="9">
        <f>+2.77%</f>
        <v>0.0277</v>
      </c>
      <c r="B214" s="3" t="str">
        <f t="shared" si="1"/>
        <v>#REF!</v>
      </c>
    </row>
    <row r="215">
      <c r="A215" s="16">
        <v>256383.0</v>
      </c>
      <c r="B215" s="3" t="str">
        <f t="shared" si="1"/>
        <v>#REF!</v>
      </c>
    </row>
    <row r="216">
      <c r="A216" s="16">
        <v>225978.0</v>
      </c>
      <c r="B216" s="3" t="str">
        <f t="shared" si="1"/>
        <v>#REF!</v>
      </c>
    </row>
    <row r="217">
      <c r="A217" s="14">
        <v>40829.0</v>
      </c>
      <c r="B217" s="3" t="str">
        <f t="shared" si="1"/>
        <v>#REF!</v>
      </c>
    </row>
    <row r="218">
      <c r="A218" s="8">
        <v>108.35</v>
      </c>
      <c r="B218" s="3" t="str">
        <f t="shared" si="1"/>
        <v>#REF!</v>
      </c>
    </row>
    <row r="219">
      <c r="A219" s="8">
        <v>109.6</v>
      </c>
      <c r="B219" s="3" t="str">
        <f t="shared" si="1"/>
        <v>#REF!</v>
      </c>
    </row>
    <row r="220">
      <c r="A220" s="8">
        <v>107.16</v>
      </c>
      <c r="B220" s="3" t="str">
        <f t="shared" si="1"/>
        <v>#REF!</v>
      </c>
    </row>
    <row r="221">
      <c r="A221" s="8">
        <v>109.2</v>
      </c>
      <c r="B221" s="3" t="str">
        <f t="shared" si="1"/>
        <v>#REF!</v>
      </c>
    </row>
    <row r="222">
      <c r="A222" s="9">
        <f>+0.23</f>
        <v>0.23</v>
      </c>
      <c r="B222" s="3" t="str">
        <f t="shared" si="1"/>
        <v>#REF!</v>
      </c>
    </row>
    <row r="223">
      <c r="A223" s="9">
        <f>+0.21%</f>
        <v>0.0021</v>
      </c>
      <c r="B223" s="3" t="str">
        <f t="shared" si="1"/>
        <v>#REF!</v>
      </c>
    </row>
    <row r="224">
      <c r="A224" s="16">
        <v>242982.0</v>
      </c>
      <c r="B224" s="3" t="str">
        <f t="shared" si="1"/>
        <v>#REF!</v>
      </c>
    </row>
    <row r="225">
      <c r="A225" s="16">
        <v>222050.0</v>
      </c>
      <c r="B225" s="3" t="str">
        <f t="shared" si="1"/>
        <v>#REF!</v>
      </c>
    </row>
    <row r="226">
      <c r="A226" s="14">
        <v>40828.0</v>
      </c>
      <c r="B226" s="3" t="str">
        <f t="shared" si="1"/>
        <v>#REF!</v>
      </c>
    </row>
    <row r="227">
      <c r="A227" s="8">
        <v>107.52</v>
      </c>
      <c r="B227" s="3" t="str">
        <f t="shared" si="1"/>
        <v>#REF!</v>
      </c>
    </row>
    <row r="228">
      <c r="A228" s="8">
        <v>110.05</v>
      </c>
      <c r="B228" s="3" t="str">
        <f t="shared" si="1"/>
        <v>#REF!</v>
      </c>
    </row>
    <row r="229">
      <c r="A229" s="8">
        <v>107.15</v>
      </c>
      <c r="B229" s="3" t="str">
        <f t="shared" si="1"/>
        <v>#REF!</v>
      </c>
    </row>
    <row r="230">
      <c r="A230" s="8">
        <v>108.97</v>
      </c>
      <c r="B230" s="3" t="str">
        <f t="shared" si="1"/>
        <v>#REF!</v>
      </c>
    </row>
    <row r="231">
      <c r="A231" s="9">
        <f>+0.92</f>
        <v>0.92</v>
      </c>
      <c r="B231" s="3" t="str">
        <f t="shared" si="1"/>
        <v>#REF!</v>
      </c>
    </row>
    <row r="232">
      <c r="A232" s="9">
        <f>+0.85%</f>
        <v>0.0085</v>
      </c>
      <c r="B232" s="3" t="str">
        <f t="shared" si="1"/>
        <v>#REF!</v>
      </c>
    </row>
    <row r="233">
      <c r="A233" s="16">
        <v>246042.0</v>
      </c>
      <c r="B233" s="3" t="str">
        <f t="shared" si="1"/>
        <v>#REF!</v>
      </c>
    </row>
    <row r="234">
      <c r="A234" s="16">
        <v>214775.0</v>
      </c>
      <c r="B234" s="3" t="str">
        <f t="shared" si="1"/>
        <v>#REF!</v>
      </c>
    </row>
    <row r="235">
      <c r="A235" s="14">
        <v>40827.0</v>
      </c>
      <c r="B235" s="3" t="str">
        <f t="shared" si="1"/>
        <v>#REF!</v>
      </c>
    </row>
    <row r="236">
      <c r="A236" s="8">
        <v>106.6</v>
      </c>
      <c r="B236" s="3" t="str">
        <f t="shared" si="1"/>
        <v>#REF!</v>
      </c>
    </row>
    <row r="237">
      <c r="A237" s="8">
        <v>108.5</v>
      </c>
      <c r="B237" s="3" t="str">
        <f t="shared" si="1"/>
        <v>#REF!</v>
      </c>
    </row>
    <row r="238">
      <c r="A238" s="8">
        <v>105.2</v>
      </c>
      <c r="B238" s="3" t="str">
        <f t="shared" si="1"/>
        <v>#REF!</v>
      </c>
    </row>
    <row r="239">
      <c r="A239" s="8">
        <v>108.05</v>
      </c>
      <c r="B239" s="3" t="str">
        <f t="shared" si="1"/>
        <v>#REF!</v>
      </c>
    </row>
    <row r="240">
      <c r="A240" s="9">
        <f>+1.4</f>
        <v>1.4</v>
      </c>
      <c r="B240" s="3" t="str">
        <f t="shared" si="1"/>
        <v>#REF!</v>
      </c>
    </row>
    <row r="241">
      <c r="A241" s="9">
        <f>+1.31%</f>
        <v>0.0131</v>
      </c>
      <c r="B241" s="3" t="str">
        <f t="shared" si="1"/>
        <v>#REF!</v>
      </c>
    </row>
    <row r="242">
      <c r="A242" s="16">
        <v>226725.0</v>
      </c>
      <c r="B242" s="3" t="str">
        <f t="shared" si="1"/>
        <v>#REF!</v>
      </c>
    </row>
    <row r="243">
      <c r="A243" s="16">
        <v>216365.0</v>
      </c>
      <c r="B243" s="3" t="str">
        <f t="shared" si="1"/>
        <v>#REF!</v>
      </c>
    </row>
    <row r="244">
      <c r="A244" s="14">
        <v>40826.0</v>
      </c>
      <c r="B244" s="3" t="str">
        <f t="shared" si="1"/>
        <v>#REF!</v>
      </c>
    </row>
    <row r="245">
      <c r="A245" s="8">
        <v>104.12</v>
      </c>
      <c r="B245" s="3" t="str">
        <f t="shared" si="1"/>
        <v>#REF!</v>
      </c>
    </row>
    <row r="246">
      <c r="A246" s="8">
        <v>107.25</v>
      </c>
      <c r="B246" s="3" t="str">
        <f t="shared" si="1"/>
        <v>#REF!</v>
      </c>
    </row>
    <row r="247">
      <c r="A247" s="8">
        <v>103.77</v>
      </c>
      <c r="B247" s="3" t="str">
        <f t="shared" si="1"/>
        <v>#REF!</v>
      </c>
    </row>
    <row r="248">
      <c r="A248" s="8">
        <v>106.65</v>
      </c>
      <c r="B248" s="3" t="str">
        <f t="shared" si="1"/>
        <v>#REF!</v>
      </c>
    </row>
    <row r="249">
      <c r="A249" s="9">
        <f>+2.5</f>
        <v>2.5</v>
      </c>
      <c r="B249" s="3" t="str">
        <f t="shared" si="1"/>
        <v>#REF!</v>
      </c>
    </row>
    <row r="250">
      <c r="A250" s="9">
        <f>+2.4%</f>
        <v>0.024</v>
      </c>
      <c r="B250" s="3" t="str">
        <f t="shared" si="1"/>
        <v>#REF!</v>
      </c>
    </row>
    <row r="251">
      <c r="A251" s="16">
        <v>187281.0</v>
      </c>
      <c r="B251" s="3" t="str">
        <f t="shared" si="1"/>
        <v>#REF!</v>
      </c>
    </row>
    <row r="252">
      <c r="A252" s="16">
        <v>211599.0</v>
      </c>
      <c r="B252" s="3" t="str">
        <f t="shared" si="1"/>
        <v>#REF!</v>
      </c>
    </row>
    <row r="253">
      <c r="A253" s="7">
        <v>40823.0</v>
      </c>
      <c r="B253" s="3" t="str">
        <f t="shared" si="1"/>
        <v>#REF!</v>
      </c>
    </row>
    <row r="254">
      <c r="A254" s="8">
        <v>103.87</v>
      </c>
      <c r="B254" s="3" t="str">
        <f t="shared" si="1"/>
        <v>#REF!</v>
      </c>
    </row>
    <row r="255">
      <c r="A255" s="8">
        <v>105.0</v>
      </c>
      <c r="B255" s="3" t="str">
        <f t="shared" si="1"/>
        <v>#REF!</v>
      </c>
    </row>
    <row r="256">
      <c r="A256" s="8">
        <v>102.67</v>
      </c>
      <c r="B256" s="3" t="str">
        <f t="shared" si="1"/>
        <v>#REF!</v>
      </c>
    </row>
    <row r="257">
      <c r="A257" s="8">
        <v>104.15</v>
      </c>
      <c r="B257" s="3" t="str">
        <f t="shared" si="1"/>
        <v>#REF!</v>
      </c>
    </row>
    <row r="258">
      <c r="A258" s="11">
        <v>-0.05</v>
      </c>
      <c r="B258" s="3" t="str">
        <f t="shared" si="1"/>
        <v>#REF!</v>
      </c>
    </row>
    <row r="259">
      <c r="A259" s="12">
        <v>-5.0E-4</v>
      </c>
      <c r="B259" s="3" t="str">
        <f t="shared" si="1"/>
        <v>#REF!</v>
      </c>
    </row>
    <row r="260">
      <c r="A260" s="17">
        <v>159778.0</v>
      </c>
      <c r="B260" s="3" t="str">
        <f t="shared" si="1"/>
        <v>#REF!</v>
      </c>
    </row>
    <row r="261">
      <c r="A261" s="17">
        <v>195655.0</v>
      </c>
      <c r="B261" s="3" t="str">
        <f t="shared" si="1"/>
        <v>#REF!</v>
      </c>
    </row>
    <row r="262">
      <c r="A262" s="7">
        <v>40822.0</v>
      </c>
      <c r="B262" s="3" t="str">
        <f t="shared" si="1"/>
        <v>#REF!</v>
      </c>
    </row>
    <row r="263">
      <c r="A263" s="8">
        <v>101.25</v>
      </c>
      <c r="B263" s="3" t="str">
        <f t="shared" si="1"/>
        <v>#REF!</v>
      </c>
    </row>
    <row r="264">
      <c r="A264" s="8">
        <v>104.35</v>
      </c>
      <c r="B264" s="3" t="str">
        <f t="shared" si="1"/>
        <v>#REF!</v>
      </c>
    </row>
    <row r="265">
      <c r="A265" s="8">
        <v>100.0</v>
      </c>
      <c r="B265" s="3" t="str">
        <f t="shared" si="1"/>
        <v>#REF!</v>
      </c>
    </row>
    <row r="266">
      <c r="A266" s="8">
        <v>104.2</v>
      </c>
      <c r="B266" s="3" t="str">
        <f t="shared" si="1"/>
        <v>#REF!</v>
      </c>
    </row>
    <row r="267">
      <c r="A267" s="9">
        <f>+3.08</f>
        <v>3.08</v>
      </c>
      <c r="B267" s="3" t="str">
        <f t="shared" si="1"/>
        <v>#REF!</v>
      </c>
    </row>
    <row r="268">
      <c r="A268" s="9">
        <f>+3.05%</f>
        <v>0.0305</v>
      </c>
      <c r="B268" s="3" t="str">
        <f t="shared" si="1"/>
        <v>#REF!</v>
      </c>
    </row>
    <row r="269">
      <c r="A269" s="16">
        <v>170610.0</v>
      </c>
      <c r="B269" s="3" t="str">
        <f t="shared" si="1"/>
        <v>#REF!</v>
      </c>
    </row>
    <row r="270">
      <c r="A270" s="16">
        <v>200745.0</v>
      </c>
      <c r="B270" s="3" t="str">
        <f t="shared" si="1"/>
        <v>#REF!</v>
      </c>
    </row>
    <row r="271">
      <c r="A271" s="7">
        <v>40821.0</v>
      </c>
      <c r="B271" s="3" t="str">
        <f t="shared" si="1"/>
        <v>#REF!</v>
      </c>
    </row>
    <row r="272">
      <c r="A272" s="8">
        <v>99.57</v>
      </c>
      <c r="B272" s="3" t="str">
        <f t="shared" si="1"/>
        <v>#REF!</v>
      </c>
    </row>
    <row r="273">
      <c r="A273" s="8">
        <v>101.2</v>
      </c>
      <c r="B273" s="3" t="str">
        <f t="shared" si="1"/>
        <v>#REF!</v>
      </c>
    </row>
    <row r="274">
      <c r="A274" s="8">
        <v>98.8</v>
      </c>
      <c r="B274" s="3" t="str">
        <f t="shared" si="1"/>
        <v>#REF!</v>
      </c>
    </row>
    <row r="275">
      <c r="A275" s="8">
        <v>101.12</v>
      </c>
      <c r="B275" s="3" t="str">
        <f t="shared" si="1"/>
        <v>#REF!</v>
      </c>
    </row>
    <row r="276">
      <c r="A276" s="9">
        <f>+3.14</f>
        <v>3.14</v>
      </c>
      <c r="B276" s="3" t="str">
        <f t="shared" si="1"/>
        <v>#REF!</v>
      </c>
    </row>
    <row r="277">
      <c r="A277" s="9">
        <f>+3.2%</f>
        <v>0.032</v>
      </c>
      <c r="B277" s="3" t="str">
        <f t="shared" si="1"/>
        <v>#REF!</v>
      </c>
    </row>
    <row r="278">
      <c r="A278" s="16">
        <v>201086.0</v>
      </c>
      <c r="B278" s="3" t="str">
        <f t="shared" si="1"/>
        <v>#REF!</v>
      </c>
    </row>
    <row r="279">
      <c r="A279" s="16">
        <v>195521.0</v>
      </c>
      <c r="B279" s="3" t="str">
        <f t="shared" si="1"/>
        <v>#REF!</v>
      </c>
    </row>
    <row r="280">
      <c r="A280" s="7">
        <v>40820.0</v>
      </c>
      <c r="B280" s="3" t="str">
        <f t="shared" si="1"/>
        <v>#REF!</v>
      </c>
    </row>
    <row r="281">
      <c r="A281" s="8">
        <v>98.5</v>
      </c>
      <c r="B281" s="3" t="str">
        <f t="shared" si="1"/>
        <v>#REF!</v>
      </c>
    </row>
    <row r="282">
      <c r="A282" s="8">
        <v>100.56</v>
      </c>
      <c r="B282" s="3" t="str">
        <f t="shared" si="1"/>
        <v>#REF!</v>
      </c>
    </row>
    <row r="283">
      <c r="A283" s="8">
        <v>97.2</v>
      </c>
      <c r="B283" s="3" t="str">
        <f t="shared" si="1"/>
        <v>#REF!</v>
      </c>
    </row>
    <row r="284">
      <c r="A284" s="8">
        <v>97.98</v>
      </c>
      <c r="B284" s="3" t="str">
        <f t="shared" si="1"/>
        <v>#REF!</v>
      </c>
    </row>
    <row r="285">
      <c r="A285" s="11">
        <v>-1.64</v>
      </c>
      <c r="B285" s="3" t="str">
        <f t="shared" si="1"/>
        <v>#REF!</v>
      </c>
    </row>
    <row r="286">
      <c r="A286" s="12">
        <v>-0.0165</v>
      </c>
      <c r="B286" s="3" t="str">
        <f t="shared" si="1"/>
        <v>#REF!</v>
      </c>
    </row>
    <row r="287">
      <c r="A287" s="17">
        <v>236765.0</v>
      </c>
      <c r="B287" s="3" t="str">
        <f t="shared" si="1"/>
        <v>#REF!</v>
      </c>
    </row>
    <row r="288">
      <c r="A288" s="17">
        <v>194423.0</v>
      </c>
      <c r="B288" s="3" t="str">
        <f t="shared" si="1"/>
        <v>#REF!</v>
      </c>
    </row>
    <row r="289">
      <c r="A289" s="7">
        <v>40819.0</v>
      </c>
      <c r="B289" s="3" t="str">
        <f t="shared" si="1"/>
        <v>#REF!</v>
      </c>
    </row>
    <row r="290">
      <c r="A290" s="8">
        <v>100.0</v>
      </c>
      <c r="B290" s="3" t="str">
        <f t="shared" si="1"/>
        <v>#REF!</v>
      </c>
    </row>
    <row r="291">
      <c r="A291" s="8">
        <v>100.87</v>
      </c>
      <c r="B291" s="3" t="str">
        <f t="shared" si="1"/>
        <v>#REF!</v>
      </c>
    </row>
    <row r="292">
      <c r="A292" s="8">
        <v>98.57</v>
      </c>
      <c r="B292" s="3" t="str">
        <f t="shared" si="1"/>
        <v>#REF!</v>
      </c>
    </row>
    <row r="293">
      <c r="A293" s="8">
        <v>99.62</v>
      </c>
      <c r="B293" s="3" t="str">
        <f t="shared" si="1"/>
        <v>#REF!</v>
      </c>
    </row>
    <row r="294">
      <c r="A294" s="11">
        <v>-1.26</v>
      </c>
      <c r="B294" s="3" t="str">
        <f t="shared" si="1"/>
        <v>#REF!</v>
      </c>
    </row>
    <row r="295">
      <c r="A295" s="12">
        <v>-0.0125</v>
      </c>
      <c r="B295" s="3" t="str">
        <f t="shared" si="1"/>
        <v>#REF!</v>
      </c>
    </row>
    <row r="296">
      <c r="A296" s="17">
        <v>156692.0</v>
      </c>
      <c r="B296" s="3" t="str">
        <f t="shared" si="1"/>
        <v>#REF!</v>
      </c>
    </row>
    <row r="297">
      <c r="A297" s="17">
        <v>193186.0</v>
      </c>
      <c r="B297" s="3" t="str">
        <f t="shared" si="1"/>
        <v>#REF!</v>
      </c>
    </row>
    <row r="298">
      <c r="A298" s="7">
        <v>40816.0</v>
      </c>
      <c r="B298" s="3" t="str">
        <f t="shared" si="1"/>
        <v>#REF!</v>
      </c>
    </row>
    <row r="299">
      <c r="A299" s="8">
        <v>103.34</v>
      </c>
      <c r="B299" s="3" t="str">
        <f t="shared" si="1"/>
        <v>#REF!</v>
      </c>
    </row>
    <row r="300">
      <c r="A300" s="8">
        <v>103.37</v>
      </c>
      <c r="B300" s="3" t="str">
        <f t="shared" si="1"/>
        <v>#REF!</v>
      </c>
    </row>
    <row r="301">
      <c r="A301" s="8">
        <v>100.1</v>
      </c>
      <c r="B301" s="3" t="str">
        <f t="shared" si="1"/>
        <v>#REF!</v>
      </c>
    </row>
    <row r="302">
      <c r="A302" s="8">
        <v>100.88</v>
      </c>
      <c r="B302" s="3" t="str">
        <f t="shared" si="1"/>
        <v>#REF!</v>
      </c>
    </row>
    <row r="303">
      <c r="A303" s="11">
        <v>-1.6</v>
      </c>
      <c r="B303" s="3" t="str">
        <f t="shared" si="1"/>
        <v>#REF!</v>
      </c>
    </row>
    <row r="304">
      <c r="A304" s="12">
        <v>-0.0156</v>
      </c>
      <c r="B304" s="3" t="str">
        <f t="shared" si="1"/>
        <v>#REF!</v>
      </c>
    </row>
    <row r="305">
      <c r="A305" s="17">
        <v>205806.0</v>
      </c>
      <c r="B305" s="3" t="str">
        <f t="shared" si="1"/>
        <v>#REF!</v>
      </c>
    </row>
    <row r="306">
      <c r="A306" s="17">
        <v>195691.0</v>
      </c>
      <c r="B306" s="3" t="str">
        <f t="shared" si="1"/>
        <v>#REF!</v>
      </c>
    </row>
    <row r="307">
      <c r="A307" s="7">
        <v>40815.0</v>
      </c>
      <c r="B307" s="3" t="str">
        <f t="shared" si="1"/>
        <v>#REF!</v>
      </c>
    </row>
    <row r="308">
      <c r="A308" s="8">
        <v>102.0</v>
      </c>
      <c r="B308" s="3" t="str">
        <f t="shared" si="1"/>
        <v>#REF!</v>
      </c>
    </row>
    <row r="309">
      <c r="A309" s="8">
        <v>104.45</v>
      </c>
      <c r="B309" s="3" t="str">
        <f t="shared" si="1"/>
        <v>#REF!</v>
      </c>
    </row>
    <row r="310">
      <c r="A310" s="8">
        <v>101.21</v>
      </c>
      <c r="B310" s="3" t="str">
        <f t="shared" si="1"/>
        <v>#REF!</v>
      </c>
    </row>
    <row r="311">
      <c r="A311" s="8">
        <v>102.48</v>
      </c>
      <c r="B311" s="3" t="str">
        <f t="shared" si="1"/>
        <v>#REF!</v>
      </c>
    </row>
    <row r="312">
      <c r="A312" s="11">
        <v>-0.08</v>
      </c>
      <c r="B312" s="3" t="str">
        <f t="shared" si="1"/>
        <v>#REF!</v>
      </c>
    </row>
    <row r="313">
      <c r="A313" s="12">
        <v>-8.0E-4</v>
      </c>
      <c r="B313" s="3" t="str">
        <f t="shared" si="1"/>
        <v>#REF!</v>
      </c>
    </row>
    <row r="314">
      <c r="A314" s="17">
        <v>160379.0</v>
      </c>
      <c r="B314" s="3" t="str">
        <f t="shared" si="1"/>
        <v>#REF!</v>
      </c>
    </row>
    <row r="315">
      <c r="A315" s="17">
        <v>201868.0</v>
      </c>
      <c r="B315" s="3" t="str">
        <f t="shared" si="1"/>
        <v>#REF!</v>
      </c>
    </row>
    <row r="316">
      <c r="A316" s="7">
        <v>40814.0</v>
      </c>
      <c r="B316" s="3" t="str">
        <f t="shared" si="1"/>
        <v>#REF!</v>
      </c>
    </row>
    <row r="317">
      <c r="A317" s="8">
        <v>105.17</v>
      </c>
      <c r="B317" s="3" t="str">
        <f t="shared" si="1"/>
        <v>#REF!</v>
      </c>
    </row>
    <row r="318">
      <c r="A318" s="8">
        <v>106.0</v>
      </c>
      <c r="B318" s="3" t="str">
        <f t="shared" si="1"/>
        <v>#REF!</v>
      </c>
    </row>
    <row r="319">
      <c r="A319" s="8">
        <v>102.01</v>
      </c>
      <c r="B319" s="3" t="str">
        <f t="shared" si="1"/>
        <v>#REF!</v>
      </c>
    </row>
    <row r="320">
      <c r="A320" s="8">
        <v>102.56</v>
      </c>
      <c r="B320" s="3" t="str">
        <f t="shared" si="1"/>
        <v>#REF!</v>
      </c>
    </row>
    <row r="321">
      <c r="A321" s="11">
        <v>-3.1</v>
      </c>
      <c r="B321" s="3" t="str">
        <f t="shared" si="1"/>
        <v>#REF!</v>
      </c>
    </row>
    <row r="322">
      <c r="A322" s="12">
        <v>-0.0293</v>
      </c>
      <c r="B322" s="3" t="str">
        <f t="shared" si="1"/>
        <v>#REF!</v>
      </c>
    </row>
    <row r="323">
      <c r="A323" s="17">
        <v>164268.0</v>
      </c>
      <c r="B323" s="3" t="str">
        <f t="shared" si="1"/>
        <v>#REF!</v>
      </c>
    </row>
    <row r="324">
      <c r="A324" s="17">
        <v>199489.0</v>
      </c>
      <c r="B324" s="3" t="str">
        <f t="shared" si="1"/>
        <v>#REF!</v>
      </c>
    </row>
    <row r="325">
      <c r="A325" s="7">
        <v>40813.0</v>
      </c>
      <c r="B325" s="3" t="str">
        <f t="shared" si="1"/>
        <v>#REF!</v>
      </c>
    </row>
    <row r="326">
      <c r="A326" s="8">
        <v>103.33</v>
      </c>
      <c r="B326" s="3" t="str">
        <f t="shared" si="1"/>
        <v>#REF!</v>
      </c>
    </row>
    <row r="327">
      <c r="A327" s="8">
        <v>106.0</v>
      </c>
      <c r="B327" s="3" t="str">
        <f t="shared" si="1"/>
        <v>#REF!</v>
      </c>
    </row>
    <row r="328">
      <c r="A328" s="8">
        <v>103.05</v>
      </c>
      <c r="B328" s="3" t="str">
        <f t="shared" si="1"/>
        <v>#REF!</v>
      </c>
    </row>
    <row r="329">
      <c r="A329" s="8">
        <v>105.66</v>
      </c>
      <c r="B329" s="3" t="str">
        <f t="shared" si="1"/>
        <v>#REF!</v>
      </c>
    </row>
    <row r="330">
      <c r="A330" s="9">
        <f>+3.16</f>
        <v>3.16</v>
      </c>
      <c r="B330" s="3" t="str">
        <f t="shared" si="1"/>
        <v>#REF!</v>
      </c>
    </row>
    <row r="331">
      <c r="A331" s="9">
        <f>+3.08%</f>
        <v>0.0308</v>
      </c>
      <c r="B331" s="3" t="str">
        <f t="shared" si="1"/>
        <v>#REF!</v>
      </c>
    </row>
    <row r="332">
      <c r="A332" s="16">
        <v>182505.0</v>
      </c>
      <c r="B332" s="3" t="str">
        <f t="shared" si="1"/>
        <v>#REF!</v>
      </c>
    </row>
    <row r="333">
      <c r="A333" s="16">
        <v>195775.0</v>
      </c>
      <c r="B333" s="3" t="str">
        <f t="shared" si="1"/>
        <v>#REF!</v>
      </c>
    </row>
    <row r="334">
      <c r="A334" s="7">
        <v>40812.0</v>
      </c>
      <c r="B334" s="3" t="str">
        <f t="shared" si="1"/>
        <v>#REF!</v>
      </c>
    </row>
    <row r="335">
      <c r="A335" s="8">
        <v>102.89</v>
      </c>
      <c r="B335" s="3" t="str">
        <f t="shared" si="1"/>
        <v>#REF!</v>
      </c>
    </row>
    <row r="336">
      <c r="A336" s="8">
        <v>103.8</v>
      </c>
      <c r="B336" s="3" t="str">
        <f t="shared" si="1"/>
        <v>#REF!</v>
      </c>
    </row>
    <row r="337">
      <c r="A337" s="8">
        <v>100.12</v>
      </c>
      <c r="B337" s="3" t="str">
        <f t="shared" si="1"/>
        <v>#REF!</v>
      </c>
    </row>
    <row r="338">
      <c r="A338" s="8">
        <v>102.5</v>
      </c>
      <c r="B338" s="3" t="str">
        <f t="shared" si="1"/>
        <v>#REF!</v>
      </c>
    </row>
    <row r="339">
      <c r="A339" s="9">
        <f>+0.04</f>
        <v>0.04</v>
      </c>
      <c r="B339" s="3" t="str">
        <f t="shared" si="1"/>
        <v>#REF!</v>
      </c>
    </row>
    <row r="340">
      <c r="A340" s="9">
        <f>+0.04%</f>
        <v>0.0004</v>
      </c>
      <c r="B340" s="3" t="str">
        <f t="shared" si="1"/>
        <v>#REF!</v>
      </c>
    </row>
    <row r="341">
      <c r="A341" s="16">
        <v>145228.0</v>
      </c>
      <c r="B341" s="3" t="str">
        <f t="shared" si="1"/>
        <v>#REF!</v>
      </c>
    </row>
    <row r="342">
      <c r="A342" s="16">
        <v>197745.0</v>
      </c>
      <c r="B342" s="3" t="str">
        <f t="shared" si="1"/>
        <v>#REF!</v>
      </c>
    </row>
    <row r="343">
      <c r="A343" s="7">
        <v>40809.0</v>
      </c>
      <c r="B343" s="3" t="str">
        <f t="shared" si="1"/>
        <v>#REF!</v>
      </c>
    </row>
    <row r="344">
      <c r="A344" s="8">
        <v>104.2</v>
      </c>
      <c r="B344" s="3" t="str">
        <f t="shared" si="1"/>
        <v>#REF!</v>
      </c>
    </row>
    <row r="345">
      <c r="A345" s="8">
        <v>105.6</v>
      </c>
      <c r="B345" s="3" t="str">
        <f t="shared" si="1"/>
        <v>#REF!</v>
      </c>
    </row>
    <row r="346">
      <c r="A346" s="8">
        <v>102.08</v>
      </c>
      <c r="B346" s="3" t="str">
        <f t="shared" si="1"/>
        <v>#REF!</v>
      </c>
    </row>
    <row r="347">
      <c r="A347" s="8">
        <v>102.46</v>
      </c>
      <c r="B347" s="3" t="str">
        <f t="shared" si="1"/>
        <v>#REF!</v>
      </c>
    </row>
    <row r="348">
      <c r="A348" s="11">
        <v>-1.52</v>
      </c>
      <c r="B348" s="3" t="str">
        <f t="shared" si="1"/>
        <v>#REF!</v>
      </c>
    </row>
    <row r="349">
      <c r="A349" s="12">
        <v>-0.0146</v>
      </c>
      <c r="B349" s="3" t="str">
        <f t="shared" si="1"/>
        <v>#REF!</v>
      </c>
    </row>
    <row r="350">
      <c r="A350" s="17">
        <v>174718.0</v>
      </c>
      <c r="B350" s="3" t="str">
        <f t="shared" si="1"/>
        <v>#REF!</v>
      </c>
    </row>
    <row r="351">
      <c r="A351" s="17">
        <v>200492.0</v>
      </c>
      <c r="B351" s="3" t="str">
        <f t="shared" si="1"/>
        <v>#REF!</v>
      </c>
    </row>
    <row r="352">
      <c r="A352" s="7">
        <v>40808.0</v>
      </c>
      <c r="B352" s="3" t="str">
        <f t="shared" si="1"/>
        <v>#REF!</v>
      </c>
    </row>
    <row r="353">
      <c r="A353" s="8">
        <v>108.0</v>
      </c>
      <c r="B353" s="3" t="str">
        <f t="shared" si="1"/>
        <v>#REF!</v>
      </c>
    </row>
    <row r="354">
      <c r="A354" s="8">
        <v>108.0</v>
      </c>
      <c r="B354" s="3" t="str">
        <f t="shared" si="1"/>
        <v>#REF!</v>
      </c>
    </row>
    <row r="355">
      <c r="A355" s="8">
        <v>103.3</v>
      </c>
      <c r="B355" s="3" t="str">
        <f t="shared" si="1"/>
        <v>#REF!</v>
      </c>
    </row>
    <row r="356">
      <c r="A356" s="8">
        <v>103.98</v>
      </c>
      <c r="B356" s="3" t="str">
        <f t="shared" si="1"/>
        <v>#REF!</v>
      </c>
    </row>
    <row r="357">
      <c r="A357" s="11">
        <v>-4.89</v>
      </c>
      <c r="B357" s="3" t="str">
        <f t="shared" si="1"/>
        <v>#REF!</v>
      </c>
    </row>
    <row r="358">
      <c r="A358" s="12">
        <v>-0.0449</v>
      </c>
      <c r="B358" s="3" t="str">
        <f t="shared" si="1"/>
        <v>#REF!</v>
      </c>
    </row>
    <row r="359">
      <c r="A359" s="17">
        <v>229765.0</v>
      </c>
      <c r="B359" s="3" t="str">
        <f t="shared" si="1"/>
        <v>#REF!</v>
      </c>
    </row>
    <row r="360">
      <c r="A360" s="17">
        <v>200226.0</v>
      </c>
      <c r="B360" s="3" t="str">
        <f t="shared" si="1"/>
        <v>#REF!</v>
      </c>
    </row>
    <row r="361">
      <c r="A361" s="7">
        <v>40807.0</v>
      </c>
      <c r="B361" s="3" t="str">
        <f t="shared" si="1"/>
        <v>#REF!</v>
      </c>
    </row>
    <row r="362">
      <c r="A362" s="8">
        <v>108.91</v>
      </c>
      <c r="B362" s="3" t="str">
        <f t="shared" si="1"/>
        <v>#REF!</v>
      </c>
    </row>
    <row r="363">
      <c r="A363" s="8">
        <v>110.94</v>
      </c>
      <c r="B363" s="3" t="str">
        <f t="shared" si="1"/>
        <v>#REF!</v>
      </c>
    </row>
    <row r="364">
      <c r="A364" s="8">
        <v>107.38</v>
      </c>
      <c r="B364" s="3" t="str">
        <f t="shared" si="1"/>
        <v>#REF!</v>
      </c>
    </row>
    <row r="365">
      <c r="A365" s="8">
        <v>108.87</v>
      </c>
      <c r="B365" s="3" t="str">
        <f t="shared" si="1"/>
        <v>#REF!</v>
      </c>
    </row>
    <row r="366">
      <c r="A366" s="11">
        <v>-0.39</v>
      </c>
      <c r="B366" s="3" t="str">
        <f t="shared" si="1"/>
        <v>#REF!</v>
      </c>
    </row>
    <row r="367">
      <c r="A367" s="12">
        <v>-0.0036</v>
      </c>
      <c r="B367" s="3" t="str">
        <f t="shared" si="1"/>
        <v>#REF!</v>
      </c>
    </row>
    <row r="368">
      <c r="A368" s="17">
        <v>159136.0</v>
      </c>
      <c r="B368" s="3" t="str">
        <f t="shared" si="1"/>
        <v>#REF!</v>
      </c>
    </row>
    <row r="369">
      <c r="A369" s="17">
        <v>194224.0</v>
      </c>
      <c r="B369" s="3" t="str">
        <f t="shared" si="1"/>
        <v>#REF!</v>
      </c>
    </row>
    <row r="370">
      <c r="A370" s="7">
        <v>40806.0</v>
      </c>
      <c r="B370" s="3" t="str">
        <f t="shared" si="1"/>
        <v>#REF!</v>
      </c>
    </row>
    <row r="371">
      <c r="A371" s="8">
        <v>108.1</v>
      </c>
      <c r="B371" s="3" t="str">
        <f t="shared" si="1"/>
        <v>#REF!</v>
      </c>
    </row>
    <row r="372">
      <c r="A372" s="8">
        <v>110.24</v>
      </c>
      <c r="B372" s="3" t="str">
        <f t="shared" si="1"/>
        <v>#REF!</v>
      </c>
    </row>
    <row r="373">
      <c r="A373" s="8">
        <v>107.68</v>
      </c>
      <c r="B373" s="3" t="str">
        <f t="shared" si="1"/>
        <v>#REF!</v>
      </c>
    </row>
    <row r="374">
      <c r="A374" s="8">
        <v>109.26</v>
      </c>
      <c r="B374" s="3" t="str">
        <f t="shared" si="1"/>
        <v>#REF!</v>
      </c>
    </row>
    <row r="375">
      <c r="A375" s="9">
        <f>+1.15</f>
        <v>1.15</v>
      </c>
      <c r="B375" s="3" t="str">
        <f t="shared" si="1"/>
        <v>#REF!</v>
      </c>
    </row>
    <row r="376">
      <c r="A376" s="9">
        <f>+1.06%</f>
        <v>0.0106</v>
      </c>
      <c r="B376" s="3" t="str">
        <f t="shared" si="1"/>
        <v>#REF!</v>
      </c>
    </row>
    <row r="377">
      <c r="A377" s="16">
        <v>127988.0</v>
      </c>
      <c r="B377" s="3" t="str">
        <f t="shared" si="1"/>
        <v>#REF!</v>
      </c>
    </row>
    <row r="378">
      <c r="A378" s="16">
        <v>195757.0</v>
      </c>
      <c r="B378" s="3" t="str">
        <f t="shared" si="1"/>
        <v>#REF!</v>
      </c>
    </row>
    <row r="379">
      <c r="A379" s="7">
        <v>40805.0</v>
      </c>
      <c r="B379" s="3" t="str">
        <f t="shared" si="1"/>
        <v>#REF!</v>
      </c>
    </row>
    <row r="380">
      <c r="A380" s="8">
        <v>110.51</v>
      </c>
      <c r="B380" s="3" t="str">
        <f t="shared" si="1"/>
        <v>#REF!</v>
      </c>
    </row>
    <row r="381">
      <c r="A381" s="8">
        <v>110.91</v>
      </c>
      <c r="B381" s="3" t="str">
        <f t="shared" si="1"/>
        <v>#REF!</v>
      </c>
    </row>
    <row r="382">
      <c r="A382" s="8">
        <v>107.67</v>
      </c>
      <c r="B382" s="3" t="str">
        <f t="shared" si="1"/>
        <v>#REF!</v>
      </c>
    </row>
    <row r="383">
      <c r="A383" s="8">
        <v>108.11</v>
      </c>
      <c r="B383" s="3" t="str">
        <f t="shared" si="1"/>
        <v>#REF!</v>
      </c>
    </row>
    <row r="384">
      <c r="A384" s="11">
        <v>-2.91</v>
      </c>
      <c r="B384" s="3" t="str">
        <f t="shared" si="1"/>
        <v>#REF!</v>
      </c>
    </row>
    <row r="385">
      <c r="A385" s="12">
        <v>-0.0262</v>
      </c>
      <c r="B385" s="3" t="str">
        <f t="shared" si="1"/>
        <v>#REF!</v>
      </c>
    </row>
    <row r="386">
      <c r="A386" s="17">
        <v>103714.0</v>
      </c>
      <c r="B386" s="3" t="str">
        <f t="shared" si="1"/>
        <v>#REF!</v>
      </c>
    </row>
    <row r="387">
      <c r="A387" s="17">
        <v>198124.0</v>
      </c>
      <c r="B387" s="3" t="str">
        <f t="shared" si="1"/>
        <v>#REF!</v>
      </c>
    </row>
    <row r="388">
      <c r="A388" s="7">
        <v>40802.0</v>
      </c>
      <c r="B388" s="3" t="str">
        <f t="shared" si="1"/>
        <v>#REF!</v>
      </c>
    </row>
    <row r="389">
      <c r="A389" s="8">
        <v>111.2</v>
      </c>
      <c r="B389" s="3" t="str">
        <f t="shared" si="1"/>
        <v>#REF!</v>
      </c>
    </row>
    <row r="390">
      <c r="A390" s="8">
        <v>112.76</v>
      </c>
      <c r="B390" s="3" t="str">
        <f t="shared" si="1"/>
        <v>#REF!</v>
      </c>
    </row>
    <row r="391">
      <c r="A391" s="8">
        <v>110.24</v>
      </c>
      <c r="B391" s="3" t="str">
        <f t="shared" si="1"/>
        <v>#REF!</v>
      </c>
    </row>
    <row r="392">
      <c r="A392" s="8">
        <v>111.02</v>
      </c>
      <c r="B392" s="3" t="str">
        <f t="shared" si="1"/>
        <v>#REF!</v>
      </c>
    </row>
    <row r="393">
      <c r="A393" s="11">
        <v>-0.09</v>
      </c>
      <c r="B393" s="3" t="str">
        <f t="shared" si="1"/>
        <v>#REF!</v>
      </c>
    </row>
    <row r="394">
      <c r="A394" s="12">
        <v>-8.0E-4</v>
      </c>
      <c r="B394" s="3" t="str">
        <f t="shared" si="1"/>
        <v>#REF!</v>
      </c>
    </row>
    <row r="395">
      <c r="A395" s="17">
        <v>173533.0</v>
      </c>
      <c r="B395" s="3" t="str">
        <f t="shared" si="1"/>
        <v>#REF!</v>
      </c>
    </row>
    <row r="396">
      <c r="A396" s="17">
        <v>197677.0</v>
      </c>
      <c r="B396" s="3" t="str">
        <f t="shared" si="1"/>
        <v>#REF!</v>
      </c>
    </row>
    <row r="397">
      <c r="A397" s="7">
        <v>40801.0</v>
      </c>
      <c r="B397" s="3" t="str">
        <f t="shared" si="1"/>
        <v>#REF!</v>
      </c>
    </row>
    <row r="398">
      <c r="A398" s="8">
        <v>108.56</v>
      </c>
      <c r="B398" s="3" t="str">
        <f t="shared" si="1"/>
        <v>#REF!</v>
      </c>
    </row>
    <row r="399">
      <c r="A399" s="8">
        <v>112.5</v>
      </c>
      <c r="B399" s="3" t="str">
        <f t="shared" si="1"/>
        <v>#REF!</v>
      </c>
    </row>
    <row r="400">
      <c r="A400" s="8">
        <v>108.06</v>
      </c>
      <c r="B400" s="3" t="str">
        <f t="shared" si="1"/>
        <v>#REF!</v>
      </c>
    </row>
    <row r="401">
      <c r="A401" s="8">
        <v>111.11</v>
      </c>
      <c r="B401" s="3" t="str">
        <f t="shared" si="1"/>
        <v>#REF!</v>
      </c>
    </row>
    <row r="402">
      <c r="A402" s="9">
        <f>+2.41</f>
        <v>2.41</v>
      </c>
      <c r="B402" s="3" t="str">
        <f t="shared" si="1"/>
        <v>#REF!</v>
      </c>
    </row>
    <row r="403">
      <c r="A403" s="9">
        <f>+2.22%</f>
        <v>0.0222</v>
      </c>
      <c r="B403" s="3" t="str">
        <f t="shared" si="1"/>
        <v>#REF!</v>
      </c>
    </row>
    <row r="404">
      <c r="A404" s="16">
        <v>145079.0</v>
      </c>
      <c r="B404" s="3" t="str">
        <f t="shared" si="1"/>
        <v>#REF!</v>
      </c>
    </row>
    <row r="405">
      <c r="A405" s="16">
        <v>188399.0</v>
      </c>
      <c r="B405" s="3" t="str">
        <f t="shared" si="1"/>
        <v>#REF!</v>
      </c>
    </row>
    <row r="406">
      <c r="A406" s="7">
        <v>40800.0</v>
      </c>
      <c r="B406" s="3" t="str">
        <f t="shared" si="1"/>
        <v>#REF!</v>
      </c>
    </row>
    <row r="407">
      <c r="A407" s="8">
        <v>108.67</v>
      </c>
      <c r="B407" s="3" t="str">
        <f t="shared" si="1"/>
        <v>#REF!</v>
      </c>
    </row>
    <row r="408">
      <c r="A408" s="8">
        <v>109.16</v>
      </c>
      <c r="B408" s="3" t="str">
        <f t="shared" si="1"/>
        <v>#REF!</v>
      </c>
    </row>
    <row r="409">
      <c r="A409" s="8">
        <v>107.2</v>
      </c>
      <c r="B409" s="3" t="str">
        <f t="shared" si="1"/>
        <v>#REF!</v>
      </c>
    </row>
    <row r="410">
      <c r="A410" s="8">
        <v>108.7</v>
      </c>
      <c r="B410" s="3" t="str">
        <f t="shared" si="1"/>
        <v>#REF!</v>
      </c>
    </row>
    <row r="411">
      <c r="A411" s="11">
        <v>-0.17</v>
      </c>
      <c r="B411" s="3" t="str">
        <f t="shared" si="1"/>
        <v>#REF!</v>
      </c>
    </row>
    <row r="412">
      <c r="A412" s="12">
        <v>-0.0016</v>
      </c>
      <c r="B412" s="3" t="str">
        <f t="shared" si="1"/>
        <v>#REF!</v>
      </c>
    </row>
    <row r="413">
      <c r="A413" s="17">
        <v>140848.0</v>
      </c>
      <c r="B413" s="3" t="str">
        <f t="shared" si="1"/>
        <v>#REF!</v>
      </c>
    </row>
    <row r="414">
      <c r="A414" s="17">
        <v>188842.0</v>
      </c>
      <c r="B414" s="3" t="str">
        <f t="shared" si="1"/>
        <v>#REF!</v>
      </c>
    </row>
    <row r="415">
      <c r="A415" s="7">
        <v>40799.0</v>
      </c>
      <c r="B415" s="3" t="str">
        <f t="shared" si="1"/>
        <v>#REF!</v>
      </c>
    </row>
    <row r="416">
      <c r="A416" s="8">
        <v>109.64</v>
      </c>
      <c r="B416" s="3" t="str">
        <f t="shared" si="1"/>
        <v>#REF!</v>
      </c>
    </row>
    <row r="417">
      <c r="A417" s="8">
        <v>110.0</v>
      </c>
      <c r="B417" s="3" t="str">
        <f t="shared" si="1"/>
        <v>#REF!</v>
      </c>
    </row>
    <row r="418">
      <c r="A418" s="8">
        <v>108.26</v>
      </c>
      <c r="B418" s="3" t="str">
        <f t="shared" si="1"/>
        <v>#REF!</v>
      </c>
    </row>
    <row r="419">
      <c r="A419" s="8">
        <v>108.87</v>
      </c>
      <c r="B419" s="3" t="str">
        <f t="shared" si="1"/>
        <v>#REF!</v>
      </c>
    </row>
    <row r="420">
      <c r="A420" s="11">
        <v>-0.14</v>
      </c>
      <c r="B420" s="3" t="str">
        <f t="shared" si="1"/>
        <v>#REF!</v>
      </c>
    </row>
    <row r="421">
      <c r="A421" s="12">
        <v>-0.0013</v>
      </c>
      <c r="B421" s="3" t="str">
        <f t="shared" si="1"/>
        <v>#REF!</v>
      </c>
    </row>
    <row r="422">
      <c r="A422" s="17">
        <v>170757.0</v>
      </c>
      <c r="B422" s="3" t="str">
        <f t="shared" si="1"/>
        <v>#REF!</v>
      </c>
    </row>
    <row r="423">
      <c r="A423" s="17">
        <v>182522.0</v>
      </c>
      <c r="B423" s="3" t="str">
        <f t="shared" si="1"/>
        <v>#REF!</v>
      </c>
    </row>
    <row r="424">
      <c r="A424" s="7">
        <v>40798.0</v>
      </c>
      <c r="B424" s="3" t="str">
        <f t="shared" si="1"/>
        <v>#REF!</v>
      </c>
    </row>
    <row r="425">
      <c r="A425" s="8">
        <v>108.99</v>
      </c>
      <c r="B425" s="3" t="str">
        <f t="shared" si="1"/>
        <v>#REF!</v>
      </c>
    </row>
    <row r="426">
      <c r="A426" s="8">
        <v>110.36</v>
      </c>
      <c r="B426" s="3" t="str">
        <f t="shared" si="1"/>
        <v>#REF!</v>
      </c>
    </row>
    <row r="427">
      <c r="A427" s="8">
        <v>107.41</v>
      </c>
      <c r="B427" s="3" t="str">
        <f t="shared" si="1"/>
        <v>#REF!</v>
      </c>
    </row>
    <row r="428">
      <c r="A428" s="8">
        <v>109.01</v>
      </c>
      <c r="B428" s="3" t="str">
        <f t="shared" si="1"/>
        <v>#REF!</v>
      </c>
    </row>
    <row r="429">
      <c r="A429" s="11">
        <v>-1.0</v>
      </c>
      <c r="B429" s="3" t="str">
        <f t="shared" si="1"/>
        <v>#REF!</v>
      </c>
    </row>
    <row r="430">
      <c r="A430" s="12">
        <v>-0.0091</v>
      </c>
      <c r="B430" s="3" t="str">
        <f t="shared" si="1"/>
        <v>#REF!</v>
      </c>
    </row>
    <row r="431">
      <c r="A431" s="17">
        <v>173937.0</v>
      </c>
      <c r="B431" s="3" t="str">
        <f t="shared" si="1"/>
        <v>#REF!</v>
      </c>
    </row>
    <row r="432">
      <c r="A432" s="17">
        <v>172043.0</v>
      </c>
      <c r="B432" s="3" t="str">
        <f t="shared" si="1"/>
        <v>#REF!</v>
      </c>
    </row>
    <row r="433">
      <c r="A433" s="7">
        <v>40795.0</v>
      </c>
      <c r="B433" s="3" t="str">
        <f t="shared" si="1"/>
        <v>#REF!</v>
      </c>
    </row>
    <row r="434">
      <c r="A434" s="8">
        <v>112.04</v>
      </c>
      <c r="B434" s="3" t="str">
        <f t="shared" si="1"/>
        <v>#REF!</v>
      </c>
    </row>
    <row r="435">
      <c r="A435" s="8">
        <v>113.1</v>
      </c>
      <c r="B435" s="3" t="str">
        <f t="shared" si="1"/>
        <v>#REF!</v>
      </c>
    </row>
    <row r="436">
      <c r="A436" s="8">
        <v>108.88</v>
      </c>
      <c r="B436" s="3" t="str">
        <f t="shared" si="1"/>
        <v>#REF!</v>
      </c>
    </row>
    <row r="437">
      <c r="A437" s="8">
        <v>110.01</v>
      </c>
      <c r="B437" s="3" t="str">
        <f t="shared" si="1"/>
        <v>#REF!</v>
      </c>
    </row>
    <row r="438">
      <c r="A438" s="11">
        <v>-2.53</v>
      </c>
      <c r="B438" s="3" t="str">
        <f t="shared" si="1"/>
        <v>#REF!</v>
      </c>
    </row>
    <row r="439">
      <c r="A439" s="12">
        <v>-0.0225</v>
      </c>
      <c r="B439" s="3" t="str">
        <f t="shared" si="1"/>
        <v>#REF!</v>
      </c>
    </row>
    <row r="440">
      <c r="A440" s="17">
        <v>134122.0</v>
      </c>
      <c r="B440" s="3" t="str">
        <f t="shared" si="1"/>
        <v>#REF!</v>
      </c>
    </row>
    <row r="441">
      <c r="A441" s="17">
        <v>161978.0</v>
      </c>
      <c r="B441" s="3" t="str">
        <f t="shared" si="1"/>
        <v>#REF!</v>
      </c>
    </row>
    <row r="442">
      <c r="A442" s="7">
        <v>40794.0</v>
      </c>
      <c r="B442" s="3" t="str">
        <f t="shared" si="1"/>
        <v>#REF!</v>
      </c>
    </row>
    <row r="443">
      <c r="A443" s="8">
        <v>114.55</v>
      </c>
      <c r="B443" s="3" t="str">
        <f t="shared" si="1"/>
        <v>#REF!</v>
      </c>
    </row>
    <row r="444">
      <c r="A444" s="8">
        <v>114.61</v>
      </c>
      <c r="B444" s="3" t="str">
        <f t="shared" si="1"/>
        <v>#REF!</v>
      </c>
    </row>
    <row r="445">
      <c r="A445" s="8">
        <v>111.96</v>
      </c>
      <c r="B445" s="3" t="str">
        <f t="shared" si="1"/>
        <v>#REF!</v>
      </c>
    </row>
    <row r="446">
      <c r="A446" s="8">
        <v>112.54</v>
      </c>
      <c r="B446" s="3" t="str">
        <f t="shared" si="1"/>
        <v>#REF!</v>
      </c>
    </row>
    <row r="447">
      <c r="A447" s="11">
        <v>-1.64</v>
      </c>
      <c r="B447" s="3" t="str">
        <f t="shared" si="1"/>
        <v>#REF!</v>
      </c>
    </row>
    <row r="448">
      <c r="A448" s="12">
        <v>-0.0144</v>
      </c>
      <c r="B448" s="3" t="str">
        <f t="shared" si="1"/>
        <v>#REF!</v>
      </c>
    </row>
    <row r="449">
      <c r="A449" s="17">
        <v>142893.0</v>
      </c>
      <c r="B449" s="3" t="str">
        <f t="shared" si="1"/>
        <v>#REF!</v>
      </c>
    </row>
    <row r="450">
      <c r="A450" s="17">
        <v>155154.0</v>
      </c>
      <c r="B450" s="3" t="str">
        <f t="shared" si="1"/>
        <v>#REF!</v>
      </c>
    </row>
    <row r="451">
      <c r="A451" s="7">
        <v>40793.0</v>
      </c>
      <c r="B451" s="3" t="str">
        <f t="shared" si="1"/>
        <v>#REF!</v>
      </c>
    </row>
    <row r="452">
      <c r="A452" s="8">
        <v>111.36</v>
      </c>
      <c r="B452" s="3" t="str">
        <f t="shared" si="1"/>
        <v>#REF!</v>
      </c>
    </row>
    <row r="453">
      <c r="A453" s="8">
        <v>114.84</v>
      </c>
      <c r="B453" s="3" t="str">
        <f t="shared" si="1"/>
        <v>#REF!</v>
      </c>
    </row>
    <row r="454">
      <c r="A454" s="8">
        <v>111.21</v>
      </c>
      <c r="B454" s="3" t="str">
        <f t="shared" si="1"/>
        <v>#REF!</v>
      </c>
    </row>
    <row r="455">
      <c r="A455" s="8">
        <v>114.18</v>
      </c>
      <c r="B455" s="3" t="str">
        <f t="shared" si="1"/>
        <v>#REF!</v>
      </c>
    </row>
    <row r="456">
      <c r="A456" s="9">
        <f>+2.9</f>
        <v>2.9</v>
      </c>
      <c r="B456" s="3" t="str">
        <f t="shared" si="1"/>
        <v>#REF!</v>
      </c>
    </row>
    <row r="457">
      <c r="A457" s="9">
        <f>+2.61%</f>
        <v>0.0261</v>
      </c>
      <c r="B457" s="3" t="str">
        <f t="shared" si="1"/>
        <v>#REF!</v>
      </c>
    </row>
    <row r="458">
      <c r="A458" s="16">
        <v>105012.0</v>
      </c>
      <c r="B458" s="3" t="str">
        <f t="shared" si="1"/>
        <v>#REF!</v>
      </c>
    </row>
    <row r="459">
      <c r="A459" s="16">
        <v>149337.0</v>
      </c>
      <c r="B459" s="3" t="str">
        <f t="shared" si="1"/>
        <v>#REF!</v>
      </c>
    </row>
    <row r="460">
      <c r="A460" s="7">
        <v>40792.0</v>
      </c>
      <c r="B460" s="3" t="str">
        <f t="shared" si="1"/>
        <v>#REF!</v>
      </c>
    </row>
    <row r="461">
      <c r="A461" s="8">
        <v>108.27</v>
      </c>
      <c r="B461" s="3" t="str">
        <f t="shared" si="1"/>
        <v>#REF!</v>
      </c>
    </row>
    <row r="462">
      <c r="A462" s="8">
        <v>112.0</v>
      </c>
      <c r="B462" s="3" t="str">
        <f t="shared" si="1"/>
        <v>#REF!</v>
      </c>
    </row>
    <row r="463">
      <c r="A463" s="8">
        <v>108.24</v>
      </c>
      <c r="B463" s="3" t="str">
        <f t="shared" si="1"/>
        <v>#REF!</v>
      </c>
    </row>
    <row r="464">
      <c r="A464" s="8">
        <v>111.28</v>
      </c>
      <c r="B464" s="3" t="str">
        <f t="shared" si="1"/>
        <v>#REF!</v>
      </c>
    </row>
    <row r="465">
      <c r="A465" s="9">
        <f>+2.93</f>
        <v>2.93</v>
      </c>
      <c r="B465" s="3" t="str">
        <f t="shared" si="1"/>
        <v>#REF!</v>
      </c>
    </row>
    <row r="466">
      <c r="A466" s="9">
        <f>+2.7%</f>
        <v>0.027</v>
      </c>
      <c r="B466" s="3" t="str">
        <f t="shared" si="1"/>
        <v>#REF!</v>
      </c>
    </row>
    <row r="467">
      <c r="A467" s="16">
        <v>93523.0</v>
      </c>
      <c r="B467" s="3" t="str">
        <f t="shared" si="1"/>
        <v>#REF!</v>
      </c>
    </row>
    <row r="468">
      <c r="A468" s="16">
        <v>142314.0</v>
      </c>
      <c r="B468" s="3" t="str">
        <f t="shared" si="1"/>
        <v>#REF!</v>
      </c>
    </row>
    <row r="469">
      <c r="A469" s="7">
        <v>40791.0</v>
      </c>
      <c r="B469" s="3" t="str">
        <f t="shared" si="1"/>
        <v>#REF!</v>
      </c>
    </row>
    <row r="470">
      <c r="A470" s="8">
        <v>110.74</v>
      </c>
      <c r="B470" s="3" t="str">
        <f t="shared" si="1"/>
        <v>#REF!</v>
      </c>
    </row>
    <row r="471">
      <c r="A471" s="8">
        <v>110.74</v>
      </c>
      <c r="B471" s="3" t="str">
        <f t="shared" si="1"/>
        <v>#REF!</v>
      </c>
    </row>
    <row r="472">
      <c r="A472" s="8">
        <v>108.14</v>
      </c>
      <c r="B472" s="3" t="str">
        <f t="shared" si="1"/>
        <v>#REF!</v>
      </c>
    </row>
    <row r="473">
      <c r="A473" s="8">
        <v>108.35</v>
      </c>
      <c r="B473" s="3" t="str">
        <f t="shared" si="1"/>
        <v>#REF!</v>
      </c>
    </row>
    <row r="474">
      <c r="A474" s="11">
        <v>-2.33</v>
      </c>
      <c r="B474" s="3" t="str">
        <f t="shared" si="1"/>
        <v>#REF!</v>
      </c>
    </row>
    <row r="475">
      <c r="A475" s="12">
        <v>-0.0211</v>
      </c>
      <c r="B475" s="3" t="str">
        <f t="shared" si="1"/>
        <v>#REF!</v>
      </c>
    </row>
    <row r="476">
      <c r="A476" s="17">
        <v>34064.0</v>
      </c>
      <c r="B476" s="3" t="str">
        <f t="shared" si="1"/>
        <v>#REF!</v>
      </c>
    </row>
    <row r="477">
      <c r="A477" s="17">
        <v>143242.0</v>
      </c>
      <c r="B477" s="3" t="str">
        <f t="shared" si="1"/>
        <v>#REF!</v>
      </c>
    </row>
    <row r="478">
      <c r="A478" s="7">
        <v>40788.0</v>
      </c>
      <c r="B478" s="3" t="str">
        <f t="shared" si="1"/>
        <v>#REF!</v>
      </c>
    </row>
    <row r="479">
      <c r="A479" s="8">
        <v>113.1</v>
      </c>
      <c r="B479" s="3" t="str">
        <f t="shared" si="1"/>
        <v>#REF!</v>
      </c>
    </row>
    <row r="480">
      <c r="A480" s="8">
        <v>113.11</v>
      </c>
      <c r="B480" s="3" t="str">
        <f t="shared" si="1"/>
        <v>#REF!</v>
      </c>
    </row>
    <row r="481">
      <c r="A481" s="8">
        <v>109.98</v>
      </c>
      <c r="B481" s="3" t="str">
        <f t="shared" si="1"/>
        <v>#REF!</v>
      </c>
    </row>
    <row r="482">
      <c r="A482" s="8">
        <v>110.68</v>
      </c>
      <c r="B482" s="3" t="str">
        <f t="shared" si="1"/>
        <v>#REF!</v>
      </c>
    </row>
    <row r="483">
      <c r="A483" s="11">
        <v>-2.2</v>
      </c>
      <c r="B483" s="3" t="str">
        <f t="shared" si="1"/>
        <v>#REF!</v>
      </c>
    </row>
    <row r="484">
      <c r="A484" s="12">
        <v>-0.0195</v>
      </c>
      <c r="B484" s="3" t="str">
        <f t="shared" si="1"/>
        <v>#REF!</v>
      </c>
    </row>
    <row r="485">
      <c r="A485" s="17">
        <v>115033.0</v>
      </c>
      <c r="B485" s="3" t="str">
        <f t="shared" si="1"/>
        <v>#REF!</v>
      </c>
    </row>
    <row r="486">
      <c r="A486" s="17">
        <v>140716.0</v>
      </c>
      <c r="B486" s="3" t="str">
        <f t="shared" si="1"/>
        <v>#REF!</v>
      </c>
    </row>
    <row r="487">
      <c r="A487" s="7">
        <v>40787.0</v>
      </c>
      <c r="B487" s="3" t="str">
        <f t="shared" si="1"/>
        <v>#REF!</v>
      </c>
    </row>
    <row r="488">
      <c r="A488" s="8">
        <v>113.59</v>
      </c>
      <c r="B488" s="3" t="str">
        <f t="shared" si="1"/>
        <v>#REF!</v>
      </c>
    </row>
    <row r="489">
      <c r="A489" s="8">
        <v>114.0</v>
      </c>
      <c r="B489" s="3" t="str">
        <f t="shared" si="1"/>
        <v>#REF!</v>
      </c>
    </row>
    <row r="490">
      <c r="A490" s="8">
        <v>112.41</v>
      </c>
      <c r="B490" s="3" t="str">
        <f t="shared" si="1"/>
        <v>#REF!</v>
      </c>
    </row>
    <row r="491">
      <c r="A491" s="8">
        <v>112.88</v>
      </c>
      <c r="B491" s="3" t="str">
        <f t="shared" si="1"/>
        <v>#REF!</v>
      </c>
    </row>
    <row r="492">
      <c r="A492" s="11">
        <v>-0.72</v>
      </c>
      <c r="B492" s="3" t="str">
        <f t="shared" si="1"/>
        <v>#REF!</v>
      </c>
    </row>
    <row r="493">
      <c r="A493" s="12">
        <v>-0.0063</v>
      </c>
      <c r="B493" s="3" t="str">
        <f t="shared" si="1"/>
        <v>#REF!</v>
      </c>
    </row>
    <row r="494">
      <c r="A494" s="17">
        <v>89789.0</v>
      </c>
      <c r="B494" s="3" t="str">
        <f t="shared" si="1"/>
        <v>#REF!</v>
      </c>
    </row>
    <row r="495">
      <c r="A495" s="17">
        <v>133274.0</v>
      </c>
      <c r="B495" s="3" t="str">
        <f t="shared" si="1"/>
        <v>#REF!</v>
      </c>
    </row>
    <row r="496">
      <c r="A496" s="7">
        <v>40786.0</v>
      </c>
      <c r="B496" s="3" t="str">
        <f t="shared" si="1"/>
        <v>#REF!</v>
      </c>
    </row>
    <row r="497">
      <c r="A497" s="8">
        <v>113.02</v>
      </c>
      <c r="B497" s="3" t="str">
        <f t="shared" si="1"/>
        <v>#REF!</v>
      </c>
    </row>
    <row r="498">
      <c r="A498" s="8">
        <v>113.84</v>
      </c>
      <c r="B498" s="3" t="str">
        <f t="shared" si="1"/>
        <v>#REF!</v>
      </c>
    </row>
    <row r="499">
      <c r="A499" s="8">
        <v>112.33</v>
      </c>
      <c r="B499" s="3" t="str">
        <f t="shared" si="1"/>
        <v>#REF!</v>
      </c>
    </row>
    <row r="500">
      <c r="A500" s="8">
        <v>113.6</v>
      </c>
      <c r="B500" s="3" t="str">
        <f t="shared" si="1"/>
        <v>#REF!</v>
      </c>
    </row>
    <row r="501">
      <c r="A501" s="9">
        <f>+0.64</f>
        <v>0.64</v>
      </c>
      <c r="B501" s="3" t="str">
        <f t="shared" si="1"/>
        <v>#REF!</v>
      </c>
    </row>
    <row r="502">
      <c r="A502" s="9">
        <f>+0.57%</f>
        <v>0.0057</v>
      </c>
      <c r="B502" s="3" t="str">
        <f t="shared" si="1"/>
        <v>#REF!</v>
      </c>
    </row>
    <row r="503">
      <c r="A503" s="16">
        <v>118946.0</v>
      </c>
      <c r="B503" s="3" t="str">
        <f t="shared" si="1"/>
        <v>#REF!</v>
      </c>
    </row>
    <row r="504">
      <c r="A504" s="16">
        <v>131168.0</v>
      </c>
      <c r="B504" s="3" t="str">
        <f t="shared" si="1"/>
        <v>#REF!</v>
      </c>
    </row>
    <row r="505">
      <c r="A505" s="7">
        <v>40785.0</v>
      </c>
      <c r="B505" s="3" t="str">
        <f t="shared" si="1"/>
        <v>#REF!</v>
      </c>
    </row>
    <row r="506">
      <c r="A506" s="8">
        <v>111.32</v>
      </c>
      <c r="B506" s="3" t="str">
        <f t="shared" si="1"/>
        <v>#REF!</v>
      </c>
    </row>
    <row r="507">
      <c r="A507" s="8">
        <v>113.29</v>
      </c>
      <c r="B507" s="3" t="str">
        <f t="shared" si="1"/>
        <v>#REF!</v>
      </c>
    </row>
    <row r="508">
      <c r="A508" s="8">
        <v>110.33</v>
      </c>
      <c r="B508" s="3" t="str">
        <f t="shared" si="1"/>
        <v>#REF!</v>
      </c>
    </row>
    <row r="509">
      <c r="A509" s="8">
        <v>112.96</v>
      </c>
      <c r="B509" s="3" t="str">
        <f t="shared" si="1"/>
        <v>#REF!</v>
      </c>
    </row>
    <row r="510">
      <c r="A510" s="9">
        <f>+1.98</f>
        <v>1.98</v>
      </c>
      <c r="B510" s="3" t="str">
        <f t="shared" si="1"/>
        <v>#REF!</v>
      </c>
    </row>
    <row r="511">
      <c r="A511" s="9">
        <f>+1.78%</f>
        <v>0.0178</v>
      </c>
      <c r="B511" s="3" t="str">
        <f t="shared" si="1"/>
        <v>#REF!</v>
      </c>
    </row>
    <row r="512">
      <c r="A512" s="16">
        <v>86353.0</v>
      </c>
      <c r="B512" s="3" t="str">
        <f t="shared" si="1"/>
        <v>#REF!</v>
      </c>
    </row>
    <row r="513">
      <c r="A513" s="16">
        <v>130768.0</v>
      </c>
      <c r="B513" s="3" t="str">
        <f t="shared" si="1"/>
        <v>#REF!</v>
      </c>
    </row>
    <row r="514">
      <c r="A514" s="7">
        <v>40784.0</v>
      </c>
      <c r="B514" s="3" t="str">
        <f t="shared" si="1"/>
        <v>#REF!</v>
      </c>
    </row>
    <row r="515">
      <c r="A515" s="8">
        <v>110.21</v>
      </c>
      <c r="B515" s="3" t="str">
        <f t="shared" si="1"/>
        <v>#REF!</v>
      </c>
    </row>
    <row r="516">
      <c r="A516" s="8">
        <v>111.84</v>
      </c>
      <c r="B516" s="3" t="str">
        <f t="shared" si="1"/>
        <v>#REF!</v>
      </c>
    </row>
    <row r="517">
      <c r="A517" s="8">
        <v>109.69</v>
      </c>
      <c r="B517" s="3" t="str">
        <f t="shared" si="1"/>
        <v>#REF!</v>
      </c>
    </row>
    <row r="518">
      <c r="A518" s="8">
        <v>110.98</v>
      </c>
      <c r="B518" s="3" t="str">
        <f t="shared" si="1"/>
        <v>#REF!</v>
      </c>
    </row>
    <row r="519">
      <c r="A519" s="9">
        <f>+0.46</f>
        <v>0.46</v>
      </c>
      <c r="B519" s="3" t="str">
        <f t="shared" si="1"/>
        <v>#REF!</v>
      </c>
    </row>
    <row r="520">
      <c r="A520" s="9">
        <f>+0.42%</f>
        <v>0.0042</v>
      </c>
      <c r="B520" s="3" t="str">
        <f t="shared" si="1"/>
        <v>#REF!</v>
      </c>
    </row>
    <row r="521">
      <c r="A521" s="16">
        <v>34275.0</v>
      </c>
      <c r="B521" s="3" t="str">
        <f t="shared" si="1"/>
        <v>#REF!</v>
      </c>
    </row>
    <row r="522">
      <c r="A522" s="16">
        <v>125783.0</v>
      </c>
      <c r="B522" s="3" t="str">
        <f t="shared" si="1"/>
        <v>#REF!</v>
      </c>
    </row>
    <row r="523">
      <c r="A523" s="7">
        <v>40781.0</v>
      </c>
      <c r="B523" s="3" t="str">
        <f t="shared" si="1"/>
        <v>#REF!</v>
      </c>
    </row>
    <row r="524">
      <c r="A524" s="8">
        <v>110.02</v>
      </c>
      <c r="B524" s="3" t="str">
        <f t="shared" si="1"/>
        <v>#REF!</v>
      </c>
    </row>
    <row r="525">
      <c r="A525" s="8">
        <v>110.86</v>
      </c>
      <c r="B525" s="3" t="str">
        <f t="shared" si="1"/>
        <v>#REF!</v>
      </c>
    </row>
    <row r="526">
      <c r="A526" s="8">
        <v>108.49</v>
      </c>
      <c r="B526" s="3" t="str">
        <f t="shared" si="1"/>
        <v>#REF!</v>
      </c>
    </row>
    <row r="527">
      <c r="A527" s="8">
        <v>110.52</v>
      </c>
      <c r="B527" s="3" t="str">
        <f t="shared" si="1"/>
        <v>#REF!</v>
      </c>
    </row>
    <row r="528">
      <c r="A528" s="9">
        <f>+0.69</f>
        <v>0.69</v>
      </c>
      <c r="B528" s="3" t="str">
        <f t="shared" si="1"/>
        <v>#REF!</v>
      </c>
    </row>
    <row r="529">
      <c r="A529" s="9">
        <f>+0.63%</f>
        <v>0.0063</v>
      </c>
      <c r="B529" s="3" t="str">
        <f t="shared" si="1"/>
        <v>#REF!</v>
      </c>
    </row>
    <row r="530">
      <c r="A530" s="16">
        <v>79290.0</v>
      </c>
      <c r="B530" s="3" t="str">
        <f t="shared" si="1"/>
        <v>#REF!</v>
      </c>
    </row>
    <row r="531">
      <c r="A531" s="16">
        <v>128999.0</v>
      </c>
      <c r="B531" s="3" t="str">
        <f t="shared" si="1"/>
        <v>#REF!</v>
      </c>
    </row>
    <row r="532">
      <c r="A532" s="7">
        <v>40780.0</v>
      </c>
      <c r="B532" s="3" t="str">
        <f t="shared" si="1"/>
        <v>#REF!</v>
      </c>
    </row>
    <row r="533">
      <c r="A533" s="8">
        <v>109.78</v>
      </c>
      <c r="B533" s="3" t="str">
        <f t="shared" si="1"/>
        <v>#REF!</v>
      </c>
    </row>
    <row r="534">
      <c r="A534" s="8">
        <v>110.71</v>
      </c>
      <c r="B534" s="3" t="str">
        <f t="shared" si="1"/>
        <v>#REF!</v>
      </c>
    </row>
    <row r="535">
      <c r="A535" s="8">
        <v>108.25</v>
      </c>
      <c r="B535" s="3" t="str">
        <f t="shared" si="1"/>
        <v>#REF!</v>
      </c>
    </row>
    <row r="536">
      <c r="A536" s="8">
        <v>109.83</v>
      </c>
      <c r="B536" s="3" t="str">
        <f t="shared" si="1"/>
        <v>#REF!</v>
      </c>
    </row>
    <row r="537">
      <c r="A537" s="9">
        <f>+0.44</f>
        <v>0.44</v>
      </c>
      <c r="B537" s="3" t="str">
        <f t="shared" si="1"/>
        <v>#REF!</v>
      </c>
    </row>
    <row r="538">
      <c r="A538" s="9">
        <f>+0.4%</f>
        <v>0.004</v>
      </c>
      <c r="B538" s="3" t="str">
        <f t="shared" si="1"/>
        <v>#REF!</v>
      </c>
    </row>
    <row r="539">
      <c r="A539" s="16">
        <v>78076.0</v>
      </c>
      <c r="B539" s="3" t="str">
        <f t="shared" si="1"/>
        <v>#REF!</v>
      </c>
    </row>
    <row r="540">
      <c r="A540" s="16">
        <v>127530.0</v>
      </c>
      <c r="B540" s="3" t="str">
        <f t="shared" si="1"/>
        <v>#REF!</v>
      </c>
    </row>
    <row r="541">
      <c r="A541" s="7">
        <v>40779.0</v>
      </c>
      <c r="B541" s="3" t="str">
        <f t="shared" si="1"/>
        <v>#REF!</v>
      </c>
    </row>
    <row r="542">
      <c r="A542" s="8">
        <v>109.02</v>
      </c>
      <c r="B542" s="3" t="str">
        <f t="shared" si="1"/>
        <v>#REF!</v>
      </c>
    </row>
    <row r="543">
      <c r="A543" s="8">
        <v>110.3</v>
      </c>
      <c r="B543" s="3" t="str">
        <f t="shared" si="1"/>
        <v>#REF!</v>
      </c>
    </row>
    <row r="544">
      <c r="A544" s="8">
        <v>108.01</v>
      </c>
      <c r="B544" s="3" t="str">
        <f t="shared" si="1"/>
        <v>#REF!</v>
      </c>
    </row>
    <row r="545">
      <c r="A545" s="8">
        <v>109.39</v>
      </c>
      <c r="B545" s="3" t="str">
        <f t="shared" si="1"/>
        <v>#REF!</v>
      </c>
    </row>
    <row r="546">
      <c r="A546" s="9">
        <f>+0.74</f>
        <v>0.74</v>
      </c>
      <c r="B546" s="3" t="str">
        <f t="shared" si="1"/>
        <v>#REF!</v>
      </c>
    </row>
    <row r="547">
      <c r="A547" s="9">
        <f>+0.68%</f>
        <v>0.0068</v>
      </c>
      <c r="B547" s="3" t="str">
        <f t="shared" si="1"/>
        <v>#REF!</v>
      </c>
    </row>
    <row r="548">
      <c r="A548" s="16">
        <v>89042.0</v>
      </c>
      <c r="B548" s="3" t="str">
        <f t="shared" si="1"/>
        <v>#REF!</v>
      </c>
    </row>
    <row r="549">
      <c r="A549" s="16">
        <v>123705.0</v>
      </c>
      <c r="B549" s="3" t="str">
        <f t="shared" si="1"/>
        <v>#REF!</v>
      </c>
    </row>
    <row r="550">
      <c r="A550" s="7">
        <v>40778.0</v>
      </c>
      <c r="B550" s="3" t="str">
        <f t="shared" si="1"/>
        <v>#REF!</v>
      </c>
    </row>
    <row r="551">
      <c r="A551" s="8">
        <v>107.52</v>
      </c>
      <c r="B551" s="3" t="str">
        <f t="shared" si="1"/>
        <v>#REF!</v>
      </c>
    </row>
    <row r="552">
      <c r="A552" s="8">
        <v>109.52</v>
      </c>
      <c r="B552" s="3" t="str">
        <f t="shared" si="1"/>
        <v>#REF!</v>
      </c>
    </row>
    <row r="553">
      <c r="A553" s="8">
        <v>106.5</v>
      </c>
      <c r="B553" s="3" t="str">
        <f t="shared" si="1"/>
        <v>#REF!</v>
      </c>
    </row>
    <row r="554">
      <c r="A554" s="8">
        <v>108.65</v>
      </c>
      <c r="B554" s="3" t="str">
        <f t="shared" si="1"/>
        <v>#REF!</v>
      </c>
    </row>
    <row r="555">
      <c r="A555" s="9">
        <f>+0.9</f>
        <v>0.9</v>
      </c>
      <c r="B555" s="3" t="str">
        <f t="shared" si="1"/>
        <v>#REF!</v>
      </c>
    </row>
    <row r="556">
      <c r="A556" s="9">
        <f>+0.84%</f>
        <v>0.0084</v>
      </c>
      <c r="B556" s="3" t="str">
        <f t="shared" si="1"/>
        <v>#REF!</v>
      </c>
    </row>
    <row r="557">
      <c r="A557" s="16">
        <v>93931.0</v>
      </c>
      <c r="B557" s="3" t="str">
        <f t="shared" si="1"/>
        <v>#REF!</v>
      </c>
    </row>
    <row r="558">
      <c r="A558" s="16">
        <v>125092.0</v>
      </c>
      <c r="B558" s="3" t="str">
        <f t="shared" si="1"/>
        <v>#REF!</v>
      </c>
    </row>
    <row r="559">
      <c r="A559" s="7">
        <v>40777.0</v>
      </c>
      <c r="B559" s="3" t="str">
        <f t="shared" si="1"/>
        <v>#REF!</v>
      </c>
    </row>
    <row r="560">
      <c r="A560" s="8">
        <v>106.25</v>
      </c>
      <c r="B560" s="3" t="str">
        <f t="shared" si="1"/>
        <v>#REF!</v>
      </c>
    </row>
    <row r="561">
      <c r="A561" s="8">
        <v>108.12</v>
      </c>
      <c r="B561" s="3" t="str">
        <f t="shared" si="1"/>
        <v>#REF!</v>
      </c>
    </row>
    <row r="562">
      <c r="A562" s="8">
        <v>104.68</v>
      </c>
      <c r="B562" s="3" t="str">
        <f t="shared" si="1"/>
        <v>#REF!</v>
      </c>
    </row>
    <row r="563">
      <c r="A563" s="8">
        <v>107.75</v>
      </c>
      <c r="B563" s="3" t="str">
        <f t="shared" si="1"/>
        <v>#REF!</v>
      </c>
    </row>
    <row r="564">
      <c r="A564" s="11">
        <v>-0.21</v>
      </c>
      <c r="B564" s="3" t="str">
        <f t="shared" si="1"/>
        <v>#REF!</v>
      </c>
    </row>
    <row r="565">
      <c r="A565" s="12">
        <v>-0.0019</v>
      </c>
      <c r="B565" s="3" t="str">
        <f t="shared" si="1"/>
        <v>#REF!</v>
      </c>
    </row>
    <row r="566">
      <c r="A566" s="17">
        <v>108727.0</v>
      </c>
      <c r="B566" s="3" t="str">
        <f t="shared" si="1"/>
        <v>#REF!</v>
      </c>
    </row>
    <row r="567">
      <c r="A567" s="17">
        <v>121900.0</v>
      </c>
      <c r="B567" s="3" t="str">
        <f t="shared" si="1"/>
        <v>#REF!</v>
      </c>
    </row>
    <row r="568">
      <c r="A568" s="7">
        <v>40774.0</v>
      </c>
      <c r="B568" s="3" t="str">
        <f t="shared" si="1"/>
        <v>#REF!</v>
      </c>
    </row>
    <row r="569">
      <c r="A569" s="8">
        <v>105.73</v>
      </c>
      <c r="B569" s="3" t="str">
        <f t="shared" si="1"/>
        <v>#REF!</v>
      </c>
    </row>
    <row r="570">
      <c r="A570" s="8">
        <v>108.72</v>
      </c>
      <c r="B570" s="3" t="str">
        <f t="shared" si="1"/>
        <v>#REF!</v>
      </c>
    </row>
    <row r="571">
      <c r="A571" s="8">
        <v>104.5</v>
      </c>
      <c r="B571" s="3" t="str">
        <f t="shared" si="1"/>
        <v>#REF!</v>
      </c>
    </row>
    <row r="572">
      <c r="A572" s="8">
        <v>107.96</v>
      </c>
      <c r="B572" s="3" t="str">
        <f t="shared" si="1"/>
        <v>#REF!</v>
      </c>
    </row>
    <row r="573">
      <c r="A573" s="9">
        <f>+1.54</f>
        <v>1.54</v>
      </c>
      <c r="B573" s="3" t="str">
        <f t="shared" si="1"/>
        <v>#REF!</v>
      </c>
    </row>
    <row r="574">
      <c r="A574" s="9">
        <f>+1.45%</f>
        <v>0.0145</v>
      </c>
      <c r="B574" s="3" t="str">
        <f t="shared" si="1"/>
        <v>#REF!</v>
      </c>
    </row>
    <row r="575">
      <c r="A575" s="16">
        <v>84495.0</v>
      </c>
      <c r="B575" s="3" t="str">
        <f t="shared" si="1"/>
        <v>#REF!</v>
      </c>
    </row>
    <row r="576">
      <c r="A576" s="16">
        <v>121738.0</v>
      </c>
      <c r="B576" s="3" t="str">
        <f t="shared" si="1"/>
        <v>#REF!</v>
      </c>
    </row>
    <row r="577">
      <c r="A577" s="7">
        <v>40773.0</v>
      </c>
      <c r="B577" s="3" t="str">
        <f t="shared" si="1"/>
        <v>#REF!</v>
      </c>
    </row>
    <row r="578">
      <c r="A578" s="8">
        <v>110.08</v>
      </c>
      <c r="B578" s="3" t="str">
        <f t="shared" si="1"/>
        <v>#REF!</v>
      </c>
    </row>
    <row r="579">
      <c r="A579" s="8">
        <v>110.26</v>
      </c>
      <c r="B579" s="3" t="str">
        <f t="shared" si="1"/>
        <v>#REF!</v>
      </c>
    </row>
    <row r="580">
      <c r="A580" s="8">
        <v>105.71</v>
      </c>
      <c r="B580" s="3" t="str">
        <f t="shared" si="1"/>
        <v>#REF!</v>
      </c>
    </row>
    <row r="581">
      <c r="A581" s="8">
        <v>106.42</v>
      </c>
      <c r="B581" s="3" t="str">
        <f t="shared" si="1"/>
        <v>#REF!</v>
      </c>
    </row>
    <row r="582">
      <c r="A582" s="11">
        <v>-3.69</v>
      </c>
      <c r="B582" s="3" t="str">
        <f t="shared" si="1"/>
        <v>#REF!</v>
      </c>
    </row>
    <row r="583">
      <c r="A583" s="12">
        <v>-0.0335</v>
      </c>
      <c r="B583" s="3" t="str">
        <f t="shared" si="1"/>
        <v>#REF!</v>
      </c>
    </row>
    <row r="584">
      <c r="A584" s="17">
        <v>94639.0</v>
      </c>
      <c r="B584" s="3" t="str">
        <f t="shared" si="1"/>
        <v>#REF!</v>
      </c>
    </row>
    <row r="585">
      <c r="A585" s="17">
        <v>122816.0</v>
      </c>
      <c r="B585" s="3" t="str">
        <f t="shared" si="1"/>
        <v>#REF!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40805</v>
      </c>
      <c r="C3" s="3">
        <v>109.75</v>
      </c>
      <c r="D3" s="3">
        <v>110.27</v>
      </c>
      <c r="E3" s="3">
        <v>107.12</v>
      </c>
      <c r="F3" s="3">
        <v>107.53</v>
      </c>
      <c r="G3" s="3">
        <v>-2.83</v>
      </c>
      <c r="H3" s="6">
        <v>-0.0256</v>
      </c>
      <c r="I3" s="15">
        <v>29212.0</v>
      </c>
      <c r="J3" s="15">
        <v>52404.0</v>
      </c>
    </row>
    <row r="4">
      <c r="A4" s="4" t="s">
        <v>4</v>
      </c>
      <c r="B4" s="5">
        <f t="shared" si="1"/>
        <v>40806</v>
      </c>
      <c r="C4" s="3">
        <v>107.94</v>
      </c>
      <c r="D4" s="3">
        <v>109.46</v>
      </c>
      <c r="E4" s="3">
        <v>107.09</v>
      </c>
      <c r="F4" s="3">
        <v>108.5</v>
      </c>
      <c r="G4" s="3">
        <v>0.97</v>
      </c>
      <c r="H4" s="3">
        <v>0.009000000000000001</v>
      </c>
      <c r="I4" s="15">
        <v>41453.0</v>
      </c>
      <c r="J4" s="15">
        <v>50560.0</v>
      </c>
    </row>
    <row r="5">
      <c r="A5" s="4" t="s">
        <v>5</v>
      </c>
      <c r="B5" s="5">
        <f t="shared" si="1"/>
        <v>40807</v>
      </c>
      <c r="C5" s="3">
        <v>107.99</v>
      </c>
      <c r="D5" s="3">
        <v>110.0</v>
      </c>
      <c r="E5" s="3">
        <v>106.61</v>
      </c>
      <c r="F5" s="3">
        <v>108.02</v>
      </c>
      <c r="G5" s="3">
        <v>-0.48</v>
      </c>
      <c r="H5" s="6">
        <v>-0.0044</v>
      </c>
      <c r="I5" s="15">
        <v>60004.0</v>
      </c>
      <c r="J5" s="15">
        <v>50324.0</v>
      </c>
    </row>
    <row r="6">
      <c r="A6" s="4" t="s">
        <v>6</v>
      </c>
      <c r="B6" s="5">
        <f t="shared" si="1"/>
        <v>40808</v>
      </c>
      <c r="C6" s="3">
        <v>106.29</v>
      </c>
      <c r="D6" s="3">
        <v>106.59</v>
      </c>
      <c r="E6" s="3">
        <v>102.41</v>
      </c>
      <c r="F6" s="3">
        <v>103.1</v>
      </c>
      <c r="G6" s="3">
        <v>-4.92</v>
      </c>
      <c r="H6" s="6">
        <v>-0.0455</v>
      </c>
      <c r="I6" s="15">
        <v>69108.0</v>
      </c>
      <c r="J6" s="15">
        <v>54325.0</v>
      </c>
    </row>
    <row r="7">
      <c r="A7" s="4" t="s">
        <v>7</v>
      </c>
      <c r="B7" s="5">
        <f t="shared" si="1"/>
        <v>40809</v>
      </c>
      <c r="C7" s="3">
        <v>103.32</v>
      </c>
      <c r="D7" s="3">
        <v>104.74</v>
      </c>
      <c r="E7" s="3">
        <v>101.33</v>
      </c>
      <c r="F7" s="3">
        <v>101.66</v>
      </c>
      <c r="G7" s="3">
        <v>-1.44</v>
      </c>
      <c r="H7" s="6">
        <v>-0.014</v>
      </c>
      <c r="I7" s="15">
        <v>52426.0</v>
      </c>
      <c r="J7" s="15">
        <v>55968.0</v>
      </c>
    </row>
    <row r="8">
      <c r="A8" s="4" t="s">
        <v>8</v>
      </c>
      <c r="B8" s="5">
        <f t="shared" si="1"/>
        <v>40812</v>
      </c>
      <c r="C8" s="3">
        <v>102.34</v>
      </c>
      <c r="D8" s="3">
        <v>102.99</v>
      </c>
      <c r="E8" s="3">
        <v>99.3</v>
      </c>
      <c r="F8" s="3">
        <v>101.79</v>
      </c>
      <c r="G8" s="3">
        <v>0.13</v>
      </c>
      <c r="H8" s="3">
        <v>0.0013</v>
      </c>
      <c r="I8" s="15">
        <v>40553.0</v>
      </c>
      <c r="J8" s="15">
        <v>54108.0</v>
      </c>
    </row>
    <row r="9">
      <c r="A9" s="4" t="s">
        <v>9</v>
      </c>
      <c r="B9" s="5">
        <f t="shared" si="1"/>
        <v>40813</v>
      </c>
      <c r="C9" s="3">
        <v>102.62</v>
      </c>
      <c r="D9" s="3">
        <v>105.27</v>
      </c>
      <c r="E9" s="3">
        <v>102.33</v>
      </c>
      <c r="F9" s="3">
        <v>104.93</v>
      </c>
      <c r="G9" s="3">
        <v>3.14</v>
      </c>
      <c r="H9" s="3">
        <v>0.0308</v>
      </c>
      <c r="I9" s="15">
        <v>59158.0</v>
      </c>
      <c r="J9" s="15">
        <v>55210.0</v>
      </c>
    </row>
    <row r="10">
      <c r="A10" s="7">
        <v>40805.0</v>
      </c>
      <c r="B10" s="5">
        <f t="shared" si="1"/>
        <v>40814</v>
      </c>
      <c r="C10" s="3">
        <v>104.41</v>
      </c>
      <c r="D10" s="3">
        <v>105.27</v>
      </c>
      <c r="E10" s="3">
        <v>101.48</v>
      </c>
      <c r="F10" s="3">
        <v>102.0</v>
      </c>
      <c r="G10" s="3">
        <v>-2.93</v>
      </c>
      <c r="H10" s="6">
        <v>-0.0279</v>
      </c>
      <c r="I10" s="15">
        <v>48058.0</v>
      </c>
      <c r="J10" s="15">
        <v>58039.0</v>
      </c>
    </row>
    <row r="11">
      <c r="A11" s="8">
        <v>109.75</v>
      </c>
      <c r="B11" s="5">
        <f t="shared" si="1"/>
        <v>40815</v>
      </c>
      <c r="C11" s="3">
        <v>101.42</v>
      </c>
      <c r="D11" s="3">
        <v>103.81</v>
      </c>
      <c r="E11" s="3">
        <v>100.73</v>
      </c>
      <c r="F11" s="3">
        <v>101.78</v>
      </c>
      <c r="G11" s="3">
        <v>-0.22</v>
      </c>
      <c r="H11" s="6">
        <v>-0.0022</v>
      </c>
      <c r="I11" s="15">
        <v>47249.0</v>
      </c>
      <c r="J11" s="15">
        <v>59067.0</v>
      </c>
    </row>
    <row r="12">
      <c r="A12" s="8">
        <v>110.27</v>
      </c>
      <c r="B12" s="5">
        <f t="shared" si="1"/>
        <v>40816</v>
      </c>
      <c r="C12" s="3">
        <v>102.58</v>
      </c>
      <c r="D12" s="3">
        <v>102.58</v>
      </c>
      <c r="E12" s="3">
        <v>99.28</v>
      </c>
      <c r="F12" s="3">
        <v>99.93</v>
      </c>
      <c r="G12" s="3">
        <v>-1.85</v>
      </c>
      <c r="H12" s="6">
        <v>-0.0182</v>
      </c>
      <c r="I12" s="15">
        <v>68318.0</v>
      </c>
      <c r="J12" s="15">
        <v>62649.0</v>
      </c>
    </row>
    <row r="13">
      <c r="A13" s="8">
        <v>107.12</v>
      </c>
      <c r="B13" s="5">
        <f t="shared" si="1"/>
        <v>40819</v>
      </c>
      <c r="C13" s="3">
        <v>99.18</v>
      </c>
      <c r="D13" s="3">
        <v>99.83</v>
      </c>
      <c r="E13" s="3">
        <v>97.55</v>
      </c>
      <c r="F13" s="3">
        <v>98.53</v>
      </c>
      <c r="G13" s="3">
        <v>-1.4</v>
      </c>
      <c r="H13" s="6">
        <v>-0.014</v>
      </c>
      <c r="I13" s="15">
        <v>56625.0</v>
      </c>
      <c r="J13" s="15">
        <v>63877.0</v>
      </c>
    </row>
    <row r="14">
      <c r="A14" s="8">
        <v>107.53</v>
      </c>
      <c r="B14" s="5">
        <f t="shared" si="1"/>
        <v>40820</v>
      </c>
      <c r="C14" s="3">
        <v>97.61</v>
      </c>
      <c r="D14" s="3">
        <v>99.38</v>
      </c>
      <c r="E14" s="3">
        <v>95.99</v>
      </c>
      <c r="F14" s="3">
        <v>96.89</v>
      </c>
      <c r="G14" s="3">
        <v>-1.64</v>
      </c>
      <c r="H14" s="6">
        <v>-0.0166</v>
      </c>
      <c r="I14" s="15">
        <v>87428.0</v>
      </c>
      <c r="J14" s="15">
        <v>73156.0</v>
      </c>
    </row>
    <row r="15">
      <c r="A15" s="11">
        <v>-2.83</v>
      </c>
      <c r="B15" s="5">
        <f t="shared" si="1"/>
        <v>40821</v>
      </c>
      <c r="C15" s="3">
        <v>98.8</v>
      </c>
      <c r="D15" s="3">
        <v>100.14</v>
      </c>
      <c r="E15" s="3">
        <v>97.66</v>
      </c>
      <c r="F15" s="3">
        <v>100.07</v>
      </c>
      <c r="G15" s="3">
        <v>3.18</v>
      </c>
      <c r="H15" s="3">
        <v>0.032799999999999996</v>
      </c>
      <c r="I15" s="15">
        <v>73826.0</v>
      </c>
      <c r="J15" s="15">
        <v>79270.0</v>
      </c>
    </row>
    <row r="16">
      <c r="A16" s="12">
        <v>-0.0256</v>
      </c>
      <c r="B16" s="5">
        <f t="shared" si="1"/>
        <v>40822</v>
      </c>
      <c r="C16" s="3">
        <v>99.9</v>
      </c>
      <c r="D16" s="3">
        <v>103.26</v>
      </c>
      <c r="E16" s="3">
        <v>99.06</v>
      </c>
      <c r="F16" s="3">
        <v>103.11</v>
      </c>
      <c r="G16" s="3">
        <v>3.04</v>
      </c>
      <c r="H16" s="3">
        <v>0.0304</v>
      </c>
      <c r="I16" s="15">
        <v>58764.0</v>
      </c>
      <c r="J16" s="15">
        <v>82328.0</v>
      </c>
    </row>
    <row r="17">
      <c r="A17" s="17">
        <v>29212.0</v>
      </c>
      <c r="B17" s="5">
        <f t="shared" si="1"/>
        <v>40823</v>
      </c>
      <c r="C17" s="3">
        <v>102.93</v>
      </c>
      <c r="D17" s="3">
        <v>103.81</v>
      </c>
      <c r="E17" s="3">
        <v>101.47</v>
      </c>
      <c r="F17" s="3">
        <v>102.95</v>
      </c>
      <c r="G17" s="3">
        <v>-0.16</v>
      </c>
      <c r="H17" s="6">
        <v>-0.0016</v>
      </c>
      <c r="I17" s="15">
        <v>61002.0</v>
      </c>
      <c r="J17" s="15">
        <v>84162.0</v>
      </c>
    </row>
    <row r="18">
      <c r="A18" s="17">
        <v>52404.0</v>
      </c>
      <c r="B18" s="13">
        <f t="shared" si="1"/>
        <v>40826</v>
      </c>
      <c r="C18" s="3">
        <v>102.89</v>
      </c>
      <c r="D18" s="3">
        <v>105.82</v>
      </c>
      <c r="E18" s="3">
        <v>102.55</v>
      </c>
      <c r="F18" s="3">
        <v>105.22</v>
      </c>
      <c r="G18" s="3">
        <v>2.27</v>
      </c>
      <c r="H18" s="3">
        <v>0.022000000000000002</v>
      </c>
      <c r="I18" s="15">
        <v>62347.0</v>
      </c>
      <c r="J18" s="15">
        <v>90357.0</v>
      </c>
    </row>
    <row r="19">
      <c r="A19" s="7">
        <v>40806.0</v>
      </c>
      <c r="B19" s="13">
        <f t="shared" si="1"/>
        <v>40827</v>
      </c>
      <c r="C19" s="3">
        <v>105.16</v>
      </c>
      <c r="D19" s="3">
        <v>106.89</v>
      </c>
      <c r="E19" s="3">
        <v>103.73</v>
      </c>
      <c r="F19" s="3">
        <v>106.5</v>
      </c>
      <c r="G19" s="3">
        <v>1.28</v>
      </c>
      <c r="H19" s="3">
        <v>0.012199999999999999</v>
      </c>
      <c r="I19" s="15">
        <v>84051.0</v>
      </c>
      <c r="J19" s="15">
        <v>97217.0</v>
      </c>
    </row>
    <row r="20">
      <c r="A20" s="8">
        <v>107.94</v>
      </c>
      <c r="B20" s="13">
        <f t="shared" si="1"/>
        <v>40828</v>
      </c>
      <c r="C20" s="3">
        <v>105.89</v>
      </c>
      <c r="D20" s="3">
        <v>108.18</v>
      </c>
      <c r="E20" s="3">
        <v>105.56</v>
      </c>
      <c r="F20" s="3">
        <v>107.31</v>
      </c>
      <c r="G20" s="3">
        <v>0.81</v>
      </c>
      <c r="H20" s="3">
        <v>0.0076</v>
      </c>
      <c r="I20" s="15">
        <v>95474.0</v>
      </c>
      <c r="J20" s="15">
        <v>102053.0</v>
      </c>
    </row>
    <row r="21">
      <c r="A21" s="8">
        <v>109.46</v>
      </c>
      <c r="B21" s="13">
        <f t="shared" si="1"/>
        <v>40829</v>
      </c>
      <c r="C21" s="3">
        <v>106.93</v>
      </c>
      <c r="D21" s="3">
        <v>107.98</v>
      </c>
      <c r="E21" s="3">
        <v>105.72</v>
      </c>
      <c r="F21" s="3">
        <v>107.59</v>
      </c>
      <c r="G21" s="3">
        <v>0.28</v>
      </c>
      <c r="H21" s="3">
        <v>0.0026</v>
      </c>
      <c r="I21" s="15">
        <v>85929.0</v>
      </c>
      <c r="J21" s="15">
        <v>115326.0</v>
      </c>
    </row>
    <row r="22">
      <c r="A22" s="8">
        <v>107.09</v>
      </c>
      <c r="B22" s="13">
        <f t="shared" si="1"/>
        <v>40830</v>
      </c>
      <c r="C22" s="3">
        <v>107.51</v>
      </c>
      <c r="D22" s="3">
        <v>111.07</v>
      </c>
      <c r="E22" s="3">
        <v>107.32</v>
      </c>
      <c r="F22" s="3">
        <v>110.56</v>
      </c>
      <c r="G22" s="3">
        <v>2.97</v>
      </c>
      <c r="H22" s="3">
        <v>0.0276</v>
      </c>
      <c r="I22" s="15">
        <v>101742.0</v>
      </c>
      <c r="J22" s="15">
        <v>127486.0</v>
      </c>
    </row>
    <row r="23">
      <c r="A23" s="8">
        <v>108.5</v>
      </c>
      <c r="B23" s="13">
        <f t="shared" si="1"/>
        <v>40833</v>
      </c>
      <c r="C23" s="3">
        <v>111.28</v>
      </c>
      <c r="D23" s="3">
        <v>112.14</v>
      </c>
      <c r="E23" s="3">
        <v>108.28</v>
      </c>
      <c r="F23" s="3">
        <v>108.63</v>
      </c>
      <c r="G23" s="3">
        <v>-1.93</v>
      </c>
      <c r="H23" s="6">
        <v>-0.0175</v>
      </c>
      <c r="I23" s="15">
        <v>86719.0</v>
      </c>
      <c r="J23" s="15">
        <v>130461.0</v>
      </c>
    </row>
    <row r="24">
      <c r="A24" s="9">
        <f>+0.97</f>
        <v>0.97</v>
      </c>
      <c r="B24" s="13">
        <f t="shared" si="1"/>
        <v>40834</v>
      </c>
      <c r="C24" s="3">
        <v>108.63</v>
      </c>
      <c r="D24" s="3">
        <v>110.68</v>
      </c>
      <c r="E24" s="3">
        <v>107.22</v>
      </c>
      <c r="F24" s="3">
        <v>109.9</v>
      </c>
      <c r="G24" s="3">
        <v>1.27</v>
      </c>
      <c r="H24" s="3">
        <v>0.011699999999999999</v>
      </c>
      <c r="I24" s="15">
        <v>133173.0</v>
      </c>
      <c r="J24" s="15">
        <v>140245.0</v>
      </c>
    </row>
    <row r="25">
      <c r="A25" s="9">
        <f>+0.9%</f>
        <v>0.009</v>
      </c>
      <c r="B25" s="13">
        <f t="shared" si="1"/>
        <v>40835</v>
      </c>
      <c r="C25" s="3">
        <v>109.87</v>
      </c>
      <c r="D25" s="3">
        <v>110.78</v>
      </c>
      <c r="E25" s="3">
        <v>107.0</v>
      </c>
      <c r="F25" s="3">
        <v>107.31</v>
      </c>
      <c r="G25" s="3">
        <v>-2.59</v>
      </c>
      <c r="H25" s="6">
        <v>-0.0236</v>
      </c>
      <c r="I25" s="15">
        <v>125227.0</v>
      </c>
      <c r="J25" s="15">
        <v>141298.0</v>
      </c>
    </row>
    <row r="26">
      <c r="A26" s="16">
        <v>41453.0</v>
      </c>
      <c r="B26" s="13">
        <f t="shared" si="1"/>
        <v>40836</v>
      </c>
      <c r="C26" s="3">
        <v>107.51</v>
      </c>
      <c r="D26" s="3">
        <v>108.9</v>
      </c>
      <c r="E26" s="3">
        <v>106.19</v>
      </c>
      <c r="F26" s="3">
        <v>108.49</v>
      </c>
      <c r="G26" s="3">
        <v>1.18</v>
      </c>
      <c r="H26" s="3">
        <v>0.011000000000000001</v>
      </c>
      <c r="I26" s="15">
        <v>111908.0</v>
      </c>
      <c r="J26" s="15">
        <v>148130.0</v>
      </c>
    </row>
    <row r="27">
      <c r="A27" s="16">
        <v>50560.0</v>
      </c>
      <c r="B27" s="13">
        <f t="shared" si="1"/>
        <v>40837</v>
      </c>
      <c r="C27" s="3">
        <v>108.67</v>
      </c>
      <c r="D27" s="3">
        <v>110.55</v>
      </c>
      <c r="E27" s="3">
        <v>108.0</v>
      </c>
      <c r="F27" s="3">
        <v>108.37</v>
      </c>
      <c r="G27" s="3">
        <v>-0.12</v>
      </c>
      <c r="H27" s="6">
        <v>-0.0011</v>
      </c>
      <c r="I27" s="15">
        <v>73516.0</v>
      </c>
      <c r="J27" s="15">
        <v>151156.0</v>
      </c>
    </row>
    <row r="28">
      <c r="A28" s="7">
        <v>40807.0</v>
      </c>
      <c r="B28" s="13">
        <f t="shared" si="1"/>
        <v>40840</v>
      </c>
      <c r="C28" s="3">
        <v>108.65</v>
      </c>
      <c r="D28" s="3">
        <v>110.32</v>
      </c>
      <c r="E28" s="3">
        <v>108.21</v>
      </c>
      <c r="F28" s="3">
        <v>110.17</v>
      </c>
      <c r="G28" s="3">
        <v>1.8</v>
      </c>
      <c r="H28" s="3">
        <v>0.0166</v>
      </c>
      <c r="I28" s="15">
        <v>73343.0</v>
      </c>
      <c r="J28" s="15">
        <v>147246.0</v>
      </c>
    </row>
    <row r="29">
      <c r="A29" s="8">
        <v>107.99</v>
      </c>
      <c r="B29" s="13">
        <f t="shared" si="1"/>
        <v>40841</v>
      </c>
      <c r="C29" s="3">
        <v>110.08</v>
      </c>
      <c r="D29" s="3">
        <v>110.71</v>
      </c>
      <c r="E29" s="3">
        <v>108.2</v>
      </c>
      <c r="F29" s="3">
        <v>109.64</v>
      </c>
      <c r="G29" s="3">
        <v>-0.53</v>
      </c>
      <c r="H29" s="6">
        <v>-0.0048</v>
      </c>
      <c r="I29" s="15">
        <v>114485.0</v>
      </c>
      <c r="J29" s="15">
        <v>147137.0</v>
      </c>
    </row>
    <row r="30">
      <c r="A30" s="8">
        <v>110.0</v>
      </c>
      <c r="B30" s="13">
        <f t="shared" si="1"/>
        <v>40842</v>
      </c>
      <c r="C30" s="3">
        <v>109.58</v>
      </c>
      <c r="D30" s="3">
        <v>110.44</v>
      </c>
      <c r="E30" s="3">
        <v>107.71</v>
      </c>
      <c r="F30" s="3">
        <v>107.82</v>
      </c>
      <c r="G30" s="3">
        <v>-1.82</v>
      </c>
      <c r="H30" s="6">
        <v>-0.0166</v>
      </c>
      <c r="I30" s="15">
        <v>104245.0</v>
      </c>
      <c r="J30" s="15">
        <v>157949.0</v>
      </c>
    </row>
    <row r="31">
      <c r="A31" s="8">
        <v>106.61</v>
      </c>
      <c r="B31" s="13">
        <f t="shared" si="1"/>
        <v>40843</v>
      </c>
      <c r="C31" s="3">
        <v>108.3</v>
      </c>
      <c r="D31" s="3">
        <v>111.98</v>
      </c>
      <c r="E31" s="3">
        <v>108.28</v>
      </c>
      <c r="F31" s="3">
        <v>111.23</v>
      </c>
      <c r="G31" s="3">
        <v>3.41</v>
      </c>
      <c r="H31" s="3">
        <v>0.0316</v>
      </c>
      <c r="I31" s="15">
        <v>144346.0</v>
      </c>
      <c r="J31" s="15">
        <v>158637.0</v>
      </c>
    </row>
    <row r="32">
      <c r="A32" s="8">
        <v>108.02</v>
      </c>
      <c r="B32" s="13">
        <f t="shared" si="1"/>
        <v>40844</v>
      </c>
      <c r="C32" s="3">
        <v>111.34</v>
      </c>
      <c r="D32" s="3">
        <v>111.34</v>
      </c>
      <c r="E32" s="3">
        <v>109.05</v>
      </c>
      <c r="F32" s="3">
        <v>109.31</v>
      </c>
      <c r="G32" s="3">
        <v>-1.92</v>
      </c>
      <c r="H32" s="6">
        <v>-0.0173</v>
      </c>
      <c r="I32" s="15">
        <v>98186.0</v>
      </c>
      <c r="J32" s="15">
        <v>163063.0</v>
      </c>
    </row>
    <row r="33">
      <c r="A33" s="11">
        <v>-0.48</v>
      </c>
      <c r="B33" s="13">
        <f t="shared" si="1"/>
        <v>40847</v>
      </c>
      <c r="C33" s="3">
        <v>109.35</v>
      </c>
      <c r="D33" s="3">
        <v>109.61</v>
      </c>
      <c r="E33" s="3">
        <v>107.5</v>
      </c>
      <c r="F33" s="3">
        <v>108.84</v>
      </c>
      <c r="G33" s="3">
        <v>-0.47</v>
      </c>
      <c r="H33" s="6">
        <v>-0.0043</v>
      </c>
      <c r="I33" s="15">
        <v>84660.0</v>
      </c>
      <c r="J33" s="15">
        <v>163395.0</v>
      </c>
    </row>
    <row r="34">
      <c r="A34" s="12">
        <v>-0.0044</v>
      </c>
      <c r="B34" s="5">
        <f t="shared" si="1"/>
        <v>40848</v>
      </c>
      <c r="C34" s="3">
        <v>108.3</v>
      </c>
      <c r="D34" s="3">
        <v>108.64</v>
      </c>
      <c r="E34" s="3">
        <v>105.21</v>
      </c>
      <c r="F34" s="3">
        <v>108.38</v>
      </c>
      <c r="G34" s="3">
        <v>-0.46</v>
      </c>
      <c r="H34" s="6">
        <v>-0.0042</v>
      </c>
      <c r="I34" s="15">
        <v>133134.0</v>
      </c>
      <c r="J34" s="15">
        <v>169238.0</v>
      </c>
    </row>
    <row r="35">
      <c r="A35" s="17">
        <v>60004.0</v>
      </c>
      <c r="B35" s="5">
        <f t="shared" si="1"/>
        <v>40849</v>
      </c>
      <c r="C35" s="3">
        <v>107.62</v>
      </c>
      <c r="D35" s="3">
        <v>110.03</v>
      </c>
      <c r="E35" s="3">
        <v>107.37</v>
      </c>
      <c r="F35" s="3">
        <v>108.15</v>
      </c>
      <c r="G35" s="3">
        <v>-0.23</v>
      </c>
      <c r="H35" s="6">
        <v>-0.0021</v>
      </c>
      <c r="I35" s="15">
        <v>160822.0</v>
      </c>
      <c r="J35" s="15">
        <v>159993.0</v>
      </c>
    </row>
    <row r="36">
      <c r="A36" s="17">
        <v>50324.0</v>
      </c>
      <c r="B36" s="5">
        <f t="shared" si="1"/>
        <v>40850</v>
      </c>
      <c r="C36" s="3">
        <v>108.01</v>
      </c>
      <c r="D36" s="3">
        <v>109.99</v>
      </c>
      <c r="E36" s="3">
        <v>106.65</v>
      </c>
      <c r="F36" s="3">
        <v>109.65</v>
      </c>
      <c r="G36" s="3">
        <v>1.5</v>
      </c>
      <c r="H36" s="3">
        <v>0.0139</v>
      </c>
      <c r="I36" s="15">
        <v>140168.0</v>
      </c>
      <c r="J36" s="15">
        <v>167346.0</v>
      </c>
    </row>
    <row r="37">
      <c r="A37" s="7">
        <v>40808.0</v>
      </c>
      <c r="B37" s="5">
        <f t="shared" si="1"/>
        <v>40851</v>
      </c>
      <c r="C37" s="3">
        <v>109.55</v>
      </c>
      <c r="D37" s="3">
        <v>111.14</v>
      </c>
      <c r="E37" s="3">
        <v>109.15</v>
      </c>
      <c r="F37" s="3">
        <v>110.74</v>
      </c>
      <c r="G37" s="3">
        <v>1.09</v>
      </c>
      <c r="H37" s="3">
        <v>0.009899999999999999</v>
      </c>
      <c r="I37" s="15">
        <v>114077.0</v>
      </c>
      <c r="J37" s="15">
        <v>167173.0</v>
      </c>
    </row>
    <row r="38">
      <c r="A38" s="8">
        <v>106.29</v>
      </c>
      <c r="B38" s="5">
        <f t="shared" si="1"/>
        <v>40854</v>
      </c>
      <c r="C38" s="3">
        <v>111.72</v>
      </c>
      <c r="D38" s="3">
        <v>113.8</v>
      </c>
      <c r="E38" s="3">
        <v>109.91</v>
      </c>
      <c r="F38" s="3">
        <v>113.16</v>
      </c>
      <c r="G38" s="3">
        <v>2.42</v>
      </c>
      <c r="H38" s="3">
        <v>0.0219</v>
      </c>
      <c r="I38" s="15">
        <v>106682.0</v>
      </c>
      <c r="J38" s="15">
        <v>169013.0</v>
      </c>
    </row>
    <row r="39">
      <c r="A39" s="8">
        <v>106.59</v>
      </c>
      <c r="B39" s="5">
        <f t="shared" si="1"/>
        <v>40855</v>
      </c>
      <c r="C39" s="3">
        <v>113.22</v>
      </c>
      <c r="D39" s="3">
        <v>115.0</v>
      </c>
      <c r="E39" s="3">
        <v>112.81</v>
      </c>
      <c r="F39" s="3">
        <v>113.84</v>
      </c>
      <c r="G39" s="3">
        <v>0.68</v>
      </c>
      <c r="H39" s="3">
        <v>0.006</v>
      </c>
      <c r="I39" s="15">
        <v>171243.0</v>
      </c>
      <c r="J39" s="15">
        <v>169885.0</v>
      </c>
    </row>
    <row r="40">
      <c r="A40" s="8">
        <v>102.41</v>
      </c>
      <c r="B40" s="5">
        <f t="shared" si="1"/>
        <v>40856</v>
      </c>
      <c r="C40" s="3">
        <v>114.27</v>
      </c>
      <c r="D40" s="3">
        <v>114.52</v>
      </c>
      <c r="E40" s="3">
        <v>110.87</v>
      </c>
      <c r="F40" s="3">
        <v>111.36</v>
      </c>
      <c r="G40" s="3">
        <v>-2.48</v>
      </c>
      <c r="H40" s="6">
        <v>-0.0218</v>
      </c>
      <c r="I40" s="15">
        <v>205563.0</v>
      </c>
      <c r="J40" s="15">
        <v>175775.0</v>
      </c>
    </row>
    <row r="41">
      <c r="A41" s="8">
        <v>103.1</v>
      </c>
      <c r="B41" s="13">
        <f t="shared" si="1"/>
        <v>40857</v>
      </c>
      <c r="C41" s="3">
        <v>111.4</v>
      </c>
      <c r="D41" s="3">
        <v>112.97</v>
      </c>
      <c r="E41" s="3">
        <v>110.3</v>
      </c>
      <c r="F41" s="3">
        <v>112.53</v>
      </c>
      <c r="G41" s="3">
        <v>1.17</v>
      </c>
      <c r="H41" s="3">
        <v>0.0105</v>
      </c>
      <c r="I41" s="15">
        <v>186914.0</v>
      </c>
      <c r="J41" s="15">
        <v>182990.0</v>
      </c>
    </row>
    <row r="42">
      <c r="A42" s="11">
        <v>-4.92</v>
      </c>
      <c r="B42" s="13">
        <f t="shared" si="1"/>
        <v>40858</v>
      </c>
      <c r="C42" s="3">
        <v>111.9</v>
      </c>
      <c r="D42" s="3">
        <v>113.54</v>
      </c>
      <c r="E42" s="3">
        <v>111.89</v>
      </c>
      <c r="F42" s="3">
        <v>112.93</v>
      </c>
      <c r="G42" s="3">
        <v>0.4</v>
      </c>
      <c r="H42" s="3">
        <v>0.0036</v>
      </c>
      <c r="I42" s="15">
        <v>143787.0</v>
      </c>
      <c r="J42" s="15">
        <v>191473.0</v>
      </c>
    </row>
    <row r="43">
      <c r="A43" s="12">
        <v>-0.0455</v>
      </c>
      <c r="B43" s="13">
        <f t="shared" si="1"/>
        <v>40861</v>
      </c>
      <c r="C43" s="3">
        <v>113.5</v>
      </c>
      <c r="D43" s="3">
        <v>113.6</v>
      </c>
      <c r="E43" s="3">
        <v>110.53</v>
      </c>
      <c r="F43" s="3">
        <v>111.28</v>
      </c>
      <c r="G43" s="3">
        <v>-1.65</v>
      </c>
      <c r="H43" s="6">
        <v>-0.0146</v>
      </c>
      <c r="I43" s="15">
        <v>222217.0</v>
      </c>
      <c r="J43" s="15">
        <v>206021.0</v>
      </c>
    </row>
    <row r="44">
      <c r="A44" s="17">
        <v>69108.0</v>
      </c>
      <c r="B44" s="13">
        <f t="shared" si="1"/>
        <v>40862</v>
      </c>
      <c r="C44" s="3">
        <v>111.36</v>
      </c>
      <c r="D44" s="3">
        <v>112.7</v>
      </c>
      <c r="E44" s="3">
        <v>111.05</v>
      </c>
      <c r="F44" s="3">
        <v>112.18</v>
      </c>
      <c r="G44" s="3">
        <v>0.9</v>
      </c>
      <c r="H44" s="3">
        <v>0.008100000000000001</v>
      </c>
      <c r="I44" s="15">
        <v>196617.0</v>
      </c>
      <c r="J44" s="15">
        <v>208165.0</v>
      </c>
    </row>
    <row r="45">
      <c r="A45" s="17">
        <v>54325.0</v>
      </c>
      <c r="B45" s="13">
        <f t="shared" si="1"/>
        <v>40863</v>
      </c>
      <c r="C45" s="3">
        <v>112.2</v>
      </c>
      <c r="D45" s="3">
        <v>112.5</v>
      </c>
      <c r="E45" s="3">
        <v>110.14</v>
      </c>
      <c r="F45" s="3">
        <v>111.88</v>
      </c>
      <c r="G45" s="3">
        <v>-0.3</v>
      </c>
      <c r="H45" s="6">
        <v>-0.0027</v>
      </c>
      <c r="I45" s="15">
        <v>270960.0</v>
      </c>
      <c r="J45" s="15">
        <v>198491.0</v>
      </c>
    </row>
    <row r="46">
      <c r="A46" s="7">
        <v>40809.0</v>
      </c>
      <c r="B46" s="13">
        <f t="shared" si="1"/>
        <v>40864</v>
      </c>
      <c r="C46" s="3">
        <v>110.85</v>
      </c>
      <c r="D46" s="3">
        <v>111.98</v>
      </c>
      <c r="E46" s="3">
        <v>107.56</v>
      </c>
      <c r="F46" s="3">
        <v>108.22</v>
      </c>
      <c r="G46" s="3">
        <v>-3.66</v>
      </c>
      <c r="H46" s="6">
        <v>-0.0327</v>
      </c>
      <c r="I46" s="15">
        <v>269899.0</v>
      </c>
      <c r="J46" s="15">
        <v>197248.0</v>
      </c>
    </row>
    <row r="47">
      <c r="A47" s="8">
        <v>103.32</v>
      </c>
      <c r="B47" s="13">
        <f t="shared" si="1"/>
        <v>40865</v>
      </c>
      <c r="C47" s="3">
        <v>107.53</v>
      </c>
      <c r="D47" s="3">
        <v>109.99</v>
      </c>
      <c r="E47" s="3">
        <v>106.97</v>
      </c>
      <c r="F47" s="3">
        <v>107.56</v>
      </c>
      <c r="G47" s="3">
        <v>-0.66</v>
      </c>
      <c r="H47" s="6">
        <v>-0.0061</v>
      </c>
      <c r="I47" s="15">
        <v>207453.0</v>
      </c>
      <c r="J47" s="15">
        <v>192414.0</v>
      </c>
    </row>
    <row r="48">
      <c r="A48" s="8">
        <v>104.74</v>
      </c>
      <c r="B48" s="13">
        <f t="shared" si="1"/>
        <v>40868</v>
      </c>
      <c r="C48" s="3">
        <v>107.46</v>
      </c>
      <c r="D48" s="3">
        <v>107.74</v>
      </c>
      <c r="E48" s="3">
        <v>105.65</v>
      </c>
      <c r="F48" s="3">
        <v>106.88</v>
      </c>
      <c r="G48" s="3">
        <v>-0.68</v>
      </c>
      <c r="H48" s="6">
        <v>-0.0063</v>
      </c>
      <c r="I48" s="15">
        <v>183497.0</v>
      </c>
      <c r="J48" s="15">
        <v>181716.0</v>
      </c>
    </row>
    <row r="49">
      <c r="A49" s="8">
        <v>101.33</v>
      </c>
      <c r="B49" s="13">
        <f t="shared" si="1"/>
        <v>40869</v>
      </c>
      <c r="C49" s="3">
        <v>106.62</v>
      </c>
      <c r="D49" s="3">
        <v>109.45</v>
      </c>
      <c r="E49" s="3">
        <v>106.62</v>
      </c>
      <c r="F49" s="3">
        <v>109.03</v>
      </c>
      <c r="G49" s="3">
        <v>2.15</v>
      </c>
      <c r="H49" s="3">
        <v>0.020099999999999996</v>
      </c>
      <c r="I49" s="15">
        <v>215453.0</v>
      </c>
      <c r="J49" s="15">
        <v>166536.0</v>
      </c>
    </row>
    <row r="50">
      <c r="A50" s="8">
        <v>101.66</v>
      </c>
      <c r="B50" s="13">
        <f t="shared" si="1"/>
        <v>40870</v>
      </c>
      <c r="C50" s="3">
        <v>108.61</v>
      </c>
      <c r="D50" s="3">
        <v>108.85</v>
      </c>
      <c r="E50" s="3">
        <v>106.82</v>
      </c>
      <c r="F50" s="3">
        <v>107.02</v>
      </c>
      <c r="G50" s="3">
        <v>-2.01</v>
      </c>
      <c r="H50" s="6">
        <v>-0.0184</v>
      </c>
      <c r="I50" s="15">
        <v>193006.0</v>
      </c>
      <c r="J50" s="15">
        <v>165356.0</v>
      </c>
    </row>
    <row r="51">
      <c r="A51" s="11">
        <v>-1.44</v>
      </c>
      <c r="B51" s="13">
        <f t="shared" si="1"/>
        <v>40871</v>
      </c>
      <c r="C51" s="3">
        <v>107.3</v>
      </c>
      <c r="D51" s="3">
        <v>108.09</v>
      </c>
      <c r="E51" s="3">
        <v>107.04</v>
      </c>
      <c r="F51" s="3">
        <v>107.78</v>
      </c>
      <c r="G51" s="3">
        <v>0.76</v>
      </c>
      <c r="H51" s="3">
        <v>0.0070999999999999995</v>
      </c>
      <c r="I51" s="15">
        <v>66692.0</v>
      </c>
      <c r="J51" s="15">
        <v>171584.0</v>
      </c>
    </row>
    <row r="52">
      <c r="A52" s="12">
        <v>-0.014</v>
      </c>
      <c r="B52" s="13">
        <f t="shared" si="1"/>
        <v>40872</v>
      </c>
      <c r="C52" s="3">
        <v>107.5</v>
      </c>
      <c r="D52" s="3">
        <v>107.79</v>
      </c>
      <c r="E52" s="3">
        <v>105.85</v>
      </c>
      <c r="F52" s="3">
        <v>106.4</v>
      </c>
      <c r="G52" s="3">
        <v>-1.38</v>
      </c>
      <c r="H52" s="6">
        <v>-0.0128</v>
      </c>
      <c r="I52" s="15">
        <v>128579.0</v>
      </c>
      <c r="J52" s="15">
        <v>174937.0</v>
      </c>
    </row>
    <row r="53">
      <c r="A53" s="17">
        <v>52426.0</v>
      </c>
      <c r="B53" s="13">
        <f t="shared" si="1"/>
        <v>40875</v>
      </c>
      <c r="C53" s="3">
        <v>106.73</v>
      </c>
      <c r="D53" s="3">
        <v>109.49</v>
      </c>
      <c r="E53" s="3">
        <v>106.63</v>
      </c>
      <c r="F53" s="3">
        <v>109.0</v>
      </c>
      <c r="G53" s="3">
        <v>2.6</v>
      </c>
      <c r="H53" s="3">
        <v>0.024399999999999998</v>
      </c>
      <c r="I53" s="15">
        <v>209068.0</v>
      </c>
      <c r="J53" s="15">
        <v>170803.0</v>
      </c>
    </row>
    <row r="54">
      <c r="A54" s="17">
        <v>55968.0</v>
      </c>
      <c r="B54" s="13">
        <f t="shared" si="1"/>
        <v>40876</v>
      </c>
      <c r="C54" s="3">
        <v>108.52</v>
      </c>
      <c r="D54" s="3">
        <v>111.0</v>
      </c>
      <c r="E54" s="3">
        <v>108.39</v>
      </c>
      <c r="F54" s="3">
        <v>110.82</v>
      </c>
      <c r="G54" s="3">
        <v>1.82</v>
      </c>
      <c r="H54" s="3">
        <v>0.0167</v>
      </c>
      <c r="I54" s="15">
        <v>223508.0</v>
      </c>
      <c r="J54" s="15">
        <v>157724.0</v>
      </c>
    </row>
    <row r="55">
      <c r="A55" s="7">
        <v>40812.0</v>
      </c>
      <c r="B55" s="13">
        <f t="shared" si="1"/>
        <v>40877</v>
      </c>
      <c r="C55" s="3">
        <v>110.8</v>
      </c>
      <c r="D55" s="3">
        <v>112.03</v>
      </c>
      <c r="E55" s="3">
        <v>109.65</v>
      </c>
      <c r="F55" s="3">
        <v>110.52</v>
      </c>
      <c r="G55" s="3">
        <v>-0.3</v>
      </c>
      <c r="H55" s="6">
        <v>-0.0027</v>
      </c>
      <c r="I55" s="15">
        <v>231067.0</v>
      </c>
      <c r="J55" s="15">
        <v>150423.0</v>
      </c>
    </row>
    <row r="56">
      <c r="A56" s="8">
        <v>102.34</v>
      </c>
      <c r="B56" s="5">
        <f t="shared" si="1"/>
        <v>40878</v>
      </c>
      <c r="C56" s="3">
        <v>110.75</v>
      </c>
      <c r="D56" s="3">
        <v>111.24</v>
      </c>
      <c r="E56" s="3">
        <v>108.18</v>
      </c>
      <c r="F56" s="3">
        <v>108.99</v>
      </c>
      <c r="G56" s="3">
        <v>-1.53</v>
      </c>
      <c r="H56" s="6">
        <v>-0.0138</v>
      </c>
      <c r="I56" s="15">
        <v>187086.0</v>
      </c>
      <c r="J56" s="15">
        <v>150045.0</v>
      </c>
    </row>
    <row r="57">
      <c r="A57" s="8">
        <v>102.99</v>
      </c>
      <c r="B57" s="5">
        <f t="shared" si="1"/>
        <v>40879</v>
      </c>
      <c r="C57" s="3">
        <v>109.09</v>
      </c>
      <c r="D57" s="3">
        <v>110.41</v>
      </c>
      <c r="E57" s="3">
        <v>108.62</v>
      </c>
      <c r="F57" s="3">
        <v>109.94</v>
      </c>
      <c r="G57" s="3">
        <v>0.95</v>
      </c>
      <c r="H57" s="3">
        <v>0.0087</v>
      </c>
      <c r="I57" s="15">
        <v>156649.0</v>
      </c>
      <c r="J57" s="15">
        <v>150157.0</v>
      </c>
    </row>
    <row r="58">
      <c r="A58" s="8">
        <v>99.3</v>
      </c>
      <c r="B58" s="5">
        <f t="shared" si="1"/>
        <v>40882</v>
      </c>
      <c r="C58" s="3">
        <v>110.55</v>
      </c>
      <c r="D58" s="3">
        <v>111.62</v>
      </c>
      <c r="E58" s="3">
        <v>109.2</v>
      </c>
      <c r="F58" s="3">
        <v>109.81</v>
      </c>
      <c r="G58" s="3">
        <v>-0.13</v>
      </c>
      <c r="H58" s="6">
        <v>-0.0012</v>
      </c>
      <c r="I58" s="15">
        <v>145847.0</v>
      </c>
      <c r="J58" s="15">
        <v>138596.0</v>
      </c>
    </row>
    <row r="59">
      <c r="A59" s="8">
        <v>101.79</v>
      </c>
      <c r="B59" s="5">
        <f t="shared" si="1"/>
        <v>40883</v>
      </c>
      <c r="C59" s="3">
        <v>109.19</v>
      </c>
      <c r="D59" s="3">
        <v>110.96</v>
      </c>
      <c r="E59" s="3">
        <v>109.04</v>
      </c>
      <c r="F59" s="3">
        <v>110.81</v>
      </c>
      <c r="G59" s="3">
        <v>1.0</v>
      </c>
      <c r="H59" s="3">
        <v>0.0091</v>
      </c>
      <c r="I59" s="15">
        <v>135048.0</v>
      </c>
      <c r="J59" s="15">
        <v>127268.0</v>
      </c>
    </row>
    <row r="60">
      <c r="A60" s="9">
        <f>+0.13</f>
        <v>0.13</v>
      </c>
      <c r="B60" s="5">
        <f t="shared" si="1"/>
        <v>40884</v>
      </c>
      <c r="C60" s="3">
        <v>110.7</v>
      </c>
      <c r="D60" s="3">
        <v>111.49</v>
      </c>
      <c r="E60" s="3">
        <v>109.0</v>
      </c>
      <c r="F60" s="3">
        <v>109.53</v>
      </c>
      <c r="G60" s="3">
        <v>-1.28</v>
      </c>
      <c r="H60" s="6">
        <v>-0.0116</v>
      </c>
      <c r="I60" s="15">
        <v>167441.0</v>
      </c>
      <c r="J60" s="15">
        <v>110162.0</v>
      </c>
    </row>
    <row r="61">
      <c r="A61" s="9">
        <f>+0.13%</f>
        <v>0.0013</v>
      </c>
      <c r="B61" s="5">
        <f t="shared" si="1"/>
        <v>40885</v>
      </c>
      <c r="C61" s="3">
        <v>109.6</v>
      </c>
      <c r="D61" s="3">
        <v>110.67</v>
      </c>
      <c r="E61" s="3">
        <v>107.28</v>
      </c>
      <c r="F61" s="3">
        <v>108.11</v>
      </c>
      <c r="G61" s="3">
        <v>-1.42</v>
      </c>
      <c r="H61" s="6">
        <v>-0.013</v>
      </c>
      <c r="I61" s="15">
        <v>172097.0</v>
      </c>
      <c r="J61" s="15">
        <v>106707.0</v>
      </c>
    </row>
    <row r="62">
      <c r="A62" s="16">
        <v>40553.0</v>
      </c>
      <c r="B62" s="5">
        <f t="shared" si="1"/>
        <v>40886</v>
      </c>
      <c r="C62" s="3">
        <v>107.66</v>
      </c>
      <c r="D62" s="3">
        <v>108.99</v>
      </c>
      <c r="E62" s="3">
        <v>107.11</v>
      </c>
      <c r="F62" s="3">
        <v>108.62</v>
      </c>
      <c r="G62" s="3">
        <v>0.51</v>
      </c>
      <c r="H62" s="3">
        <v>0.004699999999999999</v>
      </c>
      <c r="I62" s="15">
        <v>159306.0</v>
      </c>
      <c r="J62" s="15">
        <v>88282.0</v>
      </c>
    </row>
    <row r="63">
      <c r="A63" s="16">
        <v>54108.0</v>
      </c>
      <c r="B63" s="13">
        <f t="shared" si="1"/>
        <v>40889</v>
      </c>
      <c r="C63" s="3">
        <v>108.75</v>
      </c>
      <c r="D63" s="3">
        <v>108.75</v>
      </c>
      <c r="E63" s="3">
        <v>107.0</v>
      </c>
      <c r="F63" s="3">
        <v>107.26</v>
      </c>
      <c r="G63" s="3">
        <v>-1.36</v>
      </c>
      <c r="H63" s="6">
        <v>-0.0125</v>
      </c>
      <c r="I63" s="15">
        <v>141316.0</v>
      </c>
      <c r="J63" s="15">
        <v>67831.0</v>
      </c>
    </row>
    <row r="64">
      <c r="A64" s="7">
        <v>40813.0</v>
      </c>
      <c r="B64" s="13">
        <f t="shared" si="1"/>
        <v>40890</v>
      </c>
      <c r="C64" s="3">
        <v>107.23</v>
      </c>
      <c r="D64" s="3">
        <v>111.1</v>
      </c>
      <c r="E64" s="3">
        <v>107.07</v>
      </c>
      <c r="F64" s="3">
        <v>109.5</v>
      </c>
      <c r="G64" s="3">
        <v>2.24</v>
      </c>
      <c r="H64" s="3">
        <v>0.0209</v>
      </c>
      <c r="I64" s="15">
        <v>156387.0</v>
      </c>
      <c r="J64" s="15">
        <v>45036.0</v>
      </c>
    </row>
    <row r="65">
      <c r="A65" s="8">
        <v>102.62</v>
      </c>
      <c r="B65" s="13">
        <f t="shared" si="1"/>
        <v>40891</v>
      </c>
      <c r="C65" s="3">
        <v>109.47</v>
      </c>
      <c r="D65" s="3">
        <v>109.5</v>
      </c>
      <c r="E65" s="3">
        <v>104.36</v>
      </c>
      <c r="F65" s="3">
        <v>105.02</v>
      </c>
      <c r="G65" s="3">
        <v>-4.48</v>
      </c>
      <c r="H65" s="6">
        <v>-0.0409</v>
      </c>
      <c r="I65" s="15">
        <v>98846.0</v>
      </c>
      <c r="J65" s="15">
        <v>26764.0</v>
      </c>
    </row>
    <row r="66">
      <c r="A66" s="8">
        <v>105.27</v>
      </c>
      <c r="B66" s="13">
        <f t="shared" si="1"/>
        <v>40892</v>
      </c>
      <c r="C66" s="3">
        <v>104.88</v>
      </c>
      <c r="D66" s="3">
        <v>106.5</v>
      </c>
      <c r="E66" s="3">
        <v>104.88</v>
      </c>
      <c r="F66" s="3">
        <v>105.09</v>
      </c>
      <c r="G66" s="3">
        <v>0.07</v>
      </c>
      <c r="H66" s="3">
        <v>7.000000000000001E-4</v>
      </c>
      <c r="I66" s="15">
        <v>14325.0</v>
      </c>
      <c r="J66" s="3">
        <v>0.0</v>
      </c>
    </row>
    <row r="67">
      <c r="A67" s="8">
        <v>102.33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104.93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+3.14</f>
        <v>3.14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+3.08%</f>
        <v>0.0308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59158.0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55210.0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40814.0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104.41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105.27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101.48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102.0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-2.93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-0.0279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48058.0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58039.0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40815.0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101.42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103.81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100.73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101.78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-0.22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-0.0022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47249.0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59067.0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40816.0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102.58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102.58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99.28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99.93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-1.85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-0.0182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68318.0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62649.0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40819.0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99.18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99.83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97.55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98.53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-1.4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-0.014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56625.0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63877.0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40820.0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97.61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99.38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95.99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96.89</v>
      </c>
      <c r="B113" s="3" t="str">
        <f t="shared" si="1"/>
        <v/>
      </c>
    </row>
    <row r="114">
      <c r="A114" s="11">
        <v>-1.64</v>
      </c>
      <c r="B114" s="3" t="str">
        <f t="shared" si="1"/>
        <v>#REF!</v>
      </c>
    </row>
    <row r="115">
      <c r="A115" s="12">
        <v>-0.0166</v>
      </c>
      <c r="B115" s="3" t="str">
        <f t="shared" si="1"/>
        <v>#REF!</v>
      </c>
    </row>
    <row r="116">
      <c r="A116" s="17">
        <v>87428.0</v>
      </c>
      <c r="B116" s="3" t="str">
        <f t="shared" si="1"/>
        <v>#REF!</v>
      </c>
    </row>
    <row r="117">
      <c r="A117" s="17">
        <v>73156.0</v>
      </c>
      <c r="B117" s="3" t="str">
        <f t="shared" si="1"/>
        <v>#REF!</v>
      </c>
    </row>
    <row r="118">
      <c r="A118" s="7">
        <v>40821.0</v>
      </c>
      <c r="B118" s="3" t="str">
        <f t="shared" si="1"/>
        <v>#REF!</v>
      </c>
    </row>
    <row r="119">
      <c r="A119" s="8">
        <v>98.8</v>
      </c>
      <c r="B119" s="3" t="str">
        <f t="shared" si="1"/>
        <v>#REF!</v>
      </c>
    </row>
    <row r="120">
      <c r="A120" s="8">
        <v>100.14</v>
      </c>
      <c r="B120" s="3" t="str">
        <f t="shared" si="1"/>
        <v>#REF!</v>
      </c>
    </row>
    <row r="121">
      <c r="A121" s="8">
        <v>97.66</v>
      </c>
      <c r="B121" s="3" t="str">
        <f t="shared" si="1"/>
        <v>#REF!</v>
      </c>
    </row>
    <row r="122">
      <c r="A122" s="8">
        <v>100.07</v>
      </c>
      <c r="B122" s="3" t="str">
        <f t="shared" si="1"/>
        <v>#REF!</v>
      </c>
    </row>
    <row r="123">
      <c r="A123" s="9">
        <f>+3.18</f>
        <v>3.18</v>
      </c>
      <c r="B123" s="3" t="str">
        <f t="shared" si="1"/>
        <v>#REF!</v>
      </c>
    </row>
    <row r="124">
      <c r="A124" s="9">
        <f>+3.28%</f>
        <v>0.0328</v>
      </c>
      <c r="B124" s="3" t="str">
        <f t="shared" si="1"/>
        <v>#REF!</v>
      </c>
    </row>
    <row r="125">
      <c r="A125" s="16">
        <v>73826.0</v>
      </c>
      <c r="B125" s="3" t="str">
        <f t="shared" si="1"/>
        <v>#REF!</v>
      </c>
    </row>
    <row r="126">
      <c r="A126" s="16">
        <v>79270.0</v>
      </c>
      <c r="B126" s="3" t="str">
        <f t="shared" si="1"/>
        <v>#REF!</v>
      </c>
    </row>
    <row r="127">
      <c r="A127" s="7">
        <v>40822.0</v>
      </c>
      <c r="B127" s="3" t="str">
        <f t="shared" si="1"/>
        <v>#REF!</v>
      </c>
    </row>
    <row r="128">
      <c r="A128" s="8">
        <v>99.9</v>
      </c>
      <c r="B128" s="3" t="str">
        <f t="shared" si="1"/>
        <v>#REF!</v>
      </c>
    </row>
    <row r="129">
      <c r="A129" s="8">
        <v>103.26</v>
      </c>
      <c r="B129" s="3" t="str">
        <f t="shared" si="1"/>
        <v>#REF!</v>
      </c>
    </row>
    <row r="130">
      <c r="A130" s="8">
        <v>99.06</v>
      </c>
      <c r="B130" s="3" t="str">
        <f t="shared" si="1"/>
        <v>#REF!</v>
      </c>
    </row>
    <row r="131">
      <c r="A131" s="8">
        <v>103.11</v>
      </c>
      <c r="B131" s="3" t="str">
        <f t="shared" si="1"/>
        <v>#REF!</v>
      </c>
    </row>
    <row r="132">
      <c r="A132" s="9">
        <f>+3.04</f>
        <v>3.04</v>
      </c>
      <c r="B132" s="3" t="str">
        <f t="shared" si="1"/>
        <v>#REF!</v>
      </c>
    </row>
    <row r="133">
      <c r="A133" s="9">
        <f>+3.04%</f>
        <v>0.0304</v>
      </c>
      <c r="B133" s="3" t="str">
        <f t="shared" si="1"/>
        <v>#REF!</v>
      </c>
    </row>
    <row r="134">
      <c r="A134" s="16">
        <v>58764.0</v>
      </c>
      <c r="B134" s="3" t="str">
        <f t="shared" si="1"/>
        <v>#REF!</v>
      </c>
    </row>
    <row r="135">
      <c r="A135" s="16">
        <v>82328.0</v>
      </c>
      <c r="B135" s="3" t="str">
        <f t="shared" si="1"/>
        <v>#REF!</v>
      </c>
    </row>
    <row r="136">
      <c r="A136" s="7">
        <v>40823.0</v>
      </c>
      <c r="B136" s="3" t="str">
        <f t="shared" si="1"/>
        <v>#REF!</v>
      </c>
    </row>
    <row r="137">
      <c r="A137" s="8">
        <v>102.93</v>
      </c>
      <c r="B137" s="3" t="str">
        <f t="shared" si="1"/>
        <v>#REF!</v>
      </c>
    </row>
    <row r="138">
      <c r="A138" s="8">
        <v>103.81</v>
      </c>
      <c r="B138" s="3" t="str">
        <f t="shared" si="1"/>
        <v>#REF!</v>
      </c>
    </row>
    <row r="139">
      <c r="A139" s="8">
        <v>101.47</v>
      </c>
      <c r="B139" s="3" t="str">
        <f t="shared" si="1"/>
        <v>#REF!</v>
      </c>
    </row>
    <row r="140">
      <c r="A140" s="8">
        <v>102.95</v>
      </c>
      <c r="B140" s="3" t="str">
        <f t="shared" si="1"/>
        <v>#REF!</v>
      </c>
    </row>
    <row r="141">
      <c r="A141" s="11">
        <v>-0.16</v>
      </c>
      <c r="B141" s="3" t="str">
        <f t="shared" si="1"/>
        <v>#REF!</v>
      </c>
    </row>
    <row r="142">
      <c r="A142" s="12">
        <v>-0.0016</v>
      </c>
      <c r="B142" s="3" t="str">
        <f t="shared" si="1"/>
        <v>#REF!</v>
      </c>
    </row>
    <row r="143">
      <c r="A143" s="17">
        <v>61002.0</v>
      </c>
      <c r="B143" s="3" t="str">
        <f t="shared" si="1"/>
        <v>#REF!</v>
      </c>
    </row>
    <row r="144">
      <c r="A144" s="17">
        <v>84162.0</v>
      </c>
      <c r="B144" s="3" t="str">
        <f t="shared" si="1"/>
        <v>#REF!</v>
      </c>
    </row>
    <row r="145">
      <c r="A145" s="14">
        <v>40826.0</v>
      </c>
      <c r="B145" s="3" t="str">
        <f t="shared" si="1"/>
        <v>#REF!</v>
      </c>
    </row>
    <row r="146">
      <c r="A146" s="8">
        <v>102.89</v>
      </c>
      <c r="B146" s="3" t="str">
        <f t="shared" si="1"/>
        <v>#REF!</v>
      </c>
    </row>
    <row r="147">
      <c r="A147" s="8">
        <v>105.82</v>
      </c>
      <c r="B147" s="3" t="str">
        <f t="shared" si="1"/>
        <v>#REF!</v>
      </c>
    </row>
    <row r="148">
      <c r="A148" s="8">
        <v>102.55</v>
      </c>
      <c r="B148" s="3" t="str">
        <f t="shared" si="1"/>
        <v>#REF!</v>
      </c>
    </row>
    <row r="149">
      <c r="A149" s="8">
        <v>105.22</v>
      </c>
      <c r="B149" s="3" t="str">
        <f t="shared" si="1"/>
        <v>#REF!</v>
      </c>
    </row>
    <row r="150">
      <c r="A150" s="9">
        <f>+2.27</f>
        <v>2.27</v>
      </c>
      <c r="B150" s="3" t="str">
        <f t="shared" si="1"/>
        <v>#REF!</v>
      </c>
    </row>
    <row r="151">
      <c r="A151" s="9">
        <f>+2.2%</f>
        <v>0.022</v>
      </c>
      <c r="B151" s="3" t="str">
        <f t="shared" si="1"/>
        <v>#REF!</v>
      </c>
    </row>
    <row r="152">
      <c r="A152" s="16">
        <v>62347.0</v>
      </c>
      <c r="B152" s="3" t="str">
        <f t="shared" si="1"/>
        <v>#REF!</v>
      </c>
    </row>
    <row r="153">
      <c r="A153" s="16">
        <v>90357.0</v>
      </c>
      <c r="B153" s="3" t="str">
        <f t="shared" si="1"/>
        <v>#REF!</v>
      </c>
    </row>
    <row r="154">
      <c r="A154" s="14">
        <v>40827.0</v>
      </c>
      <c r="B154" s="3" t="str">
        <f t="shared" si="1"/>
        <v>#REF!</v>
      </c>
    </row>
    <row r="155">
      <c r="A155" s="8">
        <v>105.16</v>
      </c>
      <c r="B155" s="3" t="str">
        <f t="shared" si="1"/>
        <v>#REF!</v>
      </c>
    </row>
    <row r="156">
      <c r="A156" s="8">
        <v>106.89</v>
      </c>
      <c r="B156" s="3" t="str">
        <f t="shared" si="1"/>
        <v>#REF!</v>
      </c>
    </row>
    <row r="157">
      <c r="A157" s="8">
        <v>103.73</v>
      </c>
      <c r="B157" s="3" t="str">
        <f t="shared" si="1"/>
        <v>#REF!</v>
      </c>
    </row>
    <row r="158">
      <c r="A158" s="8">
        <v>106.5</v>
      </c>
      <c r="B158" s="3" t="str">
        <f t="shared" si="1"/>
        <v>#REF!</v>
      </c>
    </row>
    <row r="159">
      <c r="A159" s="9">
        <f>+1.28</f>
        <v>1.28</v>
      </c>
      <c r="B159" s="3" t="str">
        <f t="shared" si="1"/>
        <v>#REF!</v>
      </c>
    </row>
    <row r="160">
      <c r="A160" s="9">
        <f>+1.22%</f>
        <v>0.0122</v>
      </c>
      <c r="B160" s="3" t="str">
        <f t="shared" si="1"/>
        <v>#REF!</v>
      </c>
    </row>
    <row r="161">
      <c r="A161" s="16">
        <v>84051.0</v>
      </c>
      <c r="B161" s="3" t="str">
        <f t="shared" si="1"/>
        <v>#REF!</v>
      </c>
    </row>
    <row r="162">
      <c r="A162" s="16">
        <v>97217.0</v>
      </c>
      <c r="B162" s="3" t="str">
        <f t="shared" si="1"/>
        <v>#REF!</v>
      </c>
    </row>
    <row r="163">
      <c r="A163" s="14">
        <v>40828.0</v>
      </c>
      <c r="B163" s="3" t="str">
        <f t="shared" si="1"/>
        <v>#REF!</v>
      </c>
    </row>
    <row r="164">
      <c r="A164" s="8">
        <v>105.89</v>
      </c>
      <c r="B164" s="3" t="str">
        <f t="shared" si="1"/>
        <v>#REF!</v>
      </c>
    </row>
    <row r="165">
      <c r="A165" s="8">
        <v>108.18</v>
      </c>
      <c r="B165" s="3" t="str">
        <f t="shared" si="1"/>
        <v>#REF!</v>
      </c>
    </row>
    <row r="166">
      <c r="A166" s="8">
        <v>105.56</v>
      </c>
      <c r="B166" s="3" t="str">
        <f t="shared" si="1"/>
        <v>#REF!</v>
      </c>
    </row>
    <row r="167">
      <c r="A167" s="8">
        <v>107.31</v>
      </c>
      <c r="B167" s="3" t="str">
        <f t="shared" si="1"/>
        <v>#REF!</v>
      </c>
    </row>
    <row r="168">
      <c r="A168" s="9">
        <f>+0.81</f>
        <v>0.81</v>
      </c>
      <c r="B168" s="3" t="str">
        <f t="shared" si="1"/>
        <v>#REF!</v>
      </c>
    </row>
    <row r="169">
      <c r="A169" s="9">
        <f>+0.76%</f>
        <v>0.0076</v>
      </c>
      <c r="B169" s="3" t="str">
        <f t="shared" si="1"/>
        <v>#REF!</v>
      </c>
    </row>
    <row r="170">
      <c r="A170" s="16">
        <v>95474.0</v>
      </c>
      <c r="B170" s="3" t="str">
        <f t="shared" si="1"/>
        <v>#REF!</v>
      </c>
    </row>
    <row r="171">
      <c r="A171" s="16">
        <v>102053.0</v>
      </c>
      <c r="B171" s="3" t="str">
        <f t="shared" si="1"/>
        <v>#REF!</v>
      </c>
    </row>
    <row r="172">
      <c r="A172" s="14">
        <v>40829.0</v>
      </c>
      <c r="B172" s="3" t="str">
        <f t="shared" si="1"/>
        <v>#REF!</v>
      </c>
    </row>
    <row r="173">
      <c r="A173" s="8">
        <v>106.93</v>
      </c>
      <c r="B173" s="3" t="str">
        <f t="shared" si="1"/>
        <v>#REF!</v>
      </c>
    </row>
    <row r="174">
      <c r="A174" s="8">
        <v>107.98</v>
      </c>
      <c r="B174" s="3" t="str">
        <f t="shared" si="1"/>
        <v>#REF!</v>
      </c>
    </row>
    <row r="175">
      <c r="A175" s="8">
        <v>105.72</v>
      </c>
      <c r="B175" s="3" t="str">
        <f t="shared" si="1"/>
        <v>#REF!</v>
      </c>
    </row>
    <row r="176">
      <c r="A176" s="8">
        <v>107.59</v>
      </c>
      <c r="B176" s="3" t="str">
        <f t="shared" si="1"/>
        <v>#REF!</v>
      </c>
    </row>
    <row r="177">
      <c r="A177" s="9">
        <f>+0.28</f>
        <v>0.28</v>
      </c>
      <c r="B177" s="3" t="str">
        <f t="shared" si="1"/>
        <v>#REF!</v>
      </c>
    </row>
    <row r="178">
      <c r="A178" s="9">
        <f>+0.26%</f>
        <v>0.0026</v>
      </c>
      <c r="B178" s="3" t="str">
        <f t="shared" si="1"/>
        <v>#REF!</v>
      </c>
    </row>
    <row r="179">
      <c r="A179" s="16">
        <v>85929.0</v>
      </c>
      <c r="B179" s="3" t="str">
        <f t="shared" si="1"/>
        <v>#REF!</v>
      </c>
    </row>
    <row r="180">
      <c r="A180" s="16">
        <v>115326.0</v>
      </c>
      <c r="B180" s="3" t="str">
        <f t="shared" si="1"/>
        <v>#REF!</v>
      </c>
    </row>
    <row r="181">
      <c r="A181" s="14">
        <v>40830.0</v>
      </c>
      <c r="B181" s="3" t="str">
        <f t="shared" si="1"/>
        <v>#REF!</v>
      </c>
    </row>
    <row r="182">
      <c r="A182" s="8">
        <v>107.51</v>
      </c>
      <c r="B182" s="3" t="str">
        <f t="shared" si="1"/>
        <v>#REF!</v>
      </c>
    </row>
    <row r="183">
      <c r="A183" s="8">
        <v>111.07</v>
      </c>
      <c r="B183" s="3" t="str">
        <f t="shared" si="1"/>
        <v>#REF!</v>
      </c>
    </row>
    <row r="184">
      <c r="A184" s="8">
        <v>107.32</v>
      </c>
      <c r="B184" s="3" t="str">
        <f t="shared" si="1"/>
        <v>#REF!</v>
      </c>
    </row>
    <row r="185">
      <c r="A185" s="8">
        <v>110.56</v>
      </c>
      <c r="B185" s="3" t="str">
        <f t="shared" si="1"/>
        <v>#REF!</v>
      </c>
    </row>
    <row r="186">
      <c r="A186" s="9">
        <f>+2.97</f>
        <v>2.97</v>
      </c>
      <c r="B186" s="3" t="str">
        <f t="shared" si="1"/>
        <v>#REF!</v>
      </c>
    </row>
    <row r="187">
      <c r="A187" s="9">
        <f>+2.76%</f>
        <v>0.0276</v>
      </c>
      <c r="B187" s="3" t="str">
        <f t="shared" si="1"/>
        <v>#REF!</v>
      </c>
    </row>
    <row r="188">
      <c r="A188" s="16">
        <v>101742.0</v>
      </c>
      <c r="B188" s="3" t="str">
        <f t="shared" si="1"/>
        <v>#REF!</v>
      </c>
    </row>
    <row r="189">
      <c r="A189" s="16">
        <v>127486.0</v>
      </c>
      <c r="B189" s="3" t="str">
        <f t="shared" si="1"/>
        <v>#REF!</v>
      </c>
    </row>
    <row r="190">
      <c r="A190" s="14">
        <v>40833.0</v>
      </c>
      <c r="B190" s="3" t="str">
        <f t="shared" si="1"/>
        <v>#REF!</v>
      </c>
    </row>
    <row r="191">
      <c r="A191" s="8">
        <v>111.28</v>
      </c>
      <c r="B191" s="3" t="str">
        <f t="shared" si="1"/>
        <v>#REF!</v>
      </c>
    </row>
    <row r="192">
      <c r="A192" s="8">
        <v>112.14</v>
      </c>
      <c r="B192" s="3" t="str">
        <f t="shared" si="1"/>
        <v>#REF!</v>
      </c>
    </row>
    <row r="193">
      <c r="A193" s="8">
        <v>108.28</v>
      </c>
      <c r="B193" s="3" t="str">
        <f t="shared" si="1"/>
        <v>#REF!</v>
      </c>
    </row>
    <row r="194">
      <c r="A194" s="8">
        <v>108.63</v>
      </c>
      <c r="B194" s="3" t="str">
        <f t="shared" si="1"/>
        <v>#REF!</v>
      </c>
    </row>
    <row r="195">
      <c r="A195" s="11">
        <v>-1.93</v>
      </c>
      <c r="B195" s="3" t="str">
        <f t="shared" si="1"/>
        <v>#REF!</v>
      </c>
    </row>
    <row r="196">
      <c r="A196" s="12">
        <v>-0.0175</v>
      </c>
      <c r="B196" s="3" t="str">
        <f t="shared" si="1"/>
        <v>#REF!</v>
      </c>
    </row>
    <row r="197">
      <c r="A197" s="17">
        <v>86719.0</v>
      </c>
      <c r="B197" s="3" t="str">
        <f t="shared" si="1"/>
        <v>#REF!</v>
      </c>
    </row>
    <row r="198">
      <c r="A198" s="17">
        <v>130461.0</v>
      </c>
      <c r="B198" s="3" t="str">
        <f t="shared" si="1"/>
        <v>#REF!</v>
      </c>
    </row>
    <row r="199">
      <c r="A199" s="14">
        <v>40834.0</v>
      </c>
      <c r="B199" s="3" t="str">
        <f t="shared" si="1"/>
        <v>#REF!</v>
      </c>
    </row>
    <row r="200">
      <c r="A200" s="8">
        <v>108.63</v>
      </c>
      <c r="B200" s="3" t="str">
        <f t="shared" si="1"/>
        <v>#REF!</v>
      </c>
    </row>
    <row r="201">
      <c r="A201" s="8">
        <v>110.68</v>
      </c>
      <c r="B201" s="3" t="str">
        <f t="shared" si="1"/>
        <v>#REF!</v>
      </c>
    </row>
    <row r="202">
      <c r="A202" s="8">
        <v>107.22</v>
      </c>
      <c r="B202" s="3" t="str">
        <f t="shared" si="1"/>
        <v>#REF!</v>
      </c>
    </row>
    <row r="203">
      <c r="A203" s="8">
        <v>109.9</v>
      </c>
      <c r="B203" s="3" t="str">
        <f t="shared" si="1"/>
        <v>#REF!</v>
      </c>
    </row>
    <row r="204">
      <c r="A204" s="9">
        <f>+1.27</f>
        <v>1.27</v>
      </c>
      <c r="B204" s="3" t="str">
        <f t="shared" si="1"/>
        <v>#REF!</v>
      </c>
    </row>
    <row r="205">
      <c r="A205" s="9">
        <f>+1.17%</f>
        <v>0.0117</v>
      </c>
      <c r="B205" s="3" t="str">
        <f t="shared" si="1"/>
        <v>#REF!</v>
      </c>
    </row>
    <row r="206">
      <c r="A206" s="16">
        <v>133173.0</v>
      </c>
      <c r="B206" s="3" t="str">
        <f t="shared" si="1"/>
        <v>#REF!</v>
      </c>
    </row>
    <row r="207">
      <c r="A207" s="16">
        <v>140245.0</v>
      </c>
      <c r="B207" s="3" t="str">
        <f t="shared" si="1"/>
        <v>#REF!</v>
      </c>
    </row>
    <row r="208">
      <c r="A208" s="14">
        <v>40835.0</v>
      </c>
      <c r="B208" s="3" t="str">
        <f t="shared" si="1"/>
        <v>#REF!</v>
      </c>
    </row>
    <row r="209">
      <c r="A209" s="8">
        <v>109.87</v>
      </c>
      <c r="B209" s="3" t="str">
        <f t="shared" si="1"/>
        <v>#REF!</v>
      </c>
    </row>
    <row r="210">
      <c r="A210" s="8">
        <v>110.78</v>
      </c>
      <c r="B210" s="3" t="str">
        <f t="shared" si="1"/>
        <v>#REF!</v>
      </c>
    </row>
    <row r="211">
      <c r="A211" s="8">
        <v>107.0</v>
      </c>
      <c r="B211" s="3" t="str">
        <f t="shared" si="1"/>
        <v>#REF!</v>
      </c>
    </row>
    <row r="212">
      <c r="A212" s="8">
        <v>107.31</v>
      </c>
      <c r="B212" s="3" t="str">
        <f t="shared" si="1"/>
        <v>#REF!</v>
      </c>
    </row>
    <row r="213">
      <c r="A213" s="11">
        <v>-2.59</v>
      </c>
      <c r="B213" s="3" t="str">
        <f t="shared" si="1"/>
        <v>#REF!</v>
      </c>
    </row>
    <row r="214">
      <c r="A214" s="12">
        <v>-0.0236</v>
      </c>
      <c r="B214" s="3" t="str">
        <f t="shared" si="1"/>
        <v>#REF!</v>
      </c>
    </row>
    <row r="215">
      <c r="A215" s="17">
        <v>125227.0</v>
      </c>
      <c r="B215" s="3" t="str">
        <f t="shared" si="1"/>
        <v>#REF!</v>
      </c>
    </row>
    <row r="216">
      <c r="A216" s="17">
        <v>141298.0</v>
      </c>
      <c r="B216" s="3" t="str">
        <f t="shared" si="1"/>
        <v>#REF!</v>
      </c>
    </row>
    <row r="217">
      <c r="A217" s="14">
        <v>40836.0</v>
      </c>
      <c r="B217" s="3" t="str">
        <f t="shared" si="1"/>
        <v>#REF!</v>
      </c>
    </row>
    <row r="218">
      <c r="A218" s="8">
        <v>107.51</v>
      </c>
      <c r="B218" s="3" t="str">
        <f t="shared" si="1"/>
        <v>#REF!</v>
      </c>
    </row>
    <row r="219">
      <c r="A219" s="8">
        <v>108.9</v>
      </c>
      <c r="B219" s="3" t="str">
        <f t="shared" si="1"/>
        <v>#REF!</v>
      </c>
    </row>
    <row r="220">
      <c r="A220" s="8">
        <v>106.19</v>
      </c>
      <c r="B220" s="3" t="str">
        <f t="shared" si="1"/>
        <v>#REF!</v>
      </c>
    </row>
    <row r="221">
      <c r="A221" s="8">
        <v>108.49</v>
      </c>
      <c r="B221" s="3" t="str">
        <f t="shared" si="1"/>
        <v>#REF!</v>
      </c>
    </row>
    <row r="222">
      <c r="A222" s="9">
        <f>+1.18</f>
        <v>1.18</v>
      </c>
      <c r="B222" s="3" t="str">
        <f t="shared" si="1"/>
        <v>#REF!</v>
      </c>
    </row>
    <row r="223">
      <c r="A223" s="9">
        <f>+1.1%</f>
        <v>0.011</v>
      </c>
      <c r="B223" s="3" t="str">
        <f t="shared" si="1"/>
        <v>#REF!</v>
      </c>
    </row>
    <row r="224">
      <c r="A224" s="16">
        <v>111908.0</v>
      </c>
      <c r="B224" s="3" t="str">
        <f t="shared" si="1"/>
        <v>#REF!</v>
      </c>
    </row>
    <row r="225">
      <c r="A225" s="16">
        <v>148130.0</v>
      </c>
      <c r="B225" s="3" t="str">
        <f t="shared" si="1"/>
        <v>#REF!</v>
      </c>
    </row>
    <row r="226">
      <c r="A226" s="14">
        <v>40837.0</v>
      </c>
      <c r="B226" s="3" t="str">
        <f t="shared" si="1"/>
        <v>#REF!</v>
      </c>
    </row>
    <row r="227">
      <c r="A227" s="8">
        <v>108.67</v>
      </c>
      <c r="B227" s="3" t="str">
        <f t="shared" si="1"/>
        <v>#REF!</v>
      </c>
    </row>
    <row r="228">
      <c r="A228" s="8">
        <v>110.55</v>
      </c>
      <c r="B228" s="3" t="str">
        <f t="shared" si="1"/>
        <v>#REF!</v>
      </c>
    </row>
    <row r="229">
      <c r="A229" s="8">
        <v>108.0</v>
      </c>
      <c r="B229" s="3" t="str">
        <f t="shared" si="1"/>
        <v>#REF!</v>
      </c>
    </row>
    <row r="230">
      <c r="A230" s="8">
        <v>108.37</v>
      </c>
      <c r="B230" s="3" t="str">
        <f t="shared" si="1"/>
        <v>#REF!</v>
      </c>
    </row>
    <row r="231">
      <c r="A231" s="11">
        <v>-0.12</v>
      </c>
      <c r="B231" s="3" t="str">
        <f t="shared" si="1"/>
        <v>#REF!</v>
      </c>
    </row>
    <row r="232">
      <c r="A232" s="12">
        <v>-0.0011</v>
      </c>
      <c r="B232" s="3" t="str">
        <f t="shared" si="1"/>
        <v>#REF!</v>
      </c>
    </row>
    <row r="233">
      <c r="A233" s="17">
        <v>73516.0</v>
      </c>
      <c r="B233" s="3" t="str">
        <f t="shared" si="1"/>
        <v>#REF!</v>
      </c>
    </row>
    <row r="234">
      <c r="A234" s="17">
        <v>151156.0</v>
      </c>
      <c r="B234" s="3" t="str">
        <f t="shared" si="1"/>
        <v>#REF!</v>
      </c>
    </row>
    <row r="235">
      <c r="A235" s="14">
        <v>40840.0</v>
      </c>
      <c r="B235" s="3" t="str">
        <f t="shared" si="1"/>
        <v>#REF!</v>
      </c>
    </row>
    <row r="236">
      <c r="A236" s="8">
        <v>108.65</v>
      </c>
      <c r="B236" s="3" t="str">
        <f t="shared" si="1"/>
        <v>#REF!</v>
      </c>
    </row>
    <row r="237">
      <c r="A237" s="8">
        <v>110.32</v>
      </c>
      <c r="B237" s="3" t="str">
        <f t="shared" si="1"/>
        <v>#REF!</v>
      </c>
    </row>
    <row r="238">
      <c r="A238" s="8">
        <v>108.21</v>
      </c>
      <c r="B238" s="3" t="str">
        <f t="shared" si="1"/>
        <v>#REF!</v>
      </c>
    </row>
    <row r="239">
      <c r="A239" s="8">
        <v>110.17</v>
      </c>
      <c r="B239" s="3" t="str">
        <f t="shared" si="1"/>
        <v>#REF!</v>
      </c>
    </row>
    <row r="240">
      <c r="A240" s="9">
        <f>+1.8</f>
        <v>1.8</v>
      </c>
      <c r="B240" s="3" t="str">
        <f t="shared" si="1"/>
        <v>#REF!</v>
      </c>
    </row>
    <row r="241">
      <c r="A241" s="9">
        <f>+1.66%</f>
        <v>0.0166</v>
      </c>
      <c r="B241" s="3" t="str">
        <f t="shared" si="1"/>
        <v>#REF!</v>
      </c>
    </row>
    <row r="242">
      <c r="A242" s="16">
        <v>73343.0</v>
      </c>
      <c r="B242" s="3" t="str">
        <f t="shared" si="1"/>
        <v>#REF!</v>
      </c>
    </row>
    <row r="243">
      <c r="A243" s="16">
        <v>147246.0</v>
      </c>
      <c r="B243" s="3" t="str">
        <f t="shared" si="1"/>
        <v>#REF!</v>
      </c>
    </row>
    <row r="244">
      <c r="A244" s="14">
        <v>40841.0</v>
      </c>
      <c r="B244" s="3" t="str">
        <f t="shared" si="1"/>
        <v>#REF!</v>
      </c>
    </row>
    <row r="245">
      <c r="A245" s="8">
        <v>110.08</v>
      </c>
      <c r="B245" s="3" t="str">
        <f t="shared" si="1"/>
        <v>#REF!</v>
      </c>
    </row>
    <row r="246">
      <c r="A246" s="8">
        <v>110.71</v>
      </c>
      <c r="B246" s="3" t="str">
        <f t="shared" si="1"/>
        <v>#REF!</v>
      </c>
    </row>
    <row r="247">
      <c r="A247" s="8">
        <v>108.2</v>
      </c>
      <c r="B247" s="3" t="str">
        <f t="shared" si="1"/>
        <v>#REF!</v>
      </c>
    </row>
    <row r="248">
      <c r="A248" s="8">
        <v>109.64</v>
      </c>
      <c r="B248" s="3" t="str">
        <f t="shared" si="1"/>
        <v>#REF!</v>
      </c>
    </row>
    <row r="249">
      <c r="A249" s="11">
        <v>-0.53</v>
      </c>
      <c r="B249" s="3" t="str">
        <f t="shared" si="1"/>
        <v>#REF!</v>
      </c>
    </row>
    <row r="250">
      <c r="A250" s="12">
        <v>-0.0048</v>
      </c>
      <c r="B250" s="3" t="str">
        <f t="shared" si="1"/>
        <v>#REF!</v>
      </c>
    </row>
    <row r="251">
      <c r="A251" s="17">
        <v>114485.0</v>
      </c>
      <c r="B251" s="3" t="str">
        <f t="shared" si="1"/>
        <v>#REF!</v>
      </c>
    </row>
    <row r="252">
      <c r="A252" s="17">
        <v>147137.0</v>
      </c>
      <c r="B252" s="3" t="str">
        <f t="shared" si="1"/>
        <v>#REF!</v>
      </c>
    </row>
    <row r="253">
      <c r="A253" s="14">
        <v>40842.0</v>
      </c>
      <c r="B253" s="3" t="str">
        <f t="shared" si="1"/>
        <v>#REF!</v>
      </c>
    </row>
    <row r="254">
      <c r="A254" s="8">
        <v>109.58</v>
      </c>
      <c r="B254" s="3" t="str">
        <f t="shared" si="1"/>
        <v>#REF!</v>
      </c>
    </row>
    <row r="255">
      <c r="A255" s="8">
        <v>110.44</v>
      </c>
      <c r="B255" s="3" t="str">
        <f t="shared" si="1"/>
        <v>#REF!</v>
      </c>
    </row>
    <row r="256">
      <c r="A256" s="8">
        <v>107.71</v>
      </c>
      <c r="B256" s="3" t="str">
        <f t="shared" si="1"/>
        <v>#REF!</v>
      </c>
    </row>
    <row r="257">
      <c r="A257" s="8">
        <v>107.82</v>
      </c>
      <c r="B257" s="3" t="str">
        <f t="shared" si="1"/>
        <v>#REF!</v>
      </c>
    </row>
    <row r="258">
      <c r="A258" s="11">
        <v>-1.82</v>
      </c>
      <c r="B258" s="3" t="str">
        <f t="shared" si="1"/>
        <v>#REF!</v>
      </c>
    </row>
    <row r="259">
      <c r="A259" s="12">
        <v>-0.0166</v>
      </c>
      <c r="B259" s="3" t="str">
        <f t="shared" si="1"/>
        <v>#REF!</v>
      </c>
    </row>
    <row r="260">
      <c r="A260" s="17">
        <v>104245.0</v>
      </c>
      <c r="B260" s="3" t="str">
        <f t="shared" si="1"/>
        <v>#REF!</v>
      </c>
    </row>
    <row r="261">
      <c r="A261" s="17">
        <v>157949.0</v>
      </c>
      <c r="B261" s="3" t="str">
        <f t="shared" si="1"/>
        <v>#REF!</v>
      </c>
    </row>
    <row r="262">
      <c r="A262" s="14">
        <v>40843.0</v>
      </c>
      <c r="B262" s="3" t="str">
        <f t="shared" si="1"/>
        <v>#REF!</v>
      </c>
    </row>
    <row r="263">
      <c r="A263" s="8">
        <v>108.3</v>
      </c>
      <c r="B263" s="3" t="str">
        <f t="shared" si="1"/>
        <v>#REF!</v>
      </c>
    </row>
    <row r="264">
      <c r="A264" s="8">
        <v>111.98</v>
      </c>
      <c r="B264" s="3" t="str">
        <f t="shared" si="1"/>
        <v>#REF!</v>
      </c>
    </row>
    <row r="265">
      <c r="A265" s="8">
        <v>108.28</v>
      </c>
      <c r="B265" s="3" t="str">
        <f t="shared" si="1"/>
        <v>#REF!</v>
      </c>
    </row>
    <row r="266">
      <c r="A266" s="8">
        <v>111.23</v>
      </c>
      <c r="B266" s="3" t="str">
        <f t="shared" si="1"/>
        <v>#REF!</v>
      </c>
    </row>
    <row r="267">
      <c r="A267" s="9">
        <f>+3.41</f>
        <v>3.41</v>
      </c>
      <c r="B267" s="3" t="str">
        <f t="shared" si="1"/>
        <v>#REF!</v>
      </c>
    </row>
    <row r="268">
      <c r="A268" s="9">
        <f>+3.16%</f>
        <v>0.0316</v>
      </c>
      <c r="B268" s="3" t="str">
        <f t="shared" si="1"/>
        <v>#REF!</v>
      </c>
    </row>
    <row r="269">
      <c r="A269" s="16">
        <v>144346.0</v>
      </c>
      <c r="B269" s="3" t="str">
        <f t="shared" si="1"/>
        <v>#REF!</v>
      </c>
    </row>
    <row r="270">
      <c r="A270" s="16">
        <v>158637.0</v>
      </c>
      <c r="B270" s="3" t="str">
        <f t="shared" si="1"/>
        <v>#REF!</v>
      </c>
    </row>
    <row r="271">
      <c r="A271" s="14">
        <v>40844.0</v>
      </c>
      <c r="B271" s="3" t="str">
        <f t="shared" si="1"/>
        <v>#REF!</v>
      </c>
    </row>
    <row r="272">
      <c r="A272" s="8">
        <v>111.34</v>
      </c>
      <c r="B272" s="3" t="str">
        <f t="shared" si="1"/>
        <v>#REF!</v>
      </c>
    </row>
    <row r="273">
      <c r="A273" s="8">
        <v>111.34</v>
      </c>
      <c r="B273" s="3" t="str">
        <f t="shared" si="1"/>
        <v>#REF!</v>
      </c>
    </row>
    <row r="274">
      <c r="A274" s="8">
        <v>109.05</v>
      </c>
      <c r="B274" s="3" t="str">
        <f t="shared" si="1"/>
        <v>#REF!</v>
      </c>
    </row>
    <row r="275">
      <c r="A275" s="8">
        <v>109.31</v>
      </c>
      <c r="B275" s="3" t="str">
        <f t="shared" si="1"/>
        <v>#REF!</v>
      </c>
    </row>
    <row r="276">
      <c r="A276" s="11">
        <v>-1.92</v>
      </c>
      <c r="B276" s="3" t="str">
        <f t="shared" si="1"/>
        <v>#REF!</v>
      </c>
    </row>
    <row r="277">
      <c r="A277" s="12">
        <v>-0.0173</v>
      </c>
      <c r="B277" s="3" t="str">
        <f t="shared" si="1"/>
        <v>#REF!</v>
      </c>
    </row>
    <row r="278">
      <c r="A278" s="17">
        <v>98186.0</v>
      </c>
      <c r="B278" s="3" t="str">
        <f t="shared" si="1"/>
        <v>#REF!</v>
      </c>
    </row>
    <row r="279">
      <c r="A279" s="17">
        <v>163063.0</v>
      </c>
      <c r="B279" s="3" t="str">
        <f t="shared" si="1"/>
        <v>#REF!</v>
      </c>
    </row>
    <row r="280">
      <c r="A280" s="14">
        <v>40847.0</v>
      </c>
      <c r="B280" s="3" t="str">
        <f t="shared" si="1"/>
        <v>#REF!</v>
      </c>
    </row>
    <row r="281">
      <c r="A281" s="8">
        <v>109.35</v>
      </c>
      <c r="B281" s="3" t="str">
        <f t="shared" si="1"/>
        <v>#REF!</v>
      </c>
    </row>
    <row r="282">
      <c r="A282" s="8">
        <v>109.61</v>
      </c>
      <c r="B282" s="3" t="str">
        <f t="shared" si="1"/>
        <v>#REF!</v>
      </c>
    </row>
    <row r="283">
      <c r="A283" s="8">
        <v>107.5</v>
      </c>
      <c r="B283" s="3" t="str">
        <f t="shared" si="1"/>
        <v>#REF!</v>
      </c>
    </row>
    <row r="284">
      <c r="A284" s="8">
        <v>108.84</v>
      </c>
      <c r="B284" s="3" t="str">
        <f t="shared" si="1"/>
        <v>#REF!</v>
      </c>
    </row>
    <row r="285">
      <c r="A285" s="11">
        <v>-0.47</v>
      </c>
      <c r="B285" s="3" t="str">
        <f t="shared" si="1"/>
        <v>#REF!</v>
      </c>
    </row>
    <row r="286">
      <c r="A286" s="12">
        <v>-0.0043</v>
      </c>
      <c r="B286" s="3" t="str">
        <f t="shared" si="1"/>
        <v>#REF!</v>
      </c>
    </row>
    <row r="287">
      <c r="A287" s="17">
        <v>84660.0</v>
      </c>
      <c r="B287" s="3" t="str">
        <f t="shared" si="1"/>
        <v>#REF!</v>
      </c>
    </row>
    <row r="288">
      <c r="A288" s="17">
        <v>163395.0</v>
      </c>
      <c r="B288" s="3" t="str">
        <f t="shared" si="1"/>
        <v>#REF!</v>
      </c>
    </row>
    <row r="289">
      <c r="A289" s="7">
        <v>40848.0</v>
      </c>
      <c r="B289" s="3" t="str">
        <f t="shared" si="1"/>
        <v>#REF!</v>
      </c>
    </row>
    <row r="290">
      <c r="A290" s="8">
        <v>108.3</v>
      </c>
      <c r="B290" s="3" t="str">
        <f t="shared" si="1"/>
        <v>#REF!</v>
      </c>
    </row>
    <row r="291">
      <c r="A291" s="8">
        <v>108.64</v>
      </c>
      <c r="B291" s="3" t="str">
        <f t="shared" si="1"/>
        <v>#REF!</v>
      </c>
    </row>
    <row r="292">
      <c r="A292" s="8">
        <v>105.21</v>
      </c>
      <c r="B292" s="3" t="str">
        <f t="shared" si="1"/>
        <v>#REF!</v>
      </c>
    </row>
    <row r="293">
      <c r="A293" s="8">
        <v>108.38</v>
      </c>
      <c r="B293" s="3" t="str">
        <f t="shared" si="1"/>
        <v>#REF!</v>
      </c>
    </row>
    <row r="294">
      <c r="A294" s="11">
        <v>-0.46</v>
      </c>
      <c r="B294" s="3" t="str">
        <f t="shared" si="1"/>
        <v>#REF!</v>
      </c>
    </row>
    <row r="295">
      <c r="A295" s="12">
        <v>-0.0042</v>
      </c>
      <c r="B295" s="3" t="str">
        <f t="shared" si="1"/>
        <v>#REF!</v>
      </c>
    </row>
    <row r="296">
      <c r="A296" s="17">
        <v>133134.0</v>
      </c>
      <c r="B296" s="3" t="str">
        <f t="shared" si="1"/>
        <v>#REF!</v>
      </c>
    </row>
    <row r="297">
      <c r="A297" s="17">
        <v>169238.0</v>
      </c>
      <c r="B297" s="3" t="str">
        <f t="shared" si="1"/>
        <v>#REF!</v>
      </c>
    </row>
    <row r="298">
      <c r="A298" s="7">
        <v>40849.0</v>
      </c>
      <c r="B298" s="3" t="str">
        <f t="shared" si="1"/>
        <v>#REF!</v>
      </c>
    </row>
    <row r="299">
      <c r="A299" s="8">
        <v>107.62</v>
      </c>
      <c r="B299" s="3" t="str">
        <f t="shared" si="1"/>
        <v>#REF!</v>
      </c>
    </row>
    <row r="300">
      <c r="A300" s="8">
        <v>110.03</v>
      </c>
      <c r="B300" s="3" t="str">
        <f t="shared" si="1"/>
        <v>#REF!</v>
      </c>
    </row>
    <row r="301">
      <c r="A301" s="8">
        <v>107.37</v>
      </c>
      <c r="B301" s="3" t="str">
        <f t="shared" si="1"/>
        <v>#REF!</v>
      </c>
    </row>
    <row r="302">
      <c r="A302" s="8">
        <v>108.15</v>
      </c>
      <c r="B302" s="3" t="str">
        <f t="shared" si="1"/>
        <v>#REF!</v>
      </c>
    </row>
    <row r="303">
      <c r="A303" s="11">
        <v>-0.23</v>
      </c>
      <c r="B303" s="3" t="str">
        <f t="shared" si="1"/>
        <v>#REF!</v>
      </c>
    </row>
    <row r="304">
      <c r="A304" s="12">
        <v>-0.0021</v>
      </c>
      <c r="B304" s="3" t="str">
        <f t="shared" si="1"/>
        <v>#REF!</v>
      </c>
    </row>
    <row r="305">
      <c r="A305" s="17">
        <v>160822.0</v>
      </c>
      <c r="B305" s="3" t="str">
        <f t="shared" si="1"/>
        <v>#REF!</v>
      </c>
    </row>
    <row r="306">
      <c r="A306" s="17">
        <v>159993.0</v>
      </c>
      <c r="B306" s="3" t="str">
        <f t="shared" si="1"/>
        <v>#REF!</v>
      </c>
    </row>
    <row r="307">
      <c r="A307" s="7">
        <v>40850.0</v>
      </c>
      <c r="B307" s="3" t="str">
        <f t="shared" si="1"/>
        <v>#REF!</v>
      </c>
    </row>
    <row r="308">
      <c r="A308" s="8">
        <v>108.01</v>
      </c>
      <c r="B308" s="3" t="str">
        <f t="shared" si="1"/>
        <v>#REF!</v>
      </c>
    </row>
    <row r="309">
      <c r="A309" s="8">
        <v>109.99</v>
      </c>
      <c r="B309" s="3" t="str">
        <f t="shared" si="1"/>
        <v>#REF!</v>
      </c>
    </row>
    <row r="310">
      <c r="A310" s="8">
        <v>106.65</v>
      </c>
      <c r="B310" s="3" t="str">
        <f t="shared" si="1"/>
        <v>#REF!</v>
      </c>
    </row>
    <row r="311">
      <c r="A311" s="8">
        <v>109.65</v>
      </c>
      <c r="B311" s="3" t="str">
        <f t="shared" si="1"/>
        <v>#REF!</v>
      </c>
    </row>
    <row r="312">
      <c r="A312" s="9">
        <f>+1.5</f>
        <v>1.5</v>
      </c>
      <c r="B312" s="3" t="str">
        <f t="shared" si="1"/>
        <v>#REF!</v>
      </c>
    </row>
    <row r="313">
      <c r="A313" s="9">
        <f>+1.39%</f>
        <v>0.0139</v>
      </c>
      <c r="B313" s="3" t="str">
        <f t="shared" si="1"/>
        <v>#REF!</v>
      </c>
    </row>
    <row r="314">
      <c r="A314" s="16">
        <v>140168.0</v>
      </c>
      <c r="B314" s="3" t="str">
        <f t="shared" si="1"/>
        <v>#REF!</v>
      </c>
    </row>
    <row r="315">
      <c r="A315" s="16">
        <v>167346.0</v>
      </c>
      <c r="B315" s="3" t="str">
        <f t="shared" si="1"/>
        <v>#REF!</v>
      </c>
    </row>
    <row r="316">
      <c r="A316" s="7">
        <v>40851.0</v>
      </c>
      <c r="B316" s="3" t="str">
        <f t="shared" si="1"/>
        <v>#REF!</v>
      </c>
    </row>
    <row r="317">
      <c r="A317" s="8">
        <v>109.55</v>
      </c>
      <c r="B317" s="3" t="str">
        <f t="shared" si="1"/>
        <v>#REF!</v>
      </c>
    </row>
    <row r="318">
      <c r="A318" s="8">
        <v>111.14</v>
      </c>
      <c r="B318" s="3" t="str">
        <f t="shared" si="1"/>
        <v>#REF!</v>
      </c>
    </row>
    <row r="319">
      <c r="A319" s="8">
        <v>109.15</v>
      </c>
      <c r="B319" s="3" t="str">
        <f t="shared" si="1"/>
        <v>#REF!</v>
      </c>
    </row>
    <row r="320">
      <c r="A320" s="8">
        <v>110.74</v>
      </c>
      <c r="B320" s="3" t="str">
        <f t="shared" si="1"/>
        <v>#REF!</v>
      </c>
    </row>
    <row r="321">
      <c r="A321" s="9">
        <f>+1.09</f>
        <v>1.09</v>
      </c>
      <c r="B321" s="3" t="str">
        <f t="shared" si="1"/>
        <v>#REF!</v>
      </c>
    </row>
    <row r="322">
      <c r="A322" s="9">
        <f>+0.99%</f>
        <v>0.0099</v>
      </c>
      <c r="B322" s="3" t="str">
        <f t="shared" si="1"/>
        <v>#REF!</v>
      </c>
    </row>
    <row r="323">
      <c r="A323" s="16">
        <v>114077.0</v>
      </c>
      <c r="B323" s="3" t="str">
        <f t="shared" si="1"/>
        <v>#REF!</v>
      </c>
    </row>
    <row r="324">
      <c r="A324" s="16">
        <v>167173.0</v>
      </c>
      <c r="B324" s="3" t="str">
        <f t="shared" si="1"/>
        <v>#REF!</v>
      </c>
    </row>
    <row r="325">
      <c r="A325" s="7">
        <v>40854.0</v>
      </c>
      <c r="B325" s="3" t="str">
        <f t="shared" si="1"/>
        <v>#REF!</v>
      </c>
    </row>
    <row r="326">
      <c r="A326" s="8">
        <v>111.72</v>
      </c>
      <c r="B326" s="3" t="str">
        <f t="shared" si="1"/>
        <v>#REF!</v>
      </c>
    </row>
    <row r="327">
      <c r="A327" s="8">
        <v>113.8</v>
      </c>
      <c r="B327" s="3" t="str">
        <f t="shared" si="1"/>
        <v>#REF!</v>
      </c>
    </row>
    <row r="328">
      <c r="A328" s="8">
        <v>109.91</v>
      </c>
      <c r="B328" s="3" t="str">
        <f t="shared" si="1"/>
        <v>#REF!</v>
      </c>
    </row>
    <row r="329">
      <c r="A329" s="8">
        <v>113.16</v>
      </c>
      <c r="B329" s="3" t="str">
        <f t="shared" si="1"/>
        <v>#REF!</v>
      </c>
    </row>
    <row r="330">
      <c r="A330" s="9">
        <f>+2.42</f>
        <v>2.42</v>
      </c>
      <c r="B330" s="3" t="str">
        <f t="shared" si="1"/>
        <v>#REF!</v>
      </c>
    </row>
    <row r="331">
      <c r="A331" s="9">
        <f>+2.19%</f>
        <v>0.0219</v>
      </c>
      <c r="B331" s="3" t="str">
        <f t="shared" si="1"/>
        <v>#REF!</v>
      </c>
    </row>
    <row r="332">
      <c r="A332" s="16">
        <v>106682.0</v>
      </c>
      <c r="B332" s="3" t="str">
        <f t="shared" si="1"/>
        <v>#REF!</v>
      </c>
    </row>
    <row r="333">
      <c r="A333" s="16">
        <v>169013.0</v>
      </c>
      <c r="B333" s="3" t="str">
        <f t="shared" si="1"/>
        <v>#REF!</v>
      </c>
    </row>
    <row r="334">
      <c r="A334" s="7">
        <v>40855.0</v>
      </c>
      <c r="B334" s="3" t="str">
        <f t="shared" si="1"/>
        <v>#REF!</v>
      </c>
    </row>
    <row r="335">
      <c r="A335" s="8">
        <v>113.22</v>
      </c>
      <c r="B335" s="3" t="str">
        <f t="shared" si="1"/>
        <v>#REF!</v>
      </c>
    </row>
    <row r="336">
      <c r="A336" s="8">
        <v>115.0</v>
      </c>
      <c r="B336" s="3" t="str">
        <f t="shared" si="1"/>
        <v>#REF!</v>
      </c>
    </row>
    <row r="337">
      <c r="A337" s="8">
        <v>112.81</v>
      </c>
      <c r="B337" s="3" t="str">
        <f t="shared" si="1"/>
        <v>#REF!</v>
      </c>
    </row>
    <row r="338">
      <c r="A338" s="8">
        <v>113.84</v>
      </c>
      <c r="B338" s="3" t="str">
        <f t="shared" si="1"/>
        <v>#REF!</v>
      </c>
    </row>
    <row r="339">
      <c r="A339" s="9">
        <f>+0.68</f>
        <v>0.68</v>
      </c>
      <c r="B339" s="3" t="str">
        <f t="shared" si="1"/>
        <v>#REF!</v>
      </c>
    </row>
    <row r="340">
      <c r="A340" s="9">
        <f>+0.6%</f>
        <v>0.006</v>
      </c>
      <c r="B340" s="3" t="str">
        <f t="shared" si="1"/>
        <v>#REF!</v>
      </c>
    </row>
    <row r="341">
      <c r="A341" s="16">
        <v>171243.0</v>
      </c>
      <c r="B341" s="3" t="str">
        <f t="shared" si="1"/>
        <v>#REF!</v>
      </c>
    </row>
    <row r="342">
      <c r="A342" s="16">
        <v>169885.0</v>
      </c>
      <c r="B342" s="3" t="str">
        <f t="shared" si="1"/>
        <v>#REF!</v>
      </c>
    </row>
    <row r="343">
      <c r="A343" s="7">
        <v>40856.0</v>
      </c>
      <c r="B343" s="3" t="str">
        <f t="shared" si="1"/>
        <v>#REF!</v>
      </c>
    </row>
    <row r="344">
      <c r="A344" s="8">
        <v>114.27</v>
      </c>
      <c r="B344" s="3" t="str">
        <f t="shared" si="1"/>
        <v>#REF!</v>
      </c>
    </row>
    <row r="345">
      <c r="A345" s="8">
        <v>114.52</v>
      </c>
      <c r="B345" s="3" t="str">
        <f t="shared" si="1"/>
        <v>#REF!</v>
      </c>
    </row>
    <row r="346">
      <c r="A346" s="8">
        <v>110.87</v>
      </c>
      <c r="B346" s="3" t="str">
        <f t="shared" si="1"/>
        <v>#REF!</v>
      </c>
    </row>
    <row r="347">
      <c r="A347" s="8">
        <v>111.36</v>
      </c>
      <c r="B347" s="3" t="str">
        <f t="shared" si="1"/>
        <v>#REF!</v>
      </c>
    </row>
    <row r="348">
      <c r="A348" s="11">
        <v>-2.48</v>
      </c>
      <c r="B348" s="3" t="str">
        <f t="shared" si="1"/>
        <v>#REF!</v>
      </c>
    </row>
    <row r="349">
      <c r="A349" s="12">
        <v>-0.0218</v>
      </c>
      <c r="B349" s="3" t="str">
        <f t="shared" si="1"/>
        <v>#REF!</v>
      </c>
    </row>
    <row r="350">
      <c r="A350" s="17">
        <v>205563.0</v>
      </c>
      <c r="B350" s="3" t="str">
        <f t="shared" si="1"/>
        <v>#REF!</v>
      </c>
    </row>
    <row r="351">
      <c r="A351" s="17">
        <v>175775.0</v>
      </c>
      <c r="B351" s="3" t="str">
        <f t="shared" si="1"/>
        <v>#REF!</v>
      </c>
    </row>
    <row r="352">
      <c r="A352" s="14">
        <v>40857.0</v>
      </c>
      <c r="B352" s="3" t="str">
        <f t="shared" si="1"/>
        <v>#REF!</v>
      </c>
    </row>
    <row r="353">
      <c r="A353" s="8">
        <v>111.4</v>
      </c>
      <c r="B353" s="3" t="str">
        <f t="shared" si="1"/>
        <v>#REF!</v>
      </c>
    </row>
    <row r="354">
      <c r="A354" s="8">
        <v>112.97</v>
      </c>
      <c r="B354" s="3" t="str">
        <f t="shared" si="1"/>
        <v>#REF!</v>
      </c>
    </row>
    <row r="355">
      <c r="A355" s="8">
        <v>110.3</v>
      </c>
      <c r="B355" s="3" t="str">
        <f t="shared" si="1"/>
        <v>#REF!</v>
      </c>
    </row>
    <row r="356">
      <c r="A356" s="8">
        <v>112.53</v>
      </c>
      <c r="B356" s="3" t="str">
        <f t="shared" si="1"/>
        <v>#REF!</v>
      </c>
    </row>
    <row r="357">
      <c r="A357" s="9">
        <f>+1.17</f>
        <v>1.17</v>
      </c>
      <c r="B357" s="3" t="str">
        <f t="shared" si="1"/>
        <v>#REF!</v>
      </c>
    </row>
    <row r="358">
      <c r="A358" s="9">
        <f>+1.05%</f>
        <v>0.0105</v>
      </c>
      <c r="B358" s="3" t="str">
        <f t="shared" si="1"/>
        <v>#REF!</v>
      </c>
    </row>
    <row r="359">
      <c r="A359" s="16">
        <v>186914.0</v>
      </c>
      <c r="B359" s="3" t="str">
        <f t="shared" si="1"/>
        <v>#REF!</v>
      </c>
    </row>
    <row r="360">
      <c r="A360" s="16">
        <v>182990.0</v>
      </c>
      <c r="B360" s="3" t="str">
        <f t="shared" si="1"/>
        <v>#REF!</v>
      </c>
    </row>
    <row r="361">
      <c r="A361" s="14">
        <v>40858.0</v>
      </c>
      <c r="B361" s="3" t="str">
        <f t="shared" si="1"/>
        <v>#REF!</v>
      </c>
    </row>
    <row r="362">
      <c r="A362" s="8">
        <v>111.9</v>
      </c>
      <c r="B362" s="3" t="str">
        <f t="shared" si="1"/>
        <v>#REF!</v>
      </c>
    </row>
    <row r="363">
      <c r="A363" s="8">
        <v>113.54</v>
      </c>
      <c r="B363" s="3" t="str">
        <f t="shared" si="1"/>
        <v>#REF!</v>
      </c>
    </row>
    <row r="364">
      <c r="A364" s="8">
        <v>111.89</v>
      </c>
      <c r="B364" s="3" t="str">
        <f t="shared" si="1"/>
        <v>#REF!</v>
      </c>
    </row>
    <row r="365">
      <c r="A365" s="8">
        <v>112.93</v>
      </c>
      <c r="B365" s="3" t="str">
        <f t="shared" si="1"/>
        <v>#REF!</v>
      </c>
    </row>
    <row r="366">
      <c r="A366" s="9">
        <f>+0.4</f>
        <v>0.4</v>
      </c>
      <c r="B366" s="3" t="str">
        <f t="shared" si="1"/>
        <v>#REF!</v>
      </c>
    </row>
    <row r="367">
      <c r="A367" s="9">
        <f>+0.36%</f>
        <v>0.0036</v>
      </c>
      <c r="B367" s="3" t="str">
        <f t="shared" si="1"/>
        <v>#REF!</v>
      </c>
    </row>
    <row r="368">
      <c r="A368" s="16">
        <v>143787.0</v>
      </c>
      <c r="B368" s="3" t="str">
        <f t="shared" si="1"/>
        <v>#REF!</v>
      </c>
    </row>
    <row r="369">
      <c r="A369" s="16">
        <v>191473.0</v>
      </c>
      <c r="B369" s="3" t="str">
        <f t="shared" si="1"/>
        <v>#REF!</v>
      </c>
    </row>
    <row r="370">
      <c r="A370" s="14">
        <v>40861.0</v>
      </c>
      <c r="B370" s="3" t="str">
        <f t="shared" si="1"/>
        <v>#REF!</v>
      </c>
    </row>
    <row r="371">
      <c r="A371" s="8">
        <v>113.5</v>
      </c>
      <c r="B371" s="3" t="str">
        <f t="shared" si="1"/>
        <v>#REF!</v>
      </c>
    </row>
    <row r="372">
      <c r="A372" s="8">
        <v>113.6</v>
      </c>
      <c r="B372" s="3" t="str">
        <f t="shared" si="1"/>
        <v>#REF!</v>
      </c>
    </row>
    <row r="373">
      <c r="A373" s="8">
        <v>110.53</v>
      </c>
      <c r="B373" s="3" t="str">
        <f t="shared" si="1"/>
        <v>#REF!</v>
      </c>
    </row>
    <row r="374">
      <c r="A374" s="8">
        <v>111.28</v>
      </c>
      <c r="B374" s="3" t="str">
        <f t="shared" si="1"/>
        <v>#REF!</v>
      </c>
    </row>
    <row r="375">
      <c r="A375" s="11">
        <v>-1.65</v>
      </c>
      <c r="B375" s="3" t="str">
        <f t="shared" si="1"/>
        <v>#REF!</v>
      </c>
    </row>
    <row r="376">
      <c r="A376" s="12">
        <v>-0.0146</v>
      </c>
      <c r="B376" s="3" t="str">
        <f t="shared" si="1"/>
        <v>#REF!</v>
      </c>
    </row>
    <row r="377">
      <c r="A377" s="17">
        <v>222217.0</v>
      </c>
      <c r="B377" s="3" t="str">
        <f t="shared" si="1"/>
        <v>#REF!</v>
      </c>
    </row>
    <row r="378">
      <c r="A378" s="17">
        <v>206021.0</v>
      </c>
      <c r="B378" s="3" t="str">
        <f t="shared" si="1"/>
        <v>#REF!</v>
      </c>
    </row>
    <row r="379">
      <c r="A379" s="14">
        <v>40862.0</v>
      </c>
      <c r="B379" s="3" t="str">
        <f t="shared" si="1"/>
        <v>#REF!</v>
      </c>
    </row>
    <row r="380">
      <c r="A380" s="8">
        <v>111.36</v>
      </c>
      <c r="B380" s="3" t="str">
        <f t="shared" si="1"/>
        <v>#REF!</v>
      </c>
    </row>
    <row r="381">
      <c r="A381" s="8">
        <v>112.7</v>
      </c>
      <c r="B381" s="3" t="str">
        <f t="shared" si="1"/>
        <v>#REF!</v>
      </c>
    </row>
    <row r="382">
      <c r="A382" s="8">
        <v>111.05</v>
      </c>
      <c r="B382" s="3" t="str">
        <f t="shared" si="1"/>
        <v>#REF!</v>
      </c>
    </row>
    <row r="383">
      <c r="A383" s="8">
        <v>112.18</v>
      </c>
      <c r="B383" s="3" t="str">
        <f t="shared" si="1"/>
        <v>#REF!</v>
      </c>
    </row>
    <row r="384">
      <c r="A384" s="9">
        <f>+0.9</f>
        <v>0.9</v>
      </c>
      <c r="B384" s="3" t="str">
        <f t="shared" si="1"/>
        <v>#REF!</v>
      </c>
    </row>
    <row r="385">
      <c r="A385" s="9">
        <f>+0.81%</f>
        <v>0.0081</v>
      </c>
      <c r="B385" s="3" t="str">
        <f t="shared" si="1"/>
        <v>#REF!</v>
      </c>
    </row>
    <row r="386">
      <c r="A386" s="16">
        <v>196617.0</v>
      </c>
      <c r="B386" s="3" t="str">
        <f t="shared" si="1"/>
        <v>#REF!</v>
      </c>
    </row>
    <row r="387">
      <c r="A387" s="16">
        <v>208165.0</v>
      </c>
      <c r="B387" s="3" t="str">
        <f t="shared" si="1"/>
        <v>#REF!</v>
      </c>
    </row>
    <row r="388">
      <c r="A388" s="14">
        <v>40863.0</v>
      </c>
      <c r="B388" s="3" t="str">
        <f t="shared" si="1"/>
        <v>#REF!</v>
      </c>
    </row>
    <row r="389">
      <c r="A389" s="8">
        <v>112.2</v>
      </c>
      <c r="B389" s="3" t="str">
        <f t="shared" si="1"/>
        <v>#REF!</v>
      </c>
    </row>
    <row r="390">
      <c r="A390" s="8">
        <v>112.5</v>
      </c>
      <c r="B390" s="3" t="str">
        <f t="shared" si="1"/>
        <v>#REF!</v>
      </c>
    </row>
    <row r="391">
      <c r="A391" s="8">
        <v>110.14</v>
      </c>
      <c r="B391" s="3" t="str">
        <f t="shared" si="1"/>
        <v>#REF!</v>
      </c>
    </row>
    <row r="392">
      <c r="A392" s="8">
        <v>111.88</v>
      </c>
      <c r="B392" s="3" t="str">
        <f t="shared" si="1"/>
        <v>#REF!</v>
      </c>
    </row>
    <row r="393">
      <c r="A393" s="11">
        <v>-0.3</v>
      </c>
      <c r="B393" s="3" t="str">
        <f t="shared" si="1"/>
        <v>#REF!</v>
      </c>
    </row>
    <row r="394">
      <c r="A394" s="12">
        <v>-0.0027</v>
      </c>
      <c r="B394" s="3" t="str">
        <f t="shared" si="1"/>
        <v>#REF!</v>
      </c>
    </row>
    <row r="395">
      <c r="A395" s="17">
        <v>270960.0</v>
      </c>
      <c r="B395" s="3" t="str">
        <f t="shared" si="1"/>
        <v>#REF!</v>
      </c>
    </row>
    <row r="396">
      <c r="A396" s="17">
        <v>198491.0</v>
      </c>
      <c r="B396" s="3" t="str">
        <f t="shared" si="1"/>
        <v>#REF!</v>
      </c>
    </row>
    <row r="397">
      <c r="A397" s="14">
        <v>40864.0</v>
      </c>
      <c r="B397" s="3" t="str">
        <f t="shared" si="1"/>
        <v>#REF!</v>
      </c>
    </row>
    <row r="398">
      <c r="A398" s="8">
        <v>110.85</v>
      </c>
      <c r="B398" s="3" t="str">
        <f t="shared" si="1"/>
        <v>#REF!</v>
      </c>
    </row>
    <row r="399">
      <c r="A399" s="8">
        <v>111.98</v>
      </c>
      <c r="B399" s="3" t="str">
        <f t="shared" si="1"/>
        <v>#REF!</v>
      </c>
    </row>
    <row r="400">
      <c r="A400" s="8">
        <v>107.56</v>
      </c>
      <c r="B400" s="3" t="str">
        <f t="shared" si="1"/>
        <v>#REF!</v>
      </c>
    </row>
    <row r="401">
      <c r="A401" s="8">
        <v>108.22</v>
      </c>
      <c r="B401" s="3" t="str">
        <f t="shared" si="1"/>
        <v>#REF!</v>
      </c>
    </row>
    <row r="402">
      <c r="A402" s="11">
        <v>-3.66</v>
      </c>
      <c r="B402" s="3" t="str">
        <f t="shared" si="1"/>
        <v>#REF!</v>
      </c>
    </row>
    <row r="403">
      <c r="A403" s="12">
        <v>-0.0327</v>
      </c>
      <c r="B403" s="3" t="str">
        <f t="shared" si="1"/>
        <v>#REF!</v>
      </c>
    </row>
    <row r="404">
      <c r="A404" s="17">
        <v>269899.0</v>
      </c>
      <c r="B404" s="3" t="str">
        <f t="shared" si="1"/>
        <v>#REF!</v>
      </c>
    </row>
    <row r="405">
      <c r="A405" s="17">
        <v>197248.0</v>
      </c>
      <c r="B405" s="3" t="str">
        <f t="shared" si="1"/>
        <v>#REF!</v>
      </c>
    </row>
    <row r="406">
      <c r="A406" s="14">
        <v>40865.0</v>
      </c>
      <c r="B406" s="3" t="str">
        <f t="shared" si="1"/>
        <v>#REF!</v>
      </c>
    </row>
    <row r="407">
      <c r="A407" s="8">
        <v>107.53</v>
      </c>
      <c r="B407" s="3" t="str">
        <f t="shared" si="1"/>
        <v>#REF!</v>
      </c>
    </row>
    <row r="408">
      <c r="A408" s="8">
        <v>109.99</v>
      </c>
      <c r="B408" s="3" t="str">
        <f t="shared" si="1"/>
        <v>#REF!</v>
      </c>
    </row>
    <row r="409">
      <c r="A409" s="8">
        <v>106.97</v>
      </c>
      <c r="B409" s="3" t="str">
        <f t="shared" si="1"/>
        <v>#REF!</v>
      </c>
    </row>
    <row r="410">
      <c r="A410" s="8">
        <v>107.56</v>
      </c>
      <c r="B410" s="3" t="str">
        <f t="shared" si="1"/>
        <v>#REF!</v>
      </c>
    </row>
    <row r="411">
      <c r="A411" s="11">
        <v>-0.66</v>
      </c>
      <c r="B411" s="3" t="str">
        <f t="shared" si="1"/>
        <v>#REF!</v>
      </c>
    </row>
    <row r="412">
      <c r="A412" s="12">
        <v>-0.0061</v>
      </c>
      <c r="B412" s="3" t="str">
        <f t="shared" si="1"/>
        <v>#REF!</v>
      </c>
    </row>
    <row r="413">
      <c r="A413" s="17">
        <v>207453.0</v>
      </c>
      <c r="B413" s="3" t="str">
        <f t="shared" si="1"/>
        <v>#REF!</v>
      </c>
    </row>
    <row r="414">
      <c r="A414" s="17">
        <v>192414.0</v>
      </c>
      <c r="B414" s="3" t="str">
        <f t="shared" si="1"/>
        <v>#REF!</v>
      </c>
    </row>
    <row r="415">
      <c r="A415" s="14">
        <v>40868.0</v>
      </c>
      <c r="B415" s="3" t="str">
        <f t="shared" si="1"/>
        <v>#REF!</v>
      </c>
    </row>
    <row r="416">
      <c r="A416" s="8">
        <v>107.46</v>
      </c>
      <c r="B416" s="3" t="str">
        <f t="shared" si="1"/>
        <v>#REF!</v>
      </c>
    </row>
    <row r="417">
      <c r="A417" s="8">
        <v>107.74</v>
      </c>
      <c r="B417" s="3" t="str">
        <f t="shared" si="1"/>
        <v>#REF!</v>
      </c>
    </row>
    <row r="418">
      <c r="A418" s="8">
        <v>105.65</v>
      </c>
      <c r="B418" s="3" t="str">
        <f t="shared" si="1"/>
        <v>#REF!</v>
      </c>
    </row>
    <row r="419">
      <c r="A419" s="8">
        <v>106.88</v>
      </c>
      <c r="B419" s="3" t="str">
        <f t="shared" si="1"/>
        <v>#REF!</v>
      </c>
    </row>
    <row r="420">
      <c r="A420" s="11">
        <v>-0.68</v>
      </c>
      <c r="B420" s="3" t="str">
        <f t="shared" si="1"/>
        <v>#REF!</v>
      </c>
    </row>
    <row r="421">
      <c r="A421" s="12">
        <v>-0.0063</v>
      </c>
      <c r="B421" s="3" t="str">
        <f t="shared" si="1"/>
        <v>#REF!</v>
      </c>
    </row>
    <row r="422">
      <c r="A422" s="17">
        <v>183497.0</v>
      </c>
      <c r="B422" s="3" t="str">
        <f t="shared" si="1"/>
        <v>#REF!</v>
      </c>
    </row>
    <row r="423">
      <c r="A423" s="17">
        <v>181716.0</v>
      </c>
      <c r="B423" s="3" t="str">
        <f t="shared" si="1"/>
        <v>#REF!</v>
      </c>
    </row>
    <row r="424">
      <c r="A424" s="14">
        <v>40869.0</v>
      </c>
      <c r="B424" s="3" t="str">
        <f t="shared" si="1"/>
        <v>#REF!</v>
      </c>
    </row>
    <row r="425">
      <c r="A425" s="8">
        <v>106.62</v>
      </c>
      <c r="B425" s="3" t="str">
        <f t="shared" si="1"/>
        <v>#REF!</v>
      </c>
    </row>
    <row r="426">
      <c r="A426" s="8">
        <v>109.45</v>
      </c>
      <c r="B426" s="3" t="str">
        <f t="shared" si="1"/>
        <v>#REF!</v>
      </c>
    </row>
    <row r="427">
      <c r="A427" s="8">
        <v>106.62</v>
      </c>
      <c r="B427" s="3" t="str">
        <f t="shared" si="1"/>
        <v>#REF!</v>
      </c>
    </row>
    <row r="428">
      <c r="A428" s="8">
        <v>109.03</v>
      </c>
      <c r="B428" s="3" t="str">
        <f t="shared" si="1"/>
        <v>#REF!</v>
      </c>
    </row>
    <row r="429">
      <c r="A429" s="9">
        <f>+2.15</f>
        <v>2.15</v>
      </c>
      <c r="B429" s="3" t="str">
        <f t="shared" si="1"/>
        <v>#REF!</v>
      </c>
    </row>
    <row r="430">
      <c r="A430" s="9">
        <f>+2.01%</f>
        <v>0.0201</v>
      </c>
      <c r="B430" s="3" t="str">
        <f t="shared" si="1"/>
        <v>#REF!</v>
      </c>
    </row>
    <row r="431">
      <c r="A431" s="16">
        <v>215453.0</v>
      </c>
      <c r="B431" s="3" t="str">
        <f t="shared" si="1"/>
        <v>#REF!</v>
      </c>
    </row>
    <row r="432">
      <c r="A432" s="16">
        <v>166536.0</v>
      </c>
      <c r="B432" s="3" t="str">
        <f t="shared" si="1"/>
        <v>#REF!</v>
      </c>
    </row>
    <row r="433">
      <c r="A433" s="14">
        <v>40870.0</v>
      </c>
      <c r="B433" s="3" t="str">
        <f t="shared" si="1"/>
        <v>#REF!</v>
      </c>
    </row>
    <row r="434">
      <c r="A434" s="8">
        <v>108.61</v>
      </c>
      <c r="B434" s="3" t="str">
        <f t="shared" si="1"/>
        <v>#REF!</v>
      </c>
    </row>
    <row r="435">
      <c r="A435" s="8">
        <v>108.85</v>
      </c>
      <c r="B435" s="3" t="str">
        <f t="shared" si="1"/>
        <v>#REF!</v>
      </c>
    </row>
    <row r="436">
      <c r="A436" s="8">
        <v>106.82</v>
      </c>
      <c r="B436" s="3" t="str">
        <f t="shared" si="1"/>
        <v>#REF!</v>
      </c>
    </row>
    <row r="437">
      <c r="A437" s="8">
        <v>107.02</v>
      </c>
      <c r="B437" s="3" t="str">
        <f t="shared" si="1"/>
        <v>#REF!</v>
      </c>
    </row>
    <row r="438">
      <c r="A438" s="11">
        <v>-2.01</v>
      </c>
      <c r="B438" s="3" t="str">
        <f t="shared" si="1"/>
        <v>#REF!</v>
      </c>
    </row>
    <row r="439">
      <c r="A439" s="12">
        <v>-0.0184</v>
      </c>
      <c r="B439" s="3" t="str">
        <f t="shared" si="1"/>
        <v>#REF!</v>
      </c>
    </row>
    <row r="440">
      <c r="A440" s="17">
        <v>193006.0</v>
      </c>
      <c r="B440" s="3" t="str">
        <f t="shared" si="1"/>
        <v>#REF!</v>
      </c>
    </row>
    <row r="441">
      <c r="A441" s="17">
        <v>165356.0</v>
      </c>
      <c r="B441" s="3" t="str">
        <f t="shared" si="1"/>
        <v>#REF!</v>
      </c>
    </row>
    <row r="442">
      <c r="A442" s="14">
        <v>40871.0</v>
      </c>
      <c r="B442" s="3" t="str">
        <f t="shared" si="1"/>
        <v>#REF!</v>
      </c>
    </row>
    <row r="443">
      <c r="A443" s="8">
        <v>107.3</v>
      </c>
      <c r="B443" s="3" t="str">
        <f t="shared" si="1"/>
        <v>#REF!</v>
      </c>
    </row>
    <row r="444">
      <c r="A444" s="8">
        <v>108.09</v>
      </c>
      <c r="B444" s="3" t="str">
        <f t="shared" si="1"/>
        <v>#REF!</v>
      </c>
    </row>
    <row r="445">
      <c r="A445" s="8">
        <v>107.04</v>
      </c>
      <c r="B445" s="3" t="str">
        <f t="shared" si="1"/>
        <v>#REF!</v>
      </c>
    </row>
    <row r="446">
      <c r="A446" s="8">
        <v>107.78</v>
      </c>
      <c r="B446" s="3" t="str">
        <f t="shared" si="1"/>
        <v>#REF!</v>
      </c>
    </row>
    <row r="447">
      <c r="A447" s="9">
        <f>+0.76</f>
        <v>0.76</v>
      </c>
      <c r="B447" s="3" t="str">
        <f t="shared" si="1"/>
        <v>#REF!</v>
      </c>
    </row>
    <row r="448">
      <c r="A448" s="9">
        <f>+0.71%</f>
        <v>0.0071</v>
      </c>
      <c r="B448" s="3" t="str">
        <f t="shared" si="1"/>
        <v>#REF!</v>
      </c>
    </row>
    <row r="449">
      <c r="A449" s="16">
        <v>66692.0</v>
      </c>
      <c r="B449" s="3" t="str">
        <f t="shared" si="1"/>
        <v>#REF!</v>
      </c>
    </row>
    <row r="450">
      <c r="A450" s="16">
        <v>171584.0</v>
      </c>
      <c r="B450" s="3" t="str">
        <f t="shared" si="1"/>
        <v>#REF!</v>
      </c>
    </row>
    <row r="451">
      <c r="A451" s="14">
        <v>40872.0</v>
      </c>
      <c r="B451" s="3" t="str">
        <f t="shared" si="1"/>
        <v>#REF!</v>
      </c>
    </row>
    <row r="452">
      <c r="A452" s="8">
        <v>107.5</v>
      </c>
      <c r="B452" s="3" t="str">
        <f t="shared" si="1"/>
        <v>#REF!</v>
      </c>
    </row>
    <row r="453">
      <c r="A453" s="8">
        <v>107.79</v>
      </c>
      <c r="B453" s="3" t="str">
        <f t="shared" si="1"/>
        <v>#REF!</v>
      </c>
    </row>
    <row r="454">
      <c r="A454" s="8">
        <v>105.85</v>
      </c>
      <c r="B454" s="3" t="str">
        <f t="shared" si="1"/>
        <v>#REF!</v>
      </c>
    </row>
    <row r="455">
      <c r="A455" s="8">
        <v>106.4</v>
      </c>
      <c r="B455" s="3" t="str">
        <f t="shared" si="1"/>
        <v>#REF!</v>
      </c>
    </row>
    <row r="456">
      <c r="A456" s="11">
        <v>-1.38</v>
      </c>
      <c r="B456" s="3" t="str">
        <f t="shared" si="1"/>
        <v>#REF!</v>
      </c>
    </row>
    <row r="457">
      <c r="A457" s="12">
        <v>-0.0128</v>
      </c>
      <c r="B457" s="3" t="str">
        <f t="shared" si="1"/>
        <v>#REF!</v>
      </c>
    </row>
    <row r="458">
      <c r="A458" s="17">
        <v>128579.0</v>
      </c>
      <c r="B458" s="3" t="str">
        <f t="shared" si="1"/>
        <v>#REF!</v>
      </c>
    </row>
    <row r="459">
      <c r="A459" s="17">
        <v>174937.0</v>
      </c>
      <c r="B459" s="3" t="str">
        <f t="shared" si="1"/>
        <v>#REF!</v>
      </c>
    </row>
    <row r="460">
      <c r="A460" s="14">
        <v>40875.0</v>
      </c>
      <c r="B460" s="3" t="str">
        <f t="shared" si="1"/>
        <v>#REF!</v>
      </c>
    </row>
    <row r="461">
      <c r="A461" s="8">
        <v>106.73</v>
      </c>
      <c r="B461" s="3" t="str">
        <f t="shared" si="1"/>
        <v>#REF!</v>
      </c>
    </row>
    <row r="462">
      <c r="A462" s="8">
        <v>109.49</v>
      </c>
      <c r="B462" s="3" t="str">
        <f t="shared" si="1"/>
        <v>#REF!</v>
      </c>
    </row>
    <row r="463">
      <c r="A463" s="8">
        <v>106.63</v>
      </c>
      <c r="B463" s="3" t="str">
        <f t="shared" si="1"/>
        <v>#REF!</v>
      </c>
    </row>
    <row r="464">
      <c r="A464" s="8">
        <v>109.0</v>
      </c>
      <c r="B464" s="3" t="str">
        <f t="shared" si="1"/>
        <v>#REF!</v>
      </c>
    </row>
    <row r="465">
      <c r="A465" s="9">
        <f>+2.6</f>
        <v>2.6</v>
      </c>
      <c r="B465" s="3" t="str">
        <f t="shared" si="1"/>
        <v>#REF!</v>
      </c>
    </row>
    <row r="466">
      <c r="A466" s="9">
        <f>+2.44%</f>
        <v>0.0244</v>
      </c>
      <c r="B466" s="3" t="str">
        <f t="shared" si="1"/>
        <v>#REF!</v>
      </c>
    </row>
    <row r="467">
      <c r="A467" s="16">
        <v>209068.0</v>
      </c>
      <c r="B467" s="3" t="str">
        <f t="shared" si="1"/>
        <v>#REF!</v>
      </c>
    </row>
    <row r="468">
      <c r="A468" s="16">
        <v>170803.0</v>
      </c>
      <c r="B468" s="3" t="str">
        <f t="shared" si="1"/>
        <v>#REF!</v>
      </c>
    </row>
    <row r="469">
      <c r="A469" s="14">
        <v>40876.0</v>
      </c>
      <c r="B469" s="3" t="str">
        <f t="shared" si="1"/>
        <v>#REF!</v>
      </c>
    </row>
    <row r="470">
      <c r="A470" s="8">
        <v>108.52</v>
      </c>
      <c r="B470" s="3" t="str">
        <f t="shared" si="1"/>
        <v>#REF!</v>
      </c>
    </row>
    <row r="471">
      <c r="A471" s="8">
        <v>111.0</v>
      </c>
      <c r="B471" s="3" t="str">
        <f t="shared" si="1"/>
        <v>#REF!</v>
      </c>
    </row>
    <row r="472">
      <c r="A472" s="8">
        <v>108.39</v>
      </c>
      <c r="B472" s="3" t="str">
        <f t="shared" si="1"/>
        <v>#REF!</v>
      </c>
    </row>
    <row r="473">
      <c r="A473" s="8">
        <v>110.82</v>
      </c>
      <c r="B473" s="3" t="str">
        <f t="shared" si="1"/>
        <v>#REF!</v>
      </c>
    </row>
    <row r="474">
      <c r="A474" s="9">
        <f>+1.82</f>
        <v>1.82</v>
      </c>
      <c r="B474" s="3" t="str">
        <f t="shared" si="1"/>
        <v>#REF!</v>
      </c>
    </row>
    <row r="475">
      <c r="A475" s="9">
        <f>+1.67%</f>
        <v>0.0167</v>
      </c>
      <c r="B475" s="3" t="str">
        <f t="shared" si="1"/>
        <v>#REF!</v>
      </c>
    </row>
    <row r="476">
      <c r="A476" s="16">
        <v>223508.0</v>
      </c>
      <c r="B476" s="3" t="str">
        <f t="shared" si="1"/>
        <v>#REF!</v>
      </c>
    </row>
    <row r="477">
      <c r="A477" s="16">
        <v>157724.0</v>
      </c>
      <c r="B477" s="3" t="str">
        <f t="shared" si="1"/>
        <v>#REF!</v>
      </c>
    </row>
    <row r="478">
      <c r="A478" s="14">
        <v>40877.0</v>
      </c>
      <c r="B478" s="3" t="str">
        <f t="shared" si="1"/>
        <v>#REF!</v>
      </c>
    </row>
    <row r="479">
      <c r="A479" s="8">
        <v>110.8</v>
      </c>
      <c r="B479" s="3" t="str">
        <f t="shared" si="1"/>
        <v>#REF!</v>
      </c>
    </row>
    <row r="480">
      <c r="A480" s="8">
        <v>112.03</v>
      </c>
      <c r="B480" s="3" t="str">
        <f t="shared" si="1"/>
        <v>#REF!</v>
      </c>
    </row>
    <row r="481">
      <c r="A481" s="8">
        <v>109.65</v>
      </c>
      <c r="B481" s="3" t="str">
        <f t="shared" si="1"/>
        <v>#REF!</v>
      </c>
    </row>
    <row r="482">
      <c r="A482" s="8">
        <v>110.52</v>
      </c>
      <c r="B482" s="3" t="str">
        <f t="shared" si="1"/>
        <v>#REF!</v>
      </c>
    </row>
    <row r="483">
      <c r="A483" s="11">
        <v>-0.3</v>
      </c>
      <c r="B483" s="3" t="str">
        <f t="shared" si="1"/>
        <v>#REF!</v>
      </c>
    </row>
    <row r="484">
      <c r="A484" s="12">
        <v>-0.0027</v>
      </c>
      <c r="B484" s="3" t="str">
        <f t="shared" si="1"/>
        <v>#REF!</v>
      </c>
    </row>
    <row r="485">
      <c r="A485" s="17">
        <v>231067.0</v>
      </c>
      <c r="B485" s="3" t="str">
        <f t="shared" si="1"/>
        <v>#REF!</v>
      </c>
    </row>
    <row r="486">
      <c r="A486" s="17">
        <v>150423.0</v>
      </c>
      <c r="B486" s="3" t="str">
        <f t="shared" si="1"/>
        <v>#REF!</v>
      </c>
    </row>
    <row r="487">
      <c r="A487" s="7">
        <v>40878.0</v>
      </c>
      <c r="B487" s="3" t="str">
        <f t="shared" si="1"/>
        <v>#REF!</v>
      </c>
    </row>
    <row r="488">
      <c r="A488" s="8">
        <v>110.75</v>
      </c>
      <c r="B488" s="3" t="str">
        <f t="shared" si="1"/>
        <v>#REF!</v>
      </c>
    </row>
    <row r="489">
      <c r="A489" s="8">
        <v>111.24</v>
      </c>
      <c r="B489" s="3" t="str">
        <f t="shared" si="1"/>
        <v>#REF!</v>
      </c>
    </row>
    <row r="490">
      <c r="A490" s="8">
        <v>108.18</v>
      </c>
      <c r="B490" s="3" t="str">
        <f t="shared" si="1"/>
        <v>#REF!</v>
      </c>
    </row>
    <row r="491">
      <c r="A491" s="8">
        <v>108.99</v>
      </c>
      <c r="B491" s="3" t="str">
        <f t="shared" si="1"/>
        <v>#REF!</v>
      </c>
    </row>
    <row r="492">
      <c r="A492" s="11">
        <v>-1.53</v>
      </c>
      <c r="B492" s="3" t="str">
        <f t="shared" si="1"/>
        <v>#REF!</v>
      </c>
    </row>
    <row r="493">
      <c r="A493" s="12">
        <v>-0.0138</v>
      </c>
      <c r="B493" s="3" t="str">
        <f t="shared" si="1"/>
        <v>#REF!</v>
      </c>
    </row>
    <row r="494">
      <c r="A494" s="17">
        <v>187086.0</v>
      </c>
      <c r="B494" s="3" t="str">
        <f t="shared" si="1"/>
        <v>#REF!</v>
      </c>
    </row>
    <row r="495">
      <c r="A495" s="17">
        <v>150045.0</v>
      </c>
      <c r="B495" s="3" t="str">
        <f t="shared" si="1"/>
        <v>#REF!</v>
      </c>
    </row>
    <row r="496">
      <c r="A496" s="7">
        <v>40879.0</v>
      </c>
      <c r="B496" s="3" t="str">
        <f t="shared" si="1"/>
        <v>#REF!</v>
      </c>
    </row>
    <row r="497">
      <c r="A497" s="8">
        <v>109.09</v>
      </c>
      <c r="B497" s="3" t="str">
        <f t="shared" si="1"/>
        <v>#REF!</v>
      </c>
    </row>
    <row r="498">
      <c r="A498" s="8">
        <v>110.41</v>
      </c>
      <c r="B498" s="3" t="str">
        <f t="shared" si="1"/>
        <v>#REF!</v>
      </c>
    </row>
    <row r="499">
      <c r="A499" s="8">
        <v>108.62</v>
      </c>
      <c r="B499" s="3" t="str">
        <f t="shared" si="1"/>
        <v>#REF!</v>
      </c>
    </row>
    <row r="500">
      <c r="A500" s="8">
        <v>109.94</v>
      </c>
      <c r="B500" s="3" t="str">
        <f t="shared" si="1"/>
        <v>#REF!</v>
      </c>
    </row>
    <row r="501">
      <c r="A501" s="9">
        <f>+0.95</f>
        <v>0.95</v>
      </c>
      <c r="B501" s="3" t="str">
        <f t="shared" si="1"/>
        <v>#REF!</v>
      </c>
    </row>
    <row r="502">
      <c r="A502" s="9">
        <f>+0.87%</f>
        <v>0.0087</v>
      </c>
      <c r="B502" s="3" t="str">
        <f t="shared" si="1"/>
        <v>#REF!</v>
      </c>
    </row>
    <row r="503">
      <c r="A503" s="16">
        <v>156649.0</v>
      </c>
      <c r="B503" s="3" t="str">
        <f t="shared" si="1"/>
        <v>#REF!</v>
      </c>
    </row>
    <row r="504">
      <c r="A504" s="16">
        <v>150157.0</v>
      </c>
      <c r="B504" s="3" t="str">
        <f t="shared" si="1"/>
        <v>#REF!</v>
      </c>
    </row>
    <row r="505">
      <c r="A505" s="7">
        <v>40882.0</v>
      </c>
      <c r="B505" s="3" t="str">
        <f t="shared" si="1"/>
        <v>#REF!</v>
      </c>
    </row>
    <row r="506">
      <c r="A506" s="8">
        <v>110.55</v>
      </c>
      <c r="B506" s="3" t="str">
        <f t="shared" si="1"/>
        <v>#REF!</v>
      </c>
    </row>
    <row r="507">
      <c r="A507" s="8">
        <v>111.62</v>
      </c>
      <c r="B507" s="3" t="str">
        <f t="shared" si="1"/>
        <v>#REF!</v>
      </c>
    </row>
    <row r="508">
      <c r="A508" s="8">
        <v>109.2</v>
      </c>
      <c r="B508" s="3" t="str">
        <f t="shared" si="1"/>
        <v>#REF!</v>
      </c>
    </row>
    <row r="509">
      <c r="A509" s="8">
        <v>109.81</v>
      </c>
      <c r="B509" s="3" t="str">
        <f t="shared" si="1"/>
        <v>#REF!</v>
      </c>
    </row>
    <row r="510">
      <c r="A510" s="11">
        <v>-0.13</v>
      </c>
      <c r="B510" s="3" t="str">
        <f t="shared" si="1"/>
        <v>#REF!</v>
      </c>
    </row>
    <row r="511">
      <c r="A511" s="12">
        <v>-0.0012</v>
      </c>
      <c r="B511" s="3" t="str">
        <f t="shared" si="1"/>
        <v>#REF!</v>
      </c>
    </row>
    <row r="512">
      <c r="A512" s="17">
        <v>145847.0</v>
      </c>
      <c r="B512" s="3" t="str">
        <f t="shared" si="1"/>
        <v>#REF!</v>
      </c>
    </row>
    <row r="513">
      <c r="A513" s="17">
        <v>138596.0</v>
      </c>
      <c r="B513" s="3" t="str">
        <f t="shared" si="1"/>
        <v>#REF!</v>
      </c>
    </row>
    <row r="514">
      <c r="A514" s="7">
        <v>40883.0</v>
      </c>
      <c r="B514" s="3" t="str">
        <f t="shared" si="1"/>
        <v>#REF!</v>
      </c>
    </row>
    <row r="515">
      <c r="A515" s="8">
        <v>109.19</v>
      </c>
      <c r="B515" s="3" t="str">
        <f t="shared" si="1"/>
        <v>#REF!</v>
      </c>
    </row>
    <row r="516">
      <c r="A516" s="8">
        <v>110.96</v>
      </c>
      <c r="B516" s="3" t="str">
        <f t="shared" si="1"/>
        <v>#REF!</v>
      </c>
    </row>
    <row r="517">
      <c r="A517" s="8">
        <v>109.04</v>
      </c>
      <c r="B517" s="3" t="str">
        <f t="shared" si="1"/>
        <v>#REF!</v>
      </c>
    </row>
    <row r="518">
      <c r="A518" s="8">
        <v>110.81</v>
      </c>
      <c r="B518" s="3" t="str">
        <f t="shared" si="1"/>
        <v>#REF!</v>
      </c>
    </row>
    <row r="519">
      <c r="A519" s="9">
        <f>+1</f>
        <v>1</v>
      </c>
      <c r="B519" s="3" t="str">
        <f t="shared" si="1"/>
        <v>#REF!</v>
      </c>
    </row>
    <row r="520">
      <c r="A520" s="9">
        <f>+0.91%</f>
        <v>0.0091</v>
      </c>
      <c r="B520" s="3" t="str">
        <f t="shared" si="1"/>
        <v>#REF!</v>
      </c>
    </row>
    <row r="521">
      <c r="A521" s="16">
        <v>135048.0</v>
      </c>
      <c r="B521" s="3" t="str">
        <f t="shared" si="1"/>
        <v>#REF!</v>
      </c>
    </row>
    <row r="522">
      <c r="A522" s="16">
        <v>127268.0</v>
      </c>
      <c r="B522" s="3" t="str">
        <f t="shared" si="1"/>
        <v>#REF!</v>
      </c>
    </row>
    <row r="523">
      <c r="A523" s="7">
        <v>40884.0</v>
      </c>
      <c r="B523" s="3" t="str">
        <f t="shared" si="1"/>
        <v>#REF!</v>
      </c>
    </row>
    <row r="524">
      <c r="A524" s="8">
        <v>110.7</v>
      </c>
      <c r="B524" s="3" t="str">
        <f t="shared" si="1"/>
        <v>#REF!</v>
      </c>
    </row>
    <row r="525">
      <c r="A525" s="8">
        <v>111.49</v>
      </c>
      <c r="B525" s="3" t="str">
        <f t="shared" si="1"/>
        <v>#REF!</v>
      </c>
    </row>
    <row r="526">
      <c r="A526" s="8">
        <v>109.0</v>
      </c>
      <c r="B526" s="3" t="str">
        <f t="shared" si="1"/>
        <v>#REF!</v>
      </c>
    </row>
    <row r="527">
      <c r="A527" s="8">
        <v>109.53</v>
      </c>
      <c r="B527" s="3" t="str">
        <f t="shared" si="1"/>
        <v>#REF!</v>
      </c>
    </row>
    <row r="528">
      <c r="A528" s="11">
        <v>-1.28</v>
      </c>
      <c r="B528" s="3" t="str">
        <f t="shared" si="1"/>
        <v>#REF!</v>
      </c>
    </row>
    <row r="529">
      <c r="A529" s="12">
        <v>-0.0116</v>
      </c>
      <c r="B529" s="3" t="str">
        <f t="shared" si="1"/>
        <v>#REF!</v>
      </c>
    </row>
    <row r="530">
      <c r="A530" s="17">
        <v>167441.0</v>
      </c>
      <c r="B530" s="3" t="str">
        <f t="shared" si="1"/>
        <v>#REF!</v>
      </c>
    </row>
    <row r="531">
      <c r="A531" s="17">
        <v>110162.0</v>
      </c>
      <c r="B531" s="3" t="str">
        <f t="shared" si="1"/>
        <v>#REF!</v>
      </c>
    </row>
    <row r="532">
      <c r="A532" s="7">
        <v>40885.0</v>
      </c>
      <c r="B532" s="3" t="str">
        <f t="shared" si="1"/>
        <v>#REF!</v>
      </c>
    </row>
    <row r="533">
      <c r="A533" s="8">
        <v>109.6</v>
      </c>
      <c r="B533" s="3" t="str">
        <f t="shared" si="1"/>
        <v>#REF!</v>
      </c>
    </row>
    <row r="534">
      <c r="A534" s="8">
        <v>110.67</v>
      </c>
      <c r="B534" s="3" t="str">
        <f t="shared" si="1"/>
        <v>#REF!</v>
      </c>
    </row>
    <row r="535">
      <c r="A535" s="8">
        <v>107.28</v>
      </c>
      <c r="B535" s="3" t="str">
        <f t="shared" si="1"/>
        <v>#REF!</v>
      </c>
    </row>
    <row r="536">
      <c r="A536" s="8">
        <v>108.11</v>
      </c>
      <c r="B536" s="3" t="str">
        <f t="shared" si="1"/>
        <v>#REF!</v>
      </c>
    </row>
    <row r="537">
      <c r="A537" s="11">
        <v>-1.42</v>
      </c>
      <c r="B537" s="3" t="str">
        <f t="shared" si="1"/>
        <v>#REF!</v>
      </c>
    </row>
    <row r="538">
      <c r="A538" s="12">
        <v>-0.013</v>
      </c>
      <c r="B538" s="3" t="str">
        <f t="shared" si="1"/>
        <v>#REF!</v>
      </c>
    </row>
    <row r="539">
      <c r="A539" s="17">
        <v>172097.0</v>
      </c>
      <c r="B539" s="3" t="str">
        <f t="shared" si="1"/>
        <v>#REF!</v>
      </c>
    </row>
    <row r="540">
      <c r="A540" s="17">
        <v>106707.0</v>
      </c>
      <c r="B540" s="3" t="str">
        <f t="shared" si="1"/>
        <v>#REF!</v>
      </c>
    </row>
    <row r="541">
      <c r="A541" s="7">
        <v>40886.0</v>
      </c>
      <c r="B541" s="3" t="str">
        <f t="shared" si="1"/>
        <v>#REF!</v>
      </c>
    </row>
    <row r="542">
      <c r="A542" s="8">
        <v>107.66</v>
      </c>
      <c r="B542" s="3" t="str">
        <f t="shared" si="1"/>
        <v>#REF!</v>
      </c>
    </row>
    <row r="543">
      <c r="A543" s="8">
        <v>108.99</v>
      </c>
      <c r="B543" s="3" t="str">
        <f t="shared" si="1"/>
        <v>#REF!</v>
      </c>
    </row>
    <row r="544">
      <c r="A544" s="8">
        <v>107.11</v>
      </c>
      <c r="B544" s="3" t="str">
        <f t="shared" si="1"/>
        <v>#REF!</v>
      </c>
    </row>
    <row r="545">
      <c r="A545" s="8">
        <v>108.62</v>
      </c>
      <c r="B545" s="3" t="str">
        <f t="shared" si="1"/>
        <v>#REF!</v>
      </c>
    </row>
    <row r="546">
      <c r="A546" s="9">
        <f>+0.51</f>
        <v>0.51</v>
      </c>
      <c r="B546" s="3" t="str">
        <f t="shared" si="1"/>
        <v>#REF!</v>
      </c>
    </row>
    <row r="547">
      <c r="A547" s="9">
        <f>+0.47%</f>
        <v>0.0047</v>
      </c>
      <c r="B547" s="3" t="str">
        <f t="shared" si="1"/>
        <v>#REF!</v>
      </c>
    </row>
    <row r="548">
      <c r="A548" s="16">
        <v>159306.0</v>
      </c>
      <c r="B548" s="3" t="str">
        <f t="shared" si="1"/>
        <v>#REF!</v>
      </c>
    </row>
    <row r="549">
      <c r="A549" s="16">
        <v>88282.0</v>
      </c>
      <c r="B549" s="3" t="str">
        <f t="shared" si="1"/>
        <v>#REF!</v>
      </c>
    </row>
    <row r="550">
      <c r="A550" s="14">
        <v>40889.0</v>
      </c>
      <c r="B550" s="3" t="str">
        <f t="shared" si="1"/>
        <v>#REF!</v>
      </c>
    </row>
    <row r="551">
      <c r="A551" s="8">
        <v>108.75</v>
      </c>
      <c r="B551" s="3" t="str">
        <f t="shared" si="1"/>
        <v>#REF!</v>
      </c>
    </row>
    <row r="552">
      <c r="A552" s="8">
        <v>108.75</v>
      </c>
      <c r="B552" s="3" t="str">
        <f t="shared" si="1"/>
        <v>#REF!</v>
      </c>
    </row>
    <row r="553">
      <c r="A553" s="8">
        <v>107.0</v>
      </c>
      <c r="B553" s="3" t="str">
        <f t="shared" si="1"/>
        <v>#REF!</v>
      </c>
    </row>
    <row r="554">
      <c r="A554" s="8">
        <v>107.26</v>
      </c>
      <c r="B554" s="3" t="str">
        <f t="shared" si="1"/>
        <v>#REF!</v>
      </c>
    </row>
    <row r="555">
      <c r="A555" s="11">
        <v>-1.36</v>
      </c>
      <c r="B555" s="3" t="str">
        <f t="shared" si="1"/>
        <v>#REF!</v>
      </c>
    </row>
    <row r="556">
      <c r="A556" s="12">
        <v>-0.0125</v>
      </c>
      <c r="B556" s="3" t="str">
        <f t="shared" si="1"/>
        <v>#REF!</v>
      </c>
    </row>
    <row r="557">
      <c r="A557" s="17">
        <v>141316.0</v>
      </c>
      <c r="B557" s="3" t="str">
        <f t="shared" si="1"/>
        <v>#REF!</v>
      </c>
    </row>
    <row r="558">
      <c r="A558" s="17">
        <v>67831.0</v>
      </c>
      <c r="B558" s="3" t="str">
        <f t="shared" si="1"/>
        <v>#REF!</v>
      </c>
    </row>
    <row r="559">
      <c r="A559" s="14">
        <v>40890.0</v>
      </c>
      <c r="B559" s="3" t="str">
        <f t="shared" si="1"/>
        <v>#REF!</v>
      </c>
    </row>
    <row r="560">
      <c r="A560" s="8">
        <v>107.23</v>
      </c>
      <c r="B560" s="3" t="str">
        <f t="shared" si="1"/>
        <v>#REF!</v>
      </c>
    </row>
    <row r="561">
      <c r="A561" s="8">
        <v>111.1</v>
      </c>
      <c r="B561" s="3" t="str">
        <f t="shared" si="1"/>
        <v>#REF!</v>
      </c>
    </row>
    <row r="562">
      <c r="A562" s="8">
        <v>107.07</v>
      </c>
      <c r="B562" s="3" t="str">
        <f t="shared" si="1"/>
        <v>#REF!</v>
      </c>
    </row>
    <row r="563">
      <c r="A563" s="8">
        <v>109.5</v>
      </c>
      <c r="B563" s="3" t="str">
        <f t="shared" si="1"/>
        <v>#REF!</v>
      </c>
    </row>
    <row r="564">
      <c r="A564" s="9">
        <f>+2.24</f>
        <v>2.24</v>
      </c>
      <c r="B564" s="3" t="str">
        <f t="shared" si="1"/>
        <v>#REF!</v>
      </c>
    </row>
    <row r="565">
      <c r="A565" s="9">
        <f>+2.09%</f>
        <v>0.0209</v>
      </c>
      <c r="B565" s="3" t="str">
        <f t="shared" si="1"/>
        <v>#REF!</v>
      </c>
    </row>
    <row r="566">
      <c r="A566" s="16">
        <v>156387.0</v>
      </c>
      <c r="B566" s="3" t="str">
        <f t="shared" si="1"/>
        <v>#REF!</v>
      </c>
    </row>
    <row r="567">
      <c r="A567" s="16">
        <v>45036.0</v>
      </c>
      <c r="B567" s="3" t="str">
        <f t="shared" si="1"/>
        <v>#REF!</v>
      </c>
    </row>
    <row r="568">
      <c r="A568" s="14">
        <v>40891.0</v>
      </c>
      <c r="B568" s="3" t="str">
        <f t="shared" si="1"/>
        <v>#REF!</v>
      </c>
    </row>
    <row r="569">
      <c r="A569" s="8">
        <v>109.47</v>
      </c>
      <c r="B569" s="3" t="str">
        <f t="shared" si="1"/>
        <v>#REF!</v>
      </c>
    </row>
    <row r="570">
      <c r="A570" s="8">
        <v>109.5</v>
      </c>
      <c r="B570" s="3" t="str">
        <f t="shared" si="1"/>
        <v>#REF!</v>
      </c>
    </row>
    <row r="571">
      <c r="A571" s="8">
        <v>104.36</v>
      </c>
      <c r="B571" s="3" t="str">
        <f t="shared" si="1"/>
        <v>#REF!</v>
      </c>
    </row>
    <row r="572">
      <c r="A572" s="8">
        <v>105.02</v>
      </c>
      <c r="B572" s="3" t="str">
        <f t="shared" si="1"/>
        <v>#REF!</v>
      </c>
    </row>
    <row r="573">
      <c r="A573" s="11">
        <v>-4.48</v>
      </c>
      <c r="B573" s="3" t="str">
        <f t="shared" si="1"/>
        <v>#REF!</v>
      </c>
    </row>
    <row r="574">
      <c r="A574" s="12">
        <v>-0.0409</v>
      </c>
      <c r="B574" s="3" t="str">
        <f t="shared" si="1"/>
        <v>#REF!</v>
      </c>
    </row>
    <row r="575">
      <c r="A575" s="17">
        <v>98846.0</v>
      </c>
      <c r="B575" s="3" t="str">
        <f t="shared" si="1"/>
        <v>#REF!</v>
      </c>
    </row>
    <row r="576">
      <c r="A576" s="17">
        <v>26764.0</v>
      </c>
      <c r="B576" s="3" t="str">
        <f t="shared" si="1"/>
        <v>#REF!</v>
      </c>
    </row>
    <row r="577">
      <c r="A577" s="14">
        <v>40892.0</v>
      </c>
      <c r="B577" s="3" t="str">
        <f t="shared" si="1"/>
        <v>#REF!</v>
      </c>
    </row>
    <row r="578">
      <c r="A578" s="8">
        <v>104.88</v>
      </c>
      <c r="B578" s="3" t="str">
        <f t="shared" si="1"/>
        <v>#REF!</v>
      </c>
    </row>
    <row r="579">
      <c r="A579" s="8">
        <v>106.5</v>
      </c>
      <c r="B579" s="3" t="str">
        <f t="shared" si="1"/>
        <v>#REF!</v>
      </c>
    </row>
    <row r="580">
      <c r="A580" s="8">
        <v>104.88</v>
      </c>
      <c r="B580" s="3" t="str">
        <f t="shared" si="1"/>
        <v>#REF!</v>
      </c>
    </row>
    <row r="581">
      <c r="A581" s="8">
        <v>105.09</v>
      </c>
      <c r="B581" s="3" t="str">
        <f t="shared" si="1"/>
        <v>#REF!</v>
      </c>
    </row>
    <row r="582">
      <c r="A582" s="9">
        <f>+0.07</f>
        <v>0.07</v>
      </c>
      <c r="B582" s="3" t="str">
        <f t="shared" si="1"/>
        <v>#REF!</v>
      </c>
    </row>
    <row r="583">
      <c r="A583" s="9">
        <f>+0.07%</f>
        <v>0.0007</v>
      </c>
      <c r="B583" s="3" t="str">
        <f t="shared" si="1"/>
        <v>#REF!</v>
      </c>
    </row>
    <row r="584">
      <c r="A584" s="16">
        <v>14325.0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40833</v>
      </c>
      <c r="C3" s="3">
        <v>110.13</v>
      </c>
      <c r="D3" s="3">
        <v>110.9</v>
      </c>
      <c r="E3" s="3">
        <v>107.21</v>
      </c>
      <c r="F3" s="3">
        <v>107.57</v>
      </c>
      <c r="G3" s="3">
        <v>-1.82</v>
      </c>
      <c r="H3" s="6">
        <v>-0.0166</v>
      </c>
      <c r="I3" s="15">
        <v>39312.0</v>
      </c>
      <c r="J3" s="15">
        <v>82178.0</v>
      </c>
    </row>
    <row r="4">
      <c r="A4" s="19" t="s">
        <v>4</v>
      </c>
      <c r="B4" s="13">
        <f t="shared" si="1"/>
        <v>40834</v>
      </c>
      <c r="C4" s="3">
        <v>107.64</v>
      </c>
      <c r="D4" s="3">
        <v>109.6</v>
      </c>
      <c r="E4" s="3">
        <v>106.33</v>
      </c>
      <c r="F4" s="3">
        <v>108.99</v>
      </c>
      <c r="G4" s="3">
        <v>1.42</v>
      </c>
      <c r="H4" s="3">
        <v>0.0132</v>
      </c>
      <c r="I4" s="15">
        <v>67189.0</v>
      </c>
      <c r="J4" s="15">
        <v>89543.0</v>
      </c>
    </row>
    <row r="5">
      <c r="A5" s="19" t="s">
        <v>5</v>
      </c>
      <c r="B5" s="13">
        <f t="shared" si="1"/>
        <v>40835</v>
      </c>
      <c r="C5" s="3">
        <v>108.94</v>
      </c>
      <c r="D5" s="3">
        <v>110.0</v>
      </c>
      <c r="E5" s="3">
        <v>106.28</v>
      </c>
      <c r="F5" s="3">
        <v>106.59</v>
      </c>
      <c r="G5" s="3">
        <v>-2.4</v>
      </c>
      <c r="H5" s="6">
        <v>-0.022</v>
      </c>
      <c r="I5" s="15">
        <v>75340.0</v>
      </c>
      <c r="J5" s="15">
        <v>97177.0</v>
      </c>
    </row>
    <row r="6">
      <c r="A6" s="19" t="s">
        <v>6</v>
      </c>
      <c r="B6" s="13">
        <f t="shared" si="1"/>
        <v>40836</v>
      </c>
      <c r="C6" s="3">
        <v>106.77</v>
      </c>
      <c r="D6" s="3">
        <v>108.08</v>
      </c>
      <c r="E6" s="3">
        <v>105.4</v>
      </c>
      <c r="F6" s="3">
        <v>107.57</v>
      </c>
      <c r="G6" s="3">
        <v>0.98</v>
      </c>
      <c r="H6" s="3">
        <v>0.0092</v>
      </c>
      <c r="I6" s="15">
        <v>59954.0</v>
      </c>
      <c r="J6" s="15">
        <v>96133.0</v>
      </c>
    </row>
    <row r="7">
      <c r="A7" s="19" t="s">
        <v>7</v>
      </c>
      <c r="B7" s="13">
        <f t="shared" si="1"/>
        <v>40837</v>
      </c>
      <c r="C7" s="3">
        <v>107.75</v>
      </c>
      <c r="D7" s="3">
        <v>109.61</v>
      </c>
      <c r="E7" s="3">
        <v>107.11</v>
      </c>
      <c r="F7" s="3">
        <v>107.49</v>
      </c>
      <c r="G7" s="3">
        <v>-0.08</v>
      </c>
      <c r="H7" s="6">
        <v>-7.0E-4</v>
      </c>
      <c r="I7" s="15">
        <v>31773.0</v>
      </c>
      <c r="J7" s="15">
        <v>97000.0</v>
      </c>
    </row>
    <row r="8">
      <c r="A8" s="19" t="s">
        <v>8</v>
      </c>
      <c r="B8" s="13">
        <f t="shared" si="1"/>
        <v>40840</v>
      </c>
      <c r="C8" s="3">
        <v>107.78</v>
      </c>
      <c r="D8" s="3">
        <v>109.42</v>
      </c>
      <c r="E8" s="3">
        <v>107.47</v>
      </c>
      <c r="F8" s="3">
        <v>109.24</v>
      </c>
      <c r="G8" s="3">
        <v>1.75</v>
      </c>
      <c r="H8" s="3">
        <v>0.0163</v>
      </c>
      <c r="I8" s="15">
        <v>34232.0</v>
      </c>
      <c r="J8" s="15">
        <v>97353.0</v>
      </c>
    </row>
    <row r="9">
      <c r="A9" s="19" t="s">
        <v>9</v>
      </c>
      <c r="B9" s="13">
        <f t="shared" si="1"/>
        <v>40841</v>
      </c>
      <c r="C9" s="3">
        <v>109.19</v>
      </c>
      <c r="D9" s="3">
        <v>109.56</v>
      </c>
      <c r="E9" s="3">
        <v>107.26</v>
      </c>
      <c r="F9" s="3">
        <v>108.7</v>
      </c>
      <c r="G9" s="3">
        <v>-0.54</v>
      </c>
      <c r="H9" s="6">
        <v>-0.0049</v>
      </c>
      <c r="I9" s="15">
        <v>63636.0</v>
      </c>
      <c r="J9" s="15">
        <v>96582.0</v>
      </c>
    </row>
    <row r="10">
      <c r="A10" s="33">
        <v>40833.0</v>
      </c>
      <c r="B10" s="13">
        <f t="shared" si="1"/>
        <v>40842</v>
      </c>
      <c r="C10" s="3">
        <v>108.6</v>
      </c>
      <c r="D10" s="3">
        <v>109.41</v>
      </c>
      <c r="E10" s="3">
        <v>107.0</v>
      </c>
      <c r="F10" s="3">
        <v>107.12</v>
      </c>
      <c r="G10" s="3">
        <v>-1.58</v>
      </c>
      <c r="H10" s="6">
        <v>-0.0145</v>
      </c>
      <c r="I10" s="15">
        <v>56287.0</v>
      </c>
      <c r="J10" s="15">
        <v>95688.0</v>
      </c>
    </row>
    <row r="11">
      <c r="A11" s="19">
        <v>110.13</v>
      </c>
      <c r="B11" s="13">
        <f t="shared" si="1"/>
        <v>40843</v>
      </c>
      <c r="C11" s="3">
        <v>107.56</v>
      </c>
      <c r="D11" s="3">
        <v>111.42</v>
      </c>
      <c r="E11" s="3">
        <v>107.54</v>
      </c>
      <c r="F11" s="3">
        <v>110.67</v>
      </c>
      <c r="G11" s="3">
        <v>3.55</v>
      </c>
      <c r="H11" s="3">
        <v>0.0331</v>
      </c>
      <c r="I11" s="15">
        <v>85785.0</v>
      </c>
      <c r="J11" s="15">
        <v>91744.0</v>
      </c>
    </row>
    <row r="12">
      <c r="A12" s="19">
        <v>110.9</v>
      </c>
      <c r="B12" s="13">
        <f t="shared" si="1"/>
        <v>40844</v>
      </c>
      <c r="C12" s="3">
        <v>110.78</v>
      </c>
      <c r="D12" s="3">
        <v>110.78</v>
      </c>
      <c r="E12" s="3">
        <v>108.6</v>
      </c>
      <c r="F12" s="3">
        <v>108.85</v>
      </c>
      <c r="G12" s="3">
        <v>-1.82</v>
      </c>
      <c r="H12" s="6">
        <v>-0.0164</v>
      </c>
      <c r="I12" s="15">
        <v>50436.0</v>
      </c>
      <c r="J12" s="15">
        <v>89111.0</v>
      </c>
    </row>
    <row r="13">
      <c r="A13" s="19">
        <v>107.21</v>
      </c>
      <c r="B13" s="13">
        <f t="shared" si="1"/>
        <v>40847</v>
      </c>
      <c r="C13" s="3">
        <v>109.11</v>
      </c>
      <c r="D13" s="3">
        <v>109.12</v>
      </c>
      <c r="E13" s="3">
        <v>106.98</v>
      </c>
      <c r="F13" s="3">
        <v>108.33</v>
      </c>
      <c r="G13" s="3">
        <v>-0.52</v>
      </c>
      <c r="H13" s="6">
        <v>-0.0048</v>
      </c>
      <c r="I13" s="15">
        <v>44459.0</v>
      </c>
      <c r="J13" s="15">
        <v>86769.0</v>
      </c>
    </row>
    <row r="14">
      <c r="A14" s="19">
        <v>107.57</v>
      </c>
      <c r="B14" s="5">
        <f t="shared" si="1"/>
        <v>40848</v>
      </c>
      <c r="C14" s="3">
        <v>107.72</v>
      </c>
      <c r="D14" s="3">
        <v>108.04</v>
      </c>
      <c r="E14" s="3">
        <v>104.56</v>
      </c>
      <c r="F14" s="3">
        <v>107.58</v>
      </c>
      <c r="G14" s="3">
        <v>-0.75</v>
      </c>
      <c r="H14" s="6">
        <v>-0.0069</v>
      </c>
      <c r="I14" s="15">
        <v>71552.0</v>
      </c>
      <c r="J14" s="15">
        <v>85897.0</v>
      </c>
    </row>
    <row r="15">
      <c r="A15" s="21">
        <v>-1.82</v>
      </c>
      <c r="B15" s="5">
        <f t="shared" si="1"/>
        <v>40849</v>
      </c>
      <c r="C15" s="3">
        <v>106.77</v>
      </c>
      <c r="D15" s="3">
        <v>109.0</v>
      </c>
      <c r="E15" s="3">
        <v>106.52</v>
      </c>
      <c r="F15" s="3">
        <v>107.33</v>
      </c>
      <c r="G15" s="3">
        <v>-0.25</v>
      </c>
      <c r="H15" s="6">
        <v>-0.0023</v>
      </c>
      <c r="I15" s="15">
        <v>81914.0</v>
      </c>
      <c r="J15" s="15">
        <v>88484.0</v>
      </c>
    </row>
    <row r="16">
      <c r="A16" s="22">
        <v>-0.0166</v>
      </c>
      <c r="B16" s="5">
        <f t="shared" si="1"/>
        <v>40850</v>
      </c>
      <c r="C16" s="3">
        <v>107.1</v>
      </c>
      <c r="D16" s="3">
        <v>109.14</v>
      </c>
      <c r="E16" s="3">
        <v>105.9</v>
      </c>
      <c r="F16" s="3">
        <v>108.89</v>
      </c>
      <c r="G16" s="3">
        <v>1.56</v>
      </c>
      <c r="H16" s="3">
        <v>0.014499999999999999</v>
      </c>
      <c r="I16" s="15">
        <v>57104.0</v>
      </c>
      <c r="J16" s="15">
        <v>92547.0</v>
      </c>
    </row>
    <row r="17">
      <c r="A17" s="24">
        <v>39312.0</v>
      </c>
      <c r="B17" s="5">
        <f t="shared" si="1"/>
        <v>40851</v>
      </c>
      <c r="C17" s="3">
        <v>108.61</v>
      </c>
      <c r="D17" s="3">
        <v>110.35</v>
      </c>
      <c r="E17" s="3">
        <v>108.52</v>
      </c>
      <c r="F17" s="3">
        <v>109.99</v>
      </c>
      <c r="G17" s="3">
        <v>1.1</v>
      </c>
      <c r="H17" s="3">
        <v>0.0101</v>
      </c>
      <c r="I17" s="15">
        <v>45154.0</v>
      </c>
      <c r="J17" s="15">
        <v>97597.0</v>
      </c>
    </row>
    <row r="18">
      <c r="A18" s="24">
        <v>82178.0</v>
      </c>
      <c r="B18" s="5">
        <f t="shared" si="1"/>
        <v>40854</v>
      </c>
      <c r="C18" s="3">
        <v>111.17</v>
      </c>
      <c r="D18" s="3">
        <v>112.97</v>
      </c>
      <c r="E18" s="3">
        <v>109.14</v>
      </c>
      <c r="F18" s="3">
        <v>112.34</v>
      </c>
      <c r="G18" s="3">
        <v>2.35</v>
      </c>
      <c r="H18" s="3">
        <v>0.021400000000000002</v>
      </c>
      <c r="I18" s="15">
        <v>52078.0</v>
      </c>
      <c r="J18" s="15">
        <v>101127.0</v>
      </c>
    </row>
    <row r="19">
      <c r="A19" s="30">
        <v>40834.0</v>
      </c>
      <c r="B19" s="5">
        <f t="shared" si="1"/>
        <v>40855</v>
      </c>
      <c r="C19" s="3">
        <v>112.25</v>
      </c>
      <c r="D19" s="3">
        <v>114.06</v>
      </c>
      <c r="E19" s="3">
        <v>112.0</v>
      </c>
      <c r="F19" s="3">
        <v>113.07</v>
      </c>
      <c r="G19" s="3">
        <v>0.73</v>
      </c>
      <c r="H19" s="3">
        <v>0.006500000000000001</v>
      </c>
      <c r="I19" s="15">
        <v>82094.0</v>
      </c>
      <c r="J19" s="15">
        <v>107258.0</v>
      </c>
    </row>
    <row r="20">
      <c r="A20" s="21">
        <v>107.64</v>
      </c>
      <c r="B20" s="5">
        <f t="shared" si="1"/>
        <v>40856</v>
      </c>
      <c r="C20" s="3">
        <v>113.51</v>
      </c>
      <c r="D20" s="3">
        <v>113.77</v>
      </c>
      <c r="E20" s="3">
        <v>110.23</v>
      </c>
      <c r="F20" s="3">
        <v>110.76</v>
      </c>
      <c r="G20" s="3">
        <v>-2.31</v>
      </c>
      <c r="H20" s="6">
        <v>-0.0204</v>
      </c>
      <c r="I20" s="15">
        <v>83997.0</v>
      </c>
      <c r="J20" s="15">
        <v>116242.0</v>
      </c>
    </row>
    <row r="21">
      <c r="A21" s="21">
        <v>109.6</v>
      </c>
      <c r="B21" s="13">
        <f t="shared" si="1"/>
        <v>40857</v>
      </c>
      <c r="C21" s="3">
        <v>110.79</v>
      </c>
      <c r="D21" s="3">
        <v>112.19</v>
      </c>
      <c r="E21" s="3">
        <v>109.68</v>
      </c>
      <c r="F21" s="3">
        <v>111.81</v>
      </c>
      <c r="G21" s="3">
        <v>1.05</v>
      </c>
      <c r="H21" s="3">
        <v>0.0095</v>
      </c>
      <c r="I21" s="15">
        <v>72402.0</v>
      </c>
      <c r="J21" s="15">
        <v>123378.0</v>
      </c>
    </row>
    <row r="22">
      <c r="A22" s="21">
        <v>106.33</v>
      </c>
      <c r="B22" s="13">
        <f t="shared" si="1"/>
        <v>40858</v>
      </c>
      <c r="C22" s="3">
        <v>111.31</v>
      </c>
      <c r="D22" s="3">
        <v>112.74</v>
      </c>
      <c r="E22" s="3">
        <v>111.25</v>
      </c>
      <c r="F22" s="3">
        <v>112.22</v>
      </c>
      <c r="G22" s="3">
        <v>0.41</v>
      </c>
      <c r="H22" s="3">
        <v>0.0037</v>
      </c>
      <c r="I22" s="15">
        <v>59378.0</v>
      </c>
      <c r="J22" s="15">
        <v>132761.0</v>
      </c>
    </row>
    <row r="23">
      <c r="A23" s="21">
        <v>108.99</v>
      </c>
      <c r="B23" s="13">
        <f t="shared" si="1"/>
        <v>40861</v>
      </c>
      <c r="C23" s="3">
        <v>112.61</v>
      </c>
      <c r="D23" s="3">
        <v>112.84</v>
      </c>
      <c r="E23" s="3">
        <v>110.03</v>
      </c>
      <c r="F23" s="3">
        <v>110.77</v>
      </c>
      <c r="G23" s="3">
        <v>-1.45</v>
      </c>
      <c r="H23" s="6">
        <v>-0.0129</v>
      </c>
      <c r="I23" s="15">
        <v>70074.0</v>
      </c>
      <c r="J23" s="15">
        <v>139100.0</v>
      </c>
    </row>
    <row r="24">
      <c r="A24" s="25">
        <f>+1.42</f>
        <v>1.42</v>
      </c>
      <c r="B24" s="13">
        <f t="shared" si="1"/>
        <v>40862</v>
      </c>
      <c r="C24" s="3">
        <v>110.72</v>
      </c>
      <c r="D24" s="3">
        <v>112.14</v>
      </c>
      <c r="E24" s="3">
        <v>110.63</v>
      </c>
      <c r="F24" s="3">
        <v>111.75</v>
      </c>
      <c r="G24" s="3">
        <v>0.98</v>
      </c>
      <c r="H24" s="3">
        <v>0.0088</v>
      </c>
      <c r="I24" s="15">
        <v>85085.0</v>
      </c>
      <c r="J24" s="15">
        <v>142757.0</v>
      </c>
    </row>
    <row r="25">
      <c r="A25" s="25">
        <f>+1.32%</f>
        <v>0.0132</v>
      </c>
      <c r="B25" s="13">
        <f t="shared" si="1"/>
        <v>40863</v>
      </c>
      <c r="C25" s="3">
        <v>111.81</v>
      </c>
      <c r="D25" s="3">
        <v>112.05</v>
      </c>
      <c r="E25" s="3">
        <v>109.63</v>
      </c>
      <c r="F25" s="3">
        <v>111.51</v>
      </c>
      <c r="G25" s="3">
        <v>-0.24</v>
      </c>
      <c r="H25" s="6">
        <v>-0.0021</v>
      </c>
      <c r="I25" s="15">
        <v>122491.0</v>
      </c>
      <c r="J25" s="15">
        <v>150845.0</v>
      </c>
    </row>
    <row r="26">
      <c r="A26" s="26">
        <v>67189.0</v>
      </c>
      <c r="B26" s="13">
        <f t="shared" si="1"/>
        <v>40864</v>
      </c>
      <c r="C26" s="3">
        <v>110.52</v>
      </c>
      <c r="D26" s="3">
        <v>111.64</v>
      </c>
      <c r="E26" s="3">
        <v>107.5</v>
      </c>
      <c r="F26" s="3">
        <v>108.09</v>
      </c>
      <c r="G26" s="3">
        <v>-3.42</v>
      </c>
      <c r="H26" s="6">
        <v>-0.0307</v>
      </c>
      <c r="I26" s="15">
        <v>129094.0</v>
      </c>
      <c r="J26" s="15">
        <v>161011.0</v>
      </c>
    </row>
    <row r="27">
      <c r="A27" s="26">
        <v>89543.0</v>
      </c>
      <c r="B27" s="13">
        <f t="shared" si="1"/>
        <v>40865</v>
      </c>
      <c r="C27" s="3">
        <v>107.67</v>
      </c>
      <c r="D27" s="3">
        <v>109.78</v>
      </c>
      <c r="E27" s="3">
        <v>106.85</v>
      </c>
      <c r="F27" s="3">
        <v>107.4</v>
      </c>
      <c r="G27" s="3">
        <v>-0.69</v>
      </c>
      <c r="H27" s="6">
        <v>-0.0064</v>
      </c>
      <c r="I27" s="15">
        <v>76455.0</v>
      </c>
      <c r="J27" s="15">
        <v>157183.0</v>
      </c>
    </row>
    <row r="28">
      <c r="A28" s="29">
        <v>40835.0</v>
      </c>
      <c r="B28" s="13">
        <f t="shared" si="1"/>
        <v>40868</v>
      </c>
      <c r="C28" s="3">
        <v>107.31</v>
      </c>
      <c r="D28" s="3">
        <v>107.52</v>
      </c>
      <c r="E28" s="3">
        <v>105.47</v>
      </c>
      <c r="F28" s="3">
        <v>106.66</v>
      </c>
      <c r="G28" s="3">
        <v>-0.74</v>
      </c>
      <c r="H28" s="6">
        <v>-0.0069</v>
      </c>
      <c r="I28" s="15">
        <v>77672.0</v>
      </c>
      <c r="J28" s="15">
        <v>156751.0</v>
      </c>
    </row>
    <row r="29">
      <c r="A29" s="28">
        <v>108.94</v>
      </c>
      <c r="B29" s="13">
        <f t="shared" si="1"/>
        <v>40869</v>
      </c>
      <c r="C29" s="3">
        <v>106.5</v>
      </c>
      <c r="D29" s="3">
        <v>109.11</v>
      </c>
      <c r="E29" s="3">
        <v>106.5</v>
      </c>
      <c r="F29" s="3">
        <v>108.65</v>
      </c>
      <c r="G29" s="3">
        <v>1.99</v>
      </c>
      <c r="H29" s="3">
        <v>0.0187</v>
      </c>
      <c r="I29" s="15">
        <v>88116.0</v>
      </c>
      <c r="J29" s="15">
        <v>152704.0</v>
      </c>
    </row>
    <row r="30">
      <c r="A30" s="28">
        <v>110.0</v>
      </c>
      <c r="B30" s="13">
        <f t="shared" si="1"/>
        <v>40870</v>
      </c>
      <c r="C30" s="3">
        <v>108.3</v>
      </c>
      <c r="D30" s="3">
        <v>108.35</v>
      </c>
      <c r="E30" s="3">
        <v>106.5</v>
      </c>
      <c r="F30" s="3">
        <v>106.7</v>
      </c>
      <c r="G30" s="3">
        <v>-1.95</v>
      </c>
      <c r="H30" s="6">
        <v>-0.0179</v>
      </c>
      <c r="I30" s="15">
        <v>93356.0</v>
      </c>
      <c r="J30" s="15">
        <v>146314.0</v>
      </c>
    </row>
    <row r="31">
      <c r="A31" s="28">
        <v>106.28</v>
      </c>
      <c r="B31" s="13">
        <f t="shared" si="1"/>
        <v>40871</v>
      </c>
      <c r="C31" s="3">
        <v>106.92</v>
      </c>
      <c r="D31" s="3">
        <v>107.6</v>
      </c>
      <c r="E31" s="3">
        <v>106.81</v>
      </c>
      <c r="F31" s="3">
        <v>107.3</v>
      </c>
      <c r="G31" s="3">
        <v>0.6</v>
      </c>
      <c r="H31" s="3">
        <v>0.005600000000000001</v>
      </c>
      <c r="I31" s="15">
        <v>40740.0</v>
      </c>
      <c r="J31" s="15">
        <v>148506.0</v>
      </c>
    </row>
    <row r="32">
      <c r="A32" s="28">
        <v>106.59</v>
      </c>
      <c r="B32" s="13">
        <f t="shared" si="1"/>
        <v>40872</v>
      </c>
      <c r="C32" s="3">
        <v>107.05</v>
      </c>
      <c r="D32" s="3">
        <v>107.29</v>
      </c>
      <c r="E32" s="3">
        <v>105.24</v>
      </c>
      <c r="F32" s="3">
        <v>105.76</v>
      </c>
      <c r="G32" s="3">
        <v>-1.54</v>
      </c>
      <c r="H32" s="6">
        <v>-0.0144</v>
      </c>
      <c r="I32" s="15">
        <v>67652.0</v>
      </c>
      <c r="J32" s="15">
        <v>147374.0</v>
      </c>
    </row>
    <row r="33">
      <c r="A33" s="21">
        <v>-2.4</v>
      </c>
      <c r="B33" s="13">
        <f t="shared" si="1"/>
        <v>40875</v>
      </c>
      <c r="C33" s="3">
        <v>105.98</v>
      </c>
      <c r="D33" s="3">
        <v>108.6</v>
      </c>
      <c r="E33" s="3">
        <v>105.98</v>
      </c>
      <c r="F33" s="3">
        <v>108.02</v>
      </c>
      <c r="G33" s="3">
        <v>2.26</v>
      </c>
      <c r="H33" s="3">
        <v>0.021400000000000002</v>
      </c>
      <c r="I33" s="15">
        <v>129495.0</v>
      </c>
      <c r="J33" s="15">
        <v>144893.0</v>
      </c>
    </row>
    <row r="34">
      <c r="A34" s="22">
        <v>-0.022</v>
      </c>
      <c r="B34" s="13">
        <f t="shared" si="1"/>
        <v>40876</v>
      </c>
      <c r="C34" s="3">
        <v>107.52</v>
      </c>
      <c r="D34" s="3">
        <v>110.0</v>
      </c>
      <c r="E34" s="3">
        <v>107.41</v>
      </c>
      <c r="F34" s="3">
        <v>109.86</v>
      </c>
      <c r="G34" s="3">
        <v>1.84</v>
      </c>
      <c r="H34" s="3">
        <v>0.017</v>
      </c>
      <c r="I34" s="15">
        <v>124915.0</v>
      </c>
      <c r="J34" s="15">
        <v>144845.0</v>
      </c>
    </row>
    <row r="35">
      <c r="A35" s="24">
        <v>75340.0</v>
      </c>
      <c r="B35" s="13">
        <f t="shared" si="1"/>
        <v>40877</v>
      </c>
      <c r="C35" s="3">
        <v>109.83</v>
      </c>
      <c r="D35" s="3">
        <v>111.33</v>
      </c>
      <c r="E35" s="3">
        <v>108.9</v>
      </c>
      <c r="F35" s="3">
        <v>109.98</v>
      </c>
      <c r="G35" s="3">
        <v>0.12</v>
      </c>
      <c r="H35" s="3">
        <v>0.0011</v>
      </c>
      <c r="I35" s="15">
        <v>143670.0</v>
      </c>
      <c r="J35" s="15">
        <v>151292.0</v>
      </c>
    </row>
    <row r="36">
      <c r="A36" s="24">
        <v>97177.0</v>
      </c>
      <c r="B36" s="5">
        <f t="shared" si="1"/>
        <v>40878</v>
      </c>
      <c r="C36" s="3">
        <v>109.91</v>
      </c>
      <c r="D36" s="3">
        <v>110.63</v>
      </c>
      <c r="E36" s="3">
        <v>107.89</v>
      </c>
      <c r="F36" s="3">
        <v>108.71</v>
      </c>
      <c r="G36" s="3">
        <v>-1.27</v>
      </c>
      <c r="H36" s="6">
        <v>-0.0115</v>
      </c>
      <c r="I36" s="15">
        <v>106090.0</v>
      </c>
      <c r="J36" s="15">
        <v>150657.0</v>
      </c>
    </row>
    <row r="37">
      <c r="A37" s="30">
        <v>40836.0</v>
      </c>
      <c r="B37" s="5">
        <f t="shared" si="1"/>
        <v>40879</v>
      </c>
      <c r="C37" s="3">
        <v>108.82</v>
      </c>
      <c r="D37" s="3">
        <v>110.07</v>
      </c>
      <c r="E37" s="3">
        <v>108.35</v>
      </c>
      <c r="F37" s="3">
        <v>109.68</v>
      </c>
      <c r="G37" s="3">
        <v>0.97</v>
      </c>
      <c r="H37" s="3">
        <v>0.0089</v>
      </c>
      <c r="I37" s="15">
        <v>91052.0</v>
      </c>
      <c r="J37" s="15">
        <v>153989.0</v>
      </c>
    </row>
    <row r="38">
      <c r="A38" s="21">
        <v>106.77</v>
      </c>
      <c r="B38" s="5">
        <f t="shared" si="1"/>
        <v>40882</v>
      </c>
      <c r="C38" s="3">
        <v>110.21</v>
      </c>
      <c r="D38" s="3">
        <v>111.25</v>
      </c>
      <c r="E38" s="3">
        <v>108.9</v>
      </c>
      <c r="F38" s="3">
        <v>109.53</v>
      </c>
      <c r="G38" s="3">
        <v>-0.15</v>
      </c>
      <c r="H38" s="6">
        <v>-0.0014</v>
      </c>
      <c r="I38" s="15">
        <v>85054.0</v>
      </c>
      <c r="J38" s="15">
        <v>150014.0</v>
      </c>
    </row>
    <row r="39">
      <c r="A39" s="21">
        <v>108.08</v>
      </c>
      <c r="B39" s="5">
        <f t="shared" si="1"/>
        <v>40883</v>
      </c>
      <c r="C39" s="3">
        <v>108.92</v>
      </c>
      <c r="D39" s="3">
        <v>110.64</v>
      </c>
      <c r="E39" s="3">
        <v>108.77</v>
      </c>
      <c r="F39" s="3">
        <v>110.51</v>
      </c>
      <c r="G39" s="3">
        <v>0.98</v>
      </c>
      <c r="H39" s="3">
        <v>0.0089</v>
      </c>
      <c r="I39" s="15">
        <v>79539.0</v>
      </c>
      <c r="J39" s="15">
        <v>156868.0</v>
      </c>
    </row>
    <row r="40">
      <c r="A40" s="21">
        <v>105.4</v>
      </c>
      <c r="B40" s="5">
        <f t="shared" si="1"/>
        <v>40884</v>
      </c>
      <c r="C40" s="3">
        <v>110.4</v>
      </c>
      <c r="D40" s="3">
        <v>111.14</v>
      </c>
      <c r="E40" s="3">
        <v>108.79</v>
      </c>
      <c r="F40" s="3">
        <v>109.28</v>
      </c>
      <c r="G40" s="3">
        <v>-1.23</v>
      </c>
      <c r="H40" s="6">
        <v>-0.0111</v>
      </c>
      <c r="I40" s="15">
        <v>120281.0</v>
      </c>
      <c r="J40" s="15">
        <v>166281.0</v>
      </c>
    </row>
    <row r="41">
      <c r="A41" s="21">
        <v>107.57</v>
      </c>
      <c r="B41" s="5">
        <f t="shared" si="1"/>
        <v>40885</v>
      </c>
      <c r="C41" s="3">
        <v>109.41</v>
      </c>
      <c r="D41" s="3">
        <v>110.5</v>
      </c>
      <c r="E41" s="3">
        <v>107.11</v>
      </c>
      <c r="F41" s="3">
        <v>107.94</v>
      </c>
      <c r="G41" s="3">
        <v>-1.34</v>
      </c>
      <c r="H41" s="6">
        <v>-0.0123</v>
      </c>
      <c r="I41" s="15">
        <v>122191.0</v>
      </c>
      <c r="J41" s="15">
        <v>167536.0</v>
      </c>
    </row>
    <row r="42">
      <c r="A42" s="25">
        <f>+0.98</f>
        <v>0.98</v>
      </c>
      <c r="B42" s="5">
        <f t="shared" si="1"/>
        <v>40886</v>
      </c>
      <c r="C42" s="3">
        <v>107.5</v>
      </c>
      <c r="D42" s="3">
        <v>108.88</v>
      </c>
      <c r="E42" s="3">
        <v>106.98</v>
      </c>
      <c r="F42" s="3">
        <v>108.47</v>
      </c>
      <c r="G42" s="3">
        <v>0.53</v>
      </c>
      <c r="H42" s="3">
        <v>0.0049</v>
      </c>
      <c r="I42" s="15">
        <v>100545.0</v>
      </c>
      <c r="J42" s="15">
        <v>175176.0</v>
      </c>
    </row>
    <row r="43">
      <c r="A43" s="25">
        <f>+0.92%</f>
        <v>0.0092</v>
      </c>
      <c r="B43" s="13">
        <f t="shared" si="1"/>
        <v>40889</v>
      </c>
      <c r="C43" s="3">
        <v>108.51</v>
      </c>
      <c r="D43" s="3">
        <v>108.55</v>
      </c>
      <c r="E43" s="3">
        <v>106.93</v>
      </c>
      <c r="F43" s="3">
        <v>107.08</v>
      </c>
      <c r="G43" s="3">
        <v>-1.39</v>
      </c>
      <c r="H43" s="6">
        <v>-0.0128</v>
      </c>
      <c r="I43" s="15">
        <v>119294.0</v>
      </c>
      <c r="J43" s="15">
        <v>174150.0</v>
      </c>
    </row>
    <row r="44">
      <c r="A44" s="26">
        <v>59954.0</v>
      </c>
      <c r="B44" s="13">
        <f t="shared" si="1"/>
        <v>40890</v>
      </c>
      <c r="C44" s="3">
        <v>107.15</v>
      </c>
      <c r="D44" s="3">
        <v>110.77</v>
      </c>
      <c r="E44" s="3">
        <v>106.9</v>
      </c>
      <c r="F44" s="3">
        <v>109.08</v>
      </c>
      <c r="G44" s="3">
        <v>2.0</v>
      </c>
      <c r="H44" s="3">
        <v>0.0187</v>
      </c>
      <c r="I44" s="15">
        <v>165381.0</v>
      </c>
      <c r="J44" s="15">
        <v>177974.0</v>
      </c>
    </row>
    <row r="45">
      <c r="A45" s="26">
        <v>96133.0</v>
      </c>
      <c r="B45" s="13">
        <f t="shared" si="1"/>
        <v>40891</v>
      </c>
      <c r="C45" s="3">
        <v>109.04</v>
      </c>
      <c r="D45" s="3">
        <v>109.08</v>
      </c>
      <c r="E45" s="3">
        <v>103.61</v>
      </c>
      <c r="F45" s="3">
        <v>104.25</v>
      </c>
      <c r="G45" s="3">
        <v>-4.83</v>
      </c>
      <c r="H45" s="6">
        <v>-0.0443</v>
      </c>
      <c r="I45" s="15">
        <v>206311.0</v>
      </c>
      <c r="J45" s="15">
        <v>178051.0</v>
      </c>
    </row>
    <row r="46">
      <c r="A46" s="29">
        <v>40837.0</v>
      </c>
      <c r="B46" s="13">
        <f t="shared" si="1"/>
        <v>40892</v>
      </c>
      <c r="C46" s="3">
        <v>104.07</v>
      </c>
      <c r="D46" s="3">
        <v>105.79</v>
      </c>
      <c r="E46" s="3">
        <v>103.02</v>
      </c>
      <c r="F46" s="3">
        <v>103.6</v>
      </c>
      <c r="G46" s="3">
        <v>-0.65</v>
      </c>
      <c r="H46" s="6">
        <v>-0.0062</v>
      </c>
      <c r="I46" s="15">
        <v>156605.0</v>
      </c>
      <c r="J46" s="15">
        <v>173258.0</v>
      </c>
    </row>
    <row r="47">
      <c r="A47" s="28">
        <v>107.75</v>
      </c>
      <c r="B47" s="13">
        <f t="shared" si="1"/>
        <v>40893</v>
      </c>
      <c r="C47" s="3">
        <v>103.51</v>
      </c>
      <c r="D47" s="3">
        <v>104.56</v>
      </c>
      <c r="E47" s="3">
        <v>102.46</v>
      </c>
      <c r="F47" s="3">
        <v>103.35</v>
      </c>
      <c r="G47" s="3">
        <v>-0.25</v>
      </c>
      <c r="H47" s="6">
        <v>-0.0024</v>
      </c>
      <c r="I47" s="15">
        <v>140067.0</v>
      </c>
      <c r="J47" s="15">
        <v>166959.0</v>
      </c>
    </row>
    <row r="48">
      <c r="A48" s="28">
        <v>109.61</v>
      </c>
      <c r="B48" s="13">
        <f t="shared" si="1"/>
        <v>40896</v>
      </c>
      <c r="C48" s="3">
        <v>103.63</v>
      </c>
      <c r="D48" s="3">
        <v>104.57</v>
      </c>
      <c r="E48" s="3">
        <v>102.37</v>
      </c>
      <c r="F48" s="3">
        <v>103.64</v>
      </c>
      <c r="G48" s="3">
        <v>0.29</v>
      </c>
      <c r="H48" s="3">
        <v>0.0028000000000000004</v>
      </c>
      <c r="I48" s="15">
        <v>147874.0</v>
      </c>
      <c r="J48" s="15">
        <v>165225.0</v>
      </c>
    </row>
    <row r="49">
      <c r="A49" s="28">
        <v>107.11</v>
      </c>
      <c r="B49" s="13">
        <f t="shared" si="1"/>
        <v>40897</v>
      </c>
      <c r="C49" s="3">
        <v>104.3</v>
      </c>
      <c r="D49" s="3">
        <v>107.27</v>
      </c>
      <c r="E49" s="3">
        <v>103.91</v>
      </c>
      <c r="F49" s="3">
        <v>106.73</v>
      </c>
      <c r="G49" s="3">
        <v>3.09</v>
      </c>
      <c r="H49" s="3">
        <v>0.0298</v>
      </c>
      <c r="I49" s="15">
        <v>170239.0</v>
      </c>
      <c r="J49" s="15">
        <v>165517.0</v>
      </c>
    </row>
    <row r="50">
      <c r="A50" s="28">
        <v>107.49</v>
      </c>
      <c r="B50" s="13">
        <f t="shared" si="1"/>
        <v>40898</v>
      </c>
      <c r="C50" s="3">
        <v>107.15</v>
      </c>
      <c r="D50" s="3">
        <v>108.17</v>
      </c>
      <c r="E50" s="3">
        <v>106.16</v>
      </c>
      <c r="F50" s="3">
        <v>107.71</v>
      </c>
      <c r="G50" s="3">
        <v>0.98</v>
      </c>
      <c r="H50" s="3">
        <v>0.0092</v>
      </c>
      <c r="I50" s="15">
        <v>145091.0</v>
      </c>
      <c r="J50" s="15">
        <v>164266.0</v>
      </c>
    </row>
    <row r="51">
      <c r="A51" s="21">
        <v>-0.08</v>
      </c>
      <c r="B51" s="13">
        <f t="shared" si="1"/>
        <v>40899</v>
      </c>
      <c r="C51" s="3">
        <v>107.92</v>
      </c>
      <c r="D51" s="3">
        <v>108.5</v>
      </c>
      <c r="E51" s="3">
        <v>107.29</v>
      </c>
      <c r="F51" s="3">
        <v>107.89</v>
      </c>
      <c r="G51" s="3">
        <v>0.18</v>
      </c>
      <c r="H51" s="3">
        <v>0.0017000000000000001</v>
      </c>
      <c r="I51" s="15">
        <v>111154.0</v>
      </c>
      <c r="J51" s="15">
        <v>162864.0</v>
      </c>
    </row>
    <row r="52">
      <c r="A52" s="22">
        <v>-7.0E-4</v>
      </c>
      <c r="B52" s="13">
        <f t="shared" si="1"/>
        <v>40900</v>
      </c>
      <c r="C52" s="3">
        <v>107.77</v>
      </c>
      <c r="D52" s="3">
        <v>108.55</v>
      </c>
      <c r="E52" s="3">
        <v>107.4</v>
      </c>
      <c r="F52" s="3">
        <v>107.96</v>
      </c>
      <c r="G52" s="3">
        <v>0.07</v>
      </c>
      <c r="H52" s="3">
        <v>6.0E-4</v>
      </c>
      <c r="I52" s="15">
        <v>64609.0</v>
      </c>
      <c r="J52" s="15">
        <v>162669.0</v>
      </c>
    </row>
    <row r="53">
      <c r="A53" s="24">
        <v>31773.0</v>
      </c>
      <c r="B53" s="13">
        <f t="shared" si="1"/>
        <v>40904</v>
      </c>
      <c r="C53" s="3">
        <v>108.16</v>
      </c>
      <c r="D53" s="3">
        <v>109.5</v>
      </c>
      <c r="E53" s="3">
        <v>107.85</v>
      </c>
      <c r="F53" s="3">
        <v>109.27</v>
      </c>
      <c r="G53" s="3">
        <v>1.31</v>
      </c>
      <c r="H53" s="3">
        <v>0.0121</v>
      </c>
      <c r="I53" s="15">
        <v>50667.0</v>
      </c>
      <c r="J53" s="15">
        <v>162889.0</v>
      </c>
    </row>
    <row r="54">
      <c r="A54" s="24">
        <v>97000.0</v>
      </c>
      <c r="B54" s="13">
        <f t="shared" si="1"/>
        <v>40905</v>
      </c>
      <c r="C54" s="3">
        <v>108.93</v>
      </c>
      <c r="D54" s="3">
        <v>109.5</v>
      </c>
      <c r="E54" s="3">
        <v>106.77</v>
      </c>
      <c r="F54" s="3">
        <v>107.56</v>
      </c>
      <c r="G54" s="3">
        <v>-1.71</v>
      </c>
      <c r="H54" s="6">
        <v>-0.0156</v>
      </c>
      <c r="I54" s="15">
        <v>114933.0</v>
      </c>
      <c r="J54" s="15">
        <v>149896.0</v>
      </c>
    </row>
    <row r="55">
      <c r="A55" s="30">
        <v>40840.0</v>
      </c>
      <c r="B55" s="13">
        <f t="shared" si="1"/>
        <v>40906</v>
      </c>
      <c r="C55" s="3">
        <v>107.41</v>
      </c>
      <c r="D55" s="3">
        <v>108.1</v>
      </c>
      <c r="E55" s="3">
        <v>106.5</v>
      </c>
      <c r="F55" s="3">
        <v>108.01</v>
      </c>
      <c r="G55" s="3">
        <v>0.45</v>
      </c>
      <c r="H55" s="3">
        <v>0.0042</v>
      </c>
      <c r="I55" s="15">
        <v>108319.0</v>
      </c>
      <c r="J55" s="15">
        <v>152581.0</v>
      </c>
    </row>
    <row r="56">
      <c r="A56" s="21">
        <v>107.78</v>
      </c>
      <c r="B56" s="13">
        <f t="shared" si="1"/>
        <v>40907</v>
      </c>
      <c r="C56" s="3">
        <v>108.0</v>
      </c>
      <c r="D56" s="3">
        <v>108.25</v>
      </c>
      <c r="E56" s="3">
        <v>106.62</v>
      </c>
      <c r="F56" s="3">
        <v>107.38</v>
      </c>
      <c r="G56" s="3">
        <v>-0.63</v>
      </c>
      <c r="H56" s="6">
        <v>-0.0058</v>
      </c>
      <c r="I56" s="15">
        <v>93574.0</v>
      </c>
      <c r="J56" s="15">
        <v>146666.0</v>
      </c>
    </row>
    <row r="57">
      <c r="A57" s="21">
        <v>109.42</v>
      </c>
      <c r="B57" s="5">
        <f t="shared" si="1"/>
        <v>40911</v>
      </c>
      <c r="C57" s="3">
        <v>108.35</v>
      </c>
      <c r="D57" s="3">
        <v>112.44</v>
      </c>
      <c r="E57" s="3">
        <v>108.35</v>
      </c>
      <c r="F57" s="3">
        <v>112.13</v>
      </c>
      <c r="G57" s="3">
        <v>4.75</v>
      </c>
      <c r="H57" s="3">
        <v>0.044199999999999996</v>
      </c>
      <c r="I57" s="15">
        <v>178616.0</v>
      </c>
      <c r="J57" s="15">
        <v>142865.0</v>
      </c>
    </row>
    <row r="58">
      <c r="A58" s="21">
        <v>107.47</v>
      </c>
      <c r="B58" s="5">
        <f t="shared" si="1"/>
        <v>40912</v>
      </c>
      <c r="C58" s="3">
        <v>112.1</v>
      </c>
      <c r="D58" s="3">
        <v>113.97</v>
      </c>
      <c r="E58" s="3">
        <v>111.27</v>
      </c>
      <c r="F58" s="3">
        <v>113.7</v>
      </c>
      <c r="G58" s="3">
        <v>1.57</v>
      </c>
      <c r="H58" s="3">
        <v>0.013999999999999999</v>
      </c>
      <c r="I58" s="15">
        <v>221243.0</v>
      </c>
      <c r="J58" s="15">
        <v>137104.0</v>
      </c>
    </row>
    <row r="59">
      <c r="A59" s="21">
        <v>109.24</v>
      </c>
      <c r="B59" s="5">
        <f t="shared" si="1"/>
        <v>40913</v>
      </c>
      <c r="C59" s="3">
        <v>113.5</v>
      </c>
      <c r="D59" s="3">
        <v>114.64</v>
      </c>
      <c r="E59" s="3">
        <v>112.1</v>
      </c>
      <c r="F59" s="3">
        <v>112.74</v>
      </c>
      <c r="G59" s="3">
        <v>-0.96</v>
      </c>
      <c r="H59" s="6">
        <v>-0.0084</v>
      </c>
      <c r="I59" s="15">
        <v>205410.0</v>
      </c>
      <c r="J59" s="15">
        <v>134661.0</v>
      </c>
    </row>
    <row r="60">
      <c r="A60" s="25">
        <f>+1.75</f>
        <v>1.75</v>
      </c>
      <c r="B60" s="5">
        <f t="shared" si="1"/>
        <v>40914</v>
      </c>
      <c r="C60" s="3">
        <v>112.85</v>
      </c>
      <c r="D60" s="3">
        <v>113.68</v>
      </c>
      <c r="E60" s="3">
        <v>112.03</v>
      </c>
      <c r="F60" s="3">
        <v>113.06</v>
      </c>
      <c r="G60" s="3">
        <v>0.32</v>
      </c>
      <c r="H60" s="3">
        <v>0.0028000000000000004</v>
      </c>
      <c r="I60" s="15">
        <v>190829.0</v>
      </c>
      <c r="J60" s="15">
        <v>123310.0</v>
      </c>
    </row>
    <row r="61">
      <c r="A61" s="25">
        <f>+1.63%</f>
        <v>0.0163</v>
      </c>
      <c r="B61" s="5">
        <f t="shared" si="1"/>
        <v>40917</v>
      </c>
      <c r="C61" s="3">
        <v>113.42</v>
      </c>
      <c r="D61" s="3">
        <v>113.88</v>
      </c>
      <c r="E61" s="3">
        <v>111.8</v>
      </c>
      <c r="F61" s="3">
        <v>112.45</v>
      </c>
      <c r="G61" s="3">
        <v>-0.61</v>
      </c>
      <c r="H61" s="6">
        <v>-0.0054</v>
      </c>
      <c r="I61" s="15">
        <v>203382.0</v>
      </c>
      <c r="J61" s="15">
        <v>99366.0</v>
      </c>
    </row>
    <row r="62">
      <c r="A62" s="26">
        <v>34232.0</v>
      </c>
      <c r="B62" s="5">
        <f t="shared" si="1"/>
        <v>40918</v>
      </c>
      <c r="C62" s="3">
        <v>112.5</v>
      </c>
      <c r="D62" s="3">
        <v>114.01</v>
      </c>
      <c r="E62" s="3">
        <v>112.43</v>
      </c>
      <c r="F62" s="3">
        <v>113.28</v>
      </c>
      <c r="G62" s="3">
        <v>0.83</v>
      </c>
      <c r="H62" s="3">
        <v>0.0074</v>
      </c>
      <c r="I62" s="15">
        <v>186769.0</v>
      </c>
      <c r="J62" s="15">
        <v>72568.0</v>
      </c>
    </row>
    <row r="63">
      <c r="A63" s="26">
        <v>97353.0</v>
      </c>
      <c r="B63" s="5">
        <f t="shared" si="1"/>
        <v>40919</v>
      </c>
      <c r="C63" s="3">
        <v>113.12</v>
      </c>
      <c r="D63" s="3">
        <v>113.76</v>
      </c>
      <c r="E63" s="3">
        <v>112.11</v>
      </c>
      <c r="F63" s="3">
        <v>112.24</v>
      </c>
      <c r="G63" s="3">
        <v>-1.04</v>
      </c>
      <c r="H63" s="6">
        <v>-0.0092</v>
      </c>
      <c r="I63" s="15">
        <v>191800.0</v>
      </c>
      <c r="J63" s="15">
        <v>54941.0</v>
      </c>
    </row>
    <row r="64">
      <c r="A64" s="29">
        <v>40841.0</v>
      </c>
      <c r="B64" s="5">
        <f t="shared" si="1"/>
        <v>40920</v>
      </c>
      <c r="C64" s="3">
        <v>112.84</v>
      </c>
      <c r="D64" s="3">
        <v>115.12</v>
      </c>
      <c r="E64" s="3">
        <v>110.31</v>
      </c>
      <c r="F64" s="3">
        <v>111.26</v>
      </c>
      <c r="G64" s="3">
        <v>-0.98</v>
      </c>
      <c r="H64" s="6">
        <v>-0.0087</v>
      </c>
      <c r="I64" s="15">
        <v>148852.0</v>
      </c>
      <c r="J64" s="15">
        <v>37413.0</v>
      </c>
    </row>
    <row r="65">
      <c r="A65" s="28">
        <v>109.19</v>
      </c>
      <c r="B65" s="5">
        <f t="shared" si="1"/>
        <v>40921</v>
      </c>
      <c r="C65" s="3">
        <v>111.21</v>
      </c>
      <c r="D65" s="3">
        <v>112.5</v>
      </c>
      <c r="E65" s="3">
        <v>109.71</v>
      </c>
      <c r="F65" s="3">
        <v>110.44</v>
      </c>
      <c r="G65" s="3">
        <v>-0.82</v>
      </c>
      <c r="H65" s="6">
        <v>-0.0074</v>
      </c>
      <c r="I65" s="15">
        <v>108350.0</v>
      </c>
      <c r="J65" s="15">
        <v>19653.0</v>
      </c>
    </row>
    <row r="66">
      <c r="A66" s="28">
        <v>109.56</v>
      </c>
      <c r="B66" s="5">
        <f t="shared" si="1"/>
        <v>40924</v>
      </c>
      <c r="C66" s="3">
        <v>110.7</v>
      </c>
      <c r="D66" s="3">
        <v>111.67</v>
      </c>
      <c r="E66" s="3">
        <v>110.49</v>
      </c>
      <c r="F66" s="3">
        <v>111.2</v>
      </c>
      <c r="G66" s="3">
        <v>0.76</v>
      </c>
      <c r="H66" s="3">
        <v>0.0069</v>
      </c>
      <c r="I66" s="15">
        <v>15274.0</v>
      </c>
      <c r="J66" s="3"/>
    </row>
    <row r="67">
      <c r="A67" s="28">
        <v>107.26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108.7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-0.54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-0.0049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63636.0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96582.0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30">
        <v>40842.0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108.6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109.41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107.0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107.12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-1.58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-0.0145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56287.0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95688.0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30">
        <v>40843.0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107.56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111.42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107.54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110.67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+3.55</f>
        <v>3.55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+3.31%</f>
        <v>0.0331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85785.0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91744.0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9">
        <v>40844.0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110.78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110.78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108.6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108.85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-1.82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-0.0164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50436.0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89111.0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30">
        <v>40847.0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109.11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109.12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106.98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108.33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-0.52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-0.0048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44459.0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86769.0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40848.0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107.72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108.04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104.56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107.58</v>
      </c>
      <c r="B113" s="3" t="str">
        <f t="shared" si="1"/>
        <v/>
      </c>
    </row>
    <row r="114">
      <c r="A114" s="21">
        <v>-0.75</v>
      </c>
      <c r="B114" s="3" t="str">
        <f t="shared" si="1"/>
        <v>#REF!</v>
      </c>
    </row>
    <row r="115">
      <c r="A115" s="22">
        <v>-0.0069</v>
      </c>
      <c r="B115" s="3" t="str">
        <f t="shared" si="1"/>
        <v>#REF!</v>
      </c>
    </row>
    <row r="116">
      <c r="A116" s="24">
        <v>71552.0</v>
      </c>
      <c r="B116" s="3" t="str">
        <f t="shared" si="1"/>
        <v>#REF!</v>
      </c>
    </row>
    <row r="117">
      <c r="A117" s="24">
        <v>85897.0</v>
      </c>
      <c r="B117" s="3" t="str">
        <f t="shared" si="1"/>
        <v>#REF!</v>
      </c>
    </row>
    <row r="118">
      <c r="A118" s="23">
        <v>40849.0</v>
      </c>
      <c r="B118" s="3" t="str">
        <f t="shared" si="1"/>
        <v>#REF!</v>
      </c>
    </row>
    <row r="119">
      <c r="A119" s="21">
        <v>106.77</v>
      </c>
      <c r="B119" s="3" t="str">
        <f t="shared" si="1"/>
        <v>#REF!</v>
      </c>
    </row>
    <row r="120">
      <c r="A120" s="21">
        <v>109.0</v>
      </c>
      <c r="B120" s="3" t="str">
        <f t="shared" si="1"/>
        <v>#REF!</v>
      </c>
    </row>
    <row r="121">
      <c r="A121" s="21">
        <v>106.52</v>
      </c>
      <c r="B121" s="3" t="str">
        <f t="shared" si="1"/>
        <v>#REF!</v>
      </c>
    </row>
    <row r="122">
      <c r="A122" s="21">
        <v>107.33</v>
      </c>
      <c r="B122" s="3" t="str">
        <f t="shared" si="1"/>
        <v>#REF!</v>
      </c>
    </row>
    <row r="123">
      <c r="A123" s="21">
        <v>-0.25</v>
      </c>
      <c r="B123" s="3" t="str">
        <f t="shared" si="1"/>
        <v>#REF!</v>
      </c>
    </row>
    <row r="124">
      <c r="A124" s="22">
        <v>-0.0023</v>
      </c>
      <c r="B124" s="3" t="str">
        <f t="shared" si="1"/>
        <v>#REF!</v>
      </c>
    </row>
    <row r="125">
      <c r="A125" s="24">
        <v>81914.0</v>
      </c>
      <c r="B125" s="3" t="str">
        <f t="shared" si="1"/>
        <v>#REF!</v>
      </c>
    </row>
    <row r="126">
      <c r="A126" s="24">
        <v>88484.0</v>
      </c>
      <c r="B126" s="3" t="str">
        <f t="shared" si="1"/>
        <v>#REF!</v>
      </c>
    </row>
    <row r="127">
      <c r="A127" s="23">
        <v>40850.0</v>
      </c>
      <c r="B127" s="3" t="str">
        <f t="shared" si="1"/>
        <v>#REF!</v>
      </c>
    </row>
    <row r="128">
      <c r="A128" s="21">
        <v>107.1</v>
      </c>
      <c r="B128" s="3" t="str">
        <f t="shared" si="1"/>
        <v>#REF!</v>
      </c>
    </row>
    <row r="129">
      <c r="A129" s="21">
        <v>109.14</v>
      </c>
      <c r="B129" s="3" t="str">
        <f t="shared" si="1"/>
        <v>#REF!</v>
      </c>
    </row>
    <row r="130">
      <c r="A130" s="21">
        <v>105.9</v>
      </c>
      <c r="B130" s="3" t="str">
        <f t="shared" si="1"/>
        <v>#REF!</v>
      </c>
    </row>
    <row r="131">
      <c r="A131" s="21">
        <v>108.89</v>
      </c>
      <c r="B131" s="3" t="str">
        <f t="shared" si="1"/>
        <v>#REF!</v>
      </c>
    </row>
    <row r="132">
      <c r="A132" s="25">
        <f>+1.56</f>
        <v>1.56</v>
      </c>
      <c r="B132" s="3" t="str">
        <f t="shared" si="1"/>
        <v>#REF!</v>
      </c>
    </row>
    <row r="133">
      <c r="A133" s="25">
        <f>+1.45%</f>
        <v>0.0145</v>
      </c>
      <c r="B133" s="3" t="str">
        <f t="shared" si="1"/>
        <v>#REF!</v>
      </c>
    </row>
    <row r="134">
      <c r="A134" s="26">
        <v>57104.0</v>
      </c>
      <c r="B134" s="3" t="str">
        <f t="shared" si="1"/>
        <v>#REF!</v>
      </c>
    </row>
    <row r="135">
      <c r="A135" s="26">
        <v>92547.0</v>
      </c>
      <c r="B135" s="3" t="str">
        <f t="shared" si="1"/>
        <v>#REF!</v>
      </c>
    </row>
    <row r="136">
      <c r="A136" s="27">
        <v>40851.0</v>
      </c>
      <c r="B136" s="3" t="str">
        <f t="shared" si="1"/>
        <v>#REF!</v>
      </c>
    </row>
    <row r="137">
      <c r="A137" s="28">
        <v>108.61</v>
      </c>
      <c r="B137" s="3" t="str">
        <f t="shared" si="1"/>
        <v>#REF!</v>
      </c>
    </row>
    <row r="138">
      <c r="A138" s="28">
        <v>110.35</v>
      </c>
      <c r="B138" s="3" t="str">
        <f t="shared" si="1"/>
        <v>#REF!</v>
      </c>
    </row>
    <row r="139">
      <c r="A139" s="28">
        <v>108.52</v>
      </c>
      <c r="B139" s="3" t="str">
        <f t="shared" si="1"/>
        <v>#REF!</v>
      </c>
    </row>
    <row r="140">
      <c r="A140" s="28">
        <v>109.99</v>
      </c>
      <c r="B140" s="3" t="str">
        <f t="shared" si="1"/>
        <v>#REF!</v>
      </c>
    </row>
    <row r="141">
      <c r="A141" s="25">
        <f>+1.1</f>
        <v>1.1</v>
      </c>
      <c r="B141" s="3" t="str">
        <f t="shared" si="1"/>
        <v>#REF!</v>
      </c>
    </row>
    <row r="142">
      <c r="A142" s="25">
        <f>+1.01%</f>
        <v>0.0101</v>
      </c>
      <c r="B142" s="3" t="str">
        <f t="shared" si="1"/>
        <v>#REF!</v>
      </c>
    </row>
    <row r="143">
      <c r="A143" s="26">
        <v>45154.0</v>
      </c>
      <c r="B143" s="3" t="str">
        <f t="shared" si="1"/>
        <v>#REF!</v>
      </c>
    </row>
    <row r="144">
      <c r="A144" s="26">
        <v>97597.0</v>
      </c>
      <c r="B144" s="3" t="str">
        <f t="shared" si="1"/>
        <v>#REF!</v>
      </c>
    </row>
    <row r="145">
      <c r="A145" s="27">
        <v>40854.0</v>
      </c>
      <c r="B145" s="3" t="str">
        <f t="shared" si="1"/>
        <v>#REF!</v>
      </c>
    </row>
    <row r="146">
      <c r="A146" s="28">
        <v>111.17</v>
      </c>
      <c r="B146" s="3" t="str">
        <f t="shared" si="1"/>
        <v>#REF!</v>
      </c>
    </row>
    <row r="147">
      <c r="A147" s="28">
        <v>112.97</v>
      </c>
      <c r="B147" s="3" t="str">
        <f t="shared" si="1"/>
        <v>#REF!</v>
      </c>
    </row>
    <row r="148">
      <c r="A148" s="28">
        <v>109.14</v>
      </c>
      <c r="B148" s="3" t="str">
        <f t="shared" si="1"/>
        <v>#REF!</v>
      </c>
    </row>
    <row r="149">
      <c r="A149" s="28">
        <v>112.34</v>
      </c>
      <c r="B149" s="3" t="str">
        <f t="shared" si="1"/>
        <v>#REF!</v>
      </c>
    </row>
    <row r="150">
      <c r="A150" s="25">
        <f>+2.35</f>
        <v>2.35</v>
      </c>
      <c r="B150" s="3" t="str">
        <f t="shared" si="1"/>
        <v>#REF!</v>
      </c>
    </row>
    <row r="151">
      <c r="A151" s="25">
        <f>+2.14%</f>
        <v>0.0214</v>
      </c>
      <c r="B151" s="3" t="str">
        <f t="shared" si="1"/>
        <v>#REF!</v>
      </c>
    </row>
    <row r="152">
      <c r="A152" s="26">
        <v>52078.0</v>
      </c>
      <c r="B152" s="3" t="str">
        <f t="shared" si="1"/>
        <v>#REF!</v>
      </c>
    </row>
    <row r="153">
      <c r="A153" s="26">
        <v>101127.0</v>
      </c>
      <c r="B153" s="3" t="str">
        <f t="shared" si="1"/>
        <v>#REF!</v>
      </c>
    </row>
    <row r="154">
      <c r="A154" s="27">
        <v>40855.0</v>
      </c>
      <c r="B154" s="3" t="str">
        <f t="shared" si="1"/>
        <v>#REF!</v>
      </c>
    </row>
    <row r="155">
      <c r="A155" s="28">
        <v>112.25</v>
      </c>
      <c r="B155" s="3" t="str">
        <f t="shared" si="1"/>
        <v>#REF!</v>
      </c>
    </row>
    <row r="156">
      <c r="A156" s="28">
        <v>114.06</v>
      </c>
      <c r="B156" s="3" t="str">
        <f t="shared" si="1"/>
        <v>#REF!</v>
      </c>
    </row>
    <row r="157">
      <c r="A157" s="28">
        <v>112.0</v>
      </c>
      <c r="B157" s="3" t="str">
        <f t="shared" si="1"/>
        <v>#REF!</v>
      </c>
    </row>
    <row r="158">
      <c r="A158" s="28">
        <v>113.07</v>
      </c>
      <c r="B158" s="3" t="str">
        <f t="shared" si="1"/>
        <v>#REF!</v>
      </c>
    </row>
    <row r="159">
      <c r="A159" s="25">
        <f>+0.73</f>
        <v>0.73</v>
      </c>
      <c r="B159" s="3" t="str">
        <f t="shared" si="1"/>
        <v>#REF!</v>
      </c>
    </row>
    <row r="160">
      <c r="A160" s="25">
        <f>+0.65%</f>
        <v>0.0065</v>
      </c>
      <c r="B160" s="3" t="str">
        <f t="shared" si="1"/>
        <v>#REF!</v>
      </c>
    </row>
    <row r="161">
      <c r="A161" s="26">
        <v>82094.0</v>
      </c>
      <c r="B161" s="3" t="str">
        <f t="shared" si="1"/>
        <v>#REF!</v>
      </c>
    </row>
    <row r="162">
      <c r="A162" s="26">
        <v>107258.0</v>
      </c>
      <c r="B162" s="3" t="str">
        <f t="shared" si="1"/>
        <v>#REF!</v>
      </c>
    </row>
    <row r="163">
      <c r="A163" s="27">
        <v>40856.0</v>
      </c>
      <c r="B163" s="3" t="str">
        <f t="shared" si="1"/>
        <v>#REF!</v>
      </c>
    </row>
    <row r="164">
      <c r="A164" s="28">
        <v>113.51</v>
      </c>
      <c r="B164" s="3" t="str">
        <f t="shared" si="1"/>
        <v>#REF!</v>
      </c>
    </row>
    <row r="165">
      <c r="A165" s="28">
        <v>113.77</v>
      </c>
      <c r="B165" s="3" t="str">
        <f t="shared" si="1"/>
        <v>#REF!</v>
      </c>
    </row>
    <row r="166">
      <c r="A166" s="28">
        <v>110.23</v>
      </c>
      <c r="B166" s="3" t="str">
        <f t="shared" si="1"/>
        <v>#REF!</v>
      </c>
    </row>
    <row r="167">
      <c r="A167" s="28">
        <v>110.76</v>
      </c>
      <c r="B167" s="3" t="str">
        <f t="shared" si="1"/>
        <v>#REF!</v>
      </c>
    </row>
    <row r="168">
      <c r="A168" s="21">
        <v>-2.31</v>
      </c>
      <c r="B168" s="3" t="str">
        <f t="shared" si="1"/>
        <v>#REF!</v>
      </c>
    </row>
    <row r="169">
      <c r="A169" s="22">
        <v>-0.0204</v>
      </c>
      <c r="B169" s="3" t="str">
        <f t="shared" si="1"/>
        <v>#REF!</v>
      </c>
    </row>
    <row r="170">
      <c r="A170" s="24">
        <v>83997.0</v>
      </c>
      <c r="B170" s="3" t="str">
        <f t="shared" si="1"/>
        <v>#REF!</v>
      </c>
    </row>
    <row r="171">
      <c r="A171" s="24">
        <v>116242.0</v>
      </c>
      <c r="B171" s="3" t="str">
        <f t="shared" si="1"/>
        <v>#REF!</v>
      </c>
    </row>
    <row r="172">
      <c r="A172" s="30">
        <v>40857.0</v>
      </c>
      <c r="B172" s="3" t="str">
        <f t="shared" si="1"/>
        <v>#REF!</v>
      </c>
    </row>
    <row r="173">
      <c r="A173" s="21">
        <v>110.79</v>
      </c>
      <c r="B173" s="3" t="str">
        <f t="shared" si="1"/>
        <v>#REF!</v>
      </c>
    </row>
    <row r="174">
      <c r="A174" s="21">
        <v>112.19</v>
      </c>
      <c r="B174" s="3" t="str">
        <f t="shared" si="1"/>
        <v>#REF!</v>
      </c>
    </row>
    <row r="175">
      <c r="A175" s="21">
        <v>109.68</v>
      </c>
      <c r="B175" s="3" t="str">
        <f t="shared" si="1"/>
        <v>#REF!</v>
      </c>
    </row>
    <row r="176">
      <c r="A176" s="21">
        <v>111.81</v>
      </c>
      <c r="B176" s="3" t="str">
        <f t="shared" si="1"/>
        <v>#REF!</v>
      </c>
    </row>
    <row r="177">
      <c r="A177" s="25">
        <f>+1.05</f>
        <v>1.05</v>
      </c>
      <c r="B177" s="3" t="str">
        <f t="shared" si="1"/>
        <v>#REF!</v>
      </c>
    </row>
    <row r="178">
      <c r="A178" s="25">
        <f>+0.95%</f>
        <v>0.0095</v>
      </c>
      <c r="B178" s="3" t="str">
        <f t="shared" si="1"/>
        <v>#REF!</v>
      </c>
    </row>
    <row r="179">
      <c r="A179" s="26">
        <v>72402.0</v>
      </c>
      <c r="B179" s="3" t="str">
        <f t="shared" si="1"/>
        <v>#REF!</v>
      </c>
    </row>
    <row r="180">
      <c r="A180" s="26">
        <v>123378.0</v>
      </c>
      <c r="B180" s="3" t="str">
        <f t="shared" si="1"/>
        <v>#REF!</v>
      </c>
    </row>
    <row r="181">
      <c r="A181" s="29">
        <v>40858.0</v>
      </c>
      <c r="B181" s="3" t="str">
        <f t="shared" si="1"/>
        <v>#REF!</v>
      </c>
    </row>
    <row r="182">
      <c r="A182" s="28">
        <v>111.31</v>
      </c>
      <c r="B182" s="3" t="str">
        <f t="shared" si="1"/>
        <v>#REF!</v>
      </c>
    </row>
    <row r="183">
      <c r="A183" s="28">
        <v>112.74</v>
      </c>
      <c r="B183" s="3" t="str">
        <f t="shared" si="1"/>
        <v>#REF!</v>
      </c>
    </row>
    <row r="184">
      <c r="A184" s="28">
        <v>111.25</v>
      </c>
      <c r="B184" s="3" t="str">
        <f t="shared" si="1"/>
        <v>#REF!</v>
      </c>
    </row>
    <row r="185">
      <c r="A185" s="28">
        <v>112.22</v>
      </c>
      <c r="B185" s="3" t="str">
        <f t="shared" si="1"/>
        <v>#REF!</v>
      </c>
    </row>
    <row r="186">
      <c r="A186" s="25">
        <f>+0.41</f>
        <v>0.41</v>
      </c>
      <c r="B186" s="3" t="str">
        <f t="shared" si="1"/>
        <v>#REF!</v>
      </c>
    </row>
    <row r="187">
      <c r="A187" s="25">
        <f>+0.37%</f>
        <v>0.0037</v>
      </c>
      <c r="B187" s="3" t="str">
        <f t="shared" si="1"/>
        <v>#REF!</v>
      </c>
    </row>
    <row r="188">
      <c r="A188" s="26">
        <v>59378.0</v>
      </c>
      <c r="B188" s="3" t="str">
        <f t="shared" si="1"/>
        <v>#REF!</v>
      </c>
    </row>
    <row r="189">
      <c r="A189" s="26">
        <v>132761.0</v>
      </c>
      <c r="B189" s="3" t="str">
        <f t="shared" si="1"/>
        <v>#REF!</v>
      </c>
    </row>
    <row r="190">
      <c r="A190" s="29">
        <v>40861.0</v>
      </c>
      <c r="B190" s="3" t="str">
        <f t="shared" si="1"/>
        <v>#REF!</v>
      </c>
    </row>
    <row r="191">
      <c r="A191" s="28">
        <v>112.61</v>
      </c>
      <c r="B191" s="3" t="str">
        <f t="shared" si="1"/>
        <v>#REF!</v>
      </c>
    </row>
    <row r="192">
      <c r="A192" s="28">
        <v>112.84</v>
      </c>
      <c r="B192" s="3" t="str">
        <f t="shared" si="1"/>
        <v>#REF!</v>
      </c>
    </row>
    <row r="193">
      <c r="A193" s="28">
        <v>110.03</v>
      </c>
      <c r="B193" s="3" t="str">
        <f t="shared" si="1"/>
        <v>#REF!</v>
      </c>
    </row>
    <row r="194">
      <c r="A194" s="28">
        <v>110.77</v>
      </c>
      <c r="B194" s="3" t="str">
        <f t="shared" si="1"/>
        <v>#REF!</v>
      </c>
    </row>
    <row r="195">
      <c r="A195" s="21">
        <v>-1.45</v>
      </c>
      <c r="B195" s="3" t="str">
        <f t="shared" si="1"/>
        <v>#REF!</v>
      </c>
    </row>
    <row r="196">
      <c r="A196" s="22">
        <v>-0.0129</v>
      </c>
      <c r="B196" s="3" t="str">
        <f t="shared" si="1"/>
        <v>#REF!</v>
      </c>
    </row>
    <row r="197">
      <c r="A197" s="24">
        <v>70074.0</v>
      </c>
      <c r="B197" s="3" t="str">
        <f t="shared" si="1"/>
        <v>#REF!</v>
      </c>
    </row>
    <row r="198">
      <c r="A198" s="24">
        <v>139100.0</v>
      </c>
      <c r="B198" s="3" t="str">
        <f t="shared" si="1"/>
        <v>#REF!</v>
      </c>
    </row>
    <row r="199">
      <c r="A199" s="30">
        <v>40862.0</v>
      </c>
      <c r="B199" s="3" t="str">
        <f t="shared" si="1"/>
        <v>#REF!</v>
      </c>
    </row>
    <row r="200">
      <c r="A200" s="21">
        <v>110.72</v>
      </c>
      <c r="B200" s="3" t="str">
        <f t="shared" si="1"/>
        <v>#REF!</v>
      </c>
    </row>
    <row r="201">
      <c r="A201" s="21">
        <v>112.14</v>
      </c>
      <c r="B201" s="3" t="str">
        <f t="shared" si="1"/>
        <v>#REF!</v>
      </c>
    </row>
    <row r="202">
      <c r="A202" s="21">
        <v>110.63</v>
      </c>
      <c r="B202" s="3" t="str">
        <f t="shared" si="1"/>
        <v>#REF!</v>
      </c>
    </row>
    <row r="203">
      <c r="A203" s="21">
        <v>111.75</v>
      </c>
      <c r="B203" s="3" t="str">
        <f t="shared" si="1"/>
        <v>#REF!</v>
      </c>
    </row>
    <row r="204">
      <c r="A204" s="25">
        <f>+0.98</f>
        <v>0.98</v>
      </c>
      <c r="B204" s="3" t="str">
        <f t="shared" si="1"/>
        <v>#REF!</v>
      </c>
    </row>
    <row r="205">
      <c r="A205" s="25">
        <f>+0.88%</f>
        <v>0.0088</v>
      </c>
      <c r="B205" s="3" t="str">
        <f t="shared" si="1"/>
        <v>#REF!</v>
      </c>
    </row>
    <row r="206">
      <c r="A206" s="26">
        <v>85085.0</v>
      </c>
      <c r="B206" s="3" t="str">
        <f t="shared" si="1"/>
        <v>#REF!</v>
      </c>
    </row>
    <row r="207">
      <c r="A207" s="26">
        <v>142757.0</v>
      </c>
      <c r="B207" s="3" t="str">
        <f t="shared" si="1"/>
        <v>#REF!</v>
      </c>
    </row>
    <row r="208">
      <c r="A208" s="29">
        <v>40863.0</v>
      </c>
      <c r="B208" s="3" t="str">
        <f t="shared" si="1"/>
        <v>#REF!</v>
      </c>
    </row>
    <row r="209">
      <c r="A209" s="28">
        <v>111.81</v>
      </c>
      <c r="B209" s="3" t="str">
        <f t="shared" si="1"/>
        <v>#REF!</v>
      </c>
    </row>
    <row r="210">
      <c r="A210" s="28">
        <v>112.05</v>
      </c>
      <c r="B210" s="3" t="str">
        <f t="shared" si="1"/>
        <v>#REF!</v>
      </c>
    </row>
    <row r="211">
      <c r="A211" s="28">
        <v>109.63</v>
      </c>
      <c r="B211" s="3" t="str">
        <f t="shared" si="1"/>
        <v>#REF!</v>
      </c>
    </row>
    <row r="212">
      <c r="A212" s="28">
        <v>111.51</v>
      </c>
      <c r="B212" s="3" t="str">
        <f t="shared" si="1"/>
        <v>#REF!</v>
      </c>
    </row>
    <row r="213">
      <c r="A213" s="21">
        <v>-0.24</v>
      </c>
      <c r="B213" s="3" t="str">
        <f t="shared" si="1"/>
        <v>#REF!</v>
      </c>
    </row>
    <row r="214">
      <c r="A214" s="22">
        <v>-0.0021</v>
      </c>
      <c r="B214" s="3" t="str">
        <f t="shared" si="1"/>
        <v>#REF!</v>
      </c>
    </row>
    <row r="215">
      <c r="A215" s="24">
        <v>122491.0</v>
      </c>
      <c r="B215" s="3" t="str">
        <f t="shared" si="1"/>
        <v>#REF!</v>
      </c>
    </row>
    <row r="216">
      <c r="A216" s="24">
        <v>150845.0</v>
      </c>
      <c r="B216" s="3" t="str">
        <f t="shared" si="1"/>
        <v>#REF!</v>
      </c>
    </row>
    <row r="217">
      <c r="A217" s="30">
        <v>40864.0</v>
      </c>
      <c r="B217" s="3" t="str">
        <f t="shared" si="1"/>
        <v>#REF!</v>
      </c>
    </row>
    <row r="218">
      <c r="A218" s="21">
        <v>110.52</v>
      </c>
      <c r="B218" s="3" t="str">
        <f t="shared" si="1"/>
        <v>#REF!</v>
      </c>
    </row>
    <row r="219">
      <c r="A219" s="21">
        <v>111.64</v>
      </c>
      <c r="B219" s="3" t="str">
        <f t="shared" si="1"/>
        <v>#REF!</v>
      </c>
    </row>
    <row r="220">
      <c r="A220" s="21">
        <v>107.5</v>
      </c>
      <c r="B220" s="3" t="str">
        <f t="shared" si="1"/>
        <v>#REF!</v>
      </c>
    </row>
    <row r="221">
      <c r="A221" s="21">
        <v>108.09</v>
      </c>
      <c r="B221" s="3" t="str">
        <f t="shared" si="1"/>
        <v>#REF!</v>
      </c>
    </row>
    <row r="222">
      <c r="A222" s="21">
        <v>-3.42</v>
      </c>
      <c r="B222" s="3" t="str">
        <f t="shared" si="1"/>
        <v>#REF!</v>
      </c>
    </row>
    <row r="223">
      <c r="A223" s="22">
        <v>-0.0307</v>
      </c>
      <c r="B223" s="3" t="str">
        <f t="shared" si="1"/>
        <v>#REF!</v>
      </c>
    </row>
    <row r="224">
      <c r="A224" s="24">
        <v>129094.0</v>
      </c>
      <c r="B224" s="3" t="str">
        <f t="shared" si="1"/>
        <v>#REF!</v>
      </c>
    </row>
    <row r="225">
      <c r="A225" s="24">
        <v>161011.0</v>
      </c>
      <c r="B225" s="3" t="str">
        <f t="shared" si="1"/>
        <v>#REF!</v>
      </c>
    </row>
    <row r="226">
      <c r="A226" s="30">
        <v>40865.0</v>
      </c>
      <c r="B226" s="3" t="str">
        <f t="shared" si="1"/>
        <v>#REF!</v>
      </c>
    </row>
    <row r="227">
      <c r="A227" s="21">
        <v>107.67</v>
      </c>
      <c r="B227" s="3" t="str">
        <f t="shared" si="1"/>
        <v>#REF!</v>
      </c>
    </row>
    <row r="228">
      <c r="A228" s="21">
        <v>109.78</v>
      </c>
      <c r="B228" s="3" t="str">
        <f t="shared" si="1"/>
        <v>#REF!</v>
      </c>
    </row>
    <row r="229">
      <c r="A229" s="21">
        <v>106.85</v>
      </c>
      <c r="B229" s="3" t="str">
        <f t="shared" si="1"/>
        <v>#REF!</v>
      </c>
    </row>
    <row r="230">
      <c r="A230" s="21">
        <v>107.4</v>
      </c>
      <c r="B230" s="3" t="str">
        <f t="shared" si="1"/>
        <v>#REF!</v>
      </c>
    </row>
    <row r="231">
      <c r="A231" s="21">
        <v>-0.69</v>
      </c>
      <c r="B231" s="3" t="str">
        <f t="shared" si="1"/>
        <v>#REF!</v>
      </c>
    </row>
    <row r="232">
      <c r="A232" s="22">
        <v>-0.0064</v>
      </c>
      <c r="B232" s="3" t="str">
        <f t="shared" si="1"/>
        <v>#REF!</v>
      </c>
    </row>
    <row r="233">
      <c r="A233" s="24">
        <v>76455.0</v>
      </c>
      <c r="B233" s="3" t="str">
        <f t="shared" si="1"/>
        <v>#REF!</v>
      </c>
    </row>
    <row r="234">
      <c r="A234" s="24">
        <v>157183.0</v>
      </c>
      <c r="B234" s="3" t="str">
        <f t="shared" si="1"/>
        <v>#REF!</v>
      </c>
    </row>
    <row r="235">
      <c r="A235" s="30">
        <v>40868.0</v>
      </c>
      <c r="B235" s="3" t="str">
        <f t="shared" si="1"/>
        <v>#REF!</v>
      </c>
    </row>
    <row r="236">
      <c r="A236" s="21">
        <v>107.31</v>
      </c>
      <c r="B236" s="3" t="str">
        <f t="shared" si="1"/>
        <v>#REF!</v>
      </c>
    </row>
    <row r="237">
      <c r="A237" s="21">
        <v>107.52</v>
      </c>
      <c r="B237" s="3" t="str">
        <f t="shared" si="1"/>
        <v>#REF!</v>
      </c>
    </row>
    <row r="238">
      <c r="A238" s="21">
        <v>105.47</v>
      </c>
      <c r="B238" s="3" t="str">
        <f t="shared" si="1"/>
        <v>#REF!</v>
      </c>
    </row>
    <row r="239">
      <c r="A239" s="21">
        <v>106.66</v>
      </c>
      <c r="B239" s="3" t="str">
        <f t="shared" si="1"/>
        <v>#REF!</v>
      </c>
    </row>
    <row r="240">
      <c r="A240" s="21">
        <v>-0.74</v>
      </c>
      <c r="B240" s="3" t="str">
        <f t="shared" si="1"/>
        <v>#REF!</v>
      </c>
    </row>
    <row r="241">
      <c r="A241" s="22">
        <v>-0.0069</v>
      </c>
      <c r="B241" s="3" t="str">
        <f t="shared" si="1"/>
        <v>#REF!</v>
      </c>
    </row>
    <row r="242">
      <c r="A242" s="24">
        <v>77672.0</v>
      </c>
      <c r="B242" s="3" t="str">
        <f t="shared" si="1"/>
        <v>#REF!</v>
      </c>
    </row>
    <row r="243">
      <c r="A243" s="24">
        <v>156751.0</v>
      </c>
      <c r="B243" s="3" t="str">
        <f t="shared" si="1"/>
        <v>#REF!</v>
      </c>
    </row>
    <row r="244">
      <c r="A244" s="30">
        <v>40869.0</v>
      </c>
      <c r="B244" s="3" t="str">
        <f t="shared" si="1"/>
        <v>#REF!</v>
      </c>
    </row>
    <row r="245">
      <c r="A245" s="21">
        <v>106.5</v>
      </c>
      <c r="B245" s="3" t="str">
        <f t="shared" si="1"/>
        <v>#REF!</v>
      </c>
    </row>
    <row r="246">
      <c r="A246" s="21">
        <v>109.11</v>
      </c>
      <c r="B246" s="3" t="str">
        <f t="shared" si="1"/>
        <v>#REF!</v>
      </c>
    </row>
    <row r="247">
      <c r="A247" s="21">
        <v>106.5</v>
      </c>
      <c r="B247" s="3" t="str">
        <f t="shared" si="1"/>
        <v>#REF!</v>
      </c>
    </row>
    <row r="248">
      <c r="A248" s="21">
        <v>108.65</v>
      </c>
      <c r="B248" s="3" t="str">
        <f t="shared" si="1"/>
        <v>#REF!</v>
      </c>
    </row>
    <row r="249">
      <c r="A249" s="25">
        <f>+1.99</f>
        <v>1.99</v>
      </c>
      <c r="B249" s="3" t="str">
        <f t="shared" si="1"/>
        <v>#REF!</v>
      </c>
    </row>
    <row r="250">
      <c r="A250" s="25">
        <f>+1.87%</f>
        <v>0.0187</v>
      </c>
      <c r="B250" s="3" t="str">
        <f t="shared" si="1"/>
        <v>#REF!</v>
      </c>
    </row>
    <row r="251">
      <c r="A251" s="26">
        <v>88116.0</v>
      </c>
      <c r="B251" s="3" t="str">
        <f t="shared" si="1"/>
        <v>#REF!</v>
      </c>
    </row>
    <row r="252">
      <c r="A252" s="26">
        <v>152704.0</v>
      </c>
      <c r="B252" s="3" t="str">
        <f t="shared" si="1"/>
        <v>#REF!</v>
      </c>
    </row>
    <row r="253">
      <c r="A253" s="29">
        <v>40870.0</v>
      </c>
      <c r="B253" s="3" t="str">
        <f t="shared" si="1"/>
        <v>#REF!</v>
      </c>
    </row>
    <row r="254">
      <c r="A254" s="28">
        <v>108.3</v>
      </c>
      <c r="B254" s="3" t="str">
        <f t="shared" si="1"/>
        <v>#REF!</v>
      </c>
    </row>
    <row r="255">
      <c r="A255" s="28">
        <v>108.35</v>
      </c>
      <c r="B255" s="3" t="str">
        <f t="shared" si="1"/>
        <v>#REF!</v>
      </c>
    </row>
    <row r="256">
      <c r="A256" s="28">
        <v>106.5</v>
      </c>
      <c r="B256" s="3" t="str">
        <f t="shared" si="1"/>
        <v>#REF!</v>
      </c>
    </row>
    <row r="257">
      <c r="A257" s="28">
        <v>106.7</v>
      </c>
      <c r="B257" s="3" t="str">
        <f t="shared" si="1"/>
        <v>#REF!</v>
      </c>
    </row>
    <row r="258">
      <c r="A258" s="21">
        <v>-1.95</v>
      </c>
      <c r="B258" s="3" t="str">
        <f t="shared" si="1"/>
        <v>#REF!</v>
      </c>
    </row>
    <row r="259">
      <c r="A259" s="22">
        <v>-0.0179</v>
      </c>
      <c r="B259" s="3" t="str">
        <f t="shared" si="1"/>
        <v>#REF!</v>
      </c>
    </row>
    <row r="260">
      <c r="A260" s="24">
        <v>93356.0</v>
      </c>
      <c r="B260" s="3" t="str">
        <f t="shared" si="1"/>
        <v>#REF!</v>
      </c>
    </row>
    <row r="261">
      <c r="A261" s="24">
        <v>146314.0</v>
      </c>
      <c r="B261" s="3" t="str">
        <f t="shared" si="1"/>
        <v>#REF!</v>
      </c>
    </row>
    <row r="262">
      <c r="A262" s="30">
        <v>40871.0</v>
      </c>
      <c r="B262" s="3" t="str">
        <f t="shared" si="1"/>
        <v>#REF!</v>
      </c>
    </row>
    <row r="263">
      <c r="A263" s="21">
        <v>106.92</v>
      </c>
      <c r="B263" s="3" t="str">
        <f t="shared" si="1"/>
        <v>#REF!</v>
      </c>
    </row>
    <row r="264">
      <c r="A264" s="21">
        <v>107.6</v>
      </c>
      <c r="B264" s="3" t="str">
        <f t="shared" si="1"/>
        <v>#REF!</v>
      </c>
    </row>
    <row r="265">
      <c r="A265" s="21">
        <v>106.81</v>
      </c>
      <c r="B265" s="3" t="str">
        <f t="shared" si="1"/>
        <v>#REF!</v>
      </c>
    </row>
    <row r="266">
      <c r="A266" s="21">
        <v>107.3</v>
      </c>
      <c r="B266" s="3" t="str">
        <f t="shared" si="1"/>
        <v>#REF!</v>
      </c>
    </row>
    <row r="267">
      <c r="A267" s="25">
        <f>+0.6</f>
        <v>0.6</v>
      </c>
      <c r="B267" s="3" t="str">
        <f t="shared" si="1"/>
        <v>#REF!</v>
      </c>
    </row>
    <row r="268">
      <c r="A268" s="25">
        <f>+0.56%</f>
        <v>0.0056</v>
      </c>
      <c r="B268" s="3" t="str">
        <f t="shared" si="1"/>
        <v>#REF!</v>
      </c>
    </row>
    <row r="269">
      <c r="A269" s="26">
        <v>40740.0</v>
      </c>
      <c r="B269" s="3" t="str">
        <f t="shared" si="1"/>
        <v>#REF!</v>
      </c>
    </row>
    <row r="270">
      <c r="A270" s="26">
        <v>148506.0</v>
      </c>
      <c r="B270" s="3" t="str">
        <f t="shared" si="1"/>
        <v>#REF!</v>
      </c>
    </row>
    <row r="271">
      <c r="A271" s="29">
        <v>40872.0</v>
      </c>
      <c r="B271" s="3" t="str">
        <f t="shared" si="1"/>
        <v>#REF!</v>
      </c>
    </row>
    <row r="272">
      <c r="A272" s="28">
        <v>107.05</v>
      </c>
      <c r="B272" s="3" t="str">
        <f t="shared" si="1"/>
        <v>#REF!</v>
      </c>
    </row>
    <row r="273">
      <c r="A273" s="28">
        <v>107.29</v>
      </c>
      <c r="B273" s="3" t="str">
        <f t="shared" si="1"/>
        <v>#REF!</v>
      </c>
    </row>
    <row r="274">
      <c r="A274" s="28">
        <v>105.24</v>
      </c>
      <c r="B274" s="3" t="str">
        <f t="shared" si="1"/>
        <v>#REF!</v>
      </c>
    </row>
    <row r="275">
      <c r="A275" s="28">
        <v>105.76</v>
      </c>
      <c r="B275" s="3" t="str">
        <f t="shared" si="1"/>
        <v>#REF!</v>
      </c>
    </row>
    <row r="276">
      <c r="A276" s="21">
        <v>-1.54</v>
      </c>
      <c r="B276" s="3" t="str">
        <f t="shared" si="1"/>
        <v>#REF!</v>
      </c>
    </row>
    <row r="277">
      <c r="A277" s="22">
        <v>-0.0144</v>
      </c>
      <c r="B277" s="3" t="str">
        <f t="shared" si="1"/>
        <v>#REF!</v>
      </c>
    </row>
    <row r="278">
      <c r="A278" s="24">
        <v>67652.0</v>
      </c>
      <c r="B278" s="3" t="str">
        <f t="shared" si="1"/>
        <v>#REF!</v>
      </c>
    </row>
    <row r="279">
      <c r="A279" s="24">
        <v>147374.0</v>
      </c>
      <c r="B279" s="3" t="str">
        <f t="shared" si="1"/>
        <v>#REF!</v>
      </c>
    </row>
    <row r="280">
      <c r="A280" s="30">
        <v>40875.0</v>
      </c>
      <c r="B280" s="3" t="str">
        <f t="shared" si="1"/>
        <v>#REF!</v>
      </c>
    </row>
    <row r="281">
      <c r="A281" s="21">
        <v>105.98</v>
      </c>
      <c r="B281" s="3" t="str">
        <f t="shared" si="1"/>
        <v>#REF!</v>
      </c>
    </row>
    <row r="282">
      <c r="A282" s="21">
        <v>108.6</v>
      </c>
      <c r="B282" s="3" t="str">
        <f t="shared" si="1"/>
        <v>#REF!</v>
      </c>
    </row>
    <row r="283">
      <c r="A283" s="21">
        <v>105.98</v>
      </c>
      <c r="B283" s="3" t="str">
        <f t="shared" si="1"/>
        <v>#REF!</v>
      </c>
    </row>
    <row r="284">
      <c r="A284" s="21">
        <v>108.02</v>
      </c>
      <c r="B284" s="3" t="str">
        <f t="shared" si="1"/>
        <v>#REF!</v>
      </c>
    </row>
    <row r="285">
      <c r="A285" s="25">
        <f>+2.26</f>
        <v>2.26</v>
      </c>
      <c r="B285" s="3" t="str">
        <f t="shared" si="1"/>
        <v>#REF!</v>
      </c>
    </row>
    <row r="286">
      <c r="A286" s="25">
        <f>+2.14%</f>
        <v>0.0214</v>
      </c>
      <c r="B286" s="3" t="str">
        <f t="shared" si="1"/>
        <v>#REF!</v>
      </c>
    </row>
    <row r="287">
      <c r="A287" s="26">
        <v>129495.0</v>
      </c>
      <c r="B287" s="3" t="str">
        <f t="shared" si="1"/>
        <v>#REF!</v>
      </c>
    </row>
    <row r="288">
      <c r="A288" s="26">
        <v>144893.0</v>
      </c>
      <c r="B288" s="3" t="str">
        <f t="shared" si="1"/>
        <v>#REF!</v>
      </c>
    </row>
    <row r="289">
      <c r="A289" s="29">
        <v>40876.0</v>
      </c>
      <c r="B289" s="3" t="str">
        <f t="shared" si="1"/>
        <v>#REF!</v>
      </c>
    </row>
    <row r="290">
      <c r="A290" s="28">
        <v>107.52</v>
      </c>
      <c r="B290" s="3" t="str">
        <f t="shared" si="1"/>
        <v>#REF!</v>
      </c>
    </row>
    <row r="291">
      <c r="A291" s="28">
        <v>110.0</v>
      </c>
      <c r="B291" s="3" t="str">
        <f t="shared" si="1"/>
        <v>#REF!</v>
      </c>
    </row>
    <row r="292">
      <c r="A292" s="28">
        <v>107.41</v>
      </c>
      <c r="B292" s="3" t="str">
        <f t="shared" si="1"/>
        <v>#REF!</v>
      </c>
    </row>
    <row r="293">
      <c r="A293" s="28">
        <v>109.86</v>
      </c>
      <c r="B293" s="3" t="str">
        <f t="shared" si="1"/>
        <v>#REF!</v>
      </c>
    </row>
    <row r="294">
      <c r="A294" s="25">
        <f>+1.84</f>
        <v>1.84</v>
      </c>
      <c r="B294" s="3" t="str">
        <f t="shared" si="1"/>
        <v>#REF!</v>
      </c>
    </row>
    <row r="295">
      <c r="A295" s="25">
        <f>+1.7%</f>
        <v>0.017</v>
      </c>
      <c r="B295" s="3" t="str">
        <f t="shared" si="1"/>
        <v>#REF!</v>
      </c>
    </row>
    <row r="296">
      <c r="A296" s="26">
        <v>124915.0</v>
      </c>
      <c r="B296" s="3" t="str">
        <f t="shared" si="1"/>
        <v>#REF!</v>
      </c>
    </row>
    <row r="297">
      <c r="A297" s="26">
        <v>144845.0</v>
      </c>
      <c r="B297" s="3" t="str">
        <f t="shared" si="1"/>
        <v>#REF!</v>
      </c>
    </row>
    <row r="298">
      <c r="A298" s="29">
        <v>40877.0</v>
      </c>
      <c r="B298" s="3" t="str">
        <f t="shared" si="1"/>
        <v>#REF!</v>
      </c>
    </row>
    <row r="299">
      <c r="A299" s="28">
        <v>109.83</v>
      </c>
      <c r="B299" s="3" t="str">
        <f t="shared" si="1"/>
        <v>#REF!</v>
      </c>
    </row>
    <row r="300">
      <c r="A300" s="28">
        <v>111.33</v>
      </c>
      <c r="B300" s="3" t="str">
        <f t="shared" si="1"/>
        <v>#REF!</v>
      </c>
    </row>
    <row r="301">
      <c r="A301" s="28">
        <v>108.9</v>
      </c>
      <c r="B301" s="3" t="str">
        <f t="shared" si="1"/>
        <v>#REF!</v>
      </c>
    </row>
    <row r="302">
      <c r="A302" s="28">
        <v>109.98</v>
      </c>
      <c r="B302" s="3" t="str">
        <f t="shared" si="1"/>
        <v>#REF!</v>
      </c>
    </row>
    <row r="303">
      <c r="A303" s="25">
        <f>+0.12</f>
        <v>0.12</v>
      </c>
      <c r="B303" s="3" t="str">
        <f t="shared" si="1"/>
        <v>#REF!</v>
      </c>
    </row>
    <row r="304">
      <c r="A304" s="25">
        <f>+0.11%</f>
        <v>0.0011</v>
      </c>
      <c r="B304" s="3" t="str">
        <f t="shared" si="1"/>
        <v>#REF!</v>
      </c>
    </row>
    <row r="305">
      <c r="A305" s="26">
        <v>143670.0</v>
      </c>
      <c r="B305" s="3" t="str">
        <f t="shared" si="1"/>
        <v>#REF!</v>
      </c>
    </row>
    <row r="306">
      <c r="A306" s="26">
        <v>151292.0</v>
      </c>
      <c r="B306" s="3" t="str">
        <f t="shared" si="1"/>
        <v>#REF!</v>
      </c>
    </row>
    <row r="307">
      <c r="A307" s="27">
        <v>40878.0</v>
      </c>
      <c r="B307" s="3" t="str">
        <f t="shared" si="1"/>
        <v>#REF!</v>
      </c>
    </row>
    <row r="308">
      <c r="A308" s="28">
        <v>109.91</v>
      </c>
      <c r="B308" s="3" t="str">
        <f t="shared" si="1"/>
        <v>#REF!</v>
      </c>
    </row>
    <row r="309">
      <c r="A309" s="28">
        <v>110.63</v>
      </c>
      <c r="B309" s="3" t="str">
        <f t="shared" si="1"/>
        <v>#REF!</v>
      </c>
    </row>
    <row r="310">
      <c r="A310" s="28">
        <v>107.89</v>
      </c>
      <c r="B310" s="3" t="str">
        <f t="shared" si="1"/>
        <v>#REF!</v>
      </c>
    </row>
    <row r="311">
      <c r="A311" s="28">
        <v>108.71</v>
      </c>
      <c r="B311" s="3" t="str">
        <f t="shared" si="1"/>
        <v>#REF!</v>
      </c>
    </row>
    <row r="312">
      <c r="A312" s="21">
        <v>-1.27</v>
      </c>
      <c r="B312" s="3" t="str">
        <f t="shared" si="1"/>
        <v>#REF!</v>
      </c>
    </row>
    <row r="313">
      <c r="A313" s="22">
        <v>-0.0115</v>
      </c>
      <c r="B313" s="3" t="str">
        <f t="shared" si="1"/>
        <v>#REF!</v>
      </c>
    </row>
    <row r="314">
      <c r="A314" s="24">
        <v>106090.0</v>
      </c>
      <c r="B314" s="3" t="str">
        <f t="shared" si="1"/>
        <v>#REF!</v>
      </c>
    </row>
    <row r="315">
      <c r="A315" s="24">
        <v>150657.0</v>
      </c>
      <c r="B315" s="3" t="str">
        <f t="shared" si="1"/>
        <v>#REF!</v>
      </c>
    </row>
    <row r="316">
      <c r="A316" s="23">
        <v>40879.0</v>
      </c>
      <c r="B316" s="3" t="str">
        <f t="shared" si="1"/>
        <v>#REF!</v>
      </c>
    </row>
    <row r="317">
      <c r="A317" s="21">
        <v>108.82</v>
      </c>
      <c r="B317" s="3" t="str">
        <f t="shared" si="1"/>
        <v>#REF!</v>
      </c>
    </row>
    <row r="318">
      <c r="A318" s="21">
        <v>110.07</v>
      </c>
      <c r="B318" s="3" t="str">
        <f t="shared" si="1"/>
        <v>#REF!</v>
      </c>
    </row>
    <row r="319">
      <c r="A319" s="21">
        <v>108.35</v>
      </c>
      <c r="B319" s="3" t="str">
        <f t="shared" si="1"/>
        <v>#REF!</v>
      </c>
    </row>
    <row r="320">
      <c r="A320" s="21">
        <v>109.68</v>
      </c>
      <c r="B320" s="3" t="str">
        <f t="shared" si="1"/>
        <v>#REF!</v>
      </c>
    </row>
    <row r="321">
      <c r="A321" s="25">
        <f>+0.97</f>
        <v>0.97</v>
      </c>
      <c r="B321" s="3" t="str">
        <f t="shared" si="1"/>
        <v>#REF!</v>
      </c>
    </row>
    <row r="322">
      <c r="A322" s="25">
        <f>+0.89%</f>
        <v>0.0089</v>
      </c>
      <c r="B322" s="3" t="str">
        <f t="shared" si="1"/>
        <v>#REF!</v>
      </c>
    </row>
    <row r="323">
      <c r="A323" s="26">
        <v>91052.0</v>
      </c>
      <c r="B323" s="3" t="str">
        <f t="shared" si="1"/>
        <v>#REF!</v>
      </c>
    </row>
    <row r="324">
      <c r="A324" s="26">
        <v>153989.0</v>
      </c>
      <c r="B324" s="3" t="str">
        <f t="shared" si="1"/>
        <v>#REF!</v>
      </c>
    </row>
    <row r="325">
      <c r="A325" s="27">
        <v>40882.0</v>
      </c>
      <c r="B325" s="3" t="str">
        <f t="shared" si="1"/>
        <v>#REF!</v>
      </c>
    </row>
    <row r="326">
      <c r="A326" s="28">
        <v>110.21</v>
      </c>
      <c r="B326" s="3" t="str">
        <f t="shared" si="1"/>
        <v>#REF!</v>
      </c>
    </row>
    <row r="327">
      <c r="A327" s="28">
        <v>111.25</v>
      </c>
      <c r="B327" s="3" t="str">
        <f t="shared" si="1"/>
        <v>#REF!</v>
      </c>
    </row>
    <row r="328">
      <c r="A328" s="28">
        <v>108.9</v>
      </c>
      <c r="B328" s="3" t="str">
        <f t="shared" si="1"/>
        <v>#REF!</v>
      </c>
    </row>
    <row r="329">
      <c r="A329" s="28">
        <v>109.53</v>
      </c>
      <c r="B329" s="3" t="str">
        <f t="shared" si="1"/>
        <v>#REF!</v>
      </c>
    </row>
    <row r="330">
      <c r="A330" s="21">
        <v>-0.15</v>
      </c>
      <c r="B330" s="3" t="str">
        <f t="shared" si="1"/>
        <v>#REF!</v>
      </c>
    </row>
    <row r="331">
      <c r="A331" s="22">
        <v>-0.0014</v>
      </c>
      <c r="B331" s="3" t="str">
        <f t="shared" si="1"/>
        <v>#REF!</v>
      </c>
    </row>
    <row r="332">
      <c r="A332" s="24">
        <v>85054.0</v>
      </c>
      <c r="B332" s="3" t="str">
        <f t="shared" si="1"/>
        <v>#REF!</v>
      </c>
    </row>
    <row r="333">
      <c r="A333" s="24">
        <v>150014.0</v>
      </c>
      <c r="B333" s="3" t="str">
        <f t="shared" si="1"/>
        <v>#REF!</v>
      </c>
    </row>
    <row r="334">
      <c r="A334" s="23">
        <v>40883.0</v>
      </c>
      <c r="B334" s="3" t="str">
        <f t="shared" si="1"/>
        <v>#REF!</v>
      </c>
    </row>
    <row r="335">
      <c r="A335" s="21">
        <v>108.92</v>
      </c>
      <c r="B335" s="3" t="str">
        <f t="shared" si="1"/>
        <v>#REF!</v>
      </c>
    </row>
    <row r="336">
      <c r="A336" s="21">
        <v>110.64</v>
      </c>
      <c r="B336" s="3" t="str">
        <f t="shared" si="1"/>
        <v>#REF!</v>
      </c>
    </row>
    <row r="337">
      <c r="A337" s="21">
        <v>108.77</v>
      </c>
      <c r="B337" s="3" t="str">
        <f t="shared" si="1"/>
        <v>#REF!</v>
      </c>
    </row>
    <row r="338">
      <c r="A338" s="21">
        <v>110.51</v>
      </c>
      <c r="B338" s="3" t="str">
        <f t="shared" si="1"/>
        <v>#REF!</v>
      </c>
    </row>
    <row r="339">
      <c r="A339" s="25">
        <f>+0.98</f>
        <v>0.98</v>
      </c>
      <c r="B339" s="3" t="str">
        <f t="shared" si="1"/>
        <v>#REF!</v>
      </c>
    </row>
    <row r="340">
      <c r="A340" s="25">
        <f>+0.89%</f>
        <v>0.0089</v>
      </c>
      <c r="B340" s="3" t="str">
        <f t="shared" si="1"/>
        <v>#REF!</v>
      </c>
    </row>
    <row r="341">
      <c r="A341" s="26">
        <v>79539.0</v>
      </c>
      <c r="B341" s="3" t="str">
        <f t="shared" si="1"/>
        <v>#REF!</v>
      </c>
    </row>
    <row r="342">
      <c r="A342" s="26">
        <v>156868.0</v>
      </c>
      <c r="B342" s="3" t="str">
        <f t="shared" si="1"/>
        <v>#REF!</v>
      </c>
    </row>
    <row r="343">
      <c r="A343" s="27">
        <v>40884.0</v>
      </c>
      <c r="B343" s="3" t="str">
        <f t="shared" si="1"/>
        <v>#REF!</v>
      </c>
    </row>
    <row r="344">
      <c r="A344" s="28">
        <v>110.4</v>
      </c>
      <c r="B344" s="3" t="str">
        <f t="shared" si="1"/>
        <v>#REF!</v>
      </c>
    </row>
    <row r="345">
      <c r="A345" s="28">
        <v>111.14</v>
      </c>
      <c r="B345" s="3" t="str">
        <f t="shared" si="1"/>
        <v>#REF!</v>
      </c>
    </row>
    <row r="346">
      <c r="A346" s="28">
        <v>108.79</v>
      </c>
      <c r="B346" s="3" t="str">
        <f t="shared" si="1"/>
        <v>#REF!</v>
      </c>
    </row>
    <row r="347">
      <c r="A347" s="28">
        <v>109.28</v>
      </c>
      <c r="B347" s="3" t="str">
        <f t="shared" si="1"/>
        <v>#REF!</v>
      </c>
    </row>
    <row r="348">
      <c r="A348" s="21">
        <v>-1.23</v>
      </c>
      <c r="B348" s="3" t="str">
        <f t="shared" si="1"/>
        <v>#REF!</v>
      </c>
    </row>
    <row r="349">
      <c r="A349" s="22">
        <v>-0.0111</v>
      </c>
      <c r="B349" s="3" t="str">
        <f t="shared" si="1"/>
        <v>#REF!</v>
      </c>
    </row>
    <row r="350">
      <c r="A350" s="24">
        <v>120281.0</v>
      </c>
      <c r="B350" s="3" t="str">
        <f t="shared" si="1"/>
        <v>#REF!</v>
      </c>
    </row>
    <row r="351">
      <c r="A351" s="24">
        <v>166281.0</v>
      </c>
      <c r="B351" s="3" t="str">
        <f t="shared" si="1"/>
        <v>#REF!</v>
      </c>
    </row>
    <row r="352">
      <c r="A352" s="23">
        <v>40885.0</v>
      </c>
      <c r="B352" s="3" t="str">
        <f t="shared" si="1"/>
        <v>#REF!</v>
      </c>
    </row>
    <row r="353">
      <c r="A353" s="21">
        <v>109.41</v>
      </c>
      <c r="B353" s="3" t="str">
        <f t="shared" si="1"/>
        <v>#REF!</v>
      </c>
    </row>
    <row r="354">
      <c r="A354" s="21">
        <v>110.5</v>
      </c>
      <c r="B354" s="3" t="str">
        <f t="shared" si="1"/>
        <v>#REF!</v>
      </c>
    </row>
    <row r="355">
      <c r="A355" s="21">
        <v>107.11</v>
      </c>
      <c r="B355" s="3" t="str">
        <f t="shared" si="1"/>
        <v>#REF!</v>
      </c>
    </row>
    <row r="356">
      <c r="A356" s="21">
        <v>107.94</v>
      </c>
      <c r="B356" s="3" t="str">
        <f t="shared" si="1"/>
        <v>#REF!</v>
      </c>
    </row>
    <row r="357">
      <c r="A357" s="21">
        <v>-1.34</v>
      </c>
      <c r="B357" s="3" t="str">
        <f t="shared" si="1"/>
        <v>#REF!</v>
      </c>
    </row>
    <row r="358">
      <c r="A358" s="22">
        <v>-0.0123</v>
      </c>
      <c r="B358" s="3" t="str">
        <f t="shared" si="1"/>
        <v>#REF!</v>
      </c>
    </row>
    <row r="359">
      <c r="A359" s="24">
        <v>122191.0</v>
      </c>
      <c r="B359" s="3" t="str">
        <f t="shared" si="1"/>
        <v>#REF!</v>
      </c>
    </row>
    <row r="360">
      <c r="A360" s="24">
        <v>167536.0</v>
      </c>
      <c r="B360" s="3" t="str">
        <f t="shared" si="1"/>
        <v>#REF!</v>
      </c>
    </row>
    <row r="361">
      <c r="A361" s="23">
        <v>40886.0</v>
      </c>
      <c r="B361" s="3" t="str">
        <f t="shared" si="1"/>
        <v>#REF!</v>
      </c>
    </row>
    <row r="362">
      <c r="A362" s="21">
        <v>107.5</v>
      </c>
      <c r="B362" s="3" t="str">
        <f t="shared" si="1"/>
        <v>#REF!</v>
      </c>
    </row>
    <row r="363">
      <c r="A363" s="21">
        <v>108.88</v>
      </c>
      <c r="B363" s="3" t="str">
        <f t="shared" si="1"/>
        <v>#REF!</v>
      </c>
    </row>
    <row r="364">
      <c r="A364" s="21">
        <v>106.98</v>
      </c>
      <c r="B364" s="3" t="str">
        <f t="shared" si="1"/>
        <v>#REF!</v>
      </c>
    </row>
    <row r="365">
      <c r="A365" s="21">
        <v>108.47</v>
      </c>
      <c r="B365" s="3" t="str">
        <f t="shared" si="1"/>
        <v>#REF!</v>
      </c>
    </row>
    <row r="366">
      <c r="A366" s="25">
        <f>+0.53</f>
        <v>0.53</v>
      </c>
      <c r="B366" s="3" t="str">
        <f t="shared" si="1"/>
        <v>#REF!</v>
      </c>
    </row>
    <row r="367">
      <c r="A367" s="25">
        <f>+0.49%</f>
        <v>0.0049</v>
      </c>
      <c r="B367" s="3" t="str">
        <f t="shared" si="1"/>
        <v>#REF!</v>
      </c>
    </row>
    <row r="368">
      <c r="A368" s="26">
        <v>100545.0</v>
      </c>
      <c r="B368" s="3" t="str">
        <f t="shared" si="1"/>
        <v>#REF!</v>
      </c>
    </row>
    <row r="369">
      <c r="A369" s="26">
        <v>175176.0</v>
      </c>
      <c r="B369" s="3" t="str">
        <f t="shared" si="1"/>
        <v>#REF!</v>
      </c>
    </row>
    <row r="370">
      <c r="A370" s="29">
        <v>40889.0</v>
      </c>
      <c r="B370" s="3" t="str">
        <f t="shared" si="1"/>
        <v>#REF!</v>
      </c>
    </row>
    <row r="371">
      <c r="A371" s="28">
        <v>108.51</v>
      </c>
      <c r="B371" s="3" t="str">
        <f t="shared" si="1"/>
        <v>#REF!</v>
      </c>
    </row>
    <row r="372">
      <c r="A372" s="28">
        <v>108.55</v>
      </c>
      <c r="B372" s="3" t="str">
        <f t="shared" si="1"/>
        <v>#REF!</v>
      </c>
    </row>
    <row r="373">
      <c r="A373" s="28">
        <v>106.93</v>
      </c>
      <c r="B373" s="3" t="str">
        <f t="shared" si="1"/>
        <v>#REF!</v>
      </c>
    </row>
    <row r="374">
      <c r="A374" s="28">
        <v>107.08</v>
      </c>
      <c r="B374" s="3" t="str">
        <f t="shared" si="1"/>
        <v>#REF!</v>
      </c>
    </row>
    <row r="375">
      <c r="A375" s="21">
        <v>-1.39</v>
      </c>
      <c r="B375" s="3" t="str">
        <f t="shared" si="1"/>
        <v>#REF!</v>
      </c>
    </row>
    <row r="376">
      <c r="A376" s="22">
        <v>-0.0128</v>
      </c>
      <c r="B376" s="3" t="str">
        <f t="shared" si="1"/>
        <v>#REF!</v>
      </c>
    </row>
    <row r="377">
      <c r="A377" s="24">
        <v>119294.0</v>
      </c>
      <c r="B377" s="3" t="str">
        <f t="shared" si="1"/>
        <v>#REF!</v>
      </c>
    </row>
    <row r="378">
      <c r="A378" s="24">
        <v>174150.0</v>
      </c>
      <c r="B378" s="3" t="str">
        <f t="shared" si="1"/>
        <v>#REF!</v>
      </c>
    </row>
    <row r="379">
      <c r="A379" s="30">
        <v>40890.0</v>
      </c>
      <c r="B379" s="3" t="str">
        <f t="shared" si="1"/>
        <v>#REF!</v>
      </c>
    </row>
    <row r="380">
      <c r="A380" s="21">
        <v>107.15</v>
      </c>
      <c r="B380" s="3" t="str">
        <f t="shared" si="1"/>
        <v>#REF!</v>
      </c>
    </row>
    <row r="381">
      <c r="A381" s="21">
        <v>110.77</v>
      </c>
      <c r="B381" s="3" t="str">
        <f t="shared" si="1"/>
        <v>#REF!</v>
      </c>
    </row>
    <row r="382">
      <c r="A382" s="21">
        <v>106.9</v>
      </c>
      <c r="B382" s="3" t="str">
        <f t="shared" si="1"/>
        <v>#REF!</v>
      </c>
    </row>
    <row r="383">
      <c r="A383" s="21">
        <v>109.08</v>
      </c>
      <c r="B383" s="3" t="str">
        <f t="shared" si="1"/>
        <v>#REF!</v>
      </c>
    </row>
    <row r="384">
      <c r="A384" s="25">
        <f>+2</f>
        <v>2</v>
      </c>
      <c r="B384" s="3" t="str">
        <f t="shared" si="1"/>
        <v>#REF!</v>
      </c>
    </row>
    <row r="385">
      <c r="A385" s="25">
        <f>+1.87%</f>
        <v>0.0187</v>
      </c>
      <c r="B385" s="3" t="str">
        <f t="shared" si="1"/>
        <v>#REF!</v>
      </c>
    </row>
    <row r="386">
      <c r="A386" s="26">
        <v>165381.0</v>
      </c>
      <c r="B386" s="3" t="str">
        <f t="shared" si="1"/>
        <v>#REF!</v>
      </c>
    </row>
    <row r="387">
      <c r="A387" s="26">
        <v>177974.0</v>
      </c>
      <c r="B387" s="3" t="str">
        <f t="shared" si="1"/>
        <v>#REF!</v>
      </c>
    </row>
    <row r="388">
      <c r="A388" s="29">
        <v>40891.0</v>
      </c>
      <c r="B388" s="3" t="str">
        <f t="shared" si="1"/>
        <v>#REF!</v>
      </c>
    </row>
    <row r="389">
      <c r="A389" s="28">
        <v>109.04</v>
      </c>
      <c r="B389" s="3" t="str">
        <f t="shared" si="1"/>
        <v>#REF!</v>
      </c>
    </row>
    <row r="390">
      <c r="A390" s="28">
        <v>109.08</v>
      </c>
      <c r="B390" s="3" t="str">
        <f t="shared" si="1"/>
        <v>#REF!</v>
      </c>
    </row>
    <row r="391">
      <c r="A391" s="28">
        <v>103.61</v>
      </c>
      <c r="B391" s="3" t="str">
        <f t="shared" si="1"/>
        <v>#REF!</v>
      </c>
    </row>
    <row r="392">
      <c r="A392" s="28">
        <v>104.25</v>
      </c>
      <c r="B392" s="3" t="str">
        <f t="shared" si="1"/>
        <v>#REF!</v>
      </c>
    </row>
    <row r="393">
      <c r="A393" s="21">
        <v>-4.83</v>
      </c>
      <c r="B393" s="3" t="str">
        <f t="shared" si="1"/>
        <v>#REF!</v>
      </c>
    </row>
    <row r="394">
      <c r="A394" s="22">
        <v>-0.0443</v>
      </c>
      <c r="B394" s="3" t="str">
        <f t="shared" si="1"/>
        <v>#REF!</v>
      </c>
    </row>
    <row r="395">
      <c r="A395" s="24">
        <v>206311.0</v>
      </c>
      <c r="B395" s="3" t="str">
        <f t="shared" si="1"/>
        <v>#REF!</v>
      </c>
    </row>
    <row r="396">
      <c r="A396" s="24">
        <v>178051.0</v>
      </c>
      <c r="B396" s="3" t="str">
        <f t="shared" si="1"/>
        <v>#REF!</v>
      </c>
    </row>
    <row r="397">
      <c r="A397" s="30">
        <v>40892.0</v>
      </c>
      <c r="B397" s="3" t="str">
        <f t="shared" si="1"/>
        <v>#REF!</v>
      </c>
    </row>
    <row r="398">
      <c r="A398" s="21">
        <v>104.07</v>
      </c>
      <c r="B398" s="3" t="str">
        <f t="shared" si="1"/>
        <v>#REF!</v>
      </c>
    </row>
    <row r="399">
      <c r="A399" s="21">
        <v>105.79</v>
      </c>
      <c r="B399" s="3" t="str">
        <f t="shared" si="1"/>
        <v>#REF!</v>
      </c>
    </row>
    <row r="400">
      <c r="A400" s="21">
        <v>103.02</v>
      </c>
      <c r="B400" s="3" t="str">
        <f t="shared" si="1"/>
        <v>#REF!</v>
      </c>
    </row>
    <row r="401">
      <c r="A401" s="21">
        <v>103.6</v>
      </c>
      <c r="B401" s="3" t="str">
        <f t="shared" si="1"/>
        <v>#REF!</v>
      </c>
    </row>
    <row r="402">
      <c r="A402" s="21">
        <v>-0.65</v>
      </c>
      <c r="B402" s="3" t="str">
        <f t="shared" si="1"/>
        <v>#REF!</v>
      </c>
    </row>
    <row r="403">
      <c r="A403" s="22">
        <v>-0.0062</v>
      </c>
      <c r="B403" s="3" t="str">
        <f t="shared" si="1"/>
        <v>#REF!</v>
      </c>
    </row>
    <row r="404">
      <c r="A404" s="24">
        <v>156605.0</v>
      </c>
      <c r="B404" s="3" t="str">
        <f t="shared" si="1"/>
        <v>#REF!</v>
      </c>
    </row>
    <row r="405">
      <c r="A405" s="24">
        <v>173258.0</v>
      </c>
      <c r="B405" s="3" t="str">
        <f t="shared" si="1"/>
        <v>#REF!</v>
      </c>
    </row>
    <row r="406">
      <c r="A406" s="30">
        <v>40893.0</v>
      </c>
      <c r="B406" s="3" t="str">
        <f t="shared" si="1"/>
        <v>#REF!</v>
      </c>
    </row>
    <row r="407">
      <c r="A407" s="21">
        <v>103.51</v>
      </c>
      <c r="B407" s="3" t="str">
        <f t="shared" si="1"/>
        <v>#REF!</v>
      </c>
    </row>
    <row r="408">
      <c r="A408" s="21">
        <v>104.56</v>
      </c>
      <c r="B408" s="3" t="str">
        <f t="shared" si="1"/>
        <v>#REF!</v>
      </c>
    </row>
    <row r="409">
      <c r="A409" s="21">
        <v>102.46</v>
      </c>
      <c r="B409" s="3" t="str">
        <f t="shared" si="1"/>
        <v>#REF!</v>
      </c>
    </row>
    <row r="410">
      <c r="A410" s="21">
        <v>103.35</v>
      </c>
      <c r="B410" s="3" t="str">
        <f t="shared" si="1"/>
        <v>#REF!</v>
      </c>
    </row>
    <row r="411">
      <c r="A411" s="21">
        <v>-0.25</v>
      </c>
      <c r="B411" s="3" t="str">
        <f t="shared" si="1"/>
        <v>#REF!</v>
      </c>
    </row>
    <row r="412">
      <c r="A412" s="22">
        <v>-0.0024</v>
      </c>
      <c r="B412" s="3" t="str">
        <f t="shared" si="1"/>
        <v>#REF!</v>
      </c>
    </row>
    <row r="413">
      <c r="A413" s="24">
        <v>140067.0</v>
      </c>
      <c r="B413" s="3" t="str">
        <f t="shared" si="1"/>
        <v>#REF!</v>
      </c>
    </row>
    <row r="414">
      <c r="A414" s="24">
        <v>166959.0</v>
      </c>
      <c r="B414" s="3" t="str">
        <f t="shared" si="1"/>
        <v>#REF!</v>
      </c>
    </row>
    <row r="415">
      <c r="A415" s="30">
        <v>40896.0</v>
      </c>
      <c r="B415" s="3" t="str">
        <f t="shared" si="1"/>
        <v>#REF!</v>
      </c>
    </row>
    <row r="416">
      <c r="A416" s="21">
        <v>103.63</v>
      </c>
      <c r="B416" s="3" t="str">
        <f t="shared" si="1"/>
        <v>#REF!</v>
      </c>
    </row>
    <row r="417">
      <c r="A417" s="21">
        <v>104.57</v>
      </c>
      <c r="B417" s="3" t="str">
        <f t="shared" si="1"/>
        <v>#REF!</v>
      </c>
    </row>
    <row r="418">
      <c r="A418" s="21">
        <v>102.37</v>
      </c>
      <c r="B418" s="3" t="str">
        <f t="shared" si="1"/>
        <v>#REF!</v>
      </c>
    </row>
    <row r="419">
      <c r="A419" s="21">
        <v>103.64</v>
      </c>
      <c r="B419" s="3" t="str">
        <f t="shared" si="1"/>
        <v>#REF!</v>
      </c>
    </row>
    <row r="420">
      <c r="A420" s="25">
        <f>+0.29</f>
        <v>0.29</v>
      </c>
      <c r="B420" s="3" t="str">
        <f t="shared" si="1"/>
        <v>#REF!</v>
      </c>
    </row>
    <row r="421">
      <c r="A421" s="25">
        <f>+0.28%</f>
        <v>0.0028</v>
      </c>
      <c r="B421" s="3" t="str">
        <f t="shared" si="1"/>
        <v>#REF!</v>
      </c>
    </row>
    <row r="422">
      <c r="A422" s="26">
        <v>147874.0</v>
      </c>
      <c r="B422" s="3" t="str">
        <f t="shared" si="1"/>
        <v>#REF!</v>
      </c>
    </row>
    <row r="423">
      <c r="A423" s="26">
        <v>165225.0</v>
      </c>
      <c r="B423" s="3" t="str">
        <f t="shared" si="1"/>
        <v>#REF!</v>
      </c>
    </row>
    <row r="424">
      <c r="A424" s="29">
        <v>40897.0</v>
      </c>
      <c r="B424" s="3" t="str">
        <f t="shared" si="1"/>
        <v>#REF!</v>
      </c>
    </row>
    <row r="425">
      <c r="A425" s="28">
        <v>104.3</v>
      </c>
      <c r="B425" s="3" t="str">
        <f t="shared" si="1"/>
        <v>#REF!</v>
      </c>
    </row>
    <row r="426">
      <c r="A426" s="28">
        <v>107.27</v>
      </c>
      <c r="B426" s="3" t="str">
        <f t="shared" si="1"/>
        <v>#REF!</v>
      </c>
    </row>
    <row r="427">
      <c r="A427" s="28">
        <v>103.91</v>
      </c>
      <c r="B427" s="3" t="str">
        <f t="shared" si="1"/>
        <v>#REF!</v>
      </c>
    </row>
    <row r="428">
      <c r="A428" s="28">
        <v>106.73</v>
      </c>
      <c r="B428" s="3" t="str">
        <f t="shared" si="1"/>
        <v>#REF!</v>
      </c>
    </row>
    <row r="429">
      <c r="A429" s="25">
        <f>+3.09</f>
        <v>3.09</v>
      </c>
      <c r="B429" s="3" t="str">
        <f t="shared" si="1"/>
        <v>#REF!</v>
      </c>
    </row>
    <row r="430">
      <c r="A430" s="25">
        <f>+2.98%</f>
        <v>0.0298</v>
      </c>
      <c r="B430" s="3" t="str">
        <f t="shared" si="1"/>
        <v>#REF!</v>
      </c>
    </row>
    <row r="431">
      <c r="A431" s="26">
        <v>170239.0</v>
      </c>
      <c r="B431" s="3" t="str">
        <f t="shared" si="1"/>
        <v>#REF!</v>
      </c>
    </row>
    <row r="432">
      <c r="A432" s="26">
        <v>165517.0</v>
      </c>
      <c r="B432" s="3" t="str">
        <f t="shared" si="1"/>
        <v>#REF!</v>
      </c>
    </row>
    <row r="433">
      <c r="A433" s="29">
        <v>40898.0</v>
      </c>
      <c r="B433" s="3" t="str">
        <f t="shared" si="1"/>
        <v>#REF!</v>
      </c>
    </row>
    <row r="434">
      <c r="A434" s="28">
        <v>107.15</v>
      </c>
      <c r="B434" s="3" t="str">
        <f t="shared" si="1"/>
        <v>#REF!</v>
      </c>
    </row>
    <row r="435">
      <c r="A435" s="28">
        <v>108.17</v>
      </c>
      <c r="B435" s="3" t="str">
        <f t="shared" si="1"/>
        <v>#REF!</v>
      </c>
    </row>
    <row r="436">
      <c r="A436" s="28">
        <v>106.16</v>
      </c>
      <c r="B436" s="3" t="str">
        <f t="shared" si="1"/>
        <v>#REF!</v>
      </c>
    </row>
    <row r="437">
      <c r="A437" s="28">
        <v>107.71</v>
      </c>
      <c r="B437" s="3" t="str">
        <f t="shared" si="1"/>
        <v>#REF!</v>
      </c>
    </row>
    <row r="438">
      <c r="A438" s="25">
        <f>+0.98</f>
        <v>0.98</v>
      </c>
      <c r="B438" s="3" t="str">
        <f t="shared" si="1"/>
        <v>#REF!</v>
      </c>
    </row>
    <row r="439">
      <c r="A439" s="25">
        <f>+0.92%</f>
        <v>0.0092</v>
      </c>
      <c r="B439" s="3" t="str">
        <f t="shared" si="1"/>
        <v>#REF!</v>
      </c>
    </row>
    <row r="440">
      <c r="A440" s="26">
        <v>145091.0</v>
      </c>
      <c r="B440" s="3" t="str">
        <f t="shared" si="1"/>
        <v>#REF!</v>
      </c>
    </row>
    <row r="441">
      <c r="A441" s="26">
        <v>164266.0</v>
      </c>
      <c r="B441" s="3" t="str">
        <f t="shared" si="1"/>
        <v>#REF!</v>
      </c>
    </row>
    <row r="442">
      <c r="A442" s="29">
        <v>40899.0</v>
      </c>
      <c r="B442" s="3" t="str">
        <f t="shared" si="1"/>
        <v>#REF!</v>
      </c>
    </row>
    <row r="443">
      <c r="A443" s="28">
        <v>107.92</v>
      </c>
      <c r="B443" s="3" t="str">
        <f t="shared" si="1"/>
        <v>#REF!</v>
      </c>
    </row>
    <row r="444">
      <c r="A444" s="28">
        <v>108.5</v>
      </c>
      <c r="B444" s="3" t="str">
        <f t="shared" si="1"/>
        <v>#REF!</v>
      </c>
    </row>
    <row r="445">
      <c r="A445" s="28">
        <v>107.29</v>
      </c>
      <c r="B445" s="3" t="str">
        <f t="shared" si="1"/>
        <v>#REF!</v>
      </c>
    </row>
    <row r="446">
      <c r="A446" s="28">
        <v>107.89</v>
      </c>
      <c r="B446" s="3" t="str">
        <f t="shared" si="1"/>
        <v>#REF!</v>
      </c>
    </row>
    <row r="447">
      <c r="A447" s="25">
        <f>+0.18</f>
        <v>0.18</v>
      </c>
      <c r="B447" s="3" t="str">
        <f t="shared" si="1"/>
        <v>#REF!</v>
      </c>
    </row>
    <row r="448">
      <c r="A448" s="25">
        <f>+0.17%</f>
        <v>0.0017</v>
      </c>
      <c r="B448" s="3" t="str">
        <f t="shared" si="1"/>
        <v>#REF!</v>
      </c>
    </row>
    <row r="449">
      <c r="A449" s="26">
        <v>111154.0</v>
      </c>
      <c r="B449" s="3" t="str">
        <f t="shared" si="1"/>
        <v>#REF!</v>
      </c>
    </row>
    <row r="450">
      <c r="A450" s="26">
        <v>162864.0</v>
      </c>
      <c r="B450" s="3" t="str">
        <f t="shared" si="1"/>
        <v>#REF!</v>
      </c>
    </row>
    <row r="451">
      <c r="A451" s="29">
        <v>40900.0</v>
      </c>
      <c r="B451" s="3" t="str">
        <f t="shared" si="1"/>
        <v>#REF!</v>
      </c>
    </row>
    <row r="452">
      <c r="A452" s="28">
        <v>107.77</v>
      </c>
      <c r="B452" s="3" t="str">
        <f t="shared" si="1"/>
        <v>#REF!</v>
      </c>
    </row>
    <row r="453">
      <c r="A453" s="28">
        <v>108.55</v>
      </c>
      <c r="B453" s="3" t="str">
        <f t="shared" si="1"/>
        <v>#REF!</v>
      </c>
    </row>
    <row r="454">
      <c r="A454" s="28">
        <v>107.4</v>
      </c>
      <c r="B454" s="3" t="str">
        <f t="shared" si="1"/>
        <v>#REF!</v>
      </c>
    </row>
    <row r="455">
      <c r="A455" s="28">
        <v>107.96</v>
      </c>
      <c r="B455" s="3" t="str">
        <f t="shared" si="1"/>
        <v>#REF!</v>
      </c>
    </row>
    <row r="456">
      <c r="A456" s="25">
        <f>+0.07</f>
        <v>0.07</v>
      </c>
      <c r="B456" s="3" t="str">
        <f t="shared" si="1"/>
        <v>#REF!</v>
      </c>
    </row>
    <row r="457">
      <c r="A457" s="25">
        <f>+0.06%</f>
        <v>0.0006</v>
      </c>
      <c r="B457" s="3" t="str">
        <f t="shared" si="1"/>
        <v>#REF!</v>
      </c>
    </row>
    <row r="458">
      <c r="A458" s="26">
        <v>64609.0</v>
      </c>
      <c r="B458" s="3" t="str">
        <f t="shared" si="1"/>
        <v>#REF!</v>
      </c>
    </row>
    <row r="459">
      <c r="A459" s="26">
        <v>162669.0</v>
      </c>
      <c r="B459" s="3" t="str">
        <f t="shared" si="1"/>
        <v>#REF!</v>
      </c>
    </row>
    <row r="460">
      <c r="A460" s="29">
        <v>40904.0</v>
      </c>
      <c r="B460" s="3" t="str">
        <f t="shared" si="1"/>
        <v>#REF!</v>
      </c>
    </row>
    <row r="461">
      <c r="A461" s="28">
        <v>108.16</v>
      </c>
      <c r="B461" s="3" t="str">
        <f t="shared" si="1"/>
        <v>#REF!</v>
      </c>
    </row>
    <row r="462">
      <c r="A462" s="28">
        <v>109.5</v>
      </c>
      <c r="B462" s="3" t="str">
        <f t="shared" si="1"/>
        <v>#REF!</v>
      </c>
    </row>
    <row r="463">
      <c r="A463" s="28">
        <v>107.85</v>
      </c>
      <c r="B463" s="3" t="str">
        <f t="shared" si="1"/>
        <v>#REF!</v>
      </c>
    </row>
    <row r="464">
      <c r="A464" s="28">
        <v>109.27</v>
      </c>
      <c r="B464" s="3" t="str">
        <f t="shared" si="1"/>
        <v>#REF!</v>
      </c>
    </row>
    <row r="465">
      <c r="A465" s="25">
        <f>+1.31</f>
        <v>1.31</v>
      </c>
      <c r="B465" s="3" t="str">
        <f t="shared" si="1"/>
        <v>#REF!</v>
      </c>
    </row>
    <row r="466">
      <c r="A466" s="25">
        <f>+1.21%</f>
        <v>0.0121</v>
      </c>
      <c r="B466" s="3" t="str">
        <f t="shared" si="1"/>
        <v>#REF!</v>
      </c>
    </row>
    <row r="467">
      <c r="A467" s="26">
        <v>50667.0</v>
      </c>
      <c r="B467" s="3" t="str">
        <f t="shared" si="1"/>
        <v>#REF!</v>
      </c>
    </row>
    <row r="468">
      <c r="A468" s="26">
        <v>162889.0</v>
      </c>
      <c r="B468" s="3" t="str">
        <f t="shared" si="1"/>
        <v>#REF!</v>
      </c>
    </row>
    <row r="469">
      <c r="A469" s="29">
        <v>40905.0</v>
      </c>
      <c r="B469" s="3" t="str">
        <f t="shared" si="1"/>
        <v>#REF!</v>
      </c>
    </row>
    <row r="470">
      <c r="A470" s="28">
        <v>108.93</v>
      </c>
      <c r="B470" s="3" t="str">
        <f t="shared" si="1"/>
        <v>#REF!</v>
      </c>
    </row>
    <row r="471">
      <c r="A471" s="28">
        <v>109.5</v>
      </c>
      <c r="B471" s="3" t="str">
        <f t="shared" si="1"/>
        <v>#REF!</v>
      </c>
    </row>
    <row r="472">
      <c r="A472" s="28">
        <v>106.77</v>
      </c>
      <c r="B472" s="3" t="str">
        <f t="shared" si="1"/>
        <v>#REF!</v>
      </c>
    </row>
    <row r="473">
      <c r="A473" s="28">
        <v>107.56</v>
      </c>
      <c r="B473" s="3" t="str">
        <f t="shared" si="1"/>
        <v>#REF!</v>
      </c>
    </row>
    <row r="474">
      <c r="A474" s="21">
        <v>-1.71</v>
      </c>
      <c r="B474" s="3" t="str">
        <f t="shared" si="1"/>
        <v>#REF!</v>
      </c>
    </row>
    <row r="475">
      <c r="A475" s="22">
        <v>-0.0156</v>
      </c>
      <c r="B475" s="3" t="str">
        <f t="shared" si="1"/>
        <v>#REF!</v>
      </c>
    </row>
    <row r="476">
      <c r="A476" s="24">
        <v>114933.0</v>
      </c>
      <c r="B476" s="3" t="str">
        <f t="shared" si="1"/>
        <v>#REF!</v>
      </c>
    </row>
    <row r="477">
      <c r="A477" s="24">
        <v>149896.0</v>
      </c>
      <c r="B477" s="3" t="str">
        <f t="shared" si="1"/>
        <v>#REF!</v>
      </c>
    </row>
    <row r="478">
      <c r="A478" s="30">
        <v>40906.0</v>
      </c>
      <c r="B478" s="3" t="str">
        <f t="shared" si="1"/>
        <v>#REF!</v>
      </c>
    </row>
    <row r="479">
      <c r="A479" s="21">
        <v>107.41</v>
      </c>
      <c r="B479" s="3" t="str">
        <f t="shared" si="1"/>
        <v>#REF!</v>
      </c>
    </row>
    <row r="480">
      <c r="A480" s="21">
        <v>108.1</v>
      </c>
      <c r="B480" s="3" t="str">
        <f t="shared" si="1"/>
        <v>#REF!</v>
      </c>
    </row>
    <row r="481">
      <c r="A481" s="21">
        <v>106.5</v>
      </c>
      <c r="B481" s="3" t="str">
        <f t="shared" si="1"/>
        <v>#REF!</v>
      </c>
    </row>
    <row r="482">
      <c r="A482" s="21">
        <v>108.01</v>
      </c>
      <c r="B482" s="3" t="str">
        <f t="shared" si="1"/>
        <v>#REF!</v>
      </c>
    </row>
    <row r="483">
      <c r="A483" s="25">
        <f>+0.45</f>
        <v>0.45</v>
      </c>
      <c r="B483" s="3" t="str">
        <f t="shared" si="1"/>
        <v>#REF!</v>
      </c>
    </row>
    <row r="484">
      <c r="A484" s="25">
        <f>+0.42%</f>
        <v>0.0042</v>
      </c>
      <c r="B484" s="3" t="str">
        <f t="shared" si="1"/>
        <v>#REF!</v>
      </c>
    </row>
    <row r="485">
      <c r="A485" s="26">
        <v>108319.0</v>
      </c>
      <c r="B485" s="3" t="str">
        <f t="shared" si="1"/>
        <v>#REF!</v>
      </c>
    </row>
    <row r="486">
      <c r="A486" s="26">
        <v>152581.0</v>
      </c>
      <c r="B486" s="3" t="str">
        <f t="shared" si="1"/>
        <v>#REF!</v>
      </c>
    </row>
    <row r="487">
      <c r="A487" s="29">
        <v>40907.0</v>
      </c>
      <c r="B487" s="3" t="str">
        <f t="shared" si="1"/>
        <v>#REF!</v>
      </c>
    </row>
    <row r="488">
      <c r="A488" s="28">
        <v>108.0</v>
      </c>
      <c r="B488" s="3" t="str">
        <f t="shared" si="1"/>
        <v>#REF!</v>
      </c>
    </row>
    <row r="489">
      <c r="A489" s="28">
        <v>108.25</v>
      </c>
      <c r="B489" s="3" t="str">
        <f t="shared" si="1"/>
        <v>#REF!</v>
      </c>
    </row>
    <row r="490">
      <c r="A490" s="28">
        <v>106.62</v>
      </c>
      <c r="B490" s="3" t="str">
        <f t="shared" si="1"/>
        <v>#REF!</v>
      </c>
    </row>
    <row r="491">
      <c r="A491" s="28">
        <v>107.38</v>
      </c>
      <c r="B491" s="3" t="str">
        <f t="shared" si="1"/>
        <v>#REF!</v>
      </c>
    </row>
    <row r="492">
      <c r="A492" s="21">
        <v>-0.63</v>
      </c>
      <c r="B492" s="3" t="str">
        <f t="shared" si="1"/>
        <v>#REF!</v>
      </c>
    </row>
    <row r="493">
      <c r="A493" s="22">
        <v>-0.0058</v>
      </c>
      <c r="B493" s="3" t="str">
        <f t="shared" si="1"/>
        <v>#REF!</v>
      </c>
    </row>
    <row r="494">
      <c r="A494" s="24">
        <v>93574.0</v>
      </c>
      <c r="B494" s="3" t="str">
        <f t="shared" si="1"/>
        <v>#REF!</v>
      </c>
    </row>
    <row r="495">
      <c r="A495" s="24">
        <v>146666.0</v>
      </c>
      <c r="B495" s="3" t="str">
        <f t="shared" si="1"/>
        <v>#REF!</v>
      </c>
    </row>
    <row r="496">
      <c r="A496" s="23">
        <v>40911.0</v>
      </c>
      <c r="B496" s="3" t="str">
        <f t="shared" si="1"/>
        <v>#REF!</v>
      </c>
    </row>
    <row r="497">
      <c r="A497" s="21">
        <v>108.35</v>
      </c>
      <c r="B497" s="3" t="str">
        <f t="shared" si="1"/>
        <v>#REF!</v>
      </c>
    </row>
    <row r="498">
      <c r="A498" s="21">
        <v>112.44</v>
      </c>
      <c r="B498" s="3" t="str">
        <f t="shared" si="1"/>
        <v>#REF!</v>
      </c>
    </row>
    <row r="499">
      <c r="A499" s="21">
        <v>108.35</v>
      </c>
      <c r="B499" s="3" t="str">
        <f t="shared" si="1"/>
        <v>#REF!</v>
      </c>
    </row>
    <row r="500">
      <c r="A500" s="21">
        <v>112.13</v>
      </c>
      <c r="B500" s="3" t="str">
        <f t="shared" si="1"/>
        <v>#REF!</v>
      </c>
    </row>
    <row r="501">
      <c r="A501" s="25">
        <f>+4.75</f>
        <v>4.75</v>
      </c>
      <c r="B501" s="3" t="str">
        <f t="shared" si="1"/>
        <v>#REF!</v>
      </c>
    </row>
    <row r="502">
      <c r="A502" s="25">
        <f>+4.42%</f>
        <v>0.0442</v>
      </c>
      <c r="B502" s="3" t="str">
        <f t="shared" si="1"/>
        <v>#REF!</v>
      </c>
    </row>
    <row r="503">
      <c r="A503" s="26">
        <v>178616.0</v>
      </c>
      <c r="B503" s="3" t="str">
        <f t="shared" si="1"/>
        <v>#REF!</v>
      </c>
    </row>
    <row r="504">
      <c r="A504" s="26">
        <v>142865.0</v>
      </c>
      <c r="B504" s="3" t="str">
        <f t="shared" si="1"/>
        <v>#REF!</v>
      </c>
    </row>
    <row r="505">
      <c r="A505" s="27">
        <v>40912.0</v>
      </c>
      <c r="B505" s="3" t="str">
        <f t="shared" si="1"/>
        <v>#REF!</v>
      </c>
    </row>
    <row r="506">
      <c r="A506" s="28">
        <v>112.1</v>
      </c>
      <c r="B506" s="3" t="str">
        <f t="shared" si="1"/>
        <v>#REF!</v>
      </c>
    </row>
    <row r="507">
      <c r="A507" s="28">
        <v>113.97</v>
      </c>
      <c r="B507" s="3" t="str">
        <f t="shared" si="1"/>
        <v>#REF!</v>
      </c>
    </row>
    <row r="508">
      <c r="A508" s="28">
        <v>111.27</v>
      </c>
      <c r="B508" s="3" t="str">
        <f t="shared" si="1"/>
        <v>#REF!</v>
      </c>
    </row>
    <row r="509">
      <c r="A509" s="28">
        <v>113.7</v>
      </c>
      <c r="B509" s="3" t="str">
        <f t="shared" si="1"/>
        <v>#REF!</v>
      </c>
    </row>
    <row r="510">
      <c r="A510" s="25">
        <f>+1.57</f>
        <v>1.57</v>
      </c>
      <c r="B510" s="3" t="str">
        <f t="shared" si="1"/>
        <v>#REF!</v>
      </c>
    </row>
    <row r="511">
      <c r="A511" s="25">
        <f>+1.4%</f>
        <v>0.014</v>
      </c>
      <c r="B511" s="3" t="str">
        <f t="shared" si="1"/>
        <v>#REF!</v>
      </c>
    </row>
    <row r="512">
      <c r="A512" s="26">
        <v>221243.0</v>
      </c>
      <c r="B512" s="3" t="str">
        <f t="shared" si="1"/>
        <v>#REF!</v>
      </c>
    </row>
    <row r="513">
      <c r="A513" s="26">
        <v>137104.0</v>
      </c>
      <c r="B513" s="3" t="str">
        <f t="shared" si="1"/>
        <v>#REF!</v>
      </c>
    </row>
    <row r="514">
      <c r="A514" s="27">
        <v>40913.0</v>
      </c>
      <c r="B514" s="3" t="str">
        <f t="shared" si="1"/>
        <v>#REF!</v>
      </c>
    </row>
    <row r="515">
      <c r="A515" s="28">
        <v>113.5</v>
      </c>
      <c r="B515" s="3" t="str">
        <f t="shared" si="1"/>
        <v>#REF!</v>
      </c>
    </row>
    <row r="516">
      <c r="A516" s="28">
        <v>114.64</v>
      </c>
      <c r="B516" s="3" t="str">
        <f t="shared" si="1"/>
        <v>#REF!</v>
      </c>
    </row>
    <row r="517">
      <c r="A517" s="28">
        <v>112.1</v>
      </c>
      <c r="B517" s="3" t="str">
        <f t="shared" si="1"/>
        <v>#REF!</v>
      </c>
    </row>
    <row r="518">
      <c r="A518" s="28">
        <v>112.74</v>
      </c>
      <c r="B518" s="3" t="str">
        <f t="shared" si="1"/>
        <v>#REF!</v>
      </c>
    </row>
    <row r="519">
      <c r="A519" s="21">
        <v>-0.96</v>
      </c>
      <c r="B519" s="3" t="str">
        <f t="shared" si="1"/>
        <v>#REF!</v>
      </c>
    </row>
    <row r="520">
      <c r="A520" s="22">
        <v>-0.0084</v>
      </c>
      <c r="B520" s="3" t="str">
        <f t="shared" si="1"/>
        <v>#REF!</v>
      </c>
    </row>
    <row r="521">
      <c r="A521" s="24">
        <v>205410.0</v>
      </c>
      <c r="B521" s="3" t="str">
        <f t="shared" si="1"/>
        <v>#REF!</v>
      </c>
    </row>
    <row r="522">
      <c r="A522" s="24">
        <v>134661.0</v>
      </c>
      <c r="B522" s="3" t="str">
        <f t="shared" si="1"/>
        <v>#REF!</v>
      </c>
    </row>
    <row r="523">
      <c r="A523" s="23">
        <v>40914.0</v>
      </c>
      <c r="B523" s="3" t="str">
        <f t="shared" si="1"/>
        <v>#REF!</v>
      </c>
    </row>
    <row r="524">
      <c r="A524" s="21">
        <v>112.85</v>
      </c>
      <c r="B524" s="3" t="str">
        <f t="shared" si="1"/>
        <v>#REF!</v>
      </c>
    </row>
    <row r="525">
      <c r="A525" s="21">
        <v>113.68</v>
      </c>
      <c r="B525" s="3" t="str">
        <f t="shared" si="1"/>
        <v>#REF!</v>
      </c>
    </row>
    <row r="526">
      <c r="A526" s="21">
        <v>112.03</v>
      </c>
      <c r="B526" s="3" t="str">
        <f t="shared" si="1"/>
        <v>#REF!</v>
      </c>
    </row>
    <row r="527">
      <c r="A527" s="21">
        <v>113.06</v>
      </c>
      <c r="B527" s="3" t="str">
        <f t="shared" si="1"/>
        <v>#REF!</v>
      </c>
    </row>
    <row r="528">
      <c r="A528" s="25">
        <f>+0.32</f>
        <v>0.32</v>
      </c>
      <c r="B528" s="3" t="str">
        <f t="shared" si="1"/>
        <v>#REF!</v>
      </c>
    </row>
    <row r="529">
      <c r="A529" s="25">
        <f>+0.28%</f>
        <v>0.0028</v>
      </c>
      <c r="B529" s="3" t="str">
        <f t="shared" si="1"/>
        <v>#REF!</v>
      </c>
    </row>
    <row r="530">
      <c r="A530" s="26">
        <v>190829.0</v>
      </c>
      <c r="B530" s="3" t="str">
        <f t="shared" si="1"/>
        <v>#REF!</v>
      </c>
    </row>
    <row r="531">
      <c r="A531" s="26">
        <v>123310.0</v>
      </c>
      <c r="B531" s="3" t="str">
        <f t="shared" si="1"/>
        <v>#REF!</v>
      </c>
    </row>
    <row r="532">
      <c r="A532" s="27">
        <v>40917.0</v>
      </c>
      <c r="B532" s="3" t="str">
        <f t="shared" si="1"/>
        <v>#REF!</v>
      </c>
    </row>
    <row r="533">
      <c r="A533" s="28">
        <v>113.42</v>
      </c>
      <c r="B533" s="3" t="str">
        <f t="shared" si="1"/>
        <v>#REF!</v>
      </c>
    </row>
    <row r="534">
      <c r="A534" s="28">
        <v>113.88</v>
      </c>
      <c r="B534" s="3" t="str">
        <f t="shared" si="1"/>
        <v>#REF!</v>
      </c>
    </row>
    <row r="535">
      <c r="A535" s="28">
        <v>111.8</v>
      </c>
      <c r="B535" s="3" t="str">
        <f t="shared" si="1"/>
        <v>#REF!</v>
      </c>
    </row>
    <row r="536">
      <c r="A536" s="28">
        <v>112.45</v>
      </c>
      <c r="B536" s="3" t="str">
        <f t="shared" si="1"/>
        <v>#REF!</v>
      </c>
    </row>
    <row r="537">
      <c r="A537" s="21">
        <v>-0.61</v>
      </c>
      <c r="B537" s="3" t="str">
        <f t="shared" si="1"/>
        <v>#REF!</v>
      </c>
    </row>
    <row r="538">
      <c r="A538" s="22">
        <v>-0.0054</v>
      </c>
      <c r="B538" s="3" t="str">
        <f t="shared" si="1"/>
        <v>#REF!</v>
      </c>
    </row>
    <row r="539">
      <c r="A539" s="24">
        <v>203382.0</v>
      </c>
      <c r="B539" s="3" t="str">
        <f t="shared" si="1"/>
        <v>#REF!</v>
      </c>
    </row>
    <row r="540">
      <c r="A540" s="24">
        <v>99366.0</v>
      </c>
      <c r="B540" s="3" t="str">
        <f t="shared" si="1"/>
        <v>#REF!</v>
      </c>
    </row>
    <row r="541">
      <c r="A541" s="23">
        <v>40918.0</v>
      </c>
      <c r="B541" s="3" t="str">
        <f t="shared" si="1"/>
        <v>#REF!</v>
      </c>
    </row>
    <row r="542">
      <c r="A542" s="21">
        <v>112.5</v>
      </c>
      <c r="B542" s="3" t="str">
        <f t="shared" si="1"/>
        <v>#REF!</v>
      </c>
    </row>
    <row r="543">
      <c r="A543" s="21">
        <v>114.01</v>
      </c>
      <c r="B543" s="3" t="str">
        <f t="shared" si="1"/>
        <v>#REF!</v>
      </c>
    </row>
    <row r="544">
      <c r="A544" s="21">
        <v>112.43</v>
      </c>
      <c r="B544" s="3" t="str">
        <f t="shared" si="1"/>
        <v>#REF!</v>
      </c>
    </row>
    <row r="545">
      <c r="A545" s="21">
        <v>113.28</v>
      </c>
      <c r="B545" s="3" t="str">
        <f t="shared" si="1"/>
        <v>#REF!</v>
      </c>
    </row>
    <row r="546">
      <c r="A546" s="25">
        <f>+0.83</f>
        <v>0.83</v>
      </c>
      <c r="B546" s="3" t="str">
        <f t="shared" si="1"/>
        <v>#REF!</v>
      </c>
    </row>
    <row r="547">
      <c r="A547" s="25">
        <f>+0.74%</f>
        <v>0.0074</v>
      </c>
      <c r="B547" s="3" t="str">
        <f t="shared" si="1"/>
        <v>#REF!</v>
      </c>
    </row>
    <row r="548">
      <c r="A548" s="26">
        <v>186769.0</v>
      </c>
      <c r="B548" s="3" t="str">
        <f t="shared" si="1"/>
        <v>#REF!</v>
      </c>
    </row>
    <row r="549">
      <c r="A549" s="26">
        <v>72568.0</v>
      </c>
      <c r="B549" s="3" t="str">
        <f t="shared" si="1"/>
        <v>#REF!</v>
      </c>
    </row>
    <row r="550">
      <c r="A550" s="27">
        <v>40919.0</v>
      </c>
      <c r="B550" s="3" t="str">
        <f t="shared" si="1"/>
        <v>#REF!</v>
      </c>
    </row>
    <row r="551">
      <c r="A551" s="28">
        <v>113.12</v>
      </c>
      <c r="B551" s="3" t="str">
        <f t="shared" si="1"/>
        <v>#REF!</v>
      </c>
    </row>
    <row r="552">
      <c r="A552" s="28">
        <v>113.76</v>
      </c>
      <c r="B552" s="3" t="str">
        <f t="shared" si="1"/>
        <v>#REF!</v>
      </c>
    </row>
    <row r="553">
      <c r="A553" s="28">
        <v>112.11</v>
      </c>
      <c r="B553" s="3" t="str">
        <f t="shared" si="1"/>
        <v>#REF!</v>
      </c>
    </row>
    <row r="554">
      <c r="A554" s="28">
        <v>112.24</v>
      </c>
      <c r="B554" s="3" t="str">
        <f t="shared" si="1"/>
        <v>#REF!</v>
      </c>
    </row>
    <row r="555">
      <c r="A555" s="21">
        <v>-1.04</v>
      </c>
      <c r="B555" s="3" t="str">
        <f t="shared" si="1"/>
        <v>#REF!</v>
      </c>
    </row>
    <row r="556">
      <c r="A556" s="22">
        <v>-0.0092</v>
      </c>
      <c r="B556" s="3" t="str">
        <f t="shared" si="1"/>
        <v>#REF!</v>
      </c>
    </row>
    <row r="557">
      <c r="A557" s="24">
        <v>191800.0</v>
      </c>
      <c r="B557" s="3" t="str">
        <f t="shared" si="1"/>
        <v>#REF!</v>
      </c>
    </row>
    <row r="558">
      <c r="A558" s="24">
        <v>54941.0</v>
      </c>
      <c r="B558" s="3" t="str">
        <f t="shared" si="1"/>
        <v>#REF!</v>
      </c>
    </row>
    <row r="559">
      <c r="A559" s="23">
        <v>40920.0</v>
      </c>
      <c r="B559" s="3" t="str">
        <f t="shared" si="1"/>
        <v>#REF!</v>
      </c>
    </row>
    <row r="560">
      <c r="A560" s="21">
        <v>112.84</v>
      </c>
      <c r="B560" s="3" t="str">
        <f t="shared" si="1"/>
        <v>#REF!</v>
      </c>
    </row>
    <row r="561">
      <c r="A561" s="21">
        <v>115.12</v>
      </c>
      <c r="B561" s="3" t="str">
        <f t="shared" si="1"/>
        <v>#REF!</v>
      </c>
    </row>
    <row r="562">
      <c r="A562" s="21">
        <v>110.31</v>
      </c>
      <c r="B562" s="3" t="str">
        <f t="shared" si="1"/>
        <v>#REF!</v>
      </c>
    </row>
    <row r="563">
      <c r="A563" s="21">
        <v>111.26</v>
      </c>
      <c r="B563" s="3" t="str">
        <f t="shared" si="1"/>
        <v>#REF!</v>
      </c>
    </row>
    <row r="564">
      <c r="A564" s="21">
        <v>-0.98</v>
      </c>
      <c r="B564" s="3" t="str">
        <f t="shared" si="1"/>
        <v>#REF!</v>
      </c>
    </row>
    <row r="565">
      <c r="A565" s="22">
        <v>-0.0087</v>
      </c>
      <c r="B565" s="3" t="str">
        <f t="shared" si="1"/>
        <v>#REF!</v>
      </c>
    </row>
    <row r="566">
      <c r="A566" s="24">
        <v>148852.0</v>
      </c>
      <c r="B566" s="3" t="str">
        <f t="shared" si="1"/>
        <v>#REF!</v>
      </c>
    </row>
    <row r="567">
      <c r="A567" s="24">
        <v>37413.0</v>
      </c>
      <c r="B567" s="3" t="str">
        <f t="shared" si="1"/>
        <v>#REF!</v>
      </c>
    </row>
    <row r="568">
      <c r="A568" s="23">
        <v>40921.0</v>
      </c>
      <c r="B568" s="3" t="str">
        <f t="shared" si="1"/>
        <v>#REF!</v>
      </c>
    </row>
    <row r="569">
      <c r="A569" s="21">
        <v>111.21</v>
      </c>
      <c r="B569" s="3" t="str">
        <f t="shared" si="1"/>
        <v>#REF!</v>
      </c>
    </row>
    <row r="570">
      <c r="A570" s="21">
        <v>112.5</v>
      </c>
      <c r="B570" s="3" t="str">
        <f t="shared" si="1"/>
        <v>#REF!</v>
      </c>
    </row>
    <row r="571">
      <c r="A571" s="21">
        <v>109.71</v>
      </c>
      <c r="B571" s="3" t="str">
        <f t="shared" si="1"/>
        <v>#REF!</v>
      </c>
    </row>
    <row r="572">
      <c r="A572" s="21">
        <v>110.44</v>
      </c>
      <c r="B572" s="3" t="str">
        <f t="shared" si="1"/>
        <v>#REF!</v>
      </c>
    </row>
    <row r="573">
      <c r="A573" s="21">
        <v>-0.82</v>
      </c>
      <c r="B573" s="3" t="str">
        <f t="shared" si="1"/>
        <v>#REF!</v>
      </c>
    </row>
    <row r="574">
      <c r="A574" s="22">
        <v>-0.0074</v>
      </c>
      <c r="B574" s="3" t="str">
        <f t="shared" si="1"/>
        <v>#REF!</v>
      </c>
    </row>
    <row r="575">
      <c r="A575" s="24">
        <v>108350.0</v>
      </c>
      <c r="B575" s="3" t="str">
        <f t="shared" si="1"/>
        <v>#REF!</v>
      </c>
    </row>
    <row r="576">
      <c r="A576" s="24">
        <v>19653.0</v>
      </c>
      <c r="B576" s="3" t="str">
        <f t="shared" si="1"/>
        <v>#REF!</v>
      </c>
    </row>
    <row r="577">
      <c r="A577" s="7">
        <v>40924.0</v>
      </c>
      <c r="B577" s="3" t="str">
        <f t="shared" si="1"/>
        <v>#REF!</v>
      </c>
    </row>
    <row r="578">
      <c r="A578" s="8">
        <v>110.7</v>
      </c>
      <c r="B578" s="3" t="str">
        <f t="shared" si="1"/>
        <v>#REF!</v>
      </c>
    </row>
    <row r="579">
      <c r="A579" s="8">
        <v>111.67</v>
      </c>
      <c r="B579" s="3" t="str">
        <f t="shared" si="1"/>
        <v>#REF!</v>
      </c>
    </row>
    <row r="580">
      <c r="A580" s="8">
        <v>110.49</v>
      </c>
      <c r="B580" s="3" t="str">
        <f t="shared" si="1"/>
        <v>#REF!</v>
      </c>
    </row>
    <row r="581">
      <c r="A581" s="8">
        <v>111.2</v>
      </c>
      <c r="B581" s="3" t="str">
        <f t="shared" si="1"/>
        <v>#REF!</v>
      </c>
    </row>
    <row r="582">
      <c r="A582" s="9">
        <f>+0.76</f>
        <v>0.76</v>
      </c>
      <c r="B582" s="3" t="str">
        <f t="shared" si="1"/>
        <v>#REF!</v>
      </c>
    </row>
    <row r="583">
      <c r="A583" s="9">
        <f>+0.69%</f>
        <v>0.0069</v>
      </c>
      <c r="B583" s="3" t="str">
        <f t="shared" si="1"/>
        <v>#REF!</v>
      </c>
    </row>
    <row r="584">
      <c r="A584" s="31">
        <v>15274.0</v>
      </c>
      <c r="B584" s="3" t="str">
        <f t="shared" si="1"/>
        <v>#REF!</v>
      </c>
    </row>
    <row r="585">
      <c r="A585" s="32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40953</v>
      </c>
      <c r="C3" s="3">
        <v>117.64</v>
      </c>
      <c r="D3" s="3">
        <v>118.28</v>
      </c>
      <c r="E3" s="3">
        <v>117.0</v>
      </c>
      <c r="F3" s="3">
        <v>118.16</v>
      </c>
      <c r="G3" s="3">
        <v>0.23</v>
      </c>
      <c r="H3" s="3">
        <v>0.002</v>
      </c>
      <c r="I3" s="15">
        <v>24276.0</v>
      </c>
      <c r="J3" s="3">
        <v>0.0</v>
      </c>
    </row>
    <row r="4">
      <c r="A4" s="4" t="s">
        <v>4</v>
      </c>
      <c r="B4" s="5">
        <f t="shared" si="1"/>
        <v>40952</v>
      </c>
      <c r="C4" s="3">
        <v>117.96</v>
      </c>
      <c r="D4" s="3">
        <v>118.61</v>
      </c>
      <c r="E4" s="3">
        <v>117.35</v>
      </c>
      <c r="F4" s="3">
        <v>117.93</v>
      </c>
      <c r="G4" s="3">
        <v>0.62</v>
      </c>
      <c r="H4" s="3">
        <v>0.0053</v>
      </c>
      <c r="I4" s="15">
        <v>135738.0</v>
      </c>
      <c r="J4" s="15">
        <v>26766.0</v>
      </c>
    </row>
    <row r="5">
      <c r="A5" s="4" t="s">
        <v>5</v>
      </c>
      <c r="B5" s="5">
        <f t="shared" si="1"/>
        <v>40949</v>
      </c>
      <c r="C5" s="3">
        <v>118.61</v>
      </c>
      <c r="D5" s="3">
        <v>118.61</v>
      </c>
      <c r="E5" s="3">
        <v>116.29</v>
      </c>
      <c r="F5" s="3">
        <v>117.31</v>
      </c>
      <c r="G5" s="3">
        <v>-1.28</v>
      </c>
      <c r="H5" s="6">
        <v>-0.0108</v>
      </c>
      <c r="I5" s="15">
        <v>180381.0</v>
      </c>
      <c r="J5" s="15">
        <v>62606.0</v>
      </c>
    </row>
    <row r="6">
      <c r="A6" s="4" t="s">
        <v>6</v>
      </c>
      <c r="B6" s="5">
        <f t="shared" si="1"/>
        <v>40948</v>
      </c>
      <c r="C6" s="3">
        <v>117.7</v>
      </c>
      <c r="D6" s="3">
        <v>118.79</v>
      </c>
      <c r="E6" s="3">
        <v>117.28</v>
      </c>
      <c r="F6" s="3">
        <v>118.59</v>
      </c>
      <c r="G6" s="3">
        <v>1.39</v>
      </c>
      <c r="H6" s="3">
        <v>0.011899999999999999</v>
      </c>
      <c r="I6" s="15">
        <v>200048.0</v>
      </c>
      <c r="J6" s="15">
        <v>97907.0</v>
      </c>
    </row>
    <row r="7">
      <c r="A7" s="4" t="s">
        <v>7</v>
      </c>
      <c r="B7" s="5">
        <f t="shared" si="1"/>
        <v>40947</v>
      </c>
      <c r="C7" s="3">
        <v>116.01</v>
      </c>
      <c r="D7" s="3">
        <v>117.97</v>
      </c>
      <c r="E7" s="3">
        <v>115.9</v>
      </c>
      <c r="F7" s="3">
        <v>117.2</v>
      </c>
      <c r="G7" s="3">
        <v>0.97</v>
      </c>
      <c r="H7" s="3">
        <v>0.0083</v>
      </c>
      <c r="I7" s="15">
        <v>230164.0</v>
      </c>
      <c r="J7" s="15">
        <v>117818.0</v>
      </c>
    </row>
    <row r="8">
      <c r="A8" s="4" t="s">
        <v>8</v>
      </c>
      <c r="B8" s="5">
        <f t="shared" si="1"/>
        <v>40946</v>
      </c>
      <c r="C8" s="3">
        <v>116.64</v>
      </c>
      <c r="D8" s="3">
        <v>117.5</v>
      </c>
      <c r="E8" s="3">
        <v>115.6</v>
      </c>
      <c r="F8" s="3">
        <v>116.23</v>
      </c>
      <c r="G8" s="3">
        <v>0.3</v>
      </c>
      <c r="H8" s="3">
        <v>0.0026</v>
      </c>
      <c r="I8" s="15">
        <v>260785.0</v>
      </c>
      <c r="J8" s="15">
        <v>131405.0</v>
      </c>
    </row>
    <row r="9">
      <c r="A9" s="4" t="s">
        <v>9</v>
      </c>
      <c r="B9" s="5">
        <f t="shared" si="1"/>
        <v>40945</v>
      </c>
      <c r="C9" s="3">
        <v>114.58</v>
      </c>
      <c r="D9" s="3">
        <v>116.68</v>
      </c>
      <c r="E9" s="3">
        <v>113.65</v>
      </c>
      <c r="F9" s="3">
        <v>115.93</v>
      </c>
      <c r="G9" s="3">
        <v>1.35</v>
      </c>
      <c r="H9" s="3">
        <v>0.0118</v>
      </c>
      <c r="I9" s="15">
        <v>224740.0</v>
      </c>
      <c r="J9" s="15">
        <v>150879.0</v>
      </c>
    </row>
    <row r="10">
      <c r="A10" s="7">
        <v>40953.0</v>
      </c>
      <c r="B10" s="5">
        <f t="shared" si="1"/>
        <v>40942</v>
      </c>
      <c r="C10" s="3">
        <v>112.5</v>
      </c>
      <c r="D10" s="3">
        <v>114.71</v>
      </c>
      <c r="E10" s="3">
        <v>111.93</v>
      </c>
      <c r="F10" s="3">
        <v>114.58</v>
      </c>
      <c r="G10" s="3">
        <v>2.51</v>
      </c>
      <c r="H10" s="3">
        <v>0.022400000000000003</v>
      </c>
      <c r="I10" s="15">
        <v>247676.0</v>
      </c>
      <c r="J10" s="15">
        <v>157741.0</v>
      </c>
    </row>
    <row r="11">
      <c r="A11" s="8">
        <v>117.64</v>
      </c>
      <c r="B11" s="5">
        <f t="shared" si="1"/>
        <v>40941</v>
      </c>
      <c r="C11" s="3">
        <v>111.51</v>
      </c>
      <c r="D11" s="3">
        <v>112.56</v>
      </c>
      <c r="E11" s="3">
        <v>111.04</v>
      </c>
      <c r="F11" s="3">
        <v>112.07</v>
      </c>
      <c r="G11" s="3">
        <v>0.51</v>
      </c>
      <c r="H11" s="3">
        <v>0.0046</v>
      </c>
      <c r="I11" s="15">
        <v>228600.0</v>
      </c>
      <c r="J11" s="15">
        <v>157708.0</v>
      </c>
    </row>
    <row r="12">
      <c r="A12" s="8">
        <v>118.28</v>
      </c>
      <c r="B12" s="5">
        <f t="shared" si="1"/>
        <v>40940</v>
      </c>
      <c r="C12" s="3">
        <v>111.3</v>
      </c>
      <c r="D12" s="3">
        <v>112.82</v>
      </c>
      <c r="E12" s="3">
        <v>111.02</v>
      </c>
      <c r="F12" s="3">
        <v>111.56</v>
      </c>
      <c r="G12" s="3">
        <v>0.58</v>
      </c>
      <c r="H12" s="3">
        <v>0.0052</v>
      </c>
      <c r="I12" s="15">
        <v>223572.0</v>
      </c>
      <c r="J12" s="15">
        <v>175258.0</v>
      </c>
    </row>
    <row r="13">
      <c r="A13" s="8">
        <v>117.0</v>
      </c>
      <c r="B13" s="5">
        <f t="shared" si="1"/>
        <v>40939</v>
      </c>
      <c r="C13" s="3">
        <v>110.98</v>
      </c>
      <c r="D13" s="3">
        <v>113.9</v>
      </c>
      <c r="E13" s="3">
        <v>110.5</v>
      </c>
      <c r="F13" s="3">
        <v>110.98</v>
      </c>
      <c r="G13" s="3">
        <v>0.23</v>
      </c>
      <c r="H13" s="3">
        <v>0.0021</v>
      </c>
      <c r="I13" s="15">
        <v>238208.0</v>
      </c>
      <c r="J13" s="15">
        <v>178805.0</v>
      </c>
    </row>
    <row r="14">
      <c r="A14" s="8">
        <v>118.16</v>
      </c>
      <c r="B14" s="5">
        <f t="shared" si="1"/>
        <v>40938</v>
      </c>
      <c r="C14" s="3">
        <v>111.6</v>
      </c>
      <c r="D14" s="3">
        <v>111.78</v>
      </c>
      <c r="E14" s="3">
        <v>110.25</v>
      </c>
      <c r="F14" s="3">
        <v>110.75</v>
      </c>
      <c r="G14" s="3">
        <v>-0.71</v>
      </c>
      <c r="H14" s="6">
        <v>-0.0064</v>
      </c>
      <c r="I14" s="15">
        <v>163790.0</v>
      </c>
      <c r="J14" s="15">
        <v>186466.0</v>
      </c>
    </row>
    <row r="15">
      <c r="A15" s="9">
        <f>+0.23</f>
        <v>0.23</v>
      </c>
      <c r="B15" s="5">
        <f t="shared" si="1"/>
        <v>40935</v>
      </c>
      <c r="C15" s="3">
        <v>111.0</v>
      </c>
      <c r="D15" s="3">
        <v>111.99</v>
      </c>
      <c r="E15" s="3">
        <v>110.49</v>
      </c>
      <c r="F15" s="3">
        <v>111.46</v>
      </c>
      <c r="G15" s="3">
        <v>0.67</v>
      </c>
      <c r="H15" s="3">
        <v>0.006</v>
      </c>
      <c r="I15" s="15">
        <v>218694.0</v>
      </c>
      <c r="J15" s="15">
        <v>196604.0</v>
      </c>
    </row>
    <row r="16">
      <c r="A16" s="9">
        <f>+0.2%</f>
        <v>0.002</v>
      </c>
      <c r="B16" s="5">
        <f t="shared" si="1"/>
        <v>40934</v>
      </c>
      <c r="C16" s="3">
        <v>110.45</v>
      </c>
      <c r="D16" s="3">
        <v>111.89</v>
      </c>
      <c r="E16" s="3">
        <v>110.27</v>
      </c>
      <c r="F16" s="3">
        <v>110.79</v>
      </c>
      <c r="G16" s="3">
        <v>0.98</v>
      </c>
      <c r="H16" s="3">
        <v>0.0089</v>
      </c>
      <c r="I16" s="15">
        <v>195025.0</v>
      </c>
      <c r="J16" s="15">
        <v>198237.0</v>
      </c>
    </row>
    <row r="17">
      <c r="A17" s="16">
        <v>24276.0</v>
      </c>
      <c r="B17" s="5">
        <f t="shared" si="1"/>
        <v>40933</v>
      </c>
      <c r="C17" s="3">
        <v>110.22</v>
      </c>
      <c r="D17" s="3">
        <v>110.89</v>
      </c>
      <c r="E17" s="3">
        <v>108.91</v>
      </c>
      <c r="F17" s="3">
        <v>109.81</v>
      </c>
      <c r="G17" s="3">
        <v>-0.22</v>
      </c>
      <c r="H17" s="6">
        <v>-0.002</v>
      </c>
      <c r="I17" s="15">
        <v>234587.0</v>
      </c>
      <c r="J17" s="15">
        <v>200480.0</v>
      </c>
    </row>
    <row r="18">
      <c r="A18" s="10">
        <v>0.0</v>
      </c>
      <c r="B18" s="5">
        <f t="shared" si="1"/>
        <v>40932</v>
      </c>
      <c r="C18" s="3">
        <v>110.84</v>
      </c>
      <c r="D18" s="3">
        <v>111.11</v>
      </c>
      <c r="E18" s="3">
        <v>109.7</v>
      </c>
      <c r="F18" s="3">
        <v>110.03</v>
      </c>
      <c r="G18" s="3">
        <v>-0.55</v>
      </c>
      <c r="H18" s="6">
        <v>-0.005</v>
      </c>
      <c r="I18" s="15">
        <v>178433.0</v>
      </c>
      <c r="J18" s="15">
        <v>208965.0</v>
      </c>
    </row>
    <row r="19">
      <c r="A19" s="7">
        <v>40952.0</v>
      </c>
      <c r="B19" s="5">
        <f t="shared" si="1"/>
        <v>40931</v>
      </c>
      <c r="C19" s="3">
        <v>110.04</v>
      </c>
      <c r="D19" s="3">
        <v>111.36</v>
      </c>
      <c r="E19" s="3">
        <v>109.23</v>
      </c>
      <c r="F19" s="3">
        <v>110.58</v>
      </c>
      <c r="G19" s="3">
        <v>0.72</v>
      </c>
      <c r="H19" s="3">
        <v>0.0066</v>
      </c>
      <c r="I19" s="15">
        <v>143535.0</v>
      </c>
      <c r="J19" s="15">
        <v>215478.0</v>
      </c>
    </row>
    <row r="20">
      <c r="A20" s="8">
        <v>117.96</v>
      </c>
      <c r="B20" s="5">
        <f t="shared" si="1"/>
        <v>40928</v>
      </c>
      <c r="C20" s="3">
        <v>111.53</v>
      </c>
      <c r="D20" s="3">
        <v>112.06</v>
      </c>
      <c r="E20" s="3">
        <v>109.42</v>
      </c>
      <c r="F20" s="3">
        <v>109.86</v>
      </c>
      <c r="G20" s="3">
        <v>-1.69</v>
      </c>
      <c r="H20" s="6">
        <v>-0.0152</v>
      </c>
      <c r="I20" s="15">
        <v>161670.0</v>
      </c>
      <c r="J20" s="15">
        <v>216945.0</v>
      </c>
    </row>
    <row r="21">
      <c r="A21" s="8">
        <v>118.61</v>
      </c>
      <c r="B21" s="5">
        <f t="shared" si="1"/>
        <v>40927</v>
      </c>
      <c r="C21" s="3">
        <v>111.1</v>
      </c>
      <c r="D21" s="3">
        <v>111.75</v>
      </c>
      <c r="E21" s="3">
        <v>110.37</v>
      </c>
      <c r="F21" s="3">
        <v>111.55</v>
      </c>
      <c r="G21" s="3">
        <v>0.89</v>
      </c>
      <c r="H21" s="3">
        <v>0.008</v>
      </c>
      <c r="I21" s="15">
        <v>173945.0</v>
      </c>
      <c r="J21" s="15">
        <v>225021.0</v>
      </c>
    </row>
    <row r="22">
      <c r="A22" s="8">
        <v>117.35</v>
      </c>
      <c r="B22" s="5">
        <f t="shared" si="1"/>
        <v>40926</v>
      </c>
      <c r="C22" s="3">
        <v>111.46</v>
      </c>
      <c r="D22" s="3">
        <v>112.2</v>
      </c>
      <c r="E22" s="3">
        <v>110.33</v>
      </c>
      <c r="F22" s="3">
        <v>110.66</v>
      </c>
      <c r="G22" s="3">
        <v>-0.87</v>
      </c>
      <c r="H22" s="6">
        <v>-0.0078</v>
      </c>
      <c r="I22" s="15">
        <v>213897.0</v>
      </c>
      <c r="J22" s="15">
        <v>226367.0</v>
      </c>
    </row>
    <row r="23">
      <c r="A23" s="8">
        <v>117.93</v>
      </c>
      <c r="B23" s="5">
        <f t="shared" si="1"/>
        <v>40925</v>
      </c>
      <c r="C23" s="3">
        <v>111.42</v>
      </c>
      <c r="D23" s="3">
        <v>112.76</v>
      </c>
      <c r="E23" s="3">
        <v>110.56</v>
      </c>
      <c r="F23" s="3">
        <v>111.53</v>
      </c>
      <c r="G23" s="3">
        <v>0.19</v>
      </c>
      <c r="H23" s="3">
        <v>0.0017000000000000001</v>
      </c>
      <c r="I23" s="15">
        <v>189959.0</v>
      </c>
      <c r="J23" s="15">
        <v>232723.0</v>
      </c>
    </row>
    <row r="24">
      <c r="A24" s="9">
        <f>+0.62</f>
        <v>0.62</v>
      </c>
      <c r="B24" s="5">
        <f t="shared" si="1"/>
        <v>40924</v>
      </c>
      <c r="C24" s="3">
        <v>110.56</v>
      </c>
      <c r="D24" s="3">
        <v>111.6</v>
      </c>
      <c r="E24" s="3">
        <v>110.4</v>
      </c>
      <c r="F24" s="3">
        <v>111.34</v>
      </c>
      <c r="G24" s="3">
        <v>0.99</v>
      </c>
      <c r="H24" s="3">
        <v>0.009000000000000001</v>
      </c>
      <c r="I24" s="15">
        <v>90612.0</v>
      </c>
      <c r="J24" s="15">
        <v>238169.0</v>
      </c>
    </row>
    <row r="25">
      <c r="A25" s="9">
        <f>+0.53%</f>
        <v>0.0053</v>
      </c>
      <c r="B25" s="5">
        <f t="shared" si="1"/>
        <v>40921</v>
      </c>
      <c r="C25" s="3">
        <v>111.07</v>
      </c>
      <c r="D25" s="3">
        <v>112.24</v>
      </c>
      <c r="E25" s="3">
        <v>109.69</v>
      </c>
      <c r="F25" s="3">
        <v>110.35</v>
      </c>
      <c r="G25" s="3">
        <v>-0.7</v>
      </c>
      <c r="H25" s="6">
        <v>-0.0063</v>
      </c>
      <c r="I25" s="15">
        <v>242271.0</v>
      </c>
      <c r="J25" s="15">
        <v>235730.0</v>
      </c>
    </row>
    <row r="26">
      <c r="A26" s="16">
        <v>135738.0</v>
      </c>
      <c r="B26" s="5">
        <f t="shared" si="1"/>
        <v>40920</v>
      </c>
      <c r="C26" s="3">
        <v>112.4</v>
      </c>
      <c r="D26" s="3">
        <v>114.77</v>
      </c>
      <c r="E26" s="3">
        <v>110.13</v>
      </c>
      <c r="F26" s="3">
        <v>111.05</v>
      </c>
      <c r="G26" s="3">
        <v>-1.01</v>
      </c>
      <c r="H26" s="6">
        <v>-0.009</v>
      </c>
      <c r="I26" s="15">
        <v>227777.0</v>
      </c>
      <c r="J26" s="15">
        <v>234504.0</v>
      </c>
    </row>
    <row r="27">
      <c r="A27" s="16">
        <v>26766.0</v>
      </c>
      <c r="B27" s="5">
        <f t="shared" si="1"/>
        <v>40919</v>
      </c>
      <c r="C27" s="3">
        <v>112.9</v>
      </c>
      <c r="D27" s="3">
        <v>113.38</v>
      </c>
      <c r="E27" s="3">
        <v>111.75</v>
      </c>
      <c r="F27" s="3">
        <v>112.06</v>
      </c>
      <c r="G27" s="3">
        <v>-0.9</v>
      </c>
      <c r="H27" s="6">
        <v>-0.008</v>
      </c>
      <c r="I27" s="15">
        <v>209286.0</v>
      </c>
      <c r="J27" s="15">
        <v>228544.0</v>
      </c>
    </row>
    <row r="28">
      <c r="A28" s="7">
        <v>40949.0</v>
      </c>
      <c r="B28" s="5">
        <f t="shared" si="1"/>
        <v>40918</v>
      </c>
      <c r="C28" s="3">
        <v>112.37</v>
      </c>
      <c r="D28" s="3">
        <v>113.76</v>
      </c>
      <c r="E28" s="3">
        <v>112.3</v>
      </c>
      <c r="F28" s="3">
        <v>112.96</v>
      </c>
      <c r="G28" s="3">
        <v>0.64</v>
      </c>
      <c r="H28" s="3">
        <v>0.005699999999999999</v>
      </c>
      <c r="I28" s="15">
        <v>180303.0</v>
      </c>
      <c r="J28" s="15">
        <v>223074.0</v>
      </c>
    </row>
    <row r="29">
      <c r="A29" s="8">
        <v>118.61</v>
      </c>
      <c r="B29" s="5">
        <f t="shared" si="1"/>
        <v>40917</v>
      </c>
      <c r="C29" s="3">
        <v>113.13</v>
      </c>
      <c r="D29" s="3">
        <v>113.58</v>
      </c>
      <c r="E29" s="3">
        <v>111.67</v>
      </c>
      <c r="F29" s="3">
        <v>112.32</v>
      </c>
      <c r="G29" s="3">
        <v>-0.49</v>
      </c>
      <c r="H29" s="6">
        <v>-0.0043</v>
      </c>
      <c r="I29" s="15">
        <v>164328.0</v>
      </c>
      <c r="J29" s="15">
        <v>223002.0</v>
      </c>
    </row>
    <row r="30">
      <c r="A30" s="8">
        <v>118.61</v>
      </c>
      <c r="B30" s="5">
        <f t="shared" si="1"/>
        <v>40914</v>
      </c>
      <c r="C30" s="3">
        <v>111.98</v>
      </c>
      <c r="D30" s="3">
        <v>113.3</v>
      </c>
      <c r="E30" s="3">
        <v>111.75</v>
      </c>
      <c r="F30" s="3">
        <v>112.81</v>
      </c>
      <c r="G30" s="3">
        <v>0.45</v>
      </c>
      <c r="H30" s="3">
        <v>0.004</v>
      </c>
      <c r="I30" s="15">
        <v>152733.0</v>
      </c>
      <c r="J30" s="15">
        <v>219071.0</v>
      </c>
    </row>
    <row r="31">
      <c r="A31" s="8">
        <v>116.29</v>
      </c>
      <c r="B31" s="5">
        <f t="shared" si="1"/>
        <v>40913</v>
      </c>
      <c r="C31" s="3">
        <v>113.55</v>
      </c>
      <c r="D31" s="3">
        <v>114.22</v>
      </c>
      <c r="E31" s="3">
        <v>111.75</v>
      </c>
      <c r="F31" s="3">
        <v>112.36</v>
      </c>
      <c r="G31" s="3">
        <v>-0.95</v>
      </c>
      <c r="H31" s="6">
        <v>-0.0084</v>
      </c>
      <c r="I31" s="15">
        <v>133734.0</v>
      </c>
      <c r="J31" s="15">
        <v>203840.0</v>
      </c>
    </row>
    <row r="32">
      <c r="A32" s="8">
        <v>117.31</v>
      </c>
      <c r="B32" s="5">
        <f t="shared" si="1"/>
        <v>40912</v>
      </c>
      <c r="C32" s="3">
        <v>111.5</v>
      </c>
      <c r="D32" s="3">
        <v>113.55</v>
      </c>
      <c r="E32" s="3">
        <v>110.84</v>
      </c>
      <c r="F32" s="3">
        <v>113.31</v>
      </c>
      <c r="G32" s="3">
        <v>1.78</v>
      </c>
      <c r="H32" s="3">
        <v>0.016</v>
      </c>
      <c r="I32" s="15">
        <v>147915.0</v>
      </c>
      <c r="J32" s="15">
        <v>196911.0</v>
      </c>
    </row>
    <row r="33">
      <c r="A33" s="11">
        <v>-1.28</v>
      </c>
      <c r="B33" s="5">
        <f t="shared" si="1"/>
        <v>40911</v>
      </c>
      <c r="C33" s="3">
        <v>107.87</v>
      </c>
      <c r="D33" s="3">
        <v>111.81</v>
      </c>
      <c r="E33" s="3">
        <v>107.87</v>
      </c>
      <c r="F33" s="3">
        <v>111.53</v>
      </c>
      <c r="G33" s="3">
        <v>4.66</v>
      </c>
      <c r="H33" s="3">
        <v>0.0436</v>
      </c>
      <c r="I33" s="15">
        <v>114149.0</v>
      </c>
      <c r="J33" s="15">
        <v>183691.0</v>
      </c>
    </row>
    <row r="34">
      <c r="A34" s="12">
        <v>-0.0108</v>
      </c>
      <c r="B34" s="13">
        <f t="shared" si="1"/>
        <v>40907</v>
      </c>
      <c r="C34" s="3">
        <v>107.56</v>
      </c>
      <c r="D34" s="3">
        <v>107.75</v>
      </c>
      <c r="E34" s="3">
        <v>106.15</v>
      </c>
      <c r="F34" s="3">
        <v>106.87</v>
      </c>
      <c r="G34" s="3">
        <v>-0.65</v>
      </c>
      <c r="H34" s="6">
        <v>-0.006</v>
      </c>
      <c r="I34" s="15">
        <v>52765.0</v>
      </c>
      <c r="J34" s="15">
        <v>183455.0</v>
      </c>
    </row>
    <row r="35">
      <c r="A35" s="17">
        <v>180381.0</v>
      </c>
      <c r="B35" s="13">
        <f t="shared" si="1"/>
        <v>40906</v>
      </c>
      <c r="C35" s="3">
        <v>106.95</v>
      </c>
      <c r="D35" s="3">
        <v>107.62</v>
      </c>
      <c r="E35" s="3">
        <v>106.12</v>
      </c>
      <c r="F35" s="3">
        <v>107.52</v>
      </c>
      <c r="G35" s="3">
        <v>0.49</v>
      </c>
      <c r="H35" s="3">
        <v>0.0046</v>
      </c>
      <c r="I35" s="15">
        <v>64762.0</v>
      </c>
      <c r="J35" s="15">
        <v>171557.0</v>
      </c>
    </row>
    <row r="36">
      <c r="A36" s="17">
        <v>62606.0</v>
      </c>
      <c r="B36" s="13">
        <f t="shared" si="1"/>
        <v>40905</v>
      </c>
      <c r="C36" s="3">
        <v>108.43</v>
      </c>
      <c r="D36" s="3">
        <v>108.75</v>
      </c>
      <c r="E36" s="3">
        <v>106.21</v>
      </c>
      <c r="F36" s="3">
        <v>107.03</v>
      </c>
      <c r="G36" s="3">
        <v>-1.54</v>
      </c>
      <c r="H36" s="6">
        <v>-0.0142</v>
      </c>
      <c r="I36" s="15">
        <v>60048.0</v>
      </c>
      <c r="J36" s="15">
        <v>173249.0</v>
      </c>
    </row>
    <row r="37">
      <c r="A37" s="7">
        <v>40948.0</v>
      </c>
      <c r="B37" s="13">
        <f t="shared" si="1"/>
        <v>40904</v>
      </c>
      <c r="C37" s="3">
        <v>107.4</v>
      </c>
      <c r="D37" s="3">
        <v>108.8</v>
      </c>
      <c r="E37" s="3">
        <v>107.15</v>
      </c>
      <c r="F37" s="3">
        <v>108.57</v>
      </c>
      <c r="G37" s="3">
        <v>1.3</v>
      </c>
      <c r="H37" s="3">
        <v>0.0121</v>
      </c>
      <c r="I37" s="15">
        <v>21880.0</v>
      </c>
      <c r="J37" s="15">
        <v>175076.0</v>
      </c>
    </row>
    <row r="38">
      <c r="A38" s="8">
        <v>117.7</v>
      </c>
      <c r="B38" s="13">
        <f t="shared" si="1"/>
        <v>40900</v>
      </c>
      <c r="C38" s="3">
        <v>107.17</v>
      </c>
      <c r="D38" s="3">
        <v>107.78</v>
      </c>
      <c r="E38" s="3">
        <v>106.62</v>
      </c>
      <c r="F38" s="3">
        <v>107.27</v>
      </c>
      <c r="G38" s="3">
        <v>0.08</v>
      </c>
      <c r="H38" s="3">
        <v>7.000000000000001E-4</v>
      </c>
      <c r="I38" s="15">
        <v>32017.0</v>
      </c>
      <c r="J38" s="15">
        <v>174744.0</v>
      </c>
    </row>
    <row r="39">
      <c r="A39" s="8">
        <v>118.79</v>
      </c>
      <c r="B39" s="13">
        <f t="shared" si="1"/>
        <v>40899</v>
      </c>
      <c r="C39" s="3">
        <v>107.19</v>
      </c>
      <c r="D39" s="3">
        <v>107.7</v>
      </c>
      <c r="E39" s="3">
        <v>106.5</v>
      </c>
      <c r="F39" s="3">
        <v>107.19</v>
      </c>
      <c r="G39" s="3">
        <v>0.16</v>
      </c>
      <c r="H39" s="3">
        <v>0.0015</v>
      </c>
      <c r="I39" s="15">
        <v>62969.0</v>
      </c>
      <c r="J39" s="15">
        <v>171622.0</v>
      </c>
    </row>
    <row r="40">
      <c r="A40" s="8">
        <v>117.28</v>
      </c>
      <c r="B40" s="13">
        <f t="shared" si="1"/>
        <v>40898</v>
      </c>
      <c r="C40" s="3">
        <v>106.44</v>
      </c>
      <c r="D40" s="3">
        <v>107.49</v>
      </c>
      <c r="E40" s="3">
        <v>105.48</v>
      </c>
      <c r="F40" s="3">
        <v>107.03</v>
      </c>
      <c r="G40" s="3">
        <v>1.03</v>
      </c>
      <c r="H40" s="3">
        <v>0.0097</v>
      </c>
      <c r="I40" s="15">
        <v>76498.0</v>
      </c>
      <c r="J40" s="15">
        <v>167157.0</v>
      </c>
    </row>
    <row r="41">
      <c r="A41" s="8">
        <v>118.59</v>
      </c>
      <c r="B41" s="13">
        <f t="shared" si="1"/>
        <v>40897</v>
      </c>
      <c r="C41" s="3">
        <v>103.57</v>
      </c>
      <c r="D41" s="3">
        <v>106.44</v>
      </c>
      <c r="E41" s="3">
        <v>103.17</v>
      </c>
      <c r="F41" s="3">
        <v>106.0</v>
      </c>
      <c r="G41" s="3">
        <v>3.11</v>
      </c>
      <c r="H41" s="3">
        <v>0.0302</v>
      </c>
      <c r="I41" s="15">
        <v>95668.0</v>
      </c>
      <c r="J41" s="15">
        <v>161803.0</v>
      </c>
    </row>
    <row r="42">
      <c r="A42" s="9">
        <f>+1.39</f>
        <v>1.39</v>
      </c>
      <c r="B42" s="13">
        <f t="shared" si="1"/>
        <v>40896</v>
      </c>
      <c r="C42" s="3">
        <v>103.11</v>
      </c>
      <c r="D42" s="3">
        <v>103.9</v>
      </c>
      <c r="E42" s="3">
        <v>101.86</v>
      </c>
      <c r="F42" s="3">
        <v>102.89</v>
      </c>
      <c r="G42" s="3">
        <v>0.04</v>
      </c>
      <c r="H42" s="3">
        <v>4.0E-4</v>
      </c>
      <c r="I42" s="15">
        <v>74378.0</v>
      </c>
      <c r="J42" s="15">
        <v>154934.0</v>
      </c>
    </row>
    <row r="43">
      <c r="A43" s="9">
        <f>+1.19%</f>
        <v>0.0119</v>
      </c>
      <c r="B43" s="13">
        <f t="shared" si="1"/>
        <v>40893</v>
      </c>
      <c r="C43" s="3">
        <v>103.25</v>
      </c>
      <c r="D43" s="3">
        <v>104.1</v>
      </c>
      <c r="E43" s="3">
        <v>102.03</v>
      </c>
      <c r="F43" s="3">
        <v>102.85</v>
      </c>
      <c r="G43" s="3">
        <v>-0.37</v>
      </c>
      <c r="H43" s="6">
        <v>-0.0036</v>
      </c>
      <c r="I43" s="15">
        <v>54312.0</v>
      </c>
      <c r="J43" s="15">
        <v>145108.0</v>
      </c>
    </row>
    <row r="44">
      <c r="A44" s="16">
        <v>200048.0</v>
      </c>
      <c r="B44" s="13">
        <f t="shared" si="1"/>
        <v>40892</v>
      </c>
      <c r="C44" s="3">
        <v>103.72</v>
      </c>
      <c r="D44" s="3">
        <v>105.43</v>
      </c>
      <c r="E44" s="3">
        <v>102.68</v>
      </c>
      <c r="F44" s="3">
        <v>103.22</v>
      </c>
      <c r="G44" s="3">
        <v>-0.7</v>
      </c>
      <c r="H44" s="6">
        <v>-0.0067</v>
      </c>
      <c r="I44" s="15">
        <v>48319.0</v>
      </c>
      <c r="J44" s="15">
        <v>144947.0</v>
      </c>
    </row>
    <row r="45">
      <c r="A45" s="16">
        <v>97907.0</v>
      </c>
      <c r="B45" s="13">
        <f t="shared" si="1"/>
        <v>40891</v>
      </c>
      <c r="C45" s="3">
        <v>108.48</v>
      </c>
      <c r="D45" s="3">
        <v>108.79</v>
      </c>
      <c r="E45" s="3">
        <v>103.34</v>
      </c>
      <c r="F45" s="3">
        <v>103.92</v>
      </c>
      <c r="G45" s="3">
        <v>-4.87</v>
      </c>
      <c r="H45" s="6">
        <v>-0.0448</v>
      </c>
      <c r="I45" s="15">
        <v>65705.0</v>
      </c>
      <c r="J45" s="15">
        <v>146637.0</v>
      </c>
    </row>
    <row r="46">
      <c r="A46" s="7">
        <v>40947.0</v>
      </c>
      <c r="B46" s="13">
        <f t="shared" si="1"/>
        <v>40890</v>
      </c>
      <c r="C46" s="3">
        <v>106.9</v>
      </c>
      <c r="D46" s="3">
        <v>110.37</v>
      </c>
      <c r="E46" s="3">
        <v>106.76</v>
      </c>
      <c r="F46" s="3">
        <v>108.79</v>
      </c>
      <c r="G46" s="3">
        <v>1.9</v>
      </c>
      <c r="H46" s="3">
        <v>0.0178</v>
      </c>
      <c r="I46" s="15">
        <v>74223.0</v>
      </c>
      <c r="J46" s="15">
        <v>145928.0</v>
      </c>
    </row>
    <row r="47">
      <c r="A47" s="8">
        <v>116.01</v>
      </c>
      <c r="B47" s="13">
        <f t="shared" si="1"/>
        <v>40889</v>
      </c>
      <c r="C47" s="3">
        <v>108.35</v>
      </c>
      <c r="D47" s="3">
        <v>108.39</v>
      </c>
      <c r="E47" s="3">
        <v>106.79</v>
      </c>
      <c r="F47" s="3">
        <v>106.89</v>
      </c>
      <c r="G47" s="3">
        <v>-1.43</v>
      </c>
      <c r="H47" s="6">
        <v>-0.0132</v>
      </c>
      <c r="I47" s="15">
        <v>53383.0</v>
      </c>
      <c r="J47" s="15">
        <v>135605.0</v>
      </c>
    </row>
    <row r="48">
      <c r="A48" s="8">
        <v>117.97</v>
      </c>
      <c r="B48" s="5">
        <f t="shared" si="1"/>
        <v>40886</v>
      </c>
      <c r="C48" s="3">
        <v>107.27</v>
      </c>
      <c r="D48" s="3">
        <v>108.74</v>
      </c>
      <c r="E48" s="3">
        <v>106.77</v>
      </c>
      <c r="F48" s="3">
        <v>108.32</v>
      </c>
      <c r="G48" s="3">
        <v>0.62</v>
      </c>
      <c r="H48" s="3">
        <v>0.0058</v>
      </c>
      <c r="I48" s="15">
        <v>51727.0</v>
      </c>
      <c r="J48" s="15">
        <v>124324.0</v>
      </c>
    </row>
    <row r="49">
      <c r="A49" s="8">
        <v>115.9</v>
      </c>
      <c r="B49" s="5">
        <f t="shared" si="1"/>
        <v>40885</v>
      </c>
      <c r="C49" s="3">
        <v>109.03</v>
      </c>
      <c r="D49" s="3">
        <v>110.24</v>
      </c>
      <c r="E49" s="3">
        <v>106.87</v>
      </c>
      <c r="F49" s="3">
        <v>107.7</v>
      </c>
      <c r="G49" s="3">
        <v>-1.27</v>
      </c>
      <c r="H49" s="6">
        <v>-0.0117</v>
      </c>
      <c r="I49" s="15">
        <v>62393.0</v>
      </c>
      <c r="J49" s="15">
        <v>115519.0</v>
      </c>
    </row>
    <row r="50">
      <c r="A50" s="8">
        <v>117.2</v>
      </c>
      <c r="B50" s="5">
        <f t="shared" si="1"/>
        <v>40884</v>
      </c>
      <c r="C50" s="3">
        <v>110.02</v>
      </c>
      <c r="D50" s="3">
        <v>110.7</v>
      </c>
      <c r="E50" s="3">
        <v>108.45</v>
      </c>
      <c r="F50" s="3">
        <v>108.97</v>
      </c>
      <c r="G50" s="3">
        <v>-1.16</v>
      </c>
      <c r="H50" s="6">
        <v>-0.0105</v>
      </c>
      <c r="I50" s="15">
        <v>53993.0</v>
      </c>
      <c r="J50" s="15">
        <v>111543.0</v>
      </c>
    </row>
    <row r="51">
      <c r="A51" s="9">
        <f>+0.97</f>
        <v>0.97</v>
      </c>
      <c r="B51" s="5">
        <f t="shared" si="1"/>
        <v>40883</v>
      </c>
      <c r="C51" s="3">
        <v>108.5</v>
      </c>
      <c r="D51" s="3">
        <v>110.2</v>
      </c>
      <c r="E51" s="3">
        <v>108.5</v>
      </c>
      <c r="F51" s="3">
        <v>110.13</v>
      </c>
      <c r="G51" s="3">
        <v>0.93</v>
      </c>
      <c r="H51" s="3">
        <v>0.0085</v>
      </c>
      <c r="I51" s="15">
        <v>44212.0</v>
      </c>
      <c r="J51" s="15">
        <v>102985.0</v>
      </c>
    </row>
    <row r="52">
      <c r="A52" s="9">
        <f>+0.83%</f>
        <v>0.0083</v>
      </c>
      <c r="B52" s="5">
        <f t="shared" si="1"/>
        <v>40882</v>
      </c>
      <c r="C52" s="3">
        <v>109.86</v>
      </c>
      <c r="D52" s="3">
        <v>110.8</v>
      </c>
      <c r="E52" s="3">
        <v>108.6</v>
      </c>
      <c r="F52" s="3">
        <v>109.2</v>
      </c>
      <c r="G52" s="3">
        <v>-0.15</v>
      </c>
      <c r="H52" s="6">
        <v>-0.0014</v>
      </c>
      <c r="I52" s="15">
        <v>44114.0</v>
      </c>
      <c r="J52" s="15">
        <v>95697.0</v>
      </c>
    </row>
    <row r="53">
      <c r="A53" s="16">
        <v>230164.0</v>
      </c>
      <c r="B53" s="5">
        <f t="shared" si="1"/>
        <v>40879</v>
      </c>
      <c r="C53" s="3">
        <v>108.5</v>
      </c>
      <c r="D53" s="3">
        <v>109.74</v>
      </c>
      <c r="E53" s="3">
        <v>108.05</v>
      </c>
      <c r="F53" s="3">
        <v>109.35</v>
      </c>
      <c r="G53" s="3">
        <v>0.96</v>
      </c>
      <c r="H53" s="3">
        <v>0.0089</v>
      </c>
      <c r="I53" s="15">
        <v>44339.0</v>
      </c>
      <c r="J53" s="15">
        <v>91301.0</v>
      </c>
    </row>
    <row r="54">
      <c r="A54" s="16">
        <v>117818.0</v>
      </c>
      <c r="B54" s="5">
        <f t="shared" si="1"/>
        <v>40878</v>
      </c>
      <c r="C54" s="3">
        <v>109.43</v>
      </c>
      <c r="D54" s="3">
        <v>110.07</v>
      </c>
      <c r="E54" s="3">
        <v>107.53</v>
      </c>
      <c r="F54" s="3">
        <v>108.39</v>
      </c>
      <c r="G54" s="3">
        <v>-1.09</v>
      </c>
      <c r="H54" s="6">
        <v>-0.01</v>
      </c>
      <c r="I54" s="15">
        <v>63832.0</v>
      </c>
      <c r="J54" s="15">
        <v>91020.0</v>
      </c>
    </row>
    <row r="55">
      <c r="A55" s="7">
        <v>40946.0</v>
      </c>
      <c r="B55" s="13">
        <f t="shared" si="1"/>
        <v>40877</v>
      </c>
      <c r="C55" s="3">
        <v>108.9</v>
      </c>
      <c r="D55" s="3">
        <v>110.72</v>
      </c>
      <c r="E55" s="3">
        <v>108.24</v>
      </c>
      <c r="F55" s="3">
        <v>109.48</v>
      </c>
      <c r="G55" s="3">
        <v>0.44</v>
      </c>
      <c r="H55" s="3">
        <v>0.004</v>
      </c>
      <c r="I55" s="15">
        <v>76801.0</v>
      </c>
      <c r="J55" s="15">
        <v>89941.0</v>
      </c>
    </row>
    <row r="56">
      <c r="A56" s="8">
        <v>116.64</v>
      </c>
      <c r="B56" s="13">
        <f t="shared" si="1"/>
        <v>40876</v>
      </c>
      <c r="C56" s="3">
        <v>106.67</v>
      </c>
      <c r="D56" s="3">
        <v>109.16</v>
      </c>
      <c r="E56" s="3">
        <v>106.57</v>
      </c>
      <c r="F56" s="3">
        <v>109.04</v>
      </c>
      <c r="G56" s="3">
        <v>1.85</v>
      </c>
      <c r="H56" s="3">
        <v>0.0173</v>
      </c>
      <c r="I56" s="15">
        <v>79648.0</v>
      </c>
      <c r="J56" s="15">
        <v>86922.0</v>
      </c>
    </row>
    <row r="57">
      <c r="A57" s="8">
        <v>117.5</v>
      </c>
      <c r="B57" s="13">
        <f t="shared" si="1"/>
        <v>40875</v>
      </c>
      <c r="C57" s="3">
        <v>105.41</v>
      </c>
      <c r="D57" s="3">
        <v>107.82</v>
      </c>
      <c r="E57" s="3">
        <v>105.41</v>
      </c>
      <c r="F57" s="3">
        <v>107.19</v>
      </c>
      <c r="G57" s="3">
        <v>2.0</v>
      </c>
      <c r="H57" s="3">
        <v>0.019</v>
      </c>
      <c r="I57" s="15">
        <v>74928.0</v>
      </c>
      <c r="J57" s="15">
        <v>81333.0</v>
      </c>
    </row>
    <row r="58">
      <c r="A58" s="8">
        <v>115.6</v>
      </c>
      <c r="B58" s="13">
        <f t="shared" si="1"/>
        <v>40872</v>
      </c>
      <c r="C58" s="3">
        <v>106.46</v>
      </c>
      <c r="D58" s="3">
        <v>106.8</v>
      </c>
      <c r="E58" s="3">
        <v>104.69</v>
      </c>
      <c r="F58" s="3">
        <v>105.19</v>
      </c>
      <c r="G58" s="3">
        <v>-1.64</v>
      </c>
      <c r="H58" s="6">
        <v>-0.0154</v>
      </c>
      <c r="I58" s="15">
        <v>37050.0</v>
      </c>
      <c r="J58" s="15">
        <v>85891.0</v>
      </c>
    </row>
    <row r="59">
      <c r="A59" s="8">
        <v>116.23</v>
      </c>
      <c r="B59" s="13">
        <f t="shared" si="1"/>
        <v>40871</v>
      </c>
      <c r="C59" s="3">
        <v>106.55</v>
      </c>
      <c r="D59" s="3">
        <v>107.22</v>
      </c>
      <c r="E59" s="3">
        <v>106.51</v>
      </c>
      <c r="F59" s="3">
        <v>106.83</v>
      </c>
      <c r="G59" s="3">
        <v>0.47</v>
      </c>
      <c r="H59" s="3">
        <v>0.0044</v>
      </c>
      <c r="I59" s="15">
        <v>16903.0</v>
      </c>
      <c r="J59" s="15">
        <v>84829.0</v>
      </c>
    </row>
    <row r="60">
      <c r="A60" s="9">
        <f>+0.3</f>
        <v>0.3</v>
      </c>
      <c r="B60" s="13">
        <f t="shared" si="1"/>
        <v>40870</v>
      </c>
      <c r="C60" s="3">
        <v>107.54</v>
      </c>
      <c r="D60" s="3">
        <v>107.96</v>
      </c>
      <c r="E60" s="3">
        <v>106.13</v>
      </c>
      <c r="F60" s="3">
        <v>106.36</v>
      </c>
      <c r="G60" s="3">
        <v>-1.91</v>
      </c>
      <c r="H60" s="6">
        <v>-0.0176</v>
      </c>
      <c r="I60" s="15">
        <v>55992.0</v>
      </c>
      <c r="J60" s="15">
        <v>85321.0</v>
      </c>
    </row>
    <row r="61">
      <c r="A61" s="9">
        <f>+0.26%</f>
        <v>0.0026</v>
      </c>
      <c r="B61" s="13">
        <f t="shared" si="1"/>
        <v>40869</v>
      </c>
      <c r="C61" s="3">
        <v>106.21</v>
      </c>
      <c r="D61" s="3">
        <v>108.71</v>
      </c>
      <c r="E61" s="3">
        <v>106.21</v>
      </c>
      <c r="F61" s="3">
        <v>108.27</v>
      </c>
      <c r="G61" s="3">
        <v>1.89</v>
      </c>
      <c r="H61" s="3">
        <v>0.0178</v>
      </c>
      <c r="I61" s="15">
        <v>49575.0</v>
      </c>
      <c r="J61" s="15">
        <v>87934.0</v>
      </c>
    </row>
    <row r="62">
      <c r="A62" s="16">
        <v>260785.0</v>
      </c>
      <c r="B62" s="13">
        <f t="shared" si="1"/>
        <v>40868</v>
      </c>
      <c r="C62" s="3">
        <v>107.0</v>
      </c>
      <c r="D62" s="3">
        <v>107.18</v>
      </c>
      <c r="E62" s="3">
        <v>105.23</v>
      </c>
      <c r="F62" s="3">
        <v>106.38</v>
      </c>
      <c r="G62" s="3">
        <v>-0.7</v>
      </c>
      <c r="H62" s="6">
        <v>-0.0065</v>
      </c>
      <c r="I62" s="15">
        <v>37025.0</v>
      </c>
      <c r="J62" s="15">
        <v>92281.0</v>
      </c>
    </row>
    <row r="63">
      <c r="A63" s="16">
        <v>131405.0</v>
      </c>
      <c r="B63" s="13">
        <f t="shared" si="1"/>
        <v>40865</v>
      </c>
      <c r="C63" s="3">
        <v>107.38</v>
      </c>
      <c r="D63" s="3">
        <v>109.49</v>
      </c>
      <c r="E63" s="3">
        <v>106.61</v>
      </c>
      <c r="F63" s="3">
        <v>107.08</v>
      </c>
      <c r="G63" s="3">
        <v>-0.74</v>
      </c>
      <c r="H63" s="6">
        <v>-0.0069</v>
      </c>
      <c r="I63" s="15">
        <v>43706.0</v>
      </c>
      <c r="J63" s="15">
        <v>95164.0</v>
      </c>
    </row>
    <row r="64">
      <c r="A64" s="7">
        <v>40945.0</v>
      </c>
      <c r="B64" s="13">
        <f t="shared" si="1"/>
        <v>40864</v>
      </c>
      <c r="C64" s="3">
        <v>110.17</v>
      </c>
      <c r="D64" s="3">
        <v>111.29</v>
      </c>
      <c r="E64" s="3">
        <v>107.3</v>
      </c>
      <c r="F64" s="3">
        <v>107.82</v>
      </c>
      <c r="G64" s="3">
        <v>-3.29</v>
      </c>
      <c r="H64" s="6">
        <v>-0.0296</v>
      </c>
      <c r="I64" s="15">
        <v>78900.0</v>
      </c>
      <c r="J64" s="15">
        <v>95974.0</v>
      </c>
    </row>
    <row r="65">
      <c r="A65" s="8">
        <v>114.58</v>
      </c>
      <c r="B65" s="13">
        <f t="shared" si="1"/>
        <v>40863</v>
      </c>
      <c r="C65" s="3">
        <v>110.92</v>
      </c>
      <c r="D65" s="3">
        <v>111.65</v>
      </c>
      <c r="E65" s="3">
        <v>109.22</v>
      </c>
      <c r="F65" s="3">
        <v>111.11</v>
      </c>
      <c r="G65" s="3">
        <v>-0.21</v>
      </c>
      <c r="H65" s="6">
        <v>-0.0019</v>
      </c>
      <c r="I65" s="15">
        <v>74992.0</v>
      </c>
      <c r="J65" s="15">
        <v>88688.0</v>
      </c>
    </row>
    <row r="66">
      <c r="A66" s="8">
        <v>116.68</v>
      </c>
      <c r="B66" s="13">
        <f t="shared" si="1"/>
        <v>40862</v>
      </c>
      <c r="C66" s="3">
        <v>110.3</v>
      </c>
      <c r="D66" s="3">
        <v>111.7</v>
      </c>
      <c r="E66" s="3">
        <v>110.21</v>
      </c>
      <c r="F66" s="3">
        <v>111.32</v>
      </c>
      <c r="G66" s="3">
        <v>1.0</v>
      </c>
      <c r="H66" s="3">
        <v>0.0091</v>
      </c>
      <c r="I66" s="15">
        <v>44219.0</v>
      </c>
      <c r="J66" s="15">
        <v>87789.0</v>
      </c>
    </row>
    <row r="67">
      <c r="A67" s="8">
        <v>113.65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115.93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+1.35</f>
        <v>1.35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+1.18%</f>
        <v>0.0118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224740.0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150879.0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40942.0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112.5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114.71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111.93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114.58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+2.51</f>
        <v>2.51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+2.24%</f>
        <v>0.0224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247676.0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157741.0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40941.0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111.51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112.56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111.04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112.07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+0.51</f>
        <v>0.51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+0.46%</f>
        <v>0.0046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228600.0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157708.0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40940.0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111.3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112.82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111.02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111.56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+0.58</f>
        <v>0.58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+0.52%</f>
        <v>0.0052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223572.0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175258.0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40939.0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110.98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113.9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110.5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110.98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+0.23</f>
        <v>0.23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+0.21%</f>
        <v>0.0021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238208.0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178805.0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40938.0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111.6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111.78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110.25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110.75</v>
      </c>
      <c r="B113" s="3" t="str">
        <f t="shared" si="1"/>
        <v/>
      </c>
    </row>
    <row r="114">
      <c r="A114" s="11">
        <v>-0.71</v>
      </c>
      <c r="B114" s="3" t="str">
        <f t="shared" si="1"/>
        <v>#REF!</v>
      </c>
    </row>
    <row r="115">
      <c r="A115" s="12">
        <v>-0.0064</v>
      </c>
      <c r="B115" s="3" t="str">
        <f t="shared" si="1"/>
        <v>#REF!</v>
      </c>
    </row>
    <row r="116">
      <c r="A116" s="17">
        <v>163790.0</v>
      </c>
      <c r="B116" s="3" t="str">
        <f t="shared" si="1"/>
        <v>#REF!</v>
      </c>
    </row>
    <row r="117">
      <c r="A117" s="17">
        <v>186466.0</v>
      </c>
      <c r="B117" s="3" t="str">
        <f t="shared" si="1"/>
        <v>#REF!</v>
      </c>
    </row>
    <row r="118">
      <c r="A118" s="7">
        <v>40935.0</v>
      </c>
      <c r="B118" s="3" t="str">
        <f t="shared" si="1"/>
        <v>#REF!</v>
      </c>
    </row>
    <row r="119">
      <c r="A119" s="8">
        <v>111.0</v>
      </c>
      <c r="B119" s="3" t="str">
        <f t="shared" si="1"/>
        <v>#REF!</v>
      </c>
    </row>
    <row r="120">
      <c r="A120" s="8">
        <v>111.99</v>
      </c>
      <c r="B120" s="3" t="str">
        <f t="shared" si="1"/>
        <v>#REF!</v>
      </c>
    </row>
    <row r="121">
      <c r="A121" s="8">
        <v>110.49</v>
      </c>
      <c r="B121" s="3" t="str">
        <f t="shared" si="1"/>
        <v>#REF!</v>
      </c>
    </row>
    <row r="122">
      <c r="A122" s="8">
        <v>111.46</v>
      </c>
      <c r="B122" s="3" t="str">
        <f t="shared" si="1"/>
        <v>#REF!</v>
      </c>
    </row>
    <row r="123">
      <c r="A123" s="9">
        <f>+0.67</f>
        <v>0.67</v>
      </c>
      <c r="B123" s="3" t="str">
        <f t="shared" si="1"/>
        <v>#REF!</v>
      </c>
    </row>
    <row r="124">
      <c r="A124" s="9">
        <f>+0.6%</f>
        <v>0.006</v>
      </c>
      <c r="B124" s="3" t="str">
        <f t="shared" si="1"/>
        <v>#REF!</v>
      </c>
    </row>
    <row r="125">
      <c r="A125" s="16">
        <v>218694.0</v>
      </c>
      <c r="B125" s="3" t="str">
        <f t="shared" si="1"/>
        <v>#REF!</v>
      </c>
    </row>
    <row r="126">
      <c r="A126" s="16">
        <v>196604.0</v>
      </c>
      <c r="B126" s="3" t="str">
        <f t="shared" si="1"/>
        <v>#REF!</v>
      </c>
    </row>
    <row r="127">
      <c r="A127" s="7">
        <v>40934.0</v>
      </c>
      <c r="B127" s="3" t="str">
        <f t="shared" si="1"/>
        <v>#REF!</v>
      </c>
    </row>
    <row r="128">
      <c r="A128" s="8">
        <v>110.45</v>
      </c>
      <c r="B128" s="3" t="str">
        <f t="shared" si="1"/>
        <v>#REF!</v>
      </c>
    </row>
    <row r="129">
      <c r="A129" s="8">
        <v>111.89</v>
      </c>
      <c r="B129" s="3" t="str">
        <f t="shared" si="1"/>
        <v>#REF!</v>
      </c>
    </row>
    <row r="130">
      <c r="A130" s="8">
        <v>110.27</v>
      </c>
      <c r="B130" s="3" t="str">
        <f t="shared" si="1"/>
        <v>#REF!</v>
      </c>
    </row>
    <row r="131">
      <c r="A131" s="8">
        <v>110.79</v>
      </c>
      <c r="B131" s="3" t="str">
        <f t="shared" si="1"/>
        <v>#REF!</v>
      </c>
    </row>
    <row r="132">
      <c r="A132" s="9">
        <f>+0.98</f>
        <v>0.98</v>
      </c>
      <c r="B132" s="3" t="str">
        <f t="shared" si="1"/>
        <v>#REF!</v>
      </c>
    </row>
    <row r="133">
      <c r="A133" s="9">
        <f>+0.89%</f>
        <v>0.0089</v>
      </c>
      <c r="B133" s="3" t="str">
        <f t="shared" si="1"/>
        <v>#REF!</v>
      </c>
    </row>
    <row r="134">
      <c r="A134" s="16">
        <v>195025.0</v>
      </c>
      <c r="B134" s="3" t="str">
        <f t="shared" si="1"/>
        <v>#REF!</v>
      </c>
    </row>
    <row r="135">
      <c r="A135" s="16">
        <v>198237.0</v>
      </c>
      <c r="B135" s="3" t="str">
        <f t="shared" si="1"/>
        <v>#REF!</v>
      </c>
    </row>
    <row r="136">
      <c r="A136" s="7">
        <v>40933.0</v>
      </c>
      <c r="B136" s="3" t="str">
        <f t="shared" si="1"/>
        <v>#REF!</v>
      </c>
    </row>
    <row r="137">
      <c r="A137" s="8">
        <v>110.22</v>
      </c>
      <c r="B137" s="3" t="str">
        <f t="shared" si="1"/>
        <v>#REF!</v>
      </c>
    </row>
    <row r="138">
      <c r="A138" s="8">
        <v>110.89</v>
      </c>
      <c r="B138" s="3" t="str">
        <f t="shared" si="1"/>
        <v>#REF!</v>
      </c>
    </row>
    <row r="139">
      <c r="A139" s="8">
        <v>108.91</v>
      </c>
      <c r="B139" s="3" t="str">
        <f t="shared" si="1"/>
        <v>#REF!</v>
      </c>
    </row>
    <row r="140">
      <c r="A140" s="8">
        <v>109.81</v>
      </c>
      <c r="B140" s="3" t="str">
        <f t="shared" si="1"/>
        <v>#REF!</v>
      </c>
    </row>
    <row r="141">
      <c r="A141" s="11">
        <v>-0.22</v>
      </c>
      <c r="B141" s="3" t="str">
        <f t="shared" si="1"/>
        <v>#REF!</v>
      </c>
    </row>
    <row r="142">
      <c r="A142" s="12">
        <v>-0.002</v>
      </c>
      <c r="B142" s="3" t="str">
        <f t="shared" si="1"/>
        <v>#REF!</v>
      </c>
    </row>
    <row r="143">
      <c r="A143" s="17">
        <v>234587.0</v>
      </c>
      <c r="B143" s="3" t="str">
        <f t="shared" si="1"/>
        <v>#REF!</v>
      </c>
    </row>
    <row r="144">
      <c r="A144" s="17">
        <v>200480.0</v>
      </c>
      <c r="B144" s="3" t="str">
        <f t="shared" si="1"/>
        <v>#REF!</v>
      </c>
    </row>
    <row r="145">
      <c r="A145" s="7">
        <v>40932.0</v>
      </c>
      <c r="B145" s="3" t="str">
        <f t="shared" si="1"/>
        <v>#REF!</v>
      </c>
    </row>
    <row r="146">
      <c r="A146" s="8">
        <v>110.84</v>
      </c>
      <c r="B146" s="3" t="str">
        <f t="shared" si="1"/>
        <v>#REF!</v>
      </c>
    </row>
    <row r="147">
      <c r="A147" s="8">
        <v>111.11</v>
      </c>
      <c r="B147" s="3" t="str">
        <f t="shared" si="1"/>
        <v>#REF!</v>
      </c>
    </row>
    <row r="148">
      <c r="A148" s="8">
        <v>109.7</v>
      </c>
      <c r="B148" s="3" t="str">
        <f t="shared" si="1"/>
        <v>#REF!</v>
      </c>
    </row>
    <row r="149">
      <c r="A149" s="8">
        <v>110.03</v>
      </c>
      <c r="B149" s="3" t="str">
        <f t="shared" si="1"/>
        <v>#REF!</v>
      </c>
    </row>
    <row r="150">
      <c r="A150" s="11">
        <v>-0.55</v>
      </c>
      <c r="B150" s="3" t="str">
        <f t="shared" si="1"/>
        <v>#REF!</v>
      </c>
    </row>
    <row r="151">
      <c r="A151" s="12">
        <v>-0.005</v>
      </c>
      <c r="B151" s="3" t="str">
        <f t="shared" si="1"/>
        <v>#REF!</v>
      </c>
    </row>
    <row r="152">
      <c r="A152" s="17">
        <v>178433.0</v>
      </c>
      <c r="B152" s="3" t="str">
        <f t="shared" si="1"/>
        <v>#REF!</v>
      </c>
    </row>
    <row r="153">
      <c r="A153" s="17">
        <v>208965.0</v>
      </c>
      <c r="B153" s="3" t="str">
        <f t="shared" si="1"/>
        <v>#REF!</v>
      </c>
    </row>
    <row r="154">
      <c r="A154" s="7">
        <v>40931.0</v>
      </c>
      <c r="B154" s="3" t="str">
        <f t="shared" si="1"/>
        <v>#REF!</v>
      </c>
    </row>
    <row r="155">
      <c r="A155" s="8">
        <v>110.04</v>
      </c>
      <c r="B155" s="3" t="str">
        <f t="shared" si="1"/>
        <v>#REF!</v>
      </c>
    </row>
    <row r="156">
      <c r="A156" s="8">
        <v>111.36</v>
      </c>
      <c r="B156" s="3" t="str">
        <f t="shared" si="1"/>
        <v>#REF!</v>
      </c>
    </row>
    <row r="157">
      <c r="A157" s="8">
        <v>109.23</v>
      </c>
      <c r="B157" s="3" t="str">
        <f t="shared" si="1"/>
        <v>#REF!</v>
      </c>
    </row>
    <row r="158">
      <c r="A158" s="8">
        <v>110.58</v>
      </c>
      <c r="B158" s="3" t="str">
        <f t="shared" si="1"/>
        <v>#REF!</v>
      </c>
    </row>
    <row r="159">
      <c r="A159" s="9">
        <f>+0.72</f>
        <v>0.72</v>
      </c>
      <c r="B159" s="3" t="str">
        <f t="shared" si="1"/>
        <v>#REF!</v>
      </c>
    </row>
    <row r="160">
      <c r="A160" s="9">
        <f>+0.66%</f>
        <v>0.0066</v>
      </c>
      <c r="B160" s="3" t="str">
        <f t="shared" si="1"/>
        <v>#REF!</v>
      </c>
    </row>
    <row r="161">
      <c r="A161" s="16">
        <v>143535.0</v>
      </c>
      <c r="B161" s="3" t="str">
        <f t="shared" si="1"/>
        <v>#REF!</v>
      </c>
    </row>
    <row r="162">
      <c r="A162" s="16">
        <v>215478.0</v>
      </c>
      <c r="B162" s="3" t="str">
        <f t="shared" si="1"/>
        <v>#REF!</v>
      </c>
    </row>
    <row r="163">
      <c r="A163" s="7">
        <v>40928.0</v>
      </c>
      <c r="B163" s="3" t="str">
        <f t="shared" si="1"/>
        <v>#REF!</v>
      </c>
    </row>
    <row r="164">
      <c r="A164" s="8">
        <v>111.53</v>
      </c>
      <c r="B164" s="3" t="str">
        <f t="shared" si="1"/>
        <v>#REF!</v>
      </c>
    </row>
    <row r="165">
      <c r="A165" s="8">
        <v>112.06</v>
      </c>
      <c r="B165" s="3" t="str">
        <f t="shared" si="1"/>
        <v>#REF!</v>
      </c>
    </row>
    <row r="166">
      <c r="A166" s="8">
        <v>109.42</v>
      </c>
      <c r="B166" s="3" t="str">
        <f t="shared" si="1"/>
        <v>#REF!</v>
      </c>
    </row>
    <row r="167">
      <c r="A167" s="8">
        <v>109.86</v>
      </c>
      <c r="B167" s="3" t="str">
        <f t="shared" si="1"/>
        <v>#REF!</v>
      </c>
    </row>
    <row r="168">
      <c r="A168" s="11">
        <v>-1.69</v>
      </c>
      <c r="B168" s="3" t="str">
        <f t="shared" si="1"/>
        <v>#REF!</v>
      </c>
    </row>
    <row r="169">
      <c r="A169" s="12">
        <v>-0.0152</v>
      </c>
      <c r="B169" s="3" t="str">
        <f t="shared" si="1"/>
        <v>#REF!</v>
      </c>
    </row>
    <row r="170">
      <c r="A170" s="17">
        <v>161670.0</v>
      </c>
      <c r="B170" s="3" t="str">
        <f t="shared" si="1"/>
        <v>#REF!</v>
      </c>
    </row>
    <row r="171">
      <c r="A171" s="17">
        <v>216945.0</v>
      </c>
      <c r="B171" s="3" t="str">
        <f t="shared" si="1"/>
        <v>#REF!</v>
      </c>
    </row>
    <row r="172">
      <c r="A172" s="7">
        <v>40927.0</v>
      </c>
      <c r="B172" s="3" t="str">
        <f t="shared" si="1"/>
        <v>#REF!</v>
      </c>
    </row>
    <row r="173">
      <c r="A173" s="8">
        <v>111.1</v>
      </c>
      <c r="B173" s="3" t="str">
        <f t="shared" si="1"/>
        <v>#REF!</v>
      </c>
    </row>
    <row r="174">
      <c r="A174" s="8">
        <v>111.75</v>
      </c>
      <c r="B174" s="3" t="str">
        <f t="shared" si="1"/>
        <v>#REF!</v>
      </c>
    </row>
    <row r="175">
      <c r="A175" s="8">
        <v>110.37</v>
      </c>
      <c r="B175" s="3" t="str">
        <f t="shared" si="1"/>
        <v>#REF!</v>
      </c>
    </row>
    <row r="176">
      <c r="A176" s="8">
        <v>111.55</v>
      </c>
      <c r="B176" s="3" t="str">
        <f t="shared" si="1"/>
        <v>#REF!</v>
      </c>
    </row>
    <row r="177">
      <c r="A177" s="9">
        <f>+0.89</f>
        <v>0.89</v>
      </c>
      <c r="B177" s="3" t="str">
        <f t="shared" si="1"/>
        <v>#REF!</v>
      </c>
    </row>
    <row r="178">
      <c r="A178" s="9">
        <f>+0.8%</f>
        <v>0.008</v>
      </c>
      <c r="B178" s="3" t="str">
        <f t="shared" si="1"/>
        <v>#REF!</v>
      </c>
    </row>
    <row r="179">
      <c r="A179" s="16">
        <v>173945.0</v>
      </c>
      <c r="B179" s="3" t="str">
        <f t="shared" si="1"/>
        <v>#REF!</v>
      </c>
    </row>
    <row r="180">
      <c r="A180" s="16">
        <v>225021.0</v>
      </c>
      <c r="B180" s="3" t="str">
        <f t="shared" si="1"/>
        <v>#REF!</v>
      </c>
    </row>
    <row r="181">
      <c r="A181" s="7">
        <v>40926.0</v>
      </c>
      <c r="B181" s="3" t="str">
        <f t="shared" si="1"/>
        <v>#REF!</v>
      </c>
    </row>
    <row r="182">
      <c r="A182" s="8">
        <v>111.46</v>
      </c>
      <c r="B182" s="3" t="str">
        <f t="shared" si="1"/>
        <v>#REF!</v>
      </c>
    </row>
    <row r="183">
      <c r="A183" s="8">
        <v>112.2</v>
      </c>
      <c r="B183" s="3" t="str">
        <f t="shared" si="1"/>
        <v>#REF!</v>
      </c>
    </row>
    <row r="184">
      <c r="A184" s="8">
        <v>110.33</v>
      </c>
      <c r="B184" s="3" t="str">
        <f t="shared" si="1"/>
        <v>#REF!</v>
      </c>
    </row>
    <row r="185">
      <c r="A185" s="8">
        <v>110.66</v>
      </c>
      <c r="B185" s="3" t="str">
        <f t="shared" si="1"/>
        <v>#REF!</v>
      </c>
    </row>
    <row r="186">
      <c r="A186" s="11">
        <v>-0.87</v>
      </c>
      <c r="B186" s="3" t="str">
        <f t="shared" si="1"/>
        <v>#REF!</v>
      </c>
    </row>
    <row r="187">
      <c r="A187" s="12">
        <v>-0.0078</v>
      </c>
      <c r="B187" s="3" t="str">
        <f t="shared" si="1"/>
        <v>#REF!</v>
      </c>
    </row>
    <row r="188">
      <c r="A188" s="17">
        <v>213897.0</v>
      </c>
      <c r="B188" s="3" t="str">
        <f t="shared" si="1"/>
        <v>#REF!</v>
      </c>
    </row>
    <row r="189">
      <c r="A189" s="17">
        <v>226367.0</v>
      </c>
      <c r="B189" s="3" t="str">
        <f t="shared" si="1"/>
        <v>#REF!</v>
      </c>
    </row>
    <row r="190">
      <c r="A190" s="7">
        <v>40925.0</v>
      </c>
      <c r="B190" s="3" t="str">
        <f t="shared" si="1"/>
        <v>#REF!</v>
      </c>
    </row>
    <row r="191">
      <c r="A191" s="8">
        <v>111.42</v>
      </c>
      <c r="B191" s="3" t="str">
        <f t="shared" si="1"/>
        <v>#REF!</v>
      </c>
    </row>
    <row r="192">
      <c r="A192" s="8">
        <v>112.76</v>
      </c>
      <c r="B192" s="3" t="str">
        <f t="shared" si="1"/>
        <v>#REF!</v>
      </c>
    </row>
    <row r="193">
      <c r="A193" s="8">
        <v>110.56</v>
      </c>
      <c r="B193" s="3" t="str">
        <f t="shared" si="1"/>
        <v>#REF!</v>
      </c>
    </row>
    <row r="194">
      <c r="A194" s="8">
        <v>111.53</v>
      </c>
      <c r="B194" s="3" t="str">
        <f t="shared" si="1"/>
        <v>#REF!</v>
      </c>
    </row>
    <row r="195">
      <c r="A195" s="9">
        <f>+0.19</f>
        <v>0.19</v>
      </c>
      <c r="B195" s="3" t="str">
        <f t="shared" si="1"/>
        <v>#REF!</v>
      </c>
    </row>
    <row r="196">
      <c r="A196" s="9">
        <f>+0.17%</f>
        <v>0.0017</v>
      </c>
      <c r="B196" s="3" t="str">
        <f t="shared" si="1"/>
        <v>#REF!</v>
      </c>
    </row>
    <row r="197">
      <c r="A197" s="16">
        <v>189959.0</v>
      </c>
      <c r="B197" s="3" t="str">
        <f t="shared" si="1"/>
        <v>#REF!</v>
      </c>
    </row>
    <row r="198">
      <c r="A198" s="16">
        <v>232723.0</v>
      </c>
      <c r="B198" s="3" t="str">
        <f t="shared" si="1"/>
        <v>#REF!</v>
      </c>
    </row>
    <row r="199">
      <c r="A199" s="7">
        <v>40924.0</v>
      </c>
      <c r="B199" s="3" t="str">
        <f t="shared" si="1"/>
        <v>#REF!</v>
      </c>
    </row>
    <row r="200">
      <c r="A200" s="8">
        <v>110.56</v>
      </c>
      <c r="B200" s="3" t="str">
        <f t="shared" si="1"/>
        <v>#REF!</v>
      </c>
    </row>
    <row r="201">
      <c r="A201" s="8">
        <v>111.6</v>
      </c>
      <c r="B201" s="3" t="str">
        <f t="shared" si="1"/>
        <v>#REF!</v>
      </c>
    </row>
    <row r="202">
      <c r="A202" s="8">
        <v>110.4</v>
      </c>
      <c r="B202" s="3" t="str">
        <f t="shared" si="1"/>
        <v>#REF!</v>
      </c>
    </row>
    <row r="203">
      <c r="A203" s="8">
        <v>111.34</v>
      </c>
      <c r="B203" s="3" t="str">
        <f t="shared" si="1"/>
        <v>#REF!</v>
      </c>
    </row>
    <row r="204">
      <c r="A204" s="9">
        <f>+0.99</f>
        <v>0.99</v>
      </c>
      <c r="B204" s="3" t="str">
        <f t="shared" si="1"/>
        <v>#REF!</v>
      </c>
    </row>
    <row r="205">
      <c r="A205" s="9">
        <f>+0.9%</f>
        <v>0.009</v>
      </c>
      <c r="B205" s="3" t="str">
        <f t="shared" si="1"/>
        <v>#REF!</v>
      </c>
    </row>
    <row r="206">
      <c r="A206" s="16">
        <v>90612.0</v>
      </c>
      <c r="B206" s="3" t="str">
        <f t="shared" si="1"/>
        <v>#REF!</v>
      </c>
    </row>
    <row r="207">
      <c r="A207" s="16">
        <v>238169.0</v>
      </c>
      <c r="B207" s="3" t="str">
        <f t="shared" si="1"/>
        <v>#REF!</v>
      </c>
    </row>
    <row r="208">
      <c r="A208" s="7">
        <v>40921.0</v>
      </c>
      <c r="B208" s="3" t="str">
        <f t="shared" si="1"/>
        <v>#REF!</v>
      </c>
    </row>
    <row r="209">
      <c r="A209" s="8">
        <v>111.07</v>
      </c>
      <c r="B209" s="3" t="str">
        <f t="shared" si="1"/>
        <v>#REF!</v>
      </c>
    </row>
    <row r="210">
      <c r="A210" s="8">
        <v>112.24</v>
      </c>
      <c r="B210" s="3" t="str">
        <f t="shared" si="1"/>
        <v>#REF!</v>
      </c>
    </row>
    <row r="211">
      <c r="A211" s="8">
        <v>109.69</v>
      </c>
      <c r="B211" s="3" t="str">
        <f t="shared" si="1"/>
        <v>#REF!</v>
      </c>
    </row>
    <row r="212">
      <c r="A212" s="8">
        <v>110.35</v>
      </c>
      <c r="B212" s="3" t="str">
        <f t="shared" si="1"/>
        <v>#REF!</v>
      </c>
    </row>
    <row r="213">
      <c r="A213" s="11">
        <v>-0.7</v>
      </c>
      <c r="B213" s="3" t="str">
        <f t="shared" si="1"/>
        <v>#REF!</v>
      </c>
    </row>
    <row r="214">
      <c r="A214" s="12">
        <v>-0.0063</v>
      </c>
      <c r="B214" s="3" t="str">
        <f t="shared" si="1"/>
        <v>#REF!</v>
      </c>
    </row>
    <row r="215">
      <c r="A215" s="17">
        <v>242271.0</v>
      </c>
      <c r="B215" s="3" t="str">
        <f t="shared" si="1"/>
        <v>#REF!</v>
      </c>
    </row>
    <row r="216">
      <c r="A216" s="17">
        <v>235730.0</v>
      </c>
      <c r="B216" s="3" t="str">
        <f t="shared" si="1"/>
        <v>#REF!</v>
      </c>
    </row>
    <row r="217">
      <c r="A217" s="7">
        <v>40920.0</v>
      </c>
      <c r="B217" s="3" t="str">
        <f t="shared" si="1"/>
        <v>#REF!</v>
      </c>
    </row>
    <row r="218">
      <c r="A218" s="8">
        <v>112.4</v>
      </c>
      <c r="B218" s="3" t="str">
        <f t="shared" si="1"/>
        <v>#REF!</v>
      </c>
    </row>
    <row r="219">
      <c r="A219" s="8">
        <v>114.77</v>
      </c>
      <c r="B219" s="3" t="str">
        <f t="shared" si="1"/>
        <v>#REF!</v>
      </c>
    </row>
    <row r="220">
      <c r="A220" s="8">
        <v>110.13</v>
      </c>
      <c r="B220" s="3" t="str">
        <f t="shared" si="1"/>
        <v>#REF!</v>
      </c>
    </row>
    <row r="221">
      <c r="A221" s="8">
        <v>111.05</v>
      </c>
      <c r="B221" s="3" t="str">
        <f t="shared" si="1"/>
        <v>#REF!</v>
      </c>
    </row>
    <row r="222">
      <c r="A222" s="11">
        <v>-1.01</v>
      </c>
      <c r="B222" s="3" t="str">
        <f t="shared" si="1"/>
        <v>#REF!</v>
      </c>
    </row>
    <row r="223">
      <c r="A223" s="12">
        <v>-0.009</v>
      </c>
      <c r="B223" s="3" t="str">
        <f t="shared" si="1"/>
        <v>#REF!</v>
      </c>
    </row>
    <row r="224">
      <c r="A224" s="17">
        <v>227777.0</v>
      </c>
      <c r="B224" s="3" t="str">
        <f t="shared" si="1"/>
        <v>#REF!</v>
      </c>
    </row>
    <row r="225">
      <c r="A225" s="17">
        <v>234504.0</v>
      </c>
      <c r="B225" s="3" t="str">
        <f t="shared" si="1"/>
        <v>#REF!</v>
      </c>
    </row>
    <row r="226">
      <c r="A226" s="7">
        <v>40919.0</v>
      </c>
      <c r="B226" s="3" t="str">
        <f t="shared" si="1"/>
        <v>#REF!</v>
      </c>
    </row>
    <row r="227">
      <c r="A227" s="8">
        <v>112.9</v>
      </c>
      <c r="B227" s="3" t="str">
        <f t="shared" si="1"/>
        <v>#REF!</v>
      </c>
    </row>
    <row r="228">
      <c r="A228" s="8">
        <v>113.38</v>
      </c>
      <c r="B228" s="3" t="str">
        <f t="shared" si="1"/>
        <v>#REF!</v>
      </c>
    </row>
    <row r="229">
      <c r="A229" s="8">
        <v>111.75</v>
      </c>
      <c r="B229" s="3" t="str">
        <f t="shared" si="1"/>
        <v>#REF!</v>
      </c>
    </row>
    <row r="230">
      <c r="A230" s="8">
        <v>112.06</v>
      </c>
      <c r="B230" s="3" t="str">
        <f t="shared" si="1"/>
        <v>#REF!</v>
      </c>
    </row>
    <row r="231">
      <c r="A231" s="11">
        <v>-0.9</v>
      </c>
      <c r="B231" s="3" t="str">
        <f t="shared" si="1"/>
        <v>#REF!</v>
      </c>
    </row>
    <row r="232">
      <c r="A232" s="12">
        <v>-0.008</v>
      </c>
      <c r="B232" s="3" t="str">
        <f t="shared" si="1"/>
        <v>#REF!</v>
      </c>
    </row>
    <row r="233">
      <c r="A233" s="17">
        <v>209286.0</v>
      </c>
      <c r="B233" s="3" t="str">
        <f t="shared" si="1"/>
        <v>#REF!</v>
      </c>
    </row>
    <row r="234">
      <c r="A234" s="17">
        <v>228544.0</v>
      </c>
      <c r="B234" s="3" t="str">
        <f t="shared" si="1"/>
        <v>#REF!</v>
      </c>
    </row>
    <row r="235">
      <c r="A235" s="7">
        <v>40918.0</v>
      </c>
      <c r="B235" s="3" t="str">
        <f t="shared" si="1"/>
        <v>#REF!</v>
      </c>
    </row>
    <row r="236">
      <c r="A236" s="8">
        <v>112.37</v>
      </c>
      <c r="B236" s="3" t="str">
        <f t="shared" si="1"/>
        <v>#REF!</v>
      </c>
    </row>
    <row r="237">
      <c r="A237" s="8">
        <v>113.76</v>
      </c>
      <c r="B237" s="3" t="str">
        <f t="shared" si="1"/>
        <v>#REF!</v>
      </c>
    </row>
    <row r="238">
      <c r="A238" s="8">
        <v>112.3</v>
      </c>
      <c r="B238" s="3" t="str">
        <f t="shared" si="1"/>
        <v>#REF!</v>
      </c>
    </row>
    <row r="239">
      <c r="A239" s="8">
        <v>112.96</v>
      </c>
      <c r="B239" s="3" t="str">
        <f t="shared" si="1"/>
        <v>#REF!</v>
      </c>
    </row>
    <row r="240">
      <c r="A240" s="9">
        <f>+0.64</f>
        <v>0.64</v>
      </c>
      <c r="B240" s="3" t="str">
        <f t="shared" si="1"/>
        <v>#REF!</v>
      </c>
    </row>
    <row r="241">
      <c r="A241" s="9">
        <f>+0.57%</f>
        <v>0.0057</v>
      </c>
      <c r="B241" s="3" t="str">
        <f t="shared" si="1"/>
        <v>#REF!</v>
      </c>
    </row>
    <row r="242">
      <c r="A242" s="16">
        <v>180303.0</v>
      </c>
      <c r="B242" s="3" t="str">
        <f t="shared" si="1"/>
        <v>#REF!</v>
      </c>
    </row>
    <row r="243">
      <c r="A243" s="16">
        <v>223074.0</v>
      </c>
      <c r="B243" s="3" t="str">
        <f t="shared" si="1"/>
        <v>#REF!</v>
      </c>
    </row>
    <row r="244">
      <c r="A244" s="7">
        <v>40917.0</v>
      </c>
      <c r="B244" s="3" t="str">
        <f t="shared" si="1"/>
        <v>#REF!</v>
      </c>
    </row>
    <row r="245">
      <c r="A245" s="8">
        <v>113.13</v>
      </c>
      <c r="B245" s="3" t="str">
        <f t="shared" si="1"/>
        <v>#REF!</v>
      </c>
    </row>
    <row r="246">
      <c r="A246" s="8">
        <v>113.58</v>
      </c>
      <c r="B246" s="3" t="str">
        <f t="shared" si="1"/>
        <v>#REF!</v>
      </c>
    </row>
    <row r="247">
      <c r="A247" s="8">
        <v>111.67</v>
      </c>
      <c r="B247" s="3" t="str">
        <f t="shared" si="1"/>
        <v>#REF!</v>
      </c>
    </row>
    <row r="248">
      <c r="A248" s="8">
        <v>112.32</v>
      </c>
      <c r="B248" s="3" t="str">
        <f t="shared" si="1"/>
        <v>#REF!</v>
      </c>
    </row>
    <row r="249">
      <c r="A249" s="11">
        <v>-0.49</v>
      </c>
      <c r="B249" s="3" t="str">
        <f t="shared" si="1"/>
        <v>#REF!</v>
      </c>
    </row>
    <row r="250">
      <c r="A250" s="12">
        <v>-0.0043</v>
      </c>
      <c r="B250" s="3" t="str">
        <f t="shared" si="1"/>
        <v>#REF!</v>
      </c>
    </row>
    <row r="251">
      <c r="A251" s="17">
        <v>164328.0</v>
      </c>
      <c r="B251" s="3" t="str">
        <f t="shared" si="1"/>
        <v>#REF!</v>
      </c>
    </row>
    <row r="252">
      <c r="A252" s="17">
        <v>223002.0</v>
      </c>
      <c r="B252" s="3" t="str">
        <f t="shared" si="1"/>
        <v>#REF!</v>
      </c>
    </row>
    <row r="253">
      <c r="A253" s="7">
        <v>40914.0</v>
      </c>
      <c r="B253" s="3" t="str">
        <f t="shared" si="1"/>
        <v>#REF!</v>
      </c>
    </row>
    <row r="254">
      <c r="A254" s="8">
        <v>111.98</v>
      </c>
      <c r="B254" s="3" t="str">
        <f t="shared" si="1"/>
        <v>#REF!</v>
      </c>
    </row>
    <row r="255">
      <c r="A255" s="8">
        <v>113.3</v>
      </c>
      <c r="B255" s="3" t="str">
        <f t="shared" si="1"/>
        <v>#REF!</v>
      </c>
    </row>
    <row r="256">
      <c r="A256" s="8">
        <v>111.75</v>
      </c>
      <c r="B256" s="3" t="str">
        <f t="shared" si="1"/>
        <v>#REF!</v>
      </c>
    </row>
    <row r="257">
      <c r="A257" s="8">
        <v>112.81</v>
      </c>
      <c r="B257" s="3" t="str">
        <f t="shared" si="1"/>
        <v>#REF!</v>
      </c>
    </row>
    <row r="258">
      <c r="A258" s="9">
        <f>+0.45</f>
        <v>0.45</v>
      </c>
      <c r="B258" s="3" t="str">
        <f t="shared" si="1"/>
        <v>#REF!</v>
      </c>
    </row>
    <row r="259">
      <c r="A259" s="9">
        <f>+0.4%</f>
        <v>0.004</v>
      </c>
      <c r="B259" s="3" t="str">
        <f t="shared" si="1"/>
        <v>#REF!</v>
      </c>
    </row>
    <row r="260">
      <c r="A260" s="16">
        <v>152733.0</v>
      </c>
      <c r="B260" s="3" t="str">
        <f t="shared" si="1"/>
        <v>#REF!</v>
      </c>
    </row>
    <row r="261">
      <c r="A261" s="16">
        <v>219071.0</v>
      </c>
      <c r="B261" s="3" t="str">
        <f t="shared" si="1"/>
        <v>#REF!</v>
      </c>
    </row>
    <row r="262">
      <c r="A262" s="7">
        <v>40913.0</v>
      </c>
      <c r="B262" s="3" t="str">
        <f t="shared" si="1"/>
        <v>#REF!</v>
      </c>
    </row>
    <row r="263">
      <c r="A263" s="8">
        <v>113.55</v>
      </c>
      <c r="B263" s="3" t="str">
        <f t="shared" si="1"/>
        <v>#REF!</v>
      </c>
    </row>
    <row r="264">
      <c r="A264" s="8">
        <v>114.22</v>
      </c>
      <c r="B264" s="3" t="str">
        <f t="shared" si="1"/>
        <v>#REF!</v>
      </c>
    </row>
    <row r="265">
      <c r="A265" s="8">
        <v>111.75</v>
      </c>
      <c r="B265" s="3" t="str">
        <f t="shared" si="1"/>
        <v>#REF!</v>
      </c>
    </row>
    <row r="266">
      <c r="A266" s="8">
        <v>112.36</v>
      </c>
      <c r="B266" s="3" t="str">
        <f t="shared" si="1"/>
        <v>#REF!</v>
      </c>
    </row>
    <row r="267">
      <c r="A267" s="11">
        <v>-0.95</v>
      </c>
      <c r="B267" s="3" t="str">
        <f t="shared" si="1"/>
        <v>#REF!</v>
      </c>
    </row>
    <row r="268">
      <c r="A268" s="12">
        <v>-0.0084</v>
      </c>
      <c r="B268" s="3" t="str">
        <f t="shared" si="1"/>
        <v>#REF!</v>
      </c>
    </row>
    <row r="269">
      <c r="A269" s="17">
        <v>133734.0</v>
      </c>
      <c r="B269" s="3" t="str">
        <f t="shared" si="1"/>
        <v>#REF!</v>
      </c>
    </row>
    <row r="270">
      <c r="A270" s="17">
        <v>203840.0</v>
      </c>
      <c r="B270" s="3" t="str">
        <f t="shared" si="1"/>
        <v>#REF!</v>
      </c>
    </row>
    <row r="271">
      <c r="A271" s="7">
        <v>40912.0</v>
      </c>
      <c r="B271" s="3" t="str">
        <f t="shared" si="1"/>
        <v>#REF!</v>
      </c>
    </row>
    <row r="272">
      <c r="A272" s="8">
        <v>111.5</v>
      </c>
      <c r="B272" s="3" t="str">
        <f t="shared" si="1"/>
        <v>#REF!</v>
      </c>
    </row>
    <row r="273">
      <c r="A273" s="8">
        <v>113.55</v>
      </c>
      <c r="B273" s="3" t="str">
        <f t="shared" si="1"/>
        <v>#REF!</v>
      </c>
    </row>
    <row r="274">
      <c r="A274" s="8">
        <v>110.84</v>
      </c>
      <c r="B274" s="3" t="str">
        <f t="shared" si="1"/>
        <v>#REF!</v>
      </c>
    </row>
    <row r="275">
      <c r="A275" s="8">
        <v>113.31</v>
      </c>
      <c r="B275" s="3" t="str">
        <f t="shared" si="1"/>
        <v>#REF!</v>
      </c>
    </row>
    <row r="276">
      <c r="A276" s="9">
        <f>+1.78</f>
        <v>1.78</v>
      </c>
      <c r="B276" s="3" t="str">
        <f t="shared" si="1"/>
        <v>#REF!</v>
      </c>
    </row>
    <row r="277">
      <c r="A277" s="9">
        <f>+1.6%</f>
        <v>0.016</v>
      </c>
      <c r="B277" s="3" t="str">
        <f t="shared" si="1"/>
        <v>#REF!</v>
      </c>
    </row>
    <row r="278">
      <c r="A278" s="16">
        <v>147915.0</v>
      </c>
      <c r="B278" s="3" t="str">
        <f t="shared" si="1"/>
        <v>#REF!</v>
      </c>
    </row>
    <row r="279">
      <c r="A279" s="16">
        <v>196911.0</v>
      </c>
      <c r="B279" s="3" t="str">
        <f t="shared" si="1"/>
        <v>#REF!</v>
      </c>
    </row>
    <row r="280">
      <c r="A280" s="7">
        <v>40911.0</v>
      </c>
      <c r="B280" s="3" t="str">
        <f t="shared" si="1"/>
        <v>#REF!</v>
      </c>
    </row>
    <row r="281">
      <c r="A281" s="8">
        <v>107.87</v>
      </c>
      <c r="B281" s="3" t="str">
        <f t="shared" si="1"/>
        <v>#REF!</v>
      </c>
    </row>
    <row r="282">
      <c r="A282" s="8">
        <v>111.81</v>
      </c>
      <c r="B282" s="3" t="str">
        <f t="shared" si="1"/>
        <v>#REF!</v>
      </c>
    </row>
    <row r="283">
      <c r="A283" s="8">
        <v>107.87</v>
      </c>
      <c r="B283" s="3" t="str">
        <f t="shared" si="1"/>
        <v>#REF!</v>
      </c>
    </row>
    <row r="284">
      <c r="A284" s="8">
        <v>111.53</v>
      </c>
      <c r="B284" s="3" t="str">
        <f t="shared" si="1"/>
        <v>#REF!</v>
      </c>
    </row>
    <row r="285">
      <c r="A285" s="9">
        <f>+4.66</f>
        <v>4.66</v>
      </c>
      <c r="B285" s="3" t="str">
        <f t="shared" si="1"/>
        <v>#REF!</v>
      </c>
    </row>
    <row r="286">
      <c r="A286" s="9">
        <f>+4.36%</f>
        <v>0.0436</v>
      </c>
      <c r="B286" s="3" t="str">
        <f t="shared" si="1"/>
        <v>#REF!</v>
      </c>
    </row>
    <row r="287">
      <c r="A287" s="16">
        <v>114149.0</v>
      </c>
      <c r="B287" s="3" t="str">
        <f t="shared" si="1"/>
        <v>#REF!</v>
      </c>
    </row>
    <row r="288">
      <c r="A288" s="16">
        <v>183691.0</v>
      </c>
      <c r="B288" s="3" t="str">
        <f t="shared" si="1"/>
        <v>#REF!</v>
      </c>
    </row>
    <row r="289">
      <c r="A289" s="14">
        <v>40907.0</v>
      </c>
      <c r="B289" s="3" t="str">
        <f t="shared" si="1"/>
        <v>#REF!</v>
      </c>
    </row>
    <row r="290">
      <c r="A290" s="8">
        <v>107.56</v>
      </c>
      <c r="B290" s="3" t="str">
        <f t="shared" si="1"/>
        <v>#REF!</v>
      </c>
    </row>
    <row r="291">
      <c r="A291" s="8">
        <v>107.75</v>
      </c>
      <c r="B291" s="3" t="str">
        <f t="shared" si="1"/>
        <v>#REF!</v>
      </c>
    </row>
    <row r="292">
      <c r="A292" s="8">
        <v>106.15</v>
      </c>
      <c r="B292" s="3" t="str">
        <f t="shared" si="1"/>
        <v>#REF!</v>
      </c>
    </row>
    <row r="293">
      <c r="A293" s="8">
        <v>106.87</v>
      </c>
      <c r="B293" s="3" t="str">
        <f t="shared" si="1"/>
        <v>#REF!</v>
      </c>
    </row>
    <row r="294">
      <c r="A294" s="11">
        <v>-0.65</v>
      </c>
      <c r="B294" s="3" t="str">
        <f t="shared" si="1"/>
        <v>#REF!</v>
      </c>
    </row>
    <row r="295">
      <c r="A295" s="12">
        <v>-0.006</v>
      </c>
      <c r="B295" s="3" t="str">
        <f t="shared" si="1"/>
        <v>#REF!</v>
      </c>
    </row>
    <row r="296">
      <c r="A296" s="17">
        <v>52765.0</v>
      </c>
      <c r="B296" s="3" t="str">
        <f t="shared" si="1"/>
        <v>#REF!</v>
      </c>
    </row>
    <row r="297">
      <c r="A297" s="17">
        <v>183455.0</v>
      </c>
      <c r="B297" s="3" t="str">
        <f t="shared" si="1"/>
        <v>#REF!</v>
      </c>
    </row>
    <row r="298">
      <c r="A298" s="14">
        <v>40906.0</v>
      </c>
      <c r="B298" s="3" t="str">
        <f t="shared" si="1"/>
        <v>#REF!</v>
      </c>
    </row>
    <row r="299">
      <c r="A299" s="8">
        <v>106.95</v>
      </c>
      <c r="B299" s="3" t="str">
        <f t="shared" si="1"/>
        <v>#REF!</v>
      </c>
    </row>
    <row r="300">
      <c r="A300" s="8">
        <v>107.62</v>
      </c>
      <c r="B300" s="3" t="str">
        <f t="shared" si="1"/>
        <v>#REF!</v>
      </c>
    </row>
    <row r="301">
      <c r="A301" s="8">
        <v>106.12</v>
      </c>
      <c r="B301" s="3" t="str">
        <f t="shared" si="1"/>
        <v>#REF!</v>
      </c>
    </row>
    <row r="302">
      <c r="A302" s="8">
        <v>107.52</v>
      </c>
      <c r="B302" s="3" t="str">
        <f t="shared" si="1"/>
        <v>#REF!</v>
      </c>
    </row>
    <row r="303">
      <c r="A303" s="9">
        <f>+0.49</f>
        <v>0.49</v>
      </c>
      <c r="B303" s="3" t="str">
        <f t="shared" si="1"/>
        <v>#REF!</v>
      </c>
    </row>
    <row r="304">
      <c r="A304" s="9">
        <f>+0.46%</f>
        <v>0.0046</v>
      </c>
      <c r="B304" s="3" t="str">
        <f t="shared" si="1"/>
        <v>#REF!</v>
      </c>
    </row>
    <row r="305">
      <c r="A305" s="16">
        <v>64762.0</v>
      </c>
      <c r="B305" s="3" t="str">
        <f t="shared" si="1"/>
        <v>#REF!</v>
      </c>
    </row>
    <row r="306">
      <c r="A306" s="16">
        <v>171557.0</v>
      </c>
      <c r="B306" s="3" t="str">
        <f t="shared" si="1"/>
        <v>#REF!</v>
      </c>
    </row>
    <row r="307">
      <c r="A307" s="14">
        <v>40905.0</v>
      </c>
      <c r="B307" s="3" t="str">
        <f t="shared" si="1"/>
        <v>#REF!</v>
      </c>
    </row>
    <row r="308">
      <c r="A308" s="8">
        <v>108.43</v>
      </c>
      <c r="B308" s="3" t="str">
        <f t="shared" si="1"/>
        <v>#REF!</v>
      </c>
    </row>
    <row r="309">
      <c r="A309" s="8">
        <v>108.75</v>
      </c>
      <c r="B309" s="3" t="str">
        <f t="shared" si="1"/>
        <v>#REF!</v>
      </c>
    </row>
    <row r="310">
      <c r="A310" s="8">
        <v>106.21</v>
      </c>
      <c r="B310" s="3" t="str">
        <f t="shared" si="1"/>
        <v>#REF!</v>
      </c>
    </row>
    <row r="311">
      <c r="A311" s="8">
        <v>107.03</v>
      </c>
      <c r="B311" s="3" t="str">
        <f t="shared" si="1"/>
        <v>#REF!</v>
      </c>
    </row>
    <row r="312">
      <c r="A312" s="11">
        <v>-1.54</v>
      </c>
      <c r="B312" s="3" t="str">
        <f t="shared" si="1"/>
        <v>#REF!</v>
      </c>
    </row>
    <row r="313">
      <c r="A313" s="12">
        <v>-0.0142</v>
      </c>
      <c r="B313" s="3" t="str">
        <f t="shared" si="1"/>
        <v>#REF!</v>
      </c>
    </row>
    <row r="314">
      <c r="A314" s="17">
        <v>60048.0</v>
      </c>
      <c r="B314" s="3" t="str">
        <f t="shared" si="1"/>
        <v>#REF!</v>
      </c>
    </row>
    <row r="315">
      <c r="A315" s="17">
        <v>173249.0</v>
      </c>
      <c r="B315" s="3" t="str">
        <f t="shared" si="1"/>
        <v>#REF!</v>
      </c>
    </row>
    <row r="316">
      <c r="A316" s="14">
        <v>40904.0</v>
      </c>
      <c r="B316" s="3" t="str">
        <f t="shared" si="1"/>
        <v>#REF!</v>
      </c>
    </row>
    <row r="317">
      <c r="A317" s="8">
        <v>107.4</v>
      </c>
      <c r="B317" s="3" t="str">
        <f t="shared" si="1"/>
        <v>#REF!</v>
      </c>
    </row>
    <row r="318">
      <c r="A318" s="8">
        <v>108.8</v>
      </c>
      <c r="B318" s="3" t="str">
        <f t="shared" si="1"/>
        <v>#REF!</v>
      </c>
    </row>
    <row r="319">
      <c r="A319" s="8">
        <v>107.15</v>
      </c>
      <c r="B319" s="3" t="str">
        <f t="shared" si="1"/>
        <v>#REF!</v>
      </c>
    </row>
    <row r="320">
      <c r="A320" s="8">
        <v>108.57</v>
      </c>
      <c r="B320" s="3" t="str">
        <f t="shared" si="1"/>
        <v>#REF!</v>
      </c>
    </row>
    <row r="321">
      <c r="A321" s="9">
        <f>+1.3</f>
        <v>1.3</v>
      </c>
      <c r="B321" s="3" t="str">
        <f t="shared" si="1"/>
        <v>#REF!</v>
      </c>
    </row>
    <row r="322">
      <c r="A322" s="9">
        <f>+1.21%</f>
        <v>0.0121</v>
      </c>
      <c r="B322" s="3" t="str">
        <f t="shared" si="1"/>
        <v>#REF!</v>
      </c>
    </row>
    <row r="323">
      <c r="A323" s="16">
        <v>21880.0</v>
      </c>
      <c r="B323" s="3" t="str">
        <f t="shared" si="1"/>
        <v>#REF!</v>
      </c>
    </row>
    <row r="324">
      <c r="A324" s="16">
        <v>175076.0</v>
      </c>
      <c r="B324" s="3" t="str">
        <f t="shared" si="1"/>
        <v>#REF!</v>
      </c>
    </row>
    <row r="325">
      <c r="A325" s="14">
        <v>40900.0</v>
      </c>
      <c r="B325" s="3" t="str">
        <f t="shared" si="1"/>
        <v>#REF!</v>
      </c>
    </row>
    <row r="326">
      <c r="A326" s="8">
        <v>107.17</v>
      </c>
      <c r="B326" s="3" t="str">
        <f t="shared" si="1"/>
        <v>#REF!</v>
      </c>
    </row>
    <row r="327">
      <c r="A327" s="8">
        <v>107.78</v>
      </c>
      <c r="B327" s="3" t="str">
        <f t="shared" si="1"/>
        <v>#REF!</v>
      </c>
    </row>
    <row r="328">
      <c r="A328" s="8">
        <v>106.62</v>
      </c>
      <c r="B328" s="3" t="str">
        <f t="shared" si="1"/>
        <v>#REF!</v>
      </c>
    </row>
    <row r="329">
      <c r="A329" s="8">
        <v>107.27</v>
      </c>
      <c r="B329" s="3" t="str">
        <f t="shared" si="1"/>
        <v>#REF!</v>
      </c>
    </row>
    <row r="330">
      <c r="A330" s="9">
        <f>+0.08</f>
        <v>0.08</v>
      </c>
      <c r="B330" s="3" t="str">
        <f t="shared" si="1"/>
        <v>#REF!</v>
      </c>
    </row>
    <row r="331">
      <c r="A331" s="9">
        <f>+0.07%</f>
        <v>0.0007</v>
      </c>
      <c r="B331" s="3" t="str">
        <f t="shared" si="1"/>
        <v>#REF!</v>
      </c>
    </row>
    <row r="332">
      <c r="A332" s="16">
        <v>32017.0</v>
      </c>
      <c r="B332" s="3" t="str">
        <f t="shared" si="1"/>
        <v>#REF!</v>
      </c>
    </row>
    <row r="333">
      <c r="A333" s="16">
        <v>174744.0</v>
      </c>
      <c r="B333" s="3" t="str">
        <f t="shared" si="1"/>
        <v>#REF!</v>
      </c>
    </row>
    <row r="334">
      <c r="A334" s="14">
        <v>40899.0</v>
      </c>
      <c r="B334" s="3" t="str">
        <f t="shared" si="1"/>
        <v>#REF!</v>
      </c>
    </row>
    <row r="335">
      <c r="A335" s="8">
        <v>107.19</v>
      </c>
      <c r="B335" s="3" t="str">
        <f t="shared" si="1"/>
        <v>#REF!</v>
      </c>
    </row>
    <row r="336">
      <c r="A336" s="8">
        <v>107.7</v>
      </c>
      <c r="B336" s="3" t="str">
        <f t="shared" si="1"/>
        <v>#REF!</v>
      </c>
    </row>
    <row r="337">
      <c r="A337" s="8">
        <v>106.5</v>
      </c>
      <c r="B337" s="3" t="str">
        <f t="shared" si="1"/>
        <v>#REF!</v>
      </c>
    </row>
    <row r="338">
      <c r="A338" s="8">
        <v>107.19</v>
      </c>
      <c r="B338" s="3" t="str">
        <f t="shared" si="1"/>
        <v>#REF!</v>
      </c>
    </row>
    <row r="339">
      <c r="A339" s="9">
        <f>+0.16</f>
        <v>0.16</v>
      </c>
      <c r="B339" s="3" t="str">
        <f t="shared" si="1"/>
        <v>#REF!</v>
      </c>
    </row>
    <row r="340">
      <c r="A340" s="9">
        <f>+0.15%</f>
        <v>0.0015</v>
      </c>
      <c r="B340" s="3" t="str">
        <f t="shared" si="1"/>
        <v>#REF!</v>
      </c>
    </row>
    <row r="341">
      <c r="A341" s="16">
        <v>62969.0</v>
      </c>
      <c r="B341" s="3" t="str">
        <f t="shared" si="1"/>
        <v>#REF!</v>
      </c>
    </row>
    <row r="342">
      <c r="A342" s="16">
        <v>171622.0</v>
      </c>
      <c r="B342" s="3" t="str">
        <f t="shared" si="1"/>
        <v>#REF!</v>
      </c>
    </row>
    <row r="343">
      <c r="A343" s="14">
        <v>40898.0</v>
      </c>
      <c r="B343" s="3" t="str">
        <f t="shared" si="1"/>
        <v>#REF!</v>
      </c>
    </row>
    <row r="344">
      <c r="A344" s="8">
        <v>106.44</v>
      </c>
      <c r="B344" s="3" t="str">
        <f t="shared" si="1"/>
        <v>#REF!</v>
      </c>
    </row>
    <row r="345">
      <c r="A345" s="8">
        <v>107.49</v>
      </c>
      <c r="B345" s="3" t="str">
        <f t="shared" si="1"/>
        <v>#REF!</v>
      </c>
    </row>
    <row r="346">
      <c r="A346" s="8">
        <v>105.48</v>
      </c>
      <c r="B346" s="3" t="str">
        <f t="shared" si="1"/>
        <v>#REF!</v>
      </c>
    </row>
    <row r="347">
      <c r="A347" s="8">
        <v>107.03</v>
      </c>
      <c r="B347" s="3" t="str">
        <f t="shared" si="1"/>
        <v>#REF!</v>
      </c>
    </row>
    <row r="348">
      <c r="A348" s="9">
        <f>+1.03</f>
        <v>1.03</v>
      </c>
      <c r="B348" s="3" t="str">
        <f t="shared" si="1"/>
        <v>#REF!</v>
      </c>
    </row>
    <row r="349">
      <c r="A349" s="9">
        <f>+0.97%</f>
        <v>0.0097</v>
      </c>
      <c r="B349" s="3" t="str">
        <f t="shared" si="1"/>
        <v>#REF!</v>
      </c>
    </row>
    <row r="350">
      <c r="A350" s="16">
        <v>76498.0</v>
      </c>
      <c r="B350" s="3" t="str">
        <f t="shared" si="1"/>
        <v>#REF!</v>
      </c>
    </row>
    <row r="351">
      <c r="A351" s="16">
        <v>167157.0</v>
      </c>
      <c r="B351" s="3" t="str">
        <f t="shared" si="1"/>
        <v>#REF!</v>
      </c>
    </row>
    <row r="352">
      <c r="A352" s="14">
        <v>40897.0</v>
      </c>
      <c r="B352" s="3" t="str">
        <f t="shared" si="1"/>
        <v>#REF!</v>
      </c>
    </row>
    <row r="353">
      <c r="A353" s="8">
        <v>103.57</v>
      </c>
      <c r="B353" s="3" t="str">
        <f t="shared" si="1"/>
        <v>#REF!</v>
      </c>
    </row>
    <row r="354">
      <c r="A354" s="8">
        <v>106.44</v>
      </c>
      <c r="B354" s="3" t="str">
        <f t="shared" si="1"/>
        <v>#REF!</v>
      </c>
    </row>
    <row r="355">
      <c r="A355" s="8">
        <v>103.17</v>
      </c>
      <c r="B355" s="3" t="str">
        <f t="shared" si="1"/>
        <v>#REF!</v>
      </c>
    </row>
    <row r="356">
      <c r="A356" s="8">
        <v>106.0</v>
      </c>
      <c r="B356" s="3" t="str">
        <f t="shared" si="1"/>
        <v>#REF!</v>
      </c>
    </row>
    <row r="357">
      <c r="A357" s="9">
        <f>+3.11</f>
        <v>3.11</v>
      </c>
      <c r="B357" s="3" t="str">
        <f t="shared" si="1"/>
        <v>#REF!</v>
      </c>
    </row>
    <row r="358">
      <c r="A358" s="9">
        <f>+3.02%</f>
        <v>0.0302</v>
      </c>
      <c r="B358" s="3" t="str">
        <f t="shared" si="1"/>
        <v>#REF!</v>
      </c>
    </row>
    <row r="359">
      <c r="A359" s="16">
        <v>95668.0</v>
      </c>
      <c r="B359" s="3" t="str">
        <f t="shared" si="1"/>
        <v>#REF!</v>
      </c>
    </row>
    <row r="360">
      <c r="A360" s="16">
        <v>161803.0</v>
      </c>
      <c r="B360" s="3" t="str">
        <f t="shared" si="1"/>
        <v>#REF!</v>
      </c>
    </row>
    <row r="361">
      <c r="A361" s="14">
        <v>40896.0</v>
      </c>
      <c r="B361" s="3" t="str">
        <f t="shared" si="1"/>
        <v>#REF!</v>
      </c>
    </row>
    <row r="362">
      <c r="A362" s="8">
        <v>103.11</v>
      </c>
      <c r="B362" s="3" t="str">
        <f t="shared" si="1"/>
        <v>#REF!</v>
      </c>
    </row>
    <row r="363">
      <c r="A363" s="8">
        <v>103.9</v>
      </c>
      <c r="B363" s="3" t="str">
        <f t="shared" si="1"/>
        <v>#REF!</v>
      </c>
    </row>
    <row r="364">
      <c r="A364" s="8">
        <v>101.86</v>
      </c>
      <c r="B364" s="3" t="str">
        <f t="shared" si="1"/>
        <v>#REF!</v>
      </c>
    </row>
    <row r="365">
      <c r="A365" s="8">
        <v>102.89</v>
      </c>
      <c r="B365" s="3" t="str">
        <f t="shared" si="1"/>
        <v>#REF!</v>
      </c>
    </row>
    <row r="366">
      <c r="A366" s="9">
        <f>+0.04</f>
        <v>0.04</v>
      </c>
      <c r="B366" s="3" t="str">
        <f t="shared" si="1"/>
        <v>#REF!</v>
      </c>
    </row>
    <row r="367">
      <c r="A367" s="9">
        <f>+0.04%</f>
        <v>0.0004</v>
      </c>
      <c r="B367" s="3" t="str">
        <f t="shared" si="1"/>
        <v>#REF!</v>
      </c>
    </row>
    <row r="368">
      <c r="A368" s="16">
        <v>74378.0</v>
      </c>
      <c r="B368" s="3" t="str">
        <f t="shared" si="1"/>
        <v>#REF!</v>
      </c>
    </row>
    <row r="369">
      <c r="A369" s="16">
        <v>154934.0</v>
      </c>
      <c r="B369" s="3" t="str">
        <f t="shared" si="1"/>
        <v>#REF!</v>
      </c>
    </row>
    <row r="370">
      <c r="A370" s="14">
        <v>40893.0</v>
      </c>
      <c r="B370" s="3" t="str">
        <f t="shared" si="1"/>
        <v>#REF!</v>
      </c>
    </row>
    <row r="371">
      <c r="A371" s="8">
        <v>103.25</v>
      </c>
      <c r="B371" s="3" t="str">
        <f t="shared" si="1"/>
        <v>#REF!</v>
      </c>
    </row>
    <row r="372">
      <c r="A372" s="8">
        <v>104.1</v>
      </c>
      <c r="B372" s="3" t="str">
        <f t="shared" si="1"/>
        <v>#REF!</v>
      </c>
    </row>
    <row r="373">
      <c r="A373" s="8">
        <v>102.03</v>
      </c>
      <c r="B373" s="3" t="str">
        <f t="shared" si="1"/>
        <v>#REF!</v>
      </c>
    </row>
    <row r="374">
      <c r="A374" s="8">
        <v>102.85</v>
      </c>
      <c r="B374" s="3" t="str">
        <f t="shared" si="1"/>
        <v>#REF!</v>
      </c>
    </row>
    <row r="375">
      <c r="A375" s="11">
        <v>-0.37</v>
      </c>
      <c r="B375" s="3" t="str">
        <f t="shared" si="1"/>
        <v>#REF!</v>
      </c>
    </row>
    <row r="376">
      <c r="A376" s="12">
        <v>-0.0036</v>
      </c>
      <c r="B376" s="3" t="str">
        <f t="shared" si="1"/>
        <v>#REF!</v>
      </c>
    </row>
    <row r="377">
      <c r="A377" s="17">
        <v>54312.0</v>
      </c>
      <c r="B377" s="3" t="str">
        <f t="shared" si="1"/>
        <v>#REF!</v>
      </c>
    </row>
    <row r="378">
      <c r="A378" s="17">
        <v>145108.0</v>
      </c>
      <c r="B378" s="3" t="str">
        <f t="shared" si="1"/>
        <v>#REF!</v>
      </c>
    </row>
    <row r="379">
      <c r="A379" s="14">
        <v>40892.0</v>
      </c>
      <c r="B379" s="3" t="str">
        <f t="shared" si="1"/>
        <v>#REF!</v>
      </c>
    </row>
    <row r="380">
      <c r="A380" s="8">
        <v>103.72</v>
      </c>
      <c r="B380" s="3" t="str">
        <f t="shared" si="1"/>
        <v>#REF!</v>
      </c>
    </row>
    <row r="381">
      <c r="A381" s="8">
        <v>105.43</v>
      </c>
      <c r="B381" s="3" t="str">
        <f t="shared" si="1"/>
        <v>#REF!</v>
      </c>
    </row>
    <row r="382">
      <c r="A382" s="8">
        <v>102.68</v>
      </c>
      <c r="B382" s="3" t="str">
        <f t="shared" si="1"/>
        <v>#REF!</v>
      </c>
    </row>
    <row r="383">
      <c r="A383" s="8">
        <v>103.22</v>
      </c>
      <c r="B383" s="3" t="str">
        <f t="shared" si="1"/>
        <v>#REF!</v>
      </c>
    </row>
    <row r="384">
      <c r="A384" s="11">
        <v>-0.7</v>
      </c>
      <c r="B384" s="3" t="str">
        <f t="shared" si="1"/>
        <v>#REF!</v>
      </c>
    </row>
    <row r="385">
      <c r="A385" s="12">
        <v>-0.0067</v>
      </c>
      <c r="B385" s="3" t="str">
        <f t="shared" si="1"/>
        <v>#REF!</v>
      </c>
    </row>
    <row r="386">
      <c r="A386" s="17">
        <v>48319.0</v>
      </c>
      <c r="B386" s="3" t="str">
        <f t="shared" si="1"/>
        <v>#REF!</v>
      </c>
    </row>
    <row r="387">
      <c r="A387" s="17">
        <v>144947.0</v>
      </c>
      <c r="B387" s="3" t="str">
        <f t="shared" si="1"/>
        <v>#REF!</v>
      </c>
    </row>
    <row r="388">
      <c r="A388" s="14">
        <v>40891.0</v>
      </c>
      <c r="B388" s="3" t="str">
        <f t="shared" si="1"/>
        <v>#REF!</v>
      </c>
    </row>
    <row r="389">
      <c r="A389" s="8">
        <v>108.48</v>
      </c>
      <c r="B389" s="3" t="str">
        <f t="shared" si="1"/>
        <v>#REF!</v>
      </c>
    </row>
    <row r="390">
      <c r="A390" s="8">
        <v>108.79</v>
      </c>
      <c r="B390" s="3" t="str">
        <f t="shared" si="1"/>
        <v>#REF!</v>
      </c>
    </row>
    <row r="391">
      <c r="A391" s="8">
        <v>103.34</v>
      </c>
      <c r="B391" s="3" t="str">
        <f t="shared" si="1"/>
        <v>#REF!</v>
      </c>
    </row>
    <row r="392">
      <c r="A392" s="8">
        <v>103.92</v>
      </c>
      <c r="B392" s="3" t="str">
        <f t="shared" si="1"/>
        <v>#REF!</v>
      </c>
    </row>
    <row r="393">
      <c r="A393" s="11">
        <v>-4.87</v>
      </c>
      <c r="B393" s="3" t="str">
        <f t="shared" si="1"/>
        <v>#REF!</v>
      </c>
    </row>
    <row r="394">
      <c r="A394" s="12">
        <v>-0.0448</v>
      </c>
      <c r="B394" s="3" t="str">
        <f t="shared" si="1"/>
        <v>#REF!</v>
      </c>
    </row>
    <row r="395">
      <c r="A395" s="17">
        <v>65705.0</v>
      </c>
      <c r="B395" s="3" t="str">
        <f t="shared" si="1"/>
        <v>#REF!</v>
      </c>
    </row>
    <row r="396">
      <c r="A396" s="17">
        <v>146637.0</v>
      </c>
      <c r="B396" s="3" t="str">
        <f t="shared" si="1"/>
        <v>#REF!</v>
      </c>
    </row>
    <row r="397">
      <c r="A397" s="14">
        <v>40890.0</v>
      </c>
      <c r="B397" s="3" t="str">
        <f t="shared" si="1"/>
        <v>#REF!</v>
      </c>
    </row>
    <row r="398">
      <c r="A398" s="8">
        <v>106.9</v>
      </c>
      <c r="B398" s="3" t="str">
        <f t="shared" si="1"/>
        <v>#REF!</v>
      </c>
    </row>
    <row r="399">
      <c r="A399" s="8">
        <v>110.37</v>
      </c>
      <c r="B399" s="3" t="str">
        <f t="shared" si="1"/>
        <v>#REF!</v>
      </c>
    </row>
    <row r="400">
      <c r="A400" s="8">
        <v>106.76</v>
      </c>
      <c r="B400" s="3" t="str">
        <f t="shared" si="1"/>
        <v>#REF!</v>
      </c>
    </row>
    <row r="401">
      <c r="A401" s="8">
        <v>108.79</v>
      </c>
      <c r="B401" s="3" t="str">
        <f t="shared" si="1"/>
        <v>#REF!</v>
      </c>
    </row>
    <row r="402">
      <c r="A402" s="9">
        <f>+1.9</f>
        <v>1.9</v>
      </c>
      <c r="B402" s="3" t="str">
        <f t="shared" si="1"/>
        <v>#REF!</v>
      </c>
    </row>
    <row r="403">
      <c r="A403" s="9">
        <f>+1.78%</f>
        <v>0.0178</v>
      </c>
      <c r="B403" s="3" t="str">
        <f t="shared" si="1"/>
        <v>#REF!</v>
      </c>
    </row>
    <row r="404">
      <c r="A404" s="16">
        <v>74223.0</v>
      </c>
      <c r="B404" s="3" t="str">
        <f t="shared" si="1"/>
        <v>#REF!</v>
      </c>
    </row>
    <row r="405">
      <c r="A405" s="16">
        <v>145928.0</v>
      </c>
      <c r="B405" s="3" t="str">
        <f t="shared" si="1"/>
        <v>#REF!</v>
      </c>
    </row>
    <row r="406">
      <c r="A406" s="14">
        <v>40889.0</v>
      </c>
      <c r="B406" s="3" t="str">
        <f t="shared" si="1"/>
        <v>#REF!</v>
      </c>
    </row>
    <row r="407">
      <c r="A407" s="8">
        <v>108.35</v>
      </c>
      <c r="B407" s="3" t="str">
        <f t="shared" si="1"/>
        <v>#REF!</v>
      </c>
    </row>
    <row r="408">
      <c r="A408" s="8">
        <v>108.39</v>
      </c>
      <c r="B408" s="3" t="str">
        <f t="shared" si="1"/>
        <v>#REF!</v>
      </c>
    </row>
    <row r="409">
      <c r="A409" s="8">
        <v>106.79</v>
      </c>
      <c r="B409" s="3" t="str">
        <f t="shared" si="1"/>
        <v>#REF!</v>
      </c>
    </row>
    <row r="410">
      <c r="A410" s="8">
        <v>106.89</v>
      </c>
      <c r="B410" s="3" t="str">
        <f t="shared" si="1"/>
        <v>#REF!</v>
      </c>
    </row>
    <row r="411">
      <c r="A411" s="11">
        <v>-1.43</v>
      </c>
      <c r="B411" s="3" t="str">
        <f t="shared" si="1"/>
        <v>#REF!</v>
      </c>
    </row>
    <row r="412">
      <c r="A412" s="12">
        <v>-0.0132</v>
      </c>
      <c r="B412" s="3" t="str">
        <f t="shared" si="1"/>
        <v>#REF!</v>
      </c>
    </row>
    <row r="413">
      <c r="A413" s="17">
        <v>53383.0</v>
      </c>
      <c r="B413" s="3" t="str">
        <f t="shared" si="1"/>
        <v>#REF!</v>
      </c>
    </row>
    <row r="414">
      <c r="A414" s="17">
        <v>135605.0</v>
      </c>
      <c r="B414" s="3" t="str">
        <f t="shared" si="1"/>
        <v>#REF!</v>
      </c>
    </row>
    <row r="415">
      <c r="A415" s="7">
        <v>40886.0</v>
      </c>
      <c r="B415" s="3" t="str">
        <f t="shared" si="1"/>
        <v>#REF!</v>
      </c>
    </row>
    <row r="416">
      <c r="A416" s="8">
        <v>107.27</v>
      </c>
      <c r="B416" s="3" t="str">
        <f t="shared" si="1"/>
        <v>#REF!</v>
      </c>
    </row>
    <row r="417">
      <c r="A417" s="8">
        <v>108.74</v>
      </c>
      <c r="B417" s="3" t="str">
        <f t="shared" si="1"/>
        <v>#REF!</v>
      </c>
    </row>
    <row r="418">
      <c r="A418" s="8">
        <v>106.77</v>
      </c>
      <c r="B418" s="3" t="str">
        <f t="shared" si="1"/>
        <v>#REF!</v>
      </c>
    </row>
    <row r="419">
      <c r="A419" s="8">
        <v>108.32</v>
      </c>
      <c r="B419" s="3" t="str">
        <f t="shared" si="1"/>
        <v>#REF!</v>
      </c>
    </row>
    <row r="420">
      <c r="A420" s="9">
        <f>+0.62</f>
        <v>0.62</v>
      </c>
      <c r="B420" s="3" t="str">
        <f t="shared" si="1"/>
        <v>#REF!</v>
      </c>
    </row>
    <row r="421">
      <c r="A421" s="9">
        <f>+0.58%</f>
        <v>0.0058</v>
      </c>
      <c r="B421" s="3" t="str">
        <f t="shared" si="1"/>
        <v>#REF!</v>
      </c>
    </row>
    <row r="422">
      <c r="A422" s="16">
        <v>51727.0</v>
      </c>
      <c r="B422" s="3" t="str">
        <f t="shared" si="1"/>
        <v>#REF!</v>
      </c>
    </row>
    <row r="423">
      <c r="A423" s="16">
        <v>124324.0</v>
      </c>
      <c r="B423" s="3" t="str">
        <f t="shared" si="1"/>
        <v>#REF!</v>
      </c>
    </row>
    <row r="424">
      <c r="A424" s="7">
        <v>40885.0</v>
      </c>
      <c r="B424" s="3" t="str">
        <f t="shared" si="1"/>
        <v>#REF!</v>
      </c>
    </row>
    <row r="425">
      <c r="A425" s="8">
        <v>109.03</v>
      </c>
      <c r="B425" s="3" t="str">
        <f t="shared" si="1"/>
        <v>#REF!</v>
      </c>
    </row>
    <row r="426">
      <c r="A426" s="8">
        <v>110.24</v>
      </c>
      <c r="B426" s="3" t="str">
        <f t="shared" si="1"/>
        <v>#REF!</v>
      </c>
    </row>
    <row r="427">
      <c r="A427" s="8">
        <v>106.87</v>
      </c>
      <c r="B427" s="3" t="str">
        <f t="shared" si="1"/>
        <v>#REF!</v>
      </c>
    </row>
    <row r="428">
      <c r="A428" s="8">
        <v>107.7</v>
      </c>
      <c r="B428" s="3" t="str">
        <f t="shared" si="1"/>
        <v>#REF!</v>
      </c>
    </row>
    <row r="429">
      <c r="A429" s="11">
        <v>-1.27</v>
      </c>
      <c r="B429" s="3" t="str">
        <f t="shared" si="1"/>
        <v>#REF!</v>
      </c>
    </row>
    <row r="430">
      <c r="A430" s="12">
        <v>-0.0117</v>
      </c>
      <c r="B430" s="3" t="str">
        <f t="shared" si="1"/>
        <v>#REF!</v>
      </c>
    </row>
    <row r="431">
      <c r="A431" s="17">
        <v>62393.0</v>
      </c>
      <c r="B431" s="3" t="str">
        <f t="shared" si="1"/>
        <v>#REF!</v>
      </c>
    </row>
    <row r="432">
      <c r="A432" s="17">
        <v>115519.0</v>
      </c>
      <c r="B432" s="3" t="str">
        <f t="shared" si="1"/>
        <v>#REF!</v>
      </c>
    </row>
    <row r="433">
      <c r="A433" s="7">
        <v>40884.0</v>
      </c>
      <c r="B433" s="3" t="str">
        <f t="shared" si="1"/>
        <v>#REF!</v>
      </c>
    </row>
    <row r="434">
      <c r="A434" s="8">
        <v>110.02</v>
      </c>
      <c r="B434" s="3" t="str">
        <f t="shared" si="1"/>
        <v>#REF!</v>
      </c>
    </row>
    <row r="435">
      <c r="A435" s="8">
        <v>110.7</v>
      </c>
      <c r="B435" s="3" t="str">
        <f t="shared" si="1"/>
        <v>#REF!</v>
      </c>
    </row>
    <row r="436">
      <c r="A436" s="8">
        <v>108.45</v>
      </c>
      <c r="B436" s="3" t="str">
        <f t="shared" si="1"/>
        <v>#REF!</v>
      </c>
    </row>
    <row r="437">
      <c r="A437" s="8">
        <v>108.97</v>
      </c>
      <c r="B437" s="3" t="str">
        <f t="shared" si="1"/>
        <v>#REF!</v>
      </c>
    </row>
    <row r="438">
      <c r="A438" s="11">
        <v>-1.16</v>
      </c>
      <c r="B438" s="3" t="str">
        <f t="shared" si="1"/>
        <v>#REF!</v>
      </c>
    </row>
    <row r="439">
      <c r="A439" s="12">
        <v>-0.0105</v>
      </c>
      <c r="B439" s="3" t="str">
        <f t="shared" si="1"/>
        <v>#REF!</v>
      </c>
    </row>
    <row r="440">
      <c r="A440" s="17">
        <v>53993.0</v>
      </c>
      <c r="B440" s="3" t="str">
        <f t="shared" si="1"/>
        <v>#REF!</v>
      </c>
    </row>
    <row r="441">
      <c r="A441" s="17">
        <v>111543.0</v>
      </c>
      <c r="B441" s="3" t="str">
        <f t="shared" si="1"/>
        <v>#REF!</v>
      </c>
    </row>
    <row r="442">
      <c r="A442" s="7">
        <v>40883.0</v>
      </c>
      <c r="B442" s="3" t="str">
        <f t="shared" si="1"/>
        <v>#REF!</v>
      </c>
    </row>
    <row r="443">
      <c r="A443" s="8">
        <v>108.5</v>
      </c>
      <c r="B443" s="3" t="str">
        <f t="shared" si="1"/>
        <v>#REF!</v>
      </c>
    </row>
    <row r="444">
      <c r="A444" s="8">
        <v>110.2</v>
      </c>
      <c r="B444" s="3" t="str">
        <f t="shared" si="1"/>
        <v>#REF!</v>
      </c>
    </row>
    <row r="445">
      <c r="A445" s="8">
        <v>108.5</v>
      </c>
      <c r="B445" s="3" t="str">
        <f t="shared" si="1"/>
        <v>#REF!</v>
      </c>
    </row>
    <row r="446">
      <c r="A446" s="8">
        <v>110.13</v>
      </c>
      <c r="B446" s="3" t="str">
        <f t="shared" si="1"/>
        <v>#REF!</v>
      </c>
    </row>
    <row r="447">
      <c r="A447" s="9">
        <f>+0.93</f>
        <v>0.93</v>
      </c>
      <c r="B447" s="3" t="str">
        <f t="shared" si="1"/>
        <v>#REF!</v>
      </c>
    </row>
    <row r="448">
      <c r="A448" s="9">
        <f>+0.85%</f>
        <v>0.0085</v>
      </c>
      <c r="B448" s="3" t="str">
        <f t="shared" si="1"/>
        <v>#REF!</v>
      </c>
    </row>
    <row r="449">
      <c r="A449" s="16">
        <v>44212.0</v>
      </c>
      <c r="B449" s="3" t="str">
        <f t="shared" si="1"/>
        <v>#REF!</v>
      </c>
    </row>
    <row r="450">
      <c r="A450" s="16">
        <v>102985.0</v>
      </c>
      <c r="B450" s="3" t="str">
        <f t="shared" si="1"/>
        <v>#REF!</v>
      </c>
    </row>
    <row r="451">
      <c r="A451" s="7">
        <v>40882.0</v>
      </c>
      <c r="B451" s="3" t="str">
        <f t="shared" si="1"/>
        <v>#REF!</v>
      </c>
    </row>
    <row r="452">
      <c r="A452" s="8">
        <v>109.86</v>
      </c>
      <c r="B452" s="3" t="str">
        <f t="shared" si="1"/>
        <v>#REF!</v>
      </c>
    </row>
    <row r="453">
      <c r="A453" s="8">
        <v>110.8</v>
      </c>
      <c r="B453" s="3" t="str">
        <f t="shared" si="1"/>
        <v>#REF!</v>
      </c>
    </row>
    <row r="454">
      <c r="A454" s="8">
        <v>108.6</v>
      </c>
      <c r="B454" s="3" t="str">
        <f t="shared" si="1"/>
        <v>#REF!</v>
      </c>
    </row>
    <row r="455">
      <c r="A455" s="8">
        <v>109.2</v>
      </c>
      <c r="B455" s="3" t="str">
        <f t="shared" si="1"/>
        <v>#REF!</v>
      </c>
    </row>
    <row r="456">
      <c r="A456" s="11">
        <v>-0.15</v>
      </c>
      <c r="B456" s="3" t="str">
        <f t="shared" si="1"/>
        <v>#REF!</v>
      </c>
    </row>
    <row r="457">
      <c r="A457" s="12">
        <v>-0.0014</v>
      </c>
      <c r="B457" s="3" t="str">
        <f t="shared" si="1"/>
        <v>#REF!</v>
      </c>
    </row>
    <row r="458">
      <c r="A458" s="17">
        <v>44114.0</v>
      </c>
      <c r="B458" s="3" t="str">
        <f t="shared" si="1"/>
        <v>#REF!</v>
      </c>
    </row>
    <row r="459">
      <c r="A459" s="17">
        <v>95697.0</v>
      </c>
      <c r="B459" s="3" t="str">
        <f t="shared" si="1"/>
        <v>#REF!</v>
      </c>
    </row>
    <row r="460">
      <c r="A460" s="7">
        <v>40879.0</v>
      </c>
      <c r="B460" s="3" t="str">
        <f t="shared" si="1"/>
        <v>#REF!</v>
      </c>
    </row>
    <row r="461">
      <c r="A461" s="8">
        <v>108.5</v>
      </c>
      <c r="B461" s="3" t="str">
        <f t="shared" si="1"/>
        <v>#REF!</v>
      </c>
    </row>
    <row r="462">
      <c r="A462" s="8">
        <v>109.74</v>
      </c>
      <c r="B462" s="3" t="str">
        <f t="shared" si="1"/>
        <v>#REF!</v>
      </c>
    </row>
    <row r="463">
      <c r="A463" s="8">
        <v>108.05</v>
      </c>
      <c r="B463" s="3" t="str">
        <f t="shared" si="1"/>
        <v>#REF!</v>
      </c>
    </row>
    <row r="464">
      <c r="A464" s="8">
        <v>109.35</v>
      </c>
      <c r="B464" s="3" t="str">
        <f t="shared" si="1"/>
        <v>#REF!</v>
      </c>
    </row>
    <row r="465">
      <c r="A465" s="9">
        <f>+0.96</f>
        <v>0.96</v>
      </c>
      <c r="B465" s="3" t="str">
        <f t="shared" si="1"/>
        <v>#REF!</v>
      </c>
    </row>
    <row r="466">
      <c r="A466" s="9">
        <f>+0.89%</f>
        <v>0.0089</v>
      </c>
      <c r="B466" s="3" t="str">
        <f t="shared" si="1"/>
        <v>#REF!</v>
      </c>
    </row>
    <row r="467">
      <c r="A467" s="16">
        <v>44339.0</v>
      </c>
      <c r="B467" s="3" t="str">
        <f t="shared" si="1"/>
        <v>#REF!</v>
      </c>
    </row>
    <row r="468">
      <c r="A468" s="16">
        <v>91301.0</v>
      </c>
      <c r="B468" s="3" t="str">
        <f t="shared" si="1"/>
        <v>#REF!</v>
      </c>
    </row>
    <row r="469">
      <c r="A469" s="7">
        <v>40878.0</v>
      </c>
      <c r="B469" s="3" t="str">
        <f t="shared" si="1"/>
        <v>#REF!</v>
      </c>
    </row>
    <row r="470">
      <c r="A470" s="8">
        <v>109.43</v>
      </c>
      <c r="B470" s="3" t="str">
        <f t="shared" si="1"/>
        <v>#REF!</v>
      </c>
    </row>
    <row r="471">
      <c r="A471" s="8">
        <v>110.07</v>
      </c>
      <c r="B471" s="3" t="str">
        <f t="shared" si="1"/>
        <v>#REF!</v>
      </c>
    </row>
    <row r="472">
      <c r="A472" s="8">
        <v>107.53</v>
      </c>
      <c r="B472" s="3" t="str">
        <f t="shared" si="1"/>
        <v>#REF!</v>
      </c>
    </row>
    <row r="473">
      <c r="A473" s="8">
        <v>108.39</v>
      </c>
      <c r="B473" s="3" t="str">
        <f t="shared" si="1"/>
        <v>#REF!</v>
      </c>
    </row>
    <row r="474">
      <c r="A474" s="11">
        <v>-1.09</v>
      </c>
      <c r="B474" s="3" t="str">
        <f t="shared" si="1"/>
        <v>#REF!</v>
      </c>
    </row>
    <row r="475">
      <c r="A475" s="12">
        <v>-0.01</v>
      </c>
      <c r="B475" s="3" t="str">
        <f t="shared" si="1"/>
        <v>#REF!</v>
      </c>
    </row>
    <row r="476">
      <c r="A476" s="17">
        <v>63832.0</v>
      </c>
      <c r="B476" s="3" t="str">
        <f t="shared" si="1"/>
        <v>#REF!</v>
      </c>
    </row>
    <row r="477">
      <c r="A477" s="17">
        <v>91020.0</v>
      </c>
      <c r="B477" s="3" t="str">
        <f t="shared" si="1"/>
        <v>#REF!</v>
      </c>
    </row>
    <row r="478">
      <c r="A478" s="14">
        <v>40877.0</v>
      </c>
      <c r="B478" s="3" t="str">
        <f t="shared" si="1"/>
        <v>#REF!</v>
      </c>
    </row>
    <row r="479">
      <c r="A479" s="8">
        <v>108.9</v>
      </c>
      <c r="B479" s="3" t="str">
        <f t="shared" si="1"/>
        <v>#REF!</v>
      </c>
    </row>
    <row r="480">
      <c r="A480" s="8">
        <v>110.72</v>
      </c>
      <c r="B480" s="3" t="str">
        <f t="shared" si="1"/>
        <v>#REF!</v>
      </c>
    </row>
    <row r="481">
      <c r="A481" s="8">
        <v>108.24</v>
      </c>
      <c r="B481" s="3" t="str">
        <f t="shared" si="1"/>
        <v>#REF!</v>
      </c>
    </row>
    <row r="482">
      <c r="A482" s="8">
        <v>109.48</v>
      </c>
      <c r="B482" s="3" t="str">
        <f t="shared" si="1"/>
        <v>#REF!</v>
      </c>
    </row>
    <row r="483">
      <c r="A483" s="9">
        <f>+0.44</f>
        <v>0.44</v>
      </c>
      <c r="B483" s="3" t="str">
        <f t="shared" si="1"/>
        <v>#REF!</v>
      </c>
    </row>
    <row r="484">
      <c r="A484" s="9">
        <f>+0.4%</f>
        <v>0.004</v>
      </c>
      <c r="B484" s="3" t="str">
        <f t="shared" si="1"/>
        <v>#REF!</v>
      </c>
    </row>
    <row r="485">
      <c r="A485" s="16">
        <v>76801.0</v>
      </c>
      <c r="B485" s="3" t="str">
        <f t="shared" si="1"/>
        <v>#REF!</v>
      </c>
    </row>
    <row r="486">
      <c r="A486" s="16">
        <v>89941.0</v>
      </c>
      <c r="B486" s="3" t="str">
        <f t="shared" si="1"/>
        <v>#REF!</v>
      </c>
    </row>
    <row r="487">
      <c r="A487" s="14">
        <v>40876.0</v>
      </c>
      <c r="B487" s="3" t="str">
        <f t="shared" si="1"/>
        <v>#REF!</v>
      </c>
    </row>
    <row r="488">
      <c r="A488" s="8">
        <v>106.67</v>
      </c>
      <c r="B488" s="3" t="str">
        <f t="shared" si="1"/>
        <v>#REF!</v>
      </c>
    </row>
    <row r="489">
      <c r="A489" s="8">
        <v>109.16</v>
      </c>
      <c r="B489" s="3" t="str">
        <f t="shared" si="1"/>
        <v>#REF!</v>
      </c>
    </row>
    <row r="490">
      <c r="A490" s="8">
        <v>106.57</v>
      </c>
      <c r="B490" s="3" t="str">
        <f t="shared" si="1"/>
        <v>#REF!</v>
      </c>
    </row>
    <row r="491">
      <c r="A491" s="8">
        <v>109.04</v>
      </c>
      <c r="B491" s="3" t="str">
        <f t="shared" si="1"/>
        <v>#REF!</v>
      </c>
    </row>
    <row r="492">
      <c r="A492" s="9">
        <f>+1.85</f>
        <v>1.85</v>
      </c>
      <c r="B492" s="3" t="str">
        <f t="shared" si="1"/>
        <v>#REF!</v>
      </c>
    </row>
    <row r="493">
      <c r="A493" s="9">
        <f>+1.73%</f>
        <v>0.0173</v>
      </c>
      <c r="B493" s="3" t="str">
        <f t="shared" si="1"/>
        <v>#REF!</v>
      </c>
    </row>
    <row r="494">
      <c r="A494" s="16">
        <v>79648.0</v>
      </c>
      <c r="B494" s="3" t="str">
        <f t="shared" si="1"/>
        <v>#REF!</v>
      </c>
    </row>
    <row r="495">
      <c r="A495" s="16">
        <v>86922.0</v>
      </c>
      <c r="B495" s="3" t="str">
        <f t="shared" si="1"/>
        <v>#REF!</v>
      </c>
    </row>
    <row r="496">
      <c r="A496" s="14">
        <v>40875.0</v>
      </c>
      <c r="B496" s="3" t="str">
        <f t="shared" si="1"/>
        <v>#REF!</v>
      </c>
    </row>
    <row r="497">
      <c r="A497" s="8">
        <v>105.41</v>
      </c>
      <c r="B497" s="3" t="str">
        <f t="shared" si="1"/>
        <v>#REF!</v>
      </c>
    </row>
    <row r="498">
      <c r="A498" s="8">
        <v>107.82</v>
      </c>
      <c r="B498" s="3" t="str">
        <f t="shared" si="1"/>
        <v>#REF!</v>
      </c>
    </row>
    <row r="499">
      <c r="A499" s="8">
        <v>105.41</v>
      </c>
      <c r="B499" s="3" t="str">
        <f t="shared" si="1"/>
        <v>#REF!</v>
      </c>
    </row>
    <row r="500">
      <c r="A500" s="8">
        <v>107.19</v>
      </c>
      <c r="B500" s="3" t="str">
        <f t="shared" si="1"/>
        <v>#REF!</v>
      </c>
    </row>
    <row r="501">
      <c r="A501" s="9">
        <f>+2</f>
        <v>2</v>
      </c>
      <c r="B501" s="3" t="str">
        <f t="shared" si="1"/>
        <v>#REF!</v>
      </c>
    </row>
    <row r="502">
      <c r="A502" s="9">
        <f>+1.9%</f>
        <v>0.019</v>
      </c>
      <c r="B502" s="3" t="str">
        <f t="shared" si="1"/>
        <v>#REF!</v>
      </c>
    </row>
    <row r="503">
      <c r="A503" s="16">
        <v>74928.0</v>
      </c>
      <c r="B503" s="3" t="str">
        <f t="shared" si="1"/>
        <v>#REF!</v>
      </c>
    </row>
    <row r="504">
      <c r="A504" s="16">
        <v>81333.0</v>
      </c>
      <c r="B504" s="3" t="str">
        <f t="shared" si="1"/>
        <v>#REF!</v>
      </c>
    </row>
    <row r="505">
      <c r="A505" s="14">
        <v>40872.0</v>
      </c>
      <c r="B505" s="3" t="str">
        <f t="shared" si="1"/>
        <v>#REF!</v>
      </c>
    </row>
    <row r="506">
      <c r="A506" s="8">
        <v>106.46</v>
      </c>
      <c r="B506" s="3" t="str">
        <f t="shared" si="1"/>
        <v>#REF!</v>
      </c>
    </row>
    <row r="507">
      <c r="A507" s="8">
        <v>106.8</v>
      </c>
      <c r="B507" s="3" t="str">
        <f t="shared" si="1"/>
        <v>#REF!</v>
      </c>
    </row>
    <row r="508">
      <c r="A508" s="8">
        <v>104.69</v>
      </c>
      <c r="B508" s="3" t="str">
        <f t="shared" si="1"/>
        <v>#REF!</v>
      </c>
    </row>
    <row r="509">
      <c r="A509" s="8">
        <v>105.19</v>
      </c>
      <c r="B509" s="3" t="str">
        <f t="shared" si="1"/>
        <v>#REF!</v>
      </c>
    </row>
    <row r="510">
      <c r="A510" s="11">
        <v>-1.64</v>
      </c>
      <c r="B510" s="3" t="str">
        <f t="shared" si="1"/>
        <v>#REF!</v>
      </c>
    </row>
    <row r="511">
      <c r="A511" s="12">
        <v>-0.0154</v>
      </c>
      <c r="B511" s="3" t="str">
        <f t="shared" si="1"/>
        <v>#REF!</v>
      </c>
    </row>
    <row r="512">
      <c r="A512" s="17">
        <v>37050.0</v>
      </c>
      <c r="B512" s="3" t="str">
        <f t="shared" si="1"/>
        <v>#REF!</v>
      </c>
    </row>
    <row r="513">
      <c r="A513" s="17">
        <v>85891.0</v>
      </c>
      <c r="B513" s="3" t="str">
        <f t="shared" si="1"/>
        <v>#REF!</v>
      </c>
    </row>
    <row r="514">
      <c r="A514" s="14">
        <v>40871.0</v>
      </c>
      <c r="B514" s="3" t="str">
        <f t="shared" si="1"/>
        <v>#REF!</v>
      </c>
    </row>
    <row r="515">
      <c r="A515" s="8">
        <v>106.55</v>
      </c>
      <c r="B515" s="3" t="str">
        <f t="shared" si="1"/>
        <v>#REF!</v>
      </c>
    </row>
    <row r="516">
      <c r="A516" s="8">
        <v>107.22</v>
      </c>
      <c r="B516" s="3" t="str">
        <f t="shared" si="1"/>
        <v>#REF!</v>
      </c>
    </row>
    <row r="517">
      <c r="A517" s="8">
        <v>106.51</v>
      </c>
      <c r="B517" s="3" t="str">
        <f t="shared" si="1"/>
        <v>#REF!</v>
      </c>
    </row>
    <row r="518">
      <c r="A518" s="8">
        <v>106.83</v>
      </c>
      <c r="B518" s="3" t="str">
        <f t="shared" si="1"/>
        <v>#REF!</v>
      </c>
    </row>
    <row r="519">
      <c r="A519" s="9">
        <f>+0.47</f>
        <v>0.47</v>
      </c>
      <c r="B519" s="3" t="str">
        <f t="shared" si="1"/>
        <v>#REF!</v>
      </c>
    </row>
    <row r="520">
      <c r="A520" s="9">
        <f>+0.44%</f>
        <v>0.0044</v>
      </c>
      <c r="B520" s="3" t="str">
        <f t="shared" si="1"/>
        <v>#REF!</v>
      </c>
    </row>
    <row r="521">
      <c r="A521" s="16">
        <v>16903.0</v>
      </c>
      <c r="B521" s="3" t="str">
        <f t="shared" si="1"/>
        <v>#REF!</v>
      </c>
    </row>
    <row r="522">
      <c r="A522" s="16">
        <v>84829.0</v>
      </c>
      <c r="B522" s="3" t="str">
        <f t="shared" si="1"/>
        <v>#REF!</v>
      </c>
    </row>
    <row r="523">
      <c r="A523" s="14">
        <v>40870.0</v>
      </c>
      <c r="B523" s="3" t="str">
        <f t="shared" si="1"/>
        <v>#REF!</v>
      </c>
    </row>
    <row r="524">
      <c r="A524" s="8">
        <v>107.54</v>
      </c>
      <c r="B524" s="3" t="str">
        <f t="shared" si="1"/>
        <v>#REF!</v>
      </c>
    </row>
    <row r="525">
      <c r="A525" s="8">
        <v>107.96</v>
      </c>
      <c r="B525" s="3" t="str">
        <f t="shared" si="1"/>
        <v>#REF!</v>
      </c>
    </row>
    <row r="526">
      <c r="A526" s="8">
        <v>106.13</v>
      </c>
      <c r="B526" s="3" t="str">
        <f t="shared" si="1"/>
        <v>#REF!</v>
      </c>
    </row>
    <row r="527">
      <c r="A527" s="8">
        <v>106.36</v>
      </c>
      <c r="B527" s="3" t="str">
        <f t="shared" si="1"/>
        <v>#REF!</v>
      </c>
    </row>
    <row r="528">
      <c r="A528" s="11">
        <v>-1.91</v>
      </c>
      <c r="B528" s="3" t="str">
        <f t="shared" si="1"/>
        <v>#REF!</v>
      </c>
    </row>
    <row r="529">
      <c r="A529" s="12">
        <v>-0.0176</v>
      </c>
      <c r="B529" s="3" t="str">
        <f t="shared" si="1"/>
        <v>#REF!</v>
      </c>
    </row>
    <row r="530">
      <c r="A530" s="17">
        <v>55992.0</v>
      </c>
      <c r="B530" s="3" t="str">
        <f t="shared" si="1"/>
        <v>#REF!</v>
      </c>
    </row>
    <row r="531">
      <c r="A531" s="17">
        <v>85321.0</v>
      </c>
      <c r="B531" s="3" t="str">
        <f t="shared" si="1"/>
        <v>#REF!</v>
      </c>
    </row>
    <row r="532">
      <c r="A532" s="14">
        <v>40869.0</v>
      </c>
      <c r="B532" s="3" t="str">
        <f t="shared" si="1"/>
        <v>#REF!</v>
      </c>
    </row>
    <row r="533">
      <c r="A533" s="8">
        <v>106.21</v>
      </c>
      <c r="B533" s="3" t="str">
        <f t="shared" si="1"/>
        <v>#REF!</v>
      </c>
    </row>
    <row r="534">
      <c r="A534" s="8">
        <v>108.71</v>
      </c>
      <c r="B534" s="3" t="str">
        <f t="shared" si="1"/>
        <v>#REF!</v>
      </c>
    </row>
    <row r="535">
      <c r="A535" s="8">
        <v>106.21</v>
      </c>
      <c r="B535" s="3" t="str">
        <f t="shared" si="1"/>
        <v>#REF!</v>
      </c>
    </row>
    <row r="536">
      <c r="A536" s="8">
        <v>108.27</v>
      </c>
      <c r="B536" s="3" t="str">
        <f t="shared" si="1"/>
        <v>#REF!</v>
      </c>
    </row>
    <row r="537">
      <c r="A537" s="9">
        <f>+1.89</f>
        <v>1.89</v>
      </c>
      <c r="B537" s="3" t="str">
        <f t="shared" si="1"/>
        <v>#REF!</v>
      </c>
    </row>
    <row r="538">
      <c r="A538" s="9">
        <f>+1.78%</f>
        <v>0.0178</v>
      </c>
      <c r="B538" s="3" t="str">
        <f t="shared" si="1"/>
        <v>#REF!</v>
      </c>
    </row>
    <row r="539">
      <c r="A539" s="16">
        <v>49575.0</v>
      </c>
      <c r="B539" s="3" t="str">
        <f t="shared" si="1"/>
        <v>#REF!</v>
      </c>
    </row>
    <row r="540">
      <c r="A540" s="16">
        <v>87934.0</v>
      </c>
      <c r="B540" s="3" t="str">
        <f t="shared" si="1"/>
        <v>#REF!</v>
      </c>
    </row>
    <row r="541">
      <c r="A541" s="14">
        <v>40868.0</v>
      </c>
      <c r="B541" s="3" t="str">
        <f t="shared" si="1"/>
        <v>#REF!</v>
      </c>
    </row>
    <row r="542">
      <c r="A542" s="8">
        <v>107.0</v>
      </c>
      <c r="B542" s="3" t="str">
        <f t="shared" si="1"/>
        <v>#REF!</v>
      </c>
    </row>
    <row r="543">
      <c r="A543" s="8">
        <v>107.18</v>
      </c>
      <c r="B543" s="3" t="str">
        <f t="shared" si="1"/>
        <v>#REF!</v>
      </c>
    </row>
    <row r="544">
      <c r="A544" s="8">
        <v>105.23</v>
      </c>
      <c r="B544" s="3" t="str">
        <f t="shared" si="1"/>
        <v>#REF!</v>
      </c>
    </row>
    <row r="545">
      <c r="A545" s="8">
        <v>106.38</v>
      </c>
      <c r="B545" s="3" t="str">
        <f t="shared" si="1"/>
        <v>#REF!</v>
      </c>
    </row>
    <row r="546">
      <c r="A546" s="11">
        <v>-0.7</v>
      </c>
      <c r="B546" s="3" t="str">
        <f t="shared" si="1"/>
        <v>#REF!</v>
      </c>
    </row>
    <row r="547">
      <c r="A547" s="12">
        <v>-0.0065</v>
      </c>
      <c r="B547" s="3" t="str">
        <f t="shared" si="1"/>
        <v>#REF!</v>
      </c>
    </row>
    <row r="548">
      <c r="A548" s="17">
        <v>37025.0</v>
      </c>
      <c r="B548" s="3" t="str">
        <f t="shared" si="1"/>
        <v>#REF!</v>
      </c>
    </row>
    <row r="549">
      <c r="A549" s="17">
        <v>92281.0</v>
      </c>
      <c r="B549" s="3" t="str">
        <f t="shared" si="1"/>
        <v>#REF!</v>
      </c>
    </row>
    <row r="550">
      <c r="A550" s="14">
        <v>40865.0</v>
      </c>
      <c r="B550" s="3" t="str">
        <f t="shared" si="1"/>
        <v>#REF!</v>
      </c>
    </row>
    <row r="551">
      <c r="A551" s="8">
        <v>107.38</v>
      </c>
      <c r="B551" s="3" t="str">
        <f t="shared" si="1"/>
        <v>#REF!</v>
      </c>
    </row>
    <row r="552">
      <c r="A552" s="8">
        <v>109.49</v>
      </c>
      <c r="B552" s="3" t="str">
        <f t="shared" si="1"/>
        <v>#REF!</v>
      </c>
    </row>
    <row r="553">
      <c r="A553" s="8">
        <v>106.61</v>
      </c>
      <c r="B553" s="3" t="str">
        <f t="shared" si="1"/>
        <v>#REF!</v>
      </c>
    </row>
    <row r="554">
      <c r="A554" s="8">
        <v>107.08</v>
      </c>
      <c r="B554" s="3" t="str">
        <f t="shared" si="1"/>
        <v>#REF!</v>
      </c>
    </row>
    <row r="555">
      <c r="A555" s="11">
        <v>-0.74</v>
      </c>
      <c r="B555" s="3" t="str">
        <f t="shared" si="1"/>
        <v>#REF!</v>
      </c>
    </row>
    <row r="556">
      <c r="A556" s="12">
        <v>-0.0069</v>
      </c>
      <c r="B556" s="3" t="str">
        <f t="shared" si="1"/>
        <v>#REF!</v>
      </c>
    </row>
    <row r="557">
      <c r="A557" s="17">
        <v>43706.0</v>
      </c>
      <c r="B557" s="3" t="str">
        <f t="shared" si="1"/>
        <v>#REF!</v>
      </c>
    </row>
    <row r="558">
      <c r="A558" s="17">
        <v>95164.0</v>
      </c>
      <c r="B558" s="3" t="str">
        <f t="shared" si="1"/>
        <v>#REF!</v>
      </c>
    </row>
    <row r="559">
      <c r="A559" s="14">
        <v>40864.0</v>
      </c>
      <c r="B559" s="3" t="str">
        <f t="shared" si="1"/>
        <v>#REF!</v>
      </c>
    </row>
    <row r="560">
      <c r="A560" s="8">
        <v>110.17</v>
      </c>
      <c r="B560" s="3" t="str">
        <f t="shared" si="1"/>
        <v>#REF!</v>
      </c>
    </row>
    <row r="561">
      <c r="A561" s="8">
        <v>111.29</v>
      </c>
      <c r="B561" s="3" t="str">
        <f t="shared" si="1"/>
        <v>#REF!</v>
      </c>
    </row>
    <row r="562">
      <c r="A562" s="8">
        <v>107.3</v>
      </c>
      <c r="B562" s="3" t="str">
        <f t="shared" si="1"/>
        <v>#REF!</v>
      </c>
    </row>
    <row r="563">
      <c r="A563" s="8">
        <v>107.82</v>
      </c>
      <c r="B563" s="3" t="str">
        <f t="shared" si="1"/>
        <v>#REF!</v>
      </c>
    </row>
    <row r="564">
      <c r="A564" s="11">
        <v>-3.29</v>
      </c>
      <c r="B564" s="3" t="str">
        <f t="shared" si="1"/>
        <v>#REF!</v>
      </c>
    </row>
    <row r="565">
      <c r="A565" s="12">
        <v>-0.0296</v>
      </c>
      <c r="B565" s="3" t="str">
        <f t="shared" si="1"/>
        <v>#REF!</v>
      </c>
    </row>
    <row r="566">
      <c r="A566" s="17">
        <v>78900.0</v>
      </c>
      <c r="B566" s="3" t="str">
        <f t="shared" si="1"/>
        <v>#REF!</v>
      </c>
    </row>
    <row r="567">
      <c r="A567" s="17">
        <v>95974.0</v>
      </c>
      <c r="B567" s="3" t="str">
        <f t="shared" si="1"/>
        <v>#REF!</v>
      </c>
    </row>
    <row r="568">
      <c r="A568" s="14">
        <v>40863.0</v>
      </c>
      <c r="B568" s="3" t="str">
        <f t="shared" si="1"/>
        <v>#REF!</v>
      </c>
    </row>
    <row r="569">
      <c r="A569" s="8">
        <v>110.92</v>
      </c>
      <c r="B569" s="3" t="str">
        <f t="shared" si="1"/>
        <v>#REF!</v>
      </c>
    </row>
    <row r="570">
      <c r="A570" s="8">
        <v>111.65</v>
      </c>
      <c r="B570" s="3" t="str">
        <f t="shared" si="1"/>
        <v>#REF!</v>
      </c>
    </row>
    <row r="571">
      <c r="A571" s="8">
        <v>109.22</v>
      </c>
      <c r="B571" s="3" t="str">
        <f t="shared" si="1"/>
        <v>#REF!</v>
      </c>
    </row>
    <row r="572">
      <c r="A572" s="8">
        <v>111.11</v>
      </c>
      <c r="B572" s="3" t="str">
        <f t="shared" si="1"/>
        <v>#REF!</v>
      </c>
    </row>
    <row r="573">
      <c r="A573" s="11">
        <v>-0.21</v>
      </c>
      <c r="B573" s="3" t="str">
        <f t="shared" si="1"/>
        <v>#REF!</v>
      </c>
    </row>
    <row r="574">
      <c r="A574" s="12">
        <v>-0.0019</v>
      </c>
      <c r="B574" s="3" t="str">
        <f t="shared" si="1"/>
        <v>#REF!</v>
      </c>
    </row>
    <row r="575">
      <c r="A575" s="17">
        <v>74992.0</v>
      </c>
      <c r="B575" s="3" t="str">
        <f t="shared" si="1"/>
        <v>#REF!</v>
      </c>
    </row>
    <row r="576">
      <c r="A576" s="17">
        <v>88688.0</v>
      </c>
      <c r="B576" s="3" t="str">
        <f t="shared" si="1"/>
        <v>#REF!</v>
      </c>
    </row>
    <row r="577">
      <c r="A577" s="14">
        <v>40862.0</v>
      </c>
      <c r="B577" s="3" t="str">
        <f t="shared" si="1"/>
        <v>#REF!</v>
      </c>
    </row>
    <row r="578">
      <c r="A578" s="8">
        <v>110.3</v>
      </c>
      <c r="B578" s="3" t="str">
        <f t="shared" si="1"/>
        <v>#REF!</v>
      </c>
    </row>
    <row r="579">
      <c r="A579" s="8">
        <v>111.7</v>
      </c>
      <c r="B579" s="3" t="str">
        <f t="shared" si="1"/>
        <v>#REF!</v>
      </c>
    </row>
    <row r="580">
      <c r="A580" s="8">
        <v>110.21</v>
      </c>
      <c r="B580" s="3" t="str">
        <f t="shared" si="1"/>
        <v>#REF!</v>
      </c>
    </row>
    <row r="581">
      <c r="A581" s="8">
        <v>111.32</v>
      </c>
      <c r="B581" s="3" t="str">
        <f t="shared" si="1"/>
        <v>#REF!</v>
      </c>
    </row>
    <row r="582">
      <c r="A582" s="9">
        <f>+1</f>
        <v>1</v>
      </c>
      <c r="B582" s="3" t="str">
        <f t="shared" si="1"/>
        <v>#REF!</v>
      </c>
    </row>
    <row r="583">
      <c r="A583" s="9">
        <f>+0.91%</f>
        <v>0.0091</v>
      </c>
      <c r="B583" s="3" t="str">
        <f t="shared" si="1"/>
        <v>#REF!</v>
      </c>
    </row>
    <row r="584">
      <c r="A584" s="16">
        <v>44219.0</v>
      </c>
      <c r="B584" s="3" t="str">
        <f t="shared" si="1"/>
        <v>#REF!</v>
      </c>
    </row>
    <row r="585">
      <c r="A585" s="16">
        <v>87789.0</v>
      </c>
      <c r="B585" s="3" t="str">
        <f t="shared" si="1"/>
        <v>#REF!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40892</v>
      </c>
      <c r="C3" s="3">
        <v>103.48</v>
      </c>
      <c r="D3" s="3">
        <v>105.2</v>
      </c>
      <c r="E3" s="3">
        <v>102.49</v>
      </c>
      <c r="F3" s="3">
        <v>102.99</v>
      </c>
      <c r="G3" s="3">
        <v>-0.7</v>
      </c>
      <c r="H3" s="6">
        <v>-0.0068</v>
      </c>
      <c r="I3" s="15">
        <v>20924.0</v>
      </c>
      <c r="J3" s="15">
        <v>44091.0</v>
      </c>
    </row>
    <row r="4">
      <c r="A4" s="4" t="s">
        <v>4</v>
      </c>
      <c r="B4" s="13">
        <f t="shared" si="1"/>
        <v>40893</v>
      </c>
      <c r="C4" s="3">
        <v>103.0</v>
      </c>
      <c r="D4" s="3">
        <v>103.79</v>
      </c>
      <c r="E4" s="3">
        <v>101.75</v>
      </c>
      <c r="F4" s="3">
        <v>102.54</v>
      </c>
      <c r="G4" s="3">
        <v>-0.45</v>
      </c>
      <c r="H4" s="6">
        <v>-0.0044</v>
      </c>
      <c r="I4" s="15">
        <v>22631.0</v>
      </c>
      <c r="J4" s="15">
        <v>44215.0</v>
      </c>
    </row>
    <row r="5">
      <c r="A5" s="4" t="s">
        <v>5</v>
      </c>
      <c r="B5" s="13">
        <f t="shared" si="1"/>
        <v>40896</v>
      </c>
      <c r="C5" s="3">
        <v>102.74</v>
      </c>
      <c r="D5" s="3">
        <v>103.49</v>
      </c>
      <c r="E5" s="3">
        <v>101.55</v>
      </c>
      <c r="F5" s="3">
        <v>102.46</v>
      </c>
      <c r="G5" s="3">
        <v>-0.08</v>
      </c>
      <c r="H5" s="6">
        <v>-8.0E-4</v>
      </c>
      <c r="I5" s="15">
        <v>36420.0</v>
      </c>
      <c r="J5" s="15">
        <v>45970.0</v>
      </c>
    </row>
    <row r="6">
      <c r="A6" s="4" t="s">
        <v>6</v>
      </c>
      <c r="B6" s="13">
        <f t="shared" si="1"/>
        <v>40897</v>
      </c>
      <c r="C6" s="3">
        <v>103.15</v>
      </c>
      <c r="D6" s="3">
        <v>106.0</v>
      </c>
      <c r="E6" s="3">
        <v>102.76</v>
      </c>
      <c r="F6" s="3">
        <v>105.58</v>
      </c>
      <c r="G6" s="3">
        <v>3.12</v>
      </c>
      <c r="H6" s="3">
        <v>0.0305</v>
      </c>
      <c r="I6" s="15">
        <v>46581.0</v>
      </c>
      <c r="J6" s="15">
        <v>46877.0</v>
      </c>
    </row>
    <row r="7">
      <c r="A7" s="4" t="s">
        <v>7</v>
      </c>
      <c r="B7" s="13">
        <f t="shared" si="1"/>
        <v>40898</v>
      </c>
      <c r="C7" s="3">
        <v>106.0</v>
      </c>
      <c r="D7" s="3">
        <v>107.06</v>
      </c>
      <c r="E7" s="3">
        <v>105.07</v>
      </c>
      <c r="F7" s="3">
        <v>106.6</v>
      </c>
      <c r="G7" s="3">
        <v>1.02</v>
      </c>
      <c r="H7" s="3">
        <v>0.0097</v>
      </c>
      <c r="I7" s="15">
        <v>30957.0</v>
      </c>
      <c r="J7" s="15">
        <v>44143.0</v>
      </c>
    </row>
    <row r="8">
      <c r="A8" s="4" t="s">
        <v>8</v>
      </c>
      <c r="B8" s="13">
        <f t="shared" si="1"/>
        <v>40899</v>
      </c>
      <c r="C8" s="3">
        <v>106.78</v>
      </c>
      <c r="D8" s="3">
        <v>107.19</v>
      </c>
      <c r="E8" s="3">
        <v>106.06</v>
      </c>
      <c r="F8" s="3">
        <v>106.75</v>
      </c>
      <c r="G8" s="3">
        <v>0.15</v>
      </c>
      <c r="H8" s="3">
        <v>0.0014000000000000002</v>
      </c>
      <c r="I8" s="15">
        <v>22946.0</v>
      </c>
      <c r="J8" s="15">
        <v>44157.0</v>
      </c>
    </row>
    <row r="9">
      <c r="A9" s="4" t="s">
        <v>9</v>
      </c>
      <c r="B9" s="13">
        <f t="shared" si="1"/>
        <v>40900</v>
      </c>
      <c r="C9" s="3">
        <v>106.65</v>
      </c>
      <c r="D9" s="3">
        <v>107.21</v>
      </c>
      <c r="E9" s="3">
        <v>106.13</v>
      </c>
      <c r="F9" s="3">
        <v>106.87</v>
      </c>
      <c r="G9" s="3">
        <v>0.12</v>
      </c>
      <c r="H9" s="3">
        <v>0.0011</v>
      </c>
      <c r="I9" s="15">
        <v>11898.0</v>
      </c>
      <c r="J9" s="15">
        <v>44832.0</v>
      </c>
    </row>
    <row r="10">
      <c r="A10" s="14">
        <v>40892.0</v>
      </c>
      <c r="B10" s="13">
        <f t="shared" si="1"/>
        <v>40904</v>
      </c>
      <c r="C10" s="3">
        <v>107.13</v>
      </c>
      <c r="D10" s="3">
        <v>108.39</v>
      </c>
      <c r="E10" s="3">
        <v>106.73</v>
      </c>
      <c r="F10" s="3">
        <v>108.19</v>
      </c>
      <c r="G10" s="3">
        <v>1.32</v>
      </c>
      <c r="H10" s="3">
        <v>0.0124</v>
      </c>
      <c r="I10" s="15">
        <v>11016.0</v>
      </c>
      <c r="J10" s="15">
        <v>46522.0</v>
      </c>
    </row>
    <row r="11">
      <c r="A11" s="8">
        <v>103.48</v>
      </c>
      <c r="B11" s="13">
        <f t="shared" si="1"/>
        <v>40905</v>
      </c>
      <c r="C11" s="3">
        <v>107.99</v>
      </c>
      <c r="D11" s="3">
        <v>108.31</v>
      </c>
      <c r="E11" s="3">
        <v>105.87</v>
      </c>
      <c r="F11" s="3">
        <v>106.7</v>
      </c>
      <c r="G11" s="3">
        <v>-1.49</v>
      </c>
      <c r="H11" s="6">
        <v>-0.0138</v>
      </c>
      <c r="I11" s="15">
        <v>26444.0</v>
      </c>
      <c r="J11" s="15">
        <v>46395.0</v>
      </c>
    </row>
    <row r="12">
      <c r="A12" s="8">
        <v>105.2</v>
      </c>
      <c r="B12" s="13">
        <f t="shared" si="1"/>
        <v>40906</v>
      </c>
      <c r="C12" s="3">
        <v>106.61</v>
      </c>
      <c r="D12" s="3">
        <v>107.29</v>
      </c>
      <c r="E12" s="3">
        <v>105.82</v>
      </c>
      <c r="F12" s="3">
        <v>107.21</v>
      </c>
      <c r="G12" s="3">
        <v>0.51</v>
      </c>
      <c r="H12" s="3">
        <v>0.0048</v>
      </c>
      <c r="I12" s="15">
        <v>24220.0</v>
      </c>
      <c r="J12" s="15">
        <v>44291.0</v>
      </c>
    </row>
    <row r="13">
      <c r="A13" s="8">
        <v>102.49</v>
      </c>
      <c r="B13" s="13">
        <f t="shared" si="1"/>
        <v>40907</v>
      </c>
      <c r="C13" s="3">
        <v>107.26</v>
      </c>
      <c r="D13" s="3">
        <v>107.45</v>
      </c>
      <c r="E13" s="3">
        <v>105.87</v>
      </c>
      <c r="F13" s="3">
        <v>106.59</v>
      </c>
      <c r="G13" s="3">
        <v>-0.62</v>
      </c>
      <c r="H13" s="6">
        <v>-0.0058</v>
      </c>
      <c r="I13" s="15">
        <v>19869.0</v>
      </c>
      <c r="J13" s="15">
        <v>47309.0</v>
      </c>
    </row>
    <row r="14">
      <c r="A14" s="8">
        <v>102.99</v>
      </c>
      <c r="B14" s="5">
        <f t="shared" si="1"/>
        <v>40911</v>
      </c>
      <c r="C14" s="3">
        <v>107.68</v>
      </c>
      <c r="D14" s="3">
        <v>111.34</v>
      </c>
      <c r="E14" s="3">
        <v>107.67</v>
      </c>
      <c r="F14" s="3">
        <v>111.09</v>
      </c>
      <c r="G14" s="3">
        <v>4.5</v>
      </c>
      <c r="H14" s="3">
        <v>0.042199999999999994</v>
      </c>
      <c r="I14" s="15">
        <v>50750.0</v>
      </c>
      <c r="J14" s="15">
        <v>57584.0</v>
      </c>
    </row>
    <row r="15">
      <c r="A15" s="11">
        <v>-0.7</v>
      </c>
      <c r="B15" s="5">
        <f t="shared" si="1"/>
        <v>40912</v>
      </c>
      <c r="C15" s="3">
        <v>111.04</v>
      </c>
      <c r="D15" s="3">
        <v>113.22</v>
      </c>
      <c r="E15" s="3">
        <v>110.49</v>
      </c>
      <c r="F15" s="3">
        <v>113.0</v>
      </c>
      <c r="G15" s="3">
        <v>1.91</v>
      </c>
      <c r="H15" s="3">
        <v>0.0172</v>
      </c>
      <c r="I15" s="15">
        <v>70357.0</v>
      </c>
      <c r="J15" s="15">
        <v>64063.0</v>
      </c>
    </row>
    <row r="16">
      <c r="A16" s="12">
        <v>-0.0068</v>
      </c>
      <c r="B16" s="5">
        <f t="shared" si="1"/>
        <v>40913</v>
      </c>
      <c r="C16" s="3">
        <v>113.0</v>
      </c>
      <c r="D16" s="3">
        <v>113.82</v>
      </c>
      <c r="E16" s="3">
        <v>111.5</v>
      </c>
      <c r="F16" s="3">
        <v>112.05</v>
      </c>
      <c r="G16" s="3">
        <v>-0.95</v>
      </c>
      <c r="H16" s="6">
        <v>-0.0084</v>
      </c>
      <c r="I16" s="15">
        <v>55795.0</v>
      </c>
      <c r="J16" s="15">
        <v>71512.0</v>
      </c>
    </row>
    <row r="17">
      <c r="A17" s="17">
        <v>20924.0</v>
      </c>
      <c r="B17" s="5">
        <f t="shared" si="1"/>
        <v>40914</v>
      </c>
      <c r="C17" s="3">
        <v>111.81</v>
      </c>
      <c r="D17" s="3">
        <v>112.96</v>
      </c>
      <c r="E17" s="3">
        <v>111.44</v>
      </c>
      <c r="F17" s="3">
        <v>112.55</v>
      </c>
      <c r="G17" s="3">
        <v>0.5</v>
      </c>
      <c r="H17" s="3">
        <v>0.0045000000000000005</v>
      </c>
      <c r="I17" s="15">
        <v>68075.0</v>
      </c>
      <c r="J17" s="15">
        <v>84951.0</v>
      </c>
    </row>
    <row r="18">
      <c r="A18" s="17">
        <v>44091.0</v>
      </c>
      <c r="B18" s="5">
        <f t="shared" si="1"/>
        <v>40917</v>
      </c>
      <c r="C18" s="3">
        <v>112.8</v>
      </c>
      <c r="D18" s="3">
        <v>113.3</v>
      </c>
      <c r="E18" s="3">
        <v>111.51</v>
      </c>
      <c r="F18" s="3">
        <v>112.15</v>
      </c>
      <c r="G18" s="3">
        <v>-0.4</v>
      </c>
      <c r="H18" s="6">
        <v>-0.0036</v>
      </c>
      <c r="I18" s="15">
        <v>76253.0</v>
      </c>
      <c r="J18" s="15">
        <v>93959.0</v>
      </c>
    </row>
    <row r="19">
      <c r="A19" s="14">
        <v>40893.0</v>
      </c>
      <c r="B19" s="5">
        <f t="shared" si="1"/>
        <v>40918</v>
      </c>
      <c r="C19" s="3">
        <v>112.26</v>
      </c>
      <c r="D19" s="3">
        <v>113.5</v>
      </c>
      <c r="E19" s="3">
        <v>112.2</v>
      </c>
      <c r="F19" s="3">
        <v>112.71</v>
      </c>
      <c r="G19" s="3">
        <v>0.56</v>
      </c>
      <c r="H19" s="3">
        <v>0.005</v>
      </c>
      <c r="I19" s="15">
        <v>86038.0</v>
      </c>
      <c r="J19" s="15">
        <v>95275.0</v>
      </c>
    </row>
    <row r="20">
      <c r="A20" s="8">
        <v>103.0</v>
      </c>
      <c r="B20" s="5">
        <f t="shared" si="1"/>
        <v>40919</v>
      </c>
      <c r="C20" s="3">
        <v>112.69</v>
      </c>
      <c r="D20" s="3">
        <v>113.13</v>
      </c>
      <c r="E20" s="3">
        <v>111.46</v>
      </c>
      <c r="F20" s="3">
        <v>111.8</v>
      </c>
      <c r="G20" s="3">
        <v>-0.91</v>
      </c>
      <c r="H20" s="6">
        <v>-0.0081</v>
      </c>
      <c r="I20" s="15">
        <v>108516.0</v>
      </c>
      <c r="J20" s="15">
        <v>100671.0</v>
      </c>
    </row>
    <row r="21">
      <c r="A21" s="8">
        <v>103.79</v>
      </c>
      <c r="B21" s="5">
        <f t="shared" si="1"/>
        <v>40920</v>
      </c>
      <c r="C21" s="3">
        <v>112.25</v>
      </c>
      <c r="D21" s="3">
        <v>114.38</v>
      </c>
      <c r="E21" s="3">
        <v>109.93</v>
      </c>
      <c r="F21" s="3">
        <v>110.76</v>
      </c>
      <c r="G21" s="3">
        <v>-1.04</v>
      </c>
      <c r="H21" s="6">
        <v>-0.0093</v>
      </c>
      <c r="I21" s="15">
        <v>79824.0</v>
      </c>
      <c r="J21" s="15">
        <v>104768.0</v>
      </c>
    </row>
    <row r="22">
      <c r="A22" s="8">
        <v>101.75</v>
      </c>
      <c r="B22" s="5">
        <f t="shared" si="1"/>
        <v>40921</v>
      </c>
      <c r="C22" s="3">
        <v>110.78</v>
      </c>
      <c r="D22" s="3">
        <v>111.92</v>
      </c>
      <c r="E22" s="3">
        <v>109.51</v>
      </c>
      <c r="F22" s="3">
        <v>110.16</v>
      </c>
      <c r="G22" s="3">
        <v>-0.6</v>
      </c>
      <c r="H22" s="6">
        <v>-0.0054</v>
      </c>
      <c r="I22" s="15">
        <v>80008.0</v>
      </c>
      <c r="J22" s="15">
        <v>111884.0</v>
      </c>
    </row>
    <row r="23">
      <c r="A23" s="8">
        <v>102.54</v>
      </c>
      <c r="B23" s="5">
        <f t="shared" si="1"/>
        <v>40924</v>
      </c>
      <c r="C23" s="3">
        <v>110.36</v>
      </c>
      <c r="D23" s="3">
        <v>111.42</v>
      </c>
      <c r="E23" s="3">
        <v>110.36</v>
      </c>
      <c r="F23" s="3">
        <v>111.18</v>
      </c>
      <c r="G23" s="3">
        <v>1.02</v>
      </c>
      <c r="H23" s="3">
        <v>0.009300000000000001</v>
      </c>
      <c r="I23" s="15">
        <v>34706.0</v>
      </c>
      <c r="J23" s="15">
        <v>114180.0</v>
      </c>
    </row>
    <row r="24">
      <c r="A24" s="11">
        <v>-0.45</v>
      </c>
      <c r="B24" s="5">
        <f t="shared" si="1"/>
        <v>40925</v>
      </c>
      <c r="C24" s="3">
        <v>111.25</v>
      </c>
      <c r="D24" s="3">
        <v>112.58</v>
      </c>
      <c r="E24" s="3">
        <v>110.45</v>
      </c>
      <c r="F24" s="3">
        <v>111.44</v>
      </c>
      <c r="G24" s="3">
        <v>0.26</v>
      </c>
      <c r="H24" s="3">
        <v>0.0023</v>
      </c>
      <c r="I24" s="15">
        <v>89943.0</v>
      </c>
      <c r="J24" s="15">
        <v>116953.0</v>
      </c>
    </row>
    <row r="25">
      <c r="A25" s="12">
        <v>-0.0044</v>
      </c>
      <c r="B25" s="5">
        <f t="shared" si="1"/>
        <v>40926</v>
      </c>
      <c r="C25" s="3">
        <v>111.47</v>
      </c>
      <c r="D25" s="3">
        <v>112.17</v>
      </c>
      <c r="E25" s="3">
        <v>110.24</v>
      </c>
      <c r="F25" s="3">
        <v>110.57</v>
      </c>
      <c r="G25" s="3">
        <v>-0.87</v>
      </c>
      <c r="H25" s="6">
        <v>-0.0078</v>
      </c>
      <c r="I25" s="15">
        <v>93719.0</v>
      </c>
      <c r="J25" s="15">
        <v>119405.0</v>
      </c>
    </row>
    <row r="26">
      <c r="A26" s="17">
        <v>22631.0</v>
      </c>
      <c r="B26" s="5">
        <f t="shared" si="1"/>
        <v>40927</v>
      </c>
      <c r="C26" s="3">
        <v>110.98</v>
      </c>
      <c r="D26" s="3">
        <v>111.63</v>
      </c>
      <c r="E26" s="3">
        <v>110.29</v>
      </c>
      <c r="F26" s="3">
        <v>111.42</v>
      </c>
      <c r="G26" s="3">
        <v>0.85</v>
      </c>
      <c r="H26" s="3">
        <v>0.0077</v>
      </c>
      <c r="I26" s="15">
        <v>71860.0</v>
      </c>
      <c r="J26" s="15">
        <v>122481.0</v>
      </c>
    </row>
    <row r="27">
      <c r="A27" s="17">
        <v>44215.0</v>
      </c>
      <c r="B27" s="5">
        <f t="shared" si="1"/>
        <v>40928</v>
      </c>
      <c r="C27" s="3">
        <v>111.4</v>
      </c>
      <c r="D27" s="3">
        <v>111.91</v>
      </c>
      <c r="E27" s="3">
        <v>109.3</v>
      </c>
      <c r="F27" s="3">
        <v>109.71</v>
      </c>
      <c r="G27" s="3">
        <v>-1.71</v>
      </c>
      <c r="H27" s="6">
        <v>-0.0153</v>
      </c>
      <c r="I27" s="15">
        <v>63948.0</v>
      </c>
      <c r="J27" s="15">
        <v>129778.0</v>
      </c>
    </row>
    <row r="28">
      <c r="A28" s="14">
        <v>40896.0</v>
      </c>
      <c r="B28" s="5">
        <f t="shared" si="1"/>
        <v>40931</v>
      </c>
      <c r="C28" s="3">
        <v>109.84</v>
      </c>
      <c r="D28" s="3">
        <v>111.17</v>
      </c>
      <c r="E28" s="3">
        <v>109.1</v>
      </c>
      <c r="F28" s="3">
        <v>110.42</v>
      </c>
      <c r="G28" s="3">
        <v>0.71</v>
      </c>
      <c r="H28" s="3">
        <v>0.006500000000000001</v>
      </c>
      <c r="I28" s="15">
        <v>60944.0</v>
      </c>
      <c r="J28" s="15">
        <v>140680.0</v>
      </c>
    </row>
    <row r="29">
      <c r="A29" s="8">
        <v>102.74</v>
      </c>
      <c r="B29" s="5">
        <f t="shared" si="1"/>
        <v>40932</v>
      </c>
      <c r="C29" s="3">
        <v>110.65</v>
      </c>
      <c r="D29" s="3">
        <v>111.01</v>
      </c>
      <c r="E29" s="3">
        <v>109.63</v>
      </c>
      <c r="F29" s="3">
        <v>110.0</v>
      </c>
      <c r="G29" s="3">
        <v>-0.42</v>
      </c>
      <c r="H29" s="6">
        <v>-0.0038</v>
      </c>
      <c r="I29" s="15">
        <v>100273.0</v>
      </c>
      <c r="J29" s="15">
        <v>143963.0</v>
      </c>
    </row>
    <row r="30">
      <c r="A30" s="8">
        <v>103.49</v>
      </c>
      <c r="B30" s="5">
        <f t="shared" si="1"/>
        <v>40933</v>
      </c>
      <c r="C30" s="3">
        <v>110.25</v>
      </c>
      <c r="D30" s="3">
        <v>110.78</v>
      </c>
      <c r="E30" s="3">
        <v>108.9</v>
      </c>
      <c r="F30" s="3">
        <v>109.75</v>
      </c>
      <c r="G30" s="3">
        <v>-0.25</v>
      </c>
      <c r="H30" s="6">
        <v>-0.0023</v>
      </c>
      <c r="I30" s="15">
        <v>118447.0</v>
      </c>
      <c r="J30" s="15">
        <v>146714.0</v>
      </c>
    </row>
    <row r="31">
      <c r="A31" s="8">
        <v>101.55</v>
      </c>
      <c r="B31" s="5">
        <f t="shared" si="1"/>
        <v>40934</v>
      </c>
      <c r="C31" s="3">
        <v>110.39</v>
      </c>
      <c r="D31" s="3">
        <v>111.69</v>
      </c>
      <c r="E31" s="3">
        <v>110.13</v>
      </c>
      <c r="F31" s="3">
        <v>110.61</v>
      </c>
      <c r="G31" s="3">
        <v>0.86</v>
      </c>
      <c r="H31" s="3">
        <v>0.0078000000000000005</v>
      </c>
      <c r="I31" s="15">
        <v>99245.0</v>
      </c>
      <c r="J31" s="15">
        <v>152983.0</v>
      </c>
    </row>
    <row r="32">
      <c r="A32" s="8">
        <v>102.46</v>
      </c>
      <c r="B32" s="5">
        <f t="shared" si="1"/>
        <v>40935</v>
      </c>
      <c r="C32" s="3">
        <v>110.78</v>
      </c>
      <c r="D32" s="3">
        <v>111.71</v>
      </c>
      <c r="E32" s="3">
        <v>110.3</v>
      </c>
      <c r="F32" s="3">
        <v>111.14</v>
      </c>
      <c r="G32" s="3">
        <v>0.53</v>
      </c>
      <c r="H32" s="3">
        <v>0.0048</v>
      </c>
      <c r="I32" s="15">
        <v>106788.0</v>
      </c>
      <c r="J32" s="15">
        <v>153624.0</v>
      </c>
    </row>
    <row r="33">
      <c r="A33" s="11">
        <v>-0.08</v>
      </c>
      <c r="B33" s="5">
        <f t="shared" si="1"/>
        <v>40938</v>
      </c>
      <c r="C33" s="3">
        <v>111.34</v>
      </c>
      <c r="D33" s="3">
        <v>111.48</v>
      </c>
      <c r="E33" s="3">
        <v>109.97</v>
      </c>
      <c r="F33" s="3">
        <v>110.47</v>
      </c>
      <c r="G33" s="3">
        <v>-0.67</v>
      </c>
      <c r="H33" s="6">
        <v>-0.006</v>
      </c>
      <c r="I33" s="15">
        <v>72871.0</v>
      </c>
      <c r="J33" s="15">
        <v>153674.0</v>
      </c>
    </row>
    <row r="34">
      <c r="A34" s="12">
        <v>-8.0E-4</v>
      </c>
      <c r="B34" s="5">
        <f t="shared" si="1"/>
        <v>40939</v>
      </c>
      <c r="C34" s="3">
        <v>110.69</v>
      </c>
      <c r="D34" s="3">
        <v>113.48</v>
      </c>
      <c r="E34" s="3">
        <v>110.21</v>
      </c>
      <c r="F34" s="3">
        <v>110.69</v>
      </c>
      <c r="G34" s="3">
        <v>0.22</v>
      </c>
      <c r="H34" s="3">
        <v>0.002</v>
      </c>
      <c r="I34" s="15">
        <v>97142.0</v>
      </c>
      <c r="J34" s="15">
        <v>157188.0</v>
      </c>
    </row>
    <row r="35">
      <c r="A35" s="17">
        <v>36420.0</v>
      </c>
      <c r="B35" s="5">
        <f t="shared" si="1"/>
        <v>40940</v>
      </c>
      <c r="C35" s="3">
        <v>111.0</v>
      </c>
      <c r="D35" s="3">
        <v>112.4</v>
      </c>
      <c r="E35" s="3">
        <v>110.76</v>
      </c>
      <c r="F35" s="3">
        <v>111.21</v>
      </c>
      <c r="G35" s="3">
        <v>0.52</v>
      </c>
      <c r="H35" s="3">
        <v>0.004699999999999999</v>
      </c>
      <c r="I35" s="15">
        <v>114510.0</v>
      </c>
      <c r="J35" s="15">
        <v>160394.0</v>
      </c>
    </row>
    <row r="36">
      <c r="A36" s="17">
        <v>45970.0</v>
      </c>
      <c r="B36" s="5">
        <f t="shared" si="1"/>
        <v>40941</v>
      </c>
      <c r="C36" s="3">
        <v>111.14</v>
      </c>
      <c r="D36" s="3">
        <v>112.11</v>
      </c>
      <c r="E36" s="3">
        <v>110.72</v>
      </c>
      <c r="F36" s="3">
        <v>111.69</v>
      </c>
      <c r="G36" s="3">
        <v>0.48</v>
      </c>
      <c r="H36" s="3">
        <v>0.0043</v>
      </c>
      <c r="I36" s="15">
        <v>128826.0</v>
      </c>
      <c r="J36" s="15">
        <v>178623.0</v>
      </c>
    </row>
    <row r="37">
      <c r="A37" s="14">
        <v>40897.0</v>
      </c>
      <c r="B37" s="5">
        <f t="shared" si="1"/>
        <v>40942</v>
      </c>
      <c r="C37" s="3">
        <v>111.89</v>
      </c>
      <c r="D37" s="3">
        <v>114.36</v>
      </c>
      <c r="E37" s="3">
        <v>111.56</v>
      </c>
      <c r="F37" s="3">
        <v>114.24</v>
      </c>
      <c r="G37" s="3">
        <v>2.55</v>
      </c>
      <c r="H37" s="3">
        <v>0.022799999999999997</v>
      </c>
      <c r="I37" s="15">
        <v>137447.0</v>
      </c>
      <c r="J37" s="15">
        <v>187928.0</v>
      </c>
    </row>
    <row r="38">
      <c r="A38" s="8">
        <v>103.15</v>
      </c>
      <c r="B38" s="5">
        <f t="shared" si="1"/>
        <v>40945</v>
      </c>
      <c r="C38" s="3">
        <v>114.54</v>
      </c>
      <c r="D38" s="3">
        <v>116.39</v>
      </c>
      <c r="E38" s="3">
        <v>113.36</v>
      </c>
      <c r="F38" s="3">
        <v>115.63</v>
      </c>
      <c r="G38" s="3">
        <v>1.39</v>
      </c>
      <c r="H38" s="3">
        <v>0.012199999999999999</v>
      </c>
      <c r="I38" s="15">
        <v>131974.0</v>
      </c>
      <c r="J38" s="15">
        <v>195782.0</v>
      </c>
    </row>
    <row r="39">
      <c r="A39" s="8">
        <v>106.0</v>
      </c>
      <c r="B39" s="5">
        <f t="shared" si="1"/>
        <v>40946</v>
      </c>
      <c r="C39" s="3">
        <v>116.34</v>
      </c>
      <c r="D39" s="3">
        <v>117.08</v>
      </c>
      <c r="E39" s="3">
        <v>115.23</v>
      </c>
      <c r="F39" s="3">
        <v>115.8</v>
      </c>
      <c r="G39" s="3">
        <v>0.17</v>
      </c>
      <c r="H39" s="3">
        <v>0.0015</v>
      </c>
      <c r="I39" s="15">
        <v>171675.0</v>
      </c>
      <c r="J39" s="15">
        <v>193648.0</v>
      </c>
    </row>
    <row r="40">
      <c r="A40" s="8">
        <v>102.76</v>
      </c>
      <c r="B40" s="5">
        <f t="shared" si="1"/>
        <v>40947</v>
      </c>
      <c r="C40" s="3">
        <v>115.74</v>
      </c>
      <c r="D40" s="3">
        <v>117.4</v>
      </c>
      <c r="E40" s="3">
        <v>115.41</v>
      </c>
      <c r="F40" s="3">
        <v>116.63</v>
      </c>
      <c r="G40" s="3">
        <v>0.83</v>
      </c>
      <c r="H40" s="3">
        <v>0.0072</v>
      </c>
      <c r="I40" s="15">
        <v>190965.0</v>
      </c>
      <c r="J40" s="15">
        <v>196189.0</v>
      </c>
    </row>
    <row r="41">
      <c r="A41" s="8">
        <v>105.58</v>
      </c>
      <c r="B41" s="5">
        <f t="shared" si="1"/>
        <v>40948</v>
      </c>
      <c r="C41" s="3">
        <v>117.29</v>
      </c>
      <c r="D41" s="3">
        <v>118.26</v>
      </c>
      <c r="E41" s="3">
        <v>116.7</v>
      </c>
      <c r="F41" s="3">
        <v>118.04</v>
      </c>
      <c r="G41" s="3">
        <v>1.41</v>
      </c>
      <c r="H41" s="3">
        <v>0.0121</v>
      </c>
      <c r="I41" s="15">
        <v>187668.0</v>
      </c>
      <c r="J41" s="15">
        <v>208557.0</v>
      </c>
    </row>
    <row r="42">
      <c r="A42" s="9">
        <f>+3.12</f>
        <v>3.12</v>
      </c>
      <c r="B42" s="5">
        <f t="shared" si="1"/>
        <v>40949</v>
      </c>
      <c r="C42" s="3">
        <v>118.11</v>
      </c>
      <c r="D42" s="3">
        <v>118.11</v>
      </c>
      <c r="E42" s="3">
        <v>115.8</v>
      </c>
      <c r="F42" s="3">
        <v>116.75</v>
      </c>
      <c r="G42" s="3">
        <v>-1.29</v>
      </c>
      <c r="H42" s="6">
        <v>-0.0109</v>
      </c>
      <c r="I42" s="15">
        <v>184452.0</v>
      </c>
      <c r="J42" s="15">
        <v>234830.0</v>
      </c>
    </row>
    <row r="43">
      <c r="A43" s="9">
        <f>+3.05%</f>
        <v>0.0305</v>
      </c>
      <c r="B43" s="5">
        <f t="shared" si="1"/>
        <v>40952</v>
      </c>
      <c r="C43" s="3">
        <v>117.4</v>
      </c>
      <c r="D43" s="3">
        <v>117.99</v>
      </c>
      <c r="E43" s="3">
        <v>116.9</v>
      </c>
      <c r="F43" s="3">
        <v>117.39</v>
      </c>
      <c r="G43" s="3">
        <v>0.64</v>
      </c>
      <c r="H43" s="3">
        <v>0.0055000000000000005</v>
      </c>
      <c r="I43" s="15">
        <v>220314.0</v>
      </c>
      <c r="J43" s="15">
        <v>254670.0</v>
      </c>
    </row>
    <row r="44">
      <c r="A44" s="16">
        <v>46581.0</v>
      </c>
      <c r="B44" s="5">
        <f t="shared" si="1"/>
        <v>40953</v>
      </c>
      <c r="C44" s="3">
        <v>117.46</v>
      </c>
      <c r="D44" s="3">
        <v>117.9</v>
      </c>
      <c r="E44" s="3">
        <v>116.53</v>
      </c>
      <c r="F44" s="3">
        <v>117.35</v>
      </c>
      <c r="G44" s="3">
        <v>-0.04</v>
      </c>
      <c r="H44" s="6">
        <v>-3.0E-4</v>
      </c>
      <c r="I44" s="15">
        <v>234411.0</v>
      </c>
      <c r="J44" s="15">
        <v>252969.0</v>
      </c>
    </row>
    <row r="45">
      <c r="A45" s="16">
        <v>46877.0</v>
      </c>
      <c r="B45" s="5">
        <f t="shared" si="1"/>
        <v>40954</v>
      </c>
      <c r="C45" s="3">
        <v>117.44</v>
      </c>
      <c r="D45" s="3">
        <v>119.99</v>
      </c>
      <c r="E45" s="3">
        <v>117.4</v>
      </c>
      <c r="F45" s="3">
        <v>118.93</v>
      </c>
      <c r="G45" s="3">
        <v>1.58</v>
      </c>
      <c r="H45" s="3">
        <v>0.013500000000000002</v>
      </c>
      <c r="I45" s="15">
        <v>232807.0</v>
      </c>
      <c r="J45" s="15">
        <v>233467.0</v>
      </c>
    </row>
    <row r="46">
      <c r="A46" s="14">
        <v>40898.0</v>
      </c>
      <c r="B46" s="5">
        <f t="shared" si="1"/>
        <v>40955</v>
      </c>
      <c r="C46" s="3">
        <v>118.9</v>
      </c>
      <c r="D46" s="3">
        <v>120.38</v>
      </c>
      <c r="E46" s="3">
        <v>118.32</v>
      </c>
      <c r="F46" s="3">
        <v>120.11</v>
      </c>
      <c r="G46" s="3">
        <v>1.18</v>
      </c>
      <c r="H46" s="3">
        <v>0.009899999999999999</v>
      </c>
      <c r="I46" s="15">
        <v>214484.0</v>
      </c>
      <c r="J46" s="15">
        <v>241018.0</v>
      </c>
    </row>
    <row r="47">
      <c r="A47" s="8">
        <v>106.0</v>
      </c>
      <c r="B47" s="5">
        <f t="shared" si="1"/>
        <v>40956</v>
      </c>
      <c r="C47" s="3">
        <v>120.13</v>
      </c>
      <c r="D47" s="3">
        <v>120.7</v>
      </c>
      <c r="E47" s="3">
        <v>118.85</v>
      </c>
      <c r="F47" s="3">
        <v>119.58</v>
      </c>
      <c r="G47" s="3">
        <v>-0.53</v>
      </c>
      <c r="H47" s="6">
        <v>-0.0044</v>
      </c>
      <c r="I47" s="15">
        <v>193879.0</v>
      </c>
      <c r="J47" s="15">
        <v>241948.0</v>
      </c>
    </row>
    <row r="48">
      <c r="A48" s="8">
        <v>107.06</v>
      </c>
      <c r="B48" s="5">
        <f t="shared" si="1"/>
        <v>40959</v>
      </c>
      <c r="C48" s="3">
        <v>120.75</v>
      </c>
      <c r="D48" s="3">
        <v>121.15</v>
      </c>
      <c r="E48" s="3">
        <v>119.8</v>
      </c>
      <c r="F48" s="3">
        <v>120.05</v>
      </c>
      <c r="G48" s="3">
        <v>0.47</v>
      </c>
      <c r="H48" s="3">
        <v>0.0039000000000000003</v>
      </c>
      <c r="I48" s="15">
        <v>72901.0</v>
      </c>
      <c r="J48" s="15">
        <v>242651.0</v>
      </c>
    </row>
    <row r="49">
      <c r="A49" s="8">
        <v>105.07</v>
      </c>
      <c r="B49" s="5">
        <f t="shared" si="1"/>
        <v>40960</v>
      </c>
      <c r="C49" s="3">
        <v>120.07</v>
      </c>
      <c r="D49" s="3">
        <v>121.88</v>
      </c>
      <c r="E49" s="3">
        <v>119.21</v>
      </c>
      <c r="F49" s="3">
        <v>121.66</v>
      </c>
      <c r="G49" s="3">
        <v>1.61</v>
      </c>
      <c r="H49" s="3">
        <v>0.0134</v>
      </c>
      <c r="I49" s="15">
        <v>169695.0</v>
      </c>
      <c r="J49" s="15">
        <v>239010.0</v>
      </c>
    </row>
    <row r="50">
      <c r="A50" s="8">
        <v>106.6</v>
      </c>
      <c r="B50" s="5">
        <f t="shared" si="1"/>
        <v>40961</v>
      </c>
      <c r="C50" s="3">
        <v>121.5</v>
      </c>
      <c r="D50" s="3">
        <v>123.23</v>
      </c>
      <c r="E50" s="3">
        <v>121.0</v>
      </c>
      <c r="F50" s="3">
        <v>122.9</v>
      </c>
      <c r="G50" s="3">
        <v>1.24</v>
      </c>
      <c r="H50" s="3">
        <v>0.0102</v>
      </c>
      <c r="I50" s="15">
        <v>191256.0</v>
      </c>
      <c r="J50" s="15">
        <v>227809.0</v>
      </c>
    </row>
    <row r="51">
      <c r="A51" s="9">
        <f>+1.02</f>
        <v>1.02</v>
      </c>
      <c r="B51" s="5">
        <f t="shared" si="1"/>
        <v>40962</v>
      </c>
      <c r="C51" s="3">
        <v>122.73</v>
      </c>
      <c r="D51" s="3">
        <v>124.5</v>
      </c>
      <c r="E51" s="3">
        <v>122.1</v>
      </c>
      <c r="F51" s="3">
        <v>123.62</v>
      </c>
      <c r="G51" s="3">
        <v>0.72</v>
      </c>
      <c r="H51" s="3">
        <v>0.0059</v>
      </c>
      <c r="I51" s="15">
        <v>225114.0</v>
      </c>
      <c r="J51" s="15">
        <v>217438.0</v>
      </c>
    </row>
    <row r="52">
      <c r="A52" s="9">
        <f>+0.97%</f>
        <v>0.0097</v>
      </c>
      <c r="B52" s="5">
        <f t="shared" si="1"/>
        <v>40963</v>
      </c>
      <c r="C52" s="3">
        <v>124.01</v>
      </c>
      <c r="D52" s="3">
        <v>125.55</v>
      </c>
      <c r="E52" s="3">
        <v>123.3</v>
      </c>
      <c r="F52" s="3">
        <v>125.47</v>
      </c>
      <c r="G52" s="3">
        <v>1.85</v>
      </c>
      <c r="H52" s="3">
        <v>0.015</v>
      </c>
      <c r="I52" s="15">
        <v>159056.0</v>
      </c>
      <c r="J52" s="15">
        <v>202779.0</v>
      </c>
    </row>
    <row r="53">
      <c r="A53" s="16">
        <v>30957.0</v>
      </c>
      <c r="B53" s="5">
        <f t="shared" si="1"/>
        <v>40966</v>
      </c>
      <c r="C53" s="3">
        <v>125.25</v>
      </c>
      <c r="D53" s="3">
        <v>125.51</v>
      </c>
      <c r="E53" s="3">
        <v>123.0</v>
      </c>
      <c r="F53" s="3">
        <v>124.17</v>
      </c>
      <c r="G53" s="3">
        <v>-1.3</v>
      </c>
      <c r="H53" s="6">
        <v>-0.0104</v>
      </c>
      <c r="I53" s="15">
        <v>196299.0</v>
      </c>
      <c r="J53" s="15">
        <v>207501.0</v>
      </c>
    </row>
    <row r="54">
      <c r="A54" s="16">
        <v>44143.0</v>
      </c>
      <c r="B54" s="5">
        <f t="shared" si="1"/>
        <v>40967</v>
      </c>
      <c r="C54" s="3">
        <v>123.39</v>
      </c>
      <c r="D54" s="3">
        <v>123.95</v>
      </c>
      <c r="E54" s="3">
        <v>121.5</v>
      </c>
      <c r="F54" s="3">
        <v>121.55</v>
      </c>
      <c r="G54" s="3">
        <v>-2.62</v>
      </c>
      <c r="H54" s="6">
        <v>-0.0211</v>
      </c>
      <c r="I54" s="15">
        <v>208488.0</v>
      </c>
      <c r="J54" s="15">
        <v>208548.0</v>
      </c>
    </row>
    <row r="55">
      <c r="A55" s="14">
        <v>40899.0</v>
      </c>
      <c r="B55" s="5">
        <f t="shared" si="1"/>
        <v>40968</v>
      </c>
      <c r="C55" s="3">
        <v>121.61</v>
      </c>
      <c r="D55" s="3">
        <v>123.2</v>
      </c>
      <c r="E55" s="3">
        <v>120.5</v>
      </c>
      <c r="F55" s="3">
        <v>122.66</v>
      </c>
      <c r="G55" s="3">
        <v>1.11</v>
      </c>
      <c r="H55" s="3">
        <v>0.0091</v>
      </c>
      <c r="I55" s="15">
        <v>256360.0</v>
      </c>
      <c r="J55" s="15">
        <v>213084.0</v>
      </c>
    </row>
    <row r="56">
      <c r="A56" s="8">
        <v>106.78</v>
      </c>
      <c r="B56" s="5">
        <f t="shared" si="1"/>
        <v>40969</v>
      </c>
      <c r="C56" s="3">
        <v>123.0</v>
      </c>
      <c r="D56" s="3">
        <v>128.4</v>
      </c>
      <c r="E56" s="3">
        <v>122.49</v>
      </c>
      <c r="F56" s="3">
        <v>126.2</v>
      </c>
      <c r="G56" s="3">
        <v>3.54</v>
      </c>
      <c r="H56" s="3">
        <v>0.028900000000000002</v>
      </c>
      <c r="I56" s="15">
        <v>272540.0</v>
      </c>
      <c r="J56" s="15">
        <v>205330.0</v>
      </c>
    </row>
    <row r="57">
      <c r="A57" s="8">
        <v>107.19</v>
      </c>
      <c r="B57" s="5">
        <f t="shared" si="1"/>
        <v>40970</v>
      </c>
      <c r="C57" s="3">
        <v>126.16</v>
      </c>
      <c r="D57" s="3">
        <v>126.16</v>
      </c>
      <c r="E57" s="3">
        <v>123.12</v>
      </c>
      <c r="F57" s="3">
        <v>123.65</v>
      </c>
      <c r="G57" s="3">
        <v>-2.55</v>
      </c>
      <c r="H57" s="6">
        <v>-0.0202</v>
      </c>
      <c r="I57" s="15">
        <v>207305.0</v>
      </c>
      <c r="J57" s="15">
        <v>190769.0</v>
      </c>
    </row>
    <row r="58">
      <c r="A58" s="8">
        <v>106.06</v>
      </c>
      <c r="B58" s="5">
        <f t="shared" si="1"/>
        <v>40973</v>
      </c>
      <c r="C58" s="3">
        <v>123.37</v>
      </c>
      <c r="D58" s="3">
        <v>124.66</v>
      </c>
      <c r="E58" s="3">
        <v>122.66</v>
      </c>
      <c r="F58" s="3">
        <v>123.8</v>
      </c>
      <c r="G58" s="3">
        <v>0.15</v>
      </c>
      <c r="H58" s="3">
        <v>0.0012</v>
      </c>
      <c r="I58" s="15">
        <v>178174.0</v>
      </c>
      <c r="J58" s="15">
        <v>176215.0</v>
      </c>
    </row>
    <row r="59">
      <c r="A59" s="8">
        <v>106.75</v>
      </c>
      <c r="B59" s="5">
        <f t="shared" si="1"/>
        <v>40974</v>
      </c>
      <c r="C59" s="3">
        <v>124.39</v>
      </c>
      <c r="D59" s="3">
        <v>124.39</v>
      </c>
      <c r="E59" s="3">
        <v>121.59</v>
      </c>
      <c r="F59" s="3">
        <v>121.98</v>
      </c>
      <c r="G59" s="3">
        <v>-1.82</v>
      </c>
      <c r="H59" s="6">
        <v>-0.0147</v>
      </c>
      <c r="I59" s="15">
        <v>245201.0</v>
      </c>
      <c r="J59" s="15">
        <v>156731.0</v>
      </c>
    </row>
    <row r="60">
      <c r="A60" s="9">
        <f>+0.15</f>
        <v>0.15</v>
      </c>
      <c r="B60" s="5">
        <f t="shared" si="1"/>
        <v>40975</v>
      </c>
      <c r="C60" s="3">
        <v>122.19</v>
      </c>
      <c r="D60" s="3">
        <v>124.45</v>
      </c>
      <c r="E60" s="3">
        <v>121.99</v>
      </c>
      <c r="F60" s="3">
        <v>124.12</v>
      </c>
      <c r="G60" s="3">
        <v>2.14</v>
      </c>
      <c r="H60" s="3">
        <v>0.0175</v>
      </c>
      <c r="I60" s="15">
        <v>210709.0</v>
      </c>
      <c r="J60" s="15">
        <v>151357.0</v>
      </c>
    </row>
    <row r="61">
      <c r="A61" s="9">
        <f>+0.14%</f>
        <v>0.0014</v>
      </c>
      <c r="B61" s="5">
        <f t="shared" si="1"/>
        <v>40976</v>
      </c>
      <c r="C61" s="3">
        <v>124.05</v>
      </c>
      <c r="D61" s="3">
        <v>126.34</v>
      </c>
      <c r="E61" s="3">
        <v>123.8</v>
      </c>
      <c r="F61" s="3">
        <v>125.44</v>
      </c>
      <c r="G61" s="3">
        <v>1.32</v>
      </c>
      <c r="H61" s="3">
        <v>0.0106</v>
      </c>
      <c r="I61" s="15">
        <v>202569.0</v>
      </c>
      <c r="J61" s="15">
        <v>132143.0</v>
      </c>
    </row>
    <row r="62">
      <c r="A62" s="16">
        <v>22946.0</v>
      </c>
      <c r="B62" s="5">
        <f t="shared" si="1"/>
        <v>40977</v>
      </c>
      <c r="C62" s="3">
        <v>125.48</v>
      </c>
      <c r="D62" s="3">
        <v>126.37</v>
      </c>
      <c r="E62" s="3">
        <v>124.69</v>
      </c>
      <c r="F62" s="3">
        <v>125.98</v>
      </c>
      <c r="G62" s="3">
        <v>0.54</v>
      </c>
      <c r="H62" s="3">
        <v>0.0043</v>
      </c>
      <c r="I62" s="15">
        <v>151944.0</v>
      </c>
      <c r="J62" s="15">
        <v>113233.0</v>
      </c>
    </row>
    <row r="63">
      <c r="A63" s="16">
        <v>44157.0</v>
      </c>
      <c r="B63" s="5">
        <f t="shared" si="1"/>
        <v>40980</v>
      </c>
      <c r="C63" s="3">
        <v>125.84</v>
      </c>
      <c r="D63" s="3">
        <v>125.98</v>
      </c>
      <c r="E63" s="3">
        <v>124.2</v>
      </c>
      <c r="F63" s="3">
        <v>125.34</v>
      </c>
      <c r="G63" s="3">
        <v>-0.64</v>
      </c>
      <c r="H63" s="6">
        <v>-0.0051</v>
      </c>
      <c r="I63" s="15">
        <v>169840.0</v>
      </c>
      <c r="J63" s="15">
        <v>83937.0</v>
      </c>
    </row>
    <row r="64">
      <c r="A64" s="14">
        <v>40900.0</v>
      </c>
      <c r="B64" s="5">
        <f t="shared" si="1"/>
        <v>40981</v>
      </c>
      <c r="C64" s="3">
        <v>125.5</v>
      </c>
      <c r="D64" s="3">
        <v>126.79</v>
      </c>
      <c r="E64" s="3">
        <v>125.0</v>
      </c>
      <c r="F64" s="3">
        <v>126.22</v>
      </c>
      <c r="G64" s="3">
        <v>0.88</v>
      </c>
      <c r="H64" s="3">
        <v>0.006999999999999999</v>
      </c>
      <c r="I64" s="15">
        <v>142113.0</v>
      </c>
      <c r="J64" s="15">
        <v>66263.0</v>
      </c>
    </row>
    <row r="65">
      <c r="A65" s="8">
        <v>106.65</v>
      </c>
      <c r="B65" s="5">
        <f t="shared" si="1"/>
        <v>40982</v>
      </c>
      <c r="C65" s="3">
        <v>126.12</v>
      </c>
      <c r="D65" s="3">
        <v>126.68</v>
      </c>
      <c r="E65" s="3">
        <v>124.64</v>
      </c>
      <c r="F65" s="3">
        <v>124.97</v>
      </c>
      <c r="G65" s="3">
        <v>-1.25</v>
      </c>
      <c r="H65" s="6">
        <v>-0.0099</v>
      </c>
      <c r="I65" s="15">
        <v>120265.0</v>
      </c>
      <c r="J65" s="15">
        <v>36565.0</v>
      </c>
    </row>
    <row r="66">
      <c r="A66" s="8">
        <v>107.21</v>
      </c>
      <c r="B66" s="5">
        <f t="shared" si="1"/>
        <v>40983</v>
      </c>
      <c r="C66" s="3">
        <v>125.12</v>
      </c>
      <c r="D66" s="3">
        <v>125.35</v>
      </c>
      <c r="E66" s="3">
        <v>120.97</v>
      </c>
      <c r="F66" s="3">
        <v>123.55</v>
      </c>
      <c r="G66" s="3">
        <v>-1.42</v>
      </c>
      <c r="H66" s="6">
        <v>-0.0114</v>
      </c>
      <c r="I66" s="15">
        <v>20330.0</v>
      </c>
      <c r="J66" s="3">
        <v>0.0</v>
      </c>
    </row>
    <row r="67">
      <c r="A67" s="8">
        <v>106.13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106.87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+0.12</f>
        <v>0.12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+0.11%</f>
        <v>0.0011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11898.0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44832.0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4">
        <v>40904.0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107.13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108.39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106.73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108.19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+1.32</f>
        <v>1.32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+1.24%</f>
        <v>0.0124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11016.0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46522.0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40905.0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107.99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108.31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105.87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106.7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-1.49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-0.0138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26444.0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46395.0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4">
        <v>40906.0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106.61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107.29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105.82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107.21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+0.51</f>
        <v>0.51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+0.48%</f>
        <v>0.0048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24220.0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44291.0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40907.0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107.26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107.45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105.87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106.59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-0.62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-0.0058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19869.0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47309.0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40911.0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107.68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111.34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107.67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111.09</v>
      </c>
      <c r="B113" s="3" t="str">
        <f t="shared" si="1"/>
        <v/>
      </c>
    </row>
    <row r="114">
      <c r="A114" s="9">
        <f>+4.5</f>
        <v>4.5</v>
      </c>
      <c r="B114" s="3" t="str">
        <f t="shared" si="1"/>
        <v>#REF!</v>
      </c>
    </row>
    <row r="115">
      <c r="A115" s="9">
        <f>+4.22%</f>
        <v>0.0422</v>
      </c>
      <c r="B115" s="3" t="str">
        <f t="shared" si="1"/>
        <v>#REF!</v>
      </c>
    </row>
    <row r="116">
      <c r="A116" s="16">
        <v>50750.0</v>
      </c>
      <c r="B116" s="3" t="str">
        <f t="shared" si="1"/>
        <v>#REF!</v>
      </c>
    </row>
    <row r="117">
      <c r="A117" s="16">
        <v>57584.0</v>
      </c>
      <c r="B117" s="3" t="str">
        <f t="shared" si="1"/>
        <v>#REF!</v>
      </c>
    </row>
    <row r="118">
      <c r="A118" s="7">
        <v>40912.0</v>
      </c>
      <c r="B118" s="3" t="str">
        <f t="shared" si="1"/>
        <v>#REF!</v>
      </c>
    </row>
    <row r="119">
      <c r="A119" s="8">
        <v>111.04</v>
      </c>
      <c r="B119" s="3" t="str">
        <f t="shared" si="1"/>
        <v>#REF!</v>
      </c>
    </row>
    <row r="120">
      <c r="A120" s="8">
        <v>113.22</v>
      </c>
      <c r="B120" s="3" t="str">
        <f t="shared" si="1"/>
        <v>#REF!</v>
      </c>
    </row>
    <row r="121">
      <c r="A121" s="8">
        <v>110.49</v>
      </c>
      <c r="B121" s="3" t="str">
        <f t="shared" si="1"/>
        <v>#REF!</v>
      </c>
    </row>
    <row r="122">
      <c r="A122" s="8">
        <v>113.0</v>
      </c>
      <c r="B122" s="3" t="str">
        <f t="shared" si="1"/>
        <v>#REF!</v>
      </c>
    </row>
    <row r="123">
      <c r="A123" s="9">
        <f>+1.91</f>
        <v>1.91</v>
      </c>
      <c r="B123" s="3" t="str">
        <f t="shared" si="1"/>
        <v>#REF!</v>
      </c>
    </row>
    <row r="124">
      <c r="A124" s="9">
        <f>+1.72%</f>
        <v>0.0172</v>
      </c>
      <c r="B124" s="3" t="str">
        <f t="shared" si="1"/>
        <v>#REF!</v>
      </c>
    </row>
    <row r="125">
      <c r="A125" s="16">
        <v>70357.0</v>
      </c>
      <c r="B125" s="3" t="str">
        <f t="shared" si="1"/>
        <v>#REF!</v>
      </c>
    </row>
    <row r="126">
      <c r="A126" s="16">
        <v>64063.0</v>
      </c>
      <c r="B126" s="3" t="str">
        <f t="shared" si="1"/>
        <v>#REF!</v>
      </c>
    </row>
    <row r="127">
      <c r="A127" s="7">
        <v>40913.0</v>
      </c>
      <c r="B127" s="3" t="str">
        <f t="shared" si="1"/>
        <v>#REF!</v>
      </c>
    </row>
    <row r="128">
      <c r="A128" s="8">
        <v>113.0</v>
      </c>
      <c r="B128" s="3" t="str">
        <f t="shared" si="1"/>
        <v>#REF!</v>
      </c>
    </row>
    <row r="129">
      <c r="A129" s="8">
        <v>113.82</v>
      </c>
      <c r="B129" s="3" t="str">
        <f t="shared" si="1"/>
        <v>#REF!</v>
      </c>
    </row>
    <row r="130">
      <c r="A130" s="8">
        <v>111.5</v>
      </c>
      <c r="B130" s="3" t="str">
        <f t="shared" si="1"/>
        <v>#REF!</v>
      </c>
    </row>
    <row r="131">
      <c r="A131" s="8">
        <v>112.05</v>
      </c>
      <c r="B131" s="3" t="str">
        <f t="shared" si="1"/>
        <v>#REF!</v>
      </c>
    </row>
    <row r="132">
      <c r="A132" s="11">
        <v>-0.95</v>
      </c>
      <c r="B132" s="3" t="str">
        <f t="shared" si="1"/>
        <v>#REF!</v>
      </c>
    </row>
    <row r="133">
      <c r="A133" s="12">
        <v>-0.0084</v>
      </c>
      <c r="B133" s="3" t="str">
        <f t="shared" si="1"/>
        <v>#REF!</v>
      </c>
    </row>
    <row r="134">
      <c r="A134" s="17">
        <v>55795.0</v>
      </c>
      <c r="B134" s="3" t="str">
        <f t="shared" si="1"/>
        <v>#REF!</v>
      </c>
    </row>
    <row r="135">
      <c r="A135" s="17">
        <v>71512.0</v>
      </c>
      <c r="B135" s="3" t="str">
        <f t="shared" si="1"/>
        <v>#REF!</v>
      </c>
    </row>
    <row r="136">
      <c r="A136" s="7">
        <v>40914.0</v>
      </c>
      <c r="B136" s="3" t="str">
        <f t="shared" si="1"/>
        <v>#REF!</v>
      </c>
    </row>
    <row r="137">
      <c r="A137" s="8">
        <v>111.81</v>
      </c>
      <c r="B137" s="3" t="str">
        <f t="shared" si="1"/>
        <v>#REF!</v>
      </c>
    </row>
    <row r="138">
      <c r="A138" s="8">
        <v>112.96</v>
      </c>
      <c r="B138" s="3" t="str">
        <f t="shared" si="1"/>
        <v>#REF!</v>
      </c>
    </row>
    <row r="139">
      <c r="A139" s="8">
        <v>111.44</v>
      </c>
      <c r="B139" s="3" t="str">
        <f t="shared" si="1"/>
        <v>#REF!</v>
      </c>
    </row>
    <row r="140">
      <c r="A140" s="8">
        <v>112.55</v>
      </c>
      <c r="B140" s="3" t="str">
        <f t="shared" si="1"/>
        <v>#REF!</v>
      </c>
    </row>
    <row r="141">
      <c r="A141" s="9">
        <f>+0.5</f>
        <v>0.5</v>
      </c>
      <c r="B141" s="3" t="str">
        <f t="shared" si="1"/>
        <v>#REF!</v>
      </c>
    </row>
    <row r="142">
      <c r="A142" s="9">
        <f>+0.45%</f>
        <v>0.0045</v>
      </c>
      <c r="B142" s="3" t="str">
        <f t="shared" si="1"/>
        <v>#REF!</v>
      </c>
    </row>
    <row r="143">
      <c r="A143" s="16">
        <v>68075.0</v>
      </c>
      <c r="B143" s="3" t="str">
        <f t="shared" si="1"/>
        <v>#REF!</v>
      </c>
    </row>
    <row r="144">
      <c r="A144" s="16">
        <v>84951.0</v>
      </c>
      <c r="B144" s="3" t="str">
        <f t="shared" si="1"/>
        <v>#REF!</v>
      </c>
    </row>
    <row r="145">
      <c r="A145" s="7">
        <v>40917.0</v>
      </c>
      <c r="B145" s="3" t="str">
        <f t="shared" si="1"/>
        <v>#REF!</v>
      </c>
    </row>
    <row r="146">
      <c r="A146" s="8">
        <v>112.8</v>
      </c>
      <c r="B146" s="3" t="str">
        <f t="shared" si="1"/>
        <v>#REF!</v>
      </c>
    </row>
    <row r="147">
      <c r="A147" s="8">
        <v>113.3</v>
      </c>
      <c r="B147" s="3" t="str">
        <f t="shared" si="1"/>
        <v>#REF!</v>
      </c>
    </row>
    <row r="148">
      <c r="A148" s="8">
        <v>111.51</v>
      </c>
      <c r="B148" s="3" t="str">
        <f t="shared" si="1"/>
        <v>#REF!</v>
      </c>
    </row>
    <row r="149">
      <c r="A149" s="8">
        <v>112.15</v>
      </c>
      <c r="B149" s="3" t="str">
        <f t="shared" si="1"/>
        <v>#REF!</v>
      </c>
    </row>
    <row r="150">
      <c r="A150" s="11">
        <v>-0.4</v>
      </c>
      <c r="B150" s="3" t="str">
        <f t="shared" si="1"/>
        <v>#REF!</v>
      </c>
    </row>
    <row r="151">
      <c r="A151" s="12">
        <v>-0.0036</v>
      </c>
      <c r="B151" s="3" t="str">
        <f t="shared" si="1"/>
        <v>#REF!</v>
      </c>
    </row>
    <row r="152">
      <c r="A152" s="17">
        <v>76253.0</v>
      </c>
      <c r="B152" s="3" t="str">
        <f t="shared" si="1"/>
        <v>#REF!</v>
      </c>
    </row>
    <row r="153">
      <c r="A153" s="17">
        <v>93959.0</v>
      </c>
      <c r="B153" s="3" t="str">
        <f t="shared" si="1"/>
        <v>#REF!</v>
      </c>
    </row>
    <row r="154">
      <c r="A154" s="7">
        <v>40918.0</v>
      </c>
      <c r="B154" s="3" t="str">
        <f t="shared" si="1"/>
        <v>#REF!</v>
      </c>
    </row>
    <row r="155">
      <c r="A155" s="8">
        <v>112.26</v>
      </c>
      <c r="B155" s="3" t="str">
        <f t="shared" si="1"/>
        <v>#REF!</v>
      </c>
    </row>
    <row r="156">
      <c r="A156" s="8">
        <v>113.5</v>
      </c>
      <c r="B156" s="3" t="str">
        <f t="shared" si="1"/>
        <v>#REF!</v>
      </c>
    </row>
    <row r="157">
      <c r="A157" s="8">
        <v>112.2</v>
      </c>
      <c r="B157" s="3" t="str">
        <f t="shared" si="1"/>
        <v>#REF!</v>
      </c>
    </row>
    <row r="158">
      <c r="A158" s="8">
        <v>112.71</v>
      </c>
      <c r="B158" s="3" t="str">
        <f t="shared" si="1"/>
        <v>#REF!</v>
      </c>
    </row>
    <row r="159">
      <c r="A159" s="9">
        <f>+0.56</f>
        <v>0.56</v>
      </c>
      <c r="B159" s="3" t="str">
        <f t="shared" si="1"/>
        <v>#REF!</v>
      </c>
    </row>
    <row r="160">
      <c r="A160" s="9">
        <f>+0.5%</f>
        <v>0.005</v>
      </c>
      <c r="B160" s="3" t="str">
        <f t="shared" si="1"/>
        <v>#REF!</v>
      </c>
    </row>
    <row r="161">
      <c r="A161" s="16">
        <v>86038.0</v>
      </c>
      <c r="B161" s="3" t="str">
        <f t="shared" si="1"/>
        <v>#REF!</v>
      </c>
    </row>
    <row r="162">
      <c r="A162" s="16">
        <v>95275.0</v>
      </c>
      <c r="B162" s="3" t="str">
        <f t="shared" si="1"/>
        <v>#REF!</v>
      </c>
    </row>
    <row r="163">
      <c r="A163" s="7">
        <v>40919.0</v>
      </c>
      <c r="B163" s="3" t="str">
        <f t="shared" si="1"/>
        <v>#REF!</v>
      </c>
    </row>
    <row r="164">
      <c r="A164" s="8">
        <v>112.69</v>
      </c>
      <c r="B164" s="3" t="str">
        <f t="shared" si="1"/>
        <v>#REF!</v>
      </c>
    </row>
    <row r="165">
      <c r="A165" s="8">
        <v>113.13</v>
      </c>
      <c r="B165" s="3" t="str">
        <f t="shared" si="1"/>
        <v>#REF!</v>
      </c>
    </row>
    <row r="166">
      <c r="A166" s="8">
        <v>111.46</v>
      </c>
      <c r="B166" s="3" t="str">
        <f t="shared" si="1"/>
        <v>#REF!</v>
      </c>
    </row>
    <row r="167">
      <c r="A167" s="8">
        <v>111.8</v>
      </c>
      <c r="B167" s="3" t="str">
        <f t="shared" si="1"/>
        <v>#REF!</v>
      </c>
    </row>
    <row r="168">
      <c r="A168" s="11">
        <v>-0.91</v>
      </c>
      <c r="B168" s="3" t="str">
        <f t="shared" si="1"/>
        <v>#REF!</v>
      </c>
    </row>
    <row r="169">
      <c r="A169" s="12">
        <v>-0.0081</v>
      </c>
      <c r="B169" s="3" t="str">
        <f t="shared" si="1"/>
        <v>#REF!</v>
      </c>
    </row>
    <row r="170">
      <c r="A170" s="17">
        <v>108516.0</v>
      </c>
      <c r="B170" s="3" t="str">
        <f t="shared" si="1"/>
        <v>#REF!</v>
      </c>
    </row>
    <row r="171">
      <c r="A171" s="17">
        <v>100671.0</v>
      </c>
      <c r="B171" s="3" t="str">
        <f t="shared" si="1"/>
        <v>#REF!</v>
      </c>
    </row>
    <row r="172">
      <c r="A172" s="7">
        <v>40920.0</v>
      </c>
      <c r="B172" s="3" t="str">
        <f t="shared" si="1"/>
        <v>#REF!</v>
      </c>
    </row>
    <row r="173">
      <c r="A173" s="8">
        <v>112.25</v>
      </c>
      <c r="B173" s="3" t="str">
        <f t="shared" si="1"/>
        <v>#REF!</v>
      </c>
    </row>
    <row r="174">
      <c r="A174" s="8">
        <v>114.38</v>
      </c>
      <c r="B174" s="3" t="str">
        <f t="shared" si="1"/>
        <v>#REF!</v>
      </c>
    </row>
    <row r="175">
      <c r="A175" s="8">
        <v>109.93</v>
      </c>
      <c r="B175" s="3" t="str">
        <f t="shared" si="1"/>
        <v>#REF!</v>
      </c>
    </row>
    <row r="176">
      <c r="A176" s="8">
        <v>110.76</v>
      </c>
      <c r="B176" s="3" t="str">
        <f t="shared" si="1"/>
        <v>#REF!</v>
      </c>
    </row>
    <row r="177">
      <c r="A177" s="11">
        <v>-1.04</v>
      </c>
      <c r="B177" s="3" t="str">
        <f t="shared" si="1"/>
        <v>#REF!</v>
      </c>
    </row>
    <row r="178">
      <c r="A178" s="12">
        <v>-0.0093</v>
      </c>
      <c r="B178" s="3" t="str">
        <f t="shared" si="1"/>
        <v>#REF!</v>
      </c>
    </row>
    <row r="179">
      <c r="A179" s="17">
        <v>79824.0</v>
      </c>
      <c r="B179" s="3" t="str">
        <f t="shared" si="1"/>
        <v>#REF!</v>
      </c>
    </row>
    <row r="180">
      <c r="A180" s="17">
        <v>104768.0</v>
      </c>
      <c r="B180" s="3" t="str">
        <f t="shared" si="1"/>
        <v>#REF!</v>
      </c>
    </row>
    <row r="181">
      <c r="A181" s="7">
        <v>40921.0</v>
      </c>
      <c r="B181" s="3" t="str">
        <f t="shared" si="1"/>
        <v>#REF!</v>
      </c>
    </row>
    <row r="182">
      <c r="A182" s="8">
        <v>110.78</v>
      </c>
      <c r="B182" s="3" t="str">
        <f t="shared" si="1"/>
        <v>#REF!</v>
      </c>
    </row>
    <row r="183">
      <c r="A183" s="8">
        <v>111.92</v>
      </c>
      <c r="B183" s="3" t="str">
        <f t="shared" si="1"/>
        <v>#REF!</v>
      </c>
    </row>
    <row r="184">
      <c r="A184" s="8">
        <v>109.51</v>
      </c>
      <c r="B184" s="3" t="str">
        <f t="shared" si="1"/>
        <v>#REF!</v>
      </c>
    </row>
    <row r="185">
      <c r="A185" s="8">
        <v>110.16</v>
      </c>
      <c r="B185" s="3" t="str">
        <f t="shared" si="1"/>
        <v>#REF!</v>
      </c>
    </row>
    <row r="186">
      <c r="A186" s="11">
        <v>-0.6</v>
      </c>
      <c r="B186" s="3" t="str">
        <f t="shared" si="1"/>
        <v>#REF!</v>
      </c>
    </row>
    <row r="187">
      <c r="A187" s="12">
        <v>-0.0054</v>
      </c>
      <c r="B187" s="3" t="str">
        <f t="shared" si="1"/>
        <v>#REF!</v>
      </c>
    </row>
    <row r="188">
      <c r="A188" s="17">
        <v>80008.0</v>
      </c>
      <c r="B188" s="3" t="str">
        <f t="shared" si="1"/>
        <v>#REF!</v>
      </c>
    </row>
    <row r="189">
      <c r="A189" s="17">
        <v>111884.0</v>
      </c>
      <c r="B189" s="3" t="str">
        <f t="shared" si="1"/>
        <v>#REF!</v>
      </c>
    </row>
    <row r="190">
      <c r="A190" s="7">
        <v>40924.0</v>
      </c>
      <c r="B190" s="3" t="str">
        <f t="shared" si="1"/>
        <v>#REF!</v>
      </c>
    </row>
    <row r="191">
      <c r="A191" s="8">
        <v>110.36</v>
      </c>
      <c r="B191" s="3" t="str">
        <f t="shared" si="1"/>
        <v>#REF!</v>
      </c>
    </row>
    <row r="192">
      <c r="A192" s="8">
        <v>111.42</v>
      </c>
      <c r="B192" s="3" t="str">
        <f t="shared" si="1"/>
        <v>#REF!</v>
      </c>
    </row>
    <row r="193">
      <c r="A193" s="8">
        <v>110.36</v>
      </c>
      <c r="B193" s="3" t="str">
        <f t="shared" si="1"/>
        <v>#REF!</v>
      </c>
    </row>
    <row r="194">
      <c r="A194" s="8">
        <v>111.18</v>
      </c>
      <c r="B194" s="3" t="str">
        <f t="shared" si="1"/>
        <v>#REF!</v>
      </c>
    </row>
    <row r="195">
      <c r="A195" s="9">
        <f>+1.02</f>
        <v>1.02</v>
      </c>
      <c r="B195" s="3" t="str">
        <f t="shared" si="1"/>
        <v>#REF!</v>
      </c>
    </row>
    <row r="196">
      <c r="A196" s="9">
        <f>+0.93%</f>
        <v>0.0093</v>
      </c>
      <c r="B196" s="3" t="str">
        <f t="shared" si="1"/>
        <v>#REF!</v>
      </c>
    </row>
    <row r="197">
      <c r="A197" s="16">
        <v>34706.0</v>
      </c>
      <c r="B197" s="3" t="str">
        <f t="shared" si="1"/>
        <v>#REF!</v>
      </c>
    </row>
    <row r="198">
      <c r="A198" s="16">
        <v>114180.0</v>
      </c>
      <c r="B198" s="3" t="str">
        <f t="shared" si="1"/>
        <v>#REF!</v>
      </c>
    </row>
    <row r="199">
      <c r="A199" s="7">
        <v>40925.0</v>
      </c>
      <c r="B199" s="3" t="str">
        <f t="shared" si="1"/>
        <v>#REF!</v>
      </c>
    </row>
    <row r="200">
      <c r="A200" s="8">
        <v>111.25</v>
      </c>
      <c r="B200" s="3" t="str">
        <f t="shared" si="1"/>
        <v>#REF!</v>
      </c>
    </row>
    <row r="201">
      <c r="A201" s="8">
        <v>112.58</v>
      </c>
      <c r="B201" s="3" t="str">
        <f t="shared" si="1"/>
        <v>#REF!</v>
      </c>
    </row>
    <row r="202">
      <c r="A202" s="8">
        <v>110.45</v>
      </c>
      <c r="B202" s="3" t="str">
        <f t="shared" si="1"/>
        <v>#REF!</v>
      </c>
    </row>
    <row r="203">
      <c r="A203" s="8">
        <v>111.44</v>
      </c>
      <c r="B203" s="3" t="str">
        <f t="shared" si="1"/>
        <v>#REF!</v>
      </c>
    </row>
    <row r="204">
      <c r="A204" s="9">
        <f>+0.26</f>
        <v>0.26</v>
      </c>
      <c r="B204" s="3" t="str">
        <f t="shared" si="1"/>
        <v>#REF!</v>
      </c>
    </row>
    <row r="205">
      <c r="A205" s="9">
        <f>+0.23%</f>
        <v>0.0023</v>
      </c>
      <c r="B205" s="3" t="str">
        <f t="shared" si="1"/>
        <v>#REF!</v>
      </c>
    </row>
    <row r="206">
      <c r="A206" s="16">
        <v>89943.0</v>
      </c>
      <c r="B206" s="3" t="str">
        <f t="shared" si="1"/>
        <v>#REF!</v>
      </c>
    </row>
    <row r="207">
      <c r="A207" s="16">
        <v>116953.0</v>
      </c>
      <c r="B207" s="3" t="str">
        <f t="shared" si="1"/>
        <v>#REF!</v>
      </c>
    </row>
    <row r="208">
      <c r="A208" s="7">
        <v>40926.0</v>
      </c>
      <c r="B208" s="3" t="str">
        <f t="shared" si="1"/>
        <v>#REF!</v>
      </c>
    </row>
    <row r="209">
      <c r="A209" s="8">
        <v>111.47</v>
      </c>
      <c r="B209" s="3" t="str">
        <f t="shared" si="1"/>
        <v>#REF!</v>
      </c>
    </row>
    <row r="210">
      <c r="A210" s="8">
        <v>112.17</v>
      </c>
      <c r="B210" s="3" t="str">
        <f t="shared" si="1"/>
        <v>#REF!</v>
      </c>
    </row>
    <row r="211">
      <c r="A211" s="8">
        <v>110.24</v>
      </c>
      <c r="B211" s="3" t="str">
        <f t="shared" si="1"/>
        <v>#REF!</v>
      </c>
    </row>
    <row r="212">
      <c r="A212" s="8">
        <v>110.57</v>
      </c>
      <c r="B212" s="3" t="str">
        <f t="shared" si="1"/>
        <v>#REF!</v>
      </c>
    </row>
    <row r="213">
      <c r="A213" s="11">
        <v>-0.87</v>
      </c>
      <c r="B213" s="3" t="str">
        <f t="shared" si="1"/>
        <v>#REF!</v>
      </c>
    </row>
    <row r="214">
      <c r="A214" s="12">
        <v>-0.0078</v>
      </c>
      <c r="B214" s="3" t="str">
        <f t="shared" si="1"/>
        <v>#REF!</v>
      </c>
    </row>
    <row r="215">
      <c r="A215" s="17">
        <v>93719.0</v>
      </c>
      <c r="B215" s="3" t="str">
        <f t="shared" si="1"/>
        <v>#REF!</v>
      </c>
    </row>
    <row r="216">
      <c r="A216" s="17">
        <v>119405.0</v>
      </c>
      <c r="B216" s="3" t="str">
        <f t="shared" si="1"/>
        <v>#REF!</v>
      </c>
    </row>
    <row r="217">
      <c r="A217" s="7">
        <v>40927.0</v>
      </c>
      <c r="B217" s="3" t="str">
        <f t="shared" si="1"/>
        <v>#REF!</v>
      </c>
    </row>
    <row r="218">
      <c r="A218" s="8">
        <v>110.98</v>
      </c>
      <c r="B218" s="3" t="str">
        <f t="shared" si="1"/>
        <v>#REF!</v>
      </c>
    </row>
    <row r="219">
      <c r="A219" s="8">
        <v>111.63</v>
      </c>
      <c r="B219" s="3" t="str">
        <f t="shared" si="1"/>
        <v>#REF!</v>
      </c>
    </row>
    <row r="220">
      <c r="A220" s="8">
        <v>110.29</v>
      </c>
      <c r="B220" s="3" t="str">
        <f t="shared" si="1"/>
        <v>#REF!</v>
      </c>
    </row>
    <row r="221">
      <c r="A221" s="8">
        <v>111.42</v>
      </c>
      <c r="B221" s="3" t="str">
        <f t="shared" si="1"/>
        <v>#REF!</v>
      </c>
    </row>
    <row r="222">
      <c r="A222" s="9">
        <f>+0.85</f>
        <v>0.85</v>
      </c>
      <c r="B222" s="3" t="str">
        <f t="shared" si="1"/>
        <v>#REF!</v>
      </c>
    </row>
    <row r="223">
      <c r="A223" s="9">
        <f>+0.77%</f>
        <v>0.0077</v>
      </c>
      <c r="B223" s="3" t="str">
        <f t="shared" si="1"/>
        <v>#REF!</v>
      </c>
    </row>
    <row r="224">
      <c r="A224" s="16">
        <v>71860.0</v>
      </c>
      <c r="B224" s="3" t="str">
        <f t="shared" si="1"/>
        <v>#REF!</v>
      </c>
    </row>
    <row r="225">
      <c r="A225" s="16">
        <v>122481.0</v>
      </c>
      <c r="B225" s="3" t="str">
        <f t="shared" si="1"/>
        <v>#REF!</v>
      </c>
    </row>
    <row r="226">
      <c r="A226" s="7">
        <v>40928.0</v>
      </c>
      <c r="B226" s="3" t="str">
        <f t="shared" si="1"/>
        <v>#REF!</v>
      </c>
    </row>
    <row r="227">
      <c r="A227" s="8">
        <v>111.4</v>
      </c>
      <c r="B227" s="3" t="str">
        <f t="shared" si="1"/>
        <v>#REF!</v>
      </c>
    </row>
    <row r="228">
      <c r="A228" s="8">
        <v>111.91</v>
      </c>
      <c r="B228" s="3" t="str">
        <f t="shared" si="1"/>
        <v>#REF!</v>
      </c>
    </row>
    <row r="229">
      <c r="A229" s="8">
        <v>109.3</v>
      </c>
      <c r="B229" s="3" t="str">
        <f t="shared" si="1"/>
        <v>#REF!</v>
      </c>
    </row>
    <row r="230">
      <c r="A230" s="8">
        <v>109.71</v>
      </c>
      <c r="B230" s="3" t="str">
        <f t="shared" si="1"/>
        <v>#REF!</v>
      </c>
    </row>
    <row r="231">
      <c r="A231" s="11">
        <v>-1.71</v>
      </c>
      <c r="B231" s="3" t="str">
        <f t="shared" si="1"/>
        <v>#REF!</v>
      </c>
    </row>
    <row r="232">
      <c r="A232" s="12">
        <v>-0.0153</v>
      </c>
      <c r="B232" s="3" t="str">
        <f t="shared" si="1"/>
        <v>#REF!</v>
      </c>
    </row>
    <row r="233">
      <c r="A233" s="17">
        <v>63948.0</v>
      </c>
      <c r="B233" s="3" t="str">
        <f t="shared" si="1"/>
        <v>#REF!</v>
      </c>
    </row>
    <row r="234">
      <c r="A234" s="17">
        <v>129778.0</v>
      </c>
      <c r="B234" s="3" t="str">
        <f t="shared" si="1"/>
        <v>#REF!</v>
      </c>
    </row>
    <row r="235">
      <c r="A235" s="7">
        <v>40931.0</v>
      </c>
      <c r="B235" s="3" t="str">
        <f t="shared" si="1"/>
        <v>#REF!</v>
      </c>
    </row>
    <row r="236">
      <c r="A236" s="8">
        <v>109.84</v>
      </c>
      <c r="B236" s="3" t="str">
        <f t="shared" si="1"/>
        <v>#REF!</v>
      </c>
    </row>
    <row r="237">
      <c r="A237" s="8">
        <v>111.17</v>
      </c>
      <c r="B237" s="3" t="str">
        <f t="shared" si="1"/>
        <v>#REF!</v>
      </c>
    </row>
    <row r="238">
      <c r="A238" s="8">
        <v>109.1</v>
      </c>
      <c r="B238" s="3" t="str">
        <f t="shared" si="1"/>
        <v>#REF!</v>
      </c>
    </row>
    <row r="239">
      <c r="A239" s="8">
        <v>110.42</v>
      </c>
      <c r="B239" s="3" t="str">
        <f t="shared" si="1"/>
        <v>#REF!</v>
      </c>
    </row>
    <row r="240">
      <c r="A240" s="9">
        <f>+0.71</f>
        <v>0.71</v>
      </c>
      <c r="B240" s="3" t="str">
        <f t="shared" si="1"/>
        <v>#REF!</v>
      </c>
    </row>
    <row r="241">
      <c r="A241" s="9">
        <f>+0.65%</f>
        <v>0.0065</v>
      </c>
      <c r="B241" s="3" t="str">
        <f t="shared" si="1"/>
        <v>#REF!</v>
      </c>
    </row>
    <row r="242">
      <c r="A242" s="16">
        <v>60944.0</v>
      </c>
      <c r="B242" s="3" t="str">
        <f t="shared" si="1"/>
        <v>#REF!</v>
      </c>
    </row>
    <row r="243">
      <c r="A243" s="16">
        <v>140680.0</v>
      </c>
      <c r="B243" s="3" t="str">
        <f t="shared" si="1"/>
        <v>#REF!</v>
      </c>
    </row>
    <row r="244">
      <c r="A244" s="7">
        <v>40932.0</v>
      </c>
      <c r="B244" s="3" t="str">
        <f t="shared" si="1"/>
        <v>#REF!</v>
      </c>
    </row>
    <row r="245">
      <c r="A245" s="8">
        <v>110.65</v>
      </c>
      <c r="B245" s="3" t="str">
        <f t="shared" si="1"/>
        <v>#REF!</v>
      </c>
    </row>
    <row r="246">
      <c r="A246" s="8">
        <v>111.01</v>
      </c>
      <c r="B246" s="3" t="str">
        <f t="shared" si="1"/>
        <v>#REF!</v>
      </c>
    </row>
    <row r="247">
      <c r="A247" s="8">
        <v>109.63</v>
      </c>
      <c r="B247" s="3" t="str">
        <f t="shared" si="1"/>
        <v>#REF!</v>
      </c>
    </row>
    <row r="248">
      <c r="A248" s="8">
        <v>110.0</v>
      </c>
      <c r="B248" s="3" t="str">
        <f t="shared" si="1"/>
        <v>#REF!</v>
      </c>
    </row>
    <row r="249">
      <c r="A249" s="11">
        <v>-0.42</v>
      </c>
      <c r="B249" s="3" t="str">
        <f t="shared" si="1"/>
        <v>#REF!</v>
      </c>
    </row>
    <row r="250">
      <c r="A250" s="12">
        <v>-0.0038</v>
      </c>
      <c r="B250" s="3" t="str">
        <f t="shared" si="1"/>
        <v>#REF!</v>
      </c>
    </row>
    <row r="251">
      <c r="A251" s="17">
        <v>100273.0</v>
      </c>
      <c r="B251" s="3" t="str">
        <f t="shared" si="1"/>
        <v>#REF!</v>
      </c>
    </row>
    <row r="252">
      <c r="A252" s="17">
        <v>143963.0</v>
      </c>
      <c r="B252" s="3" t="str">
        <f t="shared" si="1"/>
        <v>#REF!</v>
      </c>
    </row>
    <row r="253">
      <c r="A253" s="7">
        <v>40933.0</v>
      </c>
      <c r="B253" s="3" t="str">
        <f t="shared" si="1"/>
        <v>#REF!</v>
      </c>
    </row>
    <row r="254">
      <c r="A254" s="8">
        <v>110.25</v>
      </c>
      <c r="B254" s="3" t="str">
        <f t="shared" si="1"/>
        <v>#REF!</v>
      </c>
    </row>
    <row r="255">
      <c r="A255" s="8">
        <v>110.78</v>
      </c>
      <c r="B255" s="3" t="str">
        <f t="shared" si="1"/>
        <v>#REF!</v>
      </c>
    </row>
    <row r="256">
      <c r="A256" s="8">
        <v>108.9</v>
      </c>
      <c r="B256" s="3" t="str">
        <f t="shared" si="1"/>
        <v>#REF!</v>
      </c>
    </row>
    <row r="257">
      <c r="A257" s="8">
        <v>109.75</v>
      </c>
      <c r="B257" s="3" t="str">
        <f t="shared" si="1"/>
        <v>#REF!</v>
      </c>
    </row>
    <row r="258">
      <c r="A258" s="11">
        <v>-0.25</v>
      </c>
      <c r="B258" s="3" t="str">
        <f t="shared" si="1"/>
        <v>#REF!</v>
      </c>
    </row>
    <row r="259">
      <c r="A259" s="12">
        <v>-0.0023</v>
      </c>
      <c r="B259" s="3" t="str">
        <f t="shared" si="1"/>
        <v>#REF!</v>
      </c>
    </row>
    <row r="260">
      <c r="A260" s="17">
        <v>118447.0</v>
      </c>
      <c r="B260" s="3" t="str">
        <f t="shared" si="1"/>
        <v>#REF!</v>
      </c>
    </row>
    <row r="261">
      <c r="A261" s="17">
        <v>146714.0</v>
      </c>
      <c r="B261" s="3" t="str">
        <f t="shared" si="1"/>
        <v>#REF!</v>
      </c>
    </row>
    <row r="262">
      <c r="A262" s="7">
        <v>40934.0</v>
      </c>
      <c r="B262" s="3" t="str">
        <f t="shared" si="1"/>
        <v>#REF!</v>
      </c>
    </row>
    <row r="263">
      <c r="A263" s="8">
        <v>110.39</v>
      </c>
      <c r="B263" s="3" t="str">
        <f t="shared" si="1"/>
        <v>#REF!</v>
      </c>
    </row>
    <row r="264">
      <c r="A264" s="8">
        <v>111.69</v>
      </c>
      <c r="B264" s="3" t="str">
        <f t="shared" si="1"/>
        <v>#REF!</v>
      </c>
    </row>
    <row r="265">
      <c r="A265" s="8">
        <v>110.13</v>
      </c>
      <c r="B265" s="3" t="str">
        <f t="shared" si="1"/>
        <v>#REF!</v>
      </c>
    </row>
    <row r="266">
      <c r="A266" s="8">
        <v>110.61</v>
      </c>
      <c r="B266" s="3" t="str">
        <f t="shared" si="1"/>
        <v>#REF!</v>
      </c>
    </row>
    <row r="267">
      <c r="A267" s="9">
        <f>+0.86</f>
        <v>0.86</v>
      </c>
      <c r="B267" s="3" t="str">
        <f t="shared" si="1"/>
        <v>#REF!</v>
      </c>
    </row>
    <row r="268">
      <c r="A268" s="9">
        <f>+0.78%</f>
        <v>0.0078</v>
      </c>
      <c r="B268" s="3" t="str">
        <f t="shared" si="1"/>
        <v>#REF!</v>
      </c>
    </row>
    <row r="269">
      <c r="A269" s="16">
        <v>99245.0</v>
      </c>
      <c r="B269" s="3" t="str">
        <f t="shared" si="1"/>
        <v>#REF!</v>
      </c>
    </row>
    <row r="270">
      <c r="A270" s="16">
        <v>152983.0</v>
      </c>
      <c r="B270" s="3" t="str">
        <f t="shared" si="1"/>
        <v>#REF!</v>
      </c>
    </row>
    <row r="271">
      <c r="A271" s="7">
        <v>40935.0</v>
      </c>
      <c r="B271" s="3" t="str">
        <f t="shared" si="1"/>
        <v>#REF!</v>
      </c>
    </row>
    <row r="272">
      <c r="A272" s="8">
        <v>110.78</v>
      </c>
      <c r="B272" s="3" t="str">
        <f t="shared" si="1"/>
        <v>#REF!</v>
      </c>
    </row>
    <row r="273">
      <c r="A273" s="8">
        <v>111.71</v>
      </c>
      <c r="B273" s="3" t="str">
        <f t="shared" si="1"/>
        <v>#REF!</v>
      </c>
    </row>
    <row r="274">
      <c r="A274" s="8">
        <v>110.3</v>
      </c>
      <c r="B274" s="3" t="str">
        <f t="shared" si="1"/>
        <v>#REF!</v>
      </c>
    </row>
    <row r="275">
      <c r="A275" s="8">
        <v>111.14</v>
      </c>
      <c r="B275" s="3" t="str">
        <f t="shared" si="1"/>
        <v>#REF!</v>
      </c>
    </row>
    <row r="276">
      <c r="A276" s="9">
        <f>+0.53</f>
        <v>0.53</v>
      </c>
      <c r="B276" s="3" t="str">
        <f t="shared" si="1"/>
        <v>#REF!</v>
      </c>
    </row>
    <row r="277">
      <c r="A277" s="9">
        <f>+0.48%</f>
        <v>0.0048</v>
      </c>
      <c r="B277" s="3" t="str">
        <f t="shared" si="1"/>
        <v>#REF!</v>
      </c>
    </row>
    <row r="278">
      <c r="A278" s="16">
        <v>106788.0</v>
      </c>
      <c r="B278" s="3" t="str">
        <f t="shared" si="1"/>
        <v>#REF!</v>
      </c>
    </row>
    <row r="279">
      <c r="A279" s="16">
        <v>153624.0</v>
      </c>
      <c r="B279" s="3" t="str">
        <f t="shared" si="1"/>
        <v>#REF!</v>
      </c>
    </row>
    <row r="280">
      <c r="A280" s="7">
        <v>40938.0</v>
      </c>
      <c r="B280" s="3" t="str">
        <f t="shared" si="1"/>
        <v>#REF!</v>
      </c>
    </row>
    <row r="281">
      <c r="A281" s="8">
        <v>111.34</v>
      </c>
      <c r="B281" s="3" t="str">
        <f t="shared" si="1"/>
        <v>#REF!</v>
      </c>
    </row>
    <row r="282">
      <c r="A282" s="8">
        <v>111.48</v>
      </c>
      <c r="B282" s="3" t="str">
        <f t="shared" si="1"/>
        <v>#REF!</v>
      </c>
    </row>
    <row r="283">
      <c r="A283" s="8">
        <v>109.97</v>
      </c>
      <c r="B283" s="3" t="str">
        <f t="shared" si="1"/>
        <v>#REF!</v>
      </c>
    </row>
    <row r="284">
      <c r="A284" s="8">
        <v>110.47</v>
      </c>
      <c r="B284" s="3" t="str">
        <f t="shared" si="1"/>
        <v>#REF!</v>
      </c>
    </row>
    <row r="285">
      <c r="A285" s="11">
        <v>-0.67</v>
      </c>
      <c r="B285" s="3" t="str">
        <f t="shared" si="1"/>
        <v>#REF!</v>
      </c>
    </row>
    <row r="286">
      <c r="A286" s="12">
        <v>-0.006</v>
      </c>
      <c r="B286" s="3" t="str">
        <f t="shared" si="1"/>
        <v>#REF!</v>
      </c>
    </row>
    <row r="287">
      <c r="A287" s="17">
        <v>72871.0</v>
      </c>
      <c r="B287" s="3" t="str">
        <f t="shared" si="1"/>
        <v>#REF!</v>
      </c>
    </row>
    <row r="288">
      <c r="A288" s="17">
        <v>153674.0</v>
      </c>
      <c r="B288" s="3" t="str">
        <f t="shared" si="1"/>
        <v>#REF!</v>
      </c>
    </row>
    <row r="289">
      <c r="A289" s="7">
        <v>40939.0</v>
      </c>
      <c r="B289" s="3" t="str">
        <f t="shared" si="1"/>
        <v>#REF!</v>
      </c>
    </row>
    <row r="290">
      <c r="A290" s="8">
        <v>110.69</v>
      </c>
      <c r="B290" s="3" t="str">
        <f t="shared" si="1"/>
        <v>#REF!</v>
      </c>
    </row>
    <row r="291">
      <c r="A291" s="8">
        <v>113.48</v>
      </c>
      <c r="B291" s="3" t="str">
        <f t="shared" si="1"/>
        <v>#REF!</v>
      </c>
    </row>
    <row r="292">
      <c r="A292" s="8">
        <v>110.21</v>
      </c>
      <c r="B292" s="3" t="str">
        <f t="shared" si="1"/>
        <v>#REF!</v>
      </c>
    </row>
    <row r="293">
      <c r="A293" s="8">
        <v>110.69</v>
      </c>
      <c r="B293" s="3" t="str">
        <f t="shared" si="1"/>
        <v>#REF!</v>
      </c>
    </row>
    <row r="294">
      <c r="A294" s="9">
        <f>+0.22</f>
        <v>0.22</v>
      </c>
      <c r="B294" s="3" t="str">
        <f t="shared" si="1"/>
        <v>#REF!</v>
      </c>
    </row>
    <row r="295">
      <c r="A295" s="9">
        <f>+0.2%</f>
        <v>0.002</v>
      </c>
      <c r="B295" s="3" t="str">
        <f t="shared" si="1"/>
        <v>#REF!</v>
      </c>
    </row>
    <row r="296">
      <c r="A296" s="16">
        <v>97142.0</v>
      </c>
      <c r="B296" s="3" t="str">
        <f t="shared" si="1"/>
        <v>#REF!</v>
      </c>
    </row>
    <row r="297">
      <c r="A297" s="16">
        <v>157188.0</v>
      </c>
      <c r="B297" s="3" t="str">
        <f t="shared" si="1"/>
        <v>#REF!</v>
      </c>
    </row>
    <row r="298">
      <c r="A298" s="7">
        <v>40940.0</v>
      </c>
      <c r="B298" s="3" t="str">
        <f t="shared" si="1"/>
        <v>#REF!</v>
      </c>
    </row>
    <row r="299">
      <c r="A299" s="8">
        <v>111.0</v>
      </c>
      <c r="B299" s="3" t="str">
        <f t="shared" si="1"/>
        <v>#REF!</v>
      </c>
    </row>
    <row r="300">
      <c r="A300" s="8">
        <v>112.4</v>
      </c>
      <c r="B300" s="3" t="str">
        <f t="shared" si="1"/>
        <v>#REF!</v>
      </c>
    </row>
    <row r="301">
      <c r="A301" s="8">
        <v>110.76</v>
      </c>
      <c r="B301" s="3" t="str">
        <f t="shared" si="1"/>
        <v>#REF!</v>
      </c>
    </row>
    <row r="302">
      <c r="A302" s="8">
        <v>111.21</v>
      </c>
      <c r="B302" s="3" t="str">
        <f t="shared" si="1"/>
        <v>#REF!</v>
      </c>
    </row>
    <row r="303">
      <c r="A303" s="9">
        <f>+0.52</f>
        <v>0.52</v>
      </c>
      <c r="B303" s="3" t="str">
        <f t="shared" si="1"/>
        <v>#REF!</v>
      </c>
    </row>
    <row r="304">
      <c r="A304" s="9">
        <f>+0.47%</f>
        <v>0.0047</v>
      </c>
      <c r="B304" s="3" t="str">
        <f t="shared" si="1"/>
        <v>#REF!</v>
      </c>
    </row>
    <row r="305">
      <c r="A305" s="16">
        <v>114510.0</v>
      </c>
      <c r="B305" s="3" t="str">
        <f t="shared" si="1"/>
        <v>#REF!</v>
      </c>
    </row>
    <row r="306">
      <c r="A306" s="16">
        <v>160394.0</v>
      </c>
      <c r="B306" s="3" t="str">
        <f t="shared" si="1"/>
        <v>#REF!</v>
      </c>
    </row>
    <row r="307">
      <c r="A307" s="7">
        <v>40941.0</v>
      </c>
      <c r="B307" s="3" t="str">
        <f t="shared" si="1"/>
        <v>#REF!</v>
      </c>
    </row>
    <row r="308">
      <c r="A308" s="8">
        <v>111.14</v>
      </c>
      <c r="B308" s="3" t="str">
        <f t="shared" si="1"/>
        <v>#REF!</v>
      </c>
    </row>
    <row r="309">
      <c r="A309" s="8">
        <v>112.11</v>
      </c>
      <c r="B309" s="3" t="str">
        <f t="shared" si="1"/>
        <v>#REF!</v>
      </c>
    </row>
    <row r="310">
      <c r="A310" s="8">
        <v>110.72</v>
      </c>
      <c r="B310" s="3" t="str">
        <f t="shared" si="1"/>
        <v>#REF!</v>
      </c>
    </row>
    <row r="311">
      <c r="A311" s="8">
        <v>111.69</v>
      </c>
      <c r="B311" s="3" t="str">
        <f t="shared" si="1"/>
        <v>#REF!</v>
      </c>
    </row>
    <row r="312">
      <c r="A312" s="9">
        <f>+0.48</f>
        <v>0.48</v>
      </c>
      <c r="B312" s="3" t="str">
        <f t="shared" si="1"/>
        <v>#REF!</v>
      </c>
    </row>
    <row r="313">
      <c r="A313" s="9">
        <f>+0.43%</f>
        <v>0.0043</v>
      </c>
      <c r="B313" s="3" t="str">
        <f t="shared" si="1"/>
        <v>#REF!</v>
      </c>
    </row>
    <row r="314">
      <c r="A314" s="16">
        <v>128826.0</v>
      </c>
      <c r="B314" s="3" t="str">
        <f t="shared" si="1"/>
        <v>#REF!</v>
      </c>
    </row>
    <row r="315">
      <c r="A315" s="16">
        <v>178623.0</v>
      </c>
      <c r="B315" s="3" t="str">
        <f t="shared" si="1"/>
        <v>#REF!</v>
      </c>
    </row>
    <row r="316">
      <c r="A316" s="7">
        <v>40942.0</v>
      </c>
      <c r="B316" s="3" t="str">
        <f t="shared" si="1"/>
        <v>#REF!</v>
      </c>
    </row>
    <row r="317">
      <c r="A317" s="8">
        <v>111.89</v>
      </c>
      <c r="B317" s="3" t="str">
        <f t="shared" si="1"/>
        <v>#REF!</v>
      </c>
    </row>
    <row r="318">
      <c r="A318" s="8">
        <v>114.36</v>
      </c>
      <c r="B318" s="3" t="str">
        <f t="shared" si="1"/>
        <v>#REF!</v>
      </c>
    </row>
    <row r="319">
      <c r="A319" s="8">
        <v>111.56</v>
      </c>
      <c r="B319" s="3" t="str">
        <f t="shared" si="1"/>
        <v>#REF!</v>
      </c>
    </row>
    <row r="320">
      <c r="A320" s="8">
        <v>114.24</v>
      </c>
      <c r="B320" s="3" t="str">
        <f t="shared" si="1"/>
        <v>#REF!</v>
      </c>
    </row>
    <row r="321">
      <c r="A321" s="9">
        <f>+2.55</f>
        <v>2.55</v>
      </c>
      <c r="B321" s="3" t="str">
        <f t="shared" si="1"/>
        <v>#REF!</v>
      </c>
    </row>
    <row r="322">
      <c r="A322" s="9">
        <f>+2.28%</f>
        <v>0.0228</v>
      </c>
      <c r="B322" s="3" t="str">
        <f t="shared" si="1"/>
        <v>#REF!</v>
      </c>
    </row>
    <row r="323">
      <c r="A323" s="16">
        <v>137447.0</v>
      </c>
      <c r="B323" s="3" t="str">
        <f t="shared" si="1"/>
        <v>#REF!</v>
      </c>
    </row>
    <row r="324">
      <c r="A324" s="16">
        <v>187928.0</v>
      </c>
      <c r="B324" s="3" t="str">
        <f t="shared" si="1"/>
        <v>#REF!</v>
      </c>
    </row>
    <row r="325">
      <c r="A325" s="7">
        <v>40945.0</v>
      </c>
      <c r="B325" s="3" t="str">
        <f t="shared" si="1"/>
        <v>#REF!</v>
      </c>
    </row>
    <row r="326">
      <c r="A326" s="8">
        <v>114.54</v>
      </c>
      <c r="B326" s="3" t="str">
        <f t="shared" si="1"/>
        <v>#REF!</v>
      </c>
    </row>
    <row r="327">
      <c r="A327" s="8">
        <v>116.39</v>
      </c>
      <c r="B327" s="3" t="str">
        <f t="shared" si="1"/>
        <v>#REF!</v>
      </c>
    </row>
    <row r="328">
      <c r="A328" s="8">
        <v>113.36</v>
      </c>
      <c r="B328" s="3" t="str">
        <f t="shared" si="1"/>
        <v>#REF!</v>
      </c>
    </row>
    <row r="329">
      <c r="A329" s="8">
        <v>115.63</v>
      </c>
      <c r="B329" s="3" t="str">
        <f t="shared" si="1"/>
        <v>#REF!</v>
      </c>
    </row>
    <row r="330">
      <c r="A330" s="9">
        <f>+1.39</f>
        <v>1.39</v>
      </c>
      <c r="B330" s="3" t="str">
        <f t="shared" si="1"/>
        <v>#REF!</v>
      </c>
    </row>
    <row r="331">
      <c r="A331" s="9">
        <f>+1.22%</f>
        <v>0.0122</v>
      </c>
      <c r="B331" s="3" t="str">
        <f t="shared" si="1"/>
        <v>#REF!</v>
      </c>
    </row>
    <row r="332">
      <c r="A332" s="16">
        <v>131974.0</v>
      </c>
      <c r="B332" s="3" t="str">
        <f t="shared" si="1"/>
        <v>#REF!</v>
      </c>
    </row>
    <row r="333">
      <c r="A333" s="16">
        <v>195782.0</v>
      </c>
      <c r="B333" s="3" t="str">
        <f t="shared" si="1"/>
        <v>#REF!</v>
      </c>
    </row>
    <row r="334">
      <c r="A334" s="7">
        <v>40946.0</v>
      </c>
      <c r="B334" s="3" t="str">
        <f t="shared" si="1"/>
        <v>#REF!</v>
      </c>
    </row>
    <row r="335">
      <c r="A335" s="8">
        <v>116.34</v>
      </c>
      <c r="B335" s="3" t="str">
        <f t="shared" si="1"/>
        <v>#REF!</v>
      </c>
    </row>
    <row r="336">
      <c r="A336" s="8">
        <v>117.08</v>
      </c>
      <c r="B336" s="3" t="str">
        <f t="shared" si="1"/>
        <v>#REF!</v>
      </c>
    </row>
    <row r="337">
      <c r="A337" s="8">
        <v>115.23</v>
      </c>
      <c r="B337" s="3" t="str">
        <f t="shared" si="1"/>
        <v>#REF!</v>
      </c>
    </row>
    <row r="338">
      <c r="A338" s="8">
        <v>115.8</v>
      </c>
      <c r="B338" s="3" t="str">
        <f t="shared" si="1"/>
        <v>#REF!</v>
      </c>
    </row>
    <row r="339">
      <c r="A339" s="9">
        <f>+0.17</f>
        <v>0.17</v>
      </c>
      <c r="B339" s="3" t="str">
        <f t="shared" si="1"/>
        <v>#REF!</v>
      </c>
    </row>
    <row r="340">
      <c r="A340" s="9">
        <f>+0.15%</f>
        <v>0.0015</v>
      </c>
      <c r="B340" s="3" t="str">
        <f t="shared" si="1"/>
        <v>#REF!</v>
      </c>
    </row>
    <row r="341">
      <c r="A341" s="16">
        <v>171675.0</v>
      </c>
      <c r="B341" s="3" t="str">
        <f t="shared" si="1"/>
        <v>#REF!</v>
      </c>
    </row>
    <row r="342">
      <c r="A342" s="16">
        <v>193648.0</v>
      </c>
      <c r="B342" s="3" t="str">
        <f t="shared" si="1"/>
        <v>#REF!</v>
      </c>
    </row>
    <row r="343">
      <c r="A343" s="7">
        <v>40947.0</v>
      </c>
      <c r="B343" s="3" t="str">
        <f t="shared" si="1"/>
        <v>#REF!</v>
      </c>
    </row>
    <row r="344">
      <c r="A344" s="8">
        <v>115.74</v>
      </c>
      <c r="B344" s="3" t="str">
        <f t="shared" si="1"/>
        <v>#REF!</v>
      </c>
    </row>
    <row r="345">
      <c r="A345" s="8">
        <v>117.4</v>
      </c>
      <c r="B345" s="3" t="str">
        <f t="shared" si="1"/>
        <v>#REF!</v>
      </c>
    </row>
    <row r="346">
      <c r="A346" s="8">
        <v>115.41</v>
      </c>
      <c r="B346" s="3" t="str">
        <f t="shared" si="1"/>
        <v>#REF!</v>
      </c>
    </row>
    <row r="347">
      <c r="A347" s="8">
        <v>116.63</v>
      </c>
      <c r="B347" s="3" t="str">
        <f t="shared" si="1"/>
        <v>#REF!</v>
      </c>
    </row>
    <row r="348">
      <c r="A348" s="9">
        <f>+0.83</f>
        <v>0.83</v>
      </c>
      <c r="B348" s="3" t="str">
        <f t="shared" si="1"/>
        <v>#REF!</v>
      </c>
    </row>
    <row r="349">
      <c r="A349" s="9">
        <f>+0.72%</f>
        <v>0.0072</v>
      </c>
      <c r="B349" s="3" t="str">
        <f t="shared" si="1"/>
        <v>#REF!</v>
      </c>
    </row>
    <row r="350">
      <c r="A350" s="16">
        <v>190965.0</v>
      </c>
      <c r="B350" s="3" t="str">
        <f t="shared" si="1"/>
        <v>#REF!</v>
      </c>
    </row>
    <row r="351">
      <c r="A351" s="16">
        <v>196189.0</v>
      </c>
      <c r="B351" s="3" t="str">
        <f t="shared" si="1"/>
        <v>#REF!</v>
      </c>
    </row>
    <row r="352">
      <c r="A352" s="7">
        <v>40948.0</v>
      </c>
      <c r="B352" s="3" t="str">
        <f t="shared" si="1"/>
        <v>#REF!</v>
      </c>
    </row>
    <row r="353">
      <c r="A353" s="8">
        <v>117.29</v>
      </c>
      <c r="B353" s="3" t="str">
        <f t="shared" si="1"/>
        <v>#REF!</v>
      </c>
    </row>
    <row r="354">
      <c r="A354" s="8">
        <v>118.26</v>
      </c>
      <c r="B354" s="3" t="str">
        <f t="shared" si="1"/>
        <v>#REF!</v>
      </c>
    </row>
    <row r="355">
      <c r="A355" s="8">
        <v>116.7</v>
      </c>
      <c r="B355" s="3" t="str">
        <f t="shared" si="1"/>
        <v>#REF!</v>
      </c>
    </row>
    <row r="356">
      <c r="A356" s="8">
        <v>118.04</v>
      </c>
      <c r="B356" s="3" t="str">
        <f t="shared" si="1"/>
        <v>#REF!</v>
      </c>
    </row>
    <row r="357">
      <c r="A357" s="9">
        <f>+1.41</f>
        <v>1.41</v>
      </c>
      <c r="B357" s="3" t="str">
        <f t="shared" si="1"/>
        <v>#REF!</v>
      </c>
    </row>
    <row r="358">
      <c r="A358" s="9">
        <f>+1.21%</f>
        <v>0.0121</v>
      </c>
      <c r="B358" s="3" t="str">
        <f t="shared" si="1"/>
        <v>#REF!</v>
      </c>
    </row>
    <row r="359">
      <c r="A359" s="16">
        <v>187668.0</v>
      </c>
      <c r="B359" s="3" t="str">
        <f t="shared" si="1"/>
        <v>#REF!</v>
      </c>
    </row>
    <row r="360">
      <c r="A360" s="16">
        <v>208557.0</v>
      </c>
      <c r="B360" s="3" t="str">
        <f t="shared" si="1"/>
        <v>#REF!</v>
      </c>
    </row>
    <row r="361">
      <c r="A361" s="7">
        <v>40949.0</v>
      </c>
      <c r="B361" s="3" t="str">
        <f t="shared" si="1"/>
        <v>#REF!</v>
      </c>
    </row>
    <row r="362">
      <c r="A362" s="8">
        <v>118.11</v>
      </c>
      <c r="B362" s="3" t="str">
        <f t="shared" si="1"/>
        <v>#REF!</v>
      </c>
    </row>
    <row r="363">
      <c r="A363" s="8">
        <v>118.11</v>
      </c>
      <c r="B363" s="3" t="str">
        <f t="shared" si="1"/>
        <v>#REF!</v>
      </c>
    </row>
    <row r="364">
      <c r="A364" s="8">
        <v>115.8</v>
      </c>
      <c r="B364" s="3" t="str">
        <f t="shared" si="1"/>
        <v>#REF!</v>
      </c>
    </row>
    <row r="365">
      <c r="A365" s="8">
        <v>116.75</v>
      </c>
      <c r="B365" s="3" t="str">
        <f t="shared" si="1"/>
        <v>#REF!</v>
      </c>
    </row>
    <row r="366">
      <c r="A366" s="11">
        <v>-1.29</v>
      </c>
      <c r="B366" s="3" t="str">
        <f t="shared" si="1"/>
        <v>#REF!</v>
      </c>
    </row>
    <row r="367">
      <c r="A367" s="12">
        <v>-0.0109</v>
      </c>
      <c r="B367" s="3" t="str">
        <f t="shared" si="1"/>
        <v>#REF!</v>
      </c>
    </row>
    <row r="368">
      <c r="A368" s="17">
        <v>184452.0</v>
      </c>
      <c r="B368" s="3" t="str">
        <f t="shared" si="1"/>
        <v>#REF!</v>
      </c>
    </row>
    <row r="369">
      <c r="A369" s="17">
        <v>234830.0</v>
      </c>
      <c r="B369" s="3" t="str">
        <f t="shared" si="1"/>
        <v>#REF!</v>
      </c>
    </row>
    <row r="370">
      <c r="A370" s="7">
        <v>40952.0</v>
      </c>
      <c r="B370" s="3" t="str">
        <f t="shared" si="1"/>
        <v>#REF!</v>
      </c>
    </row>
    <row r="371">
      <c r="A371" s="8">
        <v>117.4</v>
      </c>
      <c r="B371" s="3" t="str">
        <f t="shared" si="1"/>
        <v>#REF!</v>
      </c>
    </row>
    <row r="372">
      <c r="A372" s="8">
        <v>117.99</v>
      </c>
      <c r="B372" s="3" t="str">
        <f t="shared" si="1"/>
        <v>#REF!</v>
      </c>
    </row>
    <row r="373">
      <c r="A373" s="8">
        <v>116.9</v>
      </c>
      <c r="B373" s="3" t="str">
        <f t="shared" si="1"/>
        <v>#REF!</v>
      </c>
    </row>
    <row r="374">
      <c r="A374" s="8">
        <v>117.39</v>
      </c>
      <c r="B374" s="3" t="str">
        <f t="shared" si="1"/>
        <v>#REF!</v>
      </c>
    </row>
    <row r="375">
      <c r="A375" s="9">
        <f>+0.64</f>
        <v>0.64</v>
      </c>
      <c r="B375" s="3" t="str">
        <f t="shared" si="1"/>
        <v>#REF!</v>
      </c>
    </row>
    <row r="376">
      <c r="A376" s="9">
        <f>+0.55%</f>
        <v>0.0055</v>
      </c>
      <c r="B376" s="3" t="str">
        <f t="shared" si="1"/>
        <v>#REF!</v>
      </c>
    </row>
    <row r="377">
      <c r="A377" s="16">
        <v>220314.0</v>
      </c>
      <c r="B377" s="3" t="str">
        <f t="shared" si="1"/>
        <v>#REF!</v>
      </c>
    </row>
    <row r="378">
      <c r="A378" s="16">
        <v>254670.0</v>
      </c>
      <c r="B378" s="3" t="str">
        <f t="shared" si="1"/>
        <v>#REF!</v>
      </c>
    </row>
    <row r="379">
      <c r="A379" s="7">
        <v>40953.0</v>
      </c>
      <c r="B379" s="3" t="str">
        <f t="shared" si="1"/>
        <v>#REF!</v>
      </c>
    </row>
    <row r="380">
      <c r="A380" s="8">
        <v>117.46</v>
      </c>
      <c r="B380" s="3" t="str">
        <f t="shared" si="1"/>
        <v>#REF!</v>
      </c>
    </row>
    <row r="381">
      <c r="A381" s="8">
        <v>117.9</v>
      </c>
      <c r="B381" s="3" t="str">
        <f t="shared" si="1"/>
        <v>#REF!</v>
      </c>
    </row>
    <row r="382">
      <c r="A382" s="8">
        <v>116.53</v>
      </c>
      <c r="B382" s="3" t="str">
        <f t="shared" si="1"/>
        <v>#REF!</v>
      </c>
    </row>
    <row r="383">
      <c r="A383" s="8">
        <v>117.35</v>
      </c>
      <c r="B383" s="3" t="str">
        <f t="shared" si="1"/>
        <v>#REF!</v>
      </c>
    </row>
    <row r="384">
      <c r="A384" s="11">
        <v>-0.04</v>
      </c>
      <c r="B384" s="3" t="str">
        <f t="shared" si="1"/>
        <v>#REF!</v>
      </c>
    </row>
    <row r="385">
      <c r="A385" s="12">
        <v>-3.0E-4</v>
      </c>
      <c r="B385" s="3" t="str">
        <f t="shared" si="1"/>
        <v>#REF!</v>
      </c>
    </row>
    <row r="386">
      <c r="A386" s="17">
        <v>234411.0</v>
      </c>
      <c r="B386" s="3" t="str">
        <f t="shared" si="1"/>
        <v>#REF!</v>
      </c>
    </row>
    <row r="387">
      <c r="A387" s="17">
        <v>252969.0</v>
      </c>
      <c r="B387" s="3" t="str">
        <f t="shared" si="1"/>
        <v>#REF!</v>
      </c>
    </row>
    <row r="388">
      <c r="A388" s="7">
        <v>40954.0</v>
      </c>
      <c r="B388" s="3" t="str">
        <f t="shared" si="1"/>
        <v>#REF!</v>
      </c>
    </row>
    <row r="389">
      <c r="A389" s="8">
        <v>117.44</v>
      </c>
      <c r="B389" s="3" t="str">
        <f t="shared" si="1"/>
        <v>#REF!</v>
      </c>
    </row>
    <row r="390">
      <c r="A390" s="8">
        <v>119.99</v>
      </c>
      <c r="B390" s="3" t="str">
        <f t="shared" si="1"/>
        <v>#REF!</v>
      </c>
    </row>
    <row r="391">
      <c r="A391" s="8">
        <v>117.4</v>
      </c>
      <c r="B391" s="3" t="str">
        <f t="shared" si="1"/>
        <v>#REF!</v>
      </c>
    </row>
    <row r="392">
      <c r="A392" s="8">
        <v>118.93</v>
      </c>
      <c r="B392" s="3" t="str">
        <f t="shared" si="1"/>
        <v>#REF!</v>
      </c>
    </row>
    <row r="393">
      <c r="A393" s="9">
        <f>+1.58</f>
        <v>1.58</v>
      </c>
      <c r="B393" s="3" t="str">
        <f t="shared" si="1"/>
        <v>#REF!</v>
      </c>
    </row>
    <row r="394">
      <c r="A394" s="9">
        <f>+1.35%</f>
        <v>0.0135</v>
      </c>
      <c r="B394" s="3" t="str">
        <f t="shared" si="1"/>
        <v>#REF!</v>
      </c>
    </row>
    <row r="395">
      <c r="A395" s="16">
        <v>232807.0</v>
      </c>
      <c r="B395" s="3" t="str">
        <f t="shared" si="1"/>
        <v>#REF!</v>
      </c>
    </row>
    <row r="396">
      <c r="A396" s="16">
        <v>233467.0</v>
      </c>
      <c r="B396" s="3" t="str">
        <f t="shared" si="1"/>
        <v>#REF!</v>
      </c>
    </row>
    <row r="397">
      <c r="A397" s="7">
        <v>40955.0</v>
      </c>
      <c r="B397" s="3" t="str">
        <f t="shared" si="1"/>
        <v>#REF!</v>
      </c>
    </row>
    <row r="398">
      <c r="A398" s="8">
        <v>118.9</v>
      </c>
      <c r="B398" s="3" t="str">
        <f t="shared" si="1"/>
        <v>#REF!</v>
      </c>
    </row>
    <row r="399">
      <c r="A399" s="8">
        <v>120.38</v>
      </c>
      <c r="B399" s="3" t="str">
        <f t="shared" si="1"/>
        <v>#REF!</v>
      </c>
    </row>
    <row r="400">
      <c r="A400" s="8">
        <v>118.32</v>
      </c>
      <c r="B400" s="3" t="str">
        <f t="shared" si="1"/>
        <v>#REF!</v>
      </c>
    </row>
    <row r="401">
      <c r="A401" s="8">
        <v>120.11</v>
      </c>
      <c r="B401" s="3" t="str">
        <f t="shared" si="1"/>
        <v>#REF!</v>
      </c>
    </row>
    <row r="402">
      <c r="A402" s="9">
        <f>+1.18</f>
        <v>1.18</v>
      </c>
      <c r="B402" s="3" t="str">
        <f t="shared" si="1"/>
        <v>#REF!</v>
      </c>
    </row>
    <row r="403">
      <c r="A403" s="9">
        <f>+0.99%</f>
        <v>0.0099</v>
      </c>
      <c r="B403" s="3" t="str">
        <f t="shared" si="1"/>
        <v>#REF!</v>
      </c>
    </row>
    <row r="404">
      <c r="A404" s="16">
        <v>214484.0</v>
      </c>
      <c r="B404" s="3" t="str">
        <f t="shared" si="1"/>
        <v>#REF!</v>
      </c>
    </row>
    <row r="405">
      <c r="A405" s="16">
        <v>241018.0</v>
      </c>
      <c r="B405" s="3" t="str">
        <f t="shared" si="1"/>
        <v>#REF!</v>
      </c>
    </row>
    <row r="406">
      <c r="A406" s="7">
        <v>40956.0</v>
      </c>
      <c r="B406" s="3" t="str">
        <f t="shared" si="1"/>
        <v>#REF!</v>
      </c>
    </row>
    <row r="407">
      <c r="A407" s="8">
        <v>120.13</v>
      </c>
      <c r="B407" s="3" t="str">
        <f t="shared" si="1"/>
        <v>#REF!</v>
      </c>
    </row>
    <row r="408">
      <c r="A408" s="8">
        <v>120.7</v>
      </c>
      <c r="B408" s="3" t="str">
        <f t="shared" si="1"/>
        <v>#REF!</v>
      </c>
    </row>
    <row r="409">
      <c r="A409" s="8">
        <v>118.85</v>
      </c>
      <c r="B409" s="3" t="str">
        <f t="shared" si="1"/>
        <v>#REF!</v>
      </c>
    </row>
    <row r="410">
      <c r="A410" s="8">
        <v>119.58</v>
      </c>
      <c r="B410" s="3" t="str">
        <f t="shared" si="1"/>
        <v>#REF!</v>
      </c>
    </row>
    <row r="411">
      <c r="A411" s="11">
        <v>-0.53</v>
      </c>
      <c r="B411" s="3" t="str">
        <f t="shared" si="1"/>
        <v>#REF!</v>
      </c>
    </row>
    <row r="412">
      <c r="A412" s="12">
        <v>-0.0044</v>
      </c>
      <c r="B412" s="3" t="str">
        <f t="shared" si="1"/>
        <v>#REF!</v>
      </c>
    </row>
    <row r="413">
      <c r="A413" s="17">
        <v>193879.0</v>
      </c>
      <c r="B413" s="3" t="str">
        <f t="shared" si="1"/>
        <v>#REF!</v>
      </c>
    </row>
    <row r="414">
      <c r="A414" s="17">
        <v>241948.0</v>
      </c>
      <c r="B414" s="3" t="str">
        <f t="shared" si="1"/>
        <v>#REF!</v>
      </c>
    </row>
    <row r="415">
      <c r="A415" s="7">
        <v>40959.0</v>
      </c>
      <c r="B415" s="3" t="str">
        <f t="shared" si="1"/>
        <v>#REF!</v>
      </c>
    </row>
    <row r="416">
      <c r="A416" s="8">
        <v>120.75</v>
      </c>
      <c r="B416" s="3" t="str">
        <f t="shared" si="1"/>
        <v>#REF!</v>
      </c>
    </row>
    <row r="417">
      <c r="A417" s="8">
        <v>121.15</v>
      </c>
      <c r="B417" s="3" t="str">
        <f t="shared" si="1"/>
        <v>#REF!</v>
      </c>
    </row>
    <row r="418">
      <c r="A418" s="8">
        <v>119.8</v>
      </c>
      <c r="B418" s="3" t="str">
        <f t="shared" si="1"/>
        <v>#REF!</v>
      </c>
    </row>
    <row r="419">
      <c r="A419" s="8">
        <v>120.05</v>
      </c>
      <c r="B419" s="3" t="str">
        <f t="shared" si="1"/>
        <v>#REF!</v>
      </c>
    </row>
    <row r="420">
      <c r="A420" s="9">
        <f>+0.47</f>
        <v>0.47</v>
      </c>
      <c r="B420" s="3" t="str">
        <f t="shared" si="1"/>
        <v>#REF!</v>
      </c>
    </row>
    <row r="421">
      <c r="A421" s="9">
        <f>+0.39%</f>
        <v>0.0039</v>
      </c>
      <c r="B421" s="3" t="str">
        <f t="shared" si="1"/>
        <v>#REF!</v>
      </c>
    </row>
    <row r="422">
      <c r="A422" s="16">
        <v>72901.0</v>
      </c>
      <c r="B422" s="3" t="str">
        <f t="shared" si="1"/>
        <v>#REF!</v>
      </c>
    </row>
    <row r="423">
      <c r="A423" s="16">
        <v>242651.0</v>
      </c>
      <c r="B423" s="3" t="str">
        <f t="shared" si="1"/>
        <v>#REF!</v>
      </c>
    </row>
    <row r="424">
      <c r="A424" s="7">
        <v>40960.0</v>
      </c>
      <c r="B424" s="3" t="str">
        <f t="shared" si="1"/>
        <v>#REF!</v>
      </c>
    </row>
    <row r="425">
      <c r="A425" s="8">
        <v>120.07</v>
      </c>
      <c r="B425" s="3" t="str">
        <f t="shared" si="1"/>
        <v>#REF!</v>
      </c>
    </row>
    <row r="426">
      <c r="A426" s="8">
        <v>121.88</v>
      </c>
      <c r="B426" s="3" t="str">
        <f t="shared" si="1"/>
        <v>#REF!</v>
      </c>
    </row>
    <row r="427">
      <c r="A427" s="8">
        <v>119.21</v>
      </c>
      <c r="B427" s="3" t="str">
        <f t="shared" si="1"/>
        <v>#REF!</v>
      </c>
    </row>
    <row r="428">
      <c r="A428" s="8">
        <v>121.66</v>
      </c>
      <c r="B428" s="3" t="str">
        <f t="shared" si="1"/>
        <v>#REF!</v>
      </c>
    </row>
    <row r="429">
      <c r="A429" s="9">
        <f>+1.61</f>
        <v>1.61</v>
      </c>
      <c r="B429" s="3" t="str">
        <f t="shared" si="1"/>
        <v>#REF!</v>
      </c>
    </row>
    <row r="430">
      <c r="A430" s="9">
        <f>+1.34%</f>
        <v>0.0134</v>
      </c>
      <c r="B430" s="3" t="str">
        <f t="shared" si="1"/>
        <v>#REF!</v>
      </c>
    </row>
    <row r="431">
      <c r="A431" s="16">
        <v>169695.0</v>
      </c>
      <c r="B431" s="3" t="str">
        <f t="shared" si="1"/>
        <v>#REF!</v>
      </c>
    </row>
    <row r="432">
      <c r="A432" s="16">
        <v>239010.0</v>
      </c>
      <c r="B432" s="3" t="str">
        <f t="shared" si="1"/>
        <v>#REF!</v>
      </c>
    </row>
    <row r="433">
      <c r="A433" s="7">
        <v>40961.0</v>
      </c>
      <c r="B433" s="3" t="str">
        <f t="shared" si="1"/>
        <v>#REF!</v>
      </c>
    </row>
    <row r="434">
      <c r="A434" s="8">
        <v>121.5</v>
      </c>
      <c r="B434" s="3" t="str">
        <f t="shared" si="1"/>
        <v>#REF!</v>
      </c>
    </row>
    <row r="435">
      <c r="A435" s="8">
        <v>123.23</v>
      </c>
      <c r="B435" s="3" t="str">
        <f t="shared" si="1"/>
        <v>#REF!</v>
      </c>
    </row>
    <row r="436">
      <c r="A436" s="8">
        <v>121.0</v>
      </c>
      <c r="B436" s="3" t="str">
        <f t="shared" si="1"/>
        <v>#REF!</v>
      </c>
    </row>
    <row r="437">
      <c r="A437" s="8">
        <v>122.9</v>
      </c>
      <c r="B437" s="3" t="str">
        <f t="shared" si="1"/>
        <v>#REF!</v>
      </c>
    </row>
    <row r="438">
      <c r="A438" s="9">
        <f>+1.24</f>
        <v>1.24</v>
      </c>
      <c r="B438" s="3" t="str">
        <f t="shared" si="1"/>
        <v>#REF!</v>
      </c>
    </row>
    <row r="439">
      <c r="A439" s="9">
        <f>+1.02%</f>
        <v>0.0102</v>
      </c>
      <c r="B439" s="3" t="str">
        <f t="shared" si="1"/>
        <v>#REF!</v>
      </c>
    </row>
    <row r="440">
      <c r="A440" s="16">
        <v>191256.0</v>
      </c>
      <c r="B440" s="3" t="str">
        <f t="shared" si="1"/>
        <v>#REF!</v>
      </c>
    </row>
    <row r="441">
      <c r="A441" s="16">
        <v>227809.0</v>
      </c>
      <c r="B441" s="3" t="str">
        <f t="shared" si="1"/>
        <v>#REF!</v>
      </c>
    </row>
    <row r="442">
      <c r="A442" s="7">
        <v>40962.0</v>
      </c>
      <c r="B442" s="3" t="str">
        <f t="shared" si="1"/>
        <v>#REF!</v>
      </c>
    </row>
    <row r="443">
      <c r="A443" s="8">
        <v>122.73</v>
      </c>
      <c r="B443" s="3" t="str">
        <f t="shared" si="1"/>
        <v>#REF!</v>
      </c>
    </row>
    <row r="444">
      <c r="A444" s="8">
        <v>124.5</v>
      </c>
      <c r="B444" s="3" t="str">
        <f t="shared" si="1"/>
        <v>#REF!</v>
      </c>
    </row>
    <row r="445">
      <c r="A445" s="8">
        <v>122.1</v>
      </c>
      <c r="B445" s="3" t="str">
        <f t="shared" si="1"/>
        <v>#REF!</v>
      </c>
    </row>
    <row r="446">
      <c r="A446" s="8">
        <v>123.62</v>
      </c>
      <c r="B446" s="3" t="str">
        <f t="shared" si="1"/>
        <v>#REF!</v>
      </c>
    </row>
    <row r="447">
      <c r="A447" s="9">
        <f>+0.72</f>
        <v>0.72</v>
      </c>
      <c r="B447" s="3" t="str">
        <f t="shared" si="1"/>
        <v>#REF!</v>
      </c>
    </row>
    <row r="448">
      <c r="A448" s="9">
        <f>+0.59%</f>
        <v>0.0059</v>
      </c>
      <c r="B448" s="3" t="str">
        <f t="shared" si="1"/>
        <v>#REF!</v>
      </c>
    </row>
    <row r="449">
      <c r="A449" s="16">
        <v>225114.0</v>
      </c>
      <c r="B449" s="3" t="str">
        <f t="shared" si="1"/>
        <v>#REF!</v>
      </c>
    </row>
    <row r="450">
      <c r="A450" s="16">
        <v>217438.0</v>
      </c>
      <c r="B450" s="3" t="str">
        <f t="shared" si="1"/>
        <v>#REF!</v>
      </c>
    </row>
    <row r="451">
      <c r="A451" s="7">
        <v>40963.0</v>
      </c>
      <c r="B451" s="3" t="str">
        <f t="shared" si="1"/>
        <v>#REF!</v>
      </c>
    </row>
    <row r="452">
      <c r="A452" s="8">
        <v>124.01</v>
      </c>
      <c r="B452" s="3" t="str">
        <f t="shared" si="1"/>
        <v>#REF!</v>
      </c>
    </row>
    <row r="453">
      <c r="A453" s="8">
        <v>125.55</v>
      </c>
      <c r="B453" s="3" t="str">
        <f t="shared" si="1"/>
        <v>#REF!</v>
      </c>
    </row>
    <row r="454">
      <c r="A454" s="8">
        <v>123.3</v>
      </c>
      <c r="B454" s="3" t="str">
        <f t="shared" si="1"/>
        <v>#REF!</v>
      </c>
    </row>
    <row r="455">
      <c r="A455" s="8">
        <v>125.47</v>
      </c>
      <c r="B455" s="3" t="str">
        <f t="shared" si="1"/>
        <v>#REF!</v>
      </c>
    </row>
    <row r="456">
      <c r="A456" s="9">
        <f>+1.85</f>
        <v>1.85</v>
      </c>
      <c r="B456" s="3" t="str">
        <f t="shared" si="1"/>
        <v>#REF!</v>
      </c>
    </row>
    <row r="457">
      <c r="A457" s="9">
        <f>+1.5%</f>
        <v>0.015</v>
      </c>
      <c r="B457" s="3" t="str">
        <f t="shared" si="1"/>
        <v>#REF!</v>
      </c>
    </row>
    <row r="458">
      <c r="A458" s="16">
        <v>159056.0</v>
      </c>
      <c r="B458" s="3" t="str">
        <f t="shared" si="1"/>
        <v>#REF!</v>
      </c>
    </row>
    <row r="459">
      <c r="A459" s="16">
        <v>202779.0</v>
      </c>
      <c r="B459" s="3" t="str">
        <f t="shared" si="1"/>
        <v>#REF!</v>
      </c>
    </row>
    <row r="460">
      <c r="A460" s="7">
        <v>40966.0</v>
      </c>
      <c r="B460" s="3" t="str">
        <f t="shared" si="1"/>
        <v>#REF!</v>
      </c>
    </row>
    <row r="461">
      <c r="A461" s="8">
        <v>125.25</v>
      </c>
      <c r="B461" s="3" t="str">
        <f t="shared" si="1"/>
        <v>#REF!</v>
      </c>
    </row>
    <row r="462">
      <c r="A462" s="8">
        <v>125.51</v>
      </c>
      <c r="B462" s="3" t="str">
        <f t="shared" si="1"/>
        <v>#REF!</v>
      </c>
    </row>
    <row r="463">
      <c r="A463" s="8">
        <v>123.0</v>
      </c>
      <c r="B463" s="3" t="str">
        <f t="shared" si="1"/>
        <v>#REF!</v>
      </c>
    </row>
    <row r="464">
      <c r="A464" s="8">
        <v>124.17</v>
      </c>
      <c r="B464" s="3" t="str">
        <f t="shared" si="1"/>
        <v>#REF!</v>
      </c>
    </row>
    <row r="465">
      <c r="A465" s="11">
        <v>-1.3</v>
      </c>
      <c r="B465" s="3" t="str">
        <f t="shared" si="1"/>
        <v>#REF!</v>
      </c>
    </row>
    <row r="466">
      <c r="A466" s="12">
        <v>-0.0104</v>
      </c>
      <c r="B466" s="3" t="str">
        <f t="shared" si="1"/>
        <v>#REF!</v>
      </c>
    </row>
    <row r="467">
      <c r="A467" s="17">
        <v>196299.0</v>
      </c>
      <c r="B467" s="3" t="str">
        <f t="shared" si="1"/>
        <v>#REF!</v>
      </c>
    </row>
    <row r="468">
      <c r="A468" s="17">
        <v>207501.0</v>
      </c>
      <c r="B468" s="3" t="str">
        <f t="shared" si="1"/>
        <v>#REF!</v>
      </c>
    </row>
    <row r="469">
      <c r="A469" s="7">
        <v>40967.0</v>
      </c>
      <c r="B469" s="3" t="str">
        <f t="shared" si="1"/>
        <v>#REF!</v>
      </c>
    </row>
    <row r="470">
      <c r="A470" s="8">
        <v>123.39</v>
      </c>
      <c r="B470" s="3" t="str">
        <f t="shared" si="1"/>
        <v>#REF!</v>
      </c>
    </row>
    <row r="471">
      <c r="A471" s="8">
        <v>123.95</v>
      </c>
      <c r="B471" s="3" t="str">
        <f t="shared" si="1"/>
        <v>#REF!</v>
      </c>
    </row>
    <row r="472">
      <c r="A472" s="8">
        <v>121.5</v>
      </c>
      <c r="B472" s="3" t="str">
        <f t="shared" si="1"/>
        <v>#REF!</v>
      </c>
    </row>
    <row r="473">
      <c r="A473" s="8">
        <v>121.55</v>
      </c>
      <c r="B473" s="3" t="str">
        <f t="shared" si="1"/>
        <v>#REF!</v>
      </c>
    </row>
    <row r="474">
      <c r="A474" s="11">
        <v>-2.62</v>
      </c>
      <c r="B474" s="3" t="str">
        <f t="shared" si="1"/>
        <v>#REF!</v>
      </c>
    </row>
    <row r="475">
      <c r="A475" s="12">
        <v>-0.0211</v>
      </c>
      <c r="B475" s="3" t="str">
        <f t="shared" si="1"/>
        <v>#REF!</v>
      </c>
    </row>
    <row r="476">
      <c r="A476" s="17">
        <v>208488.0</v>
      </c>
      <c r="B476" s="3" t="str">
        <f t="shared" si="1"/>
        <v>#REF!</v>
      </c>
    </row>
    <row r="477">
      <c r="A477" s="17">
        <v>208548.0</v>
      </c>
      <c r="B477" s="3" t="str">
        <f t="shared" si="1"/>
        <v>#REF!</v>
      </c>
    </row>
    <row r="478">
      <c r="A478" s="7">
        <v>40968.0</v>
      </c>
      <c r="B478" s="3" t="str">
        <f t="shared" si="1"/>
        <v>#REF!</v>
      </c>
    </row>
    <row r="479">
      <c r="A479" s="8">
        <v>121.61</v>
      </c>
      <c r="B479" s="3" t="str">
        <f t="shared" si="1"/>
        <v>#REF!</v>
      </c>
    </row>
    <row r="480">
      <c r="A480" s="8">
        <v>123.2</v>
      </c>
      <c r="B480" s="3" t="str">
        <f t="shared" si="1"/>
        <v>#REF!</v>
      </c>
    </row>
    <row r="481">
      <c r="A481" s="8">
        <v>120.5</v>
      </c>
      <c r="B481" s="3" t="str">
        <f t="shared" si="1"/>
        <v>#REF!</v>
      </c>
    </row>
    <row r="482">
      <c r="A482" s="8">
        <v>122.66</v>
      </c>
      <c r="B482" s="3" t="str">
        <f t="shared" si="1"/>
        <v>#REF!</v>
      </c>
    </row>
    <row r="483">
      <c r="A483" s="9">
        <f>+1.11</f>
        <v>1.11</v>
      </c>
      <c r="B483" s="3" t="str">
        <f t="shared" si="1"/>
        <v>#REF!</v>
      </c>
    </row>
    <row r="484">
      <c r="A484" s="9">
        <f>+0.91%</f>
        <v>0.0091</v>
      </c>
      <c r="B484" s="3" t="str">
        <f t="shared" si="1"/>
        <v>#REF!</v>
      </c>
    </row>
    <row r="485">
      <c r="A485" s="16">
        <v>256360.0</v>
      </c>
      <c r="B485" s="3" t="str">
        <f t="shared" si="1"/>
        <v>#REF!</v>
      </c>
    </row>
    <row r="486">
      <c r="A486" s="16">
        <v>213084.0</v>
      </c>
      <c r="B486" s="3" t="str">
        <f t="shared" si="1"/>
        <v>#REF!</v>
      </c>
    </row>
    <row r="487">
      <c r="A487" s="7">
        <v>40969.0</v>
      </c>
      <c r="B487" s="3" t="str">
        <f t="shared" si="1"/>
        <v>#REF!</v>
      </c>
    </row>
    <row r="488">
      <c r="A488" s="8">
        <v>123.0</v>
      </c>
      <c r="B488" s="3" t="str">
        <f t="shared" si="1"/>
        <v>#REF!</v>
      </c>
    </row>
    <row r="489">
      <c r="A489" s="8">
        <v>128.4</v>
      </c>
      <c r="B489" s="3" t="str">
        <f t="shared" si="1"/>
        <v>#REF!</v>
      </c>
    </row>
    <row r="490">
      <c r="A490" s="8">
        <v>122.49</v>
      </c>
      <c r="B490" s="3" t="str">
        <f t="shared" si="1"/>
        <v>#REF!</v>
      </c>
    </row>
    <row r="491">
      <c r="A491" s="8">
        <v>126.2</v>
      </c>
      <c r="B491" s="3" t="str">
        <f t="shared" si="1"/>
        <v>#REF!</v>
      </c>
    </row>
    <row r="492">
      <c r="A492" s="9">
        <f>+3.54</f>
        <v>3.54</v>
      </c>
      <c r="B492" s="3" t="str">
        <f t="shared" si="1"/>
        <v>#REF!</v>
      </c>
    </row>
    <row r="493">
      <c r="A493" s="9">
        <f>+2.89%</f>
        <v>0.0289</v>
      </c>
      <c r="B493" s="3" t="str">
        <f t="shared" si="1"/>
        <v>#REF!</v>
      </c>
    </row>
    <row r="494">
      <c r="A494" s="16">
        <v>272540.0</v>
      </c>
      <c r="B494" s="3" t="str">
        <f t="shared" si="1"/>
        <v>#REF!</v>
      </c>
    </row>
    <row r="495">
      <c r="A495" s="16">
        <v>205330.0</v>
      </c>
      <c r="B495" s="3" t="str">
        <f t="shared" si="1"/>
        <v>#REF!</v>
      </c>
    </row>
    <row r="496">
      <c r="A496" s="7">
        <v>40970.0</v>
      </c>
      <c r="B496" s="3" t="str">
        <f t="shared" si="1"/>
        <v>#REF!</v>
      </c>
    </row>
    <row r="497">
      <c r="A497" s="8">
        <v>126.16</v>
      </c>
      <c r="B497" s="3" t="str">
        <f t="shared" si="1"/>
        <v>#REF!</v>
      </c>
    </row>
    <row r="498">
      <c r="A498" s="8">
        <v>126.16</v>
      </c>
      <c r="B498" s="3" t="str">
        <f t="shared" si="1"/>
        <v>#REF!</v>
      </c>
    </row>
    <row r="499">
      <c r="A499" s="8">
        <v>123.12</v>
      </c>
      <c r="B499" s="3" t="str">
        <f t="shared" si="1"/>
        <v>#REF!</v>
      </c>
    </row>
    <row r="500">
      <c r="A500" s="8">
        <v>123.65</v>
      </c>
      <c r="B500" s="3" t="str">
        <f t="shared" si="1"/>
        <v>#REF!</v>
      </c>
    </row>
    <row r="501">
      <c r="A501" s="11">
        <v>-2.55</v>
      </c>
      <c r="B501" s="3" t="str">
        <f t="shared" si="1"/>
        <v>#REF!</v>
      </c>
    </row>
    <row r="502">
      <c r="A502" s="12">
        <v>-0.0202</v>
      </c>
      <c r="B502" s="3" t="str">
        <f t="shared" si="1"/>
        <v>#REF!</v>
      </c>
    </row>
    <row r="503">
      <c r="A503" s="17">
        <v>207305.0</v>
      </c>
      <c r="B503" s="3" t="str">
        <f t="shared" si="1"/>
        <v>#REF!</v>
      </c>
    </row>
    <row r="504">
      <c r="A504" s="17">
        <v>190769.0</v>
      </c>
      <c r="B504" s="3" t="str">
        <f t="shared" si="1"/>
        <v>#REF!</v>
      </c>
    </row>
    <row r="505">
      <c r="A505" s="7">
        <v>40973.0</v>
      </c>
      <c r="B505" s="3" t="str">
        <f t="shared" si="1"/>
        <v>#REF!</v>
      </c>
    </row>
    <row r="506">
      <c r="A506" s="8">
        <v>123.37</v>
      </c>
      <c r="B506" s="3" t="str">
        <f t="shared" si="1"/>
        <v>#REF!</v>
      </c>
    </row>
    <row r="507">
      <c r="A507" s="8">
        <v>124.66</v>
      </c>
      <c r="B507" s="3" t="str">
        <f t="shared" si="1"/>
        <v>#REF!</v>
      </c>
    </row>
    <row r="508">
      <c r="A508" s="8">
        <v>122.66</v>
      </c>
      <c r="B508" s="3" t="str">
        <f t="shared" si="1"/>
        <v>#REF!</v>
      </c>
    </row>
    <row r="509">
      <c r="A509" s="8">
        <v>123.8</v>
      </c>
      <c r="B509" s="3" t="str">
        <f t="shared" si="1"/>
        <v>#REF!</v>
      </c>
    </row>
    <row r="510">
      <c r="A510" s="9">
        <f>+0.15</f>
        <v>0.15</v>
      </c>
      <c r="B510" s="3" t="str">
        <f t="shared" si="1"/>
        <v>#REF!</v>
      </c>
    </row>
    <row r="511">
      <c r="A511" s="9">
        <f>+0.12%</f>
        <v>0.0012</v>
      </c>
      <c r="B511" s="3" t="str">
        <f t="shared" si="1"/>
        <v>#REF!</v>
      </c>
    </row>
    <row r="512">
      <c r="A512" s="16">
        <v>178174.0</v>
      </c>
      <c r="B512" s="3" t="str">
        <f t="shared" si="1"/>
        <v>#REF!</v>
      </c>
    </row>
    <row r="513">
      <c r="A513" s="16">
        <v>176215.0</v>
      </c>
      <c r="B513" s="3" t="str">
        <f t="shared" si="1"/>
        <v>#REF!</v>
      </c>
    </row>
    <row r="514">
      <c r="A514" s="7">
        <v>40974.0</v>
      </c>
      <c r="B514" s="3" t="str">
        <f t="shared" si="1"/>
        <v>#REF!</v>
      </c>
    </row>
    <row r="515">
      <c r="A515" s="8">
        <v>124.39</v>
      </c>
      <c r="B515" s="3" t="str">
        <f t="shared" si="1"/>
        <v>#REF!</v>
      </c>
    </row>
    <row r="516">
      <c r="A516" s="8">
        <v>124.39</v>
      </c>
      <c r="B516" s="3" t="str">
        <f t="shared" si="1"/>
        <v>#REF!</v>
      </c>
    </row>
    <row r="517">
      <c r="A517" s="8">
        <v>121.59</v>
      </c>
      <c r="B517" s="3" t="str">
        <f t="shared" si="1"/>
        <v>#REF!</v>
      </c>
    </row>
    <row r="518">
      <c r="A518" s="8">
        <v>121.98</v>
      </c>
      <c r="B518" s="3" t="str">
        <f t="shared" si="1"/>
        <v>#REF!</v>
      </c>
    </row>
    <row r="519">
      <c r="A519" s="11">
        <v>-1.82</v>
      </c>
      <c r="B519" s="3" t="str">
        <f t="shared" si="1"/>
        <v>#REF!</v>
      </c>
    </row>
    <row r="520">
      <c r="A520" s="12">
        <v>-0.0147</v>
      </c>
      <c r="B520" s="3" t="str">
        <f t="shared" si="1"/>
        <v>#REF!</v>
      </c>
    </row>
    <row r="521">
      <c r="A521" s="17">
        <v>245201.0</v>
      </c>
      <c r="B521" s="3" t="str">
        <f t="shared" si="1"/>
        <v>#REF!</v>
      </c>
    </row>
    <row r="522">
      <c r="A522" s="17">
        <v>156731.0</v>
      </c>
      <c r="B522" s="3" t="str">
        <f t="shared" si="1"/>
        <v>#REF!</v>
      </c>
    </row>
    <row r="523">
      <c r="A523" s="7">
        <v>40975.0</v>
      </c>
      <c r="B523" s="3" t="str">
        <f t="shared" si="1"/>
        <v>#REF!</v>
      </c>
    </row>
    <row r="524">
      <c r="A524" s="8">
        <v>122.19</v>
      </c>
      <c r="B524" s="3" t="str">
        <f t="shared" si="1"/>
        <v>#REF!</v>
      </c>
    </row>
    <row r="525">
      <c r="A525" s="8">
        <v>124.45</v>
      </c>
      <c r="B525" s="3" t="str">
        <f t="shared" si="1"/>
        <v>#REF!</v>
      </c>
    </row>
    <row r="526">
      <c r="A526" s="8">
        <v>121.99</v>
      </c>
      <c r="B526" s="3" t="str">
        <f t="shared" si="1"/>
        <v>#REF!</v>
      </c>
    </row>
    <row r="527">
      <c r="A527" s="8">
        <v>124.12</v>
      </c>
      <c r="B527" s="3" t="str">
        <f t="shared" si="1"/>
        <v>#REF!</v>
      </c>
    </row>
    <row r="528">
      <c r="A528" s="9">
        <f>+2.14</f>
        <v>2.14</v>
      </c>
      <c r="B528" s="3" t="str">
        <f t="shared" si="1"/>
        <v>#REF!</v>
      </c>
    </row>
    <row r="529">
      <c r="A529" s="9">
        <f>+1.75%</f>
        <v>0.0175</v>
      </c>
      <c r="B529" s="3" t="str">
        <f t="shared" si="1"/>
        <v>#REF!</v>
      </c>
    </row>
    <row r="530">
      <c r="A530" s="16">
        <v>210709.0</v>
      </c>
      <c r="B530" s="3" t="str">
        <f t="shared" si="1"/>
        <v>#REF!</v>
      </c>
    </row>
    <row r="531">
      <c r="A531" s="16">
        <v>151357.0</v>
      </c>
      <c r="B531" s="3" t="str">
        <f t="shared" si="1"/>
        <v>#REF!</v>
      </c>
    </row>
    <row r="532">
      <c r="A532" s="7">
        <v>40976.0</v>
      </c>
      <c r="B532" s="3" t="str">
        <f t="shared" si="1"/>
        <v>#REF!</v>
      </c>
    </row>
    <row r="533">
      <c r="A533" s="8">
        <v>124.05</v>
      </c>
      <c r="B533" s="3" t="str">
        <f t="shared" si="1"/>
        <v>#REF!</v>
      </c>
    </row>
    <row r="534">
      <c r="A534" s="8">
        <v>126.34</v>
      </c>
      <c r="B534" s="3" t="str">
        <f t="shared" si="1"/>
        <v>#REF!</v>
      </c>
    </row>
    <row r="535">
      <c r="A535" s="8">
        <v>123.8</v>
      </c>
      <c r="B535" s="3" t="str">
        <f t="shared" si="1"/>
        <v>#REF!</v>
      </c>
    </row>
    <row r="536">
      <c r="A536" s="8">
        <v>125.44</v>
      </c>
      <c r="B536" s="3" t="str">
        <f t="shared" si="1"/>
        <v>#REF!</v>
      </c>
    </row>
    <row r="537">
      <c r="A537" s="9">
        <f>+1.32</f>
        <v>1.32</v>
      </c>
      <c r="B537" s="3" t="str">
        <f t="shared" si="1"/>
        <v>#REF!</v>
      </c>
    </row>
    <row r="538">
      <c r="A538" s="9">
        <f>+1.06%</f>
        <v>0.0106</v>
      </c>
      <c r="B538" s="3" t="str">
        <f t="shared" si="1"/>
        <v>#REF!</v>
      </c>
    </row>
    <row r="539">
      <c r="A539" s="16">
        <v>202569.0</v>
      </c>
      <c r="B539" s="3" t="str">
        <f t="shared" si="1"/>
        <v>#REF!</v>
      </c>
    </row>
    <row r="540">
      <c r="A540" s="16">
        <v>132143.0</v>
      </c>
      <c r="B540" s="3" t="str">
        <f t="shared" si="1"/>
        <v>#REF!</v>
      </c>
    </row>
    <row r="541">
      <c r="A541" s="7">
        <v>40977.0</v>
      </c>
      <c r="B541" s="3" t="str">
        <f t="shared" si="1"/>
        <v>#REF!</v>
      </c>
    </row>
    <row r="542">
      <c r="A542" s="8">
        <v>125.48</v>
      </c>
      <c r="B542" s="3" t="str">
        <f t="shared" si="1"/>
        <v>#REF!</v>
      </c>
    </row>
    <row r="543">
      <c r="A543" s="8">
        <v>126.37</v>
      </c>
      <c r="B543" s="3" t="str">
        <f t="shared" si="1"/>
        <v>#REF!</v>
      </c>
    </row>
    <row r="544">
      <c r="A544" s="8">
        <v>124.69</v>
      </c>
      <c r="B544" s="3" t="str">
        <f t="shared" si="1"/>
        <v>#REF!</v>
      </c>
    </row>
    <row r="545">
      <c r="A545" s="8">
        <v>125.98</v>
      </c>
      <c r="B545" s="3" t="str">
        <f t="shared" si="1"/>
        <v>#REF!</v>
      </c>
    </row>
    <row r="546">
      <c r="A546" s="9">
        <f>+0.54</f>
        <v>0.54</v>
      </c>
      <c r="B546" s="3" t="str">
        <f t="shared" si="1"/>
        <v>#REF!</v>
      </c>
    </row>
    <row r="547">
      <c r="A547" s="9">
        <f>+0.43%</f>
        <v>0.0043</v>
      </c>
      <c r="B547" s="3" t="str">
        <f t="shared" si="1"/>
        <v>#REF!</v>
      </c>
    </row>
    <row r="548">
      <c r="A548" s="16">
        <v>151944.0</v>
      </c>
      <c r="B548" s="3" t="str">
        <f t="shared" si="1"/>
        <v>#REF!</v>
      </c>
    </row>
    <row r="549">
      <c r="A549" s="16">
        <v>113233.0</v>
      </c>
      <c r="B549" s="3" t="str">
        <f t="shared" si="1"/>
        <v>#REF!</v>
      </c>
    </row>
    <row r="550">
      <c r="A550" s="7">
        <v>40980.0</v>
      </c>
      <c r="B550" s="3" t="str">
        <f t="shared" si="1"/>
        <v>#REF!</v>
      </c>
    </row>
    <row r="551">
      <c r="A551" s="8">
        <v>125.84</v>
      </c>
      <c r="B551" s="3" t="str">
        <f t="shared" si="1"/>
        <v>#REF!</v>
      </c>
    </row>
    <row r="552">
      <c r="A552" s="8">
        <v>125.98</v>
      </c>
      <c r="B552" s="3" t="str">
        <f t="shared" si="1"/>
        <v>#REF!</v>
      </c>
    </row>
    <row r="553">
      <c r="A553" s="8">
        <v>124.2</v>
      </c>
      <c r="B553" s="3" t="str">
        <f t="shared" si="1"/>
        <v>#REF!</v>
      </c>
    </row>
    <row r="554">
      <c r="A554" s="8">
        <v>125.34</v>
      </c>
      <c r="B554" s="3" t="str">
        <f t="shared" si="1"/>
        <v>#REF!</v>
      </c>
    </row>
    <row r="555">
      <c r="A555" s="11">
        <v>-0.64</v>
      </c>
      <c r="B555" s="3" t="str">
        <f t="shared" si="1"/>
        <v>#REF!</v>
      </c>
    </row>
    <row r="556">
      <c r="A556" s="12">
        <v>-0.0051</v>
      </c>
      <c r="B556" s="3" t="str">
        <f t="shared" si="1"/>
        <v>#REF!</v>
      </c>
    </row>
    <row r="557">
      <c r="A557" s="17">
        <v>169840.0</v>
      </c>
      <c r="B557" s="3" t="str">
        <f t="shared" si="1"/>
        <v>#REF!</v>
      </c>
    </row>
    <row r="558">
      <c r="A558" s="17">
        <v>83937.0</v>
      </c>
      <c r="B558" s="3" t="str">
        <f t="shared" si="1"/>
        <v>#REF!</v>
      </c>
    </row>
    <row r="559">
      <c r="A559" s="7">
        <v>40981.0</v>
      </c>
      <c r="B559" s="3" t="str">
        <f t="shared" si="1"/>
        <v>#REF!</v>
      </c>
    </row>
    <row r="560">
      <c r="A560" s="8">
        <v>125.5</v>
      </c>
      <c r="B560" s="3" t="str">
        <f t="shared" si="1"/>
        <v>#REF!</v>
      </c>
    </row>
    <row r="561">
      <c r="A561" s="8">
        <v>126.79</v>
      </c>
      <c r="B561" s="3" t="str">
        <f t="shared" si="1"/>
        <v>#REF!</v>
      </c>
    </row>
    <row r="562">
      <c r="A562" s="8">
        <v>125.0</v>
      </c>
      <c r="B562" s="3" t="str">
        <f t="shared" si="1"/>
        <v>#REF!</v>
      </c>
    </row>
    <row r="563">
      <c r="A563" s="8">
        <v>126.22</v>
      </c>
      <c r="B563" s="3" t="str">
        <f t="shared" si="1"/>
        <v>#REF!</v>
      </c>
    </row>
    <row r="564">
      <c r="A564" s="9">
        <f>+0.88</f>
        <v>0.88</v>
      </c>
      <c r="B564" s="3" t="str">
        <f t="shared" si="1"/>
        <v>#REF!</v>
      </c>
    </row>
    <row r="565">
      <c r="A565" s="9">
        <f>+0.7%</f>
        <v>0.007</v>
      </c>
      <c r="B565" s="3" t="str">
        <f t="shared" si="1"/>
        <v>#REF!</v>
      </c>
    </row>
    <row r="566">
      <c r="A566" s="16">
        <v>142113.0</v>
      </c>
      <c r="B566" s="3" t="str">
        <f t="shared" si="1"/>
        <v>#REF!</v>
      </c>
    </row>
    <row r="567">
      <c r="A567" s="16">
        <v>66263.0</v>
      </c>
      <c r="B567" s="3" t="str">
        <f t="shared" si="1"/>
        <v>#REF!</v>
      </c>
    </row>
    <row r="568">
      <c r="A568" s="7">
        <v>40982.0</v>
      </c>
      <c r="B568" s="3" t="str">
        <f t="shared" si="1"/>
        <v>#REF!</v>
      </c>
    </row>
    <row r="569">
      <c r="A569" s="8">
        <v>126.12</v>
      </c>
      <c r="B569" s="3" t="str">
        <f t="shared" si="1"/>
        <v>#REF!</v>
      </c>
    </row>
    <row r="570">
      <c r="A570" s="8">
        <v>126.68</v>
      </c>
      <c r="B570" s="3" t="str">
        <f t="shared" si="1"/>
        <v>#REF!</v>
      </c>
    </row>
    <row r="571">
      <c r="A571" s="8">
        <v>124.64</v>
      </c>
      <c r="B571" s="3" t="str">
        <f t="shared" si="1"/>
        <v>#REF!</v>
      </c>
    </row>
    <row r="572">
      <c r="A572" s="8">
        <v>124.97</v>
      </c>
      <c r="B572" s="3" t="str">
        <f t="shared" si="1"/>
        <v>#REF!</v>
      </c>
    </row>
    <row r="573">
      <c r="A573" s="11">
        <v>-1.25</v>
      </c>
      <c r="B573" s="3" t="str">
        <f t="shared" si="1"/>
        <v>#REF!</v>
      </c>
    </row>
    <row r="574">
      <c r="A574" s="12">
        <v>-0.0099</v>
      </c>
      <c r="B574" s="3" t="str">
        <f t="shared" si="1"/>
        <v>#REF!</v>
      </c>
    </row>
    <row r="575">
      <c r="A575" s="17">
        <v>120265.0</v>
      </c>
      <c r="B575" s="3" t="str">
        <f t="shared" si="1"/>
        <v>#REF!</v>
      </c>
    </row>
    <row r="576">
      <c r="A576" s="17">
        <v>36565.0</v>
      </c>
      <c r="B576" s="3" t="str">
        <f t="shared" si="1"/>
        <v>#REF!</v>
      </c>
    </row>
    <row r="577">
      <c r="A577" s="7">
        <v>40983.0</v>
      </c>
      <c r="B577" s="3" t="str">
        <f t="shared" si="1"/>
        <v>#REF!</v>
      </c>
    </row>
    <row r="578">
      <c r="A578" s="8">
        <v>125.12</v>
      </c>
      <c r="B578" s="3" t="str">
        <f t="shared" si="1"/>
        <v>#REF!</v>
      </c>
    </row>
    <row r="579">
      <c r="A579" s="8">
        <v>125.35</v>
      </c>
      <c r="B579" s="3" t="str">
        <f t="shared" si="1"/>
        <v>#REF!</v>
      </c>
    </row>
    <row r="580">
      <c r="A580" s="8">
        <v>120.97</v>
      </c>
      <c r="B580" s="3" t="str">
        <f t="shared" si="1"/>
        <v>#REF!</v>
      </c>
    </row>
    <row r="581">
      <c r="A581" s="8">
        <v>123.55</v>
      </c>
      <c r="B581" s="3" t="str">
        <f t="shared" si="1"/>
        <v>#REF!</v>
      </c>
    </row>
    <row r="582">
      <c r="A582" s="11">
        <v>-1.42</v>
      </c>
      <c r="B582" s="3" t="str">
        <f t="shared" si="1"/>
        <v>#REF!</v>
      </c>
    </row>
    <row r="583">
      <c r="A583" s="12">
        <v>-0.0114</v>
      </c>
      <c r="B583" s="3" t="str">
        <f t="shared" si="1"/>
        <v>#REF!</v>
      </c>
    </row>
    <row r="584">
      <c r="A584" s="17">
        <v>20330.0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40924</v>
      </c>
      <c r="C3" s="3">
        <v>110.15</v>
      </c>
      <c r="D3" s="3">
        <v>111.23</v>
      </c>
      <c r="E3" s="3">
        <v>110.14</v>
      </c>
      <c r="F3" s="3">
        <v>110.99</v>
      </c>
      <c r="G3" s="3">
        <v>1.02</v>
      </c>
      <c r="H3" s="3">
        <v>0.009300000000000001</v>
      </c>
      <c r="I3" s="15">
        <v>17297.0</v>
      </c>
      <c r="J3" s="15">
        <v>57542.0</v>
      </c>
    </row>
    <row r="4">
      <c r="A4" s="19" t="s">
        <v>4</v>
      </c>
      <c r="B4" s="5">
        <f t="shared" si="1"/>
        <v>40925</v>
      </c>
      <c r="C4" s="3">
        <v>111.05</v>
      </c>
      <c r="D4" s="3">
        <v>112.4</v>
      </c>
      <c r="E4" s="3">
        <v>110.29</v>
      </c>
      <c r="F4" s="3">
        <v>111.3</v>
      </c>
      <c r="G4" s="3">
        <v>0.31</v>
      </c>
      <c r="H4" s="3">
        <v>0.0028000000000000004</v>
      </c>
      <c r="I4" s="15">
        <v>40938.0</v>
      </c>
      <c r="J4" s="15">
        <v>61493.0</v>
      </c>
    </row>
    <row r="5">
      <c r="A5" s="19" t="s">
        <v>5</v>
      </c>
      <c r="B5" s="5">
        <f t="shared" si="1"/>
        <v>40926</v>
      </c>
      <c r="C5" s="3">
        <v>111.3</v>
      </c>
      <c r="D5" s="3">
        <v>112.03</v>
      </c>
      <c r="E5" s="3">
        <v>110.09</v>
      </c>
      <c r="F5" s="3">
        <v>110.45</v>
      </c>
      <c r="G5" s="3">
        <v>-0.85</v>
      </c>
      <c r="H5" s="6">
        <v>-0.0076</v>
      </c>
      <c r="I5" s="15">
        <v>52742.0</v>
      </c>
      <c r="J5" s="15">
        <v>63564.0</v>
      </c>
    </row>
    <row r="6">
      <c r="A6" s="19" t="s">
        <v>6</v>
      </c>
      <c r="B6" s="5">
        <f t="shared" si="1"/>
        <v>40927</v>
      </c>
      <c r="C6" s="3">
        <v>110.92</v>
      </c>
      <c r="D6" s="3">
        <v>111.45</v>
      </c>
      <c r="E6" s="3">
        <v>110.19</v>
      </c>
      <c r="F6" s="3">
        <v>111.24</v>
      </c>
      <c r="G6" s="3">
        <v>0.79</v>
      </c>
      <c r="H6" s="3">
        <v>0.0072</v>
      </c>
      <c r="I6" s="15">
        <v>32080.0</v>
      </c>
      <c r="J6" s="15">
        <v>64506.0</v>
      </c>
    </row>
    <row r="7">
      <c r="A7" s="19" t="s">
        <v>7</v>
      </c>
      <c r="B7" s="5">
        <f t="shared" si="1"/>
        <v>40928</v>
      </c>
      <c r="C7" s="3">
        <v>111.3</v>
      </c>
      <c r="D7" s="3">
        <v>111.75</v>
      </c>
      <c r="E7" s="3">
        <v>109.16</v>
      </c>
      <c r="F7" s="3">
        <v>109.57</v>
      </c>
      <c r="G7" s="3">
        <v>-1.67</v>
      </c>
      <c r="H7" s="6">
        <v>-0.015</v>
      </c>
      <c r="I7" s="15">
        <v>34113.0</v>
      </c>
      <c r="J7" s="15">
        <v>64422.0</v>
      </c>
    </row>
    <row r="8">
      <c r="A8" s="19" t="s">
        <v>8</v>
      </c>
      <c r="B8" s="5">
        <f t="shared" si="1"/>
        <v>40931</v>
      </c>
      <c r="C8" s="3">
        <v>109.68</v>
      </c>
      <c r="D8" s="3">
        <v>111.0</v>
      </c>
      <c r="E8" s="3">
        <v>109.13</v>
      </c>
      <c r="F8" s="3">
        <v>110.26</v>
      </c>
      <c r="G8" s="3">
        <v>0.69</v>
      </c>
      <c r="H8" s="3">
        <v>0.0063</v>
      </c>
      <c r="I8" s="15">
        <v>35475.0</v>
      </c>
      <c r="J8" s="15">
        <v>68328.0</v>
      </c>
    </row>
    <row r="9">
      <c r="A9" s="19" t="s">
        <v>9</v>
      </c>
      <c r="B9" s="5">
        <f t="shared" si="1"/>
        <v>40932</v>
      </c>
      <c r="C9" s="3">
        <v>110.53</v>
      </c>
      <c r="D9" s="3">
        <v>110.9</v>
      </c>
      <c r="E9" s="3">
        <v>109.56</v>
      </c>
      <c r="F9" s="3">
        <v>109.96</v>
      </c>
      <c r="G9" s="3">
        <v>-0.3</v>
      </c>
      <c r="H9" s="6">
        <v>-0.0027</v>
      </c>
      <c r="I9" s="15">
        <v>57438.0</v>
      </c>
      <c r="J9" s="15">
        <v>70135.0</v>
      </c>
    </row>
    <row r="10">
      <c r="A10" s="20">
        <v>40924.0</v>
      </c>
      <c r="B10" s="5">
        <f t="shared" si="1"/>
        <v>40933</v>
      </c>
      <c r="C10" s="3">
        <v>110.14</v>
      </c>
      <c r="D10" s="3">
        <v>110.71</v>
      </c>
      <c r="E10" s="3">
        <v>108.92</v>
      </c>
      <c r="F10" s="3">
        <v>109.73</v>
      </c>
      <c r="G10" s="3">
        <v>-0.23</v>
      </c>
      <c r="H10" s="6">
        <v>-0.0021</v>
      </c>
      <c r="I10" s="15">
        <v>75785.0</v>
      </c>
      <c r="J10" s="15">
        <v>74711.0</v>
      </c>
    </row>
    <row r="11">
      <c r="A11" s="19">
        <v>110.15</v>
      </c>
      <c r="B11" s="5">
        <f t="shared" si="1"/>
        <v>40934</v>
      </c>
      <c r="C11" s="3">
        <v>110.34</v>
      </c>
      <c r="D11" s="3">
        <v>111.55</v>
      </c>
      <c r="E11" s="3">
        <v>110.1</v>
      </c>
      <c r="F11" s="3">
        <v>110.47</v>
      </c>
      <c r="G11" s="3">
        <v>0.74</v>
      </c>
      <c r="H11" s="3">
        <v>0.0067</v>
      </c>
      <c r="I11" s="15">
        <v>61662.0</v>
      </c>
      <c r="J11" s="15">
        <v>78413.0</v>
      </c>
    </row>
    <row r="12">
      <c r="A12" s="19">
        <v>111.23</v>
      </c>
      <c r="B12" s="5">
        <f t="shared" si="1"/>
        <v>40935</v>
      </c>
      <c r="C12" s="3">
        <v>110.62</v>
      </c>
      <c r="D12" s="3">
        <v>111.43</v>
      </c>
      <c r="E12" s="3">
        <v>110.18</v>
      </c>
      <c r="F12" s="3">
        <v>110.92</v>
      </c>
      <c r="G12" s="3">
        <v>0.45</v>
      </c>
      <c r="H12" s="3">
        <v>0.0040999999999999995</v>
      </c>
      <c r="I12" s="15">
        <v>61440.0</v>
      </c>
      <c r="J12" s="15">
        <v>82256.0</v>
      </c>
    </row>
    <row r="13">
      <c r="A13" s="19">
        <v>110.14</v>
      </c>
      <c r="B13" s="5">
        <f t="shared" si="1"/>
        <v>40938</v>
      </c>
      <c r="C13" s="3">
        <v>111.12</v>
      </c>
      <c r="D13" s="3">
        <v>111.29</v>
      </c>
      <c r="E13" s="3">
        <v>109.81</v>
      </c>
      <c r="F13" s="3">
        <v>110.28</v>
      </c>
      <c r="G13" s="3">
        <v>-0.64</v>
      </c>
      <c r="H13" s="6">
        <v>-0.0058</v>
      </c>
      <c r="I13" s="15">
        <v>37335.0</v>
      </c>
      <c r="J13" s="15">
        <v>85726.0</v>
      </c>
    </row>
    <row r="14">
      <c r="A14" s="19">
        <v>110.99</v>
      </c>
      <c r="B14" s="5">
        <f t="shared" si="1"/>
        <v>40939</v>
      </c>
      <c r="C14" s="3">
        <v>110.7</v>
      </c>
      <c r="D14" s="3">
        <v>113.0</v>
      </c>
      <c r="E14" s="3">
        <v>109.99</v>
      </c>
      <c r="F14" s="3">
        <v>110.47</v>
      </c>
      <c r="G14" s="3">
        <v>0.19</v>
      </c>
      <c r="H14" s="3">
        <v>0.0017000000000000001</v>
      </c>
      <c r="I14" s="15">
        <v>41960.0</v>
      </c>
      <c r="J14" s="15">
        <v>88861.0</v>
      </c>
    </row>
    <row r="15">
      <c r="A15" s="25">
        <f>+1.02</f>
        <v>1.02</v>
      </c>
      <c r="B15" s="5">
        <f t="shared" si="1"/>
        <v>40940</v>
      </c>
      <c r="C15" s="3">
        <v>110.97</v>
      </c>
      <c r="D15" s="3">
        <v>112.08</v>
      </c>
      <c r="E15" s="3">
        <v>110.56</v>
      </c>
      <c r="F15" s="3">
        <v>110.97</v>
      </c>
      <c r="G15" s="3">
        <v>0.5</v>
      </c>
      <c r="H15" s="3">
        <v>0.0045000000000000005</v>
      </c>
      <c r="I15" s="15">
        <v>59853.0</v>
      </c>
      <c r="J15" s="15">
        <v>93774.0</v>
      </c>
    </row>
    <row r="16">
      <c r="A16" s="25">
        <f>+0.93%</f>
        <v>0.0093</v>
      </c>
      <c r="B16" s="5">
        <f t="shared" si="1"/>
        <v>40941</v>
      </c>
      <c r="C16" s="3">
        <v>110.8</v>
      </c>
      <c r="D16" s="3">
        <v>111.8</v>
      </c>
      <c r="E16" s="3">
        <v>110.48</v>
      </c>
      <c r="F16" s="3">
        <v>111.42</v>
      </c>
      <c r="G16" s="3">
        <v>0.45</v>
      </c>
      <c r="H16" s="3">
        <v>0.0040999999999999995</v>
      </c>
      <c r="I16" s="15">
        <v>54798.0</v>
      </c>
      <c r="J16" s="15">
        <v>99939.0</v>
      </c>
    </row>
    <row r="17">
      <c r="A17" s="26">
        <v>17297.0</v>
      </c>
      <c r="B17" s="5">
        <f t="shared" si="1"/>
        <v>40942</v>
      </c>
      <c r="C17" s="3">
        <v>111.99</v>
      </c>
      <c r="D17" s="3">
        <v>114.1</v>
      </c>
      <c r="E17" s="3">
        <v>111.29</v>
      </c>
      <c r="F17" s="3">
        <v>113.97</v>
      </c>
      <c r="G17" s="3">
        <v>2.55</v>
      </c>
      <c r="H17" s="3">
        <v>0.0229</v>
      </c>
      <c r="I17" s="15">
        <v>52622.0</v>
      </c>
      <c r="J17" s="15">
        <v>105682.0</v>
      </c>
    </row>
    <row r="18">
      <c r="A18" s="26">
        <v>57542.0</v>
      </c>
      <c r="B18" s="5">
        <f t="shared" si="1"/>
        <v>40945</v>
      </c>
      <c r="C18" s="3">
        <v>114.32</v>
      </c>
      <c r="D18" s="3">
        <v>116.01</v>
      </c>
      <c r="E18" s="3">
        <v>113.15</v>
      </c>
      <c r="F18" s="3">
        <v>115.39</v>
      </c>
      <c r="G18" s="3">
        <v>1.42</v>
      </c>
      <c r="H18" s="3">
        <v>0.0125</v>
      </c>
      <c r="I18" s="15">
        <v>62754.0</v>
      </c>
      <c r="J18" s="15">
        <v>111412.0</v>
      </c>
    </row>
    <row r="19">
      <c r="A19" s="27">
        <v>40925.0</v>
      </c>
      <c r="B19" s="5">
        <f t="shared" si="1"/>
        <v>40946</v>
      </c>
      <c r="C19" s="3">
        <v>116.1</v>
      </c>
      <c r="D19" s="3">
        <v>116.72</v>
      </c>
      <c r="E19" s="3">
        <v>114.97</v>
      </c>
      <c r="F19" s="3">
        <v>115.48</v>
      </c>
      <c r="G19" s="3">
        <v>0.09</v>
      </c>
      <c r="H19" s="3">
        <v>8.0E-4</v>
      </c>
      <c r="I19" s="15">
        <v>79254.0</v>
      </c>
      <c r="J19" s="15">
        <v>116652.0</v>
      </c>
    </row>
    <row r="20">
      <c r="A20" s="28">
        <v>111.05</v>
      </c>
      <c r="B20" s="5">
        <f t="shared" si="1"/>
        <v>40947</v>
      </c>
      <c r="C20" s="3">
        <v>115.29</v>
      </c>
      <c r="D20" s="3">
        <v>116.84</v>
      </c>
      <c r="E20" s="3">
        <v>115.06</v>
      </c>
      <c r="F20" s="3">
        <v>116.21</v>
      </c>
      <c r="G20" s="3">
        <v>0.73</v>
      </c>
      <c r="H20" s="3">
        <v>0.0063</v>
      </c>
      <c r="I20" s="15">
        <v>89705.0</v>
      </c>
      <c r="J20" s="15">
        <v>120892.0</v>
      </c>
    </row>
    <row r="21">
      <c r="A21" s="28">
        <v>112.4</v>
      </c>
      <c r="B21" s="5">
        <f t="shared" si="1"/>
        <v>40948</v>
      </c>
      <c r="C21" s="3">
        <v>117.0</v>
      </c>
      <c r="D21" s="3">
        <v>117.82</v>
      </c>
      <c r="E21" s="3">
        <v>116.33</v>
      </c>
      <c r="F21" s="3">
        <v>117.61</v>
      </c>
      <c r="G21" s="3">
        <v>1.4</v>
      </c>
      <c r="H21" s="3">
        <v>0.012</v>
      </c>
      <c r="I21" s="15">
        <v>87122.0</v>
      </c>
      <c r="J21" s="15">
        <v>129616.0</v>
      </c>
    </row>
    <row r="22">
      <c r="A22" s="28">
        <v>110.29</v>
      </c>
      <c r="B22" s="5">
        <f t="shared" si="1"/>
        <v>40949</v>
      </c>
      <c r="C22" s="3">
        <v>117.47</v>
      </c>
      <c r="D22" s="3">
        <v>117.49</v>
      </c>
      <c r="E22" s="3">
        <v>115.42</v>
      </c>
      <c r="F22" s="3">
        <v>116.31</v>
      </c>
      <c r="G22" s="3">
        <v>-1.3</v>
      </c>
      <c r="H22" s="6">
        <v>-0.0111</v>
      </c>
      <c r="I22" s="15">
        <v>67250.0</v>
      </c>
      <c r="J22" s="15">
        <v>134884.0</v>
      </c>
    </row>
    <row r="23">
      <c r="A23" s="28">
        <v>111.3</v>
      </c>
      <c r="B23" s="5">
        <f t="shared" si="1"/>
        <v>40952</v>
      </c>
      <c r="C23" s="3">
        <v>117.0</v>
      </c>
      <c r="D23" s="3">
        <v>117.5</v>
      </c>
      <c r="E23" s="3">
        <v>116.41</v>
      </c>
      <c r="F23" s="3">
        <v>116.9</v>
      </c>
      <c r="G23" s="3">
        <v>0.59</v>
      </c>
      <c r="H23" s="3">
        <v>0.0051</v>
      </c>
      <c r="I23" s="15">
        <v>73747.0</v>
      </c>
      <c r="J23" s="15">
        <v>142054.0</v>
      </c>
    </row>
    <row r="24">
      <c r="A24" s="25">
        <f>+0.31</f>
        <v>0.31</v>
      </c>
      <c r="B24" s="5">
        <f t="shared" si="1"/>
        <v>40953</v>
      </c>
      <c r="C24" s="3">
        <v>116.93</v>
      </c>
      <c r="D24" s="3">
        <v>117.32</v>
      </c>
      <c r="E24" s="3">
        <v>116.1</v>
      </c>
      <c r="F24" s="3">
        <v>116.71</v>
      </c>
      <c r="G24" s="3">
        <v>-0.19</v>
      </c>
      <c r="H24" s="6">
        <v>-0.0016</v>
      </c>
      <c r="I24" s="15">
        <v>92070.0</v>
      </c>
      <c r="J24" s="15">
        <v>144955.0</v>
      </c>
    </row>
    <row r="25">
      <c r="A25" s="25">
        <f>+0.28%</f>
        <v>0.0028</v>
      </c>
      <c r="B25" s="5">
        <f t="shared" si="1"/>
        <v>40954</v>
      </c>
      <c r="C25" s="3">
        <v>116.93</v>
      </c>
      <c r="D25" s="3">
        <v>119.18</v>
      </c>
      <c r="E25" s="3">
        <v>116.93</v>
      </c>
      <c r="F25" s="3">
        <v>118.18</v>
      </c>
      <c r="G25" s="3">
        <v>1.47</v>
      </c>
      <c r="H25" s="3">
        <v>0.0126</v>
      </c>
      <c r="I25" s="15">
        <v>124399.0</v>
      </c>
      <c r="J25" s="15">
        <v>145475.0</v>
      </c>
    </row>
    <row r="26">
      <c r="A26" s="26">
        <v>40938.0</v>
      </c>
      <c r="B26" s="5">
        <f t="shared" si="1"/>
        <v>40955</v>
      </c>
      <c r="C26" s="3">
        <v>118.15</v>
      </c>
      <c r="D26" s="3">
        <v>119.49</v>
      </c>
      <c r="E26" s="3">
        <v>117.58</v>
      </c>
      <c r="F26" s="3">
        <v>119.24</v>
      </c>
      <c r="G26" s="3">
        <v>1.06</v>
      </c>
      <c r="H26" s="3">
        <v>0.009000000000000001</v>
      </c>
      <c r="I26" s="15">
        <v>128542.0</v>
      </c>
      <c r="J26" s="15">
        <v>151988.0</v>
      </c>
    </row>
    <row r="27">
      <c r="A27" s="26">
        <v>61493.0</v>
      </c>
      <c r="B27" s="5">
        <f t="shared" si="1"/>
        <v>40956</v>
      </c>
      <c r="C27" s="3">
        <v>119.5</v>
      </c>
      <c r="D27" s="3">
        <v>119.75</v>
      </c>
      <c r="E27" s="3">
        <v>118.05</v>
      </c>
      <c r="F27" s="3">
        <v>118.77</v>
      </c>
      <c r="G27" s="3">
        <v>-0.47</v>
      </c>
      <c r="H27" s="6">
        <v>-0.0039</v>
      </c>
      <c r="I27" s="15">
        <v>105638.0</v>
      </c>
      <c r="J27" s="15">
        <v>150990.0</v>
      </c>
    </row>
    <row r="28">
      <c r="A28" s="27">
        <v>40926.0</v>
      </c>
      <c r="B28" s="5">
        <f t="shared" si="1"/>
        <v>40959</v>
      </c>
      <c r="C28" s="3">
        <v>120.07</v>
      </c>
      <c r="D28" s="3">
        <v>120.24</v>
      </c>
      <c r="E28" s="3">
        <v>119.05</v>
      </c>
      <c r="F28" s="3">
        <v>119.34</v>
      </c>
      <c r="G28" s="3">
        <v>0.57</v>
      </c>
      <c r="H28" s="3">
        <v>0.0048</v>
      </c>
      <c r="I28" s="15">
        <v>29255.0</v>
      </c>
      <c r="J28" s="15">
        <v>147419.0</v>
      </c>
    </row>
    <row r="29">
      <c r="A29" s="28">
        <v>111.3</v>
      </c>
      <c r="B29" s="5">
        <f t="shared" si="1"/>
        <v>40960</v>
      </c>
      <c r="C29" s="3">
        <v>119.28</v>
      </c>
      <c r="D29" s="3">
        <v>121.05</v>
      </c>
      <c r="E29" s="3">
        <v>118.58</v>
      </c>
      <c r="F29" s="3">
        <v>120.84</v>
      </c>
      <c r="G29" s="3">
        <v>1.5</v>
      </c>
      <c r="H29" s="3">
        <v>0.0126</v>
      </c>
      <c r="I29" s="15">
        <v>71515.0</v>
      </c>
      <c r="J29" s="15">
        <v>150419.0</v>
      </c>
    </row>
    <row r="30">
      <c r="A30" s="28">
        <v>112.03</v>
      </c>
      <c r="B30" s="5">
        <f t="shared" si="1"/>
        <v>40961</v>
      </c>
      <c r="C30" s="3">
        <v>120.62</v>
      </c>
      <c r="D30" s="3">
        <v>122.15</v>
      </c>
      <c r="E30" s="3">
        <v>120.12</v>
      </c>
      <c r="F30" s="3">
        <v>121.81</v>
      </c>
      <c r="G30" s="3">
        <v>0.97</v>
      </c>
      <c r="H30" s="3">
        <v>0.008</v>
      </c>
      <c r="I30" s="15">
        <v>113770.0</v>
      </c>
      <c r="J30" s="15">
        <v>145637.0</v>
      </c>
    </row>
    <row r="31">
      <c r="A31" s="28">
        <v>110.09</v>
      </c>
      <c r="B31" s="5">
        <f t="shared" si="1"/>
        <v>40962</v>
      </c>
      <c r="C31" s="3">
        <v>121.69</v>
      </c>
      <c r="D31" s="3">
        <v>123.33</v>
      </c>
      <c r="E31" s="3">
        <v>121.08</v>
      </c>
      <c r="F31" s="3">
        <v>122.57</v>
      </c>
      <c r="G31" s="3">
        <v>0.76</v>
      </c>
      <c r="H31" s="3">
        <v>0.0062</v>
      </c>
      <c r="I31" s="15">
        <v>112515.0</v>
      </c>
      <c r="J31" s="15">
        <v>140022.0</v>
      </c>
    </row>
    <row r="32">
      <c r="A32" s="28">
        <v>110.45</v>
      </c>
      <c r="B32" s="5">
        <f t="shared" si="1"/>
        <v>40963</v>
      </c>
      <c r="C32" s="3">
        <v>122.55</v>
      </c>
      <c r="D32" s="3">
        <v>124.57</v>
      </c>
      <c r="E32" s="3">
        <v>122.27</v>
      </c>
      <c r="F32" s="3">
        <v>124.48</v>
      </c>
      <c r="G32" s="3">
        <v>1.91</v>
      </c>
      <c r="H32" s="3">
        <v>0.015600000000000001</v>
      </c>
      <c r="I32" s="15">
        <v>86337.0</v>
      </c>
      <c r="J32" s="15">
        <v>148246.0</v>
      </c>
    </row>
    <row r="33">
      <c r="A33" s="21">
        <v>-0.85</v>
      </c>
      <c r="B33" s="5">
        <f t="shared" si="1"/>
        <v>40966</v>
      </c>
      <c r="C33" s="3">
        <v>124.27</v>
      </c>
      <c r="D33" s="3">
        <v>124.38</v>
      </c>
      <c r="E33" s="3">
        <v>122.09</v>
      </c>
      <c r="F33" s="3">
        <v>123.24</v>
      </c>
      <c r="G33" s="3">
        <v>-1.24</v>
      </c>
      <c r="H33" s="6">
        <v>-0.01</v>
      </c>
      <c r="I33" s="15">
        <v>100493.0</v>
      </c>
      <c r="J33" s="15">
        <v>153392.0</v>
      </c>
    </row>
    <row r="34">
      <c r="A34" s="22">
        <v>-0.0076</v>
      </c>
      <c r="B34" s="5">
        <f t="shared" si="1"/>
        <v>40967</v>
      </c>
      <c r="C34" s="3">
        <v>122.77</v>
      </c>
      <c r="D34" s="3">
        <v>123.05</v>
      </c>
      <c r="E34" s="3">
        <v>120.58</v>
      </c>
      <c r="F34" s="3">
        <v>120.63</v>
      </c>
      <c r="G34" s="3">
        <v>-2.61</v>
      </c>
      <c r="H34" s="6">
        <v>-0.0212</v>
      </c>
      <c r="I34" s="15">
        <v>112735.0</v>
      </c>
      <c r="J34" s="15">
        <v>149637.0</v>
      </c>
    </row>
    <row r="35">
      <c r="A35" s="24">
        <v>52742.0</v>
      </c>
      <c r="B35" s="5">
        <f t="shared" si="1"/>
        <v>40968</v>
      </c>
      <c r="C35" s="3">
        <v>120.7</v>
      </c>
      <c r="D35" s="3">
        <v>122.08</v>
      </c>
      <c r="E35" s="3">
        <v>119.41</v>
      </c>
      <c r="F35" s="3">
        <v>121.56</v>
      </c>
      <c r="G35" s="3">
        <v>0.93</v>
      </c>
      <c r="H35" s="3">
        <v>0.0077</v>
      </c>
      <c r="I35" s="15">
        <v>141866.0</v>
      </c>
      <c r="J35" s="15">
        <v>148973.0</v>
      </c>
    </row>
    <row r="36">
      <c r="A36" s="24">
        <v>63564.0</v>
      </c>
      <c r="B36" s="5">
        <f t="shared" si="1"/>
        <v>40969</v>
      </c>
      <c r="C36" s="3">
        <v>121.69</v>
      </c>
      <c r="D36" s="3">
        <v>127.07</v>
      </c>
      <c r="E36" s="3">
        <v>121.44</v>
      </c>
      <c r="F36" s="3">
        <v>124.96</v>
      </c>
      <c r="G36" s="3">
        <v>3.4</v>
      </c>
      <c r="H36" s="3">
        <v>0.027999999999999997</v>
      </c>
      <c r="I36" s="15">
        <v>167089.0</v>
      </c>
      <c r="J36" s="15">
        <v>166360.0</v>
      </c>
    </row>
    <row r="37">
      <c r="A37" s="23">
        <v>40927.0</v>
      </c>
      <c r="B37" s="5">
        <f t="shared" si="1"/>
        <v>40970</v>
      </c>
      <c r="C37" s="3">
        <v>124.92</v>
      </c>
      <c r="D37" s="3">
        <v>124.92</v>
      </c>
      <c r="E37" s="3">
        <v>122.11</v>
      </c>
      <c r="F37" s="3">
        <v>122.61</v>
      </c>
      <c r="G37" s="3">
        <v>-2.35</v>
      </c>
      <c r="H37" s="6">
        <v>-0.0188</v>
      </c>
      <c r="I37" s="15">
        <v>132616.0</v>
      </c>
      <c r="J37" s="15">
        <v>169620.0</v>
      </c>
    </row>
    <row r="38">
      <c r="A38" s="21">
        <v>110.92</v>
      </c>
      <c r="B38" s="5">
        <f t="shared" si="1"/>
        <v>40973</v>
      </c>
      <c r="C38" s="3">
        <v>122.57</v>
      </c>
      <c r="D38" s="3">
        <v>123.66</v>
      </c>
      <c r="E38" s="3">
        <v>121.61</v>
      </c>
      <c r="F38" s="3">
        <v>122.94</v>
      </c>
      <c r="G38" s="3">
        <v>0.33</v>
      </c>
      <c r="H38" s="3">
        <v>0.0027</v>
      </c>
      <c r="I38" s="15">
        <v>115799.0</v>
      </c>
      <c r="J38" s="15">
        <v>177640.0</v>
      </c>
    </row>
    <row r="39">
      <c r="A39" s="21">
        <v>111.45</v>
      </c>
      <c r="B39" s="5">
        <f t="shared" si="1"/>
        <v>40974</v>
      </c>
      <c r="C39" s="3">
        <v>123.42</v>
      </c>
      <c r="D39" s="3">
        <v>123.45</v>
      </c>
      <c r="E39" s="3">
        <v>121.01</v>
      </c>
      <c r="F39" s="3">
        <v>121.41</v>
      </c>
      <c r="G39" s="3">
        <v>-1.53</v>
      </c>
      <c r="H39" s="6">
        <v>-0.0124</v>
      </c>
      <c r="I39" s="15">
        <v>193928.0</v>
      </c>
      <c r="J39" s="15">
        <v>189608.0</v>
      </c>
    </row>
    <row r="40">
      <c r="A40" s="21">
        <v>110.19</v>
      </c>
      <c r="B40" s="5">
        <f t="shared" si="1"/>
        <v>40975</v>
      </c>
      <c r="C40" s="3">
        <v>121.59</v>
      </c>
      <c r="D40" s="3">
        <v>123.92</v>
      </c>
      <c r="E40" s="3">
        <v>121.42</v>
      </c>
      <c r="F40" s="3">
        <v>123.55</v>
      </c>
      <c r="G40" s="3">
        <v>2.14</v>
      </c>
      <c r="H40" s="3">
        <v>0.0176</v>
      </c>
      <c r="I40" s="15">
        <v>175392.0</v>
      </c>
      <c r="J40" s="15">
        <v>206144.0</v>
      </c>
    </row>
    <row r="41">
      <c r="A41" s="21">
        <v>111.24</v>
      </c>
      <c r="B41" s="5">
        <f t="shared" si="1"/>
        <v>40976</v>
      </c>
      <c r="C41" s="3">
        <v>123.51</v>
      </c>
      <c r="D41" s="3">
        <v>125.74</v>
      </c>
      <c r="E41" s="3">
        <v>123.19</v>
      </c>
      <c r="F41" s="3">
        <v>124.96</v>
      </c>
      <c r="G41" s="3">
        <v>1.41</v>
      </c>
      <c r="H41" s="3">
        <v>0.011399999999999999</v>
      </c>
      <c r="I41" s="15">
        <v>151139.0</v>
      </c>
      <c r="J41" s="15">
        <v>207575.0</v>
      </c>
    </row>
    <row r="42">
      <c r="A42" s="25">
        <f>+0.79</f>
        <v>0.79</v>
      </c>
      <c r="B42" s="5">
        <f t="shared" si="1"/>
        <v>40977</v>
      </c>
      <c r="C42" s="3">
        <v>124.97</v>
      </c>
      <c r="D42" s="3">
        <v>125.83</v>
      </c>
      <c r="E42" s="3">
        <v>124.24</v>
      </c>
      <c r="F42" s="3">
        <v>125.35</v>
      </c>
      <c r="G42" s="3">
        <v>0.39</v>
      </c>
      <c r="H42" s="3">
        <v>0.0031</v>
      </c>
      <c r="I42" s="15">
        <v>127571.0</v>
      </c>
      <c r="J42" s="15">
        <v>216535.0</v>
      </c>
    </row>
    <row r="43">
      <c r="A43" s="25">
        <f>+0.72%</f>
        <v>0.0072</v>
      </c>
      <c r="B43" s="5">
        <f t="shared" si="1"/>
        <v>40980</v>
      </c>
      <c r="C43" s="3">
        <v>125.11</v>
      </c>
      <c r="D43" s="3">
        <v>125.12</v>
      </c>
      <c r="E43" s="3">
        <v>123.68</v>
      </c>
      <c r="F43" s="3">
        <v>124.76</v>
      </c>
      <c r="G43" s="3">
        <v>-0.59</v>
      </c>
      <c r="H43" s="6">
        <v>-0.0047</v>
      </c>
      <c r="I43" s="15">
        <v>143583.0</v>
      </c>
      <c r="J43" s="15">
        <v>232410.0</v>
      </c>
    </row>
    <row r="44">
      <c r="A44" s="26">
        <v>32080.0</v>
      </c>
      <c r="B44" s="5">
        <f t="shared" si="1"/>
        <v>40981</v>
      </c>
      <c r="C44" s="3">
        <v>124.9</v>
      </c>
      <c r="D44" s="3">
        <v>126.25</v>
      </c>
      <c r="E44" s="3">
        <v>124.47</v>
      </c>
      <c r="F44" s="3">
        <v>125.67</v>
      </c>
      <c r="G44" s="3">
        <v>0.91</v>
      </c>
      <c r="H44" s="3">
        <v>0.0073</v>
      </c>
      <c r="I44" s="15">
        <v>142350.0</v>
      </c>
      <c r="J44" s="15">
        <v>240344.0</v>
      </c>
    </row>
    <row r="45">
      <c r="A45" s="26">
        <v>64506.0</v>
      </c>
      <c r="B45" s="5">
        <f t="shared" si="1"/>
        <v>40982</v>
      </c>
      <c r="C45" s="3">
        <v>125.7</v>
      </c>
      <c r="D45" s="3">
        <v>126.22</v>
      </c>
      <c r="E45" s="3">
        <v>124.26</v>
      </c>
      <c r="F45" s="3">
        <v>124.58</v>
      </c>
      <c r="G45" s="3">
        <v>-1.09</v>
      </c>
      <c r="H45" s="6">
        <v>-0.0087</v>
      </c>
      <c r="I45" s="15">
        <v>202219.0</v>
      </c>
      <c r="J45" s="15">
        <v>238869.0</v>
      </c>
    </row>
    <row r="46">
      <c r="A46" s="27">
        <v>40928.0</v>
      </c>
      <c r="B46" s="5">
        <f t="shared" si="1"/>
        <v>40983</v>
      </c>
      <c r="C46" s="3">
        <v>124.6</v>
      </c>
      <c r="D46" s="3">
        <v>124.87</v>
      </c>
      <c r="E46" s="3">
        <v>121.5</v>
      </c>
      <c r="F46" s="3">
        <v>122.6</v>
      </c>
      <c r="G46" s="3">
        <v>-1.98</v>
      </c>
      <c r="H46" s="6">
        <v>-0.0159</v>
      </c>
      <c r="I46" s="15">
        <v>310984.0</v>
      </c>
      <c r="J46" s="3">
        <v>0.0</v>
      </c>
    </row>
    <row r="47">
      <c r="A47" s="28">
        <v>111.3</v>
      </c>
      <c r="B47" s="5">
        <f t="shared" si="1"/>
        <v>40984</v>
      </c>
      <c r="C47" s="3">
        <v>122.55</v>
      </c>
      <c r="D47" s="3">
        <v>126.16</v>
      </c>
      <c r="E47" s="3">
        <v>122.45</v>
      </c>
      <c r="F47" s="3">
        <v>125.81</v>
      </c>
      <c r="G47" s="3">
        <v>3.21</v>
      </c>
      <c r="H47" s="3">
        <v>0.0262</v>
      </c>
      <c r="I47" s="15">
        <v>170802.0</v>
      </c>
      <c r="J47" s="15">
        <v>244668.0</v>
      </c>
    </row>
    <row r="48">
      <c r="A48" s="28">
        <v>111.75</v>
      </c>
      <c r="B48" s="5">
        <f t="shared" si="1"/>
        <v>40987</v>
      </c>
      <c r="C48" s="3">
        <v>125.99</v>
      </c>
      <c r="D48" s="3">
        <v>126.05</v>
      </c>
      <c r="E48" s="3">
        <v>124.82</v>
      </c>
      <c r="F48" s="3">
        <v>125.71</v>
      </c>
      <c r="G48" s="3">
        <v>-0.1</v>
      </c>
      <c r="H48" s="6">
        <v>-8.0E-4</v>
      </c>
      <c r="I48" s="15">
        <v>139992.0</v>
      </c>
      <c r="J48" s="15">
        <v>244083.0</v>
      </c>
    </row>
    <row r="49">
      <c r="A49" s="28">
        <v>109.16</v>
      </c>
      <c r="B49" s="5">
        <f t="shared" si="1"/>
        <v>40988</v>
      </c>
      <c r="C49" s="3">
        <v>125.27</v>
      </c>
      <c r="D49" s="3">
        <v>125.44</v>
      </c>
      <c r="E49" s="3">
        <v>123.2</v>
      </c>
      <c r="F49" s="3">
        <v>124.12</v>
      </c>
      <c r="G49" s="3">
        <v>-1.59</v>
      </c>
      <c r="H49" s="6">
        <v>-0.0126</v>
      </c>
      <c r="I49" s="15">
        <v>193844.0</v>
      </c>
      <c r="J49" s="15">
        <v>238605.0</v>
      </c>
    </row>
    <row r="50">
      <c r="A50" s="28">
        <v>109.57</v>
      </c>
      <c r="B50" s="5">
        <f t="shared" si="1"/>
        <v>40989</v>
      </c>
      <c r="C50" s="3">
        <v>124.21</v>
      </c>
      <c r="D50" s="3">
        <v>124.8</v>
      </c>
      <c r="E50" s="3">
        <v>123.76</v>
      </c>
      <c r="F50" s="3">
        <v>124.2</v>
      </c>
      <c r="G50" s="3">
        <v>0.08</v>
      </c>
      <c r="H50" s="3">
        <v>6.0E-4</v>
      </c>
      <c r="I50" s="15">
        <v>161906.0</v>
      </c>
      <c r="J50" s="15">
        <v>238550.0</v>
      </c>
    </row>
    <row r="51">
      <c r="A51" s="21">
        <v>-1.67</v>
      </c>
      <c r="B51" s="5">
        <f t="shared" si="1"/>
        <v>40990</v>
      </c>
      <c r="C51" s="3">
        <v>124.04</v>
      </c>
      <c r="D51" s="3">
        <v>124.25</v>
      </c>
      <c r="E51" s="3">
        <v>122.3</v>
      </c>
      <c r="F51" s="3">
        <v>123.14</v>
      </c>
      <c r="G51" s="3">
        <v>-1.06</v>
      </c>
      <c r="H51" s="6">
        <v>-0.0085</v>
      </c>
      <c r="I51" s="15">
        <v>199407.0</v>
      </c>
      <c r="J51" s="15">
        <v>240834.0</v>
      </c>
    </row>
    <row r="52">
      <c r="A52" s="22">
        <v>-0.015</v>
      </c>
      <c r="B52" s="5">
        <f t="shared" si="1"/>
        <v>40991</v>
      </c>
      <c r="C52" s="3">
        <v>123.3</v>
      </c>
      <c r="D52" s="3">
        <v>127.06</v>
      </c>
      <c r="E52" s="3">
        <v>123.1</v>
      </c>
      <c r="F52" s="3">
        <v>125.13</v>
      </c>
      <c r="G52" s="3">
        <v>1.99</v>
      </c>
      <c r="H52" s="3">
        <v>0.016200000000000003</v>
      </c>
      <c r="I52" s="15">
        <v>221772.0</v>
      </c>
      <c r="J52" s="15">
        <v>232508.0</v>
      </c>
    </row>
    <row r="53">
      <c r="A53" s="24">
        <v>34113.0</v>
      </c>
      <c r="B53" s="5">
        <f t="shared" si="1"/>
        <v>40994</v>
      </c>
      <c r="C53" s="3">
        <v>125.04</v>
      </c>
      <c r="D53" s="3">
        <v>125.89</v>
      </c>
      <c r="E53" s="3">
        <v>124.58</v>
      </c>
      <c r="F53" s="3">
        <v>125.65</v>
      </c>
      <c r="G53" s="3">
        <v>0.52</v>
      </c>
      <c r="H53" s="3">
        <v>0.0042</v>
      </c>
      <c r="I53" s="15">
        <v>139980.0</v>
      </c>
      <c r="J53" s="15">
        <v>225803.0</v>
      </c>
    </row>
    <row r="54">
      <c r="A54" s="24">
        <v>64422.0</v>
      </c>
      <c r="B54" s="5">
        <f t="shared" si="1"/>
        <v>40995</v>
      </c>
      <c r="C54" s="3">
        <v>125.74</v>
      </c>
      <c r="D54" s="3">
        <v>126.18</v>
      </c>
      <c r="E54" s="3">
        <v>124.91</v>
      </c>
      <c r="F54" s="3">
        <v>125.54</v>
      </c>
      <c r="G54" s="3">
        <v>-0.11</v>
      </c>
      <c r="H54" s="6">
        <v>-9.0E-4</v>
      </c>
      <c r="I54" s="15">
        <v>222855.0</v>
      </c>
      <c r="J54" s="15">
        <v>219092.0</v>
      </c>
    </row>
    <row r="55">
      <c r="A55" s="23">
        <v>40931.0</v>
      </c>
      <c r="B55" s="5">
        <f t="shared" si="1"/>
        <v>40996</v>
      </c>
      <c r="C55" s="3">
        <v>125.18</v>
      </c>
      <c r="D55" s="3">
        <v>125.18</v>
      </c>
      <c r="E55" s="3">
        <v>123.53</v>
      </c>
      <c r="F55" s="3">
        <v>124.16</v>
      </c>
      <c r="G55" s="3">
        <v>-1.38</v>
      </c>
      <c r="H55" s="6">
        <v>-0.011</v>
      </c>
      <c r="I55" s="15">
        <v>224926.0</v>
      </c>
      <c r="J55" s="15">
        <v>207724.0</v>
      </c>
    </row>
    <row r="56">
      <c r="A56" s="21">
        <v>109.68</v>
      </c>
      <c r="B56" s="5">
        <f t="shared" si="1"/>
        <v>40997</v>
      </c>
      <c r="C56" s="3">
        <v>124.23</v>
      </c>
      <c r="D56" s="3">
        <v>124.64</v>
      </c>
      <c r="E56" s="3">
        <v>121.37</v>
      </c>
      <c r="F56" s="3">
        <v>122.39</v>
      </c>
      <c r="G56" s="3">
        <v>-1.77</v>
      </c>
      <c r="H56" s="6">
        <v>-0.0143</v>
      </c>
      <c r="I56" s="15">
        <v>236114.0</v>
      </c>
      <c r="J56" s="15">
        <v>197962.0</v>
      </c>
    </row>
    <row r="57">
      <c r="A57" s="21">
        <v>111.0</v>
      </c>
      <c r="B57" s="5">
        <f t="shared" si="1"/>
        <v>40998</v>
      </c>
      <c r="C57" s="3">
        <v>122.6</v>
      </c>
      <c r="D57" s="3">
        <v>124.07</v>
      </c>
      <c r="E57" s="3">
        <v>122.58</v>
      </c>
      <c r="F57" s="3">
        <v>122.88</v>
      </c>
      <c r="G57" s="3">
        <v>0.49</v>
      </c>
      <c r="H57" s="3">
        <v>0.004</v>
      </c>
      <c r="I57" s="15">
        <v>197938.0</v>
      </c>
      <c r="J57" s="15">
        <v>193425.0</v>
      </c>
    </row>
    <row r="58">
      <c r="A58" s="21">
        <v>109.13</v>
      </c>
      <c r="B58" s="5">
        <f t="shared" si="1"/>
        <v>41001</v>
      </c>
      <c r="C58" s="3">
        <v>122.94</v>
      </c>
      <c r="D58" s="3">
        <v>125.63</v>
      </c>
      <c r="E58" s="3">
        <v>121.7</v>
      </c>
      <c r="F58" s="3">
        <v>125.43</v>
      </c>
      <c r="G58" s="3">
        <v>2.55</v>
      </c>
      <c r="H58" s="3">
        <v>0.0208</v>
      </c>
      <c r="I58" s="15">
        <v>241581.0</v>
      </c>
      <c r="J58" s="15">
        <v>178475.0</v>
      </c>
    </row>
    <row r="59">
      <c r="A59" s="21">
        <v>110.26</v>
      </c>
      <c r="B59" s="5">
        <f t="shared" si="1"/>
        <v>41002</v>
      </c>
      <c r="C59" s="3">
        <v>125.3</v>
      </c>
      <c r="D59" s="3">
        <v>125.97</v>
      </c>
      <c r="E59" s="3">
        <v>124.3</v>
      </c>
      <c r="F59" s="3">
        <v>124.86</v>
      </c>
      <c r="G59" s="3">
        <v>-0.57</v>
      </c>
      <c r="H59" s="6">
        <v>-0.0045</v>
      </c>
      <c r="I59" s="15">
        <v>209245.0</v>
      </c>
      <c r="J59" s="15">
        <v>162722.0</v>
      </c>
    </row>
    <row r="60">
      <c r="A60" s="25">
        <f>+0.69</f>
        <v>0.69</v>
      </c>
      <c r="B60" s="5">
        <f t="shared" si="1"/>
        <v>41003</v>
      </c>
      <c r="C60" s="3">
        <v>124.88</v>
      </c>
      <c r="D60" s="3">
        <v>124.99</v>
      </c>
      <c r="E60" s="3">
        <v>122.3</v>
      </c>
      <c r="F60" s="3">
        <v>122.34</v>
      </c>
      <c r="G60" s="3">
        <v>-2.52</v>
      </c>
      <c r="H60" s="6">
        <v>-0.0202</v>
      </c>
      <c r="I60" s="15">
        <v>263807.0</v>
      </c>
      <c r="J60" s="15">
        <v>130274.0</v>
      </c>
    </row>
    <row r="61">
      <c r="A61" s="25">
        <f>+0.63%</f>
        <v>0.0063</v>
      </c>
      <c r="B61" s="5">
        <f t="shared" si="1"/>
        <v>41004</v>
      </c>
      <c r="C61" s="3">
        <v>122.54</v>
      </c>
      <c r="D61" s="3">
        <v>123.54</v>
      </c>
      <c r="E61" s="3">
        <v>121.8</v>
      </c>
      <c r="F61" s="3">
        <v>123.43</v>
      </c>
      <c r="G61" s="3">
        <v>1.09</v>
      </c>
      <c r="H61" s="3">
        <v>0.0089</v>
      </c>
      <c r="I61" s="15">
        <v>195542.0</v>
      </c>
      <c r="J61" s="15">
        <v>118523.0</v>
      </c>
    </row>
    <row r="62">
      <c r="A62" s="26">
        <v>35475.0</v>
      </c>
      <c r="B62" s="5">
        <f t="shared" si="1"/>
        <v>41008</v>
      </c>
      <c r="C62" s="3">
        <v>122.85</v>
      </c>
      <c r="D62" s="3">
        <v>122.86</v>
      </c>
      <c r="E62" s="3">
        <v>121.02</v>
      </c>
      <c r="F62" s="3">
        <v>122.67</v>
      </c>
      <c r="G62" s="3">
        <v>-0.76</v>
      </c>
      <c r="H62" s="6">
        <v>-0.0062</v>
      </c>
      <c r="I62" s="15">
        <v>101211.0</v>
      </c>
      <c r="J62" s="15">
        <v>105256.0</v>
      </c>
    </row>
    <row r="63">
      <c r="A63" s="26">
        <v>68328.0</v>
      </c>
      <c r="B63" s="5">
        <f t="shared" si="1"/>
        <v>41009</v>
      </c>
      <c r="C63" s="3">
        <v>122.53</v>
      </c>
      <c r="D63" s="3">
        <v>122.83</v>
      </c>
      <c r="E63" s="3">
        <v>119.49</v>
      </c>
      <c r="F63" s="3">
        <v>119.88</v>
      </c>
      <c r="G63" s="3">
        <v>-2.79</v>
      </c>
      <c r="H63" s="6">
        <v>-0.0227</v>
      </c>
      <c r="I63" s="15">
        <v>238794.0</v>
      </c>
      <c r="J63" s="15">
        <v>94879.0</v>
      </c>
    </row>
    <row r="64">
      <c r="A64" s="27">
        <v>40932.0</v>
      </c>
      <c r="B64" s="5">
        <f t="shared" si="1"/>
        <v>41010</v>
      </c>
      <c r="C64" s="3">
        <v>119.87</v>
      </c>
      <c r="D64" s="3">
        <v>120.8</v>
      </c>
      <c r="E64" s="3">
        <v>119.05</v>
      </c>
      <c r="F64" s="3">
        <v>120.18</v>
      </c>
      <c r="G64" s="3">
        <v>0.3</v>
      </c>
      <c r="H64" s="3">
        <v>0.0025</v>
      </c>
      <c r="I64" s="15">
        <v>189090.0</v>
      </c>
      <c r="J64" s="15">
        <v>57102.0</v>
      </c>
    </row>
    <row r="65">
      <c r="A65" s="28">
        <v>110.53</v>
      </c>
      <c r="B65" s="5">
        <f t="shared" si="1"/>
        <v>41011</v>
      </c>
      <c r="C65" s="3">
        <v>120.14</v>
      </c>
      <c r="D65" s="3">
        <v>121.92</v>
      </c>
      <c r="E65" s="3">
        <v>119.28</v>
      </c>
      <c r="F65" s="3">
        <v>121.71</v>
      </c>
      <c r="G65" s="3">
        <v>1.53</v>
      </c>
      <c r="H65" s="3">
        <v>0.0127</v>
      </c>
      <c r="I65" s="15">
        <v>141419.0</v>
      </c>
      <c r="J65" s="15">
        <v>29843.0</v>
      </c>
    </row>
    <row r="66">
      <c r="A66" s="28">
        <v>110.9</v>
      </c>
      <c r="B66" s="5">
        <f t="shared" si="1"/>
        <v>41012</v>
      </c>
      <c r="C66" s="3">
        <v>121.88</v>
      </c>
      <c r="D66" s="3">
        <v>122.0</v>
      </c>
      <c r="E66" s="3">
        <v>120.77</v>
      </c>
      <c r="F66" s="3">
        <v>121.83</v>
      </c>
      <c r="G66" s="3">
        <v>0.12</v>
      </c>
      <c r="H66" s="3">
        <v>0.001</v>
      </c>
      <c r="I66" s="15">
        <v>15614.0</v>
      </c>
      <c r="J66" s="3"/>
    </row>
    <row r="67">
      <c r="A67" s="28">
        <v>109.56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109.96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-0.0027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57438.0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70135.0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40933.0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110.14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110.71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108.92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109.73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-0.23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-0.0021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75785.0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74711.0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40934.0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110.34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111.55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110.1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110.47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+0.74</f>
        <v>0.74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+0.67%</f>
        <v>0.0067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61662.0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78413.0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40935.0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110.62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111.43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110.18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110.92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+0.45</f>
        <v>0.45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+0.41%</f>
        <v>0.0041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61440.0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82256.0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40938.0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111.12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111.29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109.81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110.28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-0.64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-0.0058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37335.0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85726.0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40939.0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110.7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113.0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109.99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110.47</v>
      </c>
      <c r="B113" s="3" t="str">
        <f t="shared" si="1"/>
        <v/>
      </c>
    </row>
    <row r="114">
      <c r="A114" s="25">
        <f>+0.19</f>
        <v>0.19</v>
      </c>
      <c r="B114" s="3" t="str">
        <f t="shared" si="1"/>
        <v>#REF!</v>
      </c>
    </row>
    <row r="115">
      <c r="A115" s="25">
        <f>+0.17%</f>
        <v>0.0017</v>
      </c>
      <c r="B115" s="3" t="str">
        <f t="shared" si="1"/>
        <v>#REF!</v>
      </c>
    </row>
    <row r="116">
      <c r="A116" s="26">
        <v>41960.0</v>
      </c>
      <c r="B116" s="3" t="str">
        <f t="shared" si="1"/>
        <v>#REF!</v>
      </c>
    </row>
    <row r="117">
      <c r="A117" s="26">
        <v>88861.0</v>
      </c>
      <c r="B117" s="3" t="str">
        <f t="shared" si="1"/>
        <v>#REF!</v>
      </c>
    </row>
    <row r="118">
      <c r="A118" s="27">
        <v>40940.0</v>
      </c>
      <c r="B118" s="3" t="str">
        <f t="shared" si="1"/>
        <v>#REF!</v>
      </c>
    </row>
    <row r="119">
      <c r="A119" s="28">
        <v>110.97</v>
      </c>
      <c r="B119" s="3" t="str">
        <f t="shared" si="1"/>
        <v>#REF!</v>
      </c>
    </row>
    <row r="120">
      <c r="A120" s="28">
        <v>112.08</v>
      </c>
      <c r="B120" s="3" t="str">
        <f t="shared" si="1"/>
        <v>#REF!</v>
      </c>
    </row>
    <row r="121">
      <c r="A121" s="28">
        <v>110.56</v>
      </c>
      <c r="B121" s="3" t="str">
        <f t="shared" si="1"/>
        <v>#REF!</v>
      </c>
    </row>
    <row r="122">
      <c r="A122" s="28">
        <v>110.97</v>
      </c>
      <c r="B122" s="3" t="str">
        <f t="shared" si="1"/>
        <v>#REF!</v>
      </c>
    </row>
    <row r="123">
      <c r="A123" s="25">
        <f>+0.5</f>
        <v>0.5</v>
      </c>
      <c r="B123" s="3" t="str">
        <f t="shared" si="1"/>
        <v>#REF!</v>
      </c>
    </row>
    <row r="124">
      <c r="A124" s="25">
        <f>+0.45%</f>
        <v>0.0045</v>
      </c>
      <c r="B124" s="3" t="str">
        <f t="shared" si="1"/>
        <v>#REF!</v>
      </c>
    </row>
    <row r="125">
      <c r="A125" s="26">
        <v>59853.0</v>
      </c>
      <c r="B125" s="3" t="str">
        <f t="shared" si="1"/>
        <v>#REF!</v>
      </c>
    </row>
    <row r="126">
      <c r="A126" s="26">
        <v>93774.0</v>
      </c>
      <c r="B126" s="3" t="str">
        <f t="shared" si="1"/>
        <v>#REF!</v>
      </c>
    </row>
    <row r="127">
      <c r="A127" s="27">
        <v>40941.0</v>
      </c>
      <c r="B127" s="3" t="str">
        <f t="shared" si="1"/>
        <v>#REF!</v>
      </c>
    </row>
    <row r="128">
      <c r="A128" s="28">
        <v>110.8</v>
      </c>
      <c r="B128" s="3" t="str">
        <f t="shared" si="1"/>
        <v>#REF!</v>
      </c>
    </row>
    <row r="129">
      <c r="A129" s="28">
        <v>111.8</v>
      </c>
      <c r="B129" s="3" t="str">
        <f t="shared" si="1"/>
        <v>#REF!</v>
      </c>
    </row>
    <row r="130">
      <c r="A130" s="28">
        <v>110.48</v>
      </c>
      <c r="B130" s="3" t="str">
        <f t="shared" si="1"/>
        <v>#REF!</v>
      </c>
    </row>
    <row r="131">
      <c r="A131" s="28">
        <v>111.42</v>
      </c>
      <c r="B131" s="3" t="str">
        <f t="shared" si="1"/>
        <v>#REF!</v>
      </c>
    </row>
    <row r="132">
      <c r="A132" s="25">
        <f>+0.45</f>
        <v>0.45</v>
      </c>
      <c r="B132" s="3" t="str">
        <f t="shared" si="1"/>
        <v>#REF!</v>
      </c>
    </row>
    <row r="133">
      <c r="A133" s="25">
        <f>+0.41%</f>
        <v>0.0041</v>
      </c>
      <c r="B133" s="3" t="str">
        <f t="shared" si="1"/>
        <v>#REF!</v>
      </c>
    </row>
    <row r="134">
      <c r="A134" s="26">
        <v>54798.0</v>
      </c>
      <c r="B134" s="3" t="str">
        <f t="shared" si="1"/>
        <v>#REF!</v>
      </c>
    </row>
    <row r="135">
      <c r="A135" s="26">
        <v>99939.0</v>
      </c>
      <c r="B135" s="3" t="str">
        <f t="shared" si="1"/>
        <v>#REF!</v>
      </c>
    </row>
    <row r="136">
      <c r="A136" s="27">
        <v>40942.0</v>
      </c>
      <c r="B136" s="3" t="str">
        <f t="shared" si="1"/>
        <v>#REF!</v>
      </c>
    </row>
    <row r="137">
      <c r="A137" s="28">
        <v>111.99</v>
      </c>
      <c r="B137" s="3" t="str">
        <f t="shared" si="1"/>
        <v>#REF!</v>
      </c>
    </row>
    <row r="138">
      <c r="A138" s="28">
        <v>114.1</v>
      </c>
      <c r="B138" s="3" t="str">
        <f t="shared" si="1"/>
        <v>#REF!</v>
      </c>
    </row>
    <row r="139">
      <c r="A139" s="28">
        <v>111.29</v>
      </c>
      <c r="B139" s="3" t="str">
        <f t="shared" si="1"/>
        <v>#REF!</v>
      </c>
    </row>
    <row r="140">
      <c r="A140" s="28">
        <v>113.97</v>
      </c>
      <c r="B140" s="3" t="str">
        <f t="shared" si="1"/>
        <v>#REF!</v>
      </c>
    </row>
    <row r="141">
      <c r="A141" s="25">
        <f>+2.55</f>
        <v>2.55</v>
      </c>
      <c r="B141" s="3" t="str">
        <f t="shared" si="1"/>
        <v>#REF!</v>
      </c>
    </row>
    <row r="142">
      <c r="A142" s="25">
        <f>+2.29%</f>
        <v>0.0229</v>
      </c>
      <c r="B142" s="3" t="str">
        <f t="shared" si="1"/>
        <v>#REF!</v>
      </c>
    </row>
    <row r="143">
      <c r="A143" s="26">
        <v>52622.0</v>
      </c>
      <c r="B143" s="3" t="str">
        <f t="shared" si="1"/>
        <v>#REF!</v>
      </c>
    </row>
    <row r="144">
      <c r="A144" s="26">
        <v>105682.0</v>
      </c>
      <c r="B144" s="3" t="str">
        <f t="shared" si="1"/>
        <v>#REF!</v>
      </c>
    </row>
    <row r="145">
      <c r="A145" s="27">
        <v>40945.0</v>
      </c>
      <c r="B145" s="3" t="str">
        <f t="shared" si="1"/>
        <v>#REF!</v>
      </c>
    </row>
    <row r="146">
      <c r="A146" s="28">
        <v>114.32</v>
      </c>
      <c r="B146" s="3" t="str">
        <f t="shared" si="1"/>
        <v>#REF!</v>
      </c>
    </row>
    <row r="147">
      <c r="A147" s="28">
        <v>116.01</v>
      </c>
      <c r="B147" s="3" t="str">
        <f t="shared" si="1"/>
        <v>#REF!</v>
      </c>
    </row>
    <row r="148">
      <c r="A148" s="28">
        <v>113.15</v>
      </c>
      <c r="B148" s="3" t="str">
        <f t="shared" si="1"/>
        <v>#REF!</v>
      </c>
    </row>
    <row r="149">
      <c r="A149" s="28">
        <v>115.39</v>
      </c>
      <c r="B149" s="3" t="str">
        <f t="shared" si="1"/>
        <v>#REF!</v>
      </c>
    </row>
    <row r="150">
      <c r="A150" s="25">
        <f>+1.42</f>
        <v>1.42</v>
      </c>
      <c r="B150" s="3" t="str">
        <f t="shared" si="1"/>
        <v>#REF!</v>
      </c>
    </row>
    <row r="151">
      <c r="A151" s="25">
        <f>+1.25%</f>
        <v>0.0125</v>
      </c>
      <c r="B151" s="3" t="str">
        <f t="shared" si="1"/>
        <v>#REF!</v>
      </c>
    </row>
    <row r="152">
      <c r="A152" s="26">
        <v>62754.0</v>
      </c>
      <c r="B152" s="3" t="str">
        <f t="shared" si="1"/>
        <v>#REF!</v>
      </c>
    </row>
    <row r="153">
      <c r="A153" s="26">
        <v>111412.0</v>
      </c>
      <c r="B153" s="3" t="str">
        <f t="shared" si="1"/>
        <v>#REF!</v>
      </c>
    </row>
    <row r="154">
      <c r="A154" s="27">
        <v>40946.0</v>
      </c>
      <c r="B154" s="3" t="str">
        <f t="shared" si="1"/>
        <v>#REF!</v>
      </c>
    </row>
    <row r="155">
      <c r="A155" s="28">
        <v>116.1</v>
      </c>
      <c r="B155" s="3" t="str">
        <f t="shared" si="1"/>
        <v>#REF!</v>
      </c>
    </row>
    <row r="156">
      <c r="A156" s="28">
        <v>116.72</v>
      </c>
      <c r="B156" s="3" t="str">
        <f t="shared" si="1"/>
        <v>#REF!</v>
      </c>
    </row>
    <row r="157">
      <c r="A157" s="28">
        <v>114.97</v>
      </c>
      <c r="B157" s="3" t="str">
        <f t="shared" si="1"/>
        <v>#REF!</v>
      </c>
    </row>
    <row r="158">
      <c r="A158" s="28">
        <v>115.48</v>
      </c>
      <c r="B158" s="3" t="str">
        <f t="shared" si="1"/>
        <v>#REF!</v>
      </c>
    </row>
    <row r="159">
      <c r="A159" s="25">
        <f>+0.09</f>
        <v>0.09</v>
      </c>
      <c r="B159" s="3" t="str">
        <f t="shared" si="1"/>
        <v>#REF!</v>
      </c>
    </row>
    <row r="160">
      <c r="A160" s="25">
        <f>+0.08%</f>
        <v>0.0008</v>
      </c>
      <c r="B160" s="3" t="str">
        <f t="shared" si="1"/>
        <v>#REF!</v>
      </c>
    </row>
    <row r="161">
      <c r="A161" s="26">
        <v>79254.0</v>
      </c>
      <c r="B161" s="3" t="str">
        <f t="shared" si="1"/>
        <v>#REF!</v>
      </c>
    </row>
    <row r="162">
      <c r="A162" s="26">
        <v>116652.0</v>
      </c>
      <c r="B162" s="3" t="str">
        <f t="shared" si="1"/>
        <v>#REF!</v>
      </c>
    </row>
    <row r="163">
      <c r="A163" s="27">
        <v>40947.0</v>
      </c>
      <c r="B163" s="3" t="str">
        <f t="shared" si="1"/>
        <v>#REF!</v>
      </c>
    </row>
    <row r="164">
      <c r="A164" s="28">
        <v>115.29</v>
      </c>
      <c r="B164" s="3" t="str">
        <f t="shared" si="1"/>
        <v>#REF!</v>
      </c>
    </row>
    <row r="165">
      <c r="A165" s="28">
        <v>116.84</v>
      </c>
      <c r="B165" s="3" t="str">
        <f t="shared" si="1"/>
        <v>#REF!</v>
      </c>
    </row>
    <row r="166">
      <c r="A166" s="28">
        <v>115.06</v>
      </c>
      <c r="B166" s="3" t="str">
        <f t="shared" si="1"/>
        <v>#REF!</v>
      </c>
    </row>
    <row r="167">
      <c r="A167" s="28">
        <v>116.21</v>
      </c>
      <c r="B167" s="3" t="str">
        <f t="shared" si="1"/>
        <v>#REF!</v>
      </c>
    </row>
    <row r="168">
      <c r="A168" s="25">
        <f>+0.73</f>
        <v>0.73</v>
      </c>
      <c r="B168" s="3" t="str">
        <f t="shared" si="1"/>
        <v>#REF!</v>
      </c>
    </row>
    <row r="169">
      <c r="A169" s="25">
        <f>+0.63%</f>
        <v>0.0063</v>
      </c>
      <c r="B169" s="3" t="str">
        <f t="shared" si="1"/>
        <v>#REF!</v>
      </c>
    </row>
    <row r="170">
      <c r="A170" s="26">
        <v>89705.0</v>
      </c>
      <c r="B170" s="3" t="str">
        <f t="shared" si="1"/>
        <v>#REF!</v>
      </c>
    </row>
    <row r="171">
      <c r="A171" s="26">
        <v>120892.0</v>
      </c>
      <c r="B171" s="3" t="str">
        <f t="shared" si="1"/>
        <v>#REF!</v>
      </c>
    </row>
    <row r="172">
      <c r="A172" s="27">
        <v>40948.0</v>
      </c>
      <c r="B172" s="3" t="str">
        <f t="shared" si="1"/>
        <v>#REF!</v>
      </c>
    </row>
    <row r="173">
      <c r="A173" s="28">
        <v>117.0</v>
      </c>
      <c r="B173" s="3" t="str">
        <f t="shared" si="1"/>
        <v>#REF!</v>
      </c>
    </row>
    <row r="174">
      <c r="A174" s="28">
        <v>117.82</v>
      </c>
      <c r="B174" s="3" t="str">
        <f t="shared" si="1"/>
        <v>#REF!</v>
      </c>
    </row>
    <row r="175">
      <c r="A175" s="28">
        <v>116.33</v>
      </c>
      <c r="B175" s="3" t="str">
        <f t="shared" si="1"/>
        <v>#REF!</v>
      </c>
    </row>
    <row r="176">
      <c r="A176" s="28">
        <v>117.61</v>
      </c>
      <c r="B176" s="3" t="str">
        <f t="shared" si="1"/>
        <v>#REF!</v>
      </c>
    </row>
    <row r="177">
      <c r="A177" s="25">
        <f>+1.4</f>
        <v>1.4</v>
      </c>
      <c r="B177" s="3" t="str">
        <f t="shared" si="1"/>
        <v>#REF!</v>
      </c>
    </row>
    <row r="178">
      <c r="A178" s="25">
        <f>+1.2%</f>
        <v>0.012</v>
      </c>
      <c r="B178" s="3" t="str">
        <f t="shared" si="1"/>
        <v>#REF!</v>
      </c>
    </row>
    <row r="179">
      <c r="A179" s="26">
        <v>87122.0</v>
      </c>
      <c r="B179" s="3" t="str">
        <f t="shared" si="1"/>
        <v>#REF!</v>
      </c>
    </row>
    <row r="180">
      <c r="A180" s="26">
        <v>129616.0</v>
      </c>
      <c r="B180" s="3" t="str">
        <f t="shared" si="1"/>
        <v>#REF!</v>
      </c>
    </row>
    <row r="181">
      <c r="A181" s="27">
        <v>40949.0</v>
      </c>
      <c r="B181" s="3" t="str">
        <f t="shared" si="1"/>
        <v>#REF!</v>
      </c>
    </row>
    <row r="182">
      <c r="A182" s="28">
        <v>117.47</v>
      </c>
      <c r="B182" s="3" t="str">
        <f t="shared" si="1"/>
        <v>#REF!</v>
      </c>
    </row>
    <row r="183">
      <c r="A183" s="28">
        <v>117.49</v>
      </c>
      <c r="B183" s="3" t="str">
        <f t="shared" si="1"/>
        <v>#REF!</v>
      </c>
    </row>
    <row r="184">
      <c r="A184" s="28">
        <v>115.42</v>
      </c>
      <c r="B184" s="3" t="str">
        <f t="shared" si="1"/>
        <v>#REF!</v>
      </c>
    </row>
    <row r="185">
      <c r="A185" s="28">
        <v>116.31</v>
      </c>
      <c r="B185" s="3" t="str">
        <f t="shared" si="1"/>
        <v>#REF!</v>
      </c>
    </row>
    <row r="186">
      <c r="A186" s="21">
        <v>-1.3</v>
      </c>
      <c r="B186" s="3" t="str">
        <f t="shared" si="1"/>
        <v>#REF!</v>
      </c>
    </row>
    <row r="187">
      <c r="A187" s="22">
        <v>-0.0111</v>
      </c>
      <c r="B187" s="3" t="str">
        <f t="shared" si="1"/>
        <v>#REF!</v>
      </c>
    </row>
    <row r="188">
      <c r="A188" s="24">
        <v>67250.0</v>
      </c>
      <c r="B188" s="3" t="str">
        <f t="shared" si="1"/>
        <v>#REF!</v>
      </c>
    </row>
    <row r="189">
      <c r="A189" s="24">
        <v>134884.0</v>
      </c>
      <c r="B189" s="3" t="str">
        <f t="shared" si="1"/>
        <v>#REF!</v>
      </c>
    </row>
    <row r="190">
      <c r="A190" s="23">
        <v>40952.0</v>
      </c>
      <c r="B190" s="3" t="str">
        <f t="shared" si="1"/>
        <v>#REF!</v>
      </c>
    </row>
    <row r="191">
      <c r="A191" s="21">
        <v>117.0</v>
      </c>
      <c r="B191" s="3" t="str">
        <f t="shared" si="1"/>
        <v>#REF!</v>
      </c>
    </row>
    <row r="192">
      <c r="A192" s="21">
        <v>117.5</v>
      </c>
      <c r="B192" s="3" t="str">
        <f t="shared" si="1"/>
        <v>#REF!</v>
      </c>
    </row>
    <row r="193">
      <c r="A193" s="21">
        <v>116.41</v>
      </c>
      <c r="B193" s="3" t="str">
        <f t="shared" si="1"/>
        <v>#REF!</v>
      </c>
    </row>
    <row r="194">
      <c r="A194" s="21">
        <v>116.9</v>
      </c>
      <c r="B194" s="3" t="str">
        <f t="shared" si="1"/>
        <v>#REF!</v>
      </c>
    </row>
    <row r="195">
      <c r="A195" s="25">
        <f>+0.59</f>
        <v>0.59</v>
      </c>
      <c r="B195" s="3" t="str">
        <f t="shared" si="1"/>
        <v>#REF!</v>
      </c>
    </row>
    <row r="196">
      <c r="A196" s="25">
        <f>+0.51%</f>
        <v>0.0051</v>
      </c>
      <c r="B196" s="3" t="str">
        <f t="shared" si="1"/>
        <v>#REF!</v>
      </c>
    </row>
    <row r="197">
      <c r="A197" s="26">
        <v>73747.0</v>
      </c>
      <c r="B197" s="3" t="str">
        <f t="shared" si="1"/>
        <v>#REF!</v>
      </c>
    </row>
    <row r="198">
      <c r="A198" s="26">
        <v>142054.0</v>
      </c>
      <c r="B198" s="3" t="str">
        <f t="shared" si="1"/>
        <v>#REF!</v>
      </c>
    </row>
    <row r="199">
      <c r="A199" s="27">
        <v>40953.0</v>
      </c>
      <c r="B199" s="3" t="str">
        <f t="shared" si="1"/>
        <v>#REF!</v>
      </c>
    </row>
    <row r="200">
      <c r="A200" s="28">
        <v>116.93</v>
      </c>
      <c r="B200" s="3" t="str">
        <f t="shared" si="1"/>
        <v>#REF!</v>
      </c>
    </row>
    <row r="201">
      <c r="A201" s="28">
        <v>117.32</v>
      </c>
      <c r="B201" s="3" t="str">
        <f t="shared" si="1"/>
        <v>#REF!</v>
      </c>
    </row>
    <row r="202">
      <c r="A202" s="28">
        <v>116.1</v>
      </c>
      <c r="B202" s="3" t="str">
        <f t="shared" si="1"/>
        <v>#REF!</v>
      </c>
    </row>
    <row r="203">
      <c r="A203" s="28">
        <v>116.71</v>
      </c>
      <c r="B203" s="3" t="str">
        <f t="shared" si="1"/>
        <v>#REF!</v>
      </c>
    </row>
    <row r="204">
      <c r="A204" s="21">
        <v>-0.19</v>
      </c>
      <c r="B204" s="3" t="str">
        <f t="shared" si="1"/>
        <v>#REF!</v>
      </c>
    </row>
    <row r="205">
      <c r="A205" s="22">
        <v>-0.0016</v>
      </c>
      <c r="B205" s="3" t="str">
        <f t="shared" si="1"/>
        <v>#REF!</v>
      </c>
    </row>
    <row r="206">
      <c r="A206" s="24">
        <v>92070.0</v>
      </c>
      <c r="B206" s="3" t="str">
        <f t="shared" si="1"/>
        <v>#REF!</v>
      </c>
    </row>
    <row r="207">
      <c r="A207" s="24">
        <v>144955.0</v>
      </c>
      <c r="B207" s="3" t="str">
        <f t="shared" si="1"/>
        <v>#REF!</v>
      </c>
    </row>
    <row r="208">
      <c r="A208" s="23">
        <v>40954.0</v>
      </c>
      <c r="B208" s="3" t="str">
        <f t="shared" si="1"/>
        <v>#REF!</v>
      </c>
    </row>
    <row r="209">
      <c r="A209" s="21">
        <v>116.93</v>
      </c>
      <c r="B209" s="3" t="str">
        <f t="shared" si="1"/>
        <v>#REF!</v>
      </c>
    </row>
    <row r="210">
      <c r="A210" s="21">
        <v>119.18</v>
      </c>
      <c r="B210" s="3" t="str">
        <f t="shared" si="1"/>
        <v>#REF!</v>
      </c>
    </row>
    <row r="211">
      <c r="A211" s="21">
        <v>116.93</v>
      </c>
      <c r="B211" s="3" t="str">
        <f t="shared" si="1"/>
        <v>#REF!</v>
      </c>
    </row>
    <row r="212">
      <c r="A212" s="21">
        <v>118.18</v>
      </c>
      <c r="B212" s="3" t="str">
        <f t="shared" si="1"/>
        <v>#REF!</v>
      </c>
    </row>
    <row r="213">
      <c r="A213" s="25">
        <f>+1.47</f>
        <v>1.47</v>
      </c>
      <c r="B213" s="3" t="str">
        <f t="shared" si="1"/>
        <v>#REF!</v>
      </c>
    </row>
    <row r="214">
      <c r="A214" s="25">
        <f>+1.26%</f>
        <v>0.0126</v>
      </c>
      <c r="B214" s="3" t="str">
        <f t="shared" si="1"/>
        <v>#REF!</v>
      </c>
    </row>
    <row r="215">
      <c r="A215" s="26">
        <v>124399.0</v>
      </c>
      <c r="B215" s="3" t="str">
        <f t="shared" si="1"/>
        <v>#REF!</v>
      </c>
    </row>
    <row r="216">
      <c r="A216" s="26">
        <v>145475.0</v>
      </c>
      <c r="B216" s="3" t="str">
        <f t="shared" si="1"/>
        <v>#REF!</v>
      </c>
    </row>
    <row r="217">
      <c r="A217" s="27">
        <v>40955.0</v>
      </c>
      <c r="B217" s="3" t="str">
        <f t="shared" si="1"/>
        <v>#REF!</v>
      </c>
    </row>
    <row r="218">
      <c r="A218" s="28">
        <v>118.15</v>
      </c>
      <c r="B218" s="3" t="str">
        <f t="shared" si="1"/>
        <v>#REF!</v>
      </c>
    </row>
    <row r="219">
      <c r="A219" s="28">
        <v>119.49</v>
      </c>
      <c r="B219" s="3" t="str">
        <f t="shared" si="1"/>
        <v>#REF!</v>
      </c>
    </row>
    <row r="220">
      <c r="A220" s="28">
        <v>117.58</v>
      </c>
      <c r="B220" s="3" t="str">
        <f t="shared" si="1"/>
        <v>#REF!</v>
      </c>
    </row>
    <row r="221">
      <c r="A221" s="28">
        <v>119.24</v>
      </c>
      <c r="B221" s="3" t="str">
        <f t="shared" si="1"/>
        <v>#REF!</v>
      </c>
    </row>
    <row r="222">
      <c r="A222" s="25">
        <f>+1.06</f>
        <v>1.06</v>
      </c>
      <c r="B222" s="3" t="str">
        <f t="shared" si="1"/>
        <v>#REF!</v>
      </c>
    </row>
    <row r="223">
      <c r="A223" s="25">
        <f>+0.9%</f>
        <v>0.009</v>
      </c>
      <c r="B223" s="3" t="str">
        <f t="shared" si="1"/>
        <v>#REF!</v>
      </c>
    </row>
    <row r="224">
      <c r="A224" s="26">
        <v>128542.0</v>
      </c>
      <c r="B224" s="3" t="str">
        <f t="shared" si="1"/>
        <v>#REF!</v>
      </c>
    </row>
    <row r="225">
      <c r="A225" s="26">
        <v>151988.0</v>
      </c>
      <c r="B225" s="3" t="str">
        <f t="shared" si="1"/>
        <v>#REF!</v>
      </c>
    </row>
    <row r="226">
      <c r="A226" s="27">
        <v>40956.0</v>
      </c>
      <c r="B226" s="3" t="str">
        <f t="shared" si="1"/>
        <v>#REF!</v>
      </c>
    </row>
    <row r="227">
      <c r="A227" s="28">
        <v>119.5</v>
      </c>
      <c r="B227" s="3" t="str">
        <f t="shared" si="1"/>
        <v>#REF!</v>
      </c>
    </row>
    <row r="228">
      <c r="A228" s="28">
        <v>119.75</v>
      </c>
      <c r="B228" s="3" t="str">
        <f t="shared" si="1"/>
        <v>#REF!</v>
      </c>
    </row>
    <row r="229">
      <c r="A229" s="28">
        <v>118.05</v>
      </c>
      <c r="B229" s="3" t="str">
        <f t="shared" si="1"/>
        <v>#REF!</v>
      </c>
    </row>
    <row r="230">
      <c r="A230" s="28">
        <v>118.77</v>
      </c>
      <c r="B230" s="3" t="str">
        <f t="shared" si="1"/>
        <v>#REF!</v>
      </c>
    </row>
    <row r="231">
      <c r="A231" s="21">
        <v>-0.47</v>
      </c>
      <c r="B231" s="3" t="str">
        <f t="shared" si="1"/>
        <v>#REF!</v>
      </c>
    </row>
    <row r="232">
      <c r="A232" s="22">
        <v>-0.0039</v>
      </c>
      <c r="B232" s="3" t="str">
        <f t="shared" si="1"/>
        <v>#REF!</v>
      </c>
    </row>
    <row r="233">
      <c r="A233" s="24">
        <v>105638.0</v>
      </c>
      <c r="B233" s="3" t="str">
        <f t="shared" si="1"/>
        <v>#REF!</v>
      </c>
    </row>
    <row r="234">
      <c r="A234" s="24">
        <v>150990.0</v>
      </c>
      <c r="B234" s="3" t="str">
        <f t="shared" si="1"/>
        <v>#REF!</v>
      </c>
    </row>
    <row r="235">
      <c r="A235" s="23">
        <v>40959.0</v>
      </c>
      <c r="B235" s="3" t="str">
        <f t="shared" si="1"/>
        <v>#REF!</v>
      </c>
    </row>
    <row r="236">
      <c r="A236" s="21">
        <v>120.07</v>
      </c>
      <c r="B236" s="3" t="str">
        <f t="shared" si="1"/>
        <v>#REF!</v>
      </c>
    </row>
    <row r="237">
      <c r="A237" s="21">
        <v>120.24</v>
      </c>
      <c r="B237" s="3" t="str">
        <f t="shared" si="1"/>
        <v>#REF!</v>
      </c>
    </row>
    <row r="238">
      <c r="A238" s="21">
        <v>119.05</v>
      </c>
      <c r="B238" s="3" t="str">
        <f t="shared" si="1"/>
        <v>#REF!</v>
      </c>
    </row>
    <row r="239">
      <c r="A239" s="21">
        <v>119.34</v>
      </c>
      <c r="B239" s="3" t="str">
        <f t="shared" si="1"/>
        <v>#REF!</v>
      </c>
    </row>
    <row r="240">
      <c r="A240" s="25">
        <f>+0.57</f>
        <v>0.57</v>
      </c>
      <c r="B240" s="3" t="str">
        <f t="shared" si="1"/>
        <v>#REF!</v>
      </c>
    </row>
    <row r="241">
      <c r="A241" s="25">
        <f>+0.48%</f>
        <v>0.0048</v>
      </c>
      <c r="B241" s="3" t="str">
        <f t="shared" si="1"/>
        <v>#REF!</v>
      </c>
    </row>
    <row r="242">
      <c r="A242" s="26">
        <v>29255.0</v>
      </c>
      <c r="B242" s="3" t="str">
        <f t="shared" si="1"/>
        <v>#REF!</v>
      </c>
    </row>
    <row r="243">
      <c r="A243" s="26">
        <v>147419.0</v>
      </c>
      <c r="B243" s="3" t="str">
        <f t="shared" si="1"/>
        <v>#REF!</v>
      </c>
    </row>
    <row r="244">
      <c r="A244" s="27">
        <v>40960.0</v>
      </c>
      <c r="B244" s="3" t="str">
        <f t="shared" si="1"/>
        <v>#REF!</v>
      </c>
    </row>
    <row r="245">
      <c r="A245" s="28">
        <v>119.28</v>
      </c>
      <c r="B245" s="3" t="str">
        <f t="shared" si="1"/>
        <v>#REF!</v>
      </c>
    </row>
    <row r="246">
      <c r="A246" s="28">
        <v>121.05</v>
      </c>
      <c r="B246" s="3" t="str">
        <f t="shared" si="1"/>
        <v>#REF!</v>
      </c>
    </row>
    <row r="247">
      <c r="A247" s="28">
        <v>118.58</v>
      </c>
      <c r="B247" s="3" t="str">
        <f t="shared" si="1"/>
        <v>#REF!</v>
      </c>
    </row>
    <row r="248">
      <c r="A248" s="28">
        <v>120.84</v>
      </c>
      <c r="B248" s="3" t="str">
        <f t="shared" si="1"/>
        <v>#REF!</v>
      </c>
    </row>
    <row r="249">
      <c r="A249" s="25">
        <f>+1.5</f>
        <v>1.5</v>
      </c>
      <c r="B249" s="3" t="str">
        <f t="shared" si="1"/>
        <v>#REF!</v>
      </c>
    </row>
    <row r="250">
      <c r="A250" s="25">
        <f>+1.26%</f>
        <v>0.0126</v>
      </c>
      <c r="B250" s="3" t="str">
        <f t="shared" si="1"/>
        <v>#REF!</v>
      </c>
    </row>
    <row r="251">
      <c r="A251" s="26">
        <v>71515.0</v>
      </c>
      <c r="B251" s="3" t="str">
        <f t="shared" si="1"/>
        <v>#REF!</v>
      </c>
    </row>
    <row r="252">
      <c r="A252" s="26">
        <v>150419.0</v>
      </c>
      <c r="B252" s="3" t="str">
        <f t="shared" si="1"/>
        <v>#REF!</v>
      </c>
    </row>
    <row r="253">
      <c r="A253" s="27">
        <v>40961.0</v>
      </c>
      <c r="B253" s="3" t="str">
        <f t="shared" si="1"/>
        <v>#REF!</v>
      </c>
    </row>
    <row r="254">
      <c r="A254" s="28">
        <v>120.62</v>
      </c>
      <c r="B254" s="3" t="str">
        <f t="shared" si="1"/>
        <v>#REF!</v>
      </c>
    </row>
    <row r="255">
      <c r="A255" s="28">
        <v>122.15</v>
      </c>
      <c r="B255" s="3" t="str">
        <f t="shared" si="1"/>
        <v>#REF!</v>
      </c>
    </row>
    <row r="256">
      <c r="A256" s="28">
        <v>120.12</v>
      </c>
      <c r="B256" s="3" t="str">
        <f t="shared" si="1"/>
        <v>#REF!</v>
      </c>
    </row>
    <row r="257">
      <c r="A257" s="28">
        <v>121.81</v>
      </c>
      <c r="B257" s="3" t="str">
        <f t="shared" si="1"/>
        <v>#REF!</v>
      </c>
    </row>
    <row r="258">
      <c r="A258" s="25">
        <f>+0.97</f>
        <v>0.97</v>
      </c>
      <c r="B258" s="3" t="str">
        <f t="shared" si="1"/>
        <v>#REF!</v>
      </c>
    </row>
    <row r="259">
      <c r="A259" s="25">
        <f>+0.8%</f>
        <v>0.008</v>
      </c>
      <c r="B259" s="3" t="str">
        <f t="shared" si="1"/>
        <v>#REF!</v>
      </c>
    </row>
    <row r="260">
      <c r="A260" s="26">
        <v>113770.0</v>
      </c>
      <c r="B260" s="3" t="str">
        <f t="shared" si="1"/>
        <v>#REF!</v>
      </c>
    </row>
    <row r="261">
      <c r="A261" s="26">
        <v>145637.0</v>
      </c>
      <c r="B261" s="3" t="str">
        <f t="shared" si="1"/>
        <v>#REF!</v>
      </c>
    </row>
    <row r="262">
      <c r="A262" s="27">
        <v>40962.0</v>
      </c>
      <c r="B262" s="3" t="str">
        <f t="shared" si="1"/>
        <v>#REF!</v>
      </c>
    </row>
    <row r="263">
      <c r="A263" s="28">
        <v>121.69</v>
      </c>
      <c r="B263" s="3" t="str">
        <f t="shared" si="1"/>
        <v>#REF!</v>
      </c>
    </row>
    <row r="264">
      <c r="A264" s="28">
        <v>123.33</v>
      </c>
      <c r="B264" s="3" t="str">
        <f t="shared" si="1"/>
        <v>#REF!</v>
      </c>
    </row>
    <row r="265">
      <c r="A265" s="28">
        <v>121.08</v>
      </c>
      <c r="B265" s="3" t="str">
        <f t="shared" si="1"/>
        <v>#REF!</v>
      </c>
    </row>
    <row r="266">
      <c r="A266" s="28">
        <v>122.57</v>
      </c>
      <c r="B266" s="3" t="str">
        <f t="shared" si="1"/>
        <v>#REF!</v>
      </c>
    </row>
    <row r="267">
      <c r="A267" s="25">
        <f>+0.76</f>
        <v>0.76</v>
      </c>
      <c r="B267" s="3" t="str">
        <f t="shared" si="1"/>
        <v>#REF!</v>
      </c>
    </row>
    <row r="268">
      <c r="A268" s="25">
        <f>+0.62%</f>
        <v>0.0062</v>
      </c>
      <c r="B268" s="3" t="str">
        <f t="shared" si="1"/>
        <v>#REF!</v>
      </c>
    </row>
    <row r="269">
      <c r="A269" s="26">
        <v>112515.0</v>
      </c>
      <c r="B269" s="3" t="str">
        <f t="shared" si="1"/>
        <v>#REF!</v>
      </c>
    </row>
    <row r="270">
      <c r="A270" s="26">
        <v>140022.0</v>
      </c>
      <c r="B270" s="3" t="str">
        <f t="shared" si="1"/>
        <v>#REF!</v>
      </c>
    </row>
    <row r="271">
      <c r="A271" s="27">
        <v>40963.0</v>
      </c>
      <c r="B271" s="3" t="str">
        <f t="shared" si="1"/>
        <v>#REF!</v>
      </c>
    </row>
    <row r="272">
      <c r="A272" s="28">
        <v>122.55</v>
      </c>
      <c r="B272" s="3" t="str">
        <f t="shared" si="1"/>
        <v>#REF!</v>
      </c>
    </row>
    <row r="273">
      <c r="A273" s="28">
        <v>124.57</v>
      </c>
      <c r="B273" s="3" t="str">
        <f t="shared" si="1"/>
        <v>#REF!</v>
      </c>
    </row>
    <row r="274">
      <c r="A274" s="28">
        <v>122.27</v>
      </c>
      <c r="B274" s="3" t="str">
        <f t="shared" si="1"/>
        <v>#REF!</v>
      </c>
    </row>
    <row r="275">
      <c r="A275" s="28">
        <v>124.48</v>
      </c>
      <c r="B275" s="3" t="str">
        <f t="shared" si="1"/>
        <v>#REF!</v>
      </c>
    </row>
    <row r="276">
      <c r="A276" s="25">
        <f>+1.91</f>
        <v>1.91</v>
      </c>
      <c r="B276" s="3" t="str">
        <f t="shared" si="1"/>
        <v>#REF!</v>
      </c>
    </row>
    <row r="277">
      <c r="A277" s="25">
        <f>+1.56%</f>
        <v>0.0156</v>
      </c>
      <c r="B277" s="3" t="str">
        <f t="shared" si="1"/>
        <v>#REF!</v>
      </c>
    </row>
    <row r="278">
      <c r="A278" s="26">
        <v>86337.0</v>
      </c>
      <c r="B278" s="3" t="str">
        <f t="shared" si="1"/>
        <v>#REF!</v>
      </c>
    </row>
    <row r="279">
      <c r="A279" s="26">
        <v>148246.0</v>
      </c>
      <c r="B279" s="3" t="str">
        <f t="shared" si="1"/>
        <v>#REF!</v>
      </c>
    </row>
    <row r="280">
      <c r="A280" s="27">
        <v>40966.0</v>
      </c>
      <c r="B280" s="3" t="str">
        <f t="shared" si="1"/>
        <v>#REF!</v>
      </c>
    </row>
    <row r="281">
      <c r="A281" s="28">
        <v>124.27</v>
      </c>
      <c r="B281" s="3" t="str">
        <f t="shared" si="1"/>
        <v>#REF!</v>
      </c>
    </row>
    <row r="282">
      <c r="A282" s="28">
        <v>124.38</v>
      </c>
      <c r="B282" s="3" t="str">
        <f t="shared" si="1"/>
        <v>#REF!</v>
      </c>
    </row>
    <row r="283">
      <c r="A283" s="28">
        <v>122.09</v>
      </c>
      <c r="B283" s="3" t="str">
        <f t="shared" si="1"/>
        <v>#REF!</v>
      </c>
    </row>
    <row r="284">
      <c r="A284" s="28">
        <v>123.24</v>
      </c>
      <c r="B284" s="3" t="str">
        <f t="shared" si="1"/>
        <v>#REF!</v>
      </c>
    </row>
    <row r="285">
      <c r="A285" s="21">
        <v>-1.24</v>
      </c>
      <c r="B285" s="3" t="str">
        <f t="shared" si="1"/>
        <v>#REF!</v>
      </c>
    </row>
    <row r="286">
      <c r="A286" s="22">
        <v>-0.01</v>
      </c>
      <c r="B286" s="3" t="str">
        <f t="shared" si="1"/>
        <v>#REF!</v>
      </c>
    </row>
    <row r="287">
      <c r="A287" s="24">
        <v>100493.0</v>
      </c>
      <c r="B287" s="3" t="str">
        <f t="shared" si="1"/>
        <v>#REF!</v>
      </c>
    </row>
    <row r="288">
      <c r="A288" s="24">
        <v>153392.0</v>
      </c>
      <c r="B288" s="3" t="str">
        <f t="shared" si="1"/>
        <v>#REF!</v>
      </c>
    </row>
    <row r="289">
      <c r="A289" s="23">
        <v>40967.0</v>
      </c>
      <c r="B289" s="3" t="str">
        <f t="shared" si="1"/>
        <v>#REF!</v>
      </c>
    </row>
    <row r="290">
      <c r="A290" s="21">
        <v>122.77</v>
      </c>
      <c r="B290" s="3" t="str">
        <f t="shared" si="1"/>
        <v>#REF!</v>
      </c>
    </row>
    <row r="291">
      <c r="A291" s="21">
        <v>123.05</v>
      </c>
      <c r="B291" s="3" t="str">
        <f t="shared" si="1"/>
        <v>#REF!</v>
      </c>
    </row>
    <row r="292">
      <c r="A292" s="21">
        <v>120.58</v>
      </c>
      <c r="B292" s="3" t="str">
        <f t="shared" si="1"/>
        <v>#REF!</v>
      </c>
    </row>
    <row r="293">
      <c r="A293" s="21">
        <v>120.63</v>
      </c>
      <c r="B293" s="3" t="str">
        <f t="shared" si="1"/>
        <v>#REF!</v>
      </c>
    </row>
    <row r="294">
      <c r="A294" s="21">
        <v>-2.61</v>
      </c>
      <c r="B294" s="3" t="str">
        <f t="shared" si="1"/>
        <v>#REF!</v>
      </c>
    </row>
    <row r="295">
      <c r="A295" s="22">
        <v>-0.0212</v>
      </c>
      <c r="B295" s="3" t="str">
        <f t="shared" si="1"/>
        <v>#REF!</v>
      </c>
    </row>
    <row r="296">
      <c r="A296" s="24">
        <v>112735.0</v>
      </c>
      <c r="B296" s="3" t="str">
        <f t="shared" si="1"/>
        <v>#REF!</v>
      </c>
    </row>
    <row r="297">
      <c r="A297" s="24">
        <v>149637.0</v>
      </c>
      <c r="B297" s="3" t="str">
        <f t="shared" si="1"/>
        <v>#REF!</v>
      </c>
    </row>
    <row r="298">
      <c r="A298" s="23">
        <v>40968.0</v>
      </c>
      <c r="B298" s="3" t="str">
        <f t="shared" si="1"/>
        <v>#REF!</v>
      </c>
    </row>
    <row r="299">
      <c r="A299" s="21">
        <v>120.7</v>
      </c>
      <c r="B299" s="3" t="str">
        <f t="shared" si="1"/>
        <v>#REF!</v>
      </c>
    </row>
    <row r="300">
      <c r="A300" s="21">
        <v>122.08</v>
      </c>
      <c r="B300" s="3" t="str">
        <f t="shared" si="1"/>
        <v>#REF!</v>
      </c>
    </row>
    <row r="301">
      <c r="A301" s="21">
        <v>119.41</v>
      </c>
      <c r="B301" s="3" t="str">
        <f t="shared" si="1"/>
        <v>#REF!</v>
      </c>
    </row>
    <row r="302">
      <c r="A302" s="21">
        <v>121.56</v>
      </c>
      <c r="B302" s="3" t="str">
        <f t="shared" si="1"/>
        <v>#REF!</v>
      </c>
    </row>
    <row r="303">
      <c r="A303" s="25">
        <f>+0.93</f>
        <v>0.93</v>
      </c>
      <c r="B303" s="3" t="str">
        <f t="shared" si="1"/>
        <v>#REF!</v>
      </c>
    </row>
    <row r="304">
      <c r="A304" s="25">
        <f>+0.77%</f>
        <v>0.0077</v>
      </c>
      <c r="B304" s="3" t="str">
        <f t="shared" si="1"/>
        <v>#REF!</v>
      </c>
    </row>
    <row r="305">
      <c r="A305" s="26">
        <v>141866.0</v>
      </c>
      <c r="B305" s="3" t="str">
        <f t="shared" si="1"/>
        <v>#REF!</v>
      </c>
    </row>
    <row r="306">
      <c r="A306" s="26">
        <v>148973.0</v>
      </c>
      <c r="B306" s="3" t="str">
        <f t="shared" si="1"/>
        <v>#REF!</v>
      </c>
    </row>
    <row r="307">
      <c r="A307" s="27">
        <v>40969.0</v>
      </c>
      <c r="B307" s="3" t="str">
        <f t="shared" si="1"/>
        <v>#REF!</v>
      </c>
    </row>
    <row r="308">
      <c r="A308" s="28">
        <v>121.69</v>
      </c>
      <c r="B308" s="3" t="str">
        <f t="shared" si="1"/>
        <v>#REF!</v>
      </c>
    </row>
    <row r="309">
      <c r="A309" s="28">
        <v>127.07</v>
      </c>
      <c r="B309" s="3" t="str">
        <f t="shared" si="1"/>
        <v>#REF!</v>
      </c>
    </row>
    <row r="310">
      <c r="A310" s="28">
        <v>121.44</v>
      </c>
      <c r="B310" s="3" t="str">
        <f t="shared" si="1"/>
        <v>#REF!</v>
      </c>
    </row>
    <row r="311">
      <c r="A311" s="28">
        <v>124.96</v>
      </c>
      <c r="B311" s="3" t="str">
        <f t="shared" si="1"/>
        <v>#REF!</v>
      </c>
    </row>
    <row r="312">
      <c r="A312" s="25">
        <f>+3.4</f>
        <v>3.4</v>
      </c>
      <c r="B312" s="3" t="str">
        <f t="shared" si="1"/>
        <v>#REF!</v>
      </c>
    </row>
    <row r="313">
      <c r="A313" s="25">
        <f>+2.8%</f>
        <v>0.028</v>
      </c>
      <c r="B313" s="3" t="str">
        <f t="shared" si="1"/>
        <v>#REF!</v>
      </c>
    </row>
    <row r="314">
      <c r="A314" s="26">
        <v>167089.0</v>
      </c>
      <c r="B314" s="3" t="str">
        <f t="shared" si="1"/>
        <v>#REF!</v>
      </c>
    </row>
    <row r="315">
      <c r="A315" s="26">
        <v>166360.0</v>
      </c>
      <c r="B315" s="3" t="str">
        <f t="shared" si="1"/>
        <v>#REF!</v>
      </c>
    </row>
    <row r="316">
      <c r="A316" s="27">
        <v>40970.0</v>
      </c>
      <c r="B316" s="3" t="str">
        <f t="shared" si="1"/>
        <v>#REF!</v>
      </c>
    </row>
    <row r="317">
      <c r="A317" s="28">
        <v>124.92</v>
      </c>
      <c r="B317" s="3" t="str">
        <f t="shared" si="1"/>
        <v>#REF!</v>
      </c>
    </row>
    <row r="318">
      <c r="A318" s="28">
        <v>124.92</v>
      </c>
      <c r="B318" s="3" t="str">
        <f t="shared" si="1"/>
        <v>#REF!</v>
      </c>
    </row>
    <row r="319">
      <c r="A319" s="28">
        <v>122.11</v>
      </c>
      <c r="B319" s="3" t="str">
        <f t="shared" si="1"/>
        <v>#REF!</v>
      </c>
    </row>
    <row r="320">
      <c r="A320" s="28">
        <v>122.61</v>
      </c>
      <c r="B320" s="3" t="str">
        <f t="shared" si="1"/>
        <v>#REF!</v>
      </c>
    </row>
    <row r="321">
      <c r="A321" s="21">
        <v>-2.35</v>
      </c>
      <c r="B321" s="3" t="str">
        <f t="shared" si="1"/>
        <v>#REF!</v>
      </c>
    </row>
    <row r="322">
      <c r="A322" s="22">
        <v>-0.0188</v>
      </c>
      <c r="B322" s="3" t="str">
        <f t="shared" si="1"/>
        <v>#REF!</v>
      </c>
    </row>
    <row r="323">
      <c r="A323" s="24">
        <v>132616.0</v>
      </c>
      <c r="B323" s="3" t="str">
        <f t="shared" si="1"/>
        <v>#REF!</v>
      </c>
    </row>
    <row r="324">
      <c r="A324" s="24">
        <v>169620.0</v>
      </c>
      <c r="B324" s="3" t="str">
        <f t="shared" si="1"/>
        <v>#REF!</v>
      </c>
    </row>
    <row r="325">
      <c r="A325" s="23">
        <v>40973.0</v>
      </c>
      <c r="B325" s="3" t="str">
        <f t="shared" si="1"/>
        <v>#REF!</v>
      </c>
    </row>
    <row r="326">
      <c r="A326" s="21">
        <v>122.57</v>
      </c>
      <c r="B326" s="3" t="str">
        <f t="shared" si="1"/>
        <v>#REF!</v>
      </c>
    </row>
    <row r="327">
      <c r="A327" s="21">
        <v>123.66</v>
      </c>
      <c r="B327" s="3" t="str">
        <f t="shared" si="1"/>
        <v>#REF!</v>
      </c>
    </row>
    <row r="328">
      <c r="A328" s="21">
        <v>121.61</v>
      </c>
      <c r="B328" s="3" t="str">
        <f t="shared" si="1"/>
        <v>#REF!</v>
      </c>
    </row>
    <row r="329">
      <c r="A329" s="21">
        <v>122.94</v>
      </c>
      <c r="B329" s="3" t="str">
        <f t="shared" si="1"/>
        <v>#REF!</v>
      </c>
    </row>
    <row r="330">
      <c r="A330" s="25">
        <f>+0.33</f>
        <v>0.33</v>
      </c>
      <c r="B330" s="3" t="str">
        <f t="shared" si="1"/>
        <v>#REF!</v>
      </c>
    </row>
    <row r="331">
      <c r="A331" s="25">
        <f>+0.27%</f>
        <v>0.0027</v>
      </c>
      <c r="B331" s="3" t="str">
        <f t="shared" si="1"/>
        <v>#REF!</v>
      </c>
    </row>
    <row r="332">
      <c r="A332" s="26">
        <v>115799.0</v>
      </c>
      <c r="B332" s="3" t="str">
        <f t="shared" si="1"/>
        <v>#REF!</v>
      </c>
    </row>
    <row r="333">
      <c r="A333" s="26">
        <v>177640.0</v>
      </c>
      <c r="B333" s="3" t="str">
        <f t="shared" si="1"/>
        <v>#REF!</v>
      </c>
    </row>
    <row r="334">
      <c r="A334" s="27">
        <v>40974.0</v>
      </c>
      <c r="B334" s="3" t="str">
        <f t="shared" si="1"/>
        <v>#REF!</v>
      </c>
    </row>
    <row r="335">
      <c r="A335" s="28">
        <v>123.42</v>
      </c>
      <c r="B335" s="3" t="str">
        <f t="shared" si="1"/>
        <v>#REF!</v>
      </c>
    </row>
    <row r="336">
      <c r="A336" s="28">
        <v>123.45</v>
      </c>
      <c r="B336" s="3" t="str">
        <f t="shared" si="1"/>
        <v>#REF!</v>
      </c>
    </row>
    <row r="337">
      <c r="A337" s="28">
        <v>121.01</v>
      </c>
      <c r="B337" s="3" t="str">
        <f t="shared" si="1"/>
        <v>#REF!</v>
      </c>
    </row>
    <row r="338">
      <c r="A338" s="28">
        <v>121.41</v>
      </c>
      <c r="B338" s="3" t="str">
        <f t="shared" si="1"/>
        <v>#REF!</v>
      </c>
    </row>
    <row r="339">
      <c r="A339" s="21">
        <v>-1.53</v>
      </c>
      <c r="B339" s="3" t="str">
        <f t="shared" si="1"/>
        <v>#REF!</v>
      </c>
    </row>
    <row r="340">
      <c r="A340" s="22">
        <v>-0.0124</v>
      </c>
      <c r="B340" s="3" t="str">
        <f t="shared" si="1"/>
        <v>#REF!</v>
      </c>
    </row>
    <row r="341">
      <c r="A341" s="24">
        <v>193928.0</v>
      </c>
      <c r="B341" s="3" t="str">
        <f t="shared" si="1"/>
        <v>#REF!</v>
      </c>
    </row>
    <row r="342">
      <c r="A342" s="24">
        <v>189608.0</v>
      </c>
      <c r="B342" s="3" t="str">
        <f t="shared" si="1"/>
        <v>#REF!</v>
      </c>
    </row>
    <row r="343">
      <c r="A343" s="23">
        <v>40975.0</v>
      </c>
      <c r="B343" s="3" t="str">
        <f t="shared" si="1"/>
        <v>#REF!</v>
      </c>
    </row>
    <row r="344">
      <c r="A344" s="21">
        <v>121.59</v>
      </c>
      <c r="B344" s="3" t="str">
        <f t="shared" si="1"/>
        <v>#REF!</v>
      </c>
    </row>
    <row r="345">
      <c r="A345" s="21">
        <v>123.92</v>
      </c>
      <c r="B345" s="3" t="str">
        <f t="shared" si="1"/>
        <v>#REF!</v>
      </c>
    </row>
    <row r="346">
      <c r="A346" s="21">
        <v>121.42</v>
      </c>
      <c r="B346" s="3" t="str">
        <f t="shared" si="1"/>
        <v>#REF!</v>
      </c>
    </row>
    <row r="347">
      <c r="A347" s="21">
        <v>123.55</v>
      </c>
      <c r="B347" s="3" t="str">
        <f t="shared" si="1"/>
        <v>#REF!</v>
      </c>
    </row>
    <row r="348">
      <c r="A348" s="25">
        <f>+2.14</f>
        <v>2.14</v>
      </c>
      <c r="B348" s="3" t="str">
        <f t="shared" si="1"/>
        <v>#REF!</v>
      </c>
    </row>
    <row r="349">
      <c r="A349" s="25">
        <f>+1.76%</f>
        <v>0.0176</v>
      </c>
      <c r="B349" s="3" t="str">
        <f t="shared" si="1"/>
        <v>#REF!</v>
      </c>
    </row>
    <row r="350">
      <c r="A350" s="26">
        <v>175392.0</v>
      </c>
      <c r="B350" s="3" t="str">
        <f t="shared" si="1"/>
        <v>#REF!</v>
      </c>
    </row>
    <row r="351">
      <c r="A351" s="26">
        <v>206144.0</v>
      </c>
      <c r="B351" s="3" t="str">
        <f t="shared" si="1"/>
        <v>#REF!</v>
      </c>
    </row>
    <row r="352">
      <c r="A352" s="27">
        <v>40976.0</v>
      </c>
      <c r="B352" s="3" t="str">
        <f t="shared" si="1"/>
        <v>#REF!</v>
      </c>
    </row>
    <row r="353">
      <c r="A353" s="28">
        <v>123.51</v>
      </c>
      <c r="B353" s="3" t="str">
        <f t="shared" si="1"/>
        <v>#REF!</v>
      </c>
    </row>
    <row r="354">
      <c r="A354" s="28">
        <v>125.74</v>
      </c>
      <c r="B354" s="3" t="str">
        <f t="shared" si="1"/>
        <v>#REF!</v>
      </c>
    </row>
    <row r="355">
      <c r="A355" s="28">
        <v>123.19</v>
      </c>
      <c r="B355" s="3" t="str">
        <f t="shared" si="1"/>
        <v>#REF!</v>
      </c>
    </row>
    <row r="356">
      <c r="A356" s="28">
        <v>124.96</v>
      </c>
      <c r="B356" s="3" t="str">
        <f t="shared" si="1"/>
        <v>#REF!</v>
      </c>
    </row>
    <row r="357">
      <c r="A357" s="25">
        <f>+1.41</f>
        <v>1.41</v>
      </c>
      <c r="B357" s="3" t="str">
        <f t="shared" si="1"/>
        <v>#REF!</v>
      </c>
    </row>
    <row r="358">
      <c r="A358" s="25">
        <f>+1.14%</f>
        <v>0.0114</v>
      </c>
      <c r="B358" s="3" t="str">
        <f t="shared" si="1"/>
        <v>#REF!</v>
      </c>
    </row>
    <row r="359">
      <c r="A359" s="26">
        <v>151139.0</v>
      </c>
      <c r="B359" s="3" t="str">
        <f t="shared" si="1"/>
        <v>#REF!</v>
      </c>
    </row>
    <row r="360">
      <c r="A360" s="26">
        <v>207575.0</v>
      </c>
      <c r="B360" s="3" t="str">
        <f t="shared" si="1"/>
        <v>#REF!</v>
      </c>
    </row>
    <row r="361">
      <c r="A361" s="27">
        <v>40977.0</v>
      </c>
      <c r="B361" s="3" t="str">
        <f t="shared" si="1"/>
        <v>#REF!</v>
      </c>
    </row>
    <row r="362">
      <c r="A362" s="28">
        <v>124.97</v>
      </c>
      <c r="B362" s="3" t="str">
        <f t="shared" si="1"/>
        <v>#REF!</v>
      </c>
    </row>
    <row r="363">
      <c r="A363" s="28">
        <v>125.83</v>
      </c>
      <c r="B363" s="3" t="str">
        <f t="shared" si="1"/>
        <v>#REF!</v>
      </c>
    </row>
    <row r="364">
      <c r="A364" s="28">
        <v>124.24</v>
      </c>
      <c r="B364" s="3" t="str">
        <f t="shared" si="1"/>
        <v>#REF!</v>
      </c>
    </row>
    <row r="365">
      <c r="A365" s="28">
        <v>125.35</v>
      </c>
      <c r="B365" s="3" t="str">
        <f t="shared" si="1"/>
        <v>#REF!</v>
      </c>
    </row>
    <row r="366">
      <c r="A366" s="25">
        <f>+0.39</f>
        <v>0.39</v>
      </c>
      <c r="B366" s="3" t="str">
        <f t="shared" si="1"/>
        <v>#REF!</v>
      </c>
    </row>
    <row r="367">
      <c r="A367" s="25">
        <f>+0.31%</f>
        <v>0.0031</v>
      </c>
      <c r="B367" s="3" t="str">
        <f t="shared" si="1"/>
        <v>#REF!</v>
      </c>
    </row>
    <row r="368">
      <c r="A368" s="26">
        <v>127571.0</v>
      </c>
      <c r="B368" s="3" t="str">
        <f t="shared" si="1"/>
        <v>#REF!</v>
      </c>
    </row>
    <row r="369">
      <c r="A369" s="26">
        <v>216535.0</v>
      </c>
      <c r="B369" s="3" t="str">
        <f t="shared" si="1"/>
        <v>#REF!</v>
      </c>
    </row>
    <row r="370">
      <c r="A370" s="27">
        <v>40980.0</v>
      </c>
      <c r="B370" s="3" t="str">
        <f t="shared" si="1"/>
        <v>#REF!</v>
      </c>
    </row>
    <row r="371">
      <c r="A371" s="28">
        <v>125.11</v>
      </c>
      <c r="B371" s="3" t="str">
        <f t="shared" si="1"/>
        <v>#REF!</v>
      </c>
    </row>
    <row r="372">
      <c r="A372" s="28">
        <v>125.12</v>
      </c>
      <c r="B372" s="3" t="str">
        <f t="shared" si="1"/>
        <v>#REF!</v>
      </c>
    </row>
    <row r="373">
      <c r="A373" s="28">
        <v>123.68</v>
      </c>
      <c r="B373" s="3" t="str">
        <f t="shared" si="1"/>
        <v>#REF!</v>
      </c>
    </row>
    <row r="374">
      <c r="A374" s="28">
        <v>124.76</v>
      </c>
      <c r="B374" s="3" t="str">
        <f t="shared" si="1"/>
        <v>#REF!</v>
      </c>
    </row>
    <row r="375">
      <c r="A375" s="21">
        <v>-0.59</v>
      </c>
      <c r="B375" s="3" t="str">
        <f t="shared" si="1"/>
        <v>#REF!</v>
      </c>
    </row>
    <row r="376">
      <c r="A376" s="22">
        <v>-0.0047</v>
      </c>
      <c r="B376" s="3" t="str">
        <f t="shared" si="1"/>
        <v>#REF!</v>
      </c>
    </row>
    <row r="377">
      <c r="A377" s="24">
        <v>143583.0</v>
      </c>
      <c r="B377" s="3" t="str">
        <f t="shared" si="1"/>
        <v>#REF!</v>
      </c>
    </row>
    <row r="378">
      <c r="A378" s="24">
        <v>232410.0</v>
      </c>
      <c r="B378" s="3" t="str">
        <f t="shared" si="1"/>
        <v>#REF!</v>
      </c>
    </row>
    <row r="379">
      <c r="A379" s="23">
        <v>40981.0</v>
      </c>
      <c r="B379" s="3" t="str">
        <f t="shared" si="1"/>
        <v>#REF!</v>
      </c>
    </row>
    <row r="380">
      <c r="A380" s="21">
        <v>124.9</v>
      </c>
      <c r="B380" s="3" t="str">
        <f t="shared" si="1"/>
        <v>#REF!</v>
      </c>
    </row>
    <row r="381">
      <c r="A381" s="21">
        <v>126.25</v>
      </c>
      <c r="B381" s="3" t="str">
        <f t="shared" si="1"/>
        <v>#REF!</v>
      </c>
    </row>
    <row r="382">
      <c r="A382" s="21">
        <v>124.47</v>
      </c>
      <c r="B382" s="3" t="str">
        <f t="shared" si="1"/>
        <v>#REF!</v>
      </c>
    </row>
    <row r="383">
      <c r="A383" s="21">
        <v>125.67</v>
      </c>
      <c r="B383" s="3" t="str">
        <f t="shared" si="1"/>
        <v>#REF!</v>
      </c>
    </row>
    <row r="384">
      <c r="A384" s="25">
        <f>+0.91</f>
        <v>0.91</v>
      </c>
      <c r="B384" s="3" t="str">
        <f t="shared" si="1"/>
        <v>#REF!</v>
      </c>
    </row>
    <row r="385">
      <c r="A385" s="25">
        <f>+0.73%</f>
        <v>0.0073</v>
      </c>
      <c r="B385" s="3" t="str">
        <f t="shared" si="1"/>
        <v>#REF!</v>
      </c>
    </row>
    <row r="386">
      <c r="A386" s="26">
        <v>142350.0</v>
      </c>
      <c r="B386" s="3" t="str">
        <f t="shared" si="1"/>
        <v>#REF!</v>
      </c>
    </row>
    <row r="387">
      <c r="A387" s="26">
        <v>240344.0</v>
      </c>
      <c r="B387" s="3" t="str">
        <f t="shared" si="1"/>
        <v>#REF!</v>
      </c>
    </row>
    <row r="388">
      <c r="A388" s="27">
        <v>40982.0</v>
      </c>
      <c r="B388" s="3" t="str">
        <f t="shared" si="1"/>
        <v>#REF!</v>
      </c>
    </row>
    <row r="389">
      <c r="A389" s="28">
        <v>125.7</v>
      </c>
      <c r="B389" s="3" t="str">
        <f t="shared" si="1"/>
        <v>#REF!</v>
      </c>
    </row>
    <row r="390">
      <c r="A390" s="28">
        <v>126.22</v>
      </c>
      <c r="B390" s="3" t="str">
        <f t="shared" si="1"/>
        <v>#REF!</v>
      </c>
    </row>
    <row r="391">
      <c r="A391" s="28">
        <v>124.26</v>
      </c>
      <c r="B391" s="3" t="str">
        <f t="shared" si="1"/>
        <v>#REF!</v>
      </c>
    </row>
    <row r="392">
      <c r="A392" s="28">
        <v>124.58</v>
      </c>
      <c r="B392" s="3" t="str">
        <f t="shared" si="1"/>
        <v>#REF!</v>
      </c>
    </row>
    <row r="393">
      <c r="A393" s="21">
        <v>-1.09</v>
      </c>
      <c r="B393" s="3" t="str">
        <f t="shared" si="1"/>
        <v>#REF!</v>
      </c>
    </row>
    <row r="394">
      <c r="A394" s="22">
        <v>-0.0087</v>
      </c>
      <c r="B394" s="3" t="str">
        <f t="shared" si="1"/>
        <v>#REF!</v>
      </c>
    </row>
    <row r="395">
      <c r="A395" s="24">
        <v>202219.0</v>
      </c>
      <c r="B395" s="3" t="str">
        <f t="shared" si="1"/>
        <v>#REF!</v>
      </c>
    </row>
    <row r="396">
      <c r="A396" s="24">
        <v>238869.0</v>
      </c>
      <c r="B396" s="3" t="str">
        <f t="shared" si="1"/>
        <v>#REF!</v>
      </c>
    </row>
    <row r="397">
      <c r="A397" s="23">
        <v>40983.0</v>
      </c>
      <c r="B397" s="3" t="str">
        <f t="shared" si="1"/>
        <v>#REF!</v>
      </c>
    </row>
    <row r="398">
      <c r="A398" s="21">
        <v>124.6</v>
      </c>
      <c r="B398" s="3" t="str">
        <f t="shared" si="1"/>
        <v>#REF!</v>
      </c>
    </row>
    <row r="399">
      <c r="A399" s="21">
        <v>124.87</v>
      </c>
      <c r="B399" s="3" t="str">
        <f t="shared" si="1"/>
        <v>#REF!</v>
      </c>
    </row>
    <row r="400">
      <c r="A400" s="21">
        <v>121.5</v>
      </c>
      <c r="B400" s="3" t="str">
        <f t="shared" si="1"/>
        <v>#REF!</v>
      </c>
    </row>
    <row r="401">
      <c r="A401" s="21">
        <v>122.6</v>
      </c>
      <c r="B401" s="3" t="str">
        <f t="shared" si="1"/>
        <v>#REF!</v>
      </c>
    </row>
    <row r="402">
      <c r="A402" s="21">
        <v>-1.98</v>
      </c>
      <c r="B402" s="3" t="str">
        <f t="shared" si="1"/>
        <v>#REF!</v>
      </c>
    </row>
    <row r="403">
      <c r="A403" s="22">
        <v>-0.0159</v>
      </c>
      <c r="B403" s="3" t="str">
        <f t="shared" si="1"/>
        <v>#REF!</v>
      </c>
    </row>
    <row r="404">
      <c r="A404" s="24">
        <v>310984.0</v>
      </c>
      <c r="B404" s="3" t="str">
        <f t="shared" si="1"/>
        <v>#REF!</v>
      </c>
    </row>
    <row r="405">
      <c r="A405" s="21">
        <v>0.0</v>
      </c>
      <c r="B405" s="3" t="str">
        <f t="shared" si="1"/>
        <v>#REF!</v>
      </c>
    </row>
    <row r="406">
      <c r="A406" s="23">
        <v>40984.0</v>
      </c>
      <c r="B406" s="3" t="str">
        <f t="shared" si="1"/>
        <v>#REF!</v>
      </c>
    </row>
    <row r="407">
      <c r="A407" s="21">
        <v>122.55</v>
      </c>
      <c r="B407" s="3" t="str">
        <f t="shared" si="1"/>
        <v>#REF!</v>
      </c>
    </row>
    <row r="408">
      <c r="A408" s="21">
        <v>126.16</v>
      </c>
      <c r="B408" s="3" t="str">
        <f t="shared" si="1"/>
        <v>#REF!</v>
      </c>
    </row>
    <row r="409">
      <c r="A409" s="21">
        <v>122.45</v>
      </c>
      <c r="B409" s="3" t="str">
        <f t="shared" si="1"/>
        <v>#REF!</v>
      </c>
    </row>
    <row r="410">
      <c r="A410" s="21">
        <v>125.81</v>
      </c>
      <c r="B410" s="3" t="str">
        <f t="shared" si="1"/>
        <v>#REF!</v>
      </c>
    </row>
    <row r="411">
      <c r="A411" s="25">
        <f>+3.21</f>
        <v>3.21</v>
      </c>
      <c r="B411" s="3" t="str">
        <f t="shared" si="1"/>
        <v>#REF!</v>
      </c>
    </row>
    <row r="412">
      <c r="A412" s="25">
        <f>+2.62%</f>
        <v>0.0262</v>
      </c>
      <c r="B412" s="3" t="str">
        <f t="shared" si="1"/>
        <v>#REF!</v>
      </c>
    </row>
    <row r="413">
      <c r="A413" s="26">
        <v>170802.0</v>
      </c>
      <c r="B413" s="3" t="str">
        <f t="shared" si="1"/>
        <v>#REF!</v>
      </c>
    </row>
    <row r="414">
      <c r="A414" s="26">
        <v>244668.0</v>
      </c>
      <c r="B414" s="3" t="str">
        <f t="shared" si="1"/>
        <v>#REF!</v>
      </c>
    </row>
    <row r="415">
      <c r="A415" s="27">
        <v>40987.0</v>
      </c>
      <c r="B415" s="3" t="str">
        <f t="shared" si="1"/>
        <v>#REF!</v>
      </c>
    </row>
    <row r="416">
      <c r="A416" s="28">
        <v>125.99</v>
      </c>
      <c r="B416" s="3" t="str">
        <f t="shared" si="1"/>
        <v>#REF!</v>
      </c>
    </row>
    <row r="417">
      <c r="A417" s="28">
        <v>126.05</v>
      </c>
      <c r="B417" s="3" t="str">
        <f t="shared" si="1"/>
        <v>#REF!</v>
      </c>
    </row>
    <row r="418">
      <c r="A418" s="28">
        <v>124.82</v>
      </c>
      <c r="B418" s="3" t="str">
        <f t="shared" si="1"/>
        <v>#REF!</v>
      </c>
    </row>
    <row r="419">
      <c r="A419" s="28">
        <v>125.71</v>
      </c>
      <c r="B419" s="3" t="str">
        <f t="shared" si="1"/>
        <v>#REF!</v>
      </c>
    </row>
    <row r="420">
      <c r="A420" s="21">
        <v>-0.1</v>
      </c>
      <c r="B420" s="3" t="str">
        <f t="shared" si="1"/>
        <v>#REF!</v>
      </c>
    </row>
    <row r="421">
      <c r="A421" s="22">
        <v>-8.0E-4</v>
      </c>
      <c r="B421" s="3" t="str">
        <f t="shared" si="1"/>
        <v>#REF!</v>
      </c>
    </row>
    <row r="422">
      <c r="A422" s="24">
        <v>139992.0</v>
      </c>
      <c r="B422" s="3" t="str">
        <f t="shared" si="1"/>
        <v>#REF!</v>
      </c>
    </row>
    <row r="423">
      <c r="A423" s="24">
        <v>244083.0</v>
      </c>
      <c r="B423" s="3" t="str">
        <f t="shared" si="1"/>
        <v>#REF!</v>
      </c>
    </row>
    <row r="424">
      <c r="A424" s="23">
        <v>40988.0</v>
      </c>
      <c r="B424" s="3" t="str">
        <f t="shared" si="1"/>
        <v>#REF!</v>
      </c>
    </row>
    <row r="425">
      <c r="A425" s="21">
        <v>125.27</v>
      </c>
      <c r="B425" s="3" t="str">
        <f t="shared" si="1"/>
        <v>#REF!</v>
      </c>
    </row>
    <row r="426">
      <c r="A426" s="21">
        <v>125.44</v>
      </c>
      <c r="B426" s="3" t="str">
        <f t="shared" si="1"/>
        <v>#REF!</v>
      </c>
    </row>
    <row r="427">
      <c r="A427" s="21">
        <v>123.2</v>
      </c>
      <c r="B427" s="3" t="str">
        <f t="shared" si="1"/>
        <v>#REF!</v>
      </c>
    </row>
    <row r="428">
      <c r="A428" s="21">
        <v>124.12</v>
      </c>
      <c r="B428" s="3" t="str">
        <f t="shared" si="1"/>
        <v>#REF!</v>
      </c>
    </row>
    <row r="429">
      <c r="A429" s="21">
        <v>-1.59</v>
      </c>
      <c r="B429" s="3" t="str">
        <f t="shared" si="1"/>
        <v>#REF!</v>
      </c>
    </row>
    <row r="430">
      <c r="A430" s="22">
        <v>-0.0126</v>
      </c>
      <c r="B430" s="3" t="str">
        <f t="shared" si="1"/>
        <v>#REF!</v>
      </c>
    </row>
    <row r="431">
      <c r="A431" s="24">
        <v>193844.0</v>
      </c>
      <c r="B431" s="3" t="str">
        <f t="shared" si="1"/>
        <v>#REF!</v>
      </c>
    </row>
    <row r="432">
      <c r="A432" s="24">
        <v>238605.0</v>
      </c>
      <c r="B432" s="3" t="str">
        <f t="shared" si="1"/>
        <v>#REF!</v>
      </c>
    </row>
    <row r="433">
      <c r="A433" s="23">
        <v>40989.0</v>
      </c>
      <c r="B433" s="3" t="str">
        <f t="shared" si="1"/>
        <v>#REF!</v>
      </c>
    </row>
    <row r="434">
      <c r="A434" s="21">
        <v>124.21</v>
      </c>
      <c r="B434" s="3" t="str">
        <f t="shared" si="1"/>
        <v>#REF!</v>
      </c>
    </row>
    <row r="435">
      <c r="A435" s="21">
        <v>124.8</v>
      </c>
      <c r="B435" s="3" t="str">
        <f t="shared" si="1"/>
        <v>#REF!</v>
      </c>
    </row>
    <row r="436">
      <c r="A436" s="21">
        <v>123.76</v>
      </c>
      <c r="B436" s="3" t="str">
        <f t="shared" si="1"/>
        <v>#REF!</v>
      </c>
    </row>
    <row r="437">
      <c r="A437" s="21">
        <v>124.2</v>
      </c>
      <c r="B437" s="3" t="str">
        <f t="shared" si="1"/>
        <v>#REF!</v>
      </c>
    </row>
    <row r="438">
      <c r="A438" s="25">
        <f>+0.08</f>
        <v>0.08</v>
      </c>
      <c r="B438" s="3" t="str">
        <f t="shared" si="1"/>
        <v>#REF!</v>
      </c>
    </row>
    <row r="439">
      <c r="A439" s="25">
        <f>+0.06%</f>
        <v>0.0006</v>
      </c>
      <c r="B439" s="3" t="str">
        <f t="shared" si="1"/>
        <v>#REF!</v>
      </c>
    </row>
    <row r="440">
      <c r="A440" s="26">
        <v>161906.0</v>
      </c>
      <c r="B440" s="3" t="str">
        <f t="shared" si="1"/>
        <v>#REF!</v>
      </c>
    </row>
    <row r="441">
      <c r="A441" s="26">
        <v>238550.0</v>
      </c>
      <c r="B441" s="3" t="str">
        <f t="shared" si="1"/>
        <v>#REF!</v>
      </c>
    </row>
    <row r="442">
      <c r="A442" s="27">
        <v>40990.0</v>
      </c>
      <c r="B442" s="3" t="str">
        <f t="shared" si="1"/>
        <v>#REF!</v>
      </c>
    </row>
    <row r="443">
      <c r="A443" s="28">
        <v>124.04</v>
      </c>
      <c r="B443" s="3" t="str">
        <f t="shared" si="1"/>
        <v>#REF!</v>
      </c>
    </row>
    <row r="444">
      <c r="A444" s="28">
        <v>124.25</v>
      </c>
      <c r="B444" s="3" t="str">
        <f t="shared" si="1"/>
        <v>#REF!</v>
      </c>
    </row>
    <row r="445">
      <c r="A445" s="28">
        <v>122.3</v>
      </c>
      <c r="B445" s="3" t="str">
        <f t="shared" si="1"/>
        <v>#REF!</v>
      </c>
    </row>
    <row r="446">
      <c r="A446" s="28">
        <v>123.14</v>
      </c>
      <c r="B446" s="3" t="str">
        <f t="shared" si="1"/>
        <v>#REF!</v>
      </c>
    </row>
    <row r="447">
      <c r="A447" s="21">
        <v>-1.06</v>
      </c>
      <c r="B447" s="3" t="str">
        <f t="shared" si="1"/>
        <v>#REF!</v>
      </c>
    </row>
    <row r="448">
      <c r="A448" s="22">
        <v>-0.0085</v>
      </c>
      <c r="B448" s="3" t="str">
        <f t="shared" si="1"/>
        <v>#REF!</v>
      </c>
    </row>
    <row r="449">
      <c r="A449" s="24">
        <v>199407.0</v>
      </c>
      <c r="B449" s="3" t="str">
        <f t="shared" si="1"/>
        <v>#REF!</v>
      </c>
    </row>
    <row r="450">
      <c r="A450" s="24">
        <v>240834.0</v>
      </c>
      <c r="B450" s="3" t="str">
        <f t="shared" si="1"/>
        <v>#REF!</v>
      </c>
    </row>
    <row r="451">
      <c r="A451" s="23">
        <v>40991.0</v>
      </c>
      <c r="B451" s="3" t="str">
        <f t="shared" si="1"/>
        <v>#REF!</v>
      </c>
    </row>
    <row r="452">
      <c r="A452" s="21">
        <v>123.3</v>
      </c>
      <c r="B452" s="3" t="str">
        <f t="shared" si="1"/>
        <v>#REF!</v>
      </c>
    </row>
    <row r="453">
      <c r="A453" s="21">
        <v>127.06</v>
      </c>
      <c r="B453" s="3" t="str">
        <f t="shared" si="1"/>
        <v>#REF!</v>
      </c>
    </row>
    <row r="454">
      <c r="A454" s="21">
        <v>123.1</v>
      </c>
      <c r="B454" s="3" t="str">
        <f t="shared" si="1"/>
        <v>#REF!</v>
      </c>
    </row>
    <row r="455">
      <c r="A455" s="21">
        <v>125.13</v>
      </c>
      <c r="B455" s="3" t="str">
        <f t="shared" si="1"/>
        <v>#REF!</v>
      </c>
    </row>
    <row r="456">
      <c r="A456" s="25">
        <f>+1.99</f>
        <v>1.99</v>
      </c>
      <c r="B456" s="3" t="str">
        <f t="shared" si="1"/>
        <v>#REF!</v>
      </c>
    </row>
    <row r="457">
      <c r="A457" s="25">
        <f>+1.62%</f>
        <v>0.0162</v>
      </c>
      <c r="B457" s="3" t="str">
        <f t="shared" si="1"/>
        <v>#REF!</v>
      </c>
    </row>
    <row r="458">
      <c r="A458" s="26">
        <v>221772.0</v>
      </c>
      <c r="B458" s="3" t="str">
        <f t="shared" si="1"/>
        <v>#REF!</v>
      </c>
    </row>
    <row r="459">
      <c r="A459" s="26">
        <v>232508.0</v>
      </c>
      <c r="B459" s="3" t="str">
        <f t="shared" si="1"/>
        <v>#REF!</v>
      </c>
    </row>
    <row r="460">
      <c r="A460" s="27">
        <v>40994.0</v>
      </c>
      <c r="B460" s="3" t="str">
        <f t="shared" si="1"/>
        <v>#REF!</v>
      </c>
    </row>
    <row r="461">
      <c r="A461" s="28">
        <v>125.04</v>
      </c>
      <c r="B461" s="3" t="str">
        <f t="shared" si="1"/>
        <v>#REF!</v>
      </c>
    </row>
    <row r="462">
      <c r="A462" s="28">
        <v>125.89</v>
      </c>
      <c r="B462" s="3" t="str">
        <f t="shared" si="1"/>
        <v>#REF!</v>
      </c>
    </row>
    <row r="463">
      <c r="A463" s="28">
        <v>124.58</v>
      </c>
      <c r="B463" s="3" t="str">
        <f t="shared" si="1"/>
        <v>#REF!</v>
      </c>
    </row>
    <row r="464">
      <c r="A464" s="28">
        <v>125.65</v>
      </c>
      <c r="B464" s="3" t="str">
        <f t="shared" si="1"/>
        <v>#REF!</v>
      </c>
    </row>
    <row r="465">
      <c r="A465" s="25">
        <f>+0.52</f>
        <v>0.52</v>
      </c>
      <c r="B465" s="3" t="str">
        <f t="shared" si="1"/>
        <v>#REF!</v>
      </c>
    </row>
    <row r="466">
      <c r="A466" s="25">
        <f>+0.42%</f>
        <v>0.0042</v>
      </c>
      <c r="B466" s="3" t="str">
        <f t="shared" si="1"/>
        <v>#REF!</v>
      </c>
    </row>
    <row r="467">
      <c r="A467" s="26">
        <v>139980.0</v>
      </c>
      <c r="B467" s="3" t="str">
        <f t="shared" si="1"/>
        <v>#REF!</v>
      </c>
    </row>
    <row r="468">
      <c r="A468" s="26">
        <v>225803.0</v>
      </c>
      <c r="B468" s="3" t="str">
        <f t="shared" si="1"/>
        <v>#REF!</v>
      </c>
    </row>
    <row r="469">
      <c r="A469" s="27">
        <v>40995.0</v>
      </c>
      <c r="B469" s="3" t="str">
        <f t="shared" si="1"/>
        <v>#REF!</v>
      </c>
    </row>
    <row r="470">
      <c r="A470" s="28">
        <v>125.74</v>
      </c>
      <c r="B470" s="3" t="str">
        <f t="shared" si="1"/>
        <v>#REF!</v>
      </c>
    </row>
    <row r="471">
      <c r="A471" s="28">
        <v>126.18</v>
      </c>
      <c r="B471" s="3" t="str">
        <f t="shared" si="1"/>
        <v>#REF!</v>
      </c>
    </row>
    <row r="472">
      <c r="A472" s="28">
        <v>124.91</v>
      </c>
      <c r="B472" s="3" t="str">
        <f t="shared" si="1"/>
        <v>#REF!</v>
      </c>
    </row>
    <row r="473">
      <c r="A473" s="28">
        <v>125.54</v>
      </c>
      <c r="B473" s="3" t="str">
        <f t="shared" si="1"/>
        <v>#REF!</v>
      </c>
    </row>
    <row r="474">
      <c r="A474" s="21">
        <v>-0.11</v>
      </c>
      <c r="B474" s="3" t="str">
        <f t="shared" si="1"/>
        <v>#REF!</v>
      </c>
    </row>
    <row r="475">
      <c r="A475" s="22">
        <v>-9.0E-4</v>
      </c>
      <c r="B475" s="3" t="str">
        <f t="shared" si="1"/>
        <v>#REF!</v>
      </c>
    </row>
    <row r="476">
      <c r="A476" s="24">
        <v>222855.0</v>
      </c>
      <c r="B476" s="3" t="str">
        <f t="shared" si="1"/>
        <v>#REF!</v>
      </c>
    </row>
    <row r="477">
      <c r="A477" s="24">
        <v>219092.0</v>
      </c>
      <c r="B477" s="3" t="str">
        <f t="shared" si="1"/>
        <v>#REF!</v>
      </c>
    </row>
    <row r="478">
      <c r="A478" s="23">
        <v>40996.0</v>
      </c>
      <c r="B478" s="3" t="str">
        <f t="shared" si="1"/>
        <v>#REF!</v>
      </c>
    </row>
    <row r="479">
      <c r="A479" s="21">
        <v>125.18</v>
      </c>
      <c r="B479" s="3" t="str">
        <f t="shared" si="1"/>
        <v>#REF!</v>
      </c>
    </row>
    <row r="480">
      <c r="A480" s="21">
        <v>125.18</v>
      </c>
      <c r="B480" s="3" t="str">
        <f t="shared" si="1"/>
        <v>#REF!</v>
      </c>
    </row>
    <row r="481">
      <c r="A481" s="21">
        <v>123.53</v>
      </c>
      <c r="B481" s="3" t="str">
        <f t="shared" si="1"/>
        <v>#REF!</v>
      </c>
    </row>
    <row r="482">
      <c r="A482" s="21">
        <v>124.16</v>
      </c>
      <c r="B482" s="3" t="str">
        <f t="shared" si="1"/>
        <v>#REF!</v>
      </c>
    </row>
    <row r="483">
      <c r="A483" s="21">
        <v>-1.38</v>
      </c>
      <c r="B483" s="3" t="str">
        <f t="shared" si="1"/>
        <v>#REF!</v>
      </c>
    </row>
    <row r="484">
      <c r="A484" s="22">
        <v>-0.011</v>
      </c>
      <c r="B484" s="3" t="str">
        <f t="shared" si="1"/>
        <v>#REF!</v>
      </c>
    </row>
    <row r="485">
      <c r="A485" s="24">
        <v>224926.0</v>
      </c>
      <c r="B485" s="3" t="str">
        <f t="shared" si="1"/>
        <v>#REF!</v>
      </c>
    </row>
    <row r="486">
      <c r="A486" s="24">
        <v>207724.0</v>
      </c>
      <c r="B486" s="3" t="str">
        <f t="shared" si="1"/>
        <v>#REF!</v>
      </c>
    </row>
    <row r="487">
      <c r="A487" s="23">
        <v>40997.0</v>
      </c>
      <c r="B487" s="3" t="str">
        <f t="shared" si="1"/>
        <v>#REF!</v>
      </c>
    </row>
    <row r="488">
      <c r="A488" s="21">
        <v>124.23</v>
      </c>
      <c r="B488" s="3" t="str">
        <f t="shared" si="1"/>
        <v>#REF!</v>
      </c>
    </row>
    <row r="489">
      <c r="A489" s="21">
        <v>124.64</v>
      </c>
      <c r="B489" s="3" t="str">
        <f t="shared" si="1"/>
        <v>#REF!</v>
      </c>
    </row>
    <row r="490">
      <c r="A490" s="21">
        <v>121.37</v>
      </c>
      <c r="B490" s="3" t="str">
        <f t="shared" si="1"/>
        <v>#REF!</v>
      </c>
    </row>
    <row r="491">
      <c r="A491" s="21">
        <v>122.39</v>
      </c>
      <c r="B491" s="3" t="str">
        <f t="shared" si="1"/>
        <v>#REF!</v>
      </c>
    </row>
    <row r="492">
      <c r="A492" s="21">
        <v>-1.77</v>
      </c>
      <c r="B492" s="3" t="str">
        <f t="shared" si="1"/>
        <v>#REF!</v>
      </c>
    </row>
    <row r="493">
      <c r="A493" s="22">
        <v>-0.0143</v>
      </c>
      <c r="B493" s="3" t="str">
        <f t="shared" si="1"/>
        <v>#REF!</v>
      </c>
    </row>
    <row r="494">
      <c r="A494" s="24">
        <v>236114.0</v>
      </c>
      <c r="B494" s="3" t="str">
        <f t="shared" si="1"/>
        <v>#REF!</v>
      </c>
    </row>
    <row r="495">
      <c r="A495" s="24">
        <v>197962.0</v>
      </c>
      <c r="B495" s="3" t="str">
        <f t="shared" si="1"/>
        <v>#REF!</v>
      </c>
    </row>
    <row r="496">
      <c r="A496" s="23">
        <v>40998.0</v>
      </c>
      <c r="B496" s="3" t="str">
        <f t="shared" si="1"/>
        <v>#REF!</v>
      </c>
    </row>
    <row r="497">
      <c r="A497" s="21">
        <v>122.6</v>
      </c>
      <c r="B497" s="3" t="str">
        <f t="shared" si="1"/>
        <v>#REF!</v>
      </c>
    </row>
    <row r="498">
      <c r="A498" s="21">
        <v>124.07</v>
      </c>
      <c r="B498" s="3" t="str">
        <f t="shared" si="1"/>
        <v>#REF!</v>
      </c>
    </row>
    <row r="499">
      <c r="A499" s="21">
        <v>122.58</v>
      </c>
      <c r="B499" s="3" t="str">
        <f t="shared" si="1"/>
        <v>#REF!</v>
      </c>
    </row>
    <row r="500">
      <c r="A500" s="21">
        <v>122.88</v>
      </c>
      <c r="B500" s="3" t="str">
        <f t="shared" si="1"/>
        <v>#REF!</v>
      </c>
    </row>
    <row r="501">
      <c r="A501" s="25">
        <f>+0.49</f>
        <v>0.49</v>
      </c>
      <c r="B501" s="3" t="str">
        <f t="shared" si="1"/>
        <v>#REF!</v>
      </c>
    </row>
    <row r="502">
      <c r="A502" s="25">
        <f>+0.4%</f>
        <v>0.004</v>
      </c>
      <c r="B502" s="3" t="str">
        <f t="shared" si="1"/>
        <v>#REF!</v>
      </c>
    </row>
    <row r="503">
      <c r="A503" s="26">
        <v>197938.0</v>
      </c>
      <c r="B503" s="3" t="str">
        <f t="shared" si="1"/>
        <v>#REF!</v>
      </c>
    </row>
    <row r="504">
      <c r="A504" s="26">
        <v>193425.0</v>
      </c>
      <c r="B504" s="3" t="str">
        <f t="shared" si="1"/>
        <v>#REF!</v>
      </c>
    </row>
    <row r="505">
      <c r="A505" s="27">
        <v>41001.0</v>
      </c>
      <c r="B505" s="3" t="str">
        <f t="shared" si="1"/>
        <v>#REF!</v>
      </c>
    </row>
    <row r="506">
      <c r="A506" s="28">
        <v>122.94</v>
      </c>
      <c r="B506" s="3" t="str">
        <f t="shared" si="1"/>
        <v>#REF!</v>
      </c>
    </row>
    <row r="507">
      <c r="A507" s="28">
        <v>125.63</v>
      </c>
      <c r="B507" s="3" t="str">
        <f t="shared" si="1"/>
        <v>#REF!</v>
      </c>
    </row>
    <row r="508">
      <c r="A508" s="28">
        <v>121.7</v>
      </c>
      <c r="B508" s="3" t="str">
        <f t="shared" si="1"/>
        <v>#REF!</v>
      </c>
    </row>
    <row r="509">
      <c r="A509" s="28">
        <v>125.43</v>
      </c>
      <c r="B509" s="3" t="str">
        <f t="shared" si="1"/>
        <v>#REF!</v>
      </c>
    </row>
    <row r="510">
      <c r="A510" s="25">
        <f>+2.55</f>
        <v>2.55</v>
      </c>
      <c r="B510" s="3" t="str">
        <f t="shared" si="1"/>
        <v>#REF!</v>
      </c>
    </row>
    <row r="511">
      <c r="A511" s="25">
        <f>+2.08%</f>
        <v>0.0208</v>
      </c>
      <c r="B511" s="3" t="str">
        <f t="shared" si="1"/>
        <v>#REF!</v>
      </c>
    </row>
    <row r="512">
      <c r="A512" s="26">
        <v>241581.0</v>
      </c>
      <c r="B512" s="3" t="str">
        <f t="shared" si="1"/>
        <v>#REF!</v>
      </c>
    </row>
    <row r="513">
      <c r="A513" s="26">
        <v>178475.0</v>
      </c>
      <c r="B513" s="3" t="str">
        <f t="shared" si="1"/>
        <v>#REF!</v>
      </c>
    </row>
    <row r="514">
      <c r="A514" s="27">
        <v>41002.0</v>
      </c>
      <c r="B514" s="3" t="str">
        <f t="shared" si="1"/>
        <v>#REF!</v>
      </c>
    </row>
    <row r="515">
      <c r="A515" s="28">
        <v>125.3</v>
      </c>
      <c r="B515" s="3" t="str">
        <f t="shared" si="1"/>
        <v>#REF!</v>
      </c>
    </row>
    <row r="516">
      <c r="A516" s="28">
        <v>125.97</v>
      </c>
      <c r="B516" s="3" t="str">
        <f t="shared" si="1"/>
        <v>#REF!</v>
      </c>
    </row>
    <row r="517">
      <c r="A517" s="28">
        <v>124.3</v>
      </c>
      <c r="B517" s="3" t="str">
        <f t="shared" si="1"/>
        <v>#REF!</v>
      </c>
    </row>
    <row r="518">
      <c r="A518" s="28">
        <v>124.86</v>
      </c>
      <c r="B518" s="3" t="str">
        <f t="shared" si="1"/>
        <v>#REF!</v>
      </c>
    </row>
    <row r="519">
      <c r="A519" s="21">
        <v>-0.57</v>
      </c>
      <c r="B519" s="3" t="str">
        <f t="shared" si="1"/>
        <v>#REF!</v>
      </c>
    </row>
    <row r="520">
      <c r="A520" s="22">
        <v>-0.0045</v>
      </c>
      <c r="B520" s="3" t="str">
        <f t="shared" si="1"/>
        <v>#REF!</v>
      </c>
    </row>
    <row r="521">
      <c r="A521" s="24">
        <v>209245.0</v>
      </c>
      <c r="B521" s="3" t="str">
        <f t="shared" si="1"/>
        <v>#REF!</v>
      </c>
    </row>
    <row r="522">
      <c r="A522" s="24">
        <v>162722.0</v>
      </c>
      <c r="B522" s="3" t="str">
        <f t="shared" si="1"/>
        <v>#REF!</v>
      </c>
    </row>
    <row r="523">
      <c r="A523" s="23">
        <v>41003.0</v>
      </c>
      <c r="B523" s="3" t="str">
        <f t="shared" si="1"/>
        <v>#REF!</v>
      </c>
    </row>
    <row r="524">
      <c r="A524" s="21">
        <v>124.88</v>
      </c>
      <c r="B524" s="3" t="str">
        <f t="shared" si="1"/>
        <v>#REF!</v>
      </c>
    </row>
    <row r="525">
      <c r="A525" s="21">
        <v>124.99</v>
      </c>
      <c r="B525" s="3" t="str">
        <f t="shared" si="1"/>
        <v>#REF!</v>
      </c>
    </row>
    <row r="526">
      <c r="A526" s="21">
        <v>122.3</v>
      </c>
      <c r="B526" s="3" t="str">
        <f t="shared" si="1"/>
        <v>#REF!</v>
      </c>
    </row>
    <row r="527">
      <c r="A527" s="21">
        <v>122.34</v>
      </c>
      <c r="B527" s="3" t="str">
        <f t="shared" si="1"/>
        <v>#REF!</v>
      </c>
    </row>
    <row r="528">
      <c r="A528" s="21">
        <v>-2.52</v>
      </c>
      <c r="B528" s="3" t="str">
        <f t="shared" si="1"/>
        <v>#REF!</v>
      </c>
    </row>
    <row r="529">
      <c r="A529" s="22">
        <v>-0.0202</v>
      </c>
      <c r="B529" s="3" t="str">
        <f t="shared" si="1"/>
        <v>#REF!</v>
      </c>
    </row>
    <row r="530">
      <c r="A530" s="24">
        <v>263807.0</v>
      </c>
      <c r="B530" s="3" t="str">
        <f t="shared" si="1"/>
        <v>#REF!</v>
      </c>
    </row>
    <row r="531">
      <c r="A531" s="24">
        <v>130274.0</v>
      </c>
      <c r="B531" s="3" t="str">
        <f t="shared" si="1"/>
        <v>#REF!</v>
      </c>
    </row>
    <row r="532">
      <c r="A532" s="23">
        <v>41004.0</v>
      </c>
      <c r="B532" s="3" t="str">
        <f t="shared" si="1"/>
        <v>#REF!</v>
      </c>
    </row>
    <row r="533">
      <c r="A533" s="21">
        <v>122.54</v>
      </c>
      <c r="B533" s="3" t="str">
        <f t="shared" si="1"/>
        <v>#REF!</v>
      </c>
    </row>
    <row r="534">
      <c r="A534" s="21">
        <v>123.54</v>
      </c>
      <c r="B534" s="3" t="str">
        <f t="shared" si="1"/>
        <v>#REF!</v>
      </c>
    </row>
    <row r="535">
      <c r="A535" s="21">
        <v>121.8</v>
      </c>
      <c r="B535" s="3" t="str">
        <f t="shared" si="1"/>
        <v>#REF!</v>
      </c>
    </row>
    <row r="536">
      <c r="A536" s="21">
        <v>123.43</v>
      </c>
      <c r="B536" s="3" t="str">
        <f t="shared" si="1"/>
        <v>#REF!</v>
      </c>
    </row>
    <row r="537">
      <c r="A537" s="25">
        <f>+1.09</f>
        <v>1.09</v>
      </c>
      <c r="B537" s="3" t="str">
        <f t="shared" si="1"/>
        <v>#REF!</v>
      </c>
    </row>
    <row r="538">
      <c r="A538" s="25">
        <f>+0.89%</f>
        <v>0.0089</v>
      </c>
      <c r="B538" s="3" t="str">
        <f t="shared" si="1"/>
        <v>#REF!</v>
      </c>
    </row>
    <row r="539">
      <c r="A539" s="26">
        <v>195542.0</v>
      </c>
      <c r="B539" s="3" t="str">
        <f t="shared" si="1"/>
        <v>#REF!</v>
      </c>
    </row>
    <row r="540">
      <c r="A540" s="26">
        <v>118523.0</v>
      </c>
      <c r="B540" s="3" t="str">
        <f t="shared" si="1"/>
        <v>#REF!</v>
      </c>
    </row>
    <row r="541">
      <c r="A541" s="27">
        <v>41008.0</v>
      </c>
      <c r="B541" s="3" t="str">
        <f t="shared" si="1"/>
        <v>#REF!</v>
      </c>
    </row>
    <row r="542">
      <c r="A542" s="28">
        <v>122.85</v>
      </c>
      <c r="B542" s="3" t="str">
        <f t="shared" si="1"/>
        <v>#REF!</v>
      </c>
    </row>
    <row r="543">
      <c r="A543" s="28">
        <v>122.86</v>
      </c>
      <c r="B543" s="3" t="str">
        <f t="shared" si="1"/>
        <v>#REF!</v>
      </c>
    </row>
    <row r="544">
      <c r="A544" s="28">
        <v>121.02</v>
      </c>
      <c r="B544" s="3" t="str">
        <f t="shared" si="1"/>
        <v>#REF!</v>
      </c>
    </row>
    <row r="545">
      <c r="A545" s="28">
        <v>122.67</v>
      </c>
      <c r="B545" s="3" t="str">
        <f t="shared" si="1"/>
        <v>#REF!</v>
      </c>
    </row>
    <row r="546">
      <c r="A546" s="21">
        <v>-0.76</v>
      </c>
      <c r="B546" s="3" t="str">
        <f t="shared" si="1"/>
        <v>#REF!</v>
      </c>
    </row>
    <row r="547">
      <c r="A547" s="22">
        <v>-0.0062</v>
      </c>
      <c r="B547" s="3" t="str">
        <f t="shared" si="1"/>
        <v>#REF!</v>
      </c>
    </row>
    <row r="548">
      <c r="A548" s="24">
        <v>101211.0</v>
      </c>
      <c r="B548" s="3" t="str">
        <f t="shared" si="1"/>
        <v>#REF!</v>
      </c>
    </row>
    <row r="549">
      <c r="A549" s="24">
        <v>105256.0</v>
      </c>
      <c r="B549" s="3" t="str">
        <f t="shared" si="1"/>
        <v>#REF!</v>
      </c>
    </row>
    <row r="550">
      <c r="A550" s="23">
        <v>41009.0</v>
      </c>
      <c r="B550" s="3" t="str">
        <f t="shared" si="1"/>
        <v>#REF!</v>
      </c>
    </row>
    <row r="551">
      <c r="A551" s="21">
        <v>122.53</v>
      </c>
      <c r="B551" s="3" t="str">
        <f t="shared" si="1"/>
        <v>#REF!</v>
      </c>
    </row>
    <row r="552">
      <c r="A552" s="21">
        <v>122.83</v>
      </c>
      <c r="B552" s="3" t="str">
        <f t="shared" si="1"/>
        <v>#REF!</v>
      </c>
    </row>
    <row r="553">
      <c r="A553" s="21">
        <v>119.49</v>
      </c>
      <c r="B553" s="3" t="str">
        <f t="shared" si="1"/>
        <v>#REF!</v>
      </c>
    </row>
    <row r="554">
      <c r="A554" s="21">
        <v>119.88</v>
      </c>
      <c r="B554" s="3" t="str">
        <f t="shared" si="1"/>
        <v>#REF!</v>
      </c>
    </row>
    <row r="555">
      <c r="A555" s="21">
        <v>-2.79</v>
      </c>
      <c r="B555" s="3" t="str">
        <f t="shared" si="1"/>
        <v>#REF!</v>
      </c>
    </row>
    <row r="556">
      <c r="A556" s="22">
        <v>-0.0227</v>
      </c>
      <c r="B556" s="3" t="str">
        <f t="shared" si="1"/>
        <v>#REF!</v>
      </c>
    </row>
    <row r="557">
      <c r="A557" s="24">
        <v>238794.0</v>
      </c>
      <c r="B557" s="3" t="str">
        <f t="shared" si="1"/>
        <v>#REF!</v>
      </c>
    </row>
    <row r="558">
      <c r="A558" s="24">
        <v>94879.0</v>
      </c>
      <c r="B558" s="3" t="str">
        <f t="shared" si="1"/>
        <v>#REF!</v>
      </c>
    </row>
    <row r="559">
      <c r="A559" s="23">
        <v>41010.0</v>
      </c>
      <c r="B559" s="3" t="str">
        <f t="shared" si="1"/>
        <v>#REF!</v>
      </c>
    </row>
    <row r="560">
      <c r="A560" s="21">
        <v>119.87</v>
      </c>
      <c r="B560" s="3" t="str">
        <f t="shared" si="1"/>
        <v>#REF!</v>
      </c>
    </row>
    <row r="561">
      <c r="A561" s="21">
        <v>120.8</v>
      </c>
      <c r="B561" s="3" t="str">
        <f t="shared" si="1"/>
        <v>#REF!</v>
      </c>
    </row>
    <row r="562">
      <c r="A562" s="21">
        <v>119.05</v>
      </c>
      <c r="B562" s="3" t="str">
        <f t="shared" si="1"/>
        <v>#REF!</v>
      </c>
    </row>
    <row r="563">
      <c r="A563" s="21">
        <v>120.18</v>
      </c>
      <c r="B563" s="3" t="str">
        <f t="shared" si="1"/>
        <v>#REF!</v>
      </c>
    </row>
    <row r="564">
      <c r="A564" s="25">
        <f>+0.3</f>
        <v>0.3</v>
      </c>
      <c r="B564" s="3" t="str">
        <f t="shared" si="1"/>
        <v>#REF!</v>
      </c>
    </row>
    <row r="565">
      <c r="A565" s="25">
        <f>+0.25%</f>
        <v>0.0025</v>
      </c>
      <c r="B565" s="3" t="str">
        <f t="shared" si="1"/>
        <v>#REF!</v>
      </c>
    </row>
    <row r="566">
      <c r="A566" s="26">
        <v>189090.0</v>
      </c>
      <c r="B566" s="3" t="str">
        <f t="shared" si="1"/>
        <v>#REF!</v>
      </c>
    </row>
    <row r="567">
      <c r="A567" s="26">
        <v>57102.0</v>
      </c>
      <c r="B567" s="3" t="str">
        <f t="shared" si="1"/>
        <v>#REF!</v>
      </c>
    </row>
    <row r="568">
      <c r="A568" s="27">
        <v>41011.0</v>
      </c>
      <c r="B568" s="3" t="str">
        <f t="shared" si="1"/>
        <v>#REF!</v>
      </c>
    </row>
    <row r="569">
      <c r="A569" s="28">
        <v>120.14</v>
      </c>
      <c r="B569" s="3" t="str">
        <f t="shared" si="1"/>
        <v>#REF!</v>
      </c>
    </row>
    <row r="570">
      <c r="A570" s="28">
        <v>121.92</v>
      </c>
      <c r="B570" s="3" t="str">
        <f t="shared" si="1"/>
        <v>#REF!</v>
      </c>
    </row>
    <row r="571">
      <c r="A571" s="28">
        <v>119.28</v>
      </c>
      <c r="B571" s="3" t="str">
        <f t="shared" si="1"/>
        <v>#REF!</v>
      </c>
    </row>
    <row r="572">
      <c r="A572" s="28">
        <v>121.71</v>
      </c>
      <c r="B572" s="3" t="str">
        <f t="shared" si="1"/>
        <v>#REF!</v>
      </c>
    </row>
    <row r="573">
      <c r="A573" s="25">
        <f>+1.53</f>
        <v>1.53</v>
      </c>
      <c r="B573" s="3" t="str">
        <f t="shared" si="1"/>
        <v>#REF!</v>
      </c>
    </row>
    <row r="574">
      <c r="A574" s="25">
        <f>+1.27%</f>
        <v>0.0127</v>
      </c>
      <c r="B574" s="3" t="str">
        <f t="shared" si="1"/>
        <v>#REF!</v>
      </c>
    </row>
    <row r="575">
      <c r="A575" s="26">
        <v>141419.0</v>
      </c>
      <c r="B575" s="3" t="str">
        <f t="shared" si="1"/>
        <v>#REF!</v>
      </c>
    </row>
    <row r="576">
      <c r="A576" s="26">
        <v>29843.0</v>
      </c>
      <c r="B576" s="3" t="str">
        <f t="shared" si="1"/>
        <v>#REF!</v>
      </c>
    </row>
    <row r="577">
      <c r="A577" s="7">
        <v>41012.0</v>
      </c>
      <c r="B577" s="3" t="str">
        <f t="shared" si="1"/>
        <v>#REF!</v>
      </c>
    </row>
    <row r="578">
      <c r="A578" s="8">
        <v>121.88</v>
      </c>
      <c r="B578" s="3" t="str">
        <f t="shared" si="1"/>
        <v>#REF!</v>
      </c>
    </row>
    <row r="579">
      <c r="A579" s="8">
        <v>122.0</v>
      </c>
      <c r="B579" s="3" t="str">
        <f t="shared" si="1"/>
        <v>#REF!</v>
      </c>
    </row>
    <row r="580">
      <c r="A580" s="8">
        <v>120.77</v>
      </c>
      <c r="B580" s="3" t="str">
        <f t="shared" si="1"/>
        <v>#REF!</v>
      </c>
    </row>
    <row r="581">
      <c r="A581" s="8">
        <v>121.83</v>
      </c>
      <c r="B581" s="3" t="str">
        <f t="shared" si="1"/>
        <v>#REF!</v>
      </c>
    </row>
    <row r="582">
      <c r="A582" s="9">
        <f>+0.12</f>
        <v>0.12</v>
      </c>
      <c r="B582" s="3" t="str">
        <f t="shared" si="1"/>
        <v>#REF!</v>
      </c>
    </row>
    <row r="583">
      <c r="A583" s="9">
        <f>+0.1%</f>
        <v>0.001</v>
      </c>
      <c r="B583" s="3" t="str">
        <f t="shared" si="1"/>
        <v>#REF!</v>
      </c>
    </row>
    <row r="584">
      <c r="A584" s="31">
        <v>15614.0</v>
      </c>
      <c r="B584" s="3" t="str">
        <f t="shared" si="1"/>
        <v>#REF!</v>
      </c>
    </row>
    <row r="585">
      <c r="A585" s="32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41045</v>
      </c>
      <c r="C3" s="3">
        <v>112.02</v>
      </c>
      <c r="D3" s="3">
        <v>112.1</v>
      </c>
      <c r="E3" s="3">
        <v>110.41</v>
      </c>
      <c r="F3" s="3">
        <v>111.71</v>
      </c>
      <c r="G3" s="3">
        <v>-0.53</v>
      </c>
      <c r="H3" s="6">
        <v>-0.0047</v>
      </c>
      <c r="I3" s="15">
        <v>22415.0</v>
      </c>
      <c r="J3" s="3">
        <v>0.0</v>
      </c>
    </row>
    <row r="4">
      <c r="A4" s="4" t="s">
        <v>4</v>
      </c>
      <c r="B4" s="5">
        <f t="shared" si="1"/>
        <v>41044</v>
      </c>
      <c r="C4" s="3">
        <v>111.17</v>
      </c>
      <c r="D4" s="3">
        <v>112.67</v>
      </c>
      <c r="E4" s="3">
        <v>110.93</v>
      </c>
      <c r="F4" s="3">
        <v>112.24</v>
      </c>
      <c r="G4" s="3">
        <v>0.67</v>
      </c>
      <c r="H4" s="3">
        <v>0.006</v>
      </c>
      <c r="I4" s="15">
        <v>151541.0</v>
      </c>
      <c r="J4" s="15">
        <v>38471.0</v>
      </c>
    </row>
    <row r="5">
      <c r="A5" s="4" t="s">
        <v>5</v>
      </c>
      <c r="B5" s="5">
        <f t="shared" si="1"/>
        <v>41043</v>
      </c>
      <c r="C5" s="3">
        <v>112.07</v>
      </c>
      <c r="D5" s="3">
        <v>112.07</v>
      </c>
      <c r="E5" s="3">
        <v>110.04</v>
      </c>
      <c r="F5" s="3">
        <v>111.57</v>
      </c>
      <c r="G5" s="3">
        <v>-0.69</v>
      </c>
      <c r="H5" s="6">
        <v>-0.0061</v>
      </c>
      <c r="I5" s="15">
        <v>213211.0</v>
      </c>
      <c r="J5" s="15">
        <v>75366.0</v>
      </c>
    </row>
    <row r="6">
      <c r="A6" s="4" t="s">
        <v>6</v>
      </c>
      <c r="B6" s="5">
        <f t="shared" si="1"/>
        <v>41040</v>
      </c>
      <c r="C6" s="3">
        <v>112.05</v>
      </c>
      <c r="D6" s="3">
        <v>112.8</v>
      </c>
      <c r="E6" s="3">
        <v>111.4</v>
      </c>
      <c r="F6" s="3">
        <v>112.26</v>
      </c>
      <c r="G6" s="3">
        <v>-0.47</v>
      </c>
      <c r="H6" s="6">
        <v>-0.0042</v>
      </c>
      <c r="I6" s="15">
        <v>205683.0</v>
      </c>
      <c r="J6" s="15">
        <v>115898.0</v>
      </c>
    </row>
    <row r="7">
      <c r="A7" s="4" t="s">
        <v>7</v>
      </c>
      <c r="B7" s="5">
        <f t="shared" si="1"/>
        <v>41039</v>
      </c>
      <c r="C7" s="3">
        <v>112.72</v>
      </c>
      <c r="D7" s="3">
        <v>113.64</v>
      </c>
      <c r="E7" s="3">
        <v>112.12</v>
      </c>
      <c r="F7" s="3">
        <v>112.73</v>
      </c>
      <c r="G7" s="3">
        <v>-0.47</v>
      </c>
      <c r="H7" s="6">
        <v>-0.0042</v>
      </c>
      <c r="I7" s="15">
        <v>209708.0</v>
      </c>
      <c r="J7" s="15">
        <v>157550.0</v>
      </c>
    </row>
    <row r="8">
      <c r="A8" s="4" t="s">
        <v>8</v>
      </c>
      <c r="B8" s="5">
        <f t="shared" si="1"/>
        <v>41038</v>
      </c>
      <c r="C8" s="3">
        <v>113.05</v>
      </c>
      <c r="D8" s="3">
        <v>113.27</v>
      </c>
      <c r="E8" s="3">
        <v>111.31</v>
      </c>
      <c r="F8" s="3">
        <v>113.2</v>
      </c>
      <c r="G8" s="3">
        <v>0.47</v>
      </c>
      <c r="H8" s="3">
        <v>0.0042</v>
      </c>
      <c r="I8" s="15">
        <v>251781.0</v>
      </c>
      <c r="J8" s="15">
        <v>175314.0</v>
      </c>
    </row>
    <row r="9">
      <c r="A9" s="4" t="s">
        <v>9</v>
      </c>
      <c r="B9" s="5">
        <f t="shared" si="1"/>
        <v>41037</v>
      </c>
      <c r="C9" s="3">
        <v>113.16</v>
      </c>
      <c r="D9" s="3">
        <v>113.64</v>
      </c>
      <c r="E9" s="3">
        <v>110.53</v>
      </c>
      <c r="F9" s="3">
        <v>112.73</v>
      </c>
      <c r="G9" s="3">
        <v>-0.43</v>
      </c>
      <c r="H9" s="6">
        <v>-0.0038</v>
      </c>
      <c r="I9" s="15">
        <v>265163.0</v>
      </c>
      <c r="J9" s="15">
        <v>190392.0</v>
      </c>
    </row>
    <row r="10">
      <c r="A10" s="7">
        <v>41045.0</v>
      </c>
      <c r="B10" s="5">
        <f t="shared" si="1"/>
        <v>41036</v>
      </c>
      <c r="C10" s="3">
        <v>112.8</v>
      </c>
      <c r="D10" s="3">
        <v>113.5</v>
      </c>
      <c r="E10" s="3">
        <v>110.34</v>
      </c>
      <c r="F10" s="3">
        <v>113.16</v>
      </c>
      <c r="G10" s="3">
        <v>-0.02</v>
      </c>
      <c r="H10" s="6">
        <v>-2.0E-4</v>
      </c>
      <c r="I10" s="15">
        <v>168409.0</v>
      </c>
      <c r="J10" s="15">
        <v>206655.0</v>
      </c>
    </row>
    <row r="11">
      <c r="A11" s="8">
        <v>112.02</v>
      </c>
      <c r="B11" s="5">
        <f t="shared" si="1"/>
        <v>41033</v>
      </c>
      <c r="C11" s="3">
        <v>115.91</v>
      </c>
      <c r="D11" s="3">
        <v>116.29</v>
      </c>
      <c r="E11" s="3">
        <v>111.76</v>
      </c>
      <c r="F11" s="3">
        <v>113.18</v>
      </c>
      <c r="G11" s="3">
        <v>-2.9</v>
      </c>
      <c r="H11" s="6">
        <v>-0.025</v>
      </c>
      <c r="I11" s="15">
        <v>337409.0</v>
      </c>
      <c r="J11" s="15">
        <v>211686.0</v>
      </c>
    </row>
    <row r="12">
      <c r="A12" s="8">
        <v>112.1</v>
      </c>
      <c r="B12" s="5">
        <f t="shared" si="1"/>
        <v>41032</v>
      </c>
      <c r="C12" s="3">
        <v>118.2</v>
      </c>
      <c r="D12" s="3">
        <v>118.45</v>
      </c>
      <c r="E12" s="3">
        <v>115.92</v>
      </c>
      <c r="F12" s="3">
        <v>116.08</v>
      </c>
      <c r="G12" s="3">
        <v>-2.12</v>
      </c>
      <c r="H12" s="6">
        <v>-0.0179</v>
      </c>
      <c r="I12" s="15">
        <v>242771.0</v>
      </c>
      <c r="J12" s="15">
        <v>225003.0</v>
      </c>
    </row>
    <row r="13">
      <c r="A13" s="8">
        <v>110.41</v>
      </c>
      <c r="B13" s="5">
        <f t="shared" si="1"/>
        <v>41031</v>
      </c>
      <c r="C13" s="3">
        <v>119.7</v>
      </c>
      <c r="D13" s="3">
        <v>119.8</v>
      </c>
      <c r="E13" s="3">
        <v>117.64</v>
      </c>
      <c r="F13" s="3">
        <v>118.2</v>
      </c>
      <c r="G13" s="3">
        <v>-1.46</v>
      </c>
      <c r="H13" s="6">
        <v>-0.0122</v>
      </c>
      <c r="I13" s="15">
        <v>227350.0</v>
      </c>
      <c r="J13" s="15">
        <v>232201.0</v>
      </c>
    </row>
    <row r="14">
      <c r="A14" s="8">
        <v>111.71</v>
      </c>
      <c r="B14" s="5">
        <f t="shared" si="1"/>
        <v>41030</v>
      </c>
      <c r="C14" s="3">
        <v>119.28</v>
      </c>
      <c r="D14" s="3">
        <v>120.02</v>
      </c>
      <c r="E14" s="3">
        <v>118.8</v>
      </c>
      <c r="F14" s="3">
        <v>119.66</v>
      </c>
      <c r="G14" s="3">
        <v>0.19</v>
      </c>
      <c r="H14" s="3">
        <v>0.0016</v>
      </c>
      <c r="I14" s="15">
        <v>171623.0</v>
      </c>
      <c r="J14" s="15">
        <v>243596.0</v>
      </c>
    </row>
    <row r="15">
      <c r="A15" s="11">
        <v>-0.53</v>
      </c>
      <c r="B15" s="5">
        <f t="shared" si="1"/>
        <v>41029</v>
      </c>
      <c r="C15" s="3">
        <v>119.7</v>
      </c>
      <c r="D15" s="3">
        <v>119.79</v>
      </c>
      <c r="E15" s="3">
        <v>118.73</v>
      </c>
      <c r="F15" s="3">
        <v>119.47</v>
      </c>
      <c r="G15" s="3">
        <v>-0.36</v>
      </c>
      <c r="H15" s="6">
        <v>-0.003</v>
      </c>
      <c r="I15" s="15">
        <v>189940.0</v>
      </c>
      <c r="J15" s="15">
        <v>247088.0</v>
      </c>
    </row>
    <row r="16">
      <c r="A16" s="12">
        <v>-0.0047</v>
      </c>
      <c r="B16" s="5">
        <f t="shared" si="1"/>
        <v>41026</v>
      </c>
      <c r="C16" s="3">
        <v>119.6</v>
      </c>
      <c r="D16" s="3">
        <v>119.95</v>
      </c>
      <c r="E16" s="3">
        <v>119.06</v>
      </c>
      <c r="F16" s="3">
        <v>119.83</v>
      </c>
      <c r="G16" s="3">
        <v>-0.09</v>
      </c>
      <c r="H16" s="6">
        <v>-8.0E-4</v>
      </c>
      <c r="I16" s="15">
        <v>187966.0</v>
      </c>
      <c r="J16" s="15">
        <v>248386.0</v>
      </c>
    </row>
    <row r="17">
      <c r="A17" s="17">
        <v>22415.0</v>
      </c>
      <c r="B17" s="5">
        <f t="shared" si="1"/>
        <v>41025</v>
      </c>
      <c r="C17" s="3">
        <v>119.05</v>
      </c>
      <c r="D17" s="3">
        <v>120.17</v>
      </c>
      <c r="E17" s="3">
        <v>118.78</v>
      </c>
      <c r="F17" s="3">
        <v>119.92</v>
      </c>
      <c r="G17" s="3">
        <v>0.8</v>
      </c>
      <c r="H17" s="3">
        <v>0.0067</v>
      </c>
      <c r="I17" s="15">
        <v>237084.0</v>
      </c>
      <c r="J17" s="15">
        <v>249677.0</v>
      </c>
    </row>
    <row r="18">
      <c r="A18" s="11">
        <v>0.0</v>
      </c>
      <c r="B18" s="5">
        <f t="shared" si="1"/>
        <v>41024</v>
      </c>
      <c r="C18" s="3">
        <v>118.38</v>
      </c>
      <c r="D18" s="3">
        <v>119.25</v>
      </c>
      <c r="E18" s="3">
        <v>117.45</v>
      </c>
      <c r="F18" s="3">
        <v>119.12</v>
      </c>
      <c r="G18" s="3">
        <v>0.96</v>
      </c>
      <c r="H18" s="3">
        <v>0.008100000000000001</v>
      </c>
      <c r="I18" s="15">
        <v>254855.0</v>
      </c>
      <c r="J18" s="15">
        <v>260769.0</v>
      </c>
    </row>
    <row r="19">
      <c r="A19" s="7">
        <v>41044.0</v>
      </c>
      <c r="B19" s="5">
        <f t="shared" si="1"/>
        <v>41023</v>
      </c>
      <c r="C19" s="3">
        <v>118.75</v>
      </c>
      <c r="D19" s="3">
        <v>118.94</v>
      </c>
      <c r="E19" s="3">
        <v>117.85</v>
      </c>
      <c r="F19" s="3">
        <v>118.16</v>
      </c>
      <c r="G19" s="3">
        <v>-0.55</v>
      </c>
      <c r="H19" s="6">
        <v>-0.0046</v>
      </c>
      <c r="I19" s="15">
        <v>185752.0</v>
      </c>
      <c r="J19" s="15">
        <v>262411.0</v>
      </c>
    </row>
    <row r="20">
      <c r="A20" s="8">
        <v>111.17</v>
      </c>
      <c r="B20" s="5">
        <f t="shared" si="1"/>
        <v>41022</v>
      </c>
      <c r="C20" s="3">
        <v>118.7</v>
      </c>
      <c r="D20" s="3">
        <v>118.91</v>
      </c>
      <c r="E20" s="3">
        <v>117.21</v>
      </c>
      <c r="F20" s="3">
        <v>118.71</v>
      </c>
      <c r="G20" s="3">
        <v>-0.05</v>
      </c>
      <c r="H20" s="6">
        <v>-4.0E-4</v>
      </c>
      <c r="I20" s="15">
        <v>218429.0</v>
      </c>
      <c r="J20" s="15">
        <v>268029.0</v>
      </c>
    </row>
    <row r="21">
      <c r="A21" s="8">
        <v>112.67</v>
      </c>
      <c r="B21" s="5">
        <f t="shared" si="1"/>
        <v>41019</v>
      </c>
      <c r="C21" s="3">
        <v>118.01</v>
      </c>
      <c r="D21" s="3">
        <v>119.69</v>
      </c>
      <c r="E21" s="3">
        <v>117.87</v>
      </c>
      <c r="F21" s="3">
        <v>118.76</v>
      </c>
      <c r="G21" s="3">
        <v>0.76</v>
      </c>
      <c r="H21" s="3">
        <v>0.0064</v>
      </c>
      <c r="I21" s="15">
        <v>190550.0</v>
      </c>
      <c r="J21" s="15">
        <v>274491.0</v>
      </c>
    </row>
    <row r="22">
      <c r="A22" s="8">
        <v>110.93</v>
      </c>
      <c r="B22" s="5">
        <f t="shared" si="1"/>
        <v>41018</v>
      </c>
      <c r="C22" s="3">
        <v>118.15</v>
      </c>
      <c r="D22" s="3">
        <v>119.15</v>
      </c>
      <c r="E22" s="3">
        <v>117.68</v>
      </c>
      <c r="F22" s="3">
        <v>118.0</v>
      </c>
      <c r="G22" s="3">
        <v>0.03</v>
      </c>
      <c r="H22" s="3">
        <v>3.0E-4</v>
      </c>
      <c r="I22" s="15">
        <v>216095.0</v>
      </c>
      <c r="J22" s="15">
        <v>270691.0</v>
      </c>
    </row>
    <row r="23">
      <c r="A23" s="8">
        <v>112.24</v>
      </c>
      <c r="B23" s="5">
        <f t="shared" si="1"/>
        <v>41017</v>
      </c>
      <c r="C23" s="3">
        <v>118.45</v>
      </c>
      <c r="D23" s="3">
        <v>118.85</v>
      </c>
      <c r="E23" s="3">
        <v>116.7</v>
      </c>
      <c r="F23" s="3">
        <v>117.97</v>
      </c>
      <c r="G23" s="3">
        <v>-0.81</v>
      </c>
      <c r="H23" s="6">
        <v>-0.0068</v>
      </c>
      <c r="I23" s="15">
        <v>263414.0</v>
      </c>
      <c r="J23" s="15">
        <v>270810.0</v>
      </c>
    </row>
    <row r="24">
      <c r="A24" s="9">
        <f>+0.67</f>
        <v>0.67</v>
      </c>
      <c r="B24" s="5">
        <f t="shared" si="1"/>
        <v>41016</v>
      </c>
      <c r="C24" s="3">
        <v>118.53</v>
      </c>
      <c r="D24" s="3">
        <v>119.34</v>
      </c>
      <c r="E24" s="3">
        <v>117.98</v>
      </c>
      <c r="F24" s="3">
        <v>118.78</v>
      </c>
      <c r="G24" s="3">
        <v>0.1</v>
      </c>
      <c r="H24" s="3">
        <v>8.0E-4</v>
      </c>
      <c r="I24" s="15">
        <v>260619.0</v>
      </c>
      <c r="J24" s="15">
        <v>277085.0</v>
      </c>
    </row>
    <row r="25">
      <c r="A25" s="9">
        <f>+0.6%</f>
        <v>0.006</v>
      </c>
      <c r="B25" s="5">
        <f t="shared" si="1"/>
        <v>41015</v>
      </c>
      <c r="C25" s="3">
        <v>120.44</v>
      </c>
      <c r="D25" s="3">
        <v>121.0</v>
      </c>
      <c r="E25" s="3">
        <v>118.2</v>
      </c>
      <c r="F25" s="3">
        <v>118.68</v>
      </c>
      <c r="G25" s="3">
        <v>-2.53</v>
      </c>
      <c r="H25" s="6">
        <v>-0.0209</v>
      </c>
      <c r="I25" s="15">
        <v>248374.0</v>
      </c>
      <c r="J25" s="15">
        <v>278627.0</v>
      </c>
    </row>
    <row r="26">
      <c r="A26" s="16">
        <v>151541.0</v>
      </c>
      <c r="B26" s="5">
        <f t="shared" si="1"/>
        <v>41012</v>
      </c>
      <c r="C26" s="3">
        <v>121.7</v>
      </c>
      <c r="D26" s="3">
        <v>121.74</v>
      </c>
      <c r="E26" s="3">
        <v>120.37</v>
      </c>
      <c r="F26" s="3">
        <v>121.21</v>
      </c>
      <c r="G26" s="3">
        <v>-0.31</v>
      </c>
      <c r="H26" s="6">
        <v>-0.0026</v>
      </c>
      <c r="I26" s="15">
        <v>186776.0</v>
      </c>
      <c r="J26" s="15">
        <v>301768.0</v>
      </c>
    </row>
    <row r="27">
      <c r="A27" s="16">
        <v>38471.0</v>
      </c>
      <c r="B27" s="5">
        <f t="shared" si="1"/>
        <v>41011</v>
      </c>
      <c r="C27" s="3">
        <v>119.85</v>
      </c>
      <c r="D27" s="3">
        <v>121.75</v>
      </c>
      <c r="E27" s="3">
        <v>119.14</v>
      </c>
      <c r="F27" s="3">
        <v>121.52</v>
      </c>
      <c r="G27" s="3">
        <v>1.65</v>
      </c>
      <c r="H27" s="3">
        <v>0.0138</v>
      </c>
      <c r="I27" s="15">
        <v>284206.0</v>
      </c>
      <c r="J27" s="15">
        <v>290851.0</v>
      </c>
    </row>
    <row r="28">
      <c r="A28" s="7">
        <v>41043.0</v>
      </c>
      <c r="B28" s="5">
        <f t="shared" si="1"/>
        <v>41010</v>
      </c>
      <c r="C28" s="3">
        <v>119.34</v>
      </c>
      <c r="D28" s="3">
        <v>120.52</v>
      </c>
      <c r="E28" s="3">
        <v>118.71</v>
      </c>
      <c r="F28" s="3">
        <v>119.87</v>
      </c>
      <c r="G28" s="3">
        <v>0.37</v>
      </c>
      <c r="H28" s="3">
        <v>0.0031</v>
      </c>
      <c r="I28" s="15">
        <v>230937.0</v>
      </c>
      <c r="J28" s="15">
        <v>274283.0</v>
      </c>
    </row>
    <row r="29">
      <c r="A29" s="8">
        <v>112.07</v>
      </c>
      <c r="B29" s="5">
        <f t="shared" si="1"/>
        <v>41009</v>
      </c>
      <c r="C29" s="3">
        <v>122.0</v>
      </c>
      <c r="D29" s="3">
        <v>122.25</v>
      </c>
      <c r="E29" s="3">
        <v>119.12</v>
      </c>
      <c r="F29" s="3">
        <v>119.5</v>
      </c>
      <c r="G29" s="3">
        <v>-2.63</v>
      </c>
      <c r="H29" s="6">
        <v>-0.0215</v>
      </c>
      <c r="I29" s="15">
        <v>206219.0</v>
      </c>
      <c r="J29" s="15">
        <v>273578.0</v>
      </c>
    </row>
    <row r="30">
      <c r="A30" s="8">
        <v>112.07</v>
      </c>
      <c r="B30" s="5">
        <f t="shared" si="1"/>
        <v>41008</v>
      </c>
      <c r="C30" s="3">
        <v>122.18</v>
      </c>
      <c r="D30" s="3">
        <v>122.32</v>
      </c>
      <c r="E30" s="3">
        <v>120.5</v>
      </c>
      <c r="F30" s="3">
        <v>122.13</v>
      </c>
      <c r="G30" s="3">
        <v>-0.7</v>
      </c>
      <c r="H30" s="6">
        <v>-0.0057</v>
      </c>
      <c r="I30" s="15">
        <v>73677.0</v>
      </c>
      <c r="J30" s="15">
        <v>255882.0</v>
      </c>
    </row>
    <row r="31">
      <c r="A31" s="8">
        <v>110.04</v>
      </c>
      <c r="B31" s="5">
        <f t="shared" si="1"/>
        <v>41004</v>
      </c>
      <c r="C31" s="3">
        <v>122.05</v>
      </c>
      <c r="D31" s="3">
        <v>123.0</v>
      </c>
      <c r="E31" s="3">
        <v>121.25</v>
      </c>
      <c r="F31" s="3">
        <v>122.83</v>
      </c>
      <c r="G31" s="3">
        <v>0.97</v>
      </c>
      <c r="H31" s="3">
        <v>0.008</v>
      </c>
      <c r="I31" s="15">
        <v>154035.0</v>
      </c>
      <c r="J31" s="15">
        <v>250677.0</v>
      </c>
    </row>
    <row r="32">
      <c r="A32" s="8">
        <v>111.57</v>
      </c>
      <c r="B32" s="5">
        <f t="shared" si="1"/>
        <v>41003</v>
      </c>
      <c r="C32" s="3">
        <v>124.35</v>
      </c>
      <c r="D32" s="3">
        <v>124.45</v>
      </c>
      <c r="E32" s="3">
        <v>121.82</v>
      </c>
      <c r="F32" s="3">
        <v>121.86</v>
      </c>
      <c r="G32" s="3">
        <v>-2.52</v>
      </c>
      <c r="H32" s="6">
        <v>-0.0203</v>
      </c>
      <c r="I32" s="15">
        <v>188407.0</v>
      </c>
      <c r="J32" s="15">
        <v>234709.0</v>
      </c>
    </row>
    <row r="33">
      <c r="A33" s="11">
        <v>-0.69</v>
      </c>
      <c r="B33" s="5">
        <f t="shared" si="1"/>
        <v>41002</v>
      </c>
      <c r="C33" s="3">
        <v>124.6</v>
      </c>
      <c r="D33" s="3">
        <v>125.36</v>
      </c>
      <c r="E33" s="3">
        <v>123.82</v>
      </c>
      <c r="F33" s="3">
        <v>124.38</v>
      </c>
      <c r="G33" s="3">
        <v>-0.39</v>
      </c>
      <c r="H33" s="6">
        <v>-0.0031</v>
      </c>
      <c r="I33" s="15">
        <v>169220.0</v>
      </c>
      <c r="J33" s="15">
        <v>216416.0</v>
      </c>
    </row>
    <row r="34">
      <c r="A34" s="12">
        <v>-0.0061</v>
      </c>
      <c r="B34" s="5">
        <f t="shared" si="1"/>
        <v>41001</v>
      </c>
      <c r="C34" s="3">
        <v>122.14</v>
      </c>
      <c r="D34" s="3">
        <v>124.99</v>
      </c>
      <c r="E34" s="3">
        <v>120.97</v>
      </c>
      <c r="F34" s="3">
        <v>124.77</v>
      </c>
      <c r="G34" s="3">
        <v>2.69</v>
      </c>
      <c r="H34" s="3">
        <v>0.022000000000000002</v>
      </c>
      <c r="I34" s="15">
        <v>150015.0</v>
      </c>
      <c r="J34" s="15">
        <v>204864.0</v>
      </c>
    </row>
    <row r="35">
      <c r="A35" s="17">
        <v>213211.0</v>
      </c>
      <c r="B35" s="5">
        <f t="shared" si="1"/>
        <v>40998</v>
      </c>
      <c r="C35" s="3">
        <v>121.91</v>
      </c>
      <c r="D35" s="3">
        <v>123.23</v>
      </c>
      <c r="E35" s="3">
        <v>121.78</v>
      </c>
      <c r="F35" s="3">
        <v>122.08</v>
      </c>
      <c r="G35" s="3">
        <v>0.45</v>
      </c>
      <c r="H35" s="3">
        <v>0.0037</v>
      </c>
      <c r="I35" s="15">
        <v>121514.0</v>
      </c>
      <c r="J35" s="15">
        <v>196259.0</v>
      </c>
    </row>
    <row r="36">
      <c r="A36" s="17">
        <v>75366.0</v>
      </c>
      <c r="B36" s="5">
        <f t="shared" si="1"/>
        <v>40997</v>
      </c>
      <c r="C36" s="3">
        <v>123.62</v>
      </c>
      <c r="D36" s="3">
        <v>123.89</v>
      </c>
      <c r="E36" s="3">
        <v>120.66</v>
      </c>
      <c r="F36" s="3">
        <v>121.63</v>
      </c>
      <c r="G36" s="3">
        <v>-1.83</v>
      </c>
      <c r="H36" s="6">
        <v>-0.0148</v>
      </c>
      <c r="I36" s="15">
        <v>127465.0</v>
      </c>
      <c r="J36" s="15">
        <v>194190.0</v>
      </c>
    </row>
    <row r="37">
      <c r="A37" s="7">
        <v>41040.0</v>
      </c>
      <c r="B37" s="5">
        <f t="shared" si="1"/>
        <v>40996</v>
      </c>
      <c r="C37" s="3">
        <v>124.33</v>
      </c>
      <c r="D37" s="3">
        <v>124.4</v>
      </c>
      <c r="E37" s="3">
        <v>122.82</v>
      </c>
      <c r="F37" s="3">
        <v>123.46</v>
      </c>
      <c r="G37" s="3">
        <v>-1.31</v>
      </c>
      <c r="H37" s="6">
        <v>-0.0105</v>
      </c>
      <c r="I37" s="15">
        <v>138661.0</v>
      </c>
      <c r="J37" s="15">
        <v>190324.0</v>
      </c>
    </row>
    <row r="38">
      <c r="A38" s="8">
        <v>112.05</v>
      </c>
      <c r="B38" s="5">
        <f t="shared" si="1"/>
        <v>40995</v>
      </c>
      <c r="C38" s="3">
        <v>124.94</v>
      </c>
      <c r="D38" s="3">
        <v>125.36</v>
      </c>
      <c r="E38" s="3">
        <v>124.13</v>
      </c>
      <c r="F38" s="3">
        <v>124.77</v>
      </c>
      <c r="G38" s="3">
        <v>-0.21</v>
      </c>
      <c r="H38" s="6">
        <v>-0.0017</v>
      </c>
      <c r="I38" s="15">
        <v>153313.0</v>
      </c>
      <c r="J38" s="15">
        <v>187747.0</v>
      </c>
    </row>
    <row r="39">
      <c r="A39" s="8">
        <v>112.8</v>
      </c>
      <c r="B39" s="5">
        <f t="shared" si="1"/>
        <v>40994</v>
      </c>
      <c r="C39" s="3">
        <v>124.3</v>
      </c>
      <c r="D39" s="3">
        <v>125.19</v>
      </c>
      <c r="E39" s="3">
        <v>123.83</v>
      </c>
      <c r="F39" s="3">
        <v>124.98</v>
      </c>
      <c r="G39" s="3">
        <v>0.59</v>
      </c>
      <c r="H39" s="3">
        <v>0.004699999999999999</v>
      </c>
      <c r="I39" s="15">
        <v>87134.0</v>
      </c>
      <c r="J39" s="15">
        <v>182446.0</v>
      </c>
    </row>
    <row r="40">
      <c r="A40" s="8">
        <v>111.4</v>
      </c>
      <c r="B40" s="5">
        <f t="shared" si="1"/>
        <v>40991</v>
      </c>
      <c r="C40" s="3">
        <v>122.75</v>
      </c>
      <c r="D40" s="3">
        <v>126.34</v>
      </c>
      <c r="E40" s="3">
        <v>122.53</v>
      </c>
      <c r="F40" s="3">
        <v>124.39</v>
      </c>
      <c r="G40" s="3">
        <v>1.81</v>
      </c>
      <c r="H40" s="3">
        <v>0.0148</v>
      </c>
      <c r="I40" s="15">
        <v>129934.0</v>
      </c>
      <c r="J40" s="15">
        <v>184039.0</v>
      </c>
    </row>
    <row r="41">
      <c r="A41" s="8">
        <v>112.26</v>
      </c>
      <c r="B41" s="5">
        <f t="shared" si="1"/>
        <v>40990</v>
      </c>
      <c r="C41" s="3">
        <v>123.5</v>
      </c>
      <c r="D41" s="3">
        <v>123.71</v>
      </c>
      <c r="E41" s="3">
        <v>121.74</v>
      </c>
      <c r="F41" s="3">
        <v>122.58</v>
      </c>
      <c r="G41" s="3">
        <v>-1.1</v>
      </c>
      <c r="H41" s="6">
        <v>-0.0089</v>
      </c>
      <c r="I41" s="15">
        <v>101348.0</v>
      </c>
      <c r="J41" s="15">
        <v>177951.0</v>
      </c>
    </row>
    <row r="42">
      <c r="A42" s="11">
        <v>-0.47</v>
      </c>
      <c r="B42" s="5">
        <f t="shared" si="1"/>
        <v>40989</v>
      </c>
      <c r="C42" s="3">
        <v>123.85</v>
      </c>
      <c r="D42" s="3">
        <v>124.34</v>
      </c>
      <c r="E42" s="3">
        <v>123.35</v>
      </c>
      <c r="F42" s="3">
        <v>123.68</v>
      </c>
      <c r="G42" s="3">
        <v>-0.04</v>
      </c>
      <c r="H42" s="6">
        <v>-3.0E-4</v>
      </c>
      <c r="I42" s="15">
        <v>93242.0</v>
      </c>
      <c r="J42" s="15">
        <v>172203.0</v>
      </c>
    </row>
    <row r="43">
      <c r="A43" s="12">
        <v>-0.0042</v>
      </c>
      <c r="B43" s="5">
        <f t="shared" si="1"/>
        <v>40988</v>
      </c>
      <c r="C43" s="3">
        <v>124.9</v>
      </c>
      <c r="D43" s="3">
        <v>124.93</v>
      </c>
      <c r="E43" s="3">
        <v>122.8</v>
      </c>
      <c r="F43" s="3">
        <v>123.72</v>
      </c>
      <c r="G43" s="3">
        <v>-1.52</v>
      </c>
      <c r="H43" s="6">
        <v>-0.0121</v>
      </c>
      <c r="I43" s="15">
        <v>99601.0</v>
      </c>
      <c r="J43" s="15">
        <v>173241.0</v>
      </c>
    </row>
    <row r="44">
      <c r="A44" s="17">
        <v>205683.0</v>
      </c>
      <c r="B44" s="5">
        <f t="shared" si="1"/>
        <v>40987</v>
      </c>
      <c r="C44" s="3">
        <v>125.42</v>
      </c>
      <c r="D44" s="3">
        <v>125.46</v>
      </c>
      <c r="E44" s="3">
        <v>124.33</v>
      </c>
      <c r="F44" s="3">
        <v>125.24</v>
      </c>
      <c r="G44" s="3">
        <v>-0.04</v>
      </c>
      <c r="H44" s="6">
        <v>-3.0E-4</v>
      </c>
      <c r="I44" s="15">
        <v>82301.0</v>
      </c>
      <c r="J44" s="15">
        <v>172564.0</v>
      </c>
    </row>
    <row r="45">
      <c r="A45" s="17">
        <v>115898.0</v>
      </c>
      <c r="B45" s="5">
        <f t="shared" si="1"/>
        <v>40984</v>
      </c>
      <c r="C45" s="3">
        <v>122.39</v>
      </c>
      <c r="D45" s="3">
        <v>125.63</v>
      </c>
      <c r="E45" s="3">
        <v>122.07</v>
      </c>
      <c r="F45" s="3">
        <v>125.28</v>
      </c>
      <c r="G45" s="3">
        <v>3.06</v>
      </c>
      <c r="H45" s="3">
        <v>0.025</v>
      </c>
      <c r="I45" s="15">
        <v>89427.0</v>
      </c>
      <c r="J45" s="15">
        <v>169284.0</v>
      </c>
    </row>
    <row r="46">
      <c r="A46" s="7">
        <v>41039.0</v>
      </c>
      <c r="B46" s="5">
        <f t="shared" si="1"/>
        <v>40983</v>
      </c>
      <c r="C46" s="3">
        <v>124.18</v>
      </c>
      <c r="D46" s="3">
        <v>124.42</v>
      </c>
      <c r="E46" s="3">
        <v>121.24</v>
      </c>
      <c r="F46" s="3">
        <v>122.22</v>
      </c>
      <c r="G46" s="3">
        <v>-1.93</v>
      </c>
      <c r="H46" s="6">
        <v>-0.0155</v>
      </c>
      <c r="I46" s="15">
        <v>156839.0</v>
      </c>
      <c r="J46" s="15">
        <v>168033.0</v>
      </c>
    </row>
    <row r="47">
      <c r="A47" s="8">
        <v>112.72</v>
      </c>
      <c r="B47" s="5">
        <f t="shared" si="1"/>
        <v>40982</v>
      </c>
      <c r="C47" s="3">
        <v>125.27</v>
      </c>
      <c r="D47" s="3">
        <v>125.76</v>
      </c>
      <c r="E47" s="3">
        <v>123.87</v>
      </c>
      <c r="F47" s="3">
        <v>124.15</v>
      </c>
      <c r="G47" s="3">
        <v>-1.06</v>
      </c>
      <c r="H47" s="6">
        <v>-0.0085</v>
      </c>
      <c r="I47" s="15">
        <v>97053.0</v>
      </c>
      <c r="J47" s="15">
        <v>163068.0</v>
      </c>
    </row>
    <row r="48">
      <c r="A48" s="8">
        <v>113.64</v>
      </c>
      <c r="B48" s="5">
        <f t="shared" si="1"/>
        <v>40981</v>
      </c>
      <c r="C48" s="3">
        <v>124.41</v>
      </c>
      <c r="D48" s="3">
        <v>125.76</v>
      </c>
      <c r="E48" s="3">
        <v>124.0</v>
      </c>
      <c r="F48" s="3">
        <v>125.21</v>
      </c>
      <c r="G48" s="3">
        <v>0.95</v>
      </c>
      <c r="H48" s="3">
        <v>0.0076</v>
      </c>
      <c r="I48" s="15">
        <v>75790.0</v>
      </c>
      <c r="J48" s="15">
        <v>162253.0</v>
      </c>
    </row>
    <row r="49">
      <c r="A49" s="8">
        <v>112.12</v>
      </c>
      <c r="B49" s="5">
        <f t="shared" si="1"/>
        <v>40980</v>
      </c>
      <c r="C49" s="3">
        <v>124.56</v>
      </c>
      <c r="D49" s="3">
        <v>124.63</v>
      </c>
      <c r="E49" s="3">
        <v>123.17</v>
      </c>
      <c r="F49" s="3">
        <v>124.26</v>
      </c>
      <c r="G49" s="3">
        <v>-0.58</v>
      </c>
      <c r="H49" s="6">
        <v>-0.0046</v>
      </c>
      <c r="I49" s="15">
        <v>73912.0</v>
      </c>
      <c r="J49" s="15">
        <v>156393.0</v>
      </c>
    </row>
    <row r="50">
      <c r="A50" s="8">
        <v>112.73</v>
      </c>
      <c r="B50" s="5">
        <f t="shared" si="1"/>
        <v>40977</v>
      </c>
      <c r="C50" s="3">
        <v>124.47</v>
      </c>
      <c r="D50" s="3">
        <v>125.31</v>
      </c>
      <c r="E50" s="3">
        <v>123.78</v>
      </c>
      <c r="F50" s="3">
        <v>124.84</v>
      </c>
      <c r="G50" s="3">
        <v>0.37</v>
      </c>
      <c r="H50" s="3">
        <v>0.003</v>
      </c>
      <c r="I50" s="15">
        <v>81131.0</v>
      </c>
      <c r="J50" s="15">
        <v>152913.0</v>
      </c>
    </row>
    <row r="51">
      <c r="A51" s="11">
        <v>-0.47</v>
      </c>
      <c r="B51" s="5">
        <f t="shared" si="1"/>
        <v>40976</v>
      </c>
      <c r="C51" s="3">
        <v>122.97</v>
      </c>
      <c r="D51" s="3">
        <v>125.18</v>
      </c>
      <c r="E51" s="3">
        <v>122.71</v>
      </c>
      <c r="F51" s="3">
        <v>124.47</v>
      </c>
      <c r="G51" s="3">
        <v>1.41</v>
      </c>
      <c r="H51" s="3">
        <v>0.0115</v>
      </c>
      <c r="I51" s="15">
        <v>105795.0</v>
      </c>
      <c r="J51" s="15">
        <v>147824.0</v>
      </c>
    </row>
    <row r="52">
      <c r="A52" s="12">
        <v>-0.0042</v>
      </c>
      <c r="B52" s="5">
        <f t="shared" si="1"/>
        <v>40975</v>
      </c>
      <c r="C52" s="3">
        <v>121.12</v>
      </c>
      <c r="D52" s="3">
        <v>123.39</v>
      </c>
      <c r="E52" s="3">
        <v>120.96</v>
      </c>
      <c r="F52" s="3">
        <v>123.06</v>
      </c>
      <c r="G52" s="3">
        <v>2.14</v>
      </c>
      <c r="H52" s="3">
        <v>0.0177</v>
      </c>
      <c r="I52" s="15">
        <v>125031.0</v>
      </c>
      <c r="J52" s="15">
        <v>143648.0</v>
      </c>
    </row>
    <row r="53">
      <c r="A53" s="17">
        <v>209708.0</v>
      </c>
      <c r="B53" s="5">
        <f t="shared" si="1"/>
        <v>40974</v>
      </c>
      <c r="C53" s="3">
        <v>122.8</v>
      </c>
      <c r="D53" s="3">
        <v>122.83</v>
      </c>
      <c r="E53" s="3">
        <v>120.54</v>
      </c>
      <c r="F53" s="3">
        <v>120.92</v>
      </c>
      <c r="G53" s="3">
        <v>-1.4</v>
      </c>
      <c r="H53" s="6">
        <v>-0.0114</v>
      </c>
      <c r="I53" s="15">
        <v>125679.0</v>
      </c>
      <c r="J53" s="15">
        <v>139681.0</v>
      </c>
    </row>
    <row r="54">
      <c r="A54" s="17">
        <v>157550.0</v>
      </c>
      <c r="B54" s="5">
        <f t="shared" si="1"/>
        <v>40973</v>
      </c>
      <c r="C54" s="3">
        <v>121.85</v>
      </c>
      <c r="D54" s="3">
        <v>122.97</v>
      </c>
      <c r="E54" s="3">
        <v>120.86</v>
      </c>
      <c r="F54" s="3">
        <v>122.32</v>
      </c>
      <c r="G54" s="3">
        <v>0.42</v>
      </c>
      <c r="H54" s="3">
        <v>0.0034000000000000002</v>
      </c>
      <c r="I54" s="15">
        <v>75668.0</v>
      </c>
      <c r="J54" s="15">
        <v>136939.0</v>
      </c>
    </row>
    <row r="55">
      <c r="A55" s="7">
        <v>41038.0</v>
      </c>
      <c r="B55" s="5">
        <f t="shared" si="1"/>
        <v>40970</v>
      </c>
      <c r="C55" s="3">
        <v>123.92</v>
      </c>
      <c r="D55" s="3">
        <v>123.96</v>
      </c>
      <c r="E55" s="3">
        <v>121.37</v>
      </c>
      <c r="F55" s="3">
        <v>121.9</v>
      </c>
      <c r="G55" s="3">
        <v>-2.19</v>
      </c>
      <c r="H55" s="6">
        <v>-0.0176</v>
      </c>
      <c r="I55" s="15">
        <v>99019.0</v>
      </c>
      <c r="J55" s="15">
        <v>132869.0</v>
      </c>
    </row>
    <row r="56">
      <c r="A56" s="8">
        <v>113.05</v>
      </c>
      <c r="B56" s="5">
        <f t="shared" si="1"/>
        <v>40969</v>
      </c>
      <c r="C56" s="3">
        <v>120.9</v>
      </c>
      <c r="D56" s="3">
        <v>126.12</v>
      </c>
      <c r="E56" s="3">
        <v>120.69</v>
      </c>
      <c r="F56" s="3">
        <v>124.09</v>
      </c>
      <c r="G56" s="3">
        <v>3.24</v>
      </c>
      <c r="H56" s="3">
        <v>0.0268</v>
      </c>
      <c r="I56" s="15">
        <v>138808.0</v>
      </c>
      <c r="J56" s="15">
        <v>134928.0</v>
      </c>
    </row>
    <row r="57">
      <c r="A57" s="8">
        <v>113.27</v>
      </c>
      <c r="B57" s="5">
        <f t="shared" si="1"/>
        <v>40968</v>
      </c>
      <c r="C57" s="3">
        <v>120.2</v>
      </c>
      <c r="D57" s="3">
        <v>121.36</v>
      </c>
      <c r="E57" s="3">
        <v>118.71</v>
      </c>
      <c r="F57" s="3">
        <v>120.85</v>
      </c>
      <c r="G57" s="3">
        <v>0.77</v>
      </c>
      <c r="H57" s="3">
        <v>0.0064</v>
      </c>
      <c r="I57" s="15">
        <v>108622.0</v>
      </c>
      <c r="J57" s="15">
        <v>126907.0</v>
      </c>
    </row>
    <row r="58">
      <c r="A58" s="8">
        <v>111.31</v>
      </c>
      <c r="B58" s="5">
        <f t="shared" si="1"/>
        <v>40967</v>
      </c>
      <c r="C58" s="3">
        <v>122.51</v>
      </c>
      <c r="D58" s="3">
        <v>122.51</v>
      </c>
      <c r="E58" s="3">
        <v>120.02</v>
      </c>
      <c r="F58" s="3">
        <v>120.08</v>
      </c>
      <c r="G58" s="3">
        <v>-2.58</v>
      </c>
      <c r="H58" s="6">
        <v>-0.021</v>
      </c>
      <c r="I58" s="15">
        <v>89284.0</v>
      </c>
      <c r="J58" s="15">
        <v>134256.0</v>
      </c>
    </row>
    <row r="59">
      <c r="A59" s="8">
        <v>113.2</v>
      </c>
      <c r="B59" s="5">
        <f t="shared" si="1"/>
        <v>40966</v>
      </c>
      <c r="C59" s="3">
        <v>123.65</v>
      </c>
      <c r="D59" s="3">
        <v>123.76</v>
      </c>
      <c r="E59" s="3">
        <v>121.56</v>
      </c>
      <c r="F59" s="3">
        <v>122.66</v>
      </c>
      <c r="G59" s="3">
        <v>-1.14</v>
      </c>
      <c r="H59" s="6">
        <v>-0.0092</v>
      </c>
      <c r="I59" s="15">
        <v>70785.0</v>
      </c>
      <c r="J59" s="15">
        <v>130891.0</v>
      </c>
    </row>
    <row r="60">
      <c r="A60" s="9">
        <f>+0.47</f>
        <v>0.47</v>
      </c>
      <c r="B60" s="5">
        <f t="shared" si="1"/>
        <v>40963</v>
      </c>
      <c r="C60" s="3">
        <v>122.25</v>
      </c>
      <c r="D60" s="3">
        <v>123.89</v>
      </c>
      <c r="E60" s="3">
        <v>121.53</v>
      </c>
      <c r="F60" s="3">
        <v>123.8</v>
      </c>
      <c r="G60" s="3">
        <v>1.97</v>
      </c>
      <c r="H60" s="3">
        <v>0.016200000000000003</v>
      </c>
      <c r="I60" s="15">
        <v>73054.0</v>
      </c>
      <c r="J60" s="15">
        <v>124095.0</v>
      </c>
    </row>
    <row r="61">
      <c r="A61" s="9">
        <f>+0.42%</f>
        <v>0.0042</v>
      </c>
      <c r="B61" s="5">
        <f t="shared" si="1"/>
        <v>40962</v>
      </c>
      <c r="C61" s="3">
        <v>120.9</v>
      </c>
      <c r="D61" s="3">
        <v>122.49</v>
      </c>
      <c r="E61" s="3">
        <v>120.35</v>
      </c>
      <c r="F61" s="3">
        <v>121.83</v>
      </c>
      <c r="G61" s="3">
        <v>0.85</v>
      </c>
      <c r="H61" s="3">
        <v>0.006999999999999999</v>
      </c>
      <c r="I61" s="15">
        <v>95596.0</v>
      </c>
      <c r="J61" s="15">
        <v>128445.0</v>
      </c>
    </row>
    <row r="62">
      <c r="A62" s="16">
        <v>251781.0</v>
      </c>
      <c r="B62" s="5">
        <f t="shared" si="1"/>
        <v>40961</v>
      </c>
      <c r="C62" s="3">
        <v>120.06</v>
      </c>
      <c r="D62" s="3">
        <v>121.32</v>
      </c>
      <c r="E62" s="3">
        <v>119.5</v>
      </c>
      <c r="F62" s="3">
        <v>120.98</v>
      </c>
      <c r="G62" s="3">
        <v>0.69</v>
      </c>
      <c r="H62" s="3">
        <v>0.005699999999999999</v>
      </c>
      <c r="I62" s="15">
        <v>92636.0</v>
      </c>
      <c r="J62" s="15">
        <v>126295.0</v>
      </c>
    </row>
    <row r="63">
      <c r="A63" s="16">
        <v>175314.0</v>
      </c>
      <c r="B63" s="5">
        <f t="shared" si="1"/>
        <v>40960</v>
      </c>
      <c r="C63" s="3">
        <v>118.77</v>
      </c>
      <c r="D63" s="3">
        <v>120.51</v>
      </c>
      <c r="E63" s="3">
        <v>118.09</v>
      </c>
      <c r="F63" s="3">
        <v>120.29</v>
      </c>
      <c r="G63" s="3">
        <v>1.49</v>
      </c>
      <c r="H63" s="3">
        <v>0.0125</v>
      </c>
      <c r="I63" s="15">
        <v>64808.0</v>
      </c>
      <c r="J63" s="15">
        <v>116766.0</v>
      </c>
    </row>
    <row r="64">
      <c r="A64" s="7">
        <v>41037.0</v>
      </c>
      <c r="B64" s="5">
        <f t="shared" si="1"/>
        <v>40959</v>
      </c>
      <c r="C64" s="3">
        <v>119.44</v>
      </c>
      <c r="D64" s="3">
        <v>119.59</v>
      </c>
      <c r="E64" s="3">
        <v>118.37</v>
      </c>
      <c r="F64" s="3">
        <v>118.8</v>
      </c>
      <c r="G64" s="3">
        <v>0.67</v>
      </c>
      <c r="H64" s="3">
        <v>0.005699999999999999</v>
      </c>
      <c r="I64" s="15">
        <v>20091.0</v>
      </c>
      <c r="J64" s="15">
        <v>116280.0</v>
      </c>
    </row>
    <row r="65">
      <c r="A65" s="8">
        <v>113.16</v>
      </c>
      <c r="B65" s="5">
        <f t="shared" si="1"/>
        <v>40956</v>
      </c>
      <c r="C65" s="3">
        <v>118.89</v>
      </c>
      <c r="D65" s="3">
        <v>119.0</v>
      </c>
      <c r="E65" s="3">
        <v>117.48</v>
      </c>
      <c r="F65" s="3">
        <v>118.13</v>
      </c>
      <c r="G65" s="3">
        <v>-0.43</v>
      </c>
      <c r="H65" s="6">
        <v>-0.0036</v>
      </c>
      <c r="I65" s="15">
        <v>88659.0</v>
      </c>
      <c r="J65" s="15">
        <v>114892.0</v>
      </c>
    </row>
    <row r="66">
      <c r="A66" s="8">
        <v>113.64</v>
      </c>
      <c r="B66" s="5">
        <f t="shared" si="1"/>
        <v>40955</v>
      </c>
      <c r="C66" s="3">
        <v>117.47</v>
      </c>
      <c r="D66" s="3">
        <v>118.79</v>
      </c>
      <c r="E66" s="3">
        <v>116.95</v>
      </c>
      <c r="F66" s="3">
        <v>118.56</v>
      </c>
      <c r="G66" s="3">
        <v>0.99</v>
      </c>
      <c r="H66" s="3">
        <v>0.0084</v>
      </c>
      <c r="I66" s="15">
        <v>105451.0</v>
      </c>
      <c r="J66" s="15">
        <v>112926.0</v>
      </c>
    </row>
    <row r="67">
      <c r="A67" s="8">
        <v>110.53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112.73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-0.43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-0.0038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265163.0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190392.0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41036.0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112.8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113.5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110.34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113.16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-0.02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-2.0E-4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168409.0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206655.0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41033.0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115.91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116.29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111.76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113.18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-2.9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-0.025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337409.0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211686.0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41032.0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118.2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118.45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115.92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116.08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-2.12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-0.0179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242771.0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225003.0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41031.0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119.7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119.8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117.64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118.2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-1.46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-0.0122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227350.0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232201.0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41030.0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119.28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120.02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118.8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119.66</v>
      </c>
      <c r="B113" s="3" t="str">
        <f t="shared" si="1"/>
        <v/>
      </c>
    </row>
    <row r="114">
      <c r="A114" s="9">
        <f>+0.19</f>
        <v>0.19</v>
      </c>
      <c r="B114" s="3" t="str">
        <f t="shared" si="1"/>
        <v>#REF!</v>
      </c>
    </row>
    <row r="115">
      <c r="A115" s="9">
        <f>+0.16%</f>
        <v>0.0016</v>
      </c>
      <c r="B115" s="3" t="str">
        <f t="shared" si="1"/>
        <v>#REF!</v>
      </c>
    </row>
    <row r="116">
      <c r="A116" s="16">
        <v>171623.0</v>
      </c>
      <c r="B116" s="3" t="str">
        <f t="shared" si="1"/>
        <v>#REF!</v>
      </c>
    </row>
    <row r="117">
      <c r="A117" s="16">
        <v>243596.0</v>
      </c>
      <c r="B117" s="3" t="str">
        <f t="shared" si="1"/>
        <v>#REF!</v>
      </c>
    </row>
    <row r="118">
      <c r="A118" s="7">
        <v>41029.0</v>
      </c>
      <c r="B118" s="3" t="str">
        <f t="shared" si="1"/>
        <v>#REF!</v>
      </c>
    </row>
    <row r="119">
      <c r="A119" s="8">
        <v>119.7</v>
      </c>
      <c r="B119" s="3" t="str">
        <f t="shared" si="1"/>
        <v>#REF!</v>
      </c>
    </row>
    <row r="120">
      <c r="A120" s="8">
        <v>119.79</v>
      </c>
      <c r="B120" s="3" t="str">
        <f t="shared" si="1"/>
        <v>#REF!</v>
      </c>
    </row>
    <row r="121">
      <c r="A121" s="8">
        <v>118.73</v>
      </c>
      <c r="B121" s="3" t="str">
        <f t="shared" si="1"/>
        <v>#REF!</v>
      </c>
    </row>
    <row r="122">
      <c r="A122" s="8">
        <v>119.47</v>
      </c>
      <c r="B122" s="3" t="str">
        <f t="shared" si="1"/>
        <v>#REF!</v>
      </c>
    </row>
    <row r="123">
      <c r="A123" s="11">
        <v>-0.36</v>
      </c>
      <c r="B123" s="3" t="str">
        <f t="shared" si="1"/>
        <v>#REF!</v>
      </c>
    </row>
    <row r="124">
      <c r="A124" s="12">
        <v>-0.003</v>
      </c>
      <c r="B124" s="3" t="str">
        <f t="shared" si="1"/>
        <v>#REF!</v>
      </c>
    </row>
    <row r="125">
      <c r="A125" s="17">
        <v>189940.0</v>
      </c>
      <c r="B125" s="3" t="str">
        <f t="shared" si="1"/>
        <v>#REF!</v>
      </c>
    </row>
    <row r="126">
      <c r="A126" s="17">
        <v>247088.0</v>
      </c>
      <c r="B126" s="3" t="str">
        <f t="shared" si="1"/>
        <v>#REF!</v>
      </c>
    </row>
    <row r="127">
      <c r="A127" s="7">
        <v>41026.0</v>
      </c>
      <c r="B127" s="3" t="str">
        <f t="shared" si="1"/>
        <v>#REF!</v>
      </c>
    </row>
    <row r="128">
      <c r="A128" s="8">
        <v>119.6</v>
      </c>
      <c r="B128" s="3" t="str">
        <f t="shared" si="1"/>
        <v>#REF!</v>
      </c>
    </row>
    <row r="129">
      <c r="A129" s="8">
        <v>119.95</v>
      </c>
      <c r="B129" s="3" t="str">
        <f t="shared" si="1"/>
        <v>#REF!</v>
      </c>
    </row>
    <row r="130">
      <c r="A130" s="8">
        <v>119.06</v>
      </c>
      <c r="B130" s="3" t="str">
        <f t="shared" si="1"/>
        <v>#REF!</v>
      </c>
    </row>
    <row r="131">
      <c r="A131" s="8">
        <v>119.83</v>
      </c>
      <c r="B131" s="3" t="str">
        <f t="shared" si="1"/>
        <v>#REF!</v>
      </c>
    </row>
    <row r="132">
      <c r="A132" s="11">
        <v>-0.09</v>
      </c>
      <c r="B132" s="3" t="str">
        <f t="shared" si="1"/>
        <v>#REF!</v>
      </c>
    </row>
    <row r="133">
      <c r="A133" s="12">
        <v>-8.0E-4</v>
      </c>
      <c r="B133" s="3" t="str">
        <f t="shared" si="1"/>
        <v>#REF!</v>
      </c>
    </row>
    <row r="134">
      <c r="A134" s="17">
        <v>187966.0</v>
      </c>
      <c r="B134" s="3" t="str">
        <f t="shared" si="1"/>
        <v>#REF!</v>
      </c>
    </row>
    <row r="135">
      <c r="A135" s="17">
        <v>248386.0</v>
      </c>
      <c r="B135" s="3" t="str">
        <f t="shared" si="1"/>
        <v>#REF!</v>
      </c>
    </row>
    <row r="136">
      <c r="A136" s="7">
        <v>41025.0</v>
      </c>
      <c r="B136" s="3" t="str">
        <f t="shared" si="1"/>
        <v>#REF!</v>
      </c>
    </row>
    <row r="137">
      <c r="A137" s="8">
        <v>119.05</v>
      </c>
      <c r="B137" s="3" t="str">
        <f t="shared" si="1"/>
        <v>#REF!</v>
      </c>
    </row>
    <row r="138">
      <c r="A138" s="8">
        <v>120.17</v>
      </c>
      <c r="B138" s="3" t="str">
        <f t="shared" si="1"/>
        <v>#REF!</v>
      </c>
    </row>
    <row r="139">
      <c r="A139" s="8">
        <v>118.78</v>
      </c>
      <c r="B139" s="3" t="str">
        <f t="shared" si="1"/>
        <v>#REF!</v>
      </c>
    </row>
    <row r="140">
      <c r="A140" s="8">
        <v>119.92</v>
      </c>
      <c r="B140" s="3" t="str">
        <f t="shared" si="1"/>
        <v>#REF!</v>
      </c>
    </row>
    <row r="141">
      <c r="A141" s="9">
        <f>+0.8</f>
        <v>0.8</v>
      </c>
      <c r="B141" s="3" t="str">
        <f t="shared" si="1"/>
        <v>#REF!</v>
      </c>
    </row>
    <row r="142">
      <c r="A142" s="9">
        <f>+0.67%</f>
        <v>0.0067</v>
      </c>
      <c r="B142" s="3" t="str">
        <f t="shared" si="1"/>
        <v>#REF!</v>
      </c>
    </row>
    <row r="143">
      <c r="A143" s="16">
        <v>237084.0</v>
      </c>
      <c r="B143" s="3" t="str">
        <f t="shared" si="1"/>
        <v>#REF!</v>
      </c>
    </row>
    <row r="144">
      <c r="A144" s="16">
        <v>249677.0</v>
      </c>
      <c r="B144" s="3" t="str">
        <f t="shared" si="1"/>
        <v>#REF!</v>
      </c>
    </row>
    <row r="145">
      <c r="A145" s="7">
        <v>41024.0</v>
      </c>
      <c r="B145" s="3" t="str">
        <f t="shared" si="1"/>
        <v>#REF!</v>
      </c>
    </row>
    <row r="146">
      <c r="A146" s="8">
        <v>118.38</v>
      </c>
      <c r="B146" s="3" t="str">
        <f t="shared" si="1"/>
        <v>#REF!</v>
      </c>
    </row>
    <row r="147">
      <c r="A147" s="8">
        <v>119.25</v>
      </c>
      <c r="B147" s="3" t="str">
        <f t="shared" si="1"/>
        <v>#REF!</v>
      </c>
    </row>
    <row r="148">
      <c r="A148" s="8">
        <v>117.45</v>
      </c>
      <c r="B148" s="3" t="str">
        <f t="shared" si="1"/>
        <v>#REF!</v>
      </c>
    </row>
    <row r="149">
      <c r="A149" s="8">
        <v>119.12</v>
      </c>
      <c r="B149" s="3" t="str">
        <f t="shared" si="1"/>
        <v>#REF!</v>
      </c>
    </row>
    <row r="150">
      <c r="A150" s="9">
        <f>+0.96</f>
        <v>0.96</v>
      </c>
      <c r="B150" s="3" t="str">
        <f t="shared" si="1"/>
        <v>#REF!</v>
      </c>
    </row>
    <row r="151">
      <c r="A151" s="9">
        <f>+0.81%</f>
        <v>0.0081</v>
      </c>
      <c r="B151" s="3" t="str">
        <f t="shared" si="1"/>
        <v>#REF!</v>
      </c>
    </row>
    <row r="152">
      <c r="A152" s="16">
        <v>254855.0</v>
      </c>
      <c r="B152" s="3" t="str">
        <f t="shared" si="1"/>
        <v>#REF!</v>
      </c>
    </row>
    <row r="153">
      <c r="A153" s="16">
        <v>260769.0</v>
      </c>
      <c r="B153" s="3" t="str">
        <f t="shared" si="1"/>
        <v>#REF!</v>
      </c>
    </row>
    <row r="154">
      <c r="A154" s="7">
        <v>41023.0</v>
      </c>
      <c r="B154" s="3" t="str">
        <f t="shared" si="1"/>
        <v>#REF!</v>
      </c>
    </row>
    <row r="155">
      <c r="A155" s="8">
        <v>118.75</v>
      </c>
      <c r="B155" s="3" t="str">
        <f t="shared" si="1"/>
        <v>#REF!</v>
      </c>
    </row>
    <row r="156">
      <c r="A156" s="8">
        <v>118.94</v>
      </c>
      <c r="B156" s="3" t="str">
        <f t="shared" si="1"/>
        <v>#REF!</v>
      </c>
    </row>
    <row r="157">
      <c r="A157" s="8">
        <v>117.85</v>
      </c>
      <c r="B157" s="3" t="str">
        <f t="shared" si="1"/>
        <v>#REF!</v>
      </c>
    </row>
    <row r="158">
      <c r="A158" s="8">
        <v>118.16</v>
      </c>
      <c r="B158" s="3" t="str">
        <f t="shared" si="1"/>
        <v>#REF!</v>
      </c>
    </row>
    <row r="159">
      <c r="A159" s="11">
        <v>-0.55</v>
      </c>
      <c r="B159" s="3" t="str">
        <f t="shared" si="1"/>
        <v>#REF!</v>
      </c>
    </row>
    <row r="160">
      <c r="A160" s="12">
        <v>-0.0046</v>
      </c>
      <c r="B160" s="3" t="str">
        <f t="shared" si="1"/>
        <v>#REF!</v>
      </c>
    </row>
    <row r="161">
      <c r="A161" s="17">
        <v>185752.0</v>
      </c>
      <c r="B161" s="3" t="str">
        <f t="shared" si="1"/>
        <v>#REF!</v>
      </c>
    </row>
    <row r="162">
      <c r="A162" s="17">
        <v>262411.0</v>
      </c>
      <c r="B162" s="3" t="str">
        <f t="shared" si="1"/>
        <v>#REF!</v>
      </c>
    </row>
    <row r="163">
      <c r="A163" s="7">
        <v>41022.0</v>
      </c>
      <c r="B163" s="3" t="str">
        <f t="shared" si="1"/>
        <v>#REF!</v>
      </c>
    </row>
    <row r="164">
      <c r="A164" s="8">
        <v>118.7</v>
      </c>
      <c r="B164" s="3" t="str">
        <f t="shared" si="1"/>
        <v>#REF!</v>
      </c>
    </row>
    <row r="165">
      <c r="A165" s="8">
        <v>118.91</v>
      </c>
      <c r="B165" s="3" t="str">
        <f t="shared" si="1"/>
        <v>#REF!</v>
      </c>
    </row>
    <row r="166">
      <c r="A166" s="8">
        <v>117.21</v>
      </c>
      <c r="B166" s="3" t="str">
        <f t="shared" si="1"/>
        <v>#REF!</v>
      </c>
    </row>
    <row r="167">
      <c r="A167" s="8">
        <v>118.71</v>
      </c>
      <c r="B167" s="3" t="str">
        <f t="shared" si="1"/>
        <v>#REF!</v>
      </c>
    </row>
    <row r="168">
      <c r="A168" s="11">
        <v>-0.05</v>
      </c>
      <c r="B168" s="3" t="str">
        <f t="shared" si="1"/>
        <v>#REF!</v>
      </c>
    </row>
    <row r="169">
      <c r="A169" s="12">
        <v>-4.0E-4</v>
      </c>
      <c r="B169" s="3" t="str">
        <f t="shared" si="1"/>
        <v>#REF!</v>
      </c>
    </row>
    <row r="170">
      <c r="A170" s="17">
        <v>218429.0</v>
      </c>
      <c r="B170" s="3" t="str">
        <f t="shared" si="1"/>
        <v>#REF!</v>
      </c>
    </row>
    <row r="171">
      <c r="A171" s="17">
        <v>268029.0</v>
      </c>
      <c r="B171" s="3" t="str">
        <f t="shared" si="1"/>
        <v>#REF!</v>
      </c>
    </row>
    <row r="172">
      <c r="A172" s="7">
        <v>41019.0</v>
      </c>
      <c r="B172" s="3" t="str">
        <f t="shared" si="1"/>
        <v>#REF!</v>
      </c>
    </row>
    <row r="173">
      <c r="A173" s="8">
        <v>118.01</v>
      </c>
      <c r="B173" s="3" t="str">
        <f t="shared" si="1"/>
        <v>#REF!</v>
      </c>
    </row>
    <row r="174">
      <c r="A174" s="8">
        <v>119.69</v>
      </c>
      <c r="B174" s="3" t="str">
        <f t="shared" si="1"/>
        <v>#REF!</v>
      </c>
    </row>
    <row r="175">
      <c r="A175" s="8">
        <v>117.87</v>
      </c>
      <c r="B175" s="3" t="str">
        <f t="shared" si="1"/>
        <v>#REF!</v>
      </c>
    </row>
    <row r="176">
      <c r="A176" s="8">
        <v>118.76</v>
      </c>
      <c r="B176" s="3" t="str">
        <f t="shared" si="1"/>
        <v>#REF!</v>
      </c>
    </row>
    <row r="177">
      <c r="A177" s="9">
        <f>+0.76</f>
        <v>0.76</v>
      </c>
      <c r="B177" s="3" t="str">
        <f t="shared" si="1"/>
        <v>#REF!</v>
      </c>
    </row>
    <row r="178">
      <c r="A178" s="9">
        <f>+0.64%</f>
        <v>0.0064</v>
      </c>
      <c r="B178" s="3" t="str">
        <f t="shared" si="1"/>
        <v>#REF!</v>
      </c>
    </row>
    <row r="179">
      <c r="A179" s="16">
        <v>190550.0</v>
      </c>
      <c r="B179" s="3" t="str">
        <f t="shared" si="1"/>
        <v>#REF!</v>
      </c>
    </row>
    <row r="180">
      <c r="A180" s="16">
        <v>274491.0</v>
      </c>
      <c r="B180" s="3" t="str">
        <f t="shared" si="1"/>
        <v>#REF!</v>
      </c>
    </row>
    <row r="181">
      <c r="A181" s="7">
        <v>41018.0</v>
      </c>
      <c r="B181" s="3" t="str">
        <f t="shared" si="1"/>
        <v>#REF!</v>
      </c>
    </row>
    <row r="182">
      <c r="A182" s="8">
        <v>118.15</v>
      </c>
      <c r="B182" s="3" t="str">
        <f t="shared" si="1"/>
        <v>#REF!</v>
      </c>
    </row>
    <row r="183">
      <c r="A183" s="8">
        <v>119.15</v>
      </c>
      <c r="B183" s="3" t="str">
        <f t="shared" si="1"/>
        <v>#REF!</v>
      </c>
    </row>
    <row r="184">
      <c r="A184" s="8">
        <v>117.68</v>
      </c>
      <c r="B184" s="3" t="str">
        <f t="shared" si="1"/>
        <v>#REF!</v>
      </c>
    </row>
    <row r="185">
      <c r="A185" s="8">
        <v>118.0</v>
      </c>
      <c r="B185" s="3" t="str">
        <f t="shared" si="1"/>
        <v>#REF!</v>
      </c>
    </row>
    <row r="186">
      <c r="A186" s="9">
        <f>+0.03</f>
        <v>0.03</v>
      </c>
      <c r="B186" s="3" t="str">
        <f t="shared" si="1"/>
        <v>#REF!</v>
      </c>
    </row>
    <row r="187">
      <c r="A187" s="9">
        <f>+0.03%</f>
        <v>0.0003</v>
      </c>
      <c r="B187" s="3" t="str">
        <f t="shared" si="1"/>
        <v>#REF!</v>
      </c>
    </row>
    <row r="188">
      <c r="A188" s="16">
        <v>216095.0</v>
      </c>
      <c r="B188" s="3" t="str">
        <f t="shared" si="1"/>
        <v>#REF!</v>
      </c>
    </row>
    <row r="189">
      <c r="A189" s="16">
        <v>270691.0</v>
      </c>
      <c r="B189" s="3" t="str">
        <f t="shared" si="1"/>
        <v>#REF!</v>
      </c>
    </row>
    <row r="190">
      <c r="A190" s="7">
        <v>41017.0</v>
      </c>
      <c r="B190" s="3" t="str">
        <f t="shared" si="1"/>
        <v>#REF!</v>
      </c>
    </row>
    <row r="191">
      <c r="A191" s="8">
        <v>118.45</v>
      </c>
      <c r="B191" s="3" t="str">
        <f t="shared" si="1"/>
        <v>#REF!</v>
      </c>
    </row>
    <row r="192">
      <c r="A192" s="8">
        <v>118.85</v>
      </c>
      <c r="B192" s="3" t="str">
        <f t="shared" si="1"/>
        <v>#REF!</v>
      </c>
    </row>
    <row r="193">
      <c r="A193" s="8">
        <v>116.7</v>
      </c>
      <c r="B193" s="3" t="str">
        <f t="shared" si="1"/>
        <v>#REF!</v>
      </c>
    </row>
    <row r="194">
      <c r="A194" s="8">
        <v>117.97</v>
      </c>
      <c r="B194" s="3" t="str">
        <f t="shared" si="1"/>
        <v>#REF!</v>
      </c>
    </row>
    <row r="195">
      <c r="A195" s="11">
        <v>-0.81</v>
      </c>
      <c r="B195" s="3" t="str">
        <f t="shared" si="1"/>
        <v>#REF!</v>
      </c>
    </row>
    <row r="196">
      <c r="A196" s="12">
        <v>-0.0068</v>
      </c>
      <c r="B196" s="3" t="str">
        <f t="shared" si="1"/>
        <v>#REF!</v>
      </c>
    </row>
    <row r="197">
      <c r="A197" s="17">
        <v>263414.0</v>
      </c>
      <c r="B197" s="3" t="str">
        <f t="shared" si="1"/>
        <v>#REF!</v>
      </c>
    </row>
    <row r="198">
      <c r="A198" s="17">
        <v>270810.0</v>
      </c>
      <c r="B198" s="3" t="str">
        <f t="shared" si="1"/>
        <v>#REF!</v>
      </c>
    </row>
    <row r="199">
      <c r="A199" s="7">
        <v>41016.0</v>
      </c>
      <c r="B199" s="3" t="str">
        <f t="shared" si="1"/>
        <v>#REF!</v>
      </c>
    </row>
    <row r="200">
      <c r="A200" s="8">
        <v>118.53</v>
      </c>
      <c r="B200" s="3" t="str">
        <f t="shared" si="1"/>
        <v>#REF!</v>
      </c>
    </row>
    <row r="201">
      <c r="A201" s="8">
        <v>119.34</v>
      </c>
      <c r="B201" s="3" t="str">
        <f t="shared" si="1"/>
        <v>#REF!</v>
      </c>
    </row>
    <row r="202">
      <c r="A202" s="8">
        <v>117.98</v>
      </c>
      <c r="B202" s="3" t="str">
        <f t="shared" si="1"/>
        <v>#REF!</v>
      </c>
    </row>
    <row r="203">
      <c r="A203" s="8">
        <v>118.78</v>
      </c>
      <c r="B203" s="3" t="str">
        <f t="shared" si="1"/>
        <v>#REF!</v>
      </c>
    </row>
    <row r="204">
      <c r="A204" s="9">
        <f>+0.1</f>
        <v>0.1</v>
      </c>
      <c r="B204" s="3" t="str">
        <f t="shared" si="1"/>
        <v>#REF!</v>
      </c>
    </row>
    <row r="205">
      <c r="A205" s="9">
        <f>+0.08%</f>
        <v>0.0008</v>
      </c>
      <c r="B205" s="3" t="str">
        <f t="shared" si="1"/>
        <v>#REF!</v>
      </c>
    </row>
    <row r="206">
      <c r="A206" s="16">
        <v>260619.0</v>
      </c>
      <c r="B206" s="3" t="str">
        <f t="shared" si="1"/>
        <v>#REF!</v>
      </c>
    </row>
    <row r="207">
      <c r="A207" s="16">
        <v>277085.0</v>
      </c>
      <c r="B207" s="3" t="str">
        <f t="shared" si="1"/>
        <v>#REF!</v>
      </c>
    </row>
    <row r="208">
      <c r="A208" s="7">
        <v>41015.0</v>
      </c>
      <c r="B208" s="3" t="str">
        <f t="shared" si="1"/>
        <v>#REF!</v>
      </c>
    </row>
    <row r="209">
      <c r="A209" s="8">
        <v>120.44</v>
      </c>
      <c r="B209" s="3" t="str">
        <f t="shared" si="1"/>
        <v>#REF!</v>
      </c>
    </row>
    <row r="210">
      <c r="A210" s="8">
        <v>121.0</v>
      </c>
      <c r="B210" s="3" t="str">
        <f t="shared" si="1"/>
        <v>#REF!</v>
      </c>
    </row>
    <row r="211">
      <c r="A211" s="8">
        <v>118.2</v>
      </c>
      <c r="B211" s="3" t="str">
        <f t="shared" si="1"/>
        <v>#REF!</v>
      </c>
    </row>
    <row r="212">
      <c r="A212" s="8">
        <v>118.68</v>
      </c>
      <c r="B212" s="3" t="str">
        <f t="shared" si="1"/>
        <v>#REF!</v>
      </c>
    </row>
    <row r="213">
      <c r="A213" s="11">
        <v>-2.53</v>
      </c>
      <c r="B213" s="3" t="str">
        <f t="shared" si="1"/>
        <v>#REF!</v>
      </c>
    </row>
    <row r="214">
      <c r="A214" s="12">
        <v>-0.0209</v>
      </c>
      <c r="B214" s="3" t="str">
        <f t="shared" si="1"/>
        <v>#REF!</v>
      </c>
    </row>
    <row r="215">
      <c r="A215" s="17">
        <v>248374.0</v>
      </c>
      <c r="B215" s="3" t="str">
        <f t="shared" si="1"/>
        <v>#REF!</v>
      </c>
    </row>
    <row r="216">
      <c r="A216" s="17">
        <v>278627.0</v>
      </c>
      <c r="B216" s="3" t="str">
        <f t="shared" si="1"/>
        <v>#REF!</v>
      </c>
    </row>
    <row r="217">
      <c r="A217" s="7">
        <v>41012.0</v>
      </c>
      <c r="B217" s="3" t="str">
        <f t="shared" si="1"/>
        <v>#REF!</v>
      </c>
    </row>
    <row r="218">
      <c r="A218" s="8">
        <v>121.7</v>
      </c>
      <c r="B218" s="3" t="str">
        <f t="shared" si="1"/>
        <v>#REF!</v>
      </c>
    </row>
    <row r="219">
      <c r="A219" s="8">
        <v>121.74</v>
      </c>
      <c r="B219" s="3" t="str">
        <f t="shared" si="1"/>
        <v>#REF!</v>
      </c>
    </row>
    <row r="220">
      <c r="A220" s="8">
        <v>120.37</v>
      </c>
      <c r="B220" s="3" t="str">
        <f t="shared" si="1"/>
        <v>#REF!</v>
      </c>
    </row>
    <row r="221">
      <c r="A221" s="8">
        <v>121.21</v>
      </c>
      <c r="B221" s="3" t="str">
        <f t="shared" si="1"/>
        <v>#REF!</v>
      </c>
    </row>
    <row r="222">
      <c r="A222" s="11">
        <v>-0.31</v>
      </c>
      <c r="B222" s="3" t="str">
        <f t="shared" si="1"/>
        <v>#REF!</v>
      </c>
    </row>
    <row r="223">
      <c r="A223" s="12">
        <v>-0.0026</v>
      </c>
      <c r="B223" s="3" t="str">
        <f t="shared" si="1"/>
        <v>#REF!</v>
      </c>
    </row>
    <row r="224">
      <c r="A224" s="17">
        <v>186776.0</v>
      </c>
      <c r="B224" s="3" t="str">
        <f t="shared" si="1"/>
        <v>#REF!</v>
      </c>
    </row>
    <row r="225">
      <c r="A225" s="17">
        <v>301768.0</v>
      </c>
      <c r="B225" s="3" t="str">
        <f t="shared" si="1"/>
        <v>#REF!</v>
      </c>
    </row>
    <row r="226">
      <c r="A226" s="7">
        <v>41011.0</v>
      </c>
      <c r="B226" s="3" t="str">
        <f t="shared" si="1"/>
        <v>#REF!</v>
      </c>
    </row>
    <row r="227">
      <c r="A227" s="8">
        <v>119.85</v>
      </c>
      <c r="B227" s="3" t="str">
        <f t="shared" si="1"/>
        <v>#REF!</v>
      </c>
    </row>
    <row r="228">
      <c r="A228" s="8">
        <v>121.75</v>
      </c>
      <c r="B228" s="3" t="str">
        <f t="shared" si="1"/>
        <v>#REF!</v>
      </c>
    </row>
    <row r="229">
      <c r="A229" s="8">
        <v>119.14</v>
      </c>
      <c r="B229" s="3" t="str">
        <f t="shared" si="1"/>
        <v>#REF!</v>
      </c>
    </row>
    <row r="230">
      <c r="A230" s="8">
        <v>121.52</v>
      </c>
      <c r="B230" s="3" t="str">
        <f t="shared" si="1"/>
        <v>#REF!</v>
      </c>
    </row>
    <row r="231">
      <c r="A231" s="9">
        <f>+1.65</f>
        <v>1.65</v>
      </c>
      <c r="B231" s="3" t="str">
        <f t="shared" si="1"/>
        <v>#REF!</v>
      </c>
    </row>
    <row r="232">
      <c r="A232" s="9">
        <f>+1.38%</f>
        <v>0.0138</v>
      </c>
      <c r="B232" s="3" t="str">
        <f t="shared" si="1"/>
        <v>#REF!</v>
      </c>
    </row>
    <row r="233">
      <c r="A233" s="16">
        <v>284206.0</v>
      </c>
      <c r="B233" s="3" t="str">
        <f t="shared" si="1"/>
        <v>#REF!</v>
      </c>
    </row>
    <row r="234">
      <c r="A234" s="16">
        <v>290851.0</v>
      </c>
      <c r="B234" s="3" t="str">
        <f t="shared" si="1"/>
        <v>#REF!</v>
      </c>
    </row>
    <row r="235">
      <c r="A235" s="7">
        <v>41010.0</v>
      </c>
      <c r="B235" s="3" t="str">
        <f t="shared" si="1"/>
        <v>#REF!</v>
      </c>
    </row>
    <row r="236">
      <c r="A236" s="8">
        <v>119.34</v>
      </c>
      <c r="B236" s="3" t="str">
        <f t="shared" si="1"/>
        <v>#REF!</v>
      </c>
    </row>
    <row r="237">
      <c r="A237" s="8">
        <v>120.52</v>
      </c>
      <c r="B237" s="3" t="str">
        <f t="shared" si="1"/>
        <v>#REF!</v>
      </c>
    </row>
    <row r="238">
      <c r="A238" s="8">
        <v>118.71</v>
      </c>
      <c r="B238" s="3" t="str">
        <f t="shared" si="1"/>
        <v>#REF!</v>
      </c>
    </row>
    <row r="239">
      <c r="A239" s="8">
        <v>119.87</v>
      </c>
      <c r="B239" s="3" t="str">
        <f t="shared" si="1"/>
        <v>#REF!</v>
      </c>
    </row>
    <row r="240">
      <c r="A240" s="9">
        <f>+0.37</f>
        <v>0.37</v>
      </c>
      <c r="B240" s="3" t="str">
        <f t="shared" si="1"/>
        <v>#REF!</v>
      </c>
    </row>
    <row r="241">
      <c r="A241" s="9">
        <f>+0.31%</f>
        <v>0.0031</v>
      </c>
      <c r="B241" s="3" t="str">
        <f t="shared" si="1"/>
        <v>#REF!</v>
      </c>
    </row>
    <row r="242">
      <c r="A242" s="16">
        <v>230937.0</v>
      </c>
      <c r="B242" s="3" t="str">
        <f t="shared" si="1"/>
        <v>#REF!</v>
      </c>
    </row>
    <row r="243">
      <c r="A243" s="16">
        <v>274283.0</v>
      </c>
      <c r="B243" s="3" t="str">
        <f t="shared" si="1"/>
        <v>#REF!</v>
      </c>
    </row>
    <row r="244">
      <c r="A244" s="7">
        <v>41009.0</v>
      </c>
      <c r="B244" s="3" t="str">
        <f t="shared" si="1"/>
        <v>#REF!</v>
      </c>
    </row>
    <row r="245">
      <c r="A245" s="8">
        <v>122.0</v>
      </c>
      <c r="B245" s="3" t="str">
        <f t="shared" si="1"/>
        <v>#REF!</v>
      </c>
    </row>
    <row r="246">
      <c r="A246" s="8">
        <v>122.25</v>
      </c>
      <c r="B246" s="3" t="str">
        <f t="shared" si="1"/>
        <v>#REF!</v>
      </c>
    </row>
    <row r="247">
      <c r="A247" s="8">
        <v>119.12</v>
      </c>
      <c r="B247" s="3" t="str">
        <f t="shared" si="1"/>
        <v>#REF!</v>
      </c>
    </row>
    <row r="248">
      <c r="A248" s="8">
        <v>119.5</v>
      </c>
      <c r="B248" s="3" t="str">
        <f t="shared" si="1"/>
        <v>#REF!</v>
      </c>
    </row>
    <row r="249">
      <c r="A249" s="11">
        <v>-2.63</v>
      </c>
      <c r="B249" s="3" t="str">
        <f t="shared" si="1"/>
        <v>#REF!</v>
      </c>
    </row>
    <row r="250">
      <c r="A250" s="12">
        <v>-0.0215</v>
      </c>
      <c r="B250" s="3" t="str">
        <f t="shared" si="1"/>
        <v>#REF!</v>
      </c>
    </row>
    <row r="251">
      <c r="A251" s="17">
        <v>206219.0</v>
      </c>
      <c r="B251" s="3" t="str">
        <f t="shared" si="1"/>
        <v>#REF!</v>
      </c>
    </row>
    <row r="252">
      <c r="A252" s="17">
        <v>273578.0</v>
      </c>
      <c r="B252" s="3" t="str">
        <f t="shared" si="1"/>
        <v>#REF!</v>
      </c>
    </row>
    <row r="253">
      <c r="A253" s="7">
        <v>41008.0</v>
      </c>
      <c r="B253" s="3" t="str">
        <f t="shared" si="1"/>
        <v>#REF!</v>
      </c>
    </row>
    <row r="254">
      <c r="A254" s="8">
        <v>122.18</v>
      </c>
      <c r="B254" s="3" t="str">
        <f t="shared" si="1"/>
        <v>#REF!</v>
      </c>
    </row>
    <row r="255">
      <c r="A255" s="8">
        <v>122.32</v>
      </c>
      <c r="B255" s="3" t="str">
        <f t="shared" si="1"/>
        <v>#REF!</v>
      </c>
    </row>
    <row r="256">
      <c r="A256" s="8">
        <v>120.5</v>
      </c>
      <c r="B256" s="3" t="str">
        <f t="shared" si="1"/>
        <v>#REF!</v>
      </c>
    </row>
    <row r="257">
      <c r="A257" s="8">
        <v>122.13</v>
      </c>
      <c r="B257" s="3" t="str">
        <f t="shared" si="1"/>
        <v>#REF!</v>
      </c>
    </row>
    <row r="258">
      <c r="A258" s="11">
        <v>-0.7</v>
      </c>
      <c r="B258" s="3" t="str">
        <f t="shared" si="1"/>
        <v>#REF!</v>
      </c>
    </row>
    <row r="259">
      <c r="A259" s="12">
        <v>-0.0057</v>
      </c>
      <c r="B259" s="3" t="str">
        <f t="shared" si="1"/>
        <v>#REF!</v>
      </c>
    </row>
    <row r="260">
      <c r="A260" s="17">
        <v>73677.0</v>
      </c>
      <c r="B260" s="3" t="str">
        <f t="shared" si="1"/>
        <v>#REF!</v>
      </c>
    </row>
    <row r="261">
      <c r="A261" s="17">
        <v>255882.0</v>
      </c>
      <c r="B261" s="3" t="str">
        <f t="shared" si="1"/>
        <v>#REF!</v>
      </c>
    </row>
    <row r="262">
      <c r="A262" s="7">
        <v>41004.0</v>
      </c>
      <c r="B262" s="3" t="str">
        <f t="shared" si="1"/>
        <v>#REF!</v>
      </c>
    </row>
    <row r="263">
      <c r="A263" s="8">
        <v>122.05</v>
      </c>
      <c r="B263" s="3" t="str">
        <f t="shared" si="1"/>
        <v>#REF!</v>
      </c>
    </row>
    <row r="264">
      <c r="A264" s="8">
        <v>123.0</v>
      </c>
      <c r="B264" s="3" t="str">
        <f t="shared" si="1"/>
        <v>#REF!</v>
      </c>
    </row>
    <row r="265">
      <c r="A265" s="8">
        <v>121.25</v>
      </c>
      <c r="B265" s="3" t="str">
        <f t="shared" si="1"/>
        <v>#REF!</v>
      </c>
    </row>
    <row r="266">
      <c r="A266" s="8">
        <v>122.83</v>
      </c>
      <c r="B266" s="3" t="str">
        <f t="shared" si="1"/>
        <v>#REF!</v>
      </c>
    </row>
    <row r="267">
      <c r="A267" s="9">
        <f>+0.97</f>
        <v>0.97</v>
      </c>
      <c r="B267" s="3" t="str">
        <f t="shared" si="1"/>
        <v>#REF!</v>
      </c>
    </row>
    <row r="268">
      <c r="A268" s="9">
        <f>+0.8%</f>
        <v>0.008</v>
      </c>
      <c r="B268" s="3" t="str">
        <f t="shared" si="1"/>
        <v>#REF!</v>
      </c>
    </row>
    <row r="269">
      <c r="A269" s="16">
        <v>154035.0</v>
      </c>
      <c r="B269" s="3" t="str">
        <f t="shared" si="1"/>
        <v>#REF!</v>
      </c>
    </row>
    <row r="270">
      <c r="A270" s="16">
        <v>250677.0</v>
      </c>
      <c r="B270" s="3" t="str">
        <f t="shared" si="1"/>
        <v>#REF!</v>
      </c>
    </row>
    <row r="271">
      <c r="A271" s="7">
        <v>41003.0</v>
      </c>
      <c r="B271" s="3" t="str">
        <f t="shared" si="1"/>
        <v>#REF!</v>
      </c>
    </row>
    <row r="272">
      <c r="A272" s="8">
        <v>124.35</v>
      </c>
      <c r="B272" s="3" t="str">
        <f t="shared" si="1"/>
        <v>#REF!</v>
      </c>
    </row>
    <row r="273">
      <c r="A273" s="8">
        <v>124.45</v>
      </c>
      <c r="B273" s="3" t="str">
        <f t="shared" si="1"/>
        <v>#REF!</v>
      </c>
    </row>
    <row r="274">
      <c r="A274" s="8">
        <v>121.82</v>
      </c>
      <c r="B274" s="3" t="str">
        <f t="shared" si="1"/>
        <v>#REF!</v>
      </c>
    </row>
    <row r="275">
      <c r="A275" s="8">
        <v>121.86</v>
      </c>
      <c r="B275" s="3" t="str">
        <f t="shared" si="1"/>
        <v>#REF!</v>
      </c>
    </row>
    <row r="276">
      <c r="A276" s="11">
        <v>-2.52</v>
      </c>
      <c r="B276" s="3" t="str">
        <f t="shared" si="1"/>
        <v>#REF!</v>
      </c>
    </row>
    <row r="277">
      <c r="A277" s="12">
        <v>-0.0203</v>
      </c>
      <c r="B277" s="3" t="str">
        <f t="shared" si="1"/>
        <v>#REF!</v>
      </c>
    </row>
    <row r="278">
      <c r="A278" s="17">
        <v>188407.0</v>
      </c>
      <c r="B278" s="3" t="str">
        <f t="shared" si="1"/>
        <v>#REF!</v>
      </c>
    </row>
    <row r="279">
      <c r="A279" s="17">
        <v>234709.0</v>
      </c>
      <c r="B279" s="3" t="str">
        <f t="shared" si="1"/>
        <v>#REF!</v>
      </c>
    </row>
    <row r="280">
      <c r="A280" s="7">
        <v>41002.0</v>
      </c>
      <c r="B280" s="3" t="str">
        <f t="shared" si="1"/>
        <v>#REF!</v>
      </c>
    </row>
    <row r="281">
      <c r="A281" s="8">
        <v>124.6</v>
      </c>
      <c r="B281" s="3" t="str">
        <f t="shared" si="1"/>
        <v>#REF!</v>
      </c>
    </row>
    <row r="282">
      <c r="A282" s="8">
        <v>125.36</v>
      </c>
      <c r="B282" s="3" t="str">
        <f t="shared" si="1"/>
        <v>#REF!</v>
      </c>
    </row>
    <row r="283">
      <c r="A283" s="8">
        <v>123.82</v>
      </c>
      <c r="B283" s="3" t="str">
        <f t="shared" si="1"/>
        <v>#REF!</v>
      </c>
    </row>
    <row r="284">
      <c r="A284" s="8">
        <v>124.38</v>
      </c>
      <c r="B284" s="3" t="str">
        <f t="shared" si="1"/>
        <v>#REF!</v>
      </c>
    </row>
    <row r="285">
      <c r="A285" s="11">
        <v>-0.39</v>
      </c>
      <c r="B285" s="3" t="str">
        <f t="shared" si="1"/>
        <v>#REF!</v>
      </c>
    </row>
    <row r="286">
      <c r="A286" s="12">
        <v>-0.0031</v>
      </c>
      <c r="B286" s="3" t="str">
        <f t="shared" si="1"/>
        <v>#REF!</v>
      </c>
    </row>
    <row r="287">
      <c r="A287" s="17">
        <v>169220.0</v>
      </c>
      <c r="B287" s="3" t="str">
        <f t="shared" si="1"/>
        <v>#REF!</v>
      </c>
    </row>
    <row r="288">
      <c r="A288" s="17">
        <v>216416.0</v>
      </c>
      <c r="B288" s="3" t="str">
        <f t="shared" si="1"/>
        <v>#REF!</v>
      </c>
    </row>
    <row r="289">
      <c r="A289" s="7">
        <v>41001.0</v>
      </c>
      <c r="B289" s="3" t="str">
        <f t="shared" si="1"/>
        <v>#REF!</v>
      </c>
    </row>
    <row r="290">
      <c r="A290" s="8">
        <v>122.14</v>
      </c>
      <c r="B290" s="3" t="str">
        <f t="shared" si="1"/>
        <v>#REF!</v>
      </c>
    </row>
    <row r="291">
      <c r="A291" s="8">
        <v>124.99</v>
      </c>
      <c r="B291" s="3" t="str">
        <f t="shared" si="1"/>
        <v>#REF!</v>
      </c>
    </row>
    <row r="292">
      <c r="A292" s="8">
        <v>120.97</v>
      </c>
      <c r="B292" s="3" t="str">
        <f t="shared" si="1"/>
        <v>#REF!</v>
      </c>
    </row>
    <row r="293">
      <c r="A293" s="8">
        <v>124.77</v>
      </c>
      <c r="B293" s="3" t="str">
        <f t="shared" si="1"/>
        <v>#REF!</v>
      </c>
    </row>
    <row r="294">
      <c r="A294" s="9">
        <f>+2.69</f>
        <v>2.69</v>
      </c>
      <c r="B294" s="3" t="str">
        <f t="shared" si="1"/>
        <v>#REF!</v>
      </c>
    </row>
    <row r="295">
      <c r="A295" s="9">
        <f>+2.2%</f>
        <v>0.022</v>
      </c>
      <c r="B295" s="3" t="str">
        <f t="shared" si="1"/>
        <v>#REF!</v>
      </c>
    </row>
    <row r="296">
      <c r="A296" s="16">
        <v>150015.0</v>
      </c>
      <c r="B296" s="3" t="str">
        <f t="shared" si="1"/>
        <v>#REF!</v>
      </c>
    </row>
    <row r="297">
      <c r="A297" s="16">
        <v>204864.0</v>
      </c>
      <c r="B297" s="3" t="str">
        <f t="shared" si="1"/>
        <v>#REF!</v>
      </c>
    </row>
    <row r="298">
      <c r="A298" s="7">
        <v>40998.0</v>
      </c>
      <c r="B298" s="3" t="str">
        <f t="shared" si="1"/>
        <v>#REF!</v>
      </c>
    </row>
    <row r="299">
      <c r="A299" s="8">
        <v>121.91</v>
      </c>
      <c r="B299" s="3" t="str">
        <f t="shared" si="1"/>
        <v>#REF!</v>
      </c>
    </row>
    <row r="300">
      <c r="A300" s="8">
        <v>123.23</v>
      </c>
      <c r="B300" s="3" t="str">
        <f t="shared" si="1"/>
        <v>#REF!</v>
      </c>
    </row>
    <row r="301">
      <c r="A301" s="8">
        <v>121.78</v>
      </c>
      <c r="B301" s="3" t="str">
        <f t="shared" si="1"/>
        <v>#REF!</v>
      </c>
    </row>
    <row r="302">
      <c r="A302" s="8">
        <v>122.08</v>
      </c>
      <c r="B302" s="3" t="str">
        <f t="shared" si="1"/>
        <v>#REF!</v>
      </c>
    </row>
    <row r="303">
      <c r="A303" s="9">
        <f>+0.45</f>
        <v>0.45</v>
      </c>
      <c r="B303" s="3" t="str">
        <f t="shared" si="1"/>
        <v>#REF!</v>
      </c>
    </row>
    <row r="304">
      <c r="A304" s="9">
        <f>+0.37%</f>
        <v>0.0037</v>
      </c>
      <c r="B304" s="3" t="str">
        <f t="shared" si="1"/>
        <v>#REF!</v>
      </c>
    </row>
    <row r="305">
      <c r="A305" s="16">
        <v>121514.0</v>
      </c>
      <c r="B305" s="3" t="str">
        <f t="shared" si="1"/>
        <v>#REF!</v>
      </c>
    </row>
    <row r="306">
      <c r="A306" s="16">
        <v>196259.0</v>
      </c>
      <c r="B306" s="3" t="str">
        <f t="shared" si="1"/>
        <v>#REF!</v>
      </c>
    </row>
    <row r="307">
      <c r="A307" s="7">
        <v>40997.0</v>
      </c>
      <c r="B307" s="3" t="str">
        <f t="shared" si="1"/>
        <v>#REF!</v>
      </c>
    </row>
    <row r="308">
      <c r="A308" s="8">
        <v>123.62</v>
      </c>
      <c r="B308" s="3" t="str">
        <f t="shared" si="1"/>
        <v>#REF!</v>
      </c>
    </row>
    <row r="309">
      <c r="A309" s="8">
        <v>123.89</v>
      </c>
      <c r="B309" s="3" t="str">
        <f t="shared" si="1"/>
        <v>#REF!</v>
      </c>
    </row>
    <row r="310">
      <c r="A310" s="8">
        <v>120.66</v>
      </c>
      <c r="B310" s="3" t="str">
        <f t="shared" si="1"/>
        <v>#REF!</v>
      </c>
    </row>
    <row r="311">
      <c r="A311" s="8">
        <v>121.63</v>
      </c>
      <c r="B311" s="3" t="str">
        <f t="shared" si="1"/>
        <v>#REF!</v>
      </c>
    </row>
    <row r="312">
      <c r="A312" s="11">
        <v>-1.83</v>
      </c>
      <c r="B312" s="3" t="str">
        <f t="shared" si="1"/>
        <v>#REF!</v>
      </c>
    </row>
    <row r="313">
      <c r="A313" s="12">
        <v>-0.0148</v>
      </c>
      <c r="B313" s="3" t="str">
        <f t="shared" si="1"/>
        <v>#REF!</v>
      </c>
    </row>
    <row r="314">
      <c r="A314" s="17">
        <v>127465.0</v>
      </c>
      <c r="B314" s="3" t="str">
        <f t="shared" si="1"/>
        <v>#REF!</v>
      </c>
    </row>
    <row r="315">
      <c r="A315" s="17">
        <v>194190.0</v>
      </c>
      <c r="B315" s="3" t="str">
        <f t="shared" si="1"/>
        <v>#REF!</v>
      </c>
    </row>
    <row r="316">
      <c r="A316" s="7">
        <v>40996.0</v>
      </c>
      <c r="B316" s="3" t="str">
        <f t="shared" si="1"/>
        <v>#REF!</v>
      </c>
    </row>
    <row r="317">
      <c r="A317" s="8">
        <v>124.33</v>
      </c>
      <c r="B317" s="3" t="str">
        <f t="shared" si="1"/>
        <v>#REF!</v>
      </c>
    </row>
    <row r="318">
      <c r="A318" s="8">
        <v>124.4</v>
      </c>
      <c r="B318" s="3" t="str">
        <f t="shared" si="1"/>
        <v>#REF!</v>
      </c>
    </row>
    <row r="319">
      <c r="A319" s="8">
        <v>122.82</v>
      </c>
      <c r="B319" s="3" t="str">
        <f t="shared" si="1"/>
        <v>#REF!</v>
      </c>
    </row>
    <row r="320">
      <c r="A320" s="8">
        <v>123.46</v>
      </c>
      <c r="B320" s="3" t="str">
        <f t="shared" si="1"/>
        <v>#REF!</v>
      </c>
    </row>
    <row r="321">
      <c r="A321" s="11">
        <v>-1.31</v>
      </c>
      <c r="B321" s="3" t="str">
        <f t="shared" si="1"/>
        <v>#REF!</v>
      </c>
    </row>
    <row r="322">
      <c r="A322" s="12">
        <v>-0.0105</v>
      </c>
      <c r="B322" s="3" t="str">
        <f t="shared" si="1"/>
        <v>#REF!</v>
      </c>
    </row>
    <row r="323">
      <c r="A323" s="17">
        <v>138661.0</v>
      </c>
      <c r="B323" s="3" t="str">
        <f t="shared" si="1"/>
        <v>#REF!</v>
      </c>
    </row>
    <row r="324">
      <c r="A324" s="17">
        <v>190324.0</v>
      </c>
      <c r="B324" s="3" t="str">
        <f t="shared" si="1"/>
        <v>#REF!</v>
      </c>
    </row>
    <row r="325">
      <c r="A325" s="7">
        <v>40995.0</v>
      </c>
      <c r="B325" s="3" t="str">
        <f t="shared" si="1"/>
        <v>#REF!</v>
      </c>
    </row>
    <row r="326">
      <c r="A326" s="8">
        <v>124.94</v>
      </c>
      <c r="B326" s="3" t="str">
        <f t="shared" si="1"/>
        <v>#REF!</v>
      </c>
    </row>
    <row r="327">
      <c r="A327" s="8">
        <v>125.36</v>
      </c>
      <c r="B327" s="3" t="str">
        <f t="shared" si="1"/>
        <v>#REF!</v>
      </c>
    </row>
    <row r="328">
      <c r="A328" s="8">
        <v>124.13</v>
      </c>
      <c r="B328" s="3" t="str">
        <f t="shared" si="1"/>
        <v>#REF!</v>
      </c>
    </row>
    <row r="329">
      <c r="A329" s="8">
        <v>124.77</v>
      </c>
      <c r="B329" s="3" t="str">
        <f t="shared" si="1"/>
        <v>#REF!</v>
      </c>
    </row>
    <row r="330">
      <c r="A330" s="11">
        <v>-0.21</v>
      </c>
      <c r="B330" s="3" t="str">
        <f t="shared" si="1"/>
        <v>#REF!</v>
      </c>
    </row>
    <row r="331">
      <c r="A331" s="12">
        <v>-0.0017</v>
      </c>
      <c r="B331" s="3" t="str">
        <f t="shared" si="1"/>
        <v>#REF!</v>
      </c>
    </row>
    <row r="332">
      <c r="A332" s="17">
        <v>153313.0</v>
      </c>
      <c r="B332" s="3" t="str">
        <f t="shared" si="1"/>
        <v>#REF!</v>
      </c>
    </row>
    <row r="333">
      <c r="A333" s="17">
        <v>187747.0</v>
      </c>
      <c r="B333" s="3" t="str">
        <f t="shared" si="1"/>
        <v>#REF!</v>
      </c>
    </row>
    <row r="334">
      <c r="A334" s="7">
        <v>40994.0</v>
      </c>
      <c r="B334" s="3" t="str">
        <f t="shared" si="1"/>
        <v>#REF!</v>
      </c>
    </row>
    <row r="335">
      <c r="A335" s="8">
        <v>124.3</v>
      </c>
      <c r="B335" s="3" t="str">
        <f t="shared" si="1"/>
        <v>#REF!</v>
      </c>
    </row>
    <row r="336">
      <c r="A336" s="8">
        <v>125.19</v>
      </c>
      <c r="B336" s="3" t="str">
        <f t="shared" si="1"/>
        <v>#REF!</v>
      </c>
    </row>
    <row r="337">
      <c r="A337" s="8">
        <v>123.83</v>
      </c>
      <c r="B337" s="3" t="str">
        <f t="shared" si="1"/>
        <v>#REF!</v>
      </c>
    </row>
    <row r="338">
      <c r="A338" s="8">
        <v>124.98</v>
      </c>
      <c r="B338" s="3" t="str">
        <f t="shared" si="1"/>
        <v>#REF!</v>
      </c>
    </row>
    <row r="339">
      <c r="A339" s="9">
        <f>+0.59</f>
        <v>0.59</v>
      </c>
      <c r="B339" s="3" t="str">
        <f t="shared" si="1"/>
        <v>#REF!</v>
      </c>
    </row>
    <row r="340">
      <c r="A340" s="9">
        <f>+0.47%</f>
        <v>0.0047</v>
      </c>
      <c r="B340" s="3" t="str">
        <f t="shared" si="1"/>
        <v>#REF!</v>
      </c>
    </row>
    <row r="341">
      <c r="A341" s="16">
        <v>87134.0</v>
      </c>
      <c r="B341" s="3" t="str">
        <f t="shared" si="1"/>
        <v>#REF!</v>
      </c>
    </row>
    <row r="342">
      <c r="A342" s="16">
        <v>182446.0</v>
      </c>
      <c r="B342" s="3" t="str">
        <f t="shared" si="1"/>
        <v>#REF!</v>
      </c>
    </row>
    <row r="343">
      <c r="A343" s="7">
        <v>40991.0</v>
      </c>
      <c r="B343" s="3" t="str">
        <f t="shared" si="1"/>
        <v>#REF!</v>
      </c>
    </row>
    <row r="344">
      <c r="A344" s="8">
        <v>122.75</v>
      </c>
      <c r="B344" s="3" t="str">
        <f t="shared" si="1"/>
        <v>#REF!</v>
      </c>
    </row>
    <row r="345">
      <c r="A345" s="8">
        <v>126.34</v>
      </c>
      <c r="B345" s="3" t="str">
        <f t="shared" si="1"/>
        <v>#REF!</v>
      </c>
    </row>
    <row r="346">
      <c r="A346" s="8">
        <v>122.53</v>
      </c>
      <c r="B346" s="3" t="str">
        <f t="shared" si="1"/>
        <v>#REF!</v>
      </c>
    </row>
    <row r="347">
      <c r="A347" s="8">
        <v>124.39</v>
      </c>
      <c r="B347" s="3" t="str">
        <f t="shared" si="1"/>
        <v>#REF!</v>
      </c>
    </row>
    <row r="348">
      <c r="A348" s="9">
        <f>+1.81</f>
        <v>1.81</v>
      </c>
      <c r="B348" s="3" t="str">
        <f t="shared" si="1"/>
        <v>#REF!</v>
      </c>
    </row>
    <row r="349">
      <c r="A349" s="9">
        <f>+1.48%</f>
        <v>0.0148</v>
      </c>
      <c r="B349" s="3" t="str">
        <f t="shared" si="1"/>
        <v>#REF!</v>
      </c>
    </row>
    <row r="350">
      <c r="A350" s="16">
        <v>129934.0</v>
      </c>
      <c r="B350" s="3" t="str">
        <f t="shared" si="1"/>
        <v>#REF!</v>
      </c>
    </row>
    <row r="351">
      <c r="A351" s="16">
        <v>184039.0</v>
      </c>
      <c r="B351" s="3" t="str">
        <f t="shared" si="1"/>
        <v>#REF!</v>
      </c>
    </row>
    <row r="352">
      <c r="A352" s="7">
        <v>40990.0</v>
      </c>
      <c r="B352" s="3" t="str">
        <f t="shared" si="1"/>
        <v>#REF!</v>
      </c>
    </row>
    <row r="353">
      <c r="A353" s="8">
        <v>123.5</v>
      </c>
      <c r="B353" s="3" t="str">
        <f t="shared" si="1"/>
        <v>#REF!</v>
      </c>
    </row>
    <row r="354">
      <c r="A354" s="8">
        <v>123.71</v>
      </c>
      <c r="B354" s="3" t="str">
        <f t="shared" si="1"/>
        <v>#REF!</v>
      </c>
    </row>
    <row r="355">
      <c r="A355" s="8">
        <v>121.74</v>
      </c>
      <c r="B355" s="3" t="str">
        <f t="shared" si="1"/>
        <v>#REF!</v>
      </c>
    </row>
    <row r="356">
      <c r="A356" s="8">
        <v>122.58</v>
      </c>
      <c r="B356" s="3" t="str">
        <f t="shared" si="1"/>
        <v>#REF!</v>
      </c>
    </row>
    <row r="357">
      <c r="A357" s="11">
        <v>-1.1</v>
      </c>
      <c r="B357" s="3" t="str">
        <f t="shared" si="1"/>
        <v>#REF!</v>
      </c>
    </row>
    <row r="358">
      <c r="A358" s="12">
        <v>-0.0089</v>
      </c>
      <c r="B358" s="3" t="str">
        <f t="shared" si="1"/>
        <v>#REF!</v>
      </c>
    </row>
    <row r="359">
      <c r="A359" s="17">
        <v>101348.0</v>
      </c>
      <c r="B359" s="3" t="str">
        <f t="shared" si="1"/>
        <v>#REF!</v>
      </c>
    </row>
    <row r="360">
      <c r="A360" s="17">
        <v>177951.0</v>
      </c>
      <c r="B360" s="3" t="str">
        <f t="shared" si="1"/>
        <v>#REF!</v>
      </c>
    </row>
    <row r="361">
      <c r="A361" s="7">
        <v>40989.0</v>
      </c>
      <c r="B361" s="3" t="str">
        <f t="shared" si="1"/>
        <v>#REF!</v>
      </c>
    </row>
    <row r="362">
      <c r="A362" s="8">
        <v>123.85</v>
      </c>
      <c r="B362" s="3" t="str">
        <f t="shared" si="1"/>
        <v>#REF!</v>
      </c>
    </row>
    <row r="363">
      <c r="A363" s="8">
        <v>124.34</v>
      </c>
      <c r="B363" s="3" t="str">
        <f t="shared" si="1"/>
        <v>#REF!</v>
      </c>
    </row>
    <row r="364">
      <c r="A364" s="8">
        <v>123.35</v>
      </c>
      <c r="B364" s="3" t="str">
        <f t="shared" si="1"/>
        <v>#REF!</v>
      </c>
    </row>
    <row r="365">
      <c r="A365" s="8">
        <v>123.68</v>
      </c>
      <c r="B365" s="3" t="str">
        <f t="shared" si="1"/>
        <v>#REF!</v>
      </c>
    </row>
    <row r="366">
      <c r="A366" s="11">
        <v>-0.04</v>
      </c>
      <c r="B366" s="3" t="str">
        <f t="shared" si="1"/>
        <v>#REF!</v>
      </c>
    </row>
    <row r="367">
      <c r="A367" s="12">
        <v>-3.0E-4</v>
      </c>
      <c r="B367" s="3" t="str">
        <f t="shared" si="1"/>
        <v>#REF!</v>
      </c>
    </row>
    <row r="368">
      <c r="A368" s="17">
        <v>93242.0</v>
      </c>
      <c r="B368" s="3" t="str">
        <f t="shared" si="1"/>
        <v>#REF!</v>
      </c>
    </row>
    <row r="369">
      <c r="A369" s="17">
        <v>172203.0</v>
      </c>
      <c r="B369" s="3" t="str">
        <f t="shared" si="1"/>
        <v>#REF!</v>
      </c>
    </row>
    <row r="370">
      <c r="A370" s="7">
        <v>40988.0</v>
      </c>
      <c r="B370" s="3" t="str">
        <f t="shared" si="1"/>
        <v>#REF!</v>
      </c>
    </row>
    <row r="371">
      <c r="A371" s="8">
        <v>124.9</v>
      </c>
      <c r="B371" s="3" t="str">
        <f t="shared" si="1"/>
        <v>#REF!</v>
      </c>
    </row>
    <row r="372">
      <c r="A372" s="8">
        <v>124.93</v>
      </c>
      <c r="B372" s="3" t="str">
        <f t="shared" si="1"/>
        <v>#REF!</v>
      </c>
    </row>
    <row r="373">
      <c r="A373" s="8">
        <v>122.8</v>
      </c>
      <c r="B373" s="3" t="str">
        <f t="shared" si="1"/>
        <v>#REF!</v>
      </c>
    </row>
    <row r="374">
      <c r="A374" s="8">
        <v>123.72</v>
      </c>
      <c r="B374" s="3" t="str">
        <f t="shared" si="1"/>
        <v>#REF!</v>
      </c>
    </row>
    <row r="375">
      <c r="A375" s="11">
        <v>-1.52</v>
      </c>
      <c r="B375" s="3" t="str">
        <f t="shared" si="1"/>
        <v>#REF!</v>
      </c>
    </row>
    <row r="376">
      <c r="A376" s="12">
        <v>-0.0121</v>
      </c>
      <c r="B376" s="3" t="str">
        <f t="shared" si="1"/>
        <v>#REF!</v>
      </c>
    </row>
    <row r="377">
      <c r="A377" s="17">
        <v>99601.0</v>
      </c>
      <c r="B377" s="3" t="str">
        <f t="shared" si="1"/>
        <v>#REF!</v>
      </c>
    </row>
    <row r="378">
      <c r="A378" s="17">
        <v>173241.0</v>
      </c>
      <c r="B378" s="3" t="str">
        <f t="shared" si="1"/>
        <v>#REF!</v>
      </c>
    </row>
    <row r="379">
      <c r="A379" s="7">
        <v>40987.0</v>
      </c>
      <c r="B379" s="3" t="str">
        <f t="shared" si="1"/>
        <v>#REF!</v>
      </c>
    </row>
    <row r="380">
      <c r="A380" s="8">
        <v>125.42</v>
      </c>
      <c r="B380" s="3" t="str">
        <f t="shared" si="1"/>
        <v>#REF!</v>
      </c>
    </row>
    <row r="381">
      <c r="A381" s="8">
        <v>125.46</v>
      </c>
      <c r="B381" s="3" t="str">
        <f t="shared" si="1"/>
        <v>#REF!</v>
      </c>
    </row>
    <row r="382">
      <c r="A382" s="8">
        <v>124.33</v>
      </c>
      <c r="B382" s="3" t="str">
        <f t="shared" si="1"/>
        <v>#REF!</v>
      </c>
    </row>
    <row r="383">
      <c r="A383" s="8">
        <v>125.24</v>
      </c>
      <c r="B383" s="3" t="str">
        <f t="shared" si="1"/>
        <v>#REF!</v>
      </c>
    </row>
    <row r="384">
      <c r="A384" s="11">
        <v>-0.04</v>
      </c>
      <c r="B384" s="3" t="str">
        <f t="shared" si="1"/>
        <v>#REF!</v>
      </c>
    </row>
    <row r="385">
      <c r="A385" s="12">
        <v>-3.0E-4</v>
      </c>
      <c r="B385" s="3" t="str">
        <f t="shared" si="1"/>
        <v>#REF!</v>
      </c>
    </row>
    <row r="386">
      <c r="A386" s="17">
        <v>82301.0</v>
      </c>
      <c r="B386" s="3" t="str">
        <f t="shared" si="1"/>
        <v>#REF!</v>
      </c>
    </row>
    <row r="387">
      <c r="A387" s="17">
        <v>172564.0</v>
      </c>
      <c r="B387" s="3" t="str">
        <f t="shared" si="1"/>
        <v>#REF!</v>
      </c>
    </row>
    <row r="388">
      <c r="A388" s="7">
        <v>40984.0</v>
      </c>
      <c r="B388" s="3" t="str">
        <f t="shared" si="1"/>
        <v>#REF!</v>
      </c>
    </row>
    <row r="389">
      <c r="A389" s="8">
        <v>122.39</v>
      </c>
      <c r="B389" s="3" t="str">
        <f t="shared" si="1"/>
        <v>#REF!</v>
      </c>
    </row>
    <row r="390">
      <c r="A390" s="8">
        <v>125.63</v>
      </c>
      <c r="B390" s="3" t="str">
        <f t="shared" si="1"/>
        <v>#REF!</v>
      </c>
    </row>
    <row r="391">
      <c r="A391" s="8">
        <v>122.07</v>
      </c>
      <c r="B391" s="3" t="str">
        <f t="shared" si="1"/>
        <v>#REF!</v>
      </c>
    </row>
    <row r="392">
      <c r="A392" s="8">
        <v>125.28</v>
      </c>
      <c r="B392" s="3" t="str">
        <f t="shared" si="1"/>
        <v>#REF!</v>
      </c>
    </row>
    <row r="393">
      <c r="A393" s="9">
        <f>+3.06</f>
        <v>3.06</v>
      </c>
      <c r="B393" s="3" t="str">
        <f t="shared" si="1"/>
        <v>#REF!</v>
      </c>
    </row>
    <row r="394">
      <c r="A394" s="9">
        <f>+2.5%</f>
        <v>0.025</v>
      </c>
      <c r="B394" s="3" t="str">
        <f t="shared" si="1"/>
        <v>#REF!</v>
      </c>
    </row>
    <row r="395">
      <c r="A395" s="16">
        <v>89427.0</v>
      </c>
      <c r="B395" s="3" t="str">
        <f t="shared" si="1"/>
        <v>#REF!</v>
      </c>
    </row>
    <row r="396">
      <c r="A396" s="16">
        <v>169284.0</v>
      </c>
      <c r="B396" s="3" t="str">
        <f t="shared" si="1"/>
        <v>#REF!</v>
      </c>
    </row>
    <row r="397">
      <c r="A397" s="7">
        <v>40983.0</v>
      </c>
      <c r="B397" s="3" t="str">
        <f t="shared" si="1"/>
        <v>#REF!</v>
      </c>
    </row>
    <row r="398">
      <c r="A398" s="8">
        <v>124.18</v>
      </c>
      <c r="B398" s="3" t="str">
        <f t="shared" si="1"/>
        <v>#REF!</v>
      </c>
    </row>
    <row r="399">
      <c r="A399" s="8">
        <v>124.42</v>
      </c>
      <c r="B399" s="3" t="str">
        <f t="shared" si="1"/>
        <v>#REF!</v>
      </c>
    </row>
    <row r="400">
      <c r="A400" s="8">
        <v>121.24</v>
      </c>
      <c r="B400" s="3" t="str">
        <f t="shared" si="1"/>
        <v>#REF!</v>
      </c>
    </row>
    <row r="401">
      <c r="A401" s="8">
        <v>122.22</v>
      </c>
      <c r="B401" s="3" t="str">
        <f t="shared" si="1"/>
        <v>#REF!</v>
      </c>
    </row>
    <row r="402">
      <c r="A402" s="11">
        <v>-1.93</v>
      </c>
      <c r="B402" s="3" t="str">
        <f t="shared" si="1"/>
        <v>#REF!</v>
      </c>
    </row>
    <row r="403">
      <c r="A403" s="12">
        <v>-0.0155</v>
      </c>
      <c r="B403" s="3" t="str">
        <f t="shared" si="1"/>
        <v>#REF!</v>
      </c>
    </row>
    <row r="404">
      <c r="A404" s="17">
        <v>156839.0</v>
      </c>
      <c r="B404" s="3" t="str">
        <f t="shared" si="1"/>
        <v>#REF!</v>
      </c>
    </row>
    <row r="405">
      <c r="A405" s="17">
        <v>168033.0</v>
      </c>
      <c r="B405" s="3" t="str">
        <f t="shared" si="1"/>
        <v>#REF!</v>
      </c>
    </row>
    <row r="406">
      <c r="A406" s="7">
        <v>40982.0</v>
      </c>
      <c r="B406" s="3" t="str">
        <f t="shared" si="1"/>
        <v>#REF!</v>
      </c>
    </row>
    <row r="407">
      <c r="A407" s="8">
        <v>125.27</v>
      </c>
      <c r="B407" s="3" t="str">
        <f t="shared" si="1"/>
        <v>#REF!</v>
      </c>
    </row>
    <row r="408">
      <c r="A408" s="8">
        <v>125.76</v>
      </c>
      <c r="B408" s="3" t="str">
        <f t="shared" si="1"/>
        <v>#REF!</v>
      </c>
    </row>
    <row r="409">
      <c r="A409" s="8">
        <v>123.87</v>
      </c>
      <c r="B409" s="3" t="str">
        <f t="shared" si="1"/>
        <v>#REF!</v>
      </c>
    </row>
    <row r="410">
      <c r="A410" s="8">
        <v>124.15</v>
      </c>
      <c r="B410" s="3" t="str">
        <f t="shared" si="1"/>
        <v>#REF!</v>
      </c>
    </row>
    <row r="411">
      <c r="A411" s="11">
        <v>-1.06</v>
      </c>
      <c r="B411" s="3" t="str">
        <f t="shared" si="1"/>
        <v>#REF!</v>
      </c>
    </row>
    <row r="412">
      <c r="A412" s="12">
        <v>-0.0085</v>
      </c>
      <c r="B412" s="3" t="str">
        <f t="shared" si="1"/>
        <v>#REF!</v>
      </c>
    </row>
    <row r="413">
      <c r="A413" s="17">
        <v>97053.0</v>
      </c>
      <c r="B413" s="3" t="str">
        <f t="shared" si="1"/>
        <v>#REF!</v>
      </c>
    </row>
    <row r="414">
      <c r="A414" s="17">
        <v>163068.0</v>
      </c>
      <c r="B414" s="3" t="str">
        <f t="shared" si="1"/>
        <v>#REF!</v>
      </c>
    </row>
    <row r="415">
      <c r="A415" s="7">
        <v>40981.0</v>
      </c>
      <c r="B415" s="3" t="str">
        <f t="shared" si="1"/>
        <v>#REF!</v>
      </c>
    </row>
    <row r="416">
      <c r="A416" s="8">
        <v>124.41</v>
      </c>
      <c r="B416" s="3" t="str">
        <f t="shared" si="1"/>
        <v>#REF!</v>
      </c>
    </row>
    <row r="417">
      <c r="A417" s="8">
        <v>125.76</v>
      </c>
      <c r="B417" s="3" t="str">
        <f t="shared" si="1"/>
        <v>#REF!</v>
      </c>
    </row>
    <row r="418">
      <c r="A418" s="8">
        <v>124.0</v>
      </c>
      <c r="B418" s="3" t="str">
        <f t="shared" si="1"/>
        <v>#REF!</v>
      </c>
    </row>
    <row r="419">
      <c r="A419" s="8">
        <v>125.21</v>
      </c>
      <c r="B419" s="3" t="str">
        <f t="shared" si="1"/>
        <v>#REF!</v>
      </c>
    </row>
    <row r="420">
      <c r="A420" s="9">
        <f>+0.95</f>
        <v>0.95</v>
      </c>
      <c r="B420" s="3" t="str">
        <f t="shared" si="1"/>
        <v>#REF!</v>
      </c>
    </row>
    <row r="421">
      <c r="A421" s="9">
        <f>+0.76%</f>
        <v>0.0076</v>
      </c>
      <c r="B421" s="3" t="str">
        <f t="shared" si="1"/>
        <v>#REF!</v>
      </c>
    </row>
    <row r="422">
      <c r="A422" s="16">
        <v>75790.0</v>
      </c>
      <c r="B422" s="3" t="str">
        <f t="shared" si="1"/>
        <v>#REF!</v>
      </c>
    </row>
    <row r="423">
      <c r="A423" s="16">
        <v>162253.0</v>
      </c>
      <c r="B423" s="3" t="str">
        <f t="shared" si="1"/>
        <v>#REF!</v>
      </c>
    </row>
    <row r="424">
      <c r="A424" s="7">
        <v>40980.0</v>
      </c>
      <c r="B424" s="3" t="str">
        <f t="shared" si="1"/>
        <v>#REF!</v>
      </c>
    </row>
    <row r="425">
      <c r="A425" s="8">
        <v>124.56</v>
      </c>
      <c r="B425" s="3" t="str">
        <f t="shared" si="1"/>
        <v>#REF!</v>
      </c>
    </row>
    <row r="426">
      <c r="A426" s="8">
        <v>124.63</v>
      </c>
      <c r="B426" s="3" t="str">
        <f t="shared" si="1"/>
        <v>#REF!</v>
      </c>
    </row>
    <row r="427">
      <c r="A427" s="8">
        <v>123.17</v>
      </c>
      <c r="B427" s="3" t="str">
        <f t="shared" si="1"/>
        <v>#REF!</v>
      </c>
    </row>
    <row r="428">
      <c r="A428" s="8">
        <v>124.26</v>
      </c>
      <c r="B428" s="3" t="str">
        <f t="shared" si="1"/>
        <v>#REF!</v>
      </c>
    </row>
    <row r="429">
      <c r="A429" s="11">
        <v>-0.58</v>
      </c>
      <c r="B429" s="3" t="str">
        <f t="shared" si="1"/>
        <v>#REF!</v>
      </c>
    </row>
    <row r="430">
      <c r="A430" s="12">
        <v>-0.0046</v>
      </c>
      <c r="B430" s="3" t="str">
        <f t="shared" si="1"/>
        <v>#REF!</v>
      </c>
    </row>
    <row r="431">
      <c r="A431" s="17">
        <v>73912.0</v>
      </c>
      <c r="B431" s="3" t="str">
        <f t="shared" si="1"/>
        <v>#REF!</v>
      </c>
    </row>
    <row r="432">
      <c r="A432" s="17">
        <v>156393.0</v>
      </c>
      <c r="B432" s="3" t="str">
        <f t="shared" si="1"/>
        <v>#REF!</v>
      </c>
    </row>
    <row r="433">
      <c r="A433" s="7">
        <v>40977.0</v>
      </c>
      <c r="B433" s="3" t="str">
        <f t="shared" si="1"/>
        <v>#REF!</v>
      </c>
    </row>
    <row r="434">
      <c r="A434" s="8">
        <v>124.47</v>
      </c>
      <c r="B434" s="3" t="str">
        <f t="shared" si="1"/>
        <v>#REF!</v>
      </c>
    </row>
    <row r="435">
      <c r="A435" s="8">
        <v>125.31</v>
      </c>
      <c r="B435" s="3" t="str">
        <f t="shared" si="1"/>
        <v>#REF!</v>
      </c>
    </row>
    <row r="436">
      <c r="A436" s="8">
        <v>123.78</v>
      </c>
      <c r="B436" s="3" t="str">
        <f t="shared" si="1"/>
        <v>#REF!</v>
      </c>
    </row>
    <row r="437">
      <c r="A437" s="8">
        <v>124.84</v>
      </c>
      <c r="B437" s="3" t="str">
        <f t="shared" si="1"/>
        <v>#REF!</v>
      </c>
    </row>
    <row r="438">
      <c r="A438" s="9">
        <f>+0.37</f>
        <v>0.37</v>
      </c>
      <c r="B438" s="3" t="str">
        <f t="shared" si="1"/>
        <v>#REF!</v>
      </c>
    </row>
    <row r="439">
      <c r="A439" s="9">
        <f>+0.3%</f>
        <v>0.003</v>
      </c>
      <c r="B439" s="3" t="str">
        <f t="shared" si="1"/>
        <v>#REF!</v>
      </c>
    </row>
    <row r="440">
      <c r="A440" s="16">
        <v>81131.0</v>
      </c>
      <c r="B440" s="3" t="str">
        <f t="shared" si="1"/>
        <v>#REF!</v>
      </c>
    </row>
    <row r="441">
      <c r="A441" s="16">
        <v>152913.0</v>
      </c>
      <c r="B441" s="3" t="str">
        <f t="shared" si="1"/>
        <v>#REF!</v>
      </c>
    </row>
    <row r="442">
      <c r="A442" s="7">
        <v>40976.0</v>
      </c>
      <c r="B442" s="3" t="str">
        <f t="shared" si="1"/>
        <v>#REF!</v>
      </c>
    </row>
    <row r="443">
      <c r="A443" s="8">
        <v>122.97</v>
      </c>
      <c r="B443" s="3" t="str">
        <f t="shared" si="1"/>
        <v>#REF!</v>
      </c>
    </row>
    <row r="444">
      <c r="A444" s="8">
        <v>125.18</v>
      </c>
      <c r="B444" s="3" t="str">
        <f t="shared" si="1"/>
        <v>#REF!</v>
      </c>
    </row>
    <row r="445">
      <c r="A445" s="8">
        <v>122.71</v>
      </c>
      <c r="B445" s="3" t="str">
        <f t="shared" si="1"/>
        <v>#REF!</v>
      </c>
    </row>
    <row r="446">
      <c r="A446" s="8">
        <v>124.47</v>
      </c>
      <c r="B446" s="3" t="str">
        <f t="shared" si="1"/>
        <v>#REF!</v>
      </c>
    </row>
    <row r="447">
      <c r="A447" s="9">
        <f>+1.41</f>
        <v>1.41</v>
      </c>
      <c r="B447" s="3" t="str">
        <f t="shared" si="1"/>
        <v>#REF!</v>
      </c>
    </row>
    <row r="448">
      <c r="A448" s="9">
        <f>+1.15%</f>
        <v>0.0115</v>
      </c>
      <c r="B448" s="3" t="str">
        <f t="shared" si="1"/>
        <v>#REF!</v>
      </c>
    </row>
    <row r="449">
      <c r="A449" s="16">
        <v>105795.0</v>
      </c>
      <c r="B449" s="3" t="str">
        <f t="shared" si="1"/>
        <v>#REF!</v>
      </c>
    </row>
    <row r="450">
      <c r="A450" s="16">
        <v>147824.0</v>
      </c>
      <c r="B450" s="3" t="str">
        <f t="shared" si="1"/>
        <v>#REF!</v>
      </c>
    </row>
    <row r="451">
      <c r="A451" s="7">
        <v>40975.0</v>
      </c>
      <c r="B451" s="3" t="str">
        <f t="shared" si="1"/>
        <v>#REF!</v>
      </c>
    </row>
    <row r="452">
      <c r="A452" s="8">
        <v>121.12</v>
      </c>
      <c r="B452" s="3" t="str">
        <f t="shared" si="1"/>
        <v>#REF!</v>
      </c>
    </row>
    <row r="453">
      <c r="A453" s="8">
        <v>123.39</v>
      </c>
      <c r="B453" s="3" t="str">
        <f t="shared" si="1"/>
        <v>#REF!</v>
      </c>
    </row>
    <row r="454">
      <c r="A454" s="8">
        <v>120.96</v>
      </c>
      <c r="B454" s="3" t="str">
        <f t="shared" si="1"/>
        <v>#REF!</v>
      </c>
    </row>
    <row r="455">
      <c r="A455" s="8">
        <v>123.06</v>
      </c>
      <c r="B455" s="3" t="str">
        <f t="shared" si="1"/>
        <v>#REF!</v>
      </c>
    </row>
    <row r="456">
      <c r="A456" s="9">
        <f>+2.14</f>
        <v>2.14</v>
      </c>
      <c r="B456" s="3" t="str">
        <f t="shared" si="1"/>
        <v>#REF!</v>
      </c>
    </row>
    <row r="457">
      <c r="A457" s="9">
        <f>+1.77%</f>
        <v>0.0177</v>
      </c>
      <c r="B457" s="3" t="str">
        <f t="shared" si="1"/>
        <v>#REF!</v>
      </c>
    </row>
    <row r="458">
      <c r="A458" s="16">
        <v>125031.0</v>
      </c>
      <c r="B458" s="3" t="str">
        <f t="shared" si="1"/>
        <v>#REF!</v>
      </c>
    </row>
    <row r="459">
      <c r="A459" s="16">
        <v>143648.0</v>
      </c>
      <c r="B459" s="3" t="str">
        <f t="shared" si="1"/>
        <v>#REF!</v>
      </c>
    </row>
    <row r="460">
      <c r="A460" s="7">
        <v>40974.0</v>
      </c>
      <c r="B460" s="3" t="str">
        <f t="shared" si="1"/>
        <v>#REF!</v>
      </c>
    </row>
    <row r="461">
      <c r="A461" s="8">
        <v>122.8</v>
      </c>
      <c r="B461" s="3" t="str">
        <f t="shared" si="1"/>
        <v>#REF!</v>
      </c>
    </row>
    <row r="462">
      <c r="A462" s="8">
        <v>122.83</v>
      </c>
      <c r="B462" s="3" t="str">
        <f t="shared" si="1"/>
        <v>#REF!</v>
      </c>
    </row>
    <row r="463">
      <c r="A463" s="8">
        <v>120.54</v>
      </c>
      <c r="B463" s="3" t="str">
        <f t="shared" si="1"/>
        <v>#REF!</v>
      </c>
    </row>
    <row r="464">
      <c r="A464" s="8">
        <v>120.92</v>
      </c>
      <c r="B464" s="3" t="str">
        <f t="shared" si="1"/>
        <v>#REF!</v>
      </c>
    </row>
    <row r="465">
      <c r="A465" s="11">
        <v>-1.4</v>
      </c>
      <c r="B465" s="3" t="str">
        <f t="shared" si="1"/>
        <v>#REF!</v>
      </c>
    </row>
    <row r="466">
      <c r="A466" s="12">
        <v>-0.0114</v>
      </c>
      <c r="B466" s="3" t="str">
        <f t="shared" si="1"/>
        <v>#REF!</v>
      </c>
    </row>
    <row r="467">
      <c r="A467" s="17">
        <v>125679.0</v>
      </c>
      <c r="B467" s="3" t="str">
        <f t="shared" si="1"/>
        <v>#REF!</v>
      </c>
    </row>
    <row r="468">
      <c r="A468" s="17">
        <v>139681.0</v>
      </c>
      <c r="B468" s="3" t="str">
        <f t="shared" si="1"/>
        <v>#REF!</v>
      </c>
    </row>
    <row r="469">
      <c r="A469" s="7">
        <v>40973.0</v>
      </c>
      <c r="B469" s="3" t="str">
        <f t="shared" si="1"/>
        <v>#REF!</v>
      </c>
    </row>
    <row r="470">
      <c r="A470" s="8">
        <v>121.85</v>
      </c>
      <c r="B470" s="3" t="str">
        <f t="shared" si="1"/>
        <v>#REF!</v>
      </c>
    </row>
    <row r="471">
      <c r="A471" s="8">
        <v>122.97</v>
      </c>
      <c r="B471" s="3" t="str">
        <f t="shared" si="1"/>
        <v>#REF!</v>
      </c>
    </row>
    <row r="472">
      <c r="A472" s="8">
        <v>120.86</v>
      </c>
      <c r="B472" s="3" t="str">
        <f t="shared" si="1"/>
        <v>#REF!</v>
      </c>
    </row>
    <row r="473">
      <c r="A473" s="8">
        <v>122.32</v>
      </c>
      <c r="B473" s="3" t="str">
        <f t="shared" si="1"/>
        <v>#REF!</v>
      </c>
    </row>
    <row r="474">
      <c r="A474" s="9">
        <f>+0.42</f>
        <v>0.42</v>
      </c>
      <c r="B474" s="3" t="str">
        <f t="shared" si="1"/>
        <v>#REF!</v>
      </c>
    </row>
    <row r="475">
      <c r="A475" s="9">
        <f>+0.34%</f>
        <v>0.0034</v>
      </c>
      <c r="B475" s="3" t="str">
        <f t="shared" si="1"/>
        <v>#REF!</v>
      </c>
    </row>
    <row r="476">
      <c r="A476" s="16">
        <v>75668.0</v>
      </c>
      <c r="B476" s="3" t="str">
        <f t="shared" si="1"/>
        <v>#REF!</v>
      </c>
    </row>
    <row r="477">
      <c r="A477" s="16">
        <v>136939.0</v>
      </c>
      <c r="B477" s="3" t="str">
        <f t="shared" si="1"/>
        <v>#REF!</v>
      </c>
    </row>
    <row r="478">
      <c r="A478" s="7">
        <v>40970.0</v>
      </c>
      <c r="B478" s="3" t="str">
        <f t="shared" si="1"/>
        <v>#REF!</v>
      </c>
    </row>
    <row r="479">
      <c r="A479" s="8">
        <v>123.92</v>
      </c>
      <c r="B479" s="3" t="str">
        <f t="shared" si="1"/>
        <v>#REF!</v>
      </c>
    </row>
    <row r="480">
      <c r="A480" s="8">
        <v>123.96</v>
      </c>
      <c r="B480" s="3" t="str">
        <f t="shared" si="1"/>
        <v>#REF!</v>
      </c>
    </row>
    <row r="481">
      <c r="A481" s="8">
        <v>121.37</v>
      </c>
      <c r="B481" s="3" t="str">
        <f t="shared" si="1"/>
        <v>#REF!</v>
      </c>
    </row>
    <row r="482">
      <c r="A482" s="8">
        <v>121.9</v>
      </c>
      <c r="B482" s="3" t="str">
        <f t="shared" si="1"/>
        <v>#REF!</v>
      </c>
    </row>
    <row r="483">
      <c r="A483" s="11">
        <v>-2.19</v>
      </c>
      <c r="B483" s="3" t="str">
        <f t="shared" si="1"/>
        <v>#REF!</v>
      </c>
    </row>
    <row r="484">
      <c r="A484" s="12">
        <v>-0.0176</v>
      </c>
      <c r="B484" s="3" t="str">
        <f t="shared" si="1"/>
        <v>#REF!</v>
      </c>
    </row>
    <row r="485">
      <c r="A485" s="17">
        <v>99019.0</v>
      </c>
      <c r="B485" s="3" t="str">
        <f t="shared" si="1"/>
        <v>#REF!</v>
      </c>
    </row>
    <row r="486">
      <c r="A486" s="17">
        <v>132869.0</v>
      </c>
      <c r="B486" s="3" t="str">
        <f t="shared" si="1"/>
        <v>#REF!</v>
      </c>
    </row>
    <row r="487">
      <c r="A487" s="7">
        <v>40969.0</v>
      </c>
      <c r="B487" s="3" t="str">
        <f t="shared" si="1"/>
        <v>#REF!</v>
      </c>
    </row>
    <row r="488">
      <c r="A488" s="8">
        <v>120.9</v>
      </c>
      <c r="B488" s="3" t="str">
        <f t="shared" si="1"/>
        <v>#REF!</v>
      </c>
    </row>
    <row r="489">
      <c r="A489" s="8">
        <v>126.12</v>
      </c>
      <c r="B489" s="3" t="str">
        <f t="shared" si="1"/>
        <v>#REF!</v>
      </c>
    </row>
    <row r="490">
      <c r="A490" s="8">
        <v>120.69</v>
      </c>
      <c r="B490" s="3" t="str">
        <f t="shared" si="1"/>
        <v>#REF!</v>
      </c>
    </row>
    <row r="491">
      <c r="A491" s="8">
        <v>124.09</v>
      </c>
      <c r="B491" s="3" t="str">
        <f t="shared" si="1"/>
        <v>#REF!</v>
      </c>
    </row>
    <row r="492">
      <c r="A492" s="9">
        <f>+3.24</f>
        <v>3.24</v>
      </c>
      <c r="B492" s="3" t="str">
        <f t="shared" si="1"/>
        <v>#REF!</v>
      </c>
    </row>
    <row r="493">
      <c r="A493" s="9">
        <f>+2.68%</f>
        <v>0.0268</v>
      </c>
      <c r="B493" s="3" t="str">
        <f t="shared" si="1"/>
        <v>#REF!</v>
      </c>
    </row>
    <row r="494">
      <c r="A494" s="16">
        <v>138808.0</v>
      </c>
      <c r="B494" s="3" t="str">
        <f t="shared" si="1"/>
        <v>#REF!</v>
      </c>
    </row>
    <row r="495">
      <c r="A495" s="16">
        <v>134928.0</v>
      </c>
      <c r="B495" s="3" t="str">
        <f t="shared" si="1"/>
        <v>#REF!</v>
      </c>
    </row>
    <row r="496">
      <c r="A496" s="7">
        <v>40968.0</v>
      </c>
      <c r="B496" s="3" t="str">
        <f t="shared" si="1"/>
        <v>#REF!</v>
      </c>
    </row>
    <row r="497">
      <c r="A497" s="8">
        <v>120.2</v>
      </c>
      <c r="B497" s="3" t="str">
        <f t="shared" si="1"/>
        <v>#REF!</v>
      </c>
    </row>
    <row r="498">
      <c r="A498" s="8">
        <v>121.36</v>
      </c>
      <c r="B498" s="3" t="str">
        <f t="shared" si="1"/>
        <v>#REF!</v>
      </c>
    </row>
    <row r="499">
      <c r="A499" s="8">
        <v>118.71</v>
      </c>
      <c r="B499" s="3" t="str">
        <f t="shared" si="1"/>
        <v>#REF!</v>
      </c>
    </row>
    <row r="500">
      <c r="A500" s="8">
        <v>120.85</v>
      </c>
      <c r="B500" s="3" t="str">
        <f t="shared" si="1"/>
        <v>#REF!</v>
      </c>
    </row>
    <row r="501">
      <c r="A501" s="9">
        <f>+0.77</f>
        <v>0.77</v>
      </c>
      <c r="B501" s="3" t="str">
        <f t="shared" si="1"/>
        <v>#REF!</v>
      </c>
    </row>
    <row r="502">
      <c r="A502" s="9">
        <f>+0.64%</f>
        <v>0.0064</v>
      </c>
      <c r="B502" s="3" t="str">
        <f t="shared" si="1"/>
        <v>#REF!</v>
      </c>
    </row>
    <row r="503">
      <c r="A503" s="16">
        <v>108622.0</v>
      </c>
      <c r="B503" s="3" t="str">
        <f t="shared" si="1"/>
        <v>#REF!</v>
      </c>
    </row>
    <row r="504">
      <c r="A504" s="16">
        <v>126907.0</v>
      </c>
      <c r="B504" s="3" t="str">
        <f t="shared" si="1"/>
        <v>#REF!</v>
      </c>
    </row>
    <row r="505">
      <c r="A505" s="7">
        <v>40967.0</v>
      </c>
      <c r="B505" s="3" t="str">
        <f t="shared" si="1"/>
        <v>#REF!</v>
      </c>
    </row>
    <row r="506">
      <c r="A506" s="8">
        <v>122.51</v>
      </c>
      <c r="B506" s="3" t="str">
        <f t="shared" si="1"/>
        <v>#REF!</v>
      </c>
    </row>
    <row r="507">
      <c r="A507" s="8">
        <v>122.51</v>
      </c>
      <c r="B507" s="3" t="str">
        <f t="shared" si="1"/>
        <v>#REF!</v>
      </c>
    </row>
    <row r="508">
      <c r="A508" s="8">
        <v>120.02</v>
      </c>
      <c r="B508" s="3" t="str">
        <f t="shared" si="1"/>
        <v>#REF!</v>
      </c>
    </row>
    <row r="509">
      <c r="A509" s="8">
        <v>120.08</v>
      </c>
      <c r="B509" s="3" t="str">
        <f t="shared" si="1"/>
        <v>#REF!</v>
      </c>
    </row>
    <row r="510">
      <c r="A510" s="11">
        <v>-2.58</v>
      </c>
      <c r="B510" s="3" t="str">
        <f t="shared" si="1"/>
        <v>#REF!</v>
      </c>
    </row>
    <row r="511">
      <c r="A511" s="12">
        <v>-0.021</v>
      </c>
      <c r="B511" s="3" t="str">
        <f t="shared" si="1"/>
        <v>#REF!</v>
      </c>
    </row>
    <row r="512">
      <c r="A512" s="17">
        <v>89284.0</v>
      </c>
      <c r="B512" s="3" t="str">
        <f t="shared" si="1"/>
        <v>#REF!</v>
      </c>
    </row>
    <row r="513">
      <c r="A513" s="17">
        <v>134256.0</v>
      </c>
      <c r="B513" s="3" t="str">
        <f t="shared" si="1"/>
        <v>#REF!</v>
      </c>
    </row>
    <row r="514">
      <c r="A514" s="7">
        <v>40966.0</v>
      </c>
      <c r="B514" s="3" t="str">
        <f t="shared" si="1"/>
        <v>#REF!</v>
      </c>
    </row>
    <row r="515">
      <c r="A515" s="8">
        <v>123.65</v>
      </c>
      <c r="B515" s="3" t="str">
        <f t="shared" si="1"/>
        <v>#REF!</v>
      </c>
    </row>
    <row r="516">
      <c r="A516" s="8">
        <v>123.76</v>
      </c>
      <c r="B516" s="3" t="str">
        <f t="shared" si="1"/>
        <v>#REF!</v>
      </c>
    </row>
    <row r="517">
      <c r="A517" s="8">
        <v>121.56</v>
      </c>
      <c r="B517" s="3" t="str">
        <f t="shared" si="1"/>
        <v>#REF!</v>
      </c>
    </row>
    <row r="518">
      <c r="A518" s="8">
        <v>122.66</v>
      </c>
      <c r="B518" s="3" t="str">
        <f t="shared" si="1"/>
        <v>#REF!</v>
      </c>
    </row>
    <row r="519">
      <c r="A519" s="11">
        <v>-1.14</v>
      </c>
      <c r="B519" s="3" t="str">
        <f t="shared" si="1"/>
        <v>#REF!</v>
      </c>
    </row>
    <row r="520">
      <c r="A520" s="12">
        <v>-0.0092</v>
      </c>
      <c r="B520" s="3" t="str">
        <f t="shared" si="1"/>
        <v>#REF!</v>
      </c>
    </row>
    <row r="521">
      <c r="A521" s="17">
        <v>70785.0</v>
      </c>
      <c r="B521" s="3" t="str">
        <f t="shared" si="1"/>
        <v>#REF!</v>
      </c>
    </row>
    <row r="522">
      <c r="A522" s="17">
        <v>130891.0</v>
      </c>
      <c r="B522" s="3" t="str">
        <f t="shared" si="1"/>
        <v>#REF!</v>
      </c>
    </row>
    <row r="523">
      <c r="A523" s="7">
        <v>40963.0</v>
      </c>
      <c r="B523" s="3" t="str">
        <f t="shared" si="1"/>
        <v>#REF!</v>
      </c>
    </row>
    <row r="524">
      <c r="A524" s="8">
        <v>122.25</v>
      </c>
      <c r="B524" s="3" t="str">
        <f t="shared" si="1"/>
        <v>#REF!</v>
      </c>
    </row>
    <row r="525">
      <c r="A525" s="8">
        <v>123.89</v>
      </c>
      <c r="B525" s="3" t="str">
        <f t="shared" si="1"/>
        <v>#REF!</v>
      </c>
    </row>
    <row r="526">
      <c r="A526" s="8">
        <v>121.53</v>
      </c>
      <c r="B526" s="3" t="str">
        <f t="shared" si="1"/>
        <v>#REF!</v>
      </c>
    </row>
    <row r="527">
      <c r="A527" s="8">
        <v>123.8</v>
      </c>
      <c r="B527" s="3" t="str">
        <f t="shared" si="1"/>
        <v>#REF!</v>
      </c>
    </row>
    <row r="528">
      <c r="A528" s="9">
        <f>+1.97</f>
        <v>1.97</v>
      </c>
      <c r="B528" s="3" t="str">
        <f t="shared" si="1"/>
        <v>#REF!</v>
      </c>
    </row>
    <row r="529">
      <c r="A529" s="9">
        <f>+1.62%</f>
        <v>0.0162</v>
      </c>
      <c r="B529" s="3" t="str">
        <f t="shared" si="1"/>
        <v>#REF!</v>
      </c>
    </row>
    <row r="530">
      <c r="A530" s="16">
        <v>73054.0</v>
      </c>
      <c r="B530" s="3" t="str">
        <f t="shared" si="1"/>
        <v>#REF!</v>
      </c>
    </row>
    <row r="531">
      <c r="A531" s="16">
        <v>124095.0</v>
      </c>
      <c r="B531" s="3" t="str">
        <f t="shared" si="1"/>
        <v>#REF!</v>
      </c>
    </row>
    <row r="532">
      <c r="A532" s="7">
        <v>40962.0</v>
      </c>
      <c r="B532" s="3" t="str">
        <f t="shared" si="1"/>
        <v>#REF!</v>
      </c>
    </row>
    <row r="533">
      <c r="A533" s="8">
        <v>120.9</v>
      </c>
      <c r="B533" s="3" t="str">
        <f t="shared" si="1"/>
        <v>#REF!</v>
      </c>
    </row>
    <row r="534">
      <c r="A534" s="8">
        <v>122.49</v>
      </c>
      <c r="B534" s="3" t="str">
        <f t="shared" si="1"/>
        <v>#REF!</v>
      </c>
    </row>
    <row r="535">
      <c r="A535" s="8">
        <v>120.35</v>
      </c>
      <c r="B535" s="3" t="str">
        <f t="shared" si="1"/>
        <v>#REF!</v>
      </c>
    </row>
    <row r="536">
      <c r="A536" s="8">
        <v>121.83</v>
      </c>
      <c r="B536" s="3" t="str">
        <f t="shared" si="1"/>
        <v>#REF!</v>
      </c>
    </row>
    <row r="537">
      <c r="A537" s="9">
        <f>+0.85</f>
        <v>0.85</v>
      </c>
      <c r="B537" s="3" t="str">
        <f t="shared" si="1"/>
        <v>#REF!</v>
      </c>
    </row>
    <row r="538">
      <c r="A538" s="9">
        <f>+0.7%</f>
        <v>0.007</v>
      </c>
      <c r="B538" s="3" t="str">
        <f t="shared" si="1"/>
        <v>#REF!</v>
      </c>
    </row>
    <row r="539">
      <c r="A539" s="16">
        <v>95596.0</v>
      </c>
      <c r="B539" s="3" t="str">
        <f t="shared" si="1"/>
        <v>#REF!</v>
      </c>
    </row>
    <row r="540">
      <c r="A540" s="16">
        <v>128445.0</v>
      </c>
      <c r="B540" s="3" t="str">
        <f t="shared" si="1"/>
        <v>#REF!</v>
      </c>
    </row>
    <row r="541">
      <c r="A541" s="7">
        <v>40961.0</v>
      </c>
      <c r="B541" s="3" t="str">
        <f t="shared" si="1"/>
        <v>#REF!</v>
      </c>
    </row>
    <row r="542">
      <c r="A542" s="8">
        <v>120.06</v>
      </c>
      <c r="B542" s="3" t="str">
        <f t="shared" si="1"/>
        <v>#REF!</v>
      </c>
    </row>
    <row r="543">
      <c r="A543" s="8">
        <v>121.32</v>
      </c>
      <c r="B543" s="3" t="str">
        <f t="shared" si="1"/>
        <v>#REF!</v>
      </c>
    </row>
    <row r="544">
      <c r="A544" s="8">
        <v>119.5</v>
      </c>
      <c r="B544" s="3" t="str">
        <f t="shared" si="1"/>
        <v>#REF!</v>
      </c>
    </row>
    <row r="545">
      <c r="A545" s="8">
        <v>120.98</v>
      </c>
      <c r="B545" s="3" t="str">
        <f t="shared" si="1"/>
        <v>#REF!</v>
      </c>
    </row>
    <row r="546">
      <c r="A546" s="9">
        <f>+0.69</f>
        <v>0.69</v>
      </c>
      <c r="B546" s="3" t="str">
        <f t="shared" si="1"/>
        <v>#REF!</v>
      </c>
    </row>
    <row r="547">
      <c r="A547" s="9">
        <f>+0.57%</f>
        <v>0.0057</v>
      </c>
      <c r="B547" s="3" t="str">
        <f t="shared" si="1"/>
        <v>#REF!</v>
      </c>
    </row>
    <row r="548">
      <c r="A548" s="16">
        <v>92636.0</v>
      </c>
      <c r="B548" s="3" t="str">
        <f t="shared" si="1"/>
        <v>#REF!</v>
      </c>
    </row>
    <row r="549">
      <c r="A549" s="16">
        <v>126295.0</v>
      </c>
      <c r="B549" s="3" t="str">
        <f t="shared" si="1"/>
        <v>#REF!</v>
      </c>
    </row>
    <row r="550">
      <c r="A550" s="7">
        <v>40960.0</v>
      </c>
      <c r="B550" s="3" t="str">
        <f t="shared" si="1"/>
        <v>#REF!</v>
      </c>
    </row>
    <row r="551">
      <c r="A551" s="8">
        <v>118.77</v>
      </c>
      <c r="B551" s="3" t="str">
        <f t="shared" si="1"/>
        <v>#REF!</v>
      </c>
    </row>
    <row r="552">
      <c r="A552" s="8">
        <v>120.51</v>
      </c>
      <c r="B552" s="3" t="str">
        <f t="shared" si="1"/>
        <v>#REF!</v>
      </c>
    </row>
    <row r="553">
      <c r="A553" s="8">
        <v>118.09</v>
      </c>
      <c r="B553" s="3" t="str">
        <f t="shared" si="1"/>
        <v>#REF!</v>
      </c>
    </row>
    <row r="554">
      <c r="A554" s="8">
        <v>120.29</v>
      </c>
      <c r="B554" s="3" t="str">
        <f t="shared" si="1"/>
        <v>#REF!</v>
      </c>
    </row>
    <row r="555">
      <c r="A555" s="9">
        <f>+1.49</f>
        <v>1.49</v>
      </c>
      <c r="B555" s="3" t="str">
        <f t="shared" si="1"/>
        <v>#REF!</v>
      </c>
    </row>
    <row r="556">
      <c r="A556" s="9">
        <f>+1.25%</f>
        <v>0.0125</v>
      </c>
      <c r="B556" s="3" t="str">
        <f t="shared" si="1"/>
        <v>#REF!</v>
      </c>
    </row>
    <row r="557">
      <c r="A557" s="16">
        <v>64808.0</v>
      </c>
      <c r="B557" s="3" t="str">
        <f t="shared" si="1"/>
        <v>#REF!</v>
      </c>
    </row>
    <row r="558">
      <c r="A558" s="16">
        <v>116766.0</v>
      </c>
      <c r="B558" s="3" t="str">
        <f t="shared" si="1"/>
        <v>#REF!</v>
      </c>
    </row>
    <row r="559">
      <c r="A559" s="7">
        <v>40959.0</v>
      </c>
      <c r="B559" s="3" t="str">
        <f t="shared" si="1"/>
        <v>#REF!</v>
      </c>
    </row>
    <row r="560">
      <c r="A560" s="8">
        <v>119.44</v>
      </c>
      <c r="B560" s="3" t="str">
        <f t="shared" si="1"/>
        <v>#REF!</v>
      </c>
    </row>
    <row r="561">
      <c r="A561" s="8">
        <v>119.59</v>
      </c>
      <c r="B561" s="3" t="str">
        <f t="shared" si="1"/>
        <v>#REF!</v>
      </c>
    </row>
    <row r="562">
      <c r="A562" s="8">
        <v>118.37</v>
      </c>
      <c r="B562" s="3" t="str">
        <f t="shared" si="1"/>
        <v>#REF!</v>
      </c>
    </row>
    <row r="563">
      <c r="A563" s="8">
        <v>118.8</v>
      </c>
      <c r="B563" s="3" t="str">
        <f t="shared" si="1"/>
        <v>#REF!</v>
      </c>
    </row>
    <row r="564">
      <c r="A564" s="9">
        <f>+0.67</f>
        <v>0.67</v>
      </c>
      <c r="B564" s="3" t="str">
        <f t="shared" si="1"/>
        <v>#REF!</v>
      </c>
    </row>
    <row r="565">
      <c r="A565" s="9">
        <f>+0.57%</f>
        <v>0.0057</v>
      </c>
      <c r="B565" s="3" t="str">
        <f t="shared" si="1"/>
        <v>#REF!</v>
      </c>
    </row>
    <row r="566">
      <c r="A566" s="16">
        <v>20091.0</v>
      </c>
      <c r="B566" s="3" t="str">
        <f t="shared" si="1"/>
        <v>#REF!</v>
      </c>
    </row>
    <row r="567">
      <c r="A567" s="16">
        <v>116280.0</v>
      </c>
      <c r="B567" s="3" t="str">
        <f t="shared" si="1"/>
        <v>#REF!</v>
      </c>
    </row>
    <row r="568">
      <c r="A568" s="7">
        <v>40956.0</v>
      </c>
      <c r="B568" s="3" t="str">
        <f t="shared" si="1"/>
        <v>#REF!</v>
      </c>
    </row>
    <row r="569">
      <c r="A569" s="8">
        <v>118.89</v>
      </c>
      <c r="B569" s="3" t="str">
        <f t="shared" si="1"/>
        <v>#REF!</v>
      </c>
    </row>
    <row r="570">
      <c r="A570" s="8">
        <v>119.0</v>
      </c>
      <c r="B570" s="3" t="str">
        <f t="shared" si="1"/>
        <v>#REF!</v>
      </c>
    </row>
    <row r="571">
      <c r="A571" s="8">
        <v>117.48</v>
      </c>
      <c r="B571" s="3" t="str">
        <f t="shared" si="1"/>
        <v>#REF!</v>
      </c>
    </row>
    <row r="572">
      <c r="A572" s="8">
        <v>118.13</v>
      </c>
      <c r="B572" s="3" t="str">
        <f t="shared" si="1"/>
        <v>#REF!</v>
      </c>
    </row>
    <row r="573">
      <c r="A573" s="11">
        <v>-0.43</v>
      </c>
      <c r="B573" s="3" t="str">
        <f t="shared" si="1"/>
        <v>#REF!</v>
      </c>
    </row>
    <row r="574">
      <c r="A574" s="12">
        <v>-0.0036</v>
      </c>
      <c r="B574" s="3" t="str">
        <f t="shared" si="1"/>
        <v>#REF!</v>
      </c>
    </row>
    <row r="575">
      <c r="A575" s="17">
        <v>88659.0</v>
      </c>
      <c r="B575" s="3" t="str">
        <f t="shared" si="1"/>
        <v>#REF!</v>
      </c>
    </row>
    <row r="576">
      <c r="A576" s="17">
        <v>114892.0</v>
      </c>
      <c r="B576" s="3" t="str">
        <f t="shared" si="1"/>
        <v>#REF!</v>
      </c>
    </row>
    <row r="577">
      <c r="A577" s="7">
        <v>40955.0</v>
      </c>
      <c r="B577" s="3" t="str">
        <f t="shared" si="1"/>
        <v>#REF!</v>
      </c>
    </row>
    <row r="578">
      <c r="A578" s="8">
        <v>117.47</v>
      </c>
      <c r="B578" s="3" t="str">
        <f t="shared" si="1"/>
        <v>#REF!</v>
      </c>
    </row>
    <row r="579">
      <c r="A579" s="8">
        <v>118.79</v>
      </c>
      <c r="B579" s="3" t="str">
        <f t="shared" si="1"/>
        <v>#REF!</v>
      </c>
    </row>
    <row r="580">
      <c r="A580" s="8">
        <v>116.95</v>
      </c>
      <c r="B580" s="3" t="str">
        <f t="shared" si="1"/>
        <v>#REF!</v>
      </c>
    </row>
    <row r="581">
      <c r="A581" s="8">
        <v>118.56</v>
      </c>
      <c r="B581" s="3" t="str">
        <f t="shared" si="1"/>
        <v>#REF!</v>
      </c>
    </row>
    <row r="582">
      <c r="A582" s="9">
        <f>+0.99</f>
        <v>0.99</v>
      </c>
      <c r="B582" s="3" t="str">
        <f t="shared" si="1"/>
        <v>#REF!</v>
      </c>
    </row>
    <row r="583">
      <c r="A583" s="9">
        <f>+0.84%</f>
        <v>0.0084</v>
      </c>
      <c r="B583" s="3" t="str">
        <f t="shared" si="1"/>
        <v>#REF!</v>
      </c>
    </row>
    <row r="584">
      <c r="A584" s="16">
        <v>105451.0</v>
      </c>
      <c r="B584" s="3" t="str">
        <f t="shared" si="1"/>
        <v>#REF!</v>
      </c>
    </row>
    <row r="585">
      <c r="A585" s="16">
        <v>112926.0</v>
      </c>
      <c r="B585" s="3" t="str">
        <f t="shared" si="1"/>
        <v>#REF!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40984</v>
      </c>
      <c r="C3" s="3">
        <v>122.0</v>
      </c>
      <c r="D3" s="3">
        <v>125.12</v>
      </c>
      <c r="E3" s="3">
        <v>121.7</v>
      </c>
      <c r="F3" s="3">
        <v>124.75</v>
      </c>
      <c r="G3" s="3">
        <v>2.94</v>
      </c>
      <c r="H3" s="3">
        <v>0.0241</v>
      </c>
      <c r="I3" s="15">
        <v>37751.0</v>
      </c>
      <c r="J3" s="15">
        <v>76638.0</v>
      </c>
    </row>
    <row r="4">
      <c r="A4" s="19" t="s">
        <v>4</v>
      </c>
      <c r="B4" s="5">
        <f t="shared" si="1"/>
        <v>40987</v>
      </c>
      <c r="C4" s="3">
        <v>124.87</v>
      </c>
      <c r="D4" s="3">
        <v>124.95</v>
      </c>
      <c r="E4" s="3">
        <v>123.8</v>
      </c>
      <c r="F4" s="3">
        <v>124.73</v>
      </c>
      <c r="G4" s="3">
        <v>-0.02</v>
      </c>
      <c r="H4" s="6">
        <v>-2.0E-4</v>
      </c>
      <c r="I4" s="15">
        <v>29610.0</v>
      </c>
      <c r="J4" s="15">
        <v>79336.0</v>
      </c>
    </row>
    <row r="5">
      <c r="A5" s="19" t="s">
        <v>5</v>
      </c>
      <c r="B5" s="5">
        <f t="shared" si="1"/>
        <v>40988</v>
      </c>
      <c r="C5" s="3">
        <v>124.3</v>
      </c>
      <c r="D5" s="3">
        <v>124.36</v>
      </c>
      <c r="E5" s="3">
        <v>122.36</v>
      </c>
      <c r="F5" s="3">
        <v>123.27</v>
      </c>
      <c r="G5" s="3">
        <v>-1.46</v>
      </c>
      <c r="H5" s="6">
        <v>-0.0117</v>
      </c>
      <c r="I5" s="15">
        <v>36203.0</v>
      </c>
      <c r="J5" s="15">
        <v>78584.0</v>
      </c>
    </row>
    <row r="6">
      <c r="A6" s="19" t="s">
        <v>6</v>
      </c>
      <c r="B6" s="5">
        <f t="shared" si="1"/>
        <v>40989</v>
      </c>
      <c r="C6" s="3">
        <v>123.43</v>
      </c>
      <c r="D6" s="3">
        <v>123.84</v>
      </c>
      <c r="E6" s="3">
        <v>122.85</v>
      </c>
      <c r="F6" s="3">
        <v>123.16</v>
      </c>
      <c r="G6" s="3">
        <v>-0.11</v>
      </c>
      <c r="H6" s="6">
        <v>-9.0E-4</v>
      </c>
      <c r="I6" s="15">
        <v>38857.0</v>
      </c>
      <c r="J6" s="15">
        <v>81351.0</v>
      </c>
    </row>
    <row r="7">
      <c r="A7" s="19" t="s">
        <v>7</v>
      </c>
      <c r="B7" s="5">
        <f t="shared" si="1"/>
        <v>40990</v>
      </c>
      <c r="C7" s="3">
        <v>122.99</v>
      </c>
      <c r="D7" s="3">
        <v>123.18</v>
      </c>
      <c r="E7" s="3">
        <v>121.21</v>
      </c>
      <c r="F7" s="3">
        <v>122.04</v>
      </c>
      <c r="G7" s="3">
        <v>-1.12</v>
      </c>
      <c r="H7" s="6">
        <v>-0.0091</v>
      </c>
      <c r="I7" s="15">
        <v>37467.0</v>
      </c>
      <c r="J7" s="15">
        <v>81057.0</v>
      </c>
    </row>
    <row r="8">
      <c r="A8" s="19" t="s">
        <v>8</v>
      </c>
      <c r="B8" s="5">
        <f t="shared" si="1"/>
        <v>40991</v>
      </c>
      <c r="C8" s="3">
        <v>122.23</v>
      </c>
      <c r="D8" s="3">
        <v>125.61</v>
      </c>
      <c r="E8" s="3">
        <v>122.02</v>
      </c>
      <c r="F8" s="3">
        <v>123.72</v>
      </c>
      <c r="G8" s="3">
        <v>1.68</v>
      </c>
      <c r="H8" s="3">
        <v>0.0138</v>
      </c>
      <c r="I8" s="15">
        <v>46306.0</v>
      </c>
      <c r="J8" s="15">
        <v>79296.0</v>
      </c>
    </row>
    <row r="9">
      <c r="A9" s="19" t="s">
        <v>9</v>
      </c>
      <c r="B9" s="5">
        <f t="shared" si="1"/>
        <v>40994</v>
      </c>
      <c r="C9" s="3">
        <v>123.61</v>
      </c>
      <c r="D9" s="3">
        <v>124.53</v>
      </c>
      <c r="E9" s="3">
        <v>123.17</v>
      </c>
      <c r="F9" s="3">
        <v>124.36</v>
      </c>
      <c r="G9" s="3">
        <v>0.64</v>
      </c>
      <c r="H9" s="3">
        <v>0.0052</v>
      </c>
      <c r="I9" s="15">
        <v>36386.0</v>
      </c>
      <c r="J9" s="15">
        <v>79699.0</v>
      </c>
    </row>
    <row r="10">
      <c r="A10" s="20">
        <v>40984.0</v>
      </c>
      <c r="B10" s="5">
        <f t="shared" si="1"/>
        <v>40995</v>
      </c>
      <c r="C10" s="3">
        <v>124.27</v>
      </c>
      <c r="D10" s="3">
        <v>124.63</v>
      </c>
      <c r="E10" s="3">
        <v>123.44</v>
      </c>
      <c r="F10" s="3">
        <v>124.1</v>
      </c>
      <c r="G10" s="3">
        <v>-0.26</v>
      </c>
      <c r="H10" s="6">
        <v>-0.0021</v>
      </c>
      <c r="I10" s="15">
        <v>53929.0</v>
      </c>
      <c r="J10" s="15">
        <v>82167.0</v>
      </c>
    </row>
    <row r="11">
      <c r="A11" s="19">
        <v>122.0</v>
      </c>
      <c r="B11" s="5">
        <f t="shared" si="1"/>
        <v>40996</v>
      </c>
      <c r="C11" s="3">
        <v>123.55</v>
      </c>
      <c r="D11" s="3">
        <v>123.64</v>
      </c>
      <c r="E11" s="3">
        <v>122.22</v>
      </c>
      <c r="F11" s="3">
        <v>122.83</v>
      </c>
      <c r="G11" s="3">
        <v>-1.27</v>
      </c>
      <c r="H11" s="6">
        <v>-0.0102</v>
      </c>
      <c r="I11" s="15">
        <v>55732.0</v>
      </c>
      <c r="J11" s="15">
        <v>92073.0</v>
      </c>
    </row>
    <row r="12">
      <c r="A12" s="19">
        <v>125.12</v>
      </c>
      <c r="B12" s="5">
        <f t="shared" si="1"/>
        <v>40997</v>
      </c>
      <c r="C12" s="3">
        <v>122.97</v>
      </c>
      <c r="D12" s="3">
        <v>123.23</v>
      </c>
      <c r="E12" s="3">
        <v>120.06</v>
      </c>
      <c r="F12" s="3">
        <v>120.99</v>
      </c>
      <c r="G12" s="3">
        <v>-1.84</v>
      </c>
      <c r="H12" s="6">
        <v>-0.015</v>
      </c>
      <c r="I12" s="15">
        <v>53312.0</v>
      </c>
      <c r="J12" s="15">
        <v>94842.0</v>
      </c>
    </row>
    <row r="13">
      <c r="A13" s="19">
        <v>121.7</v>
      </c>
      <c r="B13" s="5">
        <f t="shared" si="1"/>
        <v>40998</v>
      </c>
      <c r="C13" s="3">
        <v>121.32</v>
      </c>
      <c r="D13" s="3">
        <v>122.47</v>
      </c>
      <c r="E13" s="3">
        <v>121.07</v>
      </c>
      <c r="F13" s="3">
        <v>121.36</v>
      </c>
      <c r="G13" s="3">
        <v>0.37</v>
      </c>
      <c r="H13" s="3">
        <v>0.0031</v>
      </c>
      <c r="I13" s="15">
        <v>37993.0</v>
      </c>
      <c r="J13" s="15">
        <v>98148.0</v>
      </c>
    </row>
    <row r="14">
      <c r="A14" s="19">
        <v>124.75</v>
      </c>
      <c r="B14" s="5">
        <f t="shared" si="1"/>
        <v>41001</v>
      </c>
      <c r="C14" s="3">
        <v>121.2</v>
      </c>
      <c r="D14" s="3">
        <v>124.37</v>
      </c>
      <c r="E14" s="3">
        <v>120.31</v>
      </c>
      <c r="F14" s="3">
        <v>124.17</v>
      </c>
      <c r="G14" s="3">
        <v>2.81</v>
      </c>
      <c r="H14" s="3">
        <v>0.0232</v>
      </c>
      <c r="I14" s="15">
        <v>69148.0</v>
      </c>
      <c r="J14" s="15">
        <v>109084.0</v>
      </c>
    </row>
    <row r="15">
      <c r="A15" s="25">
        <f>+2.94</f>
        <v>2.94</v>
      </c>
      <c r="B15" s="5">
        <f t="shared" si="1"/>
        <v>41002</v>
      </c>
      <c r="C15" s="3">
        <v>124.02</v>
      </c>
      <c r="D15" s="3">
        <v>124.76</v>
      </c>
      <c r="E15" s="3">
        <v>123.24</v>
      </c>
      <c r="F15" s="3">
        <v>123.87</v>
      </c>
      <c r="G15" s="3">
        <v>-0.3</v>
      </c>
      <c r="H15" s="6">
        <v>-0.0024</v>
      </c>
      <c r="I15" s="15">
        <v>82234.0</v>
      </c>
      <c r="J15" s="15">
        <v>115611.0</v>
      </c>
    </row>
    <row r="16">
      <c r="A16" s="25">
        <f>+2.41%</f>
        <v>0.0241</v>
      </c>
      <c r="B16" s="5">
        <f t="shared" si="1"/>
        <v>41003</v>
      </c>
      <c r="C16" s="3">
        <v>123.83</v>
      </c>
      <c r="D16" s="3">
        <v>123.91</v>
      </c>
      <c r="E16" s="3">
        <v>121.37</v>
      </c>
      <c r="F16" s="3">
        <v>121.4</v>
      </c>
      <c r="G16" s="3">
        <v>-2.47</v>
      </c>
      <c r="H16" s="6">
        <v>-0.0199</v>
      </c>
      <c r="I16" s="15">
        <v>76918.0</v>
      </c>
      <c r="J16" s="15">
        <v>120436.0</v>
      </c>
    </row>
    <row r="17">
      <c r="A17" s="26">
        <v>37751.0</v>
      </c>
      <c r="B17" s="5">
        <f t="shared" si="1"/>
        <v>41004</v>
      </c>
      <c r="C17" s="3">
        <v>121.59</v>
      </c>
      <c r="D17" s="3">
        <v>122.47</v>
      </c>
      <c r="E17" s="3">
        <v>120.7</v>
      </c>
      <c r="F17" s="3">
        <v>122.27</v>
      </c>
      <c r="G17" s="3">
        <v>0.87</v>
      </c>
      <c r="H17" s="3">
        <v>0.0072</v>
      </c>
      <c r="I17" s="15">
        <v>68938.0</v>
      </c>
      <c r="J17" s="15">
        <v>126143.0</v>
      </c>
    </row>
    <row r="18">
      <c r="A18" s="26">
        <v>76638.0</v>
      </c>
      <c r="B18" s="5">
        <f t="shared" si="1"/>
        <v>41008</v>
      </c>
      <c r="C18" s="3">
        <v>121.69</v>
      </c>
      <c r="D18" s="3">
        <v>121.76</v>
      </c>
      <c r="E18" s="3">
        <v>119.98</v>
      </c>
      <c r="F18" s="3">
        <v>121.59</v>
      </c>
      <c r="G18" s="3">
        <v>-0.68</v>
      </c>
      <c r="H18" s="6">
        <v>-0.0056</v>
      </c>
      <c r="I18" s="15">
        <v>31118.0</v>
      </c>
      <c r="J18" s="15">
        <v>130977.0</v>
      </c>
    </row>
    <row r="19">
      <c r="A19" s="27">
        <v>40987.0</v>
      </c>
      <c r="B19" s="5">
        <f t="shared" si="1"/>
        <v>41009</v>
      </c>
      <c r="C19" s="3">
        <v>121.39</v>
      </c>
      <c r="D19" s="3">
        <v>121.62</v>
      </c>
      <c r="E19" s="3">
        <v>118.69</v>
      </c>
      <c r="F19" s="3">
        <v>119.02</v>
      </c>
      <c r="G19" s="3">
        <v>-2.57</v>
      </c>
      <c r="H19" s="6">
        <v>-0.0211</v>
      </c>
      <c r="I19" s="15">
        <v>74462.0</v>
      </c>
      <c r="J19" s="15">
        <v>136554.0</v>
      </c>
    </row>
    <row r="20">
      <c r="A20" s="28">
        <v>124.87</v>
      </c>
      <c r="B20" s="5">
        <f t="shared" si="1"/>
        <v>41010</v>
      </c>
      <c r="C20" s="3">
        <v>118.97</v>
      </c>
      <c r="D20" s="3">
        <v>120.06</v>
      </c>
      <c r="E20" s="3">
        <v>118.29</v>
      </c>
      <c r="F20" s="3">
        <v>119.46</v>
      </c>
      <c r="G20" s="3">
        <v>0.44</v>
      </c>
      <c r="H20" s="3">
        <v>0.0037</v>
      </c>
      <c r="I20" s="15">
        <v>72611.0</v>
      </c>
      <c r="J20" s="15">
        <v>132943.0</v>
      </c>
    </row>
    <row r="21">
      <c r="A21" s="28">
        <v>124.95</v>
      </c>
      <c r="B21" s="5">
        <f t="shared" si="1"/>
        <v>41011</v>
      </c>
      <c r="C21" s="3">
        <v>119.6</v>
      </c>
      <c r="D21" s="3">
        <v>121.34</v>
      </c>
      <c r="E21" s="3">
        <v>118.82</v>
      </c>
      <c r="F21" s="3">
        <v>121.16</v>
      </c>
      <c r="G21" s="3">
        <v>1.7</v>
      </c>
      <c r="H21" s="3">
        <v>0.014199999999999999</v>
      </c>
      <c r="I21" s="15">
        <v>107624.0</v>
      </c>
      <c r="J21" s="15">
        <v>140533.0</v>
      </c>
    </row>
    <row r="22">
      <c r="A22" s="28">
        <v>123.8</v>
      </c>
      <c r="B22" s="5">
        <f t="shared" si="1"/>
        <v>41012</v>
      </c>
      <c r="C22" s="3">
        <v>121.25</v>
      </c>
      <c r="D22" s="3">
        <v>121.28</v>
      </c>
      <c r="E22" s="3">
        <v>120.01</v>
      </c>
      <c r="F22" s="3">
        <v>120.79</v>
      </c>
      <c r="G22" s="3">
        <v>-0.37</v>
      </c>
      <c r="H22" s="6">
        <v>-0.0031</v>
      </c>
      <c r="I22" s="15">
        <v>68580.0</v>
      </c>
      <c r="J22" s="15">
        <v>141160.0</v>
      </c>
    </row>
    <row r="23">
      <c r="A23" s="28">
        <v>124.73</v>
      </c>
      <c r="B23" s="5">
        <f t="shared" si="1"/>
        <v>41015</v>
      </c>
      <c r="C23" s="3">
        <v>120.59</v>
      </c>
      <c r="D23" s="3">
        <v>120.59</v>
      </c>
      <c r="E23" s="3">
        <v>117.92</v>
      </c>
      <c r="F23" s="3">
        <v>118.41</v>
      </c>
      <c r="G23" s="3">
        <v>-2.38</v>
      </c>
      <c r="H23" s="6">
        <v>-0.0197</v>
      </c>
      <c r="I23" s="15">
        <v>110267.0</v>
      </c>
      <c r="J23" s="15">
        <v>133584.0</v>
      </c>
    </row>
    <row r="24">
      <c r="A24" s="21">
        <v>-0.02</v>
      </c>
      <c r="B24" s="5">
        <f t="shared" si="1"/>
        <v>41016</v>
      </c>
      <c r="C24" s="3">
        <v>118.26</v>
      </c>
      <c r="D24" s="3">
        <v>119.12</v>
      </c>
      <c r="E24" s="3">
        <v>117.76</v>
      </c>
      <c r="F24" s="3">
        <v>118.67</v>
      </c>
      <c r="G24" s="3">
        <v>0.26</v>
      </c>
      <c r="H24" s="3">
        <v>0.0022</v>
      </c>
      <c r="I24" s="15">
        <v>142075.0</v>
      </c>
      <c r="J24" s="15">
        <v>139160.0</v>
      </c>
    </row>
    <row r="25">
      <c r="A25" s="22">
        <v>-2.0E-4</v>
      </c>
      <c r="B25" s="5">
        <f t="shared" si="1"/>
        <v>41017</v>
      </c>
      <c r="C25" s="3">
        <v>118.54</v>
      </c>
      <c r="D25" s="3">
        <v>118.76</v>
      </c>
      <c r="E25" s="3">
        <v>116.66</v>
      </c>
      <c r="F25" s="3">
        <v>117.84</v>
      </c>
      <c r="G25" s="3">
        <v>-0.83</v>
      </c>
      <c r="H25" s="6">
        <v>-0.007</v>
      </c>
      <c r="I25" s="15">
        <v>129797.0</v>
      </c>
      <c r="J25" s="15">
        <v>146162.0</v>
      </c>
    </row>
    <row r="26">
      <c r="A26" s="24">
        <v>29610.0</v>
      </c>
      <c r="B26" s="5">
        <f t="shared" si="1"/>
        <v>41018</v>
      </c>
      <c r="C26" s="3">
        <v>117.91</v>
      </c>
      <c r="D26" s="3">
        <v>118.95</v>
      </c>
      <c r="E26" s="3">
        <v>117.51</v>
      </c>
      <c r="F26" s="3">
        <v>117.83</v>
      </c>
      <c r="G26" s="3">
        <v>-0.01</v>
      </c>
      <c r="H26" s="6">
        <v>-1.0E-4</v>
      </c>
      <c r="I26" s="15">
        <v>109805.0</v>
      </c>
      <c r="J26" s="15">
        <v>152930.0</v>
      </c>
    </row>
    <row r="27">
      <c r="A27" s="24">
        <v>79336.0</v>
      </c>
      <c r="B27" s="5">
        <f t="shared" si="1"/>
        <v>41019</v>
      </c>
      <c r="C27" s="3">
        <v>117.85</v>
      </c>
      <c r="D27" s="3">
        <v>119.44</v>
      </c>
      <c r="E27" s="3">
        <v>117.71</v>
      </c>
      <c r="F27" s="3">
        <v>118.53</v>
      </c>
      <c r="G27" s="3">
        <v>0.7</v>
      </c>
      <c r="H27" s="3">
        <v>0.0059</v>
      </c>
      <c r="I27" s="15">
        <v>86276.0</v>
      </c>
      <c r="J27" s="15">
        <v>158735.0</v>
      </c>
    </row>
    <row r="28">
      <c r="A28" s="23">
        <v>40988.0</v>
      </c>
      <c r="B28" s="5">
        <f t="shared" si="1"/>
        <v>41022</v>
      </c>
      <c r="C28" s="3">
        <v>118.28</v>
      </c>
      <c r="D28" s="3">
        <v>118.61</v>
      </c>
      <c r="E28" s="3">
        <v>116.96</v>
      </c>
      <c r="F28" s="3">
        <v>118.43</v>
      </c>
      <c r="G28" s="3">
        <v>-0.1</v>
      </c>
      <c r="H28" s="6">
        <v>-8.0E-4</v>
      </c>
      <c r="I28" s="15">
        <v>109602.0</v>
      </c>
      <c r="J28" s="15">
        <v>168126.0</v>
      </c>
    </row>
    <row r="29">
      <c r="A29" s="21">
        <v>124.3</v>
      </c>
      <c r="B29" s="5">
        <f t="shared" si="1"/>
        <v>41023</v>
      </c>
      <c r="C29" s="3">
        <v>118.44</v>
      </c>
      <c r="D29" s="3">
        <v>118.66</v>
      </c>
      <c r="E29" s="3">
        <v>117.64</v>
      </c>
      <c r="F29" s="3">
        <v>117.94</v>
      </c>
      <c r="G29" s="3">
        <v>-0.49</v>
      </c>
      <c r="H29" s="6">
        <v>-0.0041</v>
      </c>
      <c r="I29" s="15">
        <v>96727.0</v>
      </c>
      <c r="J29" s="15">
        <v>169955.0</v>
      </c>
    </row>
    <row r="30">
      <c r="A30" s="21">
        <v>124.36</v>
      </c>
      <c r="B30" s="5">
        <f t="shared" si="1"/>
        <v>41024</v>
      </c>
      <c r="C30" s="3">
        <v>118.18</v>
      </c>
      <c r="D30" s="3">
        <v>118.96</v>
      </c>
      <c r="E30" s="3">
        <v>117.23</v>
      </c>
      <c r="F30" s="3">
        <v>118.8</v>
      </c>
      <c r="G30" s="3">
        <v>0.86</v>
      </c>
      <c r="H30" s="3">
        <v>0.0073</v>
      </c>
      <c r="I30" s="15">
        <v>126199.0</v>
      </c>
      <c r="J30" s="15">
        <v>173793.0</v>
      </c>
    </row>
    <row r="31">
      <c r="A31" s="21">
        <v>122.36</v>
      </c>
      <c r="B31" s="5">
        <f t="shared" si="1"/>
        <v>41025</v>
      </c>
      <c r="C31" s="3">
        <v>118.73</v>
      </c>
      <c r="D31" s="3">
        <v>119.74</v>
      </c>
      <c r="E31" s="3">
        <v>118.4</v>
      </c>
      <c r="F31" s="3">
        <v>119.53</v>
      </c>
      <c r="G31" s="3">
        <v>0.73</v>
      </c>
      <c r="H31" s="3">
        <v>0.0060999999999999995</v>
      </c>
      <c r="I31" s="15">
        <v>152524.0</v>
      </c>
      <c r="J31" s="15">
        <v>185471.0</v>
      </c>
    </row>
    <row r="32">
      <c r="A32" s="21">
        <v>123.27</v>
      </c>
      <c r="B32" s="5">
        <f t="shared" si="1"/>
        <v>41026</v>
      </c>
      <c r="C32" s="3">
        <v>119.11</v>
      </c>
      <c r="D32" s="3">
        <v>119.5</v>
      </c>
      <c r="E32" s="3">
        <v>118.61</v>
      </c>
      <c r="F32" s="3">
        <v>119.4</v>
      </c>
      <c r="G32" s="3">
        <v>-0.13</v>
      </c>
      <c r="H32" s="6">
        <v>-0.0011</v>
      </c>
      <c r="I32" s="15">
        <v>106831.0</v>
      </c>
      <c r="J32" s="15">
        <v>179917.0</v>
      </c>
    </row>
    <row r="33">
      <c r="A33" s="21">
        <v>-1.46</v>
      </c>
      <c r="B33" s="5">
        <f t="shared" si="1"/>
        <v>41029</v>
      </c>
      <c r="C33" s="3">
        <v>119.15</v>
      </c>
      <c r="D33" s="3">
        <v>119.37</v>
      </c>
      <c r="E33" s="3">
        <v>118.46</v>
      </c>
      <c r="F33" s="3">
        <v>119.17</v>
      </c>
      <c r="G33" s="3">
        <v>-0.23</v>
      </c>
      <c r="H33" s="6">
        <v>-0.0019</v>
      </c>
      <c r="I33" s="15">
        <v>100203.0</v>
      </c>
      <c r="J33" s="15">
        <v>183912.0</v>
      </c>
    </row>
    <row r="34">
      <c r="A34" s="22">
        <v>-0.0117</v>
      </c>
      <c r="B34" s="5">
        <f t="shared" si="1"/>
        <v>41030</v>
      </c>
      <c r="C34" s="3">
        <v>119.15</v>
      </c>
      <c r="D34" s="3">
        <v>119.7</v>
      </c>
      <c r="E34" s="3">
        <v>118.5</v>
      </c>
      <c r="F34" s="3">
        <v>119.32</v>
      </c>
      <c r="G34" s="3">
        <v>0.15</v>
      </c>
      <c r="H34" s="3">
        <v>0.0013</v>
      </c>
      <c r="I34" s="15">
        <v>98634.0</v>
      </c>
      <c r="J34" s="15">
        <v>188125.0</v>
      </c>
    </row>
    <row r="35">
      <c r="A35" s="24">
        <v>36203.0</v>
      </c>
      <c r="B35" s="5">
        <f t="shared" si="1"/>
        <v>41031</v>
      </c>
      <c r="C35" s="3">
        <v>119.27</v>
      </c>
      <c r="D35" s="3">
        <v>119.42</v>
      </c>
      <c r="E35" s="3">
        <v>117.33</v>
      </c>
      <c r="F35" s="3">
        <v>117.9</v>
      </c>
      <c r="G35" s="3">
        <v>-1.42</v>
      </c>
      <c r="H35" s="6">
        <v>-0.0119</v>
      </c>
      <c r="I35" s="15">
        <v>126763.0</v>
      </c>
      <c r="J35" s="15">
        <v>196116.0</v>
      </c>
    </row>
    <row r="36">
      <c r="A36" s="24">
        <v>78584.0</v>
      </c>
      <c r="B36" s="5">
        <f t="shared" si="1"/>
        <v>41032</v>
      </c>
      <c r="C36" s="3">
        <v>118.02</v>
      </c>
      <c r="D36" s="3">
        <v>118.1</v>
      </c>
      <c r="E36" s="3">
        <v>115.7</v>
      </c>
      <c r="F36" s="3">
        <v>115.84</v>
      </c>
      <c r="G36" s="3">
        <v>-2.06</v>
      </c>
      <c r="H36" s="6">
        <v>-0.0175</v>
      </c>
      <c r="I36" s="15">
        <v>129547.0</v>
      </c>
      <c r="J36" s="15">
        <v>199472.0</v>
      </c>
    </row>
    <row r="37">
      <c r="A37" s="23">
        <v>40989.0</v>
      </c>
      <c r="B37" s="5">
        <f t="shared" si="1"/>
        <v>41033</v>
      </c>
      <c r="C37" s="3">
        <v>115.78</v>
      </c>
      <c r="D37" s="3">
        <v>116.02</v>
      </c>
      <c r="E37" s="3">
        <v>111.59</v>
      </c>
      <c r="F37" s="3">
        <v>112.85</v>
      </c>
      <c r="G37" s="3">
        <v>-2.99</v>
      </c>
      <c r="H37" s="6">
        <v>-0.0258</v>
      </c>
      <c r="I37" s="15">
        <v>167136.0</v>
      </c>
      <c r="J37" s="15">
        <v>213729.0</v>
      </c>
    </row>
    <row r="38">
      <c r="A38" s="21">
        <v>123.43</v>
      </c>
      <c r="B38" s="5">
        <f t="shared" si="1"/>
        <v>41036</v>
      </c>
      <c r="C38" s="3">
        <v>112.18</v>
      </c>
      <c r="D38" s="3">
        <v>113.04</v>
      </c>
      <c r="E38" s="3">
        <v>110.07</v>
      </c>
      <c r="F38" s="3">
        <v>112.81</v>
      </c>
      <c r="G38" s="3">
        <v>-0.04</v>
      </c>
      <c r="H38" s="6">
        <v>-4.0E-4</v>
      </c>
      <c r="I38" s="15">
        <v>102307.0</v>
      </c>
      <c r="J38" s="15">
        <v>218652.0</v>
      </c>
    </row>
    <row r="39">
      <c r="A39" s="21">
        <v>123.84</v>
      </c>
      <c r="B39" s="5">
        <f t="shared" si="1"/>
        <v>41037</v>
      </c>
      <c r="C39" s="3">
        <v>112.84</v>
      </c>
      <c r="D39" s="3">
        <v>113.25</v>
      </c>
      <c r="E39" s="3">
        <v>110.3</v>
      </c>
      <c r="F39" s="3">
        <v>112.39</v>
      </c>
      <c r="G39" s="3">
        <v>-0.42</v>
      </c>
      <c r="H39" s="6">
        <v>-0.0037</v>
      </c>
      <c r="I39" s="15">
        <v>161395.0</v>
      </c>
      <c r="J39" s="15">
        <v>227710.0</v>
      </c>
    </row>
    <row r="40">
      <c r="A40" s="21">
        <v>122.85</v>
      </c>
      <c r="B40" s="5">
        <f t="shared" si="1"/>
        <v>41038</v>
      </c>
      <c r="C40" s="3">
        <v>112.7</v>
      </c>
      <c r="D40" s="3">
        <v>112.85</v>
      </c>
      <c r="E40" s="3">
        <v>110.97</v>
      </c>
      <c r="F40" s="3">
        <v>112.79</v>
      </c>
      <c r="G40" s="3">
        <v>0.4</v>
      </c>
      <c r="H40" s="3">
        <v>0.0036</v>
      </c>
      <c r="I40" s="15">
        <v>181536.0</v>
      </c>
      <c r="J40" s="15">
        <v>242623.0</v>
      </c>
    </row>
    <row r="41">
      <c r="A41" s="21">
        <v>123.16</v>
      </c>
      <c r="B41" s="5">
        <f t="shared" si="1"/>
        <v>41039</v>
      </c>
      <c r="C41" s="3">
        <v>112.37</v>
      </c>
      <c r="D41" s="3">
        <v>113.2</v>
      </c>
      <c r="E41" s="3">
        <v>111.75</v>
      </c>
      <c r="F41" s="3">
        <v>112.35</v>
      </c>
      <c r="G41" s="3">
        <v>-0.44</v>
      </c>
      <c r="H41" s="6">
        <v>-0.0039</v>
      </c>
      <c r="I41" s="15">
        <v>156204.0</v>
      </c>
      <c r="J41" s="15">
        <v>252690.0</v>
      </c>
    </row>
    <row r="42">
      <c r="A42" s="21">
        <v>-0.11</v>
      </c>
      <c r="B42" s="5">
        <f t="shared" si="1"/>
        <v>41040</v>
      </c>
      <c r="C42" s="3">
        <v>111.79</v>
      </c>
      <c r="D42" s="3">
        <v>112.35</v>
      </c>
      <c r="E42" s="3">
        <v>111.06</v>
      </c>
      <c r="F42" s="3">
        <v>111.77</v>
      </c>
      <c r="G42" s="3">
        <v>-0.58</v>
      </c>
      <c r="H42" s="6">
        <v>-0.0052</v>
      </c>
      <c r="I42" s="15">
        <v>182237.0</v>
      </c>
      <c r="J42" s="15">
        <v>270283.0</v>
      </c>
    </row>
    <row r="43">
      <c r="A43" s="22">
        <v>-9.0E-4</v>
      </c>
      <c r="B43" s="5">
        <f t="shared" si="1"/>
        <v>41043</v>
      </c>
      <c r="C43" s="3">
        <v>111.55</v>
      </c>
      <c r="D43" s="3">
        <v>111.55</v>
      </c>
      <c r="E43" s="3">
        <v>109.55</v>
      </c>
      <c r="F43" s="3">
        <v>111.0</v>
      </c>
      <c r="G43" s="3">
        <v>-0.77</v>
      </c>
      <c r="H43" s="6">
        <v>-0.0069</v>
      </c>
      <c r="I43" s="15">
        <v>212299.0</v>
      </c>
      <c r="J43" s="15">
        <v>269404.0</v>
      </c>
    </row>
    <row r="44">
      <c r="A44" s="24">
        <v>38857.0</v>
      </c>
      <c r="B44" s="5">
        <f t="shared" si="1"/>
        <v>41044</v>
      </c>
      <c r="C44" s="3">
        <v>110.73</v>
      </c>
      <c r="D44" s="3">
        <v>112.0</v>
      </c>
      <c r="E44" s="3">
        <v>110.28</v>
      </c>
      <c r="F44" s="3">
        <v>111.45</v>
      </c>
      <c r="G44" s="3">
        <v>0.45</v>
      </c>
      <c r="H44" s="3">
        <v>0.0040999999999999995</v>
      </c>
      <c r="I44" s="15">
        <v>275929.0</v>
      </c>
      <c r="J44" s="15">
        <v>265585.0</v>
      </c>
    </row>
    <row r="45">
      <c r="A45" s="24">
        <v>81351.0</v>
      </c>
      <c r="B45" s="5">
        <f t="shared" si="1"/>
        <v>41045</v>
      </c>
      <c r="C45" s="3">
        <v>111.26</v>
      </c>
      <c r="D45" s="3">
        <v>111.46</v>
      </c>
      <c r="E45" s="3">
        <v>109.1</v>
      </c>
      <c r="F45" s="3">
        <v>109.75</v>
      </c>
      <c r="G45" s="3">
        <v>-1.7</v>
      </c>
      <c r="H45" s="6">
        <v>-0.0153</v>
      </c>
      <c r="I45" s="15">
        <v>292342.0</v>
      </c>
      <c r="J45" s="15">
        <v>258286.0</v>
      </c>
    </row>
    <row r="46">
      <c r="A46" s="23">
        <v>40990.0</v>
      </c>
      <c r="B46" s="5">
        <f t="shared" si="1"/>
        <v>41046</v>
      </c>
      <c r="C46" s="3">
        <v>109.43</v>
      </c>
      <c r="D46" s="3">
        <v>110.15</v>
      </c>
      <c r="E46" s="3">
        <v>106.58</v>
      </c>
      <c r="F46" s="3">
        <v>107.49</v>
      </c>
      <c r="G46" s="3">
        <v>-2.26</v>
      </c>
      <c r="H46" s="6">
        <v>-0.0206</v>
      </c>
      <c r="I46" s="15">
        <v>293237.0</v>
      </c>
      <c r="J46" s="15">
        <v>244384.0</v>
      </c>
    </row>
    <row r="47">
      <c r="A47" s="21">
        <v>122.99</v>
      </c>
      <c r="B47" s="5">
        <f t="shared" si="1"/>
        <v>41047</v>
      </c>
      <c r="C47" s="3">
        <v>106.75</v>
      </c>
      <c r="D47" s="3">
        <v>107.99</v>
      </c>
      <c r="E47" s="3">
        <v>106.4</v>
      </c>
      <c r="F47" s="3">
        <v>107.14</v>
      </c>
      <c r="G47" s="3">
        <v>-0.35</v>
      </c>
      <c r="H47" s="6">
        <v>-0.0033</v>
      </c>
      <c r="I47" s="15">
        <v>206503.0</v>
      </c>
      <c r="J47" s="15">
        <v>246261.0</v>
      </c>
    </row>
    <row r="48">
      <c r="A48" s="21">
        <v>123.18</v>
      </c>
      <c r="B48" s="5">
        <f t="shared" si="1"/>
        <v>41050</v>
      </c>
      <c r="C48" s="3">
        <v>107.4</v>
      </c>
      <c r="D48" s="3">
        <v>109.43</v>
      </c>
      <c r="E48" s="3">
        <v>106.75</v>
      </c>
      <c r="F48" s="3">
        <v>108.81</v>
      </c>
      <c r="G48" s="3">
        <v>1.67</v>
      </c>
      <c r="H48" s="3">
        <v>0.015600000000000001</v>
      </c>
      <c r="I48" s="15">
        <v>171292.0</v>
      </c>
      <c r="J48" s="15">
        <v>241532.0</v>
      </c>
    </row>
    <row r="49">
      <c r="A49" s="21">
        <v>121.21</v>
      </c>
      <c r="B49" s="5">
        <f t="shared" si="1"/>
        <v>41051</v>
      </c>
      <c r="C49" s="3">
        <v>109.25</v>
      </c>
      <c r="D49" s="3">
        <v>109.36</v>
      </c>
      <c r="E49" s="3">
        <v>107.79</v>
      </c>
      <c r="F49" s="3">
        <v>108.41</v>
      </c>
      <c r="G49" s="3">
        <v>-0.4</v>
      </c>
      <c r="H49" s="6">
        <v>-0.0037</v>
      </c>
      <c r="I49" s="15">
        <v>180210.0</v>
      </c>
      <c r="J49" s="15">
        <v>238163.0</v>
      </c>
    </row>
    <row r="50">
      <c r="A50" s="21">
        <v>122.04</v>
      </c>
      <c r="B50" s="5">
        <f t="shared" si="1"/>
        <v>41052</v>
      </c>
      <c r="C50" s="3">
        <v>108.11</v>
      </c>
      <c r="D50" s="3">
        <v>108.16</v>
      </c>
      <c r="E50" s="3">
        <v>105.39</v>
      </c>
      <c r="F50" s="3">
        <v>105.56</v>
      </c>
      <c r="G50" s="3">
        <v>-2.85</v>
      </c>
      <c r="H50" s="6">
        <v>-0.0263</v>
      </c>
      <c r="I50" s="15">
        <v>239751.0</v>
      </c>
      <c r="J50" s="15">
        <v>242355.0</v>
      </c>
    </row>
    <row r="51">
      <c r="A51" s="21">
        <v>-1.12</v>
      </c>
      <c r="B51" s="5">
        <f t="shared" si="1"/>
        <v>41053</v>
      </c>
      <c r="C51" s="3">
        <v>106.1</v>
      </c>
      <c r="D51" s="3">
        <v>107.25</v>
      </c>
      <c r="E51" s="3">
        <v>105.03</v>
      </c>
      <c r="F51" s="3">
        <v>106.55</v>
      </c>
      <c r="G51" s="3">
        <v>0.99</v>
      </c>
      <c r="H51" s="3">
        <v>0.009399999999999999</v>
      </c>
      <c r="I51" s="15">
        <v>191096.0</v>
      </c>
      <c r="J51" s="15">
        <v>236141.0</v>
      </c>
    </row>
    <row r="52">
      <c r="A52" s="22">
        <v>-0.0091</v>
      </c>
      <c r="B52" s="5">
        <f t="shared" si="1"/>
        <v>41054</v>
      </c>
      <c r="C52" s="3">
        <v>106.55</v>
      </c>
      <c r="D52" s="3">
        <v>107.24</v>
      </c>
      <c r="E52" s="3">
        <v>106.02</v>
      </c>
      <c r="F52" s="3">
        <v>106.83</v>
      </c>
      <c r="G52" s="3">
        <v>0.28</v>
      </c>
      <c r="H52" s="3">
        <v>0.0026</v>
      </c>
      <c r="I52" s="15">
        <v>145986.0</v>
      </c>
      <c r="J52" s="15">
        <v>233415.0</v>
      </c>
    </row>
    <row r="53">
      <c r="A53" s="24">
        <v>37467.0</v>
      </c>
      <c r="B53" s="5">
        <f t="shared" si="1"/>
        <v>41057</v>
      </c>
      <c r="C53" s="3">
        <v>106.83</v>
      </c>
      <c r="D53" s="3">
        <v>108.04</v>
      </c>
      <c r="E53" s="3">
        <v>106.8</v>
      </c>
      <c r="F53" s="3">
        <v>107.11</v>
      </c>
      <c r="G53" s="3">
        <v>0.28</v>
      </c>
      <c r="H53" s="3">
        <v>0.0026</v>
      </c>
      <c r="I53" s="15">
        <v>55581.0</v>
      </c>
      <c r="J53" s="15">
        <v>233077.0</v>
      </c>
    </row>
    <row r="54">
      <c r="A54" s="24">
        <v>81057.0</v>
      </c>
      <c r="B54" s="5">
        <f t="shared" si="1"/>
        <v>41058</v>
      </c>
      <c r="C54" s="3">
        <v>107.45</v>
      </c>
      <c r="D54" s="3">
        <v>107.95</v>
      </c>
      <c r="E54" s="3">
        <v>106.06</v>
      </c>
      <c r="F54" s="3">
        <v>106.68</v>
      </c>
      <c r="G54" s="3">
        <v>-0.43</v>
      </c>
      <c r="H54" s="6">
        <v>-0.004</v>
      </c>
      <c r="I54" s="15">
        <v>219309.0</v>
      </c>
      <c r="J54" s="15">
        <v>225326.0</v>
      </c>
    </row>
    <row r="55">
      <c r="A55" s="23">
        <v>40991.0</v>
      </c>
      <c r="B55" s="5">
        <f t="shared" si="1"/>
        <v>41059</v>
      </c>
      <c r="C55" s="3">
        <v>106.82</v>
      </c>
      <c r="D55" s="3">
        <v>106.82</v>
      </c>
      <c r="E55" s="3">
        <v>102.85</v>
      </c>
      <c r="F55" s="3">
        <v>103.47</v>
      </c>
      <c r="G55" s="3">
        <v>-3.21</v>
      </c>
      <c r="H55" s="6">
        <v>-0.0301</v>
      </c>
      <c r="I55" s="15">
        <v>225431.0</v>
      </c>
      <c r="J55" s="15">
        <v>219980.0</v>
      </c>
    </row>
    <row r="56">
      <c r="A56" s="21">
        <v>122.23</v>
      </c>
      <c r="B56" s="5">
        <f t="shared" si="1"/>
        <v>41060</v>
      </c>
      <c r="C56" s="3">
        <v>103.23</v>
      </c>
      <c r="D56" s="3">
        <v>104.16</v>
      </c>
      <c r="E56" s="3">
        <v>101.27</v>
      </c>
      <c r="F56" s="3">
        <v>101.87</v>
      </c>
      <c r="G56" s="3">
        <v>-1.6</v>
      </c>
      <c r="H56" s="6">
        <v>-0.0155</v>
      </c>
      <c r="I56" s="15">
        <v>258742.0</v>
      </c>
      <c r="J56" s="15">
        <v>227878.0</v>
      </c>
    </row>
    <row r="57">
      <c r="A57" s="21">
        <v>125.61</v>
      </c>
      <c r="B57" s="5">
        <f t="shared" si="1"/>
        <v>41061</v>
      </c>
      <c r="C57" s="3">
        <v>101.69</v>
      </c>
      <c r="D57" s="3">
        <v>101.95</v>
      </c>
      <c r="E57" s="3">
        <v>97.54</v>
      </c>
      <c r="F57" s="3">
        <v>98.43</v>
      </c>
      <c r="G57" s="3">
        <v>-3.44</v>
      </c>
      <c r="H57" s="6">
        <v>-0.0338</v>
      </c>
      <c r="I57" s="15">
        <v>324332.0</v>
      </c>
      <c r="J57" s="15">
        <v>224334.0</v>
      </c>
    </row>
    <row r="58">
      <c r="A58" s="21">
        <v>122.02</v>
      </c>
      <c r="B58" s="5">
        <f t="shared" si="1"/>
        <v>41064</v>
      </c>
      <c r="C58" s="3">
        <v>98.43</v>
      </c>
      <c r="D58" s="3">
        <v>99.15</v>
      </c>
      <c r="E58" s="3">
        <v>95.63</v>
      </c>
      <c r="F58" s="3">
        <v>98.85</v>
      </c>
      <c r="G58" s="3">
        <v>0.42</v>
      </c>
      <c r="H58" s="3">
        <v>0.0043</v>
      </c>
      <c r="I58" s="15">
        <v>174173.0</v>
      </c>
      <c r="J58" s="15">
        <v>226751.0</v>
      </c>
    </row>
    <row r="59">
      <c r="A59" s="21">
        <v>123.72</v>
      </c>
      <c r="B59" s="5">
        <f t="shared" si="1"/>
        <v>41065</v>
      </c>
      <c r="C59" s="3">
        <v>99.16</v>
      </c>
      <c r="D59" s="3">
        <v>99.63</v>
      </c>
      <c r="E59" s="3">
        <v>97.68</v>
      </c>
      <c r="F59" s="3">
        <v>98.84</v>
      </c>
      <c r="G59" s="3">
        <v>-0.01</v>
      </c>
      <c r="H59" s="6">
        <v>-1.0E-4</v>
      </c>
      <c r="I59" s="15">
        <v>145827.0</v>
      </c>
      <c r="J59" s="15">
        <v>204925.0</v>
      </c>
    </row>
    <row r="60">
      <c r="A60" s="25">
        <f>+1.68</f>
        <v>1.68</v>
      </c>
      <c r="B60" s="5">
        <f t="shared" si="1"/>
        <v>41066</v>
      </c>
      <c r="C60" s="3">
        <v>98.9</v>
      </c>
      <c r="D60" s="3">
        <v>101.39</v>
      </c>
      <c r="E60" s="3">
        <v>98.71</v>
      </c>
      <c r="F60" s="3">
        <v>100.64</v>
      </c>
      <c r="G60" s="3">
        <v>1.8</v>
      </c>
      <c r="H60" s="3">
        <v>0.0182</v>
      </c>
      <c r="I60" s="15">
        <v>238424.0</v>
      </c>
      <c r="J60" s="15">
        <v>194471.0</v>
      </c>
    </row>
    <row r="61">
      <c r="A61" s="25">
        <f>+1.38%</f>
        <v>0.0138</v>
      </c>
      <c r="B61" s="5">
        <f t="shared" si="1"/>
        <v>41067</v>
      </c>
      <c r="C61" s="3">
        <v>100.91</v>
      </c>
      <c r="D61" s="3">
        <v>102.45</v>
      </c>
      <c r="E61" s="3">
        <v>99.07</v>
      </c>
      <c r="F61" s="3">
        <v>99.93</v>
      </c>
      <c r="G61" s="3">
        <v>-0.71</v>
      </c>
      <c r="H61" s="6">
        <v>-0.0071</v>
      </c>
      <c r="I61" s="15">
        <v>284006.0</v>
      </c>
      <c r="J61" s="15">
        <v>173903.0</v>
      </c>
    </row>
    <row r="62">
      <c r="A62" s="26">
        <v>46306.0</v>
      </c>
      <c r="B62" s="5">
        <f t="shared" si="1"/>
        <v>41068</v>
      </c>
      <c r="C62" s="3">
        <v>99.3</v>
      </c>
      <c r="D62" s="3">
        <v>99.99</v>
      </c>
      <c r="E62" s="3">
        <v>97.19</v>
      </c>
      <c r="F62" s="3">
        <v>99.47</v>
      </c>
      <c r="G62" s="3">
        <v>-0.46</v>
      </c>
      <c r="H62" s="6">
        <v>-0.0046</v>
      </c>
      <c r="I62" s="15">
        <v>252948.0</v>
      </c>
      <c r="J62" s="15">
        <v>145084.0</v>
      </c>
    </row>
    <row r="63">
      <c r="A63" s="26">
        <v>79296.0</v>
      </c>
      <c r="B63" s="5">
        <f t="shared" si="1"/>
        <v>41071</v>
      </c>
      <c r="C63" s="3">
        <v>100.24</v>
      </c>
      <c r="D63" s="3">
        <v>102.21</v>
      </c>
      <c r="E63" s="3">
        <v>96.46</v>
      </c>
      <c r="F63" s="3">
        <v>98.0</v>
      </c>
      <c r="G63" s="3">
        <v>-1.47</v>
      </c>
      <c r="H63" s="6">
        <v>-0.0148</v>
      </c>
      <c r="I63" s="15">
        <v>233783.0</v>
      </c>
      <c r="J63" s="15">
        <v>114210.0</v>
      </c>
    </row>
    <row r="64">
      <c r="A64" s="27">
        <v>40994.0</v>
      </c>
      <c r="B64" s="5">
        <f t="shared" si="1"/>
        <v>41072</v>
      </c>
      <c r="C64" s="3">
        <v>96.81</v>
      </c>
      <c r="D64" s="3">
        <v>97.97</v>
      </c>
      <c r="E64" s="3">
        <v>96.62</v>
      </c>
      <c r="F64" s="3">
        <v>97.14</v>
      </c>
      <c r="G64" s="3">
        <v>-0.86</v>
      </c>
      <c r="H64" s="6">
        <v>-0.0088</v>
      </c>
      <c r="I64" s="15">
        <v>245701.0</v>
      </c>
      <c r="J64" s="15">
        <v>88196.0</v>
      </c>
    </row>
    <row r="65">
      <c r="A65" s="28">
        <v>123.61</v>
      </c>
      <c r="B65" s="5">
        <f t="shared" si="1"/>
        <v>41073</v>
      </c>
      <c r="C65" s="3">
        <v>97.24</v>
      </c>
      <c r="D65" s="3">
        <v>98.38</v>
      </c>
      <c r="E65" s="3">
        <v>96.67</v>
      </c>
      <c r="F65" s="3">
        <v>97.13</v>
      </c>
      <c r="G65" s="3">
        <v>-0.01</v>
      </c>
      <c r="H65" s="6">
        <v>-1.0E-4</v>
      </c>
      <c r="I65" s="15">
        <v>138290.0</v>
      </c>
      <c r="J65" s="15">
        <v>43952.0</v>
      </c>
    </row>
    <row r="66">
      <c r="A66" s="28">
        <v>124.53</v>
      </c>
      <c r="B66" s="5">
        <f t="shared" si="1"/>
        <v>41074</v>
      </c>
      <c r="C66" s="3">
        <v>97.2</v>
      </c>
      <c r="D66" s="3">
        <v>97.8</v>
      </c>
      <c r="E66" s="3">
        <v>96.33</v>
      </c>
      <c r="F66" s="3">
        <v>97.03</v>
      </c>
      <c r="G66" s="3">
        <v>-0.1</v>
      </c>
      <c r="H66" s="6">
        <v>-0.001</v>
      </c>
      <c r="I66" s="15">
        <v>35173.0</v>
      </c>
      <c r="J66" s="3"/>
    </row>
    <row r="67">
      <c r="A67" s="28">
        <v>123.17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124.36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+0.64</f>
        <v>0.64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+0.52%</f>
        <v>0.0052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36386.0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79699.0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40995.0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124.27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124.63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123.44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124.1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-0.26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-0.0021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53929.0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82167.0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40996.0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123.55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123.64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122.22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122.83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-1.27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-0.0102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55732.0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92073.0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40997.0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122.97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123.23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120.06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120.99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-1.84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-0.015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53312.0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94842.0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40998.0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121.32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122.47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121.07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121.36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+0.37</f>
        <v>0.37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+0.31%</f>
        <v>0.0031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37993.0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98148.0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41001.0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121.2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124.37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120.31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124.17</v>
      </c>
      <c r="B113" s="3" t="str">
        <f t="shared" si="1"/>
        <v/>
      </c>
    </row>
    <row r="114">
      <c r="A114" s="25">
        <f>+2.81</f>
        <v>2.81</v>
      </c>
      <c r="B114" s="3" t="str">
        <f t="shared" si="1"/>
        <v>#REF!</v>
      </c>
    </row>
    <row r="115">
      <c r="A115" s="25">
        <f>+2.32%</f>
        <v>0.0232</v>
      </c>
      <c r="B115" s="3" t="str">
        <f t="shared" si="1"/>
        <v>#REF!</v>
      </c>
    </row>
    <row r="116">
      <c r="A116" s="26">
        <v>69148.0</v>
      </c>
      <c r="B116" s="3" t="str">
        <f t="shared" si="1"/>
        <v>#REF!</v>
      </c>
    </row>
    <row r="117">
      <c r="A117" s="26">
        <v>109084.0</v>
      </c>
      <c r="B117" s="3" t="str">
        <f t="shared" si="1"/>
        <v>#REF!</v>
      </c>
    </row>
    <row r="118">
      <c r="A118" s="27">
        <v>41002.0</v>
      </c>
      <c r="B118" s="3" t="str">
        <f t="shared" si="1"/>
        <v>#REF!</v>
      </c>
    </row>
    <row r="119">
      <c r="A119" s="28">
        <v>124.02</v>
      </c>
      <c r="B119" s="3" t="str">
        <f t="shared" si="1"/>
        <v>#REF!</v>
      </c>
    </row>
    <row r="120">
      <c r="A120" s="28">
        <v>124.76</v>
      </c>
      <c r="B120" s="3" t="str">
        <f t="shared" si="1"/>
        <v>#REF!</v>
      </c>
    </row>
    <row r="121">
      <c r="A121" s="28">
        <v>123.24</v>
      </c>
      <c r="B121" s="3" t="str">
        <f t="shared" si="1"/>
        <v>#REF!</v>
      </c>
    </row>
    <row r="122">
      <c r="A122" s="28">
        <v>123.87</v>
      </c>
      <c r="B122" s="3" t="str">
        <f t="shared" si="1"/>
        <v>#REF!</v>
      </c>
    </row>
    <row r="123">
      <c r="A123" s="21">
        <v>-0.3</v>
      </c>
      <c r="B123" s="3" t="str">
        <f t="shared" si="1"/>
        <v>#REF!</v>
      </c>
    </row>
    <row r="124">
      <c r="A124" s="22">
        <v>-0.0024</v>
      </c>
      <c r="B124" s="3" t="str">
        <f t="shared" si="1"/>
        <v>#REF!</v>
      </c>
    </row>
    <row r="125">
      <c r="A125" s="24">
        <v>82234.0</v>
      </c>
      <c r="B125" s="3" t="str">
        <f t="shared" si="1"/>
        <v>#REF!</v>
      </c>
    </row>
    <row r="126">
      <c r="A126" s="24">
        <v>115611.0</v>
      </c>
      <c r="B126" s="3" t="str">
        <f t="shared" si="1"/>
        <v>#REF!</v>
      </c>
    </row>
    <row r="127">
      <c r="A127" s="23">
        <v>41003.0</v>
      </c>
      <c r="B127" s="3" t="str">
        <f t="shared" si="1"/>
        <v>#REF!</v>
      </c>
    </row>
    <row r="128">
      <c r="A128" s="21">
        <v>123.83</v>
      </c>
      <c r="B128" s="3" t="str">
        <f t="shared" si="1"/>
        <v>#REF!</v>
      </c>
    </row>
    <row r="129">
      <c r="A129" s="21">
        <v>123.91</v>
      </c>
      <c r="B129" s="3" t="str">
        <f t="shared" si="1"/>
        <v>#REF!</v>
      </c>
    </row>
    <row r="130">
      <c r="A130" s="21">
        <v>121.37</v>
      </c>
      <c r="B130" s="3" t="str">
        <f t="shared" si="1"/>
        <v>#REF!</v>
      </c>
    </row>
    <row r="131">
      <c r="A131" s="21">
        <v>121.4</v>
      </c>
      <c r="B131" s="3" t="str">
        <f t="shared" si="1"/>
        <v>#REF!</v>
      </c>
    </row>
    <row r="132">
      <c r="A132" s="21">
        <v>-2.47</v>
      </c>
      <c r="B132" s="3" t="str">
        <f t="shared" si="1"/>
        <v>#REF!</v>
      </c>
    </row>
    <row r="133">
      <c r="A133" s="22">
        <v>-0.0199</v>
      </c>
      <c r="B133" s="3" t="str">
        <f t="shared" si="1"/>
        <v>#REF!</v>
      </c>
    </row>
    <row r="134">
      <c r="A134" s="24">
        <v>76918.0</v>
      </c>
      <c r="B134" s="3" t="str">
        <f t="shared" si="1"/>
        <v>#REF!</v>
      </c>
    </row>
    <row r="135">
      <c r="A135" s="24">
        <v>120436.0</v>
      </c>
      <c r="B135" s="3" t="str">
        <f t="shared" si="1"/>
        <v>#REF!</v>
      </c>
    </row>
    <row r="136">
      <c r="A136" s="23">
        <v>41004.0</v>
      </c>
      <c r="B136" s="3" t="str">
        <f t="shared" si="1"/>
        <v>#REF!</v>
      </c>
    </row>
    <row r="137">
      <c r="A137" s="21">
        <v>121.59</v>
      </c>
      <c r="B137" s="3" t="str">
        <f t="shared" si="1"/>
        <v>#REF!</v>
      </c>
    </row>
    <row r="138">
      <c r="A138" s="21">
        <v>122.47</v>
      </c>
      <c r="B138" s="3" t="str">
        <f t="shared" si="1"/>
        <v>#REF!</v>
      </c>
    </row>
    <row r="139">
      <c r="A139" s="21">
        <v>120.7</v>
      </c>
      <c r="B139" s="3" t="str">
        <f t="shared" si="1"/>
        <v>#REF!</v>
      </c>
    </row>
    <row r="140">
      <c r="A140" s="21">
        <v>122.27</v>
      </c>
      <c r="B140" s="3" t="str">
        <f t="shared" si="1"/>
        <v>#REF!</v>
      </c>
    </row>
    <row r="141">
      <c r="A141" s="25">
        <f>+0.87</f>
        <v>0.87</v>
      </c>
      <c r="B141" s="3" t="str">
        <f t="shared" si="1"/>
        <v>#REF!</v>
      </c>
    </row>
    <row r="142">
      <c r="A142" s="25">
        <f>+0.72%</f>
        <v>0.0072</v>
      </c>
      <c r="B142" s="3" t="str">
        <f t="shared" si="1"/>
        <v>#REF!</v>
      </c>
    </row>
    <row r="143">
      <c r="A143" s="26">
        <v>68938.0</v>
      </c>
      <c r="B143" s="3" t="str">
        <f t="shared" si="1"/>
        <v>#REF!</v>
      </c>
    </row>
    <row r="144">
      <c r="A144" s="26">
        <v>126143.0</v>
      </c>
      <c r="B144" s="3" t="str">
        <f t="shared" si="1"/>
        <v>#REF!</v>
      </c>
    </row>
    <row r="145">
      <c r="A145" s="27">
        <v>41008.0</v>
      </c>
      <c r="B145" s="3" t="str">
        <f t="shared" si="1"/>
        <v>#REF!</v>
      </c>
    </row>
    <row r="146">
      <c r="A146" s="28">
        <v>121.69</v>
      </c>
      <c r="B146" s="3" t="str">
        <f t="shared" si="1"/>
        <v>#REF!</v>
      </c>
    </row>
    <row r="147">
      <c r="A147" s="28">
        <v>121.76</v>
      </c>
      <c r="B147" s="3" t="str">
        <f t="shared" si="1"/>
        <v>#REF!</v>
      </c>
    </row>
    <row r="148">
      <c r="A148" s="28">
        <v>119.98</v>
      </c>
      <c r="B148" s="3" t="str">
        <f t="shared" si="1"/>
        <v>#REF!</v>
      </c>
    </row>
    <row r="149">
      <c r="A149" s="28">
        <v>121.59</v>
      </c>
      <c r="B149" s="3" t="str">
        <f t="shared" si="1"/>
        <v>#REF!</v>
      </c>
    </row>
    <row r="150">
      <c r="A150" s="21">
        <v>-0.68</v>
      </c>
      <c r="B150" s="3" t="str">
        <f t="shared" si="1"/>
        <v>#REF!</v>
      </c>
    </row>
    <row r="151">
      <c r="A151" s="22">
        <v>-0.0056</v>
      </c>
      <c r="B151" s="3" t="str">
        <f t="shared" si="1"/>
        <v>#REF!</v>
      </c>
    </row>
    <row r="152">
      <c r="A152" s="24">
        <v>31118.0</v>
      </c>
      <c r="B152" s="3" t="str">
        <f t="shared" si="1"/>
        <v>#REF!</v>
      </c>
    </row>
    <row r="153">
      <c r="A153" s="24">
        <v>130977.0</v>
      </c>
      <c r="B153" s="3" t="str">
        <f t="shared" si="1"/>
        <v>#REF!</v>
      </c>
    </row>
    <row r="154">
      <c r="A154" s="23">
        <v>41009.0</v>
      </c>
      <c r="B154" s="3" t="str">
        <f t="shared" si="1"/>
        <v>#REF!</v>
      </c>
    </row>
    <row r="155">
      <c r="A155" s="21">
        <v>121.39</v>
      </c>
      <c r="B155" s="3" t="str">
        <f t="shared" si="1"/>
        <v>#REF!</v>
      </c>
    </row>
    <row r="156">
      <c r="A156" s="21">
        <v>121.62</v>
      </c>
      <c r="B156" s="3" t="str">
        <f t="shared" si="1"/>
        <v>#REF!</v>
      </c>
    </row>
    <row r="157">
      <c r="A157" s="21">
        <v>118.69</v>
      </c>
      <c r="B157" s="3" t="str">
        <f t="shared" si="1"/>
        <v>#REF!</v>
      </c>
    </row>
    <row r="158">
      <c r="A158" s="21">
        <v>119.02</v>
      </c>
      <c r="B158" s="3" t="str">
        <f t="shared" si="1"/>
        <v>#REF!</v>
      </c>
    </row>
    <row r="159">
      <c r="A159" s="21">
        <v>-2.57</v>
      </c>
      <c r="B159" s="3" t="str">
        <f t="shared" si="1"/>
        <v>#REF!</v>
      </c>
    </row>
    <row r="160">
      <c r="A160" s="22">
        <v>-0.0211</v>
      </c>
      <c r="B160" s="3" t="str">
        <f t="shared" si="1"/>
        <v>#REF!</v>
      </c>
    </row>
    <row r="161">
      <c r="A161" s="24">
        <v>74462.0</v>
      </c>
      <c r="B161" s="3" t="str">
        <f t="shared" si="1"/>
        <v>#REF!</v>
      </c>
    </row>
    <row r="162">
      <c r="A162" s="24">
        <v>136554.0</v>
      </c>
      <c r="B162" s="3" t="str">
        <f t="shared" si="1"/>
        <v>#REF!</v>
      </c>
    </row>
    <row r="163">
      <c r="A163" s="23">
        <v>41010.0</v>
      </c>
      <c r="B163" s="3" t="str">
        <f t="shared" si="1"/>
        <v>#REF!</v>
      </c>
    </row>
    <row r="164">
      <c r="A164" s="21">
        <v>118.97</v>
      </c>
      <c r="B164" s="3" t="str">
        <f t="shared" si="1"/>
        <v>#REF!</v>
      </c>
    </row>
    <row r="165">
      <c r="A165" s="21">
        <v>120.06</v>
      </c>
      <c r="B165" s="3" t="str">
        <f t="shared" si="1"/>
        <v>#REF!</v>
      </c>
    </row>
    <row r="166">
      <c r="A166" s="21">
        <v>118.29</v>
      </c>
      <c r="B166" s="3" t="str">
        <f t="shared" si="1"/>
        <v>#REF!</v>
      </c>
    </row>
    <row r="167">
      <c r="A167" s="21">
        <v>119.46</v>
      </c>
      <c r="B167" s="3" t="str">
        <f t="shared" si="1"/>
        <v>#REF!</v>
      </c>
    </row>
    <row r="168">
      <c r="A168" s="25">
        <f>+0.44</f>
        <v>0.44</v>
      </c>
      <c r="B168" s="3" t="str">
        <f t="shared" si="1"/>
        <v>#REF!</v>
      </c>
    </row>
    <row r="169">
      <c r="A169" s="25">
        <f>+0.37%</f>
        <v>0.0037</v>
      </c>
      <c r="B169" s="3" t="str">
        <f t="shared" si="1"/>
        <v>#REF!</v>
      </c>
    </row>
    <row r="170">
      <c r="A170" s="26">
        <v>72611.0</v>
      </c>
      <c r="B170" s="3" t="str">
        <f t="shared" si="1"/>
        <v>#REF!</v>
      </c>
    </row>
    <row r="171">
      <c r="A171" s="26">
        <v>132943.0</v>
      </c>
      <c r="B171" s="3" t="str">
        <f t="shared" si="1"/>
        <v>#REF!</v>
      </c>
    </row>
    <row r="172">
      <c r="A172" s="27">
        <v>41011.0</v>
      </c>
      <c r="B172" s="3" t="str">
        <f t="shared" si="1"/>
        <v>#REF!</v>
      </c>
    </row>
    <row r="173">
      <c r="A173" s="28">
        <v>119.6</v>
      </c>
      <c r="B173" s="3" t="str">
        <f t="shared" si="1"/>
        <v>#REF!</v>
      </c>
    </row>
    <row r="174">
      <c r="A174" s="28">
        <v>121.34</v>
      </c>
      <c r="B174" s="3" t="str">
        <f t="shared" si="1"/>
        <v>#REF!</v>
      </c>
    </row>
    <row r="175">
      <c r="A175" s="28">
        <v>118.82</v>
      </c>
      <c r="B175" s="3" t="str">
        <f t="shared" si="1"/>
        <v>#REF!</v>
      </c>
    </row>
    <row r="176">
      <c r="A176" s="28">
        <v>121.16</v>
      </c>
      <c r="B176" s="3" t="str">
        <f t="shared" si="1"/>
        <v>#REF!</v>
      </c>
    </row>
    <row r="177">
      <c r="A177" s="25">
        <f>+1.7</f>
        <v>1.7</v>
      </c>
      <c r="B177" s="3" t="str">
        <f t="shared" si="1"/>
        <v>#REF!</v>
      </c>
    </row>
    <row r="178">
      <c r="A178" s="25">
        <f>+1.42%</f>
        <v>0.0142</v>
      </c>
      <c r="B178" s="3" t="str">
        <f t="shared" si="1"/>
        <v>#REF!</v>
      </c>
    </row>
    <row r="179">
      <c r="A179" s="26">
        <v>107624.0</v>
      </c>
      <c r="B179" s="3" t="str">
        <f t="shared" si="1"/>
        <v>#REF!</v>
      </c>
    </row>
    <row r="180">
      <c r="A180" s="26">
        <v>140533.0</v>
      </c>
      <c r="B180" s="3" t="str">
        <f t="shared" si="1"/>
        <v>#REF!</v>
      </c>
    </row>
    <row r="181">
      <c r="A181" s="27">
        <v>41012.0</v>
      </c>
      <c r="B181" s="3" t="str">
        <f t="shared" si="1"/>
        <v>#REF!</v>
      </c>
    </row>
    <row r="182">
      <c r="A182" s="28">
        <v>121.25</v>
      </c>
      <c r="B182" s="3" t="str">
        <f t="shared" si="1"/>
        <v>#REF!</v>
      </c>
    </row>
    <row r="183">
      <c r="A183" s="28">
        <v>121.28</v>
      </c>
      <c r="B183" s="3" t="str">
        <f t="shared" si="1"/>
        <v>#REF!</v>
      </c>
    </row>
    <row r="184">
      <c r="A184" s="28">
        <v>120.01</v>
      </c>
      <c r="B184" s="3" t="str">
        <f t="shared" si="1"/>
        <v>#REF!</v>
      </c>
    </row>
    <row r="185">
      <c r="A185" s="28">
        <v>120.79</v>
      </c>
      <c r="B185" s="3" t="str">
        <f t="shared" si="1"/>
        <v>#REF!</v>
      </c>
    </row>
    <row r="186">
      <c r="A186" s="21">
        <v>-0.37</v>
      </c>
      <c r="B186" s="3" t="str">
        <f t="shared" si="1"/>
        <v>#REF!</v>
      </c>
    </row>
    <row r="187">
      <c r="A187" s="22">
        <v>-0.0031</v>
      </c>
      <c r="B187" s="3" t="str">
        <f t="shared" si="1"/>
        <v>#REF!</v>
      </c>
    </row>
    <row r="188">
      <c r="A188" s="24">
        <v>68580.0</v>
      </c>
      <c r="B188" s="3" t="str">
        <f t="shared" si="1"/>
        <v>#REF!</v>
      </c>
    </row>
    <row r="189">
      <c r="A189" s="24">
        <v>141160.0</v>
      </c>
      <c r="B189" s="3" t="str">
        <f t="shared" si="1"/>
        <v>#REF!</v>
      </c>
    </row>
    <row r="190">
      <c r="A190" s="23">
        <v>41015.0</v>
      </c>
      <c r="B190" s="3" t="str">
        <f t="shared" si="1"/>
        <v>#REF!</v>
      </c>
    </row>
    <row r="191">
      <c r="A191" s="21">
        <v>120.59</v>
      </c>
      <c r="B191" s="3" t="str">
        <f t="shared" si="1"/>
        <v>#REF!</v>
      </c>
    </row>
    <row r="192">
      <c r="A192" s="21">
        <v>120.59</v>
      </c>
      <c r="B192" s="3" t="str">
        <f t="shared" si="1"/>
        <v>#REF!</v>
      </c>
    </row>
    <row r="193">
      <c r="A193" s="21">
        <v>117.92</v>
      </c>
      <c r="B193" s="3" t="str">
        <f t="shared" si="1"/>
        <v>#REF!</v>
      </c>
    </row>
    <row r="194">
      <c r="A194" s="21">
        <v>118.41</v>
      </c>
      <c r="B194" s="3" t="str">
        <f t="shared" si="1"/>
        <v>#REF!</v>
      </c>
    </row>
    <row r="195">
      <c r="A195" s="21">
        <v>-2.38</v>
      </c>
      <c r="B195" s="3" t="str">
        <f t="shared" si="1"/>
        <v>#REF!</v>
      </c>
    </row>
    <row r="196">
      <c r="A196" s="22">
        <v>-0.0197</v>
      </c>
      <c r="B196" s="3" t="str">
        <f t="shared" si="1"/>
        <v>#REF!</v>
      </c>
    </row>
    <row r="197">
      <c r="A197" s="24">
        <v>110267.0</v>
      </c>
      <c r="B197" s="3" t="str">
        <f t="shared" si="1"/>
        <v>#REF!</v>
      </c>
    </row>
    <row r="198">
      <c r="A198" s="24">
        <v>133584.0</v>
      </c>
      <c r="B198" s="3" t="str">
        <f t="shared" si="1"/>
        <v>#REF!</v>
      </c>
    </row>
    <row r="199">
      <c r="A199" s="23">
        <v>41016.0</v>
      </c>
      <c r="B199" s="3" t="str">
        <f t="shared" si="1"/>
        <v>#REF!</v>
      </c>
    </row>
    <row r="200">
      <c r="A200" s="21">
        <v>118.26</v>
      </c>
      <c r="B200" s="3" t="str">
        <f t="shared" si="1"/>
        <v>#REF!</v>
      </c>
    </row>
    <row r="201">
      <c r="A201" s="21">
        <v>119.12</v>
      </c>
      <c r="B201" s="3" t="str">
        <f t="shared" si="1"/>
        <v>#REF!</v>
      </c>
    </row>
    <row r="202">
      <c r="A202" s="21">
        <v>117.76</v>
      </c>
      <c r="B202" s="3" t="str">
        <f t="shared" si="1"/>
        <v>#REF!</v>
      </c>
    </row>
    <row r="203">
      <c r="A203" s="21">
        <v>118.67</v>
      </c>
      <c r="B203" s="3" t="str">
        <f t="shared" si="1"/>
        <v>#REF!</v>
      </c>
    </row>
    <row r="204">
      <c r="A204" s="25">
        <f>+0.26</f>
        <v>0.26</v>
      </c>
      <c r="B204" s="3" t="str">
        <f t="shared" si="1"/>
        <v>#REF!</v>
      </c>
    </row>
    <row r="205">
      <c r="A205" s="25">
        <f>+0.22%</f>
        <v>0.0022</v>
      </c>
      <c r="B205" s="3" t="str">
        <f t="shared" si="1"/>
        <v>#REF!</v>
      </c>
    </row>
    <row r="206">
      <c r="A206" s="26">
        <v>142075.0</v>
      </c>
      <c r="B206" s="3" t="str">
        <f t="shared" si="1"/>
        <v>#REF!</v>
      </c>
    </row>
    <row r="207">
      <c r="A207" s="26">
        <v>139160.0</v>
      </c>
      <c r="B207" s="3" t="str">
        <f t="shared" si="1"/>
        <v>#REF!</v>
      </c>
    </row>
    <row r="208">
      <c r="A208" s="27">
        <v>41017.0</v>
      </c>
      <c r="B208" s="3" t="str">
        <f t="shared" si="1"/>
        <v>#REF!</v>
      </c>
    </row>
    <row r="209">
      <c r="A209" s="28">
        <v>118.54</v>
      </c>
      <c r="B209" s="3" t="str">
        <f t="shared" si="1"/>
        <v>#REF!</v>
      </c>
    </row>
    <row r="210">
      <c r="A210" s="28">
        <v>118.76</v>
      </c>
      <c r="B210" s="3" t="str">
        <f t="shared" si="1"/>
        <v>#REF!</v>
      </c>
    </row>
    <row r="211">
      <c r="A211" s="28">
        <v>116.66</v>
      </c>
      <c r="B211" s="3" t="str">
        <f t="shared" si="1"/>
        <v>#REF!</v>
      </c>
    </row>
    <row r="212">
      <c r="A212" s="28">
        <v>117.84</v>
      </c>
      <c r="B212" s="3" t="str">
        <f t="shared" si="1"/>
        <v>#REF!</v>
      </c>
    </row>
    <row r="213">
      <c r="A213" s="21">
        <v>-0.83</v>
      </c>
      <c r="B213" s="3" t="str">
        <f t="shared" si="1"/>
        <v>#REF!</v>
      </c>
    </row>
    <row r="214">
      <c r="A214" s="22">
        <v>-0.007</v>
      </c>
      <c r="B214" s="3" t="str">
        <f t="shared" si="1"/>
        <v>#REF!</v>
      </c>
    </row>
    <row r="215">
      <c r="A215" s="24">
        <v>129797.0</v>
      </c>
      <c r="B215" s="3" t="str">
        <f t="shared" si="1"/>
        <v>#REF!</v>
      </c>
    </row>
    <row r="216">
      <c r="A216" s="24">
        <v>146162.0</v>
      </c>
      <c r="B216" s="3" t="str">
        <f t="shared" si="1"/>
        <v>#REF!</v>
      </c>
    </row>
    <row r="217">
      <c r="A217" s="23">
        <v>41018.0</v>
      </c>
      <c r="B217" s="3" t="str">
        <f t="shared" si="1"/>
        <v>#REF!</v>
      </c>
    </row>
    <row r="218">
      <c r="A218" s="21">
        <v>117.91</v>
      </c>
      <c r="B218" s="3" t="str">
        <f t="shared" si="1"/>
        <v>#REF!</v>
      </c>
    </row>
    <row r="219">
      <c r="A219" s="21">
        <v>118.95</v>
      </c>
      <c r="B219" s="3" t="str">
        <f t="shared" si="1"/>
        <v>#REF!</v>
      </c>
    </row>
    <row r="220">
      <c r="A220" s="21">
        <v>117.51</v>
      </c>
      <c r="B220" s="3" t="str">
        <f t="shared" si="1"/>
        <v>#REF!</v>
      </c>
    </row>
    <row r="221">
      <c r="A221" s="21">
        <v>117.83</v>
      </c>
      <c r="B221" s="3" t="str">
        <f t="shared" si="1"/>
        <v>#REF!</v>
      </c>
    </row>
    <row r="222">
      <c r="A222" s="21">
        <v>-0.01</v>
      </c>
      <c r="B222" s="3" t="str">
        <f t="shared" si="1"/>
        <v>#REF!</v>
      </c>
    </row>
    <row r="223">
      <c r="A223" s="22">
        <v>-1.0E-4</v>
      </c>
      <c r="B223" s="3" t="str">
        <f t="shared" si="1"/>
        <v>#REF!</v>
      </c>
    </row>
    <row r="224">
      <c r="A224" s="24">
        <v>109805.0</v>
      </c>
      <c r="B224" s="3" t="str">
        <f t="shared" si="1"/>
        <v>#REF!</v>
      </c>
    </row>
    <row r="225">
      <c r="A225" s="24">
        <v>152930.0</v>
      </c>
      <c r="B225" s="3" t="str">
        <f t="shared" si="1"/>
        <v>#REF!</v>
      </c>
    </row>
    <row r="226">
      <c r="A226" s="23">
        <v>41019.0</v>
      </c>
      <c r="B226" s="3" t="str">
        <f t="shared" si="1"/>
        <v>#REF!</v>
      </c>
    </row>
    <row r="227">
      <c r="A227" s="21">
        <v>117.85</v>
      </c>
      <c r="B227" s="3" t="str">
        <f t="shared" si="1"/>
        <v>#REF!</v>
      </c>
    </row>
    <row r="228">
      <c r="A228" s="21">
        <v>119.44</v>
      </c>
      <c r="B228" s="3" t="str">
        <f t="shared" si="1"/>
        <v>#REF!</v>
      </c>
    </row>
    <row r="229">
      <c r="A229" s="21">
        <v>117.71</v>
      </c>
      <c r="B229" s="3" t="str">
        <f t="shared" si="1"/>
        <v>#REF!</v>
      </c>
    </row>
    <row r="230">
      <c r="A230" s="21">
        <v>118.53</v>
      </c>
      <c r="B230" s="3" t="str">
        <f t="shared" si="1"/>
        <v>#REF!</v>
      </c>
    </row>
    <row r="231">
      <c r="A231" s="25">
        <f>+0.7</f>
        <v>0.7</v>
      </c>
      <c r="B231" s="3" t="str">
        <f t="shared" si="1"/>
        <v>#REF!</v>
      </c>
    </row>
    <row r="232">
      <c r="A232" s="25">
        <f>+0.59%</f>
        <v>0.0059</v>
      </c>
      <c r="B232" s="3" t="str">
        <f t="shared" si="1"/>
        <v>#REF!</v>
      </c>
    </row>
    <row r="233">
      <c r="A233" s="26">
        <v>86276.0</v>
      </c>
      <c r="B233" s="3" t="str">
        <f t="shared" si="1"/>
        <v>#REF!</v>
      </c>
    </row>
    <row r="234">
      <c r="A234" s="26">
        <v>158735.0</v>
      </c>
      <c r="B234" s="3" t="str">
        <f t="shared" si="1"/>
        <v>#REF!</v>
      </c>
    </row>
    <row r="235">
      <c r="A235" s="27">
        <v>41022.0</v>
      </c>
      <c r="B235" s="3" t="str">
        <f t="shared" si="1"/>
        <v>#REF!</v>
      </c>
    </row>
    <row r="236">
      <c r="A236" s="28">
        <v>118.28</v>
      </c>
      <c r="B236" s="3" t="str">
        <f t="shared" si="1"/>
        <v>#REF!</v>
      </c>
    </row>
    <row r="237">
      <c r="A237" s="28">
        <v>118.61</v>
      </c>
      <c r="B237" s="3" t="str">
        <f t="shared" si="1"/>
        <v>#REF!</v>
      </c>
    </row>
    <row r="238">
      <c r="A238" s="28">
        <v>116.96</v>
      </c>
      <c r="B238" s="3" t="str">
        <f t="shared" si="1"/>
        <v>#REF!</v>
      </c>
    </row>
    <row r="239">
      <c r="A239" s="28">
        <v>118.43</v>
      </c>
      <c r="B239" s="3" t="str">
        <f t="shared" si="1"/>
        <v>#REF!</v>
      </c>
    </row>
    <row r="240">
      <c r="A240" s="21">
        <v>-0.1</v>
      </c>
      <c r="B240" s="3" t="str">
        <f t="shared" si="1"/>
        <v>#REF!</v>
      </c>
    </row>
    <row r="241">
      <c r="A241" s="22">
        <v>-8.0E-4</v>
      </c>
      <c r="B241" s="3" t="str">
        <f t="shared" si="1"/>
        <v>#REF!</v>
      </c>
    </row>
    <row r="242">
      <c r="A242" s="24">
        <v>109602.0</v>
      </c>
      <c r="B242" s="3" t="str">
        <f t="shared" si="1"/>
        <v>#REF!</v>
      </c>
    </row>
    <row r="243">
      <c r="A243" s="24">
        <v>168126.0</v>
      </c>
      <c r="B243" s="3" t="str">
        <f t="shared" si="1"/>
        <v>#REF!</v>
      </c>
    </row>
    <row r="244">
      <c r="A244" s="23">
        <v>41023.0</v>
      </c>
      <c r="B244" s="3" t="str">
        <f t="shared" si="1"/>
        <v>#REF!</v>
      </c>
    </row>
    <row r="245">
      <c r="A245" s="21">
        <v>118.44</v>
      </c>
      <c r="B245" s="3" t="str">
        <f t="shared" si="1"/>
        <v>#REF!</v>
      </c>
    </row>
    <row r="246">
      <c r="A246" s="21">
        <v>118.66</v>
      </c>
      <c r="B246" s="3" t="str">
        <f t="shared" si="1"/>
        <v>#REF!</v>
      </c>
    </row>
    <row r="247">
      <c r="A247" s="21">
        <v>117.64</v>
      </c>
      <c r="B247" s="3" t="str">
        <f t="shared" si="1"/>
        <v>#REF!</v>
      </c>
    </row>
    <row r="248">
      <c r="A248" s="21">
        <v>117.94</v>
      </c>
      <c r="B248" s="3" t="str">
        <f t="shared" si="1"/>
        <v>#REF!</v>
      </c>
    </row>
    <row r="249">
      <c r="A249" s="21">
        <v>-0.49</v>
      </c>
      <c r="B249" s="3" t="str">
        <f t="shared" si="1"/>
        <v>#REF!</v>
      </c>
    </row>
    <row r="250">
      <c r="A250" s="22">
        <v>-0.0041</v>
      </c>
      <c r="B250" s="3" t="str">
        <f t="shared" si="1"/>
        <v>#REF!</v>
      </c>
    </row>
    <row r="251">
      <c r="A251" s="24">
        <v>96727.0</v>
      </c>
      <c r="B251" s="3" t="str">
        <f t="shared" si="1"/>
        <v>#REF!</v>
      </c>
    </row>
    <row r="252">
      <c r="A252" s="24">
        <v>169955.0</v>
      </c>
      <c r="B252" s="3" t="str">
        <f t="shared" si="1"/>
        <v>#REF!</v>
      </c>
    </row>
    <row r="253">
      <c r="A253" s="23">
        <v>41024.0</v>
      </c>
      <c r="B253" s="3" t="str">
        <f t="shared" si="1"/>
        <v>#REF!</v>
      </c>
    </row>
    <row r="254">
      <c r="A254" s="21">
        <v>118.18</v>
      </c>
      <c r="B254" s="3" t="str">
        <f t="shared" si="1"/>
        <v>#REF!</v>
      </c>
    </row>
    <row r="255">
      <c r="A255" s="21">
        <v>118.96</v>
      </c>
      <c r="B255" s="3" t="str">
        <f t="shared" si="1"/>
        <v>#REF!</v>
      </c>
    </row>
    <row r="256">
      <c r="A256" s="21">
        <v>117.23</v>
      </c>
      <c r="B256" s="3" t="str">
        <f t="shared" si="1"/>
        <v>#REF!</v>
      </c>
    </row>
    <row r="257">
      <c r="A257" s="21">
        <v>118.8</v>
      </c>
      <c r="B257" s="3" t="str">
        <f t="shared" si="1"/>
        <v>#REF!</v>
      </c>
    </row>
    <row r="258">
      <c r="A258" s="25">
        <f>+0.86</f>
        <v>0.86</v>
      </c>
      <c r="B258" s="3" t="str">
        <f t="shared" si="1"/>
        <v>#REF!</v>
      </c>
    </row>
    <row r="259">
      <c r="A259" s="25">
        <f>+0.73%</f>
        <v>0.0073</v>
      </c>
      <c r="B259" s="3" t="str">
        <f t="shared" si="1"/>
        <v>#REF!</v>
      </c>
    </row>
    <row r="260">
      <c r="A260" s="26">
        <v>126199.0</v>
      </c>
      <c r="B260" s="3" t="str">
        <f t="shared" si="1"/>
        <v>#REF!</v>
      </c>
    </row>
    <row r="261">
      <c r="A261" s="26">
        <v>173793.0</v>
      </c>
      <c r="B261" s="3" t="str">
        <f t="shared" si="1"/>
        <v>#REF!</v>
      </c>
    </row>
    <row r="262">
      <c r="A262" s="27">
        <v>41025.0</v>
      </c>
      <c r="B262" s="3" t="str">
        <f t="shared" si="1"/>
        <v>#REF!</v>
      </c>
    </row>
    <row r="263">
      <c r="A263" s="28">
        <v>118.73</v>
      </c>
      <c r="B263" s="3" t="str">
        <f t="shared" si="1"/>
        <v>#REF!</v>
      </c>
    </row>
    <row r="264">
      <c r="A264" s="28">
        <v>119.74</v>
      </c>
      <c r="B264" s="3" t="str">
        <f t="shared" si="1"/>
        <v>#REF!</v>
      </c>
    </row>
    <row r="265">
      <c r="A265" s="28">
        <v>118.4</v>
      </c>
      <c r="B265" s="3" t="str">
        <f t="shared" si="1"/>
        <v>#REF!</v>
      </c>
    </row>
    <row r="266">
      <c r="A266" s="28">
        <v>119.53</v>
      </c>
      <c r="B266" s="3" t="str">
        <f t="shared" si="1"/>
        <v>#REF!</v>
      </c>
    </row>
    <row r="267">
      <c r="A267" s="25">
        <f>+0.73</f>
        <v>0.73</v>
      </c>
      <c r="B267" s="3" t="str">
        <f t="shared" si="1"/>
        <v>#REF!</v>
      </c>
    </row>
    <row r="268">
      <c r="A268" s="25">
        <f>+0.61%</f>
        <v>0.0061</v>
      </c>
      <c r="B268" s="3" t="str">
        <f t="shared" si="1"/>
        <v>#REF!</v>
      </c>
    </row>
    <row r="269">
      <c r="A269" s="26">
        <v>152524.0</v>
      </c>
      <c r="B269" s="3" t="str">
        <f t="shared" si="1"/>
        <v>#REF!</v>
      </c>
    </row>
    <row r="270">
      <c r="A270" s="26">
        <v>185471.0</v>
      </c>
      <c r="B270" s="3" t="str">
        <f t="shared" si="1"/>
        <v>#REF!</v>
      </c>
    </row>
    <row r="271">
      <c r="A271" s="27">
        <v>41026.0</v>
      </c>
      <c r="B271" s="3" t="str">
        <f t="shared" si="1"/>
        <v>#REF!</v>
      </c>
    </row>
    <row r="272">
      <c r="A272" s="28">
        <v>119.11</v>
      </c>
      <c r="B272" s="3" t="str">
        <f t="shared" si="1"/>
        <v>#REF!</v>
      </c>
    </row>
    <row r="273">
      <c r="A273" s="28">
        <v>119.5</v>
      </c>
      <c r="B273" s="3" t="str">
        <f t="shared" si="1"/>
        <v>#REF!</v>
      </c>
    </row>
    <row r="274">
      <c r="A274" s="28">
        <v>118.61</v>
      </c>
      <c r="B274" s="3" t="str">
        <f t="shared" si="1"/>
        <v>#REF!</v>
      </c>
    </row>
    <row r="275">
      <c r="A275" s="28">
        <v>119.4</v>
      </c>
      <c r="B275" s="3" t="str">
        <f t="shared" si="1"/>
        <v>#REF!</v>
      </c>
    </row>
    <row r="276">
      <c r="A276" s="21">
        <v>-0.13</v>
      </c>
      <c r="B276" s="3" t="str">
        <f t="shared" si="1"/>
        <v>#REF!</v>
      </c>
    </row>
    <row r="277">
      <c r="A277" s="22">
        <v>-0.0011</v>
      </c>
      <c r="B277" s="3" t="str">
        <f t="shared" si="1"/>
        <v>#REF!</v>
      </c>
    </row>
    <row r="278">
      <c r="A278" s="24">
        <v>106831.0</v>
      </c>
      <c r="B278" s="3" t="str">
        <f t="shared" si="1"/>
        <v>#REF!</v>
      </c>
    </row>
    <row r="279">
      <c r="A279" s="24">
        <v>179917.0</v>
      </c>
      <c r="B279" s="3" t="str">
        <f t="shared" si="1"/>
        <v>#REF!</v>
      </c>
    </row>
    <row r="280">
      <c r="A280" s="23">
        <v>41029.0</v>
      </c>
      <c r="B280" s="3" t="str">
        <f t="shared" si="1"/>
        <v>#REF!</v>
      </c>
    </row>
    <row r="281">
      <c r="A281" s="21">
        <v>119.15</v>
      </c>
      <c r="B281" s="3" t="str">
        <f t="shared" si="1"/>
        <v>#REF!</v>
      </c>
    </row>
    <row r="282">
      <c r="A282" s="21">
        <v>119.37</v>
      </c>
      <c r="B282" s="3" t="str">
        <f t="shared" si="1"/>
        <v>#REF!</v>
      </c>
    </row>
    <row r="283">
      <c r="A283" s="21">
        <v>118.46</v>
      </c>
      <c r="B283" s="3" t="str">
        <f t="shared" si="1"/>
        <v>#REF!</v>
      </c>
    </row>
    <row r="284">
      <c r="A284" s="21">
        <v>119.17</v>
      </c>
      <c r="B284" s="3" t="str">
        <f t="shared" si="1"/>
        <v>#REF!</v>
      </c>
    </row>
    <row r="285">
      <c r="A285" s="21">
        <v>-0.23</v>
      </c>
      <c r="B285" s="3" t="str">
        <f t="shared" si="1"/>
        <v>#REF!</v>
      </c>
    </row>
    <row r="286">
      <c r="A286" s="22">
        <v>-0.0019</v>
      </c>
      <c r="B286" s="3" t="str">
        <f t="shared" si="1"/>
        <v>#REF!</v>
      </c>
    </row>
    <row r="287">
      <c r="A287" s="24">
        <v>100203.0</v>
      </c>
      <c r="B287" s="3" t="str">
        <f t="shared" si="1"/>
        <v>#REF!</v>
      </c>
    </row>
    <row r="288">
      <c r="A288" s="24">
        <v>183912.0</v>
      </c>
      <c r="B288" s="3" t="str">
        <f t="shared" si="1"/>
        <v>#REF!</v>
      </c>
    </row>
    <row r="289">
      <c r="A289" s="23">
        <v>41030.0</v>
      </c>
      <c r="B289" s="3" t="str">
        <f t="shared" si="1"/>
        <v>#REF!</v>
      </c>
    </row>
    <row r="290">
      <c r="A290" s="21">
        <v>119.15</v>
      </c>
      <c r="B290" s="3" t="str">
        <f t="shared" si="1"/>
        <v>#REF!</v>
      </c>
    </row>
    <row r="291">
      <c r="A291" s="21">
        <v>119.7</v>
      </c>
      <c r="B291" s="3" t="str">
        <f t="shared" si="1"/>
        <v>#REF!</v>
      </c>
    </row>
    <row r="292">
      <c r="A292" s="21">
        <v>118.5</v>
      </c>
      <c r="B292" s="3" t="str">
        <f t="shared" si="1"/>
        <v>#REF!</v>
      </c>
    </row>
    <row r="293">
      <c r="A293" s="21">
        <v>119.32</v>
      </c>
      <c r="B293" s="3" t="str">
        <f t="shared" si="1"/>
        <v>#REF!</v>
      </c>
    </row>
    <row r="294">
      <c r="A294" s="25">
        <f>+0.15</f>
        <v>0.15</v>
      </c>
      <c r="B294" s="3" t="str">
        <f t="shared" si="1"/>
        <v>#REF!</v>
      </c>
    </row>
    <row r="295">
      <c r="A295" s="25">
        <f>+0.13%</f>
        <v>0.0013</v>
      </c>
      <c r="B295" s="3" t="str">
        <f t="shared" si="1"/>
        <v>#REF!</v>
      </c>
    </row>
    <row r="296">
      <c r="A296" s="26">
        <v>98634.0</v>
      </c>
      <c r="B296" s="3" t="str">
        <f t="shared" si="1"/>
        <v>#REF!</v>
      </c>
    </row>
    <row r="297">
      <c r="A297" s="26">
        <v>188125.0</v>
      </c>
      <c r="B297" s="3" t="str">
        <f t="shared" si="1"/>
        <v>#REF!</v>
      </c>
    </row>
    <row r="298">
      <c r="A298" s="27">
        <v>41031.0</v>
      </c>
      <c r="B298" s="3" t="str">
        <f t="shared" si="1"/>
        <v>#REF!</v>
      </c>
    </row>
    <row r="299">
      <c r="A299" s="28">
        <v>119.27</v>
      </c>
      <c r="B299" s="3" t="str">
        <f t="shared" si="1"/>
        <v>#REF!</v>
      </c>
    </row>
    <row r="300">
      <c r="A300" s="28">
        <v>119.42</v>
      </c>
      <c r="B300" s="3" t="str">
        <f t="shared" si="1"/>
        <v>#REF!</v>
      </c>
    </row>
    <row r="301">
      <c r="A301" s="28">
        <v>117.33</v>
      </c>
      <c r="B301" s="3" t="str">
        <f t="shared" si="1"/>
        <v>#REF!</v>
      </c>
    </row>
    <row r="302">
      <c r="A302" s="28">
        <v>117.9</v>
      </c>
      <c r="B302" s="3" t="str">
        <f t="shared" si="1"/>
        <v>#REF!</v>
      </c>
    </row>
    <row r="303">
      <c r="A303" s="21">
        <v>-1.42</v>
      </c>
      <c r="B303" s="3" t="str">
        <f t="shared" si="1"/>
        <v>#REF!</v>
      </c>
    </row>
    <row r="304">
      <c r="A304" s="22">
        <v>-0.0119</v>
      </c>
      <c r="B304" s="3" t="str">
        <f t="shared" si="1"/>
        <v>#REF!</v>
      </c>
    </row>
    <row r="305">
      <c r="A305" s="24">
        <v>126763.0</v>
      </c>
      <c r="B305" s="3" t="str">
        <f t="shared" si="1"/>
        <v>#REF!</v>
      </c>
    </row>
    <row r="306">
      <c r="A306" s="24">
        <v>196116.0</v>
      </c>
      <c r="B306" s="3" t="str">
        <f t="shared" si="1"/>
        <v>#REF!</v>
      </c>
    </row>
    <row r="307">
      <c r="A307" s="23">
        <v>41032.0</v>
      </c>
      <c r="B307" s="3" t="str">
        <f t="shared" si="1"/>
        <v>#REF!</v>
      </c>
    </row>
    <row r="308">
      <c r="A308" s="21">
        <v>118.02</v>
      </c>
      <c r="B308" s="3" t="str">
        <f t="shared" si="1"/>
        <v>#REF!</v>
      </c>
    </row>
    <row r="309">
      <c r="A309" s="21">
        <v>118.1</v>
      </c>
      <c r="B309" s="3" t="str">
        <f t="shared" si="1"/>
        <v>#REF!</v>
      </c>
    </row>
    <row r="310">
      <c r="A310" s="21">
        <v>115.7</v>
      </c>
      <c r="B310" s="3" t="str">
        <f t="shared" si="1"/>
        <v>#REF!</v>
      </c>
    </row>
    <row r="311">
      <c r="A311" s="21">
        <v>115.84</v>
      </c>
      <c r="B311" s="3" t="str">
        <f t="shared" si="1"/>
        <v>#REF!</v>
      </c>
    </row>
    <row r="312">
      <c r="A312" s="21">
        <v>-2.06</v>
      </c>
      <c r="B312" s="3" t="str">
        <f t="shared" si="1"/>
        <v>#REF!</v>
      </c>
    </row>
    <row r="313">
      <c r="A313" s="22">
        <v>-0.0175</v>
      </c>
      <c r="B313" s="3" t="str">
        <f t="shared" si="1"/>
        <v>#REF!</v>
      </c>
    </row>
    <row r="314">
      <c r="A314" s="24">
        <v>129547.0</v>
      </c>
      <c r="B314" s="3" t="str">
        <f t="shared" si="1"/>
        <v>#REF!</v>
      </c>
    </row>
    <row r="315">
      <c r="A315" s="24">
        <v>199472.0</v>
      </c>
      <c r="B315" s="3" t="str">
        <f t="shared" si="1"/>
        <v>#REF!</v>
      </c>
    </row>
    <row r="316">
      <c r="A316" s="23">
        <v>41033.0</v>
      </c>
      <c r="B316" s="3" t="str">
        <f t="shared" si="1"/>
        <v>#REF!</v>
      </c>
    </row>
    <row r="317">
      <c r="A317" s="21">
        <v>115.78</v>
      </c>
      <c r="B317" s="3" t="str">
        <f t="shared" si="1"/>
        <v>#REF!</v>
      </c>
    </row>
    <row r="318">
      <c r="A318" s="21">
        <v>116.02</v>
      </c>
      <c r="B318" s="3" t="str">
        <f t="shared" si="1"/>
        <v>#REF!</v>
      </c>
    </row>
    <row r="319">
      <c r="A319" s="21">
        <v>111.59</v>
      </c>
      <c r="B319" s="3" t="str">
        <f t="shared" si="1"/>
        <v>#REF!</v>
      </c>
    </row>
    <row r="320">
      <c r="A320" s="21">
        <v>112.85</v>
      </c>
      <c r="B320" s="3" t="str">
        <f t="shared" si="1"/>
        <v>#REF!</v>
      </c>
    </row>
    <row r="321">
      <c r="A321" s="21">
        <v>-2.99</v>
      </c>
      <c r="B321" s="3" t="str">
        <f t="shared" si="1"/>
        <v>#REF!</v>
      </c>
    </row>
    <row r="322">
      <c r="A322" s="22">
        <v>-0.0258</v>
      </c>
      <c r="B322" s="3" t="str">
        <f t="shared" si="1"/>
        <v>#REF!</v>
      </c>
    </row>
    <row r="323">
      <c r="A323" s="24">
        <v>167136.0</v>
      </c>
      <c r="B323" s="3" t="str">
        <f t="shared" si="1"/>
        <v>#REF!</v>
      </c>
    </row>
    <row r="324">
      <c r="A324" s="24">
        <v>213729.0</v>
      </c>
      <c r="B324" s="3" t="str">
        <f t="shared" si="1"/>
        <v>#REF!</v>
      </c>
    </row>
    <row r="325">
      <c r="A325" s="23">
        <v>41036.0</v>
      </c>
      <c r="B325" s="3" t="str">
        <f t="shared" si="1"/>
        <v>#REF!</v>
      </c>
    </row>
    <row r="326">
      <c r="A326" s="21">
        <v>112.18</v>
      </c>
      <c r="B326" s="3" t="str">
        <f t="shared" si="1"/>
        <v>#REF!</v>
      </c>
    </row>
    <row r="327">
      <c r="A327" s="21">
        <v>113.04</v>
      </c>
      <c r="B327" s="3" t="str">
        <f t="shared" si="1"/>
        <v>#REF!</v>
      </c>
    </row>
    <row r="328">
      <c r="A328" s="21">
        <v>110.07</v>
      </c>
      <c r="B328" s="3" t="str">
        <f t="shared" si="1"/>
        <v>#REF!</v>
      </c>
    </row>
    <row r="329">
      <c r="A329" s="21">
        <v>112.81</v>
      </c>
      <c r="B329" s="3" t="str">
        <f t="shared" si="1"/>
        <v>#REF!</v>
      </c>
    </row>
    <row r="330">
      <c r="A330" s="21">
        <v>-0.04</v>
      </c>
      <c r="B330" s="3" t="str">
        <f t="shared" si="1"/>
        <v>#REF!</v>
      </c>
    </row>
    <row r="331">
      <c r="A331" s="22">
        <v>-4.0E-4</v>
      </c>
      <c r="B331" s="3" t="str">
        <f t="shared" si="1"/>
        <v>#REF!</v>
      </c>
    </row>
    <row r="332">
      <c r="A332" s="24">
        <v>102307.0</v>
      </c>
      <c r="B332" s="3" t="str">
        <f t="shared" si="1"/>
        <v>#REF!</v>
      </c>
    </row>
    <row r="333">
      <c r="A333" s="24">
        <v>218652.0</v>
      </c>
      <c r="B333" s="3" t="str">
        <f t="shared" si="1"/>
        <v>#REF!</v>
      </c>
    </row>
    <row r="334">
      <c r="A334" s="23">
        <v>41037.0</v>
      </c>
      <c r="B334" s="3" t="str">
        <f t="shared" si="1"/>
        <v>#REF!</v>
      </c>
    </row>
    <row r="335">
      <c r="A335" s="21">
        <v>112.84</v>
      </c>
      <c r="B335" s="3" t="str">
        <f t="shared" si="1"/>
        <v>#REF!</v>
      </c>
    </row>
    <row r="336">
      <c r="A336" s="21">
        <v>113.25</v>
      </c>
      <c r="B336" s="3" t="str">
        <f t="shared" si="1"/>
        <v>#REF!</v>
      </c>
    </row>
    <row r="337">
      <c r="A337" s="21">
        <v>110.3</v>
      </c>
      <c r="B337" s="3" t="str">
        <f t="shared" si="1"/>
        <v>#REF!</v>
      </c>
    </row>
    <row r="338">
      <c r="A338" s="21">
        <v>112.39</v>
      </c>
      <c r="B338" s="3" t="str">
        <f t="shared" si="1"/>
        <v>#REF!</v>
      </c>
    </row>
    <row r="339">
      <c r="A339" s="21">
        <v>-0.42</v>
      </c>
      <c r="B339" s="3" t="str">
        <f t="shared" si="1"/>
        <v>#REF!</v>
      </c>
    </row>
    <row r="340">
      <c r="A340" s="22">
        <v>-0.0037</v>
      </c>
      <c r="B340" s="3" t="str">
        <f t="shared" si="1"/>
        <v>#REF!</v>
      </c>
    </row>
    <row r="341">
      <c r="A341" s="24">
        <v>161395.0</v>
      </c>
      <c r="B341" s="3" t="str">
        <f t="shared" si="1"/>
        <v>#REF!</v>
      </c>
    </row>
    <row r="342">
      <c r="A342" s="24">
        <v>227710.0</v>
      </c>
      <c r="B342" s="3" t="str">
        <f t="shared" si="1"/>
        <v>#REF!</v>
      </c>
    </row>
    <row r="343">
      <c r="A343" s="23">
        <v>41038.0</v>
      </c>
      <c r="B343" s="3" t="str">
        <f t="shared" si="1"/>
        <v>#REF!</v>
      </c>
    </row>
    <row r="344">
      <c r="A344" s="21">
        <v>112.7</v>
      </c>
      <c r="B344" s="3" t="str">
        <f t="shared" si="1"/>
        <v>#REF!</v>
      </c>
    </row>
    <row r="345">
      <c r="A345" s="21">
        <v>112.85</v>
      </c>
      <c r="B345" s="3" t="str">
        <f t="shared" si="1"/>
        <v>#REF!</v>
      </c>
    </row>
    <row r="346">
      <c r="A346" s="21">
        <v>110.97</v>
      </c>
      <c r="B346" s="3" t="str">
        <f t="shared" si="1"/>
        <v>#REF!</v>
      </c>
    </row>
    <row r="347">
      <c r="A347" s="21">
        <v>112.79</v>
      </c>
      <c r="B347" s="3" t="str">
        <f t="shared" si="1"/>
        <v>#REF!</v>
      </c>
    </row>
    <row r="348">
      <c r="A348" s="25">
        <f>+0.4</f>
        <v>0.4</v>
      </c>
      <c r="B348" s="3" t="str">
        <f t="shared" si="1"/>
        <v>#REF!</v>
      </c>
    </row>
    <row r="349">
      <c r="A349" s="25">
        <f>+0.36%</f>
        <v>0.0036</v>
      </c>
      <c r="B349" s="3" t="str">
        <f t="shared" si="1"/>
        <v>#REF!</v>
      </c>
    </row>
    <row r="350">
      <c r="A350" s="26">
        <v>181536.0</v>
      </c>
      <c r="B350" s="3" t="str">
        <f t="shared" si="1"/>
        <v>#REF!</v>
      </c>
    </row>
    <row r="351">
      <c r="A351" s="26">
        <v>242623.0</v>
      </c>
      <c r="B351" s="3" t="str">
        <f t="shared" si="1"/>
        <v>#REF!</v>
      </c>
    </row>
    <row r="352">
      <c r="A352" s="27">
        <v>41039.0</v>
      </c>
      <c r="B352" s="3" t="str">
        <f t="shared" si="1"/>
        <v>#REF!</v>
      </c>
    </row>
    <row r="353">
      <c r="A353" s="28">
        <v>112.37</v>
      </c>
      <c r="B353" s="3" t="str">
        <f t="shared" si="1"/>
        <v>#REF!</v>
      </c>
    </row>
    <row r="354">
      <c r="A354" s="28">
        <v>113.2</v>
      </c>
      <c r="B354" s="3" t="str">
        <f t="shared" si="1"/>
        <v>#REF!</v>
      </c>
    </row>
    <row r="355">
      <c r="A355" s="28">
        <v>111.75</v>
      </c>
      <c r="B355" s="3" t="str">
        <f t="shared" si="1"/>
        <v>#REF!</v>
      </c>
    </row>
    <row r="356">
      <c r="A356" s="28">
        <v>112.35</v>
      </c>
      <c r="B356" s="3" t="str">
        <f t="shared" si="1"/>
        <v>#REF!</v>
      </c>
    </row>
    <row r="357">
      <c r="A357" s="21">
        <v>-0.44</v>
      </c>
      <c r="B357" s="3" t="str">
        <f t="shared" si="1"/>
        <v>#REF!</v>
      </c>
    </row>
    <row r="358">
      <c r="A358" s="22">
        <v>-0.0039</v>
      </c>
      <c r="B358" s="3" t="str">
        <f t="shared" si="1"/>
        <v>#REF!</v>
      </c>
    </row>
    <row r="359">
      <c r="A359" s="24">
        <v>156204.0</v>
      </c>
      <c r="B359" s="3" t="str">
        <f t="shared" si="1"/>
        <v>#REF!</v>
      </c>
    </row>
    <row r="360">
      <c r="A360" s="24">
        <v>252690.0</v>
      </c>
      <c r="B360" s="3" t="str">
        <f t="shared" si="1"/>
        <v>#REF!</v>
      </c>
    </row>
    <row r="361">
      <c r="A361" s="23">
        <v>41040.0</v>
      </c>
      <c r="B361" s="3" t="str">
        <f t="shared" si="1"/>
        <v>#REF!</v>
      </c>
    </row>
    <row r="362">
      <c r="A362" s="21">
        <v>111.79</v>
      </c>
      <c r="B362" s="3" t="str">
        <f t="shared" si="1"/>
        <v>#REF!</v>
      </c>
    </row>
    <row r="363">
      <c r="A363" s="21">
        <v>112.35</v>
      </c>
      <c r="B363" s="3" t="str">
        <f t="shared" si="1"/>
        <v>#REF!</v>
      </c>
    </row>
    <row r="364">
      <c r="A364" s="21">
        <v>111.06</v>
      </c>
      <c r="B364" s="3" t="str">
        <f t="shared" si="1"/>
        <v>#REF!</v>
      </c>
    </row>
    <row r="365">
      <c r="A365" s="21">
        <v>111.77</v>
      </c>
      <c r="B365" s="3" t="str">
        <f t="shared" si="1"/>
        <v>#REF!</v>
      </c>
    </row>
    <row r="366">
      <c r="A366" s="21">
        <v>-0.58</v>
      </c>
      <c r="B366" s="3" t="str">
        <f t="shared" si="1"/>
        <v>#REF!</v>
      </c>
    </row>
    <row r="367">
      <c r="A367" s="22">
        <v>-0.0052</v>
      </c>
      <c r="B367" s="3" t="str">
        <f t="shared" si="1"/>
        <v>#REF!</v>
      </c>
    </row>
    <row r="368">
      <c r="A368" s="24">
        <v>182237.0</v>
      </c>
      <c r="B368" s="3" t="str">
        <f t="shared" si="1"/>
        <v>#REF!</v>
      </c>
    </row>
    <row r="369">
      <c r="A369" s="24">
        <v>270283.0</v>
      </c>
      <c r="B369" s="3" t="str">
        <f t="shared" si="1"/>
        <v>#REF!</v>
      </c>
    </row>
    <row r="370">
      <c r="A370" s="23">
        <v>41043.0</v>
      </c>
      <c r="B370" s="3" t="str">
        <f t="shared" si="1"/>
        <v>#REF!</v>
      </c>
    </row>
    <row r="371">
      <c r="A371" s="21">
        <v>111.55</v>
      </c>
      <c r="B371" s="3" t="str">
        <f t="shared" si="1"/>
        <v>#REF!</v>
      </c>
    </row>
    <row r="372">
      <c r="A372" s="21">
        <v>111.55</v>
      </c>
      <c r="B372" s="3" t="str">
        <f t="shared" si="1"/>
        <v>#REF!</v>
      </c>
    </row>
    <row r="373">
      <c r="A373" s="21">
        <v>109.55</v>
      </c>
      <c r="B373" s="3" t="str">
        <f t="shared" si="1"/>
        <v>#REF!</v>
      </c>
    </row>
    <row r="374">
      <c r="A374" s="21">
        <v>111.0</v>
      </c>
      <c r="B374" s="3" t="str">
        <f t="shared" si="1"/>
        <v>#REF!</v>
      </c>
    </row>
    <row r="375">
      <c r="A375" s="21">
        <v>-0.77</v>
      </c>
      <c r="B375" s="3" t="str">
        <f t="shared" si="1"/>
        <v>#REF!</v>
      </c>
    </row>
    <row r="376">
      <c r="A376" s="22">
        <v>-0.0069</v>
      </c>
      <c r="B376" s="3" t="str">
        <f t="shared" si="1"/>
        <v>#REF!</v>
      </c>
    </row>
    <row r="377">
      <c r="A377" s="24">
        <v>212299.0</v>
      </c>
      <c r="B377" s="3" t="str">
        <f t="shared" si="1"/>
        <v>#REF!</v>
      </c>
    </row>
    <row r="378">
      <c r="A378" s="24">
        <v>269404.0</v>
      </c>
      <c r="B378" s="3" t="str">
        <f t="shared" si="1"/>
        <v>#REF!</v>
      </c>
    </row>
    <row r="379">
      <c r="A379" s="23">
        <v>41044.0</v>
      </c>
      <c r="B379" s="3" t="str">
        <f t="shared" si="1"/>
        <v>#REF!</v>
      </c>
    </row>
    <row r="380">
      <c r="A380" s="21">
        <v>110.73</v>
      </c>
      <c r="B380" s="3" t="str">
        <f t="shared" si="1"/>
        <v>#REF!</v>
      </c>
    </row>
    <row r="381">
      <c r="A381" s="21">
        <v>112.0</v>
      </c>
      <c r="B381" s="3" t="str">
        <f t="shared" si="1"/>
        <v>#REF!</v>
      </c>
    </row>
    <row r="382">
      <c r="A382" s="21">
        <v>110.28</v>
      </c>
      <c r="B382" s="3" t="str">
        <f t="shared" si="1"/>
        <v>#REF!</v>
      </c>
    </row>
    <row r="383">
      <c r="A383" s="21">
        <v>111.45</v>
      </c>
      <c r="B383" s="3" t="str">
        <f t="shared" si="1"/>
        <v>#REF!</v>
      </c>
    </row>
    <row r="384">
      <c r="A384" s="25">
        <f>+0.45</f>
        <v>0.45</v>
      </c>
      <c r="B384" s="3" t="str">
        <f t="shared" si="1"/>
        <v>#REF!</v>
      </c>
    </row>
    <row r="385">
      <c r="A385" s="25">
        <f>+0.41%</f>
        <v>0.0041</v>
      </c>
      <c r="B385" s="3" t="str">
        <f t="shared" si="1"/>
        <v>#REF!</v>
      </c>
    </row>
    <row r="386">
      <c r="A386" s="26">
        <v>275929.0</v>
      </c>
      <c r="B386" s="3" t="str">
        <f t="shared" si="1"/>
        <v>#REF!</v>
      </c>
    </row>
    <row r="387">
      <c r="A387" s="26">
        <v>265585.0</v>
      </c>
      <c r="B387" s="3" t="str">
        <f t="shared" si="1"/>
        <v>#REF!</v>
      </c>
    </row>
    <row r="388">
      <c r="A388" s="27">
        <v>41045.0</v>
      </c>
      <c r="B388" s="3" t="str">
        <f t="shared" si="1"/>
        <v>#REF!</v>
      </c>
    </row>
    <row r="389">
      <c r="A389" s="28">
        <v>111.26</v>
      </c>
      <c r="B389" s="3" t="str">
        <f t="shared" si="1"/>
        <v>#REF!</v>
      </c>
    </row>
    <row r="390">
      <c r="A390" s="28">
        <v>111.46</v>
      </c>
      <c r="B390" s="3" t="str">
        <f t="shared" si="1"/>
        <v>#REF!</v>
      </c>
    </row>
    <row r="391">
      <c r="A391" s="28">
        <v>109.1</v>
      </c>
      <c r="B391" s="3" t="str">
        <f t="shared" si="1"/>
        <v>#REF!</v>
      </c>
    </row>
    <row r="392">
      <c r="A392" s="28">
        <v>109.75</v>
      </c>
      <c r="B392" s="3" t="str">
        <f t="shared" si="1"/>
        <v>#REF!</v>
      </c>
    </row>
    <row r="393">
      <c r="A393" s="21">
        <v>-1.7</v>
      </c>
      <c r="B393" s="3" t="str">
        <f t="shared" si="1"/>
        <v>#REF!</v>
      </c>
    </row>
    <row r="394">
      <c r="A394" s="22">
        <v>-0.0153</v>
      </c>
      <c r="B394" s="3" t="str">
        <f t="shared" si="1"/>
        <v>#REF!</v>
      </c>
    </row>
    <row r="395">
      <c r="A395" s="24">
        <v>292342.0</v>
      </c>
      <c r="B395" s="3" t="str">
        <f t="shared" si="1"/>
        <v>#REF!</v>
      </c>
    </row>
    <row r="396">
      <c r="A396" s="24">
        <v>258286.0</v>
      </c>
      <c r="B396" s="3" t="str">
        <f t="shared" si="1"/>
        <v>#REF!</v>
      </c>
    </row>
    <row r="397">
      <c r="A397" s="23">
        <v>41046.0</v>
      </c>
      <c r="B397" s="3" t="str">
        <f t="shared" si="1"/>
        <v>#REF!</v>
      </c>
    </row>
    <row r="398">
      <c r="A398" s="21">
        <v>109.43</v>
      </c>
      <c r="B398" s="3" t="str">
        <f t="shared" si="1"/>
        <v>#REF!</v>
      </c>
    </row>
    <row r="399">
      <c r="A399" s="21">
        <v>110.15</v>
      </c>
      <c r="B399" s="3" t="str">
        <f t="shared" si="1"/>
        <v>#REF!</v>
      </c>
    </row>
    <row r="400">
      <c r="A400" s="21">
        <v>106.58</v>
      </c>
      <c r="B400" s="3" t="str">
        <f t="shared" si="1"/>
        <v>#REF!</v>
      </c>
    </row>
    <row r="401">
      <c r="A401" s="21">
        <v>107.49</v>
      </c>
      <c r="B401" s="3" t="str">
        <f t="shared" si="1"/>
        <v>#REF!</v>
      </c>
    </row>
    <row r="402">
      <c r="A402" s="21">
        <v>-2.26</v>
      </c>
      <c r="B402" s="3" t="str">
        <f t="shared" si="1"/>
        <v>#REF!</v>
      </c>
    </row>
    <row r="403">
      <c r="A403" s="22">
        <v>-0.0206</v>
      </c>
      <c r="B403" s="3" t="str">
        <f t="shared" si="1"/>
        <v>#REF!</v>
      </c>
    </row>
    <row r="404">
      <c r="A404" s="24">
        <v>293237.0</v>
      </c>
      <c r="B404" s="3" t="str">
        <f t="shared" si="1"/>
        <v>#REF!</v>
      </c>
    </row>
    <row r="405">
      <c r="A405" s="24">
        <v>244384.0</v>
      </c>
      <c r="B405" s="3" t="str">
        <f t="shared" si="1"/>
        <v>#REF!</v>
      </c>
    </row>
    <row r="406">
      <c r="A406" s="23">
        <v>41047.0</v>
      </c>
      <c r="B406" s="3" t="str">
        <f t="shared" si="1"/>
        <v>#REF!</v>
      </c>
    </row>
    <row r="407">
      <c r="A407" s="21">
        <v>106.75</v>
      </c>
      <c r="B407" s="3" t="str">
        <f t="shared" si="1"/>
        <v>#REF!</v>
      </c>
    </row>
    <row r="408">
      <c r="A408" s="21">
        <v>107.99</v>
      </c>
      <c r="B408" s="3" t="str">
        <f t="shared" si="1"/>
        <v>#REF!</v>
      </c>
    </row>
    <row r="409">
      <c r="A409" s="21">
        <v>106.4</v>
      </c>
      <c r="B409" s="3" t="str">
        <f t="shared" si="1"/>
        <v>#REF!</v>
      </c>
    </row>
    <row r="410">
      <c r="A410" s="21">
        <v>107.14</v>
      </c>
      <c r="B410" s="3" t="str">
        <f t="shared" si="1"/>
        <v>#REF!</v>
      </c>
    </row>
    <row r="411">
      <c r="A411" s="21">
        <v>-0.35</v>
      </c>
      <c r="B411" s="3" t="str">
        <f t="shared" si="1"/>
        <v>#REF!</v>
      </c>
    </row>
    <row r="412">
      <c r="A412" s="22">
        <v>-0.0033</v>
      </c>
      <c r="B412" s="3" t="str">
        <f t="shared" si="1"/>
        <v>#REF!</v>
      </c>
    </row>
    <row r="413">
      <c r="A413" s="24">
        <v>206503.0</v>
      </c>
      <c r="B413" s="3" t="str">
        <f t="shared" si="1"/>
        <v>#REF!</v>
      </c>
    </row>
    <row r="414">
      <c r="A414" s="24">
        <v>246261.0</v>
      </c>
      <c r="B414" s="3" t="str">
        <f t="shared" si="1"/>
        <v>#REF!</v>
      </c>
    </row>
    <row r="415">
      <c r="A415" s="23">
        <v>41050.0</v>
      </c>
      <c r="B415" s="3" t="str">
        <f t="shared" si="1"/>
        <v>#REF!</v>
      </c>
    </row>
    <row r="416">
      <c r="A416" s="21">
        <v>107.4</v>
      </c>
      <c r="B416" s="3" t="str">
        <f t="shared" si="1"/>
        <v>#REF!</v>
      </c>
    </row>
    <row r="417">
      <c r="A417" s="21">
        <v>109.43</v>
      </c>
      <c r="B417" s="3" t="str">
        <f t="shared" si="1"/>
        <v>#REF!</v>
      </c>
    </row>
    <row r="418">
      <c r="A418" s="21">
        <v>106.75</v>
      </c>
      <c r="B418" s="3" t="str">
        <f t="shared" si="1"/>
        <v>#REF!</v>
      </c>
    </row>
    <row r="419">
      <c r="A419" s="21">
        <v>108.81</v>
      </c>
      <c r="B419" s="3" t="str">
        <f t="shared" si="1"/>
        <v>#REF!</v>
      </c>
    </row>
    <row r="420">
      <c r="A420" s="25">
        <f>+1.67</f>
        <v>1.67</v>
      </c>
      <c r="B420" s="3" t="str">
        <f t="shared" si="1"/>
        <v>#REF!</v>
      </c>
    </row>
    <row r="421">
      <c r="A421" s="25">
        <f>+1.56%</f>
        <v>0.0156</v>
      </c>
      <c r="B421" s="3" t="str">
        <f t="shared" si="1"/>
        <v>#REF!</v>
      </c>
    </row>
    <row r="422">
      <c r="A422" s="26">
        <v>171292.0</v>
      </c>
      <c r="B422" s="3" t="str">
        <f t="shared" si="1"/>
        <v>#REF!</v>
      </c>
    </row>
    <row r="423">
      <c r="A423" s="26">
        <v>241532.0</v>
      </c>
      <c r="B423" s="3" t="str">
        <f t="shared" si="1"/>
        <v>#REF!</v>
      </c>
    </row>
    <row r="424">
      <c r="A424" s="27">
        <v>41051.0</v>
      </c>
      <c r="B424" s="3" t="str">
        <f t="shared" si="1"/>
        <v>#REF!</v>
      </c>
    </row>
    <row r="425">
      <c r="A425" s="28">
        <v>109.25</v>
      </c>
      <c r="B425" s="3" t="str">
        <f t="shared" si="1"/>
        <v>#REF!</v>
      </c>
    </row>
    <row r="426">
      <c r="A426" s="28">
        <v>109.36</v>
      </c>
      <c r="B426" s="3" t="str">
        <f t="shared" si="1"/>
        <v>#REF!</v>
      </c>
    </row>
    <row r="427">
      <c r="A427" s="28">
        <v>107.79</v>
      </c>
      <c r="B427" s="3" t="str">
        <f t="shared" si="1"/>
        <v>#REF!</v>
      </c>
    </row>
    <row r="428">
      <c r="A428" s="28">
        <v>108.41</v>
      </c>
      <c r="B428" s="3" t="str">
        <f t="shared" si="1"/>
        <v>#REF!</v>
      </c>
    </row>
    <row r="429">
      <c r="A429" s="21">
        <v>-0.4</v>
      </c>
      <c r="B429" s="3" t="str">
        <f t="shared" si="1"/>
        <v>#REF!</v>
      </c>
    </row>
    <row r="430">
      <c r="A430" s="22">
        <v>-0.0037</v>
      </c>
      <c r="B430" s="3" t="str">
        <f t="shared" si="1"/>
        <v>#REF!</v>
      </c>
    </row>
    <row r="431">
      <c r="A431" s="24">
        <v>180210.0</v>
      </c>
      <c r="B431" s="3" t="str">
        <f t="shared" si="1"/>
        <v>#REF!</v>
      </c>
    </row>
    <row r="432">
      <c r="A432" s="24">
        <v>238163.0</v>
      </c>
      <c r="B432" s="3" t="str">
        <f t="shared" si="1"/>
        <v>#REF!</v>
      </c>
    </row>
    <row r="433">
      <c r="A433" s="23">
        <v>41052.0</v>
      </c>
      <c r="B433" s="3" t="str">
        <f t="shared" si="1"/>
        <v>#REF!</v>
      </c>
    </row>
    <row r="434">
      <c r="A434" s="21">
        <v>108.11</v>
      </c>
      <c r="B434" s="3" t="str">
        <f t="shared" si="1"/>
        <v>#REF!</v>
      </c>
    </row>
    <row r="435">
      <c r="A435" s="21">
        <v>108.16</v>
      </c>
      <c r="B435" s="3" t="str">
        <f t="shared" si="1"/>
        <v>#REF!</v>
      </c>
    </row>
    <row r="436">
      <c r="A436" s="21">
        <v>105.39</v>
      </c>
      <c r="B436" s="3" t="str">
        <f t="shared" si="1"/>
        <v>#REF!</v>
      </c>
    </row>
    <row r="437">
      <c r="A437" s="21">
        <v>105.56</v>
      </c>
      <c r="B437" s="3" t="str">
        <f t="shared" si="1"/>
        <v>#REF!</v>
      </c>
    </row>
    <row r="438">
      <c r="A438" s="21">
        <v>-2.85</v>
      </c>
      <c r="B438" s="3" t="str">
        <f t="shared" si="1"/>
        <v>#REF!</v>
      </c>
    </row>
    <row r="439">
      <c r="A439" s="22">
        <v>-0.0263</v>
      </c>
      <c r="B439" s="3" t="str">
        <f t="shared" si="1"/>
        <v>#REF!</v>
      </c>
    </row>
    <row r="440">
      <c r="A440" s="24">
        <v>239751.0</v>
      </c>
      <c r="B440" s="3" t="str">
        <f t="shared" si="1"/>
        <v>#REF!</v>
      </c>
    </row>
    <row r="441">
      <c r="A441" s="24">
        <v>242355.0</v>
      </c>
      <c r="B441" s="3" t="str">
        <f t="shared" si="1"/>
        <v>#REF!</v>
      </c>
    </row>
    <row r="442">
      <c r="A442" s="23">
        <v>41053.0</v>
      </c>
      <c r="B442" s="3" t="str">
        <f t="shared" si="1"/>
        <v>#REF!</v>
      </c>
    </row>
    <row r="443">
      <c r="A443" s="21">
        <v>106.1</v>
      </c>
      <c r="B443" s="3" t="str">
        <f t="shared" si="1"/>
        <v>#REF!</v>
      </c>
    </row>
    <row r="444">
      <c r="A444" s="21">
        <v>107.25</v>
      </c>
      <c r="B444" s="3" t="str">
        <f t="shared" si="1"/>
        <v>#REF!</v>
      </c>
    </row>
    <row r="445">
      <c r="A445" s="21">
        <v>105.03</v>
      </c>
      <c r="B445" s="3" t="str">
        <f t="shared" si="1"/>
        <v>#REF!</v>
      </c>
    </row>
    <row r="446">
      <c r="A446" s="21">
        <v>106.55</v>
      </c>
      <c r="B446" s="3" t="str">
        <f t="shared" si="1"/>
        <v>#REF!</v>
      </c>
    </row>
    <row r="447">
      <c r="A447" s="25">
        <f>+0.99</f>
        <v>0.99</v>
      </c>
      <c r="B447" s="3" t="str">
        <f t="shared" si="1"/>
        <v>#REF!</v>
      </c>
    </row>
    <row r="448">
      <c r="A448" s="25">
        <f>+0.94%</f>
        <v>0.0094</v>
      </c>
      <c r="B448" s="3" t="str">
        <f t="shared" si="1"/>
        <v>#REF!</v>
      </c>
    </row>
    <row r="449">
      <c r="A449" s="26">
        <v>191096.0</v>
      </c>
      <c r="B449" s="3" t="str">
        <f t="shared" si="1"/>
        <v>#REF!</v>
      </c>
    </row>
    <row r="450">
      <c r="A450" s="26">
        <v>236141.0</v>
      </c>
      <c r="B450" s="3" t="str">
        <f t="shared" si="1"/>
        <v>#REF!</v>
      </c>
    </row>
    <row r="451">
      <c r="A451" s="27">
        <v>41054.0</v>
      </c>
      <c r="B451" s="3" t="str">
        <f t="shared" si="1"/>
        <v>#REF!</v>
      </c>
    </row>
    <row r="452">
      <c r="A452" s="28">
        <v>106.55</v>
      </c>
      <c r="B452" s="3" t="str">
        <f t="shared" si="1"/>
        <v>#REF!</v>
      </c>
    </row>
    <row r="453">
      <c r="A453" s="28">
        <v>107.24</v>
      </c>
      <c r="B453" s="3" t="str">
        <f t="shared" si="1"/>
        <v>#REF!</v>
      </c>
    </row>
    <row r="454">
      <c r="A454" s="28">
        <v>106.02</v>
      </c>
      <c r="B454" s="3" t="str">
        <f t="shared" si="1"/>
        <v>#REF!</v>
      </c>
    </row>
    <row r="455">
      <c r="A455" s="28">
        <v>106.83</v>
      </c>
      <c r="B455" s="3" t="str">
        <f t="shared" si="1"/>
        <v>#REF!</v>
      </c>
    </row>
    <row r="456">
      <c r="A456" s="25">
        <f>+0.28</f>
        <v>0.28</v>
      </c>
      <c r="B456" s="3" t="str">
        <f t="shared" si="1"/>
        <v>#REF!</v>
      </c>
    </row>
    <row r="457">
      <c r="A457" s="25">
        <f>+0.26%</f>
        <v>0.0026</v>
      </c>
      <c r="B457" s="3" t="str">
        <f t="shared" si="1"/>
        <v>#REF!</v>
      </c>
    </row>
    <row r="458">
      <c r="A458" s="26">
        <v>145986.0</v>
      </c>
      <c r="B458" s="3" t="str">
        <f t="shared" si="1"/>
        <v>#REF!</v>
      </c>
    </row>
    <row r="459">
      <c r="A459" s="26">
        <v>233415.0</v>
      </c>
      <c r="B459" s="3" t="str">
        <f t="shared" si="1"/>
        <v>#REF!</v>
      </c>
    </row>
    <row r="460">
      <c r="A460" s="27">
        <v>41057.0</v>
      </c>
      <c r="B460" s="3" t="str">
        <f t="shared" si="1"/>
        <v>#REF!</v>
      </c>
    </row>
    <row r="461">
      <c r="A461" s="28">
        <v>106.83</v>
      </c>
      <c r="B461" s="3" t="str">
        <f t="shared" si="1"/>
        <v>#REF!</v>
      </c>
    </row>
    <row r="462">
      <c r="A462" s="28">
        <v>108.04</v>
      </c>
      <c r="B462" s="3" t="str">
        <f t="shared" si="1"/>
        <v>#REF!</v>
      </c>
    </row>
    <row r="463">
      <c r="A463" s="28">
        <v>106.8</v>
      </c>
      <c r="B463" s="3" t="str">
        <f t="shared" si="1"/>
        <v>#REF!</v>
      </c>
    </row>
    <row r="464">
      <c r="A464" s="28">
        <v>107.11</v>
      </c>
      <c r="B464" s="3" t="str">
        <f t="shared" si="1"/>
        <v>#REF!</v>
      </c>
    </row>
    <row r="465">
      <c r="A465" s="25">
        <f>+0.28</f>
        <v>0.28</v>
      </c>
      <c r="B465" s="3" t="str">
        <f t="shared" si="1"/>
        <v>#REF!</v>
      </c>
    </row>
    <row r="466">
      <c r="A466" s="25">
        <f>+0.26%</f>
        <v>0.0026</v>
      </c>
      <c r="B466" s="3" t="str">
        <f t="shared" si="1"/>
        <v>#REF!</v>
      </c>
    </row>
    <row r="467">
      <c r="A467" s="26">
        <v>55581.0</v>
      </c>
      <c r="B467" s="3" t="str">
        <f t="shared" si="1"/>
        <v>#REF!</v>
      </c>
    </row>
    <row r="468">
      <c r="A468" s="26">
        <v>233077.0</v>
      </c>
      <c r="B468" s="3" t="str">
        <f t="shared" si="1"/>
        <v>#REF!</v>
      </c>
    </row>
    <row r="469">
      <c r="A469" s="27">
        <v>41058.0</v>
      </c>
      <c r="B469" s="3" t="str">
        <f t="shared" si="1"/>
        <v>#REF!</v>
      </c>
    </row>
    <row r="470">
      <c r="A470" s="28">
        <v>107.45</v>
      </c>
      <c r="B470" s="3" t="str">
        <f t="shared" si="1"/>
        <v>#REF!</v>
      </c>
    </row>
    <row r="471">
      <c r="A471" s="28">
        <v>107.95</v>
      </c>
      <c r="B471" s="3" t="str">
        <f t="shared" si="1"/>
        <v>#REF!</v>
      </c>
    </row>
    <row r="472">
      <c r="A472" s="28">
        <v>106.06</v>
      </c>
      <c r="B472" s="3" t="str">
        <f t="shared" si="1"/>
        <v>#REF!</v>
      </c>
    </row>
    <row r="473">
      <c r="A473" s="28">
        <v>106.68</v>
      </c>
      <c r="B473" s="3" t="str">
        <f t="shared" si="1"/>
        <v>#REF!</v>
      </c>
    </row>
    <row r="474">
      <c r="A474" s="21">
        <v>-0.43</v>
      </c>
      <c r="B474" s="3" t="str">
        <f t="shared" si="1"/>
        <v>#REF!</v>
      </c>
    </row>
    <row r="475">
      <c r="A475" s="22">
        <v>-0.004</v>
      </c>
      <c r="B475" s="3" t="str">
        <f t="shared" si="1"/>
        <v>#REF!</v>
      </c>
    </row>
    <row r="476">
      <c r="A476" s="24">
        <v>219309.0</v>
      </c>
      <c r="B476" s="3" t="str">
        <f t="shared" si="1"/>
        <v>#REF!</v>
      </c>
    </row>
    <row r="477">
      <c r="A477" s="24">
        <v>225326.0</v>
      </c>
      <c r="B477" s="3" t="str">
        <f t="shared" si="1"/>
        <v>#REF!</v>
      </c>
    </row>
    <row r="478">
      <c r="A478" s="23">
        <v>41059.0</v>
      </c>
      <c r="B478" s="3" t="str">
        <f t="shared" si="1"/>
        <v>#REF!</v>
      </c>
    </row>
    <row r="479">
      <c r="A479" s="21">
        <v>106.82</v>
      </c>
      <c r="B479" s="3" t="str">
        <f t="shared" si="1"/>
        <v>#REF!</v>
      </c>
    </row>
    <row r="480">
      <c r="A480" s="21">
        <v>106.82</v>
      </c>
      <c r="B480" s="3" t="str">
        <f t="shared" si="1"/>
        <v>#REF!</v>
      </c>
    </row>
    <row r="481">
      <c r="A481" s="21">
        <v>102.85</v>
      </c>
      <c r="B481" s="3" t="str">
        <f t="shared" si="1"/>
        <v>#REF!</v>
      </c>
    </row>
    <row r="482">
      <c r="A482" s="21">
        <v>103.47</v>
      </c>
      <c r="B482" s="3" t="str">
        <f t="shared" si="1"/>
        <v>#REF!</v>
      </c>
    </row>
    <row r="483">
      <c r="A483" s="21">
        <v>-3.21</v>
      </c>
      <c r="B483" s="3" t="str">
        <f t="shared" si="1"/>
        <v>#REF!</v>
      </c>
    </row>
    <row r="484">
      <c r="A484" s="22">
        <v>-0.0301</v>
      </c>
      <c r="B484" s="3" t="str">
        <f t="shared" si="1"/>
        <v>#REF!</v>
      </c>
    </row>
    <row r="485">
      <c r="A485" s="24">
        <v>225431.0</v>
      </c>
      <c r="B485" s="3" t="str">
        <f t="shared" si="1"/>
        <v>#REF!</v>
      </c>
    </row>
    <row r="486">
      <c r="A486" s="24">
        <v>219980.0</v>
      </c>
      <c r="B486" s="3" t="str">
        <f t="shared" si="1"/>
        <v>#REF!</v>
      </c>
    </row>
    <row r="487">
      <c r="A487" s="23">
        <v>41060.0</v>
      </c>
      <c r="B487" s="3" t="str">
        <f t="shared" si="1"/>
        <v>#REF!</v>
      </c>
    </row>
    <row r="488">
      <c r="A488" s="21">
        <v>103.23</v>
      </c>
      <c r="B488" s="3" t="str">
        <f t="shared" si="1"/>
        <v>#REF!</v>
      </c>
    </row>
    <row r="489">
      <c r="A489" s="21">
        <v>104.16</v>
      </c>
      <c r="B489" s="3" t="str">
        <f t="shared" si="1"/>
        <v>#REF!</v>
      </c>
    </row>
    <row r="490">
      <c r="A490" s="21">
        <v>101.27</v>
      </c>
      <c r="B490" s="3" t="str">
        <f t="shared" si="1"/>
        <v>#REF!</v>
      </c>
    </row>
    <row r="491">
      <c r="A491" s="21">
        <v>101.87</v>
      </c>
      <c r="B491" s="3" t="str">
        <f t="shared" si="1"/>
        <v>#REF!</v>
      </c>
    </row>
    <row r="492">
      <c r="A492" s="21">
        <v>-1.6</v>
      </c>
      <c r="B492" s="3" t="str">
        <f t="shared" si="1"/>
        <v>#REF!</v>
      </c>
    </row>
    <row r="493">
      <c r="A493" s="22">
        <v>-0.0155</v>
      </c>
      <c r="B493" s="3" t="str">
        <f t="shared" si="1"/>
        <v>#REF!</v>
      </c>
    </row>
    <row r="494">
      <c r="A494" s="24">
        <v>258742.0</v>
      </c>
      <c r="B494" s="3" t="str">
        <f t="shared" si="1"/>
        <v>#REF!</v>
      </c>
    </row>
    <row r="495">
      <c r="A495" s="24">
        <v>227878.0</v>
      </c>
      <c r="B495" s="3" t="str">
        <f t="shared" si="1"/>
        <v>#REF!</v>
      </c>
    </row>
    <row r="496">
      <c r="A496" s="23">
        <v>41061.0</v>
      </c>
      <c r="B496" s="3" t="str">
        <f t="shared" si="1"/>
        <v>#REF!</v>
      </c>
    </row>
    <row r="497">
      <c r="A497" s="21">
        <v>101.69</v>
      </c>
      <c r="B497" s="3" t="str">
        <f t="shared" si="1"/>
        <v>#REF!</v>
      </c>
    </row>
    <row r="498">
      <c r="A498" s="21">
        <v>101.95</v>
      </c>
      <c r="B498" s="3" t="str">
        <f t="shared" si="1"/>
        <v>#REF!</v>
      </c>
    </row>
    <row r="499">
      <c r="A499" s="21">
        <v>97.54</v>
      </c>
      <c r="B499" s="3" t="str">
        <f t="shared" si="1"/>
        <v>#REF!</v>
      </c>
    </row>
    <row r="500">
      <c r="A500" s="21">
        <v>98.43</v>
      </c>
      <c r="B500" s="3" t="str">
        <f t="shared" si="1"/>
        <v>#REF!</v>
      </c>
    </row>
    <row r="501">
      <c r="A501" s="21">
        <v>-3.44</v>
      </c>
      <c r="B501" s="3" t="str">
        <f t="shared" si="1"/>
        <v>#REF!</v>
      </c>
    </row>
    <row r="502">
      <c r="A502" s="22">
        <v>-0.0338</v>
      </c>
      <c r="B502" s="3" t="str">
        <f t="shared" si="1"/>
        <v>#REF!</v>
      </c>
    </row>
    <row r="503">
      <c r="A503" s="24">
        <v>324332.0</v>
      </c>
      <c r="B503" s="3" t="str">
        <f t="shared" si="1"/>
        <v>#REF!</v>
      </c>
    </row>
    <row r="504">
      <c r="A504" s="24">
        <v>224334.0</v>
      </c>
      <c r="B504" s="3" t="str">
        <f t="shared" si="1"/>
        <v>#REF!</v>
      </c>
    </row>
    <row r="505">
      <c r="A505" s="23">
        <v>41064.0</v>
      </c>
      <c r="B505" s="3" t="str">
        <f t="shared" si="1"/>
        <v>#REF!</v>
      </c>
    </row>
    <row r="506">
      <c r="A506" s="21">
        <v>98.43</v>
      </c>
      <c r="B506" s="3" t="str">
        <f t="shared" si="1"/>
        <v>#REF!</v>
      </c>
    </row>
    <row r="507">
      <c r="A507" s="21">
        <v>99.15</v>
      </c>
      <c r="B507" s="3" t="str">
        <f t="shared" si="1"/>
        <v>#REF!</v>
      </c>
    </row>
    <row r="508">
      <c r="A508" s="21">
        <v>95.63</v>
      </c>
      <c r="B508" s="3" t="str">
        <f t="shared" si="1"/>
        <v>#REF!</v>
      </c>
    </row>
    <row r="509">
      <c r="A509" s="21">
        <v>98.85</v>
      </c>
      <c r="B509" s="3" t="str">
        <f t="shared" si="1"/>
        <v>#REF!</v>
      </c>
    </row>
    <row r="510">
      <c r="A510" s="25">
        <f>+0.42</f>
        <v>0.42</v>
      </c>
      <c r="B510" s="3" t="str">
        <f t="shared" si="1"/>
        <v>#REF!</v>
      </c>
    </row>
    <row r="511">
      <c r="A511" s="25">
        <f>+0.43%</f>
        <v>0.0043</v>
      </c>
      <c r="B511" s="3" t="str">
        <f t="shared" si="1"/>
        <v>#REF!</v>
      </c>
    </row>
    <row r="512">
      <c r="A512" s="26">
        <v>174173.0</v>
      </c>
      <c r="B512" s="3" t="str">
        <f t="shared" si="1"/>
        <v>#REF!</v>
      </c>
    </row>
    <row r="513">
      <c r="A513" s="26">
        <v>226751.0</v>
      </c>
      <c r="B513" s="3" t="str">
        <f t="shared" si="1"/>
        <v>#REF!</v>
      </c>
    </row>
    <row r="514">
      <c r="A514" s="27">
        <v>41065.0</v>
      </c>
      <c r="B514" s="3" t="str">
        <f t="shared" si="1"/>
        <v>#REF!</v>
      </c>
    </row>
    <row r="515">
      <c r="A515" s="28">
        <v>99.16</v>
      </c>
      <c r="B515" s="3" t="str">
        <f t="shared" si="1"/>
        <v>#REF!</v>
      </c>
    </row>
    <row r="516">
      <c r="A516" s="28">
        <v>99.63</v>
      </c>
      <c r="B516" s="3" t="str">
        <f t="shared" si="1"/>
        <v>#REF!</v>
      </c>
    </row>
    <row r="517">
      <c r="A517" s="28">
        <v>97.68</v>
      </c>
      <c r="B517" s="3" t="str">
        <f t="shared" si="1"/>
        <v>#REF!</v>
      </c>
    </row>
    <row r="518">
      <c r="A518" s="28">
        <v>98.84</v>
      </c>
      <c r="B518" s="3" t="str">
        <f t="shared" si="1"/>
        <v>#REF!</v>
      </c>
    </row>
    <row r="519">
      <c r="A519" s="21">
        <v>-0.01</v>
      </c>
      <c r="B519" s="3" t="str">
        <f t="shared" si="1"/>
        <v>#REF!</v>
      </c>
    </row>
    <row r="520">
      <c r="A520" s="22">
        <v>-1.0E-4</v>
      </c>
      <c r="B520" s="3" t="str">
        <f t="shared" si="1"/>
        <v>#REF!</v>
      </c>
    </row>
    <row r="521">
      <c r="A521" s="24">
        <v>145827.0</v>
      </c>
      <c r="B521" s="3" t="str">
        <f t="shared" si="1"/>
        <v>#REF!</v>
      </c>
    </row>
    <row r="522">
      <c r="A522" s="24">
        <v>204925.0</v>
      </c>
      <c r="B522" s="3" t="str">
        <f t="shared" si="1"/>
        <v>#REF!</v>
      </c>
    </row>
    <row r="523">
      <c r="A523" s="23">
        <v>41066.0</v>
      </c>
      <c r="B523" s="3" t="str">
        <f t="shared" si="1"/>
        <v>#REF!</v>
      </c>
    </row>
    <row r="524">
      <c r="A524" s="21">
        <v>98.9</v>
      </c>
      <c r="B524" s="3" t="str">
        <f t="shared" si="1"/>
        <v>#REF!</v>
      </c>
    </row>
    <row r="525">
      <c r="A525" s="21">
        <v>101.39</v>
      </c>
      <c r="B525" s="3" t="str">
        <f t="shared" si="1"/>
        <v>#REF!</v>
      </c>
    </row>
    <row r="526">
      <c r="A526" s="21">
        <v>98.71</v>
      </c>
      <c r="B526" s="3" t="str">
        <f t="shared" si="1"/>
        <v>#REF!</v>
      </c>
    </row>
    <row r="527">
      <c r="A527" s="21">
        <v>100.64</v>
      </c>
      <c r="B527" s="3" t="str">
        <f t="shared" si="1"/>
        <v>#REF!</v>
      </c>
    </row>
    <row r="528">
      <c r="A528" s="25">
        <f>+1.8</f>
        <v>1.8</v>
      </c>
      <c r="B528" s="3" t="str">
        <f t="shared" si="1"/>
        <v>#REF!</v>
      </c>
    </row>
    <row r="529">
      <c r="A529" s="25">
        <f>+1.82%</f>
        <v>0.0182</v>
      </c>
      <c r="B529" s="3" t="str">
        <f t="shared" si="1"/>
        <v>#REF!</v>
      </c>
    </row>
    <row r="530">
      <c r="A530" s="26">
        <v>238424.0</v>
      </c>
      <c r="B530" s="3" t="str">
        <f t="shared" si="1"/>
        <v>#REF!</v>
      </c>
    </row>
    <row r="531">
      <c r="A531" s="26">
        <v>194471.0</v>
      </c>
      <c r="B531" s="3" t="str">
        <f t="shared" si="1"/>
        <v>#REF!</v>
      </c>
    </row>
    <row r="532">
      <c r="A532" s="27">
        <v>41067.0</v>
      </c>
      <c r="B532" s="3" t="str">
        <f t="shared" si="1"/>
        <v>#REF!</v>
      </c>
    </row>
    <row r="533">
      <c r="A533" s="28">
        <v>100.91</v>
      </c>
      <c r="B533" s="3" t="str">
        <f t="shared" si="1"/>
        <v>#REF!</v>
      </c>
    </row>
    <row r="534">
      <c r="A534" s="28">
        <v>102.45</v>
      </c>
      <c r="B534" s="3" t="str">
        <f t="shared" si="1"/>
        <v>#REF!</v>
      </c>
    </row>
    <row r="535">
      <c r="A535" s="28">
        <v>99.07</v>
      </c>
      <c r="B535" s="3" t="str">
        <f t="shared" si="1"/>
        <v>#REF!</v>
      </c>
    </row>
    <row r="536">
      <c r="A536" s="28">
        <v>99.93</v>
      </c>
      <c r="B536" s="3" t="str">
        <f t="shared" si="1"/>
        <v>#REF!</v>
      </c>
    </row>
    <row r="537">
      <c r="A537" s="21">
        <v>-0.71</v>
      </c>
      <c r="B537" s="3" t="str">
        <f t="shared" si="1"/>
        <v>#REF!</v>
      </c>
    </row>
    <row r="538">
      <c r="A538" s="22">
        <v>-0.0071</v>
      </c>
      <c r="B538" s="3" t="str">
        <f t="shared" si="1"/>
        <v>#REF!</v>
      </c>
    </row>
    <row r="539">
      <c r="A539" s="24">
        <v>284006.0</v>
      </c>
      <c r="B539" s="3" t="str">
        <f t="shared" si="1"/>
        <v>#REF!</v>
      </c>
    </row>
    <row r="540">
      <c r="A540" s="24">
        <v>173903.0</v>
      </c>
      <c r="B540" s="3" t="str">
        <f t="shared" si="1"/>
        <v>#REF!</v>
      </c>
    </row>
    <row r="541">
      <c r="A541" s="23">
        <v>41068.0</v>
      </c>
      <c r="B541" s="3" t="str">
        <f t="shared" si="1"/>
        <v>#REF!</v>
      </c>
    </row>
    <row r="542">
      <c r="A542" s="21">
        <v>99.3</v>
      </c>
      <c r="B542" s="3" t="str">
        <f t="shared" si="1"/>
        <v>#REF!</v>
      </c>
    </row>
    <row r="543">
      <c r="A543" s="21">
        <v>99.99</v>
      </c>
      <c r="B543" s="3" t="str">
        <f t="shared" si="1"/>
        <v>#REF!</v>
      </c>
    </row>
    <row r="544">
      <c r="A544" s="21">
        <v>97.19</v>
      </c>
      <c r="B544" s="3" t="str">
        <f t="shared" si="1"/>
        <v>#REF!</v>
      </c>
    </row>
    <row r="545">
      <c r="A545" s="21">
        <v>99.47</v>
      </c>
      <c r="B545" s="3" t="str">
        <f t="shared" si="1"/>
        <v>#REF!</v>
      </c>
    </row>
    <row r="546">
      <c r="A546" s="21">
        <v>-0.46</v>
      </c>
      <c r="B546" s="3" t="str">
        <f t="shared" si="1"/>
        <v>#REF!</v>
      </c>
    </row>
    <row r="547">
      <c r="A547" s="22">
        <v>-0.0046</v>
      </c>
      <c r="B547" s="3" t="str">
        <f t="shared" si="1"/>
        <v>#REF!</v>
      </c>
    </row>
    <row r="548">
      <c r="A548" s="24">
        <v>252948.0</v>
      </c>
      <c r="B548" s="3" t="str">
        <f t="shared" si="1"/>
        <v>#REF!</v>
      </c>
    </row>
    <row r="549">
      <c r="A549" s="24">
        <v>145084.0</v>
      </c>
      <c r="B549" s="3" t="str">
        <f t="shared" si="1"/>
        <v>#REF!</v>
      </c>
    </row>
    <row r="550">
      <c r="A550" s="23">
        <v>41071.0</v>
      </c>
      <c r="B550" s="3" t="str">
        <f t="shared" si="1"/>
        <v>#REF!</v>
      </c>
    </row>
    <row r="551">
      <c r="A551" s="21">
        <v>100.24</v>
      </c>
      <c r="B551" s="3" t="str">
        <f t="shared" si="1"/>
        <v>#REF!</v>
      </c>
    </row>
    <row r="552">
      <c r="A552" s="21">
        <v>102.21</v>
      </c>
      <c r="B552" s="3" t="str">
        <f t="shared" si="1"/>
        <v>#REF!</v>
      </c>
    </row>
    <row r="553">
      <c r="A553" s="21">
        <v>96.46</v>
      </c>
      <c r="B553" s="3" t="str">
        <f t="shared" si="1"/>
        <v>#REF!</v>
      </c>
    </row>
    <row r="554">
      <c r="A554" s="21">
        <v>98.0</v>
      </c>
      <c r="B554" s="3" t="str">
        <f t="shared" si="1"/>
        <v>#REF!</v>
      </c>
    </row>
    <row r="555">
      <c r="A555" s="21">
        <v>-1.47</v>
      </c>
      <c r="B555" s="3" t="str">
        <f t="shared" si="1"/>
        <v>#REF!</v>
      </c>
    </row>
    <row r="556">
      <c r="A556" s="22">
        <v>-0.0148</v>
      </c>
      <c r="B556" s="3" t="str">
        <f t="shared" si="1"/>
        <v>#REF!</v>
      </c>
    </row>
    <row r="557">
      <c r="A557" s="24">
        <v>233783.0</v>
      </c>
      <c r="B557" s="3" t="str">
        <f t="shared" si="1"/>
        <v>#REF!</v>
      </c>
    </row>
    <row r="558">
      <c r="A558" s="24">
        <v>114210.0</v>
      </c>
      <c r="B558" s="3" t="str">
        <f t="shared" si="1"/>
        <v>#REF!</v>
      </c>
    </row>
    <row r="559">
      <c r="A559" s="23">
        <v>41072.0</v>
      </c>
      <c r="B559" s="3" t="str">
        <f t="shared" si="1"/>
        <v>#REF!</v>
      </c>
    </row>
    <row r="560">
      <c r="A560" s="21">
        <v>96.81</v>
      </c>
      <c r="B560" s="3" t="str">
        <f t="shared" si="1"/>
        <v>#REF!</v>
      </c>
    </row>
    <row r="561">
      <c r="A561" s="21">
        <v>97.97</v>
      </c>
      <c r="B561" s="3" t="str">
        <f t="shared" si="1"/>
        <v>#REF!</v>
      </c>
    </row>
    <row r="562">
      <c r="A562" s="21">
        <v>96.62</v>
      </c>
      <c r="B562" s="3" t="str">
        <f t="shared" si="1"/>
        <v>#REF!</v>
      </c>
    </row>
    <row r="563">
      <c r="A563" s="21">
        <v>97.14</v>
      </c>
      <c r="B563" s="3" t="str">
        <f t="shared" si="1"/>
        <v>#REF!</v>
      </c>
    </row>
    <row r="564">
      <c r="A564" s="21">
        <v>-0.86</v>
      </c>
      <c r="B564" s="3" t="str">
        <f t="shared" si="1"/>
        <v>#REF!</v>
      </c>
    </row>
    <row r="565">
      <c r="A565" s="22">
        <v>-0.0088</v>
      </c>
      <c r="B565" s="3" t="str">
        <f t="shared" si="1"/>
        <v>#REF!</v>
      </c>
    </row>
    <row r="566">
      <c r="A566" s="24">
        <v>245701.0</v>
      </c>
      <c r="B566" s="3" t="str">
        <f t="shared" si="1"/>
        <v>#REF!</v>
      </c>
    </row>
    <row r="567">
      <c r="A567" s="24">
        <v>88196.0</v>
      </c>
      <c r="B567" s="3" t="str">
        <f t="shared" si="1"/>
        <v>#REF!</v>
      </c>
    </row>
    <row r="568">
      <c r="A568" s="23">
        <v>41073.0</v>
      </c>
      <c r="B568" s="3" t="str">
        <f t="shared" si="1"/>
        <v>#REF!</v>
      </c>
    </row>
    <row r="569">
      <c r="A569" s="21">
        <v>97.24</v>
      </c>
      <c r="B569" s="3" t="str">
        <f t="shared" si="1"/>
        <v>#REF!</v>
      </c>
    </row>
    <row r="570">
      <c r="A570" s="21">
        <v>98.38</v>
      </c>
      <c r="B570" s="3" t="str">
        <f t="shared" si="1"/>
        <v>#REF!</v>
      </c>
    </row>
    <row r="571">
      <c r="A571" s="21">
        <v>96.67</v>
      </c>
      <c r="B571" s="3" t="str">
        <f t="shared" si="1"/>
        <v>#REF!</v>
      </c>
    </row>
    <row r="572">
      <c r="A572" s="21">
        <v>97.13</v>
      </c>
      <c r="B572" s="3" t="str">
        <f t="shared" si="1"/>
        <v>#REF!</v>
      </c>
    </row>
    <row r="573">
      <c r="A573" s="21">
        <v>-0.01</v>
      </c>
      <c r="B573" s="3" t="str">
        <f t="shared" si="1"/>
        <v>#REF!</v>
      </c>
    </row>
    <row r="574">
      <c r="A574" s="22">
        <v>-1.0E-4</v>
      </c>
      <c r="B574" s="3" t="str">
        <f t="shared" si="1"/>
        <v>#REF!</v>
      </c>
    </row>
    <row r="575">
      <c r="A575" s="24">
        <v>138290.0</v>
      </c>
      <c r="B575" s="3" t="str">
        <f t="shared" si="1"/>
        <v>#REF!</v>
      </c>
    </row>
    <row r="576">
      <c r="A576" s="24">
        <v>43952.0</v>
      </c>
      <c r="B576" s="3" t="str">
        <f t="shared" si="1"/>
        <v>#REF!</v>
      </c>
    </row>
    <row r="577">
      <c r="A577" s="7">
        <v>41074.0</v>
      </c>
      <c r="B577" s="3" t="str">
        <f t="shared" si="1"/>
        <v>#REF!</v>
      </c>
    </row>
    <row r="578">
      <c r="A578" s="8">
        <v>97.2</v>
      </c>
      <c r="B578" s="3" t="str">
        <f t="shared" si="1"/>
        <v>#REF!</v>
      </c>
    </row>
    <row r="579">
      <c r="A579" s="8">
        <v>97.8</v>
      </c>
      <c r="B579" s="3" t="str">
        <f t="shared" si="1"/>
        <v>#REF!</v>
      </c>
    </row>
    <row r="580">
      <c r="A580" s="8">
        <v>96.33</v>
      </c>
      <c r="B580" s="3" t="str">
        <f t="shared" si="1"/>
        <v>#REF!</v>
      </c>
    </row>
    <row r="581">
      <c r="A581" s="8">
        <v>97.03</v>
      </c>
      <c r="B581" s="3" t="str">
        <f t="shared" si="1"/>
        <v>#REF!</v>
      </c>
    </row>
    <row r="582">
      <c r="A582" s="11">
        <v>-0.1</v>
      </c>
      <c r="B582" s="3" t="str">
        <f t="shared" si="1"/>
        <v>#REF!</v>
      </c>
    </row>
    <row r="583">
      <c r="A583" s="12">
        <v>-0.001</v>
      </c>
      <c r="B583" s="3" t="str">
        <f t="shared" si="1"/>
        <v>#REF!</v>
      </c>
    </row>
    <row r="584">
      <c r="A584" s="31">
        <v>35173.0</v>
      </c>
      <c r="B584" s="3" t="str">
        <f t="shared" si="1"/>
        <v>#REF!</v>
      </c>
    </row>
    <row r="585">
      <c r="A585" s="32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41106</v>
      </c>
      <c r="C3" s="3">
        <v>102.76</v>
      </c>
      <c r="D3" s="3">
        <v>103.69</v>
      </c>
      <c r="E3" s="3">
        <v>102.07</v>
      </c>
      <c r="F3" s="3">
        <v>103.55</v>
      </c>
      <c r="G3" s="3">
        <v>1.15</v>
      </c>
      <c r="H3" s="3">
        <v>0.011200000000000002</v>
      </c>
      <c r="I3" s="15">
        <v>18625.0</v>
      </c>
      <c r="J3" s="3">
        <v>0.0</v>
      </c>
    </row>
    <row r="4">
      <c r="A4" s="19" t="s">
        <v>4</v>
      </c>
      <c r="B4" s="5">
        <f t="shared" si="1"/>
        <v>41103</v>
      </c>
      <c r="C4" s="3">
        <v>100.53</v>
      </c>
      <c r="D4" s="3">
        <v>103.44</v>
      </c>
      <c r="E4" s="3">
        <v>100.51</v>
      </c>
      <c r="F4" s="3">
        <v>102.4</v>
      </c>
      <c r="G4" s="3">
        <v>1.33</v>
      </c>
      <c r="H4" s="3">
        <v>0.0132</v>
      </c>
      <c r="I4" s="15">
        <v>110859.0</v>
      </c>
      <c r="J4" s="15">
        <v>35215.0</v>
      </c>
    </row>
    <row r="5">
      <c r="A5" s="19" t="s">
        <v>5</v>
      </c>
      <c r="B5" s="5">
        <f t="shared" si="1"/>
        <v>41102</v>
      </c>
      <c r="C5" s="3">
        <v>100.64</v>
      </c>
      <c r="D5" s="3">
        <v>101.36</v>
      </c>
      <c r="E5" s="3">
        <v>98.51</v>
      </c>
      <c r="F5" s="3">
        <v>101.07</v>
      </c>
      <c r="G5" s="3">
        <v>0.84</v>
      </c>
      <c r="H5" s="3">
        <v>0.0084</v>
      </c>
      <c r="I5" s="15">
        <v>175041.0</v>
      </c>
      <c r="J5" s="15">
        <v>56733.0</v>
      </c>
    </row>
    <row r="6">
      <c r="A6" s="19" t="s">
        <v>6</v>
      </c>
      <c r="B6" s="5">
        <f t="shared" si="1"/>
        <v>41101</v>
      </c>
      <c r="C6" s="3">
        <v>97.97</v>
      </c>
      <c r="D6" s="3">
        <v>100.83</v>
      </c>
      <c r="E6" s="3">
        <v>97.83</v>
      </c>
      <c r="F6" s="3">
        <v>100.23</v>
      </c>
      <c r="G6" s="3">
        <v>2.26</v>
      </c>
      <c r="H6" s="3">
        <v>0.0231</v>
      </c>
      <c r="I6" s="15">
        <v>171819.0</v>
      </c>
      <c r="J6" s="15">
        <v>87250.0</v>
      </c>
    </row>
    <row r="7">
      <c r="A7" s="19" t="s">
        <v>7</v>
      </c>
      <c r="B7" s="5">
        <f t="shared" si="1"/>
        <v>41100</v>
      </c>
      <c r="C7" s="3">
        <v>99.5</v>
      </c>
      <c r="D7" s="3">
        <v>99.65</v>
      </c>
      <c r="E7" s="3">
        <v>97.73</v>
      </c>
      <c r="F7" s="3">
        <v>97.97</v>
      </c>
      <c r="G7" s="3">
        <v>-2.35</v>
      </c>
      <c r="H7" s="6">
        <v>-0.0234</v>
      </c>
      <c r="I7" s="15">
        <v>201849.0</v>
      </c>
      <c r="J7" s="15">
        <v>107638.0</v>
      </c>
    </row>
    <row r="8">
      <c r="A8" s="19" t="s">
        <v>8</v>
      </c>
      <c r="B8" s="5">
        <f t="shared" si="1"/>
        <v>41099</v>
      </c>
      <c r="C8" s="3">
        <v>98.15</v>
      </c>
      <c r="D8" s="3">
        <v>101.06</v>
      </c>
      <c r="E8" s="3">
        <v>97.92</v>
      </c>
      <c r="F8" s="3">
        <v>100.32</v>
      </c>
      <c r="G8" s="3">
        <v>2.13</v>
      </c>
      <c r="H8" s="3">
        <v>0.0217</v>
      </c>
      <c r="I8" s="15">
        <v>225174.0</v>
      </c>
      <c r="J8" s="15">
        <v>123011.0</v>
      </c>
    </row>
    <row r="9">
      <c r="A9" s="19" t="s">
        <v>9</v>
      </c>
      <c r="B9" s="5">
        <f t="shared" si="1"/>
        <v>41096</v>
      </c>
      <c r="C9" s="3">
        <v>100.4</v>
      </c>
      <c r="D9" s="3">
        <v>100.4</v>
      </c>
      <c r="E9" s="3">
        <v>97.73</v>
      </c>
      <c r="F9" s="3">
        <v>98.19</v>
      </c>
      <c r="G9" s="3">
        <v>-2.51</v>
      </c>
      <c r="H9" s="6">
        <v>-0.0249</v>
      </c>
      <c r="I9" s="15">
        <v>223916.0</v>
      </c>
      <c r="J9" s="15">
        <v>142935.0</v>
      </c>
    </row>
    <row r="10">
      <c r="A10" s="20">
        <v>41106.0</v>
      </c>
      <c r="B10" s="5">
        <f t="shared" si="1"/>
        <v>41095</v>
      </c>
      <c r="C10" s="3">
        <v>99.75</v>
      </c>
      <c r="D10" s="3">
        <v>102.34</v>
      </c>
      <c r="E10" s="3">
        <v>99.3</v>
      </c>
      <c r="F10" s="3">
        <v>100.7</v>
      </c>
      <c r="G10" s="3">
        <v>0.93</v>
      </c>
      <c r="H10" s="3">
        <v>0.009300000000000001</v>
      </c>
      <c r="I10" s="15">
        <v>314927.0</v>
      </c>
      <c r="J10" s="15">
        <v>144299.0</v>
      </c>
    </row>
    <row r="11">
      <c r="A11" s="19">
        <v>102.76</v>
      </c>
      <c r="B11" s="5">
        <f t="shared" si="1"/>
        <v>41094</v>
      </c>
      <c r="C11" s="3">
        <v>100.75</v>
      </c>
      <c r="D11" s="3">
        <v>100.95</v>
      </c>
      <c r="E11" s="3">
        <v>99.26</v>
      </c>
      <c r="F11" s="3">
        <v>99.77</v>
      </c>
      <c r="G11" s="3">
        <v>-0.91</v>
      </c>
      <c r="H11" s="6">
        <v>-0.009</v>
      </c>
      <c r="I11" s="15">
        <v>79561.0</v>
      </c>
      <c r="J11" s="15">
        <v>159251.0</v>
      </c>
    </row>
    <row r="12">
      <c r="A12" s="19">
        <v>103.69</v>
      </c>
      <c r="B12" s="5">
        <f t="shared" si="1"/>
        <v>41093</v>
      </c>
      <c r="C12" s="3">
        <v>97.24</v>
      </c>
      <c r="D12" s="3">
        <v>101.58</v>
      </c>
      <c r="E12" s="3">
        <v>97.12</v>
      </c>
      <c r="F12" s="3">
        <v>100.68</v>
      </c>
      <c r="G12" s="3">
        <v>3.34</v>
      </c>
      <c r="H12" s="3">
        <v>0.034300000000000004</v>
      </c>
      <c r="I12" s="15">
        <v>289692.0</v>
      </c>
      <c r="J12" s="15">
        <v>165865.0</v>
      </c>
    </row>
    <row r="13">
      <c r="A13" s="19">
        <v>102.07</v>
      </c>
      <c r="B13" s="5">
        <f t="shared" si="1"/>
        <v>41092</v>
      </c>
      <c r="C13" s="3">
        <v>97.6</v>
      </c>
      <c r="D13" s="3">
        <v>97.87</v>
      </c>
      <c r="E13" s="3">
        <v>95.3</v>
      </c>
      <c r="F13" s="3">
        <v>97.34</v>
      </c>
      <c r="G13" s="3">
        <v>-0.46</v>
      </c>
      <c r="H13" s="6">
        <v>-0.0047</v>
      </c>
      <c r="I13" s="15">
        <v>245472.0</v>
      </c>
      <c r="J13" s="15">
        <v>188395.0</v>
      </c>
    </row>
    <row r="14">
      <c r="A14" s="19">
        <v>103.55</v>
      </c>
      <c r="B14" s="5">
        <f t="shared" si="1"/>
        <v>41089</v>
      </c>
      <c r="C14" s="3">
        <v>92.06</v>
      </c>
      <c r="D14" s="3">
        <v>98.29</v>
      </c>
      <c r="E14" s="3">
        <v>91.73</v>
      </c>
      <c r="F14" s="3">
        <v>97.8</v>
      </c>
      <c r="G14" s="3">
        <v>6.44</v>
      </c>
      <c r="H14" s="3">
        <v>0.0705</v>
      </c>
      <c r="I14" s="15">
        <v>275794.0</v>
      </c>
      <c r="J14" s="15">
        <v>204566.0</v>
      </c>
    </row>
    <row r="15">
      <c r="A15" s="25">
        <f>+1.15</f>
        <v>1.15</v>
      </c>
      <c r="B15" s="5">
        <f t="shared" si="1"/>
        <v>41088</v>
      </c>
      <c r="C15" s="3">
        <v>93.32</v>
      </c>
      <c r="D15" s="3">
        <v>93.85</v>
      </c>
      <c r="E15" s="3">
        <v>90.88</v>
      </c>
      <c r="F15" s="3">
        <v>91.36</v>
      </c>
      <c r="G15" s="3">
        <v>-2.14</v>
      </c>
      <c r="H15" s="6">
        <v>-0.0229</v>
      </c>
      <c r="I15" s="15">
        <v>235159.0</v>
      </c>
      <c r="J15" s="15">
        <v>212413.0</v>
      </c>
    </row>
    <row r="16">
      <c r="A16" s="25">
        <f>+1.12%</f>
        <v>0.0112</v>
      </c>
      <c r="B16" s="5">
        <f t="shared" si="1"/>
        <v>41087</v>
      </c>
      <c r="C16" s="3">
        <v>92.81</v>
      </c>
      <c r="D16" s="3">
        <v>93.95</v>
      </c>
      <c r="E16" s="3">
        <v>91.7</v>
      </c>
      <c r="F16" s="3">
        <v>93.5</v>
      </c>
      <c r="G16" s="3">
        <v>0.48</v>
      </c>
      <c r="H16" s="3">
        <v>0.0052</v>
      </c>
      <c r="I16" s="15">
        <v>231799.0</v>
      </c>
      <c r="J16" s="15">
        <v>216140.0</v>
      </c>
    </row>
    <row r="17">
      <c r="A17" s="26">
        <v>18625.0</v>
      </c>
      <c r="B17" s="5">
        <f t="shared" si="1"/>
        <v>41086</v>
      </c>
      <c r="C17" s="3">
        <v>91.3</v>
      </c>
      <c r="D17" s="3">
        <v>93.25</v>
      </c>
      <c r="E17" s="3">
        <v>90.7</v>
      </c>
      <c r="F17" s="3">
        <v>93.02</v>
      </c>
      <c r="G17" s="3">
        <v>2.01</v>
      </c>
      <c r="H17" s="3">
        <v>0.022099999999999998</v>
      </c>
      <c r="I17" s="15">
        <v>236484.0</v>
      </c>
      <c r="J17" s="15">
        <v>232352.0</v>
      </c>
    </row>
    <row r="18">
      <c r="A18" s="28">
        <v>0.0</v>
      </c>
      <c r="B18" s="5">
        <f t="shared" si="1"/>
        <v>41085</v>
      </c>
      <c r="C18" s="3">
        <v>91.65</v>
      </c>
      <c r="D18" s="3">
        <v>91.75</v>
      </c>
      <c r="E18" s="3">
        <v>89.6</v>
      </c>
      <c r="F18" s="3">
        <v>91.01</v>
      </c>
      <c r="G18" s="3">
        <v>0.03</v>
      </c>
      <c r="H18" s="3">
        <v>3.0E-4</v>
      </c>
      <c r="I18" s="15">
        <v>211662.0</v>
      </c>
      <c r="J18" s="15">
        <v>243419.0</v>
      </c>
    </row>
    <row r="19">
      <c r="A19" s="27">
        <v>41103.0</v>
      </c>
      <c r="B19" s="5">
        <f t="shared" si="1"/>
        <v>41082</v>
      </c>
      <c r="C19" s="3">
        <v>89.38</v>
      </c>
      <c r="D19" s="3">
        <v>91.7</v>
      </c>
      <c r="E19" s="3">
        <v>88.49</v>
      </c>
      <c r="F19" s="3">
        <v>90.98</v>
      </c>
      <c r="G19" s="3">
        <v>1.75</v>
      </c>
      <c r="H19" s="3">
        <v>0.0196</v>
      </c>
      <c r="I19" s="15">
        <v>238666.0</v>
      </c>
      <c r="J19" s="15">
        <v>258817.0</v>
      </c>
    </row>
    <row r="20">
      <c r="A20" s="28">
        <v>100.53</v>
      </c>
      <c r="B20" s="5">
        <f t="shared" si="1"/>
        <v>41081</v>
      </c>
      <c r="C20" s="3">
        <v>92.55</v>
      </c>
      <c r="D20" s="3">
        <v>92.76</v>
      </c>
      <c r="E20" s="3">
        <v>88.9</v>
      </c>
      <c r="F20" s="3">
        <v>89.23</v>
      </c>
      <c r="G20" s="3">
        <v>-3.46</v>
      </c>
      <c r="H20" s="6">
        <v>-0.0373</v>
      </c>
      <c r="I20" s="15">
        <v>351702.0</v>
      </c>
      <c r="J20" s="15">
        <v>266380.0</v>
      </c>
    </row>
    <row r="21">
      <c r="A21" s="28">
        <v>103.44</v>
      </c>
      <c r="B21" s="5">
        <f t="shared" si="1"/>
        <v>41080</v>
      </c>
      <c r="C21" s="3">
        <v>95.71</v>
      </c>
      <c r="D21" s="3">
        <v>96.04</v>
      </c>
      <c r="E21" s="3">
        <v>92.38</v>
      </c>
      <c r="F21" s="3">
        <v>92.69</v>
      </c>
      <c r="G21" s="3">
        <v>-3.07</v>
      </c>
      <c r="H21" s="6">
        <v>-0.0321</v>
      </c>
      <c r="I21" s="15">
        <v>328760.0</v>
      </c>
      <c r="J21" s="15">
        <v>251987.0</v>
      </c>
    </row>
    <row r="22">
      <c r="A22" s="28">
        <v>100.51</v>
      </c>
      <c r="B22" s="5">
        <f t="shared" si="1"/>
        <v>41079</v>
      </c>
      <c r="C22" s="3">
        <v>95.91</v>
      </c>
      <c r="D22" s="3">
        <v>96.8</v>
      </c>
      <c r="E22" s="3">
        <v>94.44</v>
      </c>
      <c r="F22" s="3">
        <v>95.76</v>
      </c>
      <c r="G22" s="3">
        <v>-0.29</v>
      </c>
      <c r="H22" s="6">
        <v>-0.003</v>
      </c>
      <c r="I22" s="15">
        <v>276726.0</v>
      </c>
      <c r="J22" s="15">
        <v>252647.0</v>
      </c>
    </row>
    <row r="23">
      <c r="A23" s="28">
        <v>102.4</v>
      </c>
      <c r="B23" s="5">
        <f t="shared" si="1"/>
        <v>41078</v>
      </c>
      <c r="C23" s="3">
        <v>98.04</v>
      </c>
      <c r="D23" s="3">
        <v>99.5</v>
      </c>
      <c r="E23" s="3">
        <v>95.38</v>
      </c>
      <c r="F23" s="3">
        <v>96.05</v>
      </c>
      <c r="G23" s="3">
        <v>-1.56</v>
      </c>
      <c r="H23" s="6">
        <v>-0.016</v>
      </c>
      <c r="I23" s="15">
        <v>233812.0</v>
      </c>
      <c r="J23" s="15">
        <v>253118.0</v>
      </c>
    </row>
    <row r="24">
      <c r="A24" s="25">
        <f>+1.33</f>
        <v>1.33</v>
      </c>
      <c r="B24" s="5">
        <f t="shared" si="1"/>
        <v>41075</v>
      </c>
      <c r="C24" s="3">
        <v>97.9</v>
      </c>
      <c r="D24" s="3">
        <v>98.1</v>
      </c>
      <c r="E24" s="3">
        <v>96.97</v>
      </c>
      <c r="F24" s="3">
        <v>97.61</v>
      </c>
      <c r="G24" s="3">
        <v>0.44</v>
      </c>
      <c r="H24" s="3">
        <v>0.0045000000000000005</v>
      </c>
      <c r="I24" s="15">
        <v>148877.0</v>
      </c>
      <c r="J24" s="15">
        <v>253742.0</v>
      </c>
    </row>
    <row r="25">
      <c r="A25" s="25">
        <f>+1.32%</f>
        <v>0.0132</v>
      </c>
      <c r="B25" s="5">
        <f t="shared" si="1"/>
        <v>41074</v>
      </c>
      <c r="C25" s="3">
        <v>96.41</v>
      </c>
      <c r="D25" s="3">
        <v>97.88</v>
      </c>
      <c r="E25" s="3">
        <v>95.91</v>
      </c>
      <c r="F25" s="3">
        <v>97.17</v>
      </c>
      <c r="G25" s="3">
        <v>0.45</v>
      </c>
      <c r="H25" s="3">
        <v>0.004699999999999999</v>
      </c>
      <c r="I25" s="15">
        <v>246048.0</v>
      </c>
      <c r="J25" s="15">
        <v>258934.0</v>
      </c>
    </row>
    <row r="26">
      <c r="A26" s="26">
        <v>110859.0</v>
      </c>
      <c r="B26" s="5">
        <f t="shared" si="1"/>
        <v>41073</v>
      </c>
      <c r="C26" s="3">
        <v>97.06</v>
      </c>
      <c r="D26" s="3">
        <v>98.05</v>
      </c>
      <c r="E26" s="3">
        <v>96.36</v>
      </c>
      <c r="F26" s="3">
        <v>96.72</v>
      </c>
      <c r="G26" s="3">
        <v>-0.25</v>
      </c>
      <c r="H26" s="6">
        <v>-0.0026</v>
      </c>
      <c r="I26" s="15">
        <v>241109.0</v>
      </c>
      <c r="J26" s="15">
        <v>254585.0</v>
      </c>
    </row>
    <row r="27">
      <c r="A27" s="26">
        <v>35215.0</v>
      </c>
      <c r="B27" s="5">
        <f t="shared" si="1"/>
        <v>41072</v>
      </c>
      <c r="C27" s="3">
        <v>96.25</v>
      </c>
      <c r="D27" s="3">
        <v>97.84</v>
      </c>
      <c r="E27" s="3">
        <v>96.25</v>
      </c>
      <c r="F27" s="3">
        <v>96.97</v>
      </c>
      <c r="G27" s="3">
        <v>-0.76</v>
      </c>
      <c r="H27" s="6">
        <v>-0.0078</v>
      </c>
      <c r="I27" s="15">
        <v>278565.0</v>
      </c>
      <c r="J27" s="15">
        <v>236429.0</v>
      </c>
    </row>
    <row r="28">
      <c r="A28" s="27">
        <v>41102.0</v>
      </c>
      <c r="B28" s="5">
        <f t="shared" si="1"/>
        <v>41071</v>
      </c>
      <c r="C28" s="3">
        <v>99.84</v>
      </c>
      <c r="D28" s="3">
        <v>101.9</v>
      </c>
      <c r="E28" s="3">
        <v>96.2</v>
      </c>
      <c r="F28" s="3">
        <v>97.73</v>
      </c>
      <c r="G28" s="3">
        <v>-1.42</v>
      </c>
      <c r="H28" s="6">
        <v>-0.0143</v>
      </c>
      <c r="I28" s="15">
        <v>177318.0</v>
      </c>
      <c r="J28" s="15">
        <v>235935.0</v>
      </c>
    </row>
    <row r="29">
      <c r="A29" s="28">
        <v>100.64</v>
      </c>
      <c r="B29" s="5">
        <f t="shared" si="1"/>
        <v>41068</v>
      </c>
      <c r="C29" s="3">
        <v>99.0</v>
      </c>
      <c r="D29" s="3">
        <v>99.66</v>
      </c>
      <c r="E29" s="3">
        <v>96.78</v>
      </c>
      <c r="F29" s="3">
        <v>99.15</v>
      </c>
      <c r="G29" s="3">
        <v>-0.33</v>
      </c>
      <c r="H29" s="6">
        <v>-0.0033</v>
      </c>
      <c r="I29" s="15">
        <v>200331.0</v>
      </c>
      <c r="J29" s="15">
        <v>230009.0</v>
      </c>
    </row>
    <row r="30">
      <c r="A30" s="28">
        <v>101.36</v>
      </c>
      <c r="B30" s="5">
        <f t="shared" si="1"/>
        <v>41067</v>
      </c>
      <c r="C30" s="3">
        <v>100.4</v>
      </c>
      <c r="D30" s="3">
        <v>101.95</v>
      </c>
      <c r="E30" s="3">
        <v>98.63</v>
      </c>
      <c r="F30" s="3">
        <v>99.48</v>
      </c>
      <c r="G30" s="3">
        <v>-0.65</v>
      </c>
      <c r="H30" s="6">
        <v>-0.0065</v>
      </c>
      <c r="I30" s="15">
        <v>165668.0</v>
      </c>
      <c r="J30" s="15">
        <v>208248.0</v>
      </c>
    </row>
    <row r="31">
      <c r="A31" s="28">
        <v>98.51</v>
      </c>
      <c r="B31" s="5">
        <f t="shared" si="1"/>
        <v>41066</v>
      </c>
      <c r="C31" s="3">
        <v>98.3</v>
      </c>
      <c r="D31" s="3">
        <v>100.86</v>
      </c>
      <c r="E31" s="3">
        <v>98.26</v>
      </c>
      <c r="F31" s="3">
        <v>100.13</v>
      </c>
      <c r="G31" s="3">
        <v>1.77</v>
      </c>
      <c r="H31" s="3">
        <v>0.018000000000000002</v>
      </c>
      <c r="I31" s="15">
        <v>130324.0</v>
      </c>
      <c r="J31" s="15">
        <v>195691.0</v>
      </c>
    </row>
    <row r="32">
      <c r="A32" s="28">
        <v>101.07</v>
      </c>
      <c r="B32" s="5">
        <f t="shared" si="1"/>
        <v>41065</v>
      </c>
      <c r="C32" s="3">
        <v>98.65</v>
      </c>
      <c r="D32" s="3">
        <v>99.13</v>
      </c>
      <c r="E32" s="3">
        <v>97.23</v>
      </c>
      <c r="F32" s="3">
        <v>98.36</v>
      </c>
      <c r="G32" s="3">
        <v>-0.01</v>
      </c>
      <c r="H32" s="6">
        <v>-1.0E-4</v>
      </c>
      <c r="I32" s="15">
        <v>64873.0</v>
      </c>
      <c r="J32" s="15">
        <v>194908.0</v>
      </c>
    </row>
    <row r="33">
      <c r="A33" s="25">
        <f>+0.84</f>
        <v>0.84</v>
      </c>
      <c r="B33" s="5">
        <f t="shared" si="1"/>
        <v>41064</v>
      </c>
      <c r="C33" s="3">
        <v>97.91</v>
      </c>
      <c r="D33" s="3">
        <v>98.7</v>
      </c>
      <c r="E33" s="3">
        <v>95.21</v>
      </c>
      <c r="F33" s="3">
        <v>98.37</v>
      </c>
      <c r="G33" s="3">
        <v>0.39</v>
      </c>
      <c r="H33" s="3">
        <v>0.004</v>
      </c>
      <c r="I33" s="15">
        <v>72342.0</v>
      </c>
      <c r="J33" s="15">
        <v>193088.0</v>
      </c>
    </row>
    <row r="34">
      <c r="A34" s="25">
        <f>+0.84%</f>
        <v>0.0084</v>
      </c>
      <c r="B34" s="5">
        <f t="shared" si="1"/>
        <v>41061</v>
      </c>
      <c r="C34" s="3">
        <v>101.31</v>
      </c>
      <c r="D34" s="3">
        <v>101.5</v>
      </c>
      <c r="E34" s="3">
        <v>97.12</v>
      </c>
      <c r="F34" s="3">
        <v>97.98</v>
      </c>
      <c r="G34" s="3">
        <v>-3.45</v>
      </c>
      <c r="H34" s="6">
        <v>-0.034</v>
      </c>
      <c r="I34" s="15">
        <v>153133.0</v>
      </c>
      <c r="J34" s="15">
        <v>186552.0</v>
      </c>
    </row>
    <row r="35">
      <c r="A35" s="26">
        <v>175041.0</v>
      </c>
      <c r="B35" s="5">
        <f t="shared" si="1"/>
        <v>41060</v>
      </c>
      <c r="C35" s="3">
        <v>102.83</v>
      </c>
      <c r="D35" s="3">
        <v>103.74</v>
      </c>
      <c r="E35" s="3">
        <v>100.9</v>
      </c>
      <c r="F35" s="3">
        <v>101.43</v>
      </c>
      <c r="G35" s="3">
        <v>-1.64</v>
      </c>
      <c r="H35" s="6">
        <v>-0.0159</v>
      </c>
      <c r="I35" s="15">
        <v>113501.0</v>
      </c>
      <c r="J35" s="15">
        <v>187954.0</v>
      </c>
    </row>
    <row r="36">
      <c r="A36" s="26">
        <v>56733.0</v>
      </c>
      <c r="B36" s="5">
        <f t="shared" si="1"/>
        <v>41059</v>
      </c>
      <c r="C36" s="3">
        <v>106.33</v>
      </c>
      <c r="D36" s="3">
        <v>106.33</v>
      </c>
      <c r="E36" s="3">
        <v>102.5</v>
      </c>
      <c r="F36" s="3">
        <v>103.07</v>
      </c>
      <c r="G36" s="3">
        <v>-3.18</v>
      </c>
      <c r="H36" s="6">
        <v>-0.0299</v>
      </c>
      <c r="I36" s="15">
        <v>90978.0</v>
      </c>
      <c r="J36" s="15">
        <v>187469.0</v>
      </c>
    </row>
    <row r="37">
      <c r="A37" s="27">
        <v>41101.0</v>
      </c>
      <c r="B37" s="5">
        <f t="shared" si="1"/>
        <v>41058</v>
      </c>
      <c r="C37" s="3">
        <v>106.86</v>
      </c>
      <c r="D37" s="3">
        <v>107.58</v>
      </c>
      <c r="E37" s="3">
        <v>105.65</v>
      </c>
      <c r="F37" s="3">
        <v>106.25</v>
      </c>
      <c r="G37" s="3">
        <v>-0.41</v>
      </c>
      <c r="H37" s="6">
        <v>-0.0038</v>
      </c>
      <c r="I37" s="15">
        <v>110377.0</v>
      </c>
      <c r="J37" s="15">
        <v>189374.0</v>
      </c>
    </row>
    <row r="38">
      <c r="A38" s="28">
        <v>97.97</v>
      </c>
      <c r="B38" s="5">
        <f t="shared" si="1"/>
        <v>41057</v>
      </c>
      <c r="C38" s="3">
        <v>106.4</v>
      </c>
      <c r="D38" s="3">
        <v>107.51</v>
      </c>
      <c r="E38" s="3">
        <v>106.33</v>
      </c>
      <c r="F38" s="3">
        <v>106.66</v>
      </c>
      <c r="G38" s="3">
        <v>0.3</v>
      </c>
      <c r="H38" s="3">
        <v>0.0028000000000000004</v>
      </c>
      <c r="I38" s="15">
        <v>24525.0</v>
      </c>
      <c r="J38" s="15">
        <v>195941.0</v>
      </c>
    </row>
    <row r="39">
      <c r="A39" s="28">
        <v>100.83</v>
      </c>
      <c r="B39" s="5">
        <f t="shared" si="1"/>
        <v>41054</v>
      </c>
      <c r="C39" s="3">
        <v>106.11</v>
      </c>
      <c r="D39" s="3">
        <v>106.67</v>
      </c>
      <c r="E39" s="3">
        <v>105.45</v>
      </c>
      <c r="F39" s="3">
        <v>106.36</v>
      </c>
      <c r="G39" s="3">
        <v>0.4</v>
      </c>
      <c r="H39" s="3">
        <v>0.0038</v>
      </c>
      <c r="I39" s="15">
        <v>94895.0</v>
      </c>
      <c r="J39" s="15">
        <v>196948.0</v>
      </c>
    </row>
    <row r="40">
      <c r="A40" s="28">
        <v>97.83</v>
      </c>
      <c r="B40" s="5">
        <f t="shared" si="1"/>
        <v>41053</v>
      </c>
      <c r="C40" s="3">
        <v>105.57</v>
      </c>
      <c r="D40" s="3">
        <v>106.62</v>
      </c>
      <c r="E40" s="3">
        <v>104.52</v>
      </c>
      <c r="F40" s="3">
        <v>105.96</v>
      </c>
      <c r="G40" s="3">
        <v>0.93</v>
      </c>
      <c r="H40" s="3">
        <v>0.0089</v>
      </c>
      <c r="I40" s="15">
        <v>84133.0</v>
      </c>
      <c r="J40" s="15">
        <v>180961.0</v>
      </c>
    </row>
    <row r="41">
      <c r="A41" s="28">
        <v>100.23</v>
      </c>
      <c r="B41" s="5">
        <f t="shared" si="1"/>
        <v>41052</v>
      </c>
      <c r="C41" s="3">
        <v>107.39</v>
      </c>
      <c r="D41" s="3">
        <v>107.53</v>
      </c>
      <c r="E41" s="3">
        <v>104.87</v>
      </c>
      <c r="F41" s="3">
        <v>105.03</v>
      </c>
      <c r="G41" s="3">
        <v>-2.71</v>
      </c>
      <c r="H41" s="6">
        <v>-0.0252</v>
      </c>
      <c r="I41" s="15">
        <v>107595.0</v>
      </c>
      <c r="J41" s="15">
        <v>174079.0</v>
      </c>
    </row>
    <row r="42">
      <c r="A42" s="25">
        <f>+2.26</f>
        <v>2.26</v>
      </c>
      <c r="B42" s="5">
        <f t="shared" si="1"/>
        <v>41051</v>
      </c>
      <c r="C42" s="3">
        <v>108.56</v>
      </c>
      <c r="D42" s="3">
        <v>108.67</v>
      </c>
      <c r="E42" s="3">
        <v>107.14</v>
      </c>
      <c r="F42" s="3">
        <v>107.74</v>
      </c>
      <c r="G42" s="3">
        <v>-0.39</v>
      </c>
      <c r="H42" s="6">
        <v>-0.0036</v>
      </c>
      <c r="I42" s="15">
        <v>91798.0</v>
      </c>
      <c r="J42" s="15">
        <v>169869.0</v>
      </c>
    </row>
    <row r="43">
      <c r="A43" s="25">
        <f>+2.31%</f>
        <v>0.0231</v>
      </c>
      <c r="B43" s="5">
        <f t="shared" si="1"/>
        <v>41050</v>
      </c>
      <c r="C43" s="3">
        <v>106.24</v>
      </c>
      <c r="D43" s="3">
        <v>108.69</v>
      </c>
      <c r="E43" s="3">
        <v>106.15</v>
      </c>
      <c r="F43" s="3">
        <v>108.13</v>
      </c>
      <c r="G43" s="3">
        <v>1.61</v>
      </c>
      <c r="H43" s="3">
        <v>0.0151</v>
      </c>
      <c r="I43" s="15">
        <v>77057.0</v>
      </c>
      <c r="J43" s="15">
        <v>171637.0</v>
      </c>
    </row>
    <row r="44">
      <c r="A44" s="26">
        <v>171819.0</v>
      </c>
      <c r="B44" s="5">
        <f t="shared" si="1"/>
        <v>41047</v>
      </c>
      <c r="C44" s="3">
        <v>106.4</v>
      </c>
      <c r="D44" s="3">
        <v>107.38</v>
      </c>
      <c r="E44" s="3">
        <v>105.88</v>
      </c>
      <c r="F44" s="3">
        <v>106.52</v>
      </c>
      <c r="G44" s="3">
        <v>-0.44</v>
      </c>
      <c r="H44" s="6">
        <v>-0.0041</v>
      </c>
      <c r="I44" s="15">
        <v>85423.0</v>
      </c>
      <c r="J44" s="15">
        <v>169213.0</v>
      </c>
    </row>
    <row r="45">
      <c r="A45" s="26">
        <v>87250.0</v>
      </c>
      <c r="B45" s="5">
        <f t="shared" si="1"/>
        <v>41046</v>
      </c>
      <c r="C45" s="3">
        <v>109.13</v>
      </c>
      <c r="D45" s="3">
        <v>109.6</v>
      </c>
      <c r="E45" s="3">
        <v>106.12</v>
      </c>
      <c r="F45" s="3">
        <v>106.96</v>
      </c>
      <c r="G45" s="3">
        <v>-2.31</v>
      </c>
      <c r="H45" s="6">
        <v>-0.0211</v>
      </c>
      <c r="I45" s="15">
        <v>153587.0</v>
      </c>
      <c r="J45" s="15">
        <v>166292.0</v>
      </c>
    </row>
    <row r="46">
      <c r="A46" s="27">
        <v>41100.0</v>
      </c>
      <c r="B46" s="5">
        <f t="shared" si="1"/>
        <v>41045</v>
      </c>
      <c r="C46" s="3">
        <v>110.39</v>
      </c>
      <c r="D46" s="3">
        <v>110.89</v>
      </c>
      <c r="E46" s="3">
        <v>108.63</v>
      </c>
      <c r="F46" s="3">
        <v>109.27</v>
      </c>
      <c r="G46" s="3">
        <v>-1.56</v>
      </c>
      <c r="H46" s="6">
        <v>-0.0141</v>
      </c>
      <c r="I46" s="15">
        <v>111231.0</v>
      </c>
      <c r="J46" s="15">
        <v>158961.0</v>
      </c>
    </row>
    <row r="47">
      <c r="A47" s="28">
        <v>99.5</v>
      </c>
      <c r="B47" s="5">
        <f t="shared" si="1"/>
        <v>41044</v>
      </c>
      <c r="C47" s="3">
        <v>109.98</v>
      </c>
      <c r="D47" s="3">
        <v>111.39</v>
      </c>
      <c r="E47" s="3">
        <v>109.82</v>
      </c>
      <c r="F47" s="3">
        <v>110.83</v>
      </c>
      <c r="G47" s="3">
        <v>0.35</v>
      </c>
      <c r="H47" s="3">
        <v>0.0032</v>
      </c>
      <c r="I47" s="15">
        <v>82495.0</v>
      </c>
      <c r="J47" s="15">
        <v>161223.0</v>
      </c>
    </row>
    <row r="48">
      <c r="A48" s="28">
        <v>99.65</v>
      </c>
      <c r="B48" s="5">
        <f t="shared" si="1"/>
        <v>41043</v>
      </c>
      <c r="C48" s="3">
        <v>111.1</v>
      </c>
      <c r="D48" s="3">
        <v>111.1</v>
      </c>
      <c r="E48" s="3">
        <v>109.13</v>
      </c>
      <c r="F48" s="3">
        <v>110.48</v>
      </c>
      <c r="G48" s="3">
        <v>-0.83</v>
      </c>
      <c r="H48" s="6">
        <v>-0.0075</v>
      </c>
      <c r="I48" s="15">
        <v>74756.0</v>
      </c>
      <c r="J48" s="15">
        <v>160280.0</v>
      </c>
    </row>
    <row r="49">
      <c r="A49" s="28">
        <v>97.73</v>
      </c>
      <c r="B49" s="5">
        <f t="shared" si="1"/>
        <v>41040</v>
      </c>
      <c r="C49" s="3">
        <v>111.21</v>
      </c>
      <c r="D49" s="3">
        <v>111.87</v>
      </c>
      <c r="E49" s="3">
        <v>110.67</v>
      </c>
      <c r="F49" s="3">
        <v>111.31</v>
      </c>
      <c r="G49" s="3">
        <v>-0.63</v>
      </c>
      <c r="H49" s="6">
        <v>-0.0056</v>
      </c>
      <c r="I49" s="15">
        <v>78405.0</v>
      </c>
      <c r="J49" s="15">
        <v>160971.0</v>
      </c>
    </row>
    <row r="50">
      <c r="A50" s="28">
        <v>97.97</v>
      </c>
      <c r="B50" s="5">
        <f t="shared" si="1"/>
        <v>41039</v>
      </c>
      <c r="C50" s="3">
        <v>111.96</v>
      </c>
      <c r="D50" s="3">
        <v>112.72</v>
      </c>
      <c r="E50" s="3">
        <v>111.33</v>
      </c>
      <c r="F50" s="3">
        <v>111.94</v>
      </c>
      <c r="G50" s="3">
        <v>-0.39</v>
      </c>
      <c r="H50" s="6">
        <v>-0.0035</v>
      </c>
      <c r="I50" s="15">
        <v>68413.0</v>
      </c>
      <c r="J50" s="15">
        <v>153650.0</v>
      </c>
    </row>
    <row r="51">
      <c r="A51" s="21">
        <v>-2.35</v>
      </c>
      <c r="B51" s="5">
        <f t="shared" si="1"/>
        <v>41038</v>
      </c>
      <c r="C51" s="3">
        <v>112.3</v>
      </c>
      <c r="D51" s="3">
        <v>112.37</v>
      </c>
      <c r="E51" s="3">
        <v>110.57</v>
      </c>
      <c r="F51" s="3">
        <v>112.33</v>
      </c>
      <c r="G51" s="3">
        <v>0.34</v>
      </c>
      <c r="H51" s="3">
        <v>0.003</v>
      </c>
      <c r="I51" s="15">
        <v>72601.0</v>
      </c>
      <c r="J51" s="15">
        <v>147667.0</v>
      </c>
    </row>
    <row r="52">
      <c r="A52" s="22">
        <v>-0.0234</v>
      </c>
      <c r="B52" s="5">
        <f t="shared" si="1"/>
        <v>41037</v>
      </c>
      <c r="C52" s="3">
        <v>112.5</v>
      </c>
      <c r="D52" s="3">
        <v>112.76</v>
      </c>
      <c r="E52" s="3">
        <v>109.96</v>
      </c>
      <c r="F52" s="3">
        <v>111.99</v>
      </c>
      <c r="G52" s="3">
        <v>-0.42</v>
      </c>
      <c r="H52" s="6">
        <v>-0.0037</v>
      </c>
      <c r="I52" s="15">
        <v>68327.0</v>
      </c>
      <c r="J52" s="15">
        <v>138393.0</v>
      </c>
    </row>
    <row r="53">
      <c r="A53" s="24">
        <v>201849.0</v>
      </c>
      <c r="B53" s="5">
        <f t="shared" si="1"/>
        <v>41036</v>
      </c>
      <c r="C53" s="3">
        <v>112.0</v>
      </c>
      <c r="D53" s="3">
        <v>112.62</v>
      </c>
      <c r="E53" s="3">
        <v>109.67</v>
      </c>
      <c r="F53" s="3">
        <v>112.41</v>
      </c>
      <c r="G53" s="3">
        <v>-0.05</v>
      </c>
      <c r="H53" s="6">
        <v>-4.0E-4</v>
      </c>
      <c r="I53" s="15">
        <v>49794.0</v>
      </c>
      <c r="J53" s="15">
        <v>134835.0</v>
      </c>
    </row>
    <row r="54">
      <c r="A54" s="24">
        <v>107638.0</v>
      </c>
      <c r="B54" s="5">
        <f t="shared" si="1"/>
        <v>41033</v>
      </c>
      <c r="C54" s="3">
        <v>115.46</v>
      </c>
      <c r="D54" s="3">
        <v>115.66</v>
      </c>
      <c r="E54" s="3">
        <v>111.27</v>
      </c>
      <c r="F54" s="3">
        <v>112.46</v>
      </c>
      <c r="G54" s="3">
        <v>-3.07</v>
      </c>
      <c r="H54" s="6">
        <v>-0.0266</v>
      </c>
      <c r="I54" s="15">
        <v>80762.0</v>
      </c>
      <c r="J54" s="15">
        <v>124826.0</v>
      </c>
    </row>
    <row r="55">
      <c r="A55" s="23">
        <v>41099.0</v>
      </c>
      <c r="B55" s="5">
        <f t="shared" si="1"/>
        <v>41032</v>
      </c>
      <c r="C55" s="3">
        <v>117.66</v>
      </c>
      <c r="D55" s="3">
        <v>117.73</v>
      </c>
      <c r="E55" s="3">
        <v>115.38</v>
      </c>
      <c r="F55" s="3">
        <v>115.53</v>
      </c>
      <c r="G55" s="3">
        <v>-2.0</v>
      </c>
      <c r="H55" s="6">
        <v>-0.017</v>
      </c>
      <c r="I55" s="15">
        <v>61467.0</v>
      </c>
      <c r="J55" s="15">
        <v>118017.0</v>
      </c>
    </row>
    <row r="56">
      <c r="A56" s="21">
        <v>98.15</v>
      </c>
      <c r="B56" s="5">
        <f t="shared" si="1"/>
        <v>41031</v>
      </c>
      <c r="C56" s="3">
        <v>118.87</v>
      </c>
      <c r="D56" s="3">
        <v>118.99</v>
      </c>
      <c r="E56" s="3">
        <v>116.95</v>
      </c>
      <c r="F56" s="3">
        <v>117.53</v>
      </c>
      <c r="G56" s="3">
        <v>-1.39</v>
      </c>
      <c r="H56" s="6">
        <v>-0.0117</v>
      </c>
      <c r="I56" s="15">
        <v>52402.0</v>
      </c>
      <c r="J56" s="15">
        <v>115785.0</v>
      </c>
    </row>
    <row r="57">
      <c r="A57" s="21">
        <v>101.06</v>
      </c>
      <c r="B57" s="5">
        <f t="shared" si="1"/>
        <v>41030</v>
      </c>
      <c r="C57" s="3">
        <v>118.86</v>
      </c>
      <c r="D57" s="3">
        <v>119.32</v>
      </c>
      <c r="E57" s="3">
        <v>118.12</v>
      </c>
      <c r="F57" s="3">
        <v>118.92</v>
      </c>
      <c r="G57" s="3">
        <v>0.12</v>
      </c>
      <c r="H57" s="3">
        <v>0.001</v>
      </c>
      <c r="I57" s="15">
        <v>46165.0</v>
      </c>
      <c r="J57" s="15">
        <v>114563.0</v>
      </c>
    </row>
    <row r="58">
      <c r="A58" s="21">
        <v>97.92</v>
      </c>
      <c r="B58" s="5">
        <f t="shared" si="1"/>
        <v>41029</v>
      </c>
      <c r="C58" s="3">
        <v>118.68</v>
      </c>
      <c r="D58" s="3">
        <v>119.02</v>
      </c>
      <c r="E58" s="3">
        <v>118.11</v>
      </c>
      <c r="F58" s="3">
        <v>118.8</v>
      </c>
      <c r="G58" s="3">
        <v>-0.16</v>
      </c>
      <c r="H58" s="6">
        <v>-0.0013</v>
      </c>
      <c r="I58" s="15">
        <v>46051.0</v>
      </c>
      <c r="J58" s="15">
        <v>114489.0</v>
      </c>
    </row>
    <row r="59">
      <c r="A59" s="21">
        <v>100.32</v>
      </c>
      <c r="B59" s="5">
        <f t="shared" si="1"/>
        <v>41026</v>
      </c>
      <c r="C59" s="3">
        <v>118.68</v>
      </c>
      <c r="D59" s="3">
        <v>119.04</v>
      </c>
      <c r="E59" s="3">
        <v>118.15</v>
      </c>
      <c r="F59" s="3">
        <v>118.96</v>
      </c>
      <c r="G59" s="3">
        <v>-0.13</v>
      </c>
      <c r="H59" s="6">
        <v>-0.0011</v>
      </c>
      <c r="I59" s="15">
        <v>46355.0</v>
      </c>
      <c r="J59" s="15">
        <v>110211.0</v>
      </c>
    </row>
    <row r="60">
      <c r="A60" s="25">
        <f>+2.13</f>
        <v>2.13</v>
      </c>
      <c r="B60" s="5">
        <f t="shared" si="1"/>
        <v>41025</v>
      </c>
      <c r="C60" s="3">
        <v>118.33</v>
      </c>
      <c r="D60" s="3">
        <v>119.25</v>
      </c>
      <c r="E60" s="3">
        <v>117.97</v>
      </c>
      <c r="F60" s="3">
        <v>119.09</v>
      </c>
      <c r="G60" s="3">
        <v>0.69</v>
      </c>
      <c r="H60" s="3">
        <v>0.0058</v>
      </c>
      <c r="I60" s="15">
        <v>73280.0</v>
      </c>
      <c r="J60" s="15">
        <v>110903.0</v>
      </c>
    </row>
    <row r="61">
      <c r="A61" s="25">
        <f>+2.17%</f>
        <v>0.0217</v>
      </c>
      <c r="B61" s="5">
        <f t="shared" si="1"/>
        <v>41024</v>
      </c>
      <c r="C61" s="3">
        <v>117.87</v>
      </c>
      <c r="D61" s="3">
        <v>118.6</v>
      </c>
      <c r="E61" s="3">
        <v>116.97</v>
      </c>
      <c r="F61" s="3">
        <v>118.4</v>
      </c>
      <c r="G61" s="3">
        <v>0.76</v>
      </c>
      <c r="H61" s="3">
        <v>0.006500000000000001</v>
      </c>
      <c r="I61" s="15">
        <v>74191.0</v>
      </c>
      <c r="J61" s="15">
        <v>110159.0</v>
      </c>
    </row>
    <row r="62">
      <c r="A62" s="26">
        <v>225174.0</v>
      </c>
      <c r="B62" s="5">
        <f t="shared" si="1"/>
        <v>41023</v>
      </c>
      <c r="C62" s="3">
        <v>118.04</v>
      </c>
      <c r="D62" s="3">
        <v>118.28</v>
      </c>
      <c r="E62" s="3">
        <v>117.37</v>
      </c>
      <c r="F62" s="3">
        <v>117.64</v>
      </c>
      <c r="G62" s="3">
        <v>-0.4</v>
      </c>
      <c r="H62" s="6">
        <v>-0.0034</v>
      </c>
      <c r="I62" s="15">
        <v>48982.0</v>
      </c>
      <c r="J62" s="15">
        <v>114814.0</v>
      </c>
    </row>
    <row r="63">
      <c r="A63" s="26">
        <v>123011.0</v>
      </c>
      <c r="B63" s="5">
        <f t="shared" si="1"/>
        <v>41022</v>
      </c>
      <c r="C63" s="3">
        <v>117.9</v>
      </c>
      <c r="D63" s="3">
        <v>118.21</v>
      </c>
      <c r="E63" s="3">
        <v>116.59</v>
      </c>
      <c r="F63" s="3">
        <v>118.04</v>
      </c>
      <c r="G63" s="3">
        <v>-0.1</v>
      </c>
      <c r="H63" s="6">
        <v>-8.0E-4</v>
      </c>
      <c r="I63" s="15">
        <v>57205.0</v>
      </c>
      <c r="J63" s="15">
        <v>112914.0</v>
      </c>
    </row>
    <row r="64">
      <c r="A64" s="27">
        <v>41096.0</v>
      </c>
      <c r="B64" s="5">
        <f t="shared" si="1"/>
        <v>41019</v>
      </c>
      <c r="C64" s="3">
        <v>117.46</v>
      </c>
      <c r="D64" s="3">
        <v>118.99</v>
      </c>
      <c r="E64" s="3">
        <v>117.37</v>
      </c>
      <c r="F64" s="3">
        <v>118.14</v>
      </c>
      <c r="G64" s="3">
        <v>0.67</v>
      </c>
      <c r="H64" s="3">
        <v>0.005699999999999999</v>
      </c>
      <c r="I64" s="15">
        <v>42582.0</v>
      </c>
      <c r="J64" s="15">
        <v>110409.0</v>
      </c>
    </row>
    <row r="65">
      <c r="A65" s="28">
        <v>100.4</v>
      </c>
      <c r="B65" s="5">
        <f t="shared" si="1"/>
        <v>41018</v>
      </c>
      <c r="C65" s="3">
        <v>117.82</v>
      </c>
      <c r="D65" s="3">
        <v>118.6</v>
      </c>
      <c r="E65" s="3">
        <v>117.18</v>
      </c>
      <c r="F65" s="3">
        <v>117.47</v>
      </c>
      <c r="G65" s="3">
        <v>-0.11</v>
      </c>
      <c r="H65" s="6">
        <v>-9.0E-4</v>
      </c>
      <c r="I65" s="15">
        <v>67335.0</v>
      </c>
      <c r="J65" s="15">
        <v>109273.0</v>
      </c>
    </row>
    <row r="66">
      <c r="A66" s="28">
        <v>100.4</v>
      </c>
      <c r="B66" s="5">
        <f t="shared" si="1"/>
        <v>41017</v>
      </c>
      <c r="C66" s="3">
        <v>118.26</v>
      </c>
      <c r="D66" s="3">
        <v>118.49</v>
      </c>
      <c r="E66" s="3">
        <v>116.47</v>
      </c>
      <c r="F66" s="3">
        <v>117.58</v>
      </c>
      <c r="G66" s="3">
        <v>-0.81</v>
      </c>
      <c r="H66" s="6">
        <v>-0.0068</v>
      </c>
      <c r="I66" s="15">
        <v>80515.0</v>
      </c>
      <c r="J66" s="3"/>
    </row>
    <row r="67">
      <c r="A67" s="28">
        <v>97.73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98.19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-2.51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-0.0249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223916.0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142935.0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41095.0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99.75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102.34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99.3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100.7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+0.93</f>
        <v>0.93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+0.93%</f>
        <v>0.0093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314927.0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144299.0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41094.0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100.75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100.95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99.26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99.77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-0.91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-0.009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79561.0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159251.0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41093.0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97.24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101.58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97.12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100.68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+3.34</f>
        <v>3.34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+3.43%</f>
        <v>0.0343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289692.0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165865.0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41092.0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97.6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97.87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95.3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97.34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-0.46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-0.0047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245472.0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188395.0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41089.0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92.06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98.29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91.73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97.8</v>
      </c>
      <c r="B113" s="3" t="str">
        <f t="shared" si="1"/>
        <v/>
      </c>
    </row>
    <row r="114">
      <c r="A114" s="25">
        <f>+6.44</f>
        <v>6.44</v>
      </c>
      <c r="B114" s="3" t="str">
        <f t="shared" si="1"/>
        <v>#REF!</v>
      </c>
    </row>
    <row r="115">
      <c r="A115" s="25">
        <f>+7.05%</f>
        <v>0.0705</v>
      </c>
      <c r="B115" s="3" t="str">
        <f t="shared" si="1"/>
        <v>#REF!</v>
      </c>
    </row>
    <row r="116">
      <c r="A116" s="26">
        <v>275794.0</v>
      </c>
      <c r="B116" s="3" t="str">
        <f t="shared" si="1"/>
        <v>#REF!</v>
      </c>
    </row>
    <row r="117">
      <c r="A117" s="26">
        <v>204566.0</v>
      </c>
      <c r="B117" s="3" t="str">
        <f t="shared" si="1"/>
        <v>#REF!</v>
      </c>
    </row>
    <row r="118">
      <c r="A118" s="27">
        <v>41088.0</v>
      </c>
      <c r="B118" s="3" t="str">
        <f t="shared" si="1"/>
        <v>#REF!</v>
      </c>
    </row>
    <row r="119">
      <c r="A119" s="28">
        <v>93.32</v>
      </c>
      <c r="B119" s="3" t="str">
        <f t="shared" si="1"/>
        <v>#REF!</v>
      </c>
    </row>
    <row r="120">
      <c r="A120" s="28">
        <v>93.85</v>
      </c>
      <c r="B120" s="3" t="str">
        <f t="shared" si="1"/>
        <v>#REF!</v>
      </c>
    </row>
    <row r="121">
      <c r="A121" s="28">
        <v>90.88</v>
      </c>
      <c r="B121" s="3" t="str">
        <f t="shared" si="1"/>
        <v>#REF!</v>
      </c>
    </row>
    <row r="122">
      <c r="A122" s="28">
        <v>91.36</v>
      </c>
      <c r="B122" s="3" t="str">
        <f t="shared" si="1"/>
        <v>#REF!</v>
      </c>
    </row>
    <row r="123">
      <c r="A123" s="21">
        <v>-2.14</v>
      </c>
      <c r="B123" s="3" t="str">
        <f t="shared" si="1"/>
        <v>#REF!</v>
      </c>
    </row>
    <row r="124">
      <c r="A124" s="22">
        <v>-0.0229</v>
      </c>
      <c r="B124" s="3" t="str">
        <f t="shared" si="1"/>
        <v>#REF!</v>
      </c>
    </row>
    <row r="125">
      <c r="A125" s="24">
        <v>235159.0</v>
      </c>
      <c r="B125" s="3" t="str">
        <f t="shared" si="1"/>
        <v>#REF!</v>
      </c>
    </row>
    <row r="126">
      <c r="A126" s="24">
        <v>212413.0</v>
      </c>
      <c r="B126" s="3" t="str">
        <f t="shared" si="1"/>
        <v>#REF!</v>
      </c>
    </row>
    <row r="127">
      <c r="A127" s="23">
        <v>41087.0</v>
      </c>
      <c r="B127" s="3" t="str">
        <f t="shared" si="1"/>
        <v>#REF!</v>
      </c>
    </row>
    <row r="128">
      <c r="A128" s="21">
        <v>92.81</v>
      </c>
      <c r="B128" s="3" t="str">
        <f t="shared" si="1"/>
        <v>#REF!</v>
      </c>
    </row>
    <row r="129">
      <c r="A129" s="21">
        <v>93.95</v>
      </c>
      <c r="B129" s="3" t="str">
        <f t="shared" si="1"/>
        <v>#REF!</v>
      </c>
    </row>
    <row r="130">
      <c r="A130" s="21">
        <v>91.7</v>
      </c>
      <c r="B130" s="3" t="str">
        <f t="shared" si="1"/>
        <v>#REF!</v>
      </c>
    </row>
    <row r="131">
      <c r="A131" s="21">
        <v>93.5</v>
      </c>
      <c r="B131" s="3" t="str">
        <f t="shared" si="1"/>
        <v>#REF!</v>
      </c>
    </row>
    <row r="132">
      <c r="A132" s="25">
        <f>+0.48</f>
        <v>0.48</v>
      </c>
      <c r="B132" s="3" t="str">
        <f t="shared" si="1"/>
        <v>#REF!</v>
      </c>
    </row>
    <row r="133">
      <c r="A133" s="25">
        <f>+0.52%</f>
        <v>0.0052</v>
      </c>
      <c r="B133" s="3" t="str">
        <f t="shared" si="1"/>
        <v>#REF!</v>
      </c>
    </row>
    <row r="134">
      <c r="A134" s="26">
        <v>231799.0</v>
      </c>
      <c r="B134" s="3" t="str">
        <f t="shared" si="1"/>
        <v>#REF!</v>
      </c>
    </row>
    <row r="135">
      <c r="A135" s="26">
        <v>216140.0</v>
      </c>
      <c r="B135" s="3" t="str">
        <f t="shared" si="1"/>
        <v>#REF!</v>
      </c>
    </row>
    <row r="136">
      <c r="A136" s="27">
        <v>41086.0</v>
      </c>
      <c r="B136" s="3" t="str">
        <f t="shared" si="1"/>
        <v>#REF!</v>
      </c>
    </row>
    <row r="137">
      <c r="A137" s="28">
        <v>91.3</v>
      </c>
      <c r="B137" s="3" t="str">
        <f t="shared" si="1"/>
        <v>#REF!</v>
      </c>
    </row>
    <row r="138">
      <c r="A138" s="28">
        <v>93.25</v>
      </c>
      <c r="B138" s="3" t="str">
        <f t="shared" si="1"/>
        <v>#REF!</v>
      </c>
    </row>
    <row r="139">
      <c r="A139" s="28">
        <v>90.7</v>
      </c>
      <c r="B139" s="3" t="str">
        <f t="shared" si="1"/>
        <v>#REF!</v>
      </c>
    </row>
    <row r="140">
      <c r="A140" s="28">
        <v>93.02</v>
      </c>
      <c r="B140" s="3" t="str">
        <f t="shared" si="1"/>
        <v>#REF!</v>
      </c>
    </row>
    <row r="141">
      <c r="A141" s="25">
        <f>+2.01</f>
        <v>2.01</v>
      </c>
      <c r="B141" s="3" t="str">
        <f t="shared" si="1"/>
        <v>#REF!</v>
      </c>
    </row>
    <row r="142">
      <c r="A142" s="25">
        <f>+2.21%</f>
        <v>0.0221</v>
      </c>
      <c r="B142" s="3" t="str">
        <f t="shared" si="1"/>
        <v>#REF!</v>
      </c>
    </row>
    <row r="143">
      <c r="A143" s="26">
        <v>236484.0</v>
      </c>
      <c r="B143" s="3" t="str">
        <f t="shared" si="1"/>
        <v>#REF!</v>
      </c>
    </row>
    <row r="144">
      <c r="A144" s="26">
        <v>232352.0</v>
      </c>
      <c r="B144" s="3" t="str">
        <f t="shared" si="1"/>
        <v>#REF!</v>
      </c>
    </row>
    <row r="145">
      <c r="A145" s="27">
        <v>41085.0</v>
      </c>
      <c r="B145" s="3" t="str">
        <f t="shared" si="1"/>
        <v>#REF!</v>
      </c>
    </row>
    <row r="146">
      <c r="A146" s="28">
        <v>91.65</v>
      </c>
      <c r="B146" s="3" t="str">
        <f t="shared" si="1"/>
        <v>#REF!</v>
      </c>
    </row>
    <row r="147">
      <c r="A147" s="28">
        <v>91.75</v>
      </c>
      <c r="B147" s="3" t="str">
        <f t="shared" si="1"/>
        <v>#REF!</v>
      </c>
    </row>
    <row r="148">
      <c r="A148" s="28">
        <v>89.6</v>
      </c>
      <c r="B148" s="3" t="str">
        <f t="shared" si="1"/>
        <v>#REF!</v>
      </c>
    </row>
    <row r="149">
      <c r="A149" s="28">
        <v>91.01</v>
      </c>
      <c r="B149" s="3" t="str">
        <f t="shared" si="1"/>
        <v>#REF!</v>
      </c>
    </row>
    <row r="150">
      <c r="A150" s="25">
        <f>+0.03</f>
        <v>0.03</v>
      </c>
      <c r="B150" s="3" t="str">
        <f t="shared" si="1"/>
        <v>#REF!</v>
      </c>
    </row>
    <row r="151">
      <c r="A151" s="25">
        <f>+0.03%</f>
        <v>0.0003</v>
      </c>
      <c r="B151" s="3" t="str">
        <f t="shared" si="1"/>
        <v>#REF!</v>
      </c>
    </row>
    <row r="152">
      <c r="A152" s="26">
        <v>211662.0</v>
      </c>
      <c r="B152" s="3" t="str">
        <f t="shared" si="1"/>
        <v>#REF!</v>
      </c>
    </row>
    <row r="153">
      <c r="A153" s="26">
        <v>243419.0</v>
      </c>
      <c r="B153" s="3" t="str">
        <f t="shared" si="1"/>
        <v>#REF!</v>
      </c>
    </row>
    <row r="154">
      <c r="A154" s="27">
        <v>41082.0</v>
      </c>
      <c r="B154" s="3" t="str">
        <f t="shared" si="1"/>
        <v>#REF!</v>
      </c>
    </row>
    <row r="155">
      <c r="A155" s="28">
        <v>89.38</v>
      </c>
      <c r="B155" s="3" t="str">
        <f t="shared" si="1"/>
        <v>#REF!</v>
      </c>
    </row>
    <row r="156">
      <c r="A156" s="28">
        <v>91.7</v>
      </c>
      <c r="B156" s="3" t="str">
        <f t="shared" si="1"/>
        <v>#REF!</v>
      </c>
    </row>
    <row r="157">
      <c r="A157" s="28">
        <v>88.49</v>
      </c>
      <c r="B157" s="3" t="str">
        <f t="shared" si="1"/>
        <v>#REF!</v>
      </c>
    </row>
    <row r="158">
      <c r="A158" s="28">
        <v>90.98</v>
      </c>
      <c r="B158" s="3" t="str">
        <f t="shared" si="1"/>
        <v>#REF!</v>
      </c>
    </row>
    <row r="159">
      <c r="A159" s="25">
        <f>+1.75</f>
        <v>1.75</v>
      </c>
      <c r="B159" s="3" t="str">
        <f t="shared" si="1"/>
        <v>#REF!</v>
      </c>
    </row>
    <row r="160">
      <c r="A160" s="25">
        <f>+1.96%</f>
        <v>0.0196</v>
      </c>
      <c r="B160" s="3" t="str">
        <f t="shared" si="1"/>
        <v>#REF!</v>
      </c>
    </row>
    <row r="161">
      <c r="A161" s="26">
        <v>238666.0</v>
      </c>
      <c r="B161" s="3" t="str">
        <f t="shared" si="1"/>
        <v>#REF!</v>
      </c>
    </row>
    <row r="162">
      <c r="A162" s="26">
        <v>258817.0</v>
      </c>
      <c r="B162" s="3" t="str">
        <f t="shared" si="1"/>
        <v>#REF!</v>
      </c>
    </row>
    <row r="163">
      <c r="A163" s="27">
        <v>41081.0</v>
      </c>
      <c r="B163" s="3" t="str">
        <f t="shared" si="1"/>
        <v>#REF!</v>
      </c>
    </row>
    <row r="164">
      <c r="A164" s="28">
        <v>92.55</v>
      </c>
      <c r="B164" s="3" t="str">
        <f t="shared" si="1"/>
        <v>#REF!</v>
      </c>
    </row>
    <row r="165">
      <c r="A165" s="28">
        <v>92.76</v>
      </c>
      <c r="B165" s="3" t="str">
        <f t="shared" si="1"/>
        <v>#REF!</v>
      </c>
    </row>
    <row r="166">
      <c r="A166" s="28">
        <v>88.9</v>
      </c>
      <c r="B166" s="3" t="str">
        <f t="shared" si="1"/>
        <v>#REF!</v>
      </c>
    </row>
    <row r="167">
      <c r="A167" s="28">
        <v>89.23</v>
      </c>
      <c r="B167" s="3" t="str">
        <f t="shared" si="1"/>
        <v>#REF!</v>
      </c>
    </row>
    <row r="168">
      <c r="A168" s="21">
        <v>-3.46</v>
      </c>
      <c r="B168" s="3" t="str">
        <f t="shared" si="1"/>
        <v>#REF!</v>
      </c>
    </row>
    <row r="169">
      <c r="A169" s="22">
        <v>-0.0373</v>
      </c>
      <c r="B169" s="3" t="str">
        <f t="shared" si="1"/>
        <v>#REF!</v>
      </c>
    </row>
    <row r="170">
      <c r="A170" s="24">
        <v>351702.0</v>
      </c>
      <c r="B170" s="3" t="str">
        <f t="shared" si="1"/>
        <v>#REF!</v>
      </c>
    </row>
    <row r="171">
      <c r="A171" s="24">
        <v>266380.0</v>
      </c>
      <c r="B171" s="3" t="str">
        <f t="shared" si="1"/>
        <v>#REF!</v>
      </c>
    </row>
    <row r="172">
      <c r="A172" s="23">
        <v>41080.0</v>
      </c>
      <c r="B172" s="3" t="str">
        <f t="shared" si="1"/>
        <v>#REF!</v>
      </c>
    </row>
    <row r="173">
      <c r="A173" s="21">
        <v>95.71</v>
      </c>
      <c r="B173" s="3" t="str">
        <f t="shared" si="1"/>
        <v>#REF!</v>
      </c>
    </row>
    <row r="174">
      <c r="A174" s="21">
        <v>96.04</v>
      </c>
      <c r="B174" s="3" t="str">
        <f t="shared" si="1"/>
        <v>#REF!</v>
      </c>
    </row>
    <row r="175">
      <c r="A175" s="21">
        <v>92.38</v>
      </c>
      <c r="B175" s="3" t="str">
        <f t="shared" si="1"/>
        <v>#REF!</v>
      </c>
    </row>
    <row r="176">
      <c r="A176" s="21">
        <v>92.69</v>
      </c>
      <c r="B176" s="3" t="str">
        <f t="shared" si="1"/>
        <v>#REF!</v>
      </c>
    </row>
    <row r="177">
      <c r="A177" s="21">
        <v>-3.07</v>
      </c>
      <c r="B177" s="3" t="str">
        <f t="shared" si="1"/>
        <v>#REF!</v>
      </c>
    </row>
    <row r="178">
      <c r="A178" s="22">
        <v>-0.0321</v>
      </c>
      <c r="B178" s="3" t="str">
        <f t="shared" si="1"/>
        <v>#REF!</v>
      </c>
    </row>
    <row r="179">
      <c r="A179" s="24">
        <v>328760.0</v>
      </c>
      <c r="B179" s="3" t="str">
        <f t="shared" si="1"/>
        <v>#REF!</v>
      </c>
    </row>
    <row r="180">
      <c r="A180" s="24">
        <v>251987.0</v>
      </c>
      <c r="B180" s="3" t="str">
        <f t="shared" si="1"/>
        <v>#REF!</v>
      </c>
    </row>
    <row r="181">
      <c r="A181" s="23">
        <v>41079.0</v>
      </c>
      <c r="B181" s="3" t="str">
        <f t="shared" si="1"/>
        <v>#REF!</v>
      </c>
    </row>
    <row r="182">
      <c r="A182" s="21">
        <v>95.91</v>
      </c>
      <c r="B182" s="3" t="str">
        <f t="shared" si="1"/>
        <v>#REF!</v>
      </c>
    </row>
    <row r="183">
      <c r="A183" s="21">
        <v>96.8</v>
      </c>
      <c r="B183" s="3" t="str">
        <f t="shared" si="1"/>
        <v>#REF!</v>
      </c>
    </row>
    <row r="184">
      <c r="A184" s="21">
        <v>94.44</v>
      </c>
      <c r="B184" s="3" t="str">
        <f t="shared" si="1"/>
        <v>#REF!</v>
      </c>
    </row>
    <row r="185">
      <c r="A185" s="21">
        <v>95.76</v>
      </c>
      <c r="B185" s="3" t="str">
        <f t="shared" si="1"/>
        <v>#REF!</v>
      </c>
    </row>
    <row r="186">
      <c r="A186" s="21">
        <v>-0.29</v>
      </c>
      <c r="B186" s="3" t="str">
        <f t="shared" si="1"/>
        <v>#REF!</v>
      </c>
    </row>
    <row r="187">
      <c r="A187" s="22">
        <v>-0.003</v>
      </c>
      <c r="B187" s="3" t="str">
        <f t="shared" si="1"/>
        <v>#REF!</v>
      </c>
    </row>
    <row r="188">
      <c r="A188" s="24">
        <v>276726.0</v>
      </c>
      <c r="B188" s="3" t="str">
        <f t="shared" si="1"/>
        <v>#REF!</v>
      </c>
    </row>
    <row r="189">
      <c r="A189" s="24">
        <v>252647.0</v>
      </c>
      <c r="B189" s="3" t="str">
        <f t="shared" si="1"/>
        <v>#REF!</v>
      </c>
    </row>
    <row r="190">
      <c r="A190" s="23">
        <v>41078.0</v>
      </c>
      <c r="B190" s="3" t="str">
        <f t="shared" si="1"/>
        <v>#REF!</v>
      </c>
    </row>
    <row r="191">
      <c r="A191" s="21">
        <v>98.04</v>
      </c>
      <c r="B191" s="3" t="str">
        <f t="shared" si="1"/>
        <v>#REF!</v>
      </c>
    </row>
    <row r="192">
      <c r="A192" s="21">
        <v>99.5</v>
      </c>
      <c r="B192" s="3" t="str">
        <f t="shared" si="1"/>
        <v>#REF!</v>
      </c>
    </row>
    <row r="193">
      <c r="A193" s="21">
        <v>95.38</v>
      </c>
      <c r="B193" s="3" t="str">
        <f t="shared" si="1"/>
        <v>#REF!</v>
      </c>
    </row>
    <row r="194">
      <c r="A194" s="21">
        <v>96.05</v>
      </c>
      <c r="B194" s="3" t="str">
        <f t="shared" si="1"/>
        <v>#REF!</v>
      </c>
    </row>
    <row r="195">
      <c r="A195" s="21">
        <v>-1.56</v>
      </c>
      <c r="B195" s="3" t="str">
        <f t="shared" si="1"/>
        <v>#REF!</v>
      </c>
    </row>
    <row r="196">
      <c r="A196" s="22">
        <v>-0.016</v>
      </c>
      <c r="B196" s="3" t="str">
        <f t="shared" si="1"/>
        <v>#REF!</v>
      </c>
    </row>
    <row r="197">
      <c r="A197" s="24">
        <v>233812.0</v>
      </c>
      <c r="B197" s="3" t="str">
        <f t="shared" si="1"/>
        <v>#REF!</v>
      </c>
    </row>
    <row r="198">
      <c r="A198" s="24">
        <v>253118.0</v>
      </c>
      <c r="B198" s="3" t="str">
        <f t="shared" si="1"/>
        <v>#REF!</v>
      </c>
    </row>
    <row r="199">
      <c r="A199" s="23">
        <v>41075.0</v>
      </c>
      <c r="B199" s="3" t="str">
        <f t="shared" si="1"/>
        <v>#REF!</v>
      </c>
    </row>
    <row r="200">
      <c r="A200" s="21">
        <v>97.9</v>
      </c>
      <c r="B200" s="3" t="str">
        <f t="shared" si="1"/>
        <v>#REF!</v>
      </c>
    </row>
    <row r="201">
      <c r="A201" s="21">
        <v>98.1</v>
      </c>
      <c r="B201" s="3" t="str">
        <f t="shared" si="1"/>
        <v>#REF!</v>
      </c>
    </row>
    <row r="202">
      <c r="A202" s="21">
        <v>96.97</v>
      </c>
      <c r="B202" s="3" t="str">
        <f t="shared" si="1"/>
        <v>#REF!</v>
      </c>
    </row>
    <row r="203">
      <c r="A203" s="21">
        <v>97.61</v>
      </c>
      <c r="B203" s="3" t="str">
        <f t="shared" si="1"/>
        <v>#REF!</v>
      </c>
    </row>
    <row r="204">
      <c r="A204" s="25">
        <f>+0.44</f>
        <v>0.44</v>
      </c>
      <c r="B204" s="3" t="str">
        <f t="shared" si="1"/>
        <v>#REF!</v>
      </c>
    </row>
    <row r="205">
      <c r="A205" s="25">
        <f>+0.45%</f>
        <v>0.0045</v>
      </c>
      <c r="B205" s="3" t="str">
        <f t="shared" si="1"/>
        <v>#REF!</v>
      </c>
    </row>
    <row r="206">
      <c r="A206" s="26">
        <v>148877.0</v>
      </c>
      <c r="B206" s="3" t="str">
        <f t="shared" si="1"/>
        <v>#REF!</v>
      </c>
    </row>
    <row r="207">
      <c r="A207" s="26">
        <v>253742.0</v>
      </c>
      <c r="B207" s="3" t="str">
        <f t="shared" si="1"/>
        <v>#REF!</v>
      </c>
    </row>
    <row r="208">
      <c r="A208" s="27">
        <v>41074.0</v>
      </c>
      <c r="B208" s="3" t="str">
        <f t="shared" si="1"/>
        <v>#REF!</v>
      </c>
    </row>
    <row r="209">
      <c r="A209" s="28">
        <v>96.41</v>
      </c>
      <c r="B209" s="3" t="str">
        <f t="shared" si="1"/>
        <v>#REF!</v>
      </c>
    </row>
    <row r="210">
      <c r="A210" s="28">
        <v>97.88</v>
      </c>
      <c r="B210" s="3" t="str">
        <f t="shared" si="1"/>
        <v>#REF!</v>
      </c>
    </row>
    <row r="211">
      <c r="A211" s="28">
        <v>95.91</v>
      </c>
      <c r="B211" s="3" t="str">
        <f t="shared" si="1"/>
        <v>#REF!</v>
      </c>
    </row>
    <row r="212">
      <c r="A212" s="28">
        <v>97.17</v>
      </c>
      <c r="B212" s="3" t="str">
        <f t="shared" si="1"/>
        <v>#REF!</v>
      </c>
    </row>
    <row r="213">
      <c r="A213" s="25">
        <f>+0.45</f>
        <v>0.45</v>
      </c>
      <c r="B213" s="3" t="str">
        <f t="shared" si="1"/>
        <v>#REF!</v>
      </c>
    </row>
    <row r="214">
      <c r="A214" s="25">
        <f>+0.47%</f>
        <v>0.0047</v>
      </c>
      <c r="B214" s="3" t="str">
        <f t="shared" si="1"/>
        <v>#REF!</v>
      </c>
    </row>
    <row r="215">
      <c r="A215" s="26">
        <v>246048.0</v>
      </c>
      <c r="B215" s="3" t="str">
        <f t="shared" si="1"/>
        <v>#REF!</v>
      </c>
    </row>
    <row r="216">
      <c r="A216" s="26">
        <v>258934.0</v>
      </c>
      <c r="B216" s="3" t="str">
        <f t="shared" si="1"/>
        <v>#REF!</v>
      </c>
    </row>
    <row r="217">
      <c r="A217" s="27">
        <v>41073.0</v>
      </c>
      <c r="B217" s="3" t="str">
        <f t="shared" si="1"/>
        <v>#REF!</v>
      </c>
    </row>
    <row r="218">
      <c r="A218" s="28">
        <v>97.06</v>
      </c>
      <c r="B218" s="3" t="str">
        <f t="shared" si="1"/>
        <v>#REF!</v>
      </c>
    </row>
    <row r="219">
      <c r="A219" s="28">
        <v>98.05</v>
      </c>
      <c r="B219" s="3" t="str">
        <f t="shared" si="1"/>
        <v>#REF!</v>
      </c>
    </row>
    <row r="220">
      <c r="A220" s="28">
        <v>96.36</v>
      </c>
      <c r="B220" s="3" t="str">
        <f t="shared" si="1"/>
        <v>#REF!</v>
      </c>
    </row>
    <row r="221">
      <c r="A221" s="28">
        <v>96.72</v>
      </c>
      <c r="B221" s="3" t="str">
        <f t="shared" si="1"/>
        <v>#REF!</v>
      </c>
    </row>
    <row r="222">
      <c r="A222" s="21">
        <v>-0.25</v>
      </c>
      <c r="B222" s="3" t="str">
        <f t="shared" si="1"/>
        <v>#REF!</v>
      </c>
    </row>
    <row r="223">
      <c r="A223" s="22">
        <v>-0.0026</v>
      </c>
      <c r="B223" s="3" t="str">
        <f t="shared" si="1"/>
        <v>#REF!</v>
      </c>
    </row>
    <row r="224">
      <c r="A224" s="24">
        <v>241109.0</v>
      </c>
      <c r="B224" s="3" t="str">
        <f t="shared" si="1"/>
        <v>#REF!</v>
      </c>
    </row>
    <row r="225">
      <c r="A225" s="24">
        <v>254585.0</v>
      </c>
      <c r="B225" s="3" t="str">
        <f t="shared" si="1"/>
        <v>#REF!</v>
      </c>
    </row>
    <row r="226">
      <c r="A226" s="23">
        <v>41072.0</v>
      </c>
      <c r="B226" s="3" t="str">
        <f t="shared" si="1"/>
        <v>#REF!</v>
      </c>
    </row>
    <row r="227">
      <c r="A227" s="21">
        <v>96.25</v>
      </c>
      <c r="B227" s="3" t="str">
        <f t="shared" si="1"/>
        <v>#REF!</v>
      </c>
    </row>
    <row r="228">
      <c r="A228" s="21">
        <v>97.84</v>
      </c>
      <c r="B228" s="3" t="str">
        <f t="shared" si="1"/>
        <v>#REF!</v>
      </c>
    </row>
    <row r="229">
      <c r="A229" s="21">
        <v>96.25</v>
      </c>
      <c r="B229" s="3" t="str">
        <f t="shared" si="1"/>
        <v>#REF!</v>
      </c>
    </row>
    <row r="230">
      <c r="A230" s="21">
        <v>96.97</v>
      </c>
      <c r="B230" s="3" t="str">
        <f t="shared" si="1"/>
        <v>#REF!</v>
      </c>
    </row>
    <row r="231">
      <c r="A231" s="21">
        <v>-0.76</v>
      </c>
      <c r="B231" s="3" t="str">
        <f t="shared" si="1"/>
        <v>#REF!</v>
      </c>
    </row>
    <row r="232">
      <c r="A232" s="22">
        <v>-0.0078</v>
      </c>
      <c r="B232" s="3" t="str">
        <f t="shared" si="1"/>
        <v>#REF!</v>
      </c>
    </row>
    <row r="233">
      <c r="A233" s="24">
        <v>278565.0</v>
      </c>
      <c r="B233" s="3" t="str">
        <f t="shared" si="1"/>
        <v>#REF!</v>
      </c>
    </row>
    <row r="234">
      <c r="A234" s="24">
        <v>236429.0</v>
      </c>
      <c r="B234" s="3" t="str">
        <f t="shared" si="1"/>
        <v>#REF!</v>
      </c>
    </row>
    <row r="235">
      <c r="A235" s="23">
        <v>41071.0</v>
      </c>
      <c r="B235" s="3" t="str">
        <f t="shared" si="1"/>
        <v>#REF!</v>
      </c>
    </row>
    <row r="236">
      <c r="A236" s="21">
        <v>99.84</v>
      </c>
      <c r="B236" s="3" t="str">
        <f t="shared" si="1"/>
        <v>#REF!</v>
      </c>
    </row>
    <row r="237">
      <c r="A237" s="21">
        <v>101.9</v>
      </c>
      <c r="B237" s="3" t="str">
        <f t="shared" si="1"/>
        <v>#REF!</v>
      </c>
    </row>
    <row r="238">
      <c r="A238" s="21">
        <v>96.2</v>
      </c>
      <c r="B238" s="3" t="str">
        <f t="shared" si="1"/>
        <v>#REF!</v>
      </c>
    </row>
    <row r="239">
      <c r="A239" s="21">
        <v>97.73</v>
      </c>
      <c r="B239" s="3" t="str">
        <f t="shared" si="1"/>
        <v>#REF!</v>
      </c>
    </row>
    <row r="240">
      <c r="A240" s="21">
        <v>-1.42</v>
      </c>
      <c r="B240" s="3" t="str">
        <f t="shared" si="1"/>
        <v>#REF!</v>
      </c>
    </row>
    <row r="241">
      <c r="A241" s="22">
        <v>-0.0143</v>
      </c>
      <c r="B241" s="3" t="str">
        <f t="shared" si="1"/>
        <v>#REF!</v>
      </c>
    </row>
    <row r="242">
      <c r="A242" s="24">
        <v>177318.0</v>
      </c>
      <c r="B242" s="3" t="str">
        <f t="shared" si="1"/>
        <v>#REF!</v>
      </c>
    </row>
    <row r="243">
      <c r="A243" s="24">
        <v>235935.0</v>
      </c>
      <c r="B243" s="3" t="str">
        <f t="shared" si="1"/>
        <v>#REF!</v>
      </c>
    </row>
    <row r="244">
      <c r="A244" s="23">
        <v>41068.0</v>
      </c>
      <c r="B244" s="3" t="str">
        <f t="shared" si="1"/>
        <v>#REF!</v>
      </c>
    </row>
    <row r="245">
      <c r="A245" s="21">
        <v>99.0</v>
      </c>
      <c r="B245" s="3" t="str">
        <f t="shared" si="1"/>
        <v>#REF!</v>
      </c>
    </row>
    <row r="246">
      <c r="A246" s="21">
        <v>99.66</v>
      </c>
      <c r="B246" s="3" t="str">
        <f t="shared" si="1"/>
        <v>#REF!</v>
      </c>
    </row>
    <row r="247">
      <c r="A247" s="21">
        <v>96.78</v>
      </c>
      <c r="B247" s="3" t="str">
        <f t="shared" si="1"/>
        <v>#REF!</v>
      </c>
    </row>
    <row r="248">
      <c r="A248" s="21">
        <v>99.15</v>
      </c>
      <c r="B248" s="3" t="str">
        <f t="shared" si="1"/>
        <v>#REF!</v>
      </c>
    </row>
    <row r="249">
      <c r="A249" s="21">
        <v>-0.33</v>
      </c>
      <c r="B249" s="3" t="str">
        <f t="shared" si="1"/>
        <v>#REF!</v>
      </c>
    </row>
    <row r="250">
      <c r="A250" s="22">
        <v>-0.0033</v>
      </c>
      <c r="B250" s="3" t="str">
        <f t="shared" si="1"/>
        <v>#REF!</v>
      </c>
    </row>
    <row r="251">
      <c r="A251" s="24">
        <v>200331.0</v>
      </c>
      <c r="B251" s="3" t="str">
        <f t="shared" si="1"/>
        <v>#REF!</v>
      </c>
    </row>
    <row r="252">
      <c r="A252" s="24">
        <v>230009.0</v>
      </c>
      <c r="B252" s="3" t="str">
        <f t="shared" si="1"/>
        <v>#REF!</v>
      </c>
    </row>
    <row r="253">
      <c r="A253" s="23">
        <v>41067.0</v>
      </c>
      <c r="B253" s="3" t="str">
        <f t="shared" si="1"/>
        <v>#REF!</v>
      </c>
    </row>
    <row r="254">
      <c r="A254" s="21">
        <v>100.4</v>
      </c>
      <c r="B254" s="3" t="str">
        <f t="shared" si="1"/>
        <v>#REF!</v>
      </c>
    </row>
    <row r="255">
      <c r="A255" s="21">
        <v>101.95</v>
      </c>
      <c r="B255" s="3" t="str">
        <f t="shared" si="1"/>
        <v>#REF!</v>
      </c>
    </row>
    <row r="256">
      <c r="A256" s="21">
        <v>98.63</v>
      </c>
      <c r="B256" s="3" t="str">
        <f t="shared" si="1"/>
        <v>#REF!</v>
      </c>
    </row>
    <row r="257">
      <c r="A257" s="21">
        <v>99.48</v>
      </c>
      <c r="B257" s="3" t="str">
        <f t="shared" si="1"/>
        <v>#REF!</v>
      </c>
    </row>
    <row r="258">
      <c r="A258" s="21">
        <v>-0.65</v>
      </c>
      <c r="B258" s="3" t="str">
        <f t="shared" si="1"/>
        <v>#REF!</v>
      </c>
    </row>
    <row r="259">
      <c r="A259" s="22">
        <v>-0.0065</v>
      </c>
      <c r="B259" s="3" t="str">
        <f t="shared" si="1"/>
        <v>#REF!</v>
      </c>
    </row>
    <row r="260">
      <c r="A260" s="24">
        <v>165668.0</v>
      </c>
      <c r="B260" s="3" t="str">
        <f t="shared" si="1"/>
        <v>#REF!</v>
      </c>
    </row>
    <row r="261">
      <c r="A261" s="24">
        <v>208248.0</v>
      </c>
      <c r="B261" s="3" t="str">
        <f t="shared" si="1"/>
        <v>#REF!</v>
      </c>
    </row>
    <row r="262">
      <c r="A262" s="23">
        <v>41066.0</v>
      </c>
      <c r="B262" s="3" t="str">
        <f t="shared" si="1"/>
        <v>#REF!</v>
      </c>
    </row>
    <row r="263">
      <c r="A263" s="21">
        <v>98.3</v>
      </c>
      <c r="B263" s="3" t="str">
        <f t="shared" si="1"/>
        <v>#REF!</v>
      </c>
    </row>
    <row r="264">
      <c r="A264" s="21">
        <v>100.86</v>
      </c>
      <c r="B264" s="3" t="str">
        <f t="shared" si="1"/>
        <v>#REF!</v>
      </c>
    </row>
    <row r="265">
      <c r="A265" s="21">
        <v>98.26</v>
      </c>
      <c r="B265" s="3" t="str">
        <f t="shared" si="1"/>
        <v>#REF!</v>
      </c>
    </row>
    <row r="266">
      <c r="A266" s="21">
        <v>100.13</v>
      </c>
      <c r="B266" s="3" t="str">
        <f t="shared" si="1"/>
        <v>#REF!</v>
      </c>
    </row>
    <row r="267">
      <c r="A267" s="25">
        <f>+1.77</f>
        <v>1.77</v>
      </c>
      <c r="B267" s="3" t="str">
        <f t="shared" si="1"/>
        <v>#REF!</v>
      </c>
    </row>
    <row r="268">
      <c r="A268" s="25">
        <f>+1.8%</f>
        <v>0.018</v>
      </c>
      <c r="B268" s="3" t="str">
        <f t="shared" si="1"/>
        <v>#REF!</v>
      </c>
    </row>
    <row r="269">
      <c r="A269" s="26">
        <v>130324.0</v>
      </c>
      <c r="B269" s="3" t="str">
        <f t="shared" si="1"/>
        <v>#REF!</v>
      </c>
    </row>
    <row r="270">
      <c r="A270" s="26">
        <v>195691.0</v>
      </c>
      <c r="B270" s="3" t="str">
        <f t="shared" si="1"/>
        <v>#REF!</v>
      </c>
    </row>
    <row r="271">
      <c r="A271" s="27">
        <v>41065.0</v>
      </c>
      <c r="B271" s="3" t="str">
        <f t="shared" si="1"/>
        <v>#REF!</v>
      </c>
    </row>
    <row r="272">
      <c r="A272" s="28">
        <v>98.65</v>
      </c>
      <c r="B272" s="3" t="str">
        <f t="shared" si="1"/>
        <v>#REF!</v>
      </c>
    </row>
    <row r="273">
      <c r="A273" s="28">
        <v>99.13</v>
      </c>
      <c r="B273" s="3" t="str">
        <f t="shared" si="1"/>
        <v>#REF!</v>
      </c>
    </row>
    <row r="274">
      <c r="A274" s="28">
        <v>97.23</v>
      </c>
      <c r="B274" s="3" t="str">
        <f t="shared" si="1"/>
        <v>#REF!</v>
      </c>
    </row>
    <row r="275">
      <c r="A275" s="28">
        <v>98.36</v>
      </c>
      <c r="B275" s="3" t="str">
        <f t="shared" si="1"/>
        <v>#REF!</v>
      </c>
    </row>
    <row r="276">
      <c r="A276" s="21">
        <v>-0.01</v>
      </c>
      <c r="B276" s="3" t="str">
        <f t="shared" si="1"/>
        <v>#REF!</v>
      </c>
    </row>
    <row r="277">
      <c r="A277" s="22">
        <v>-1.0E-4</v>
      </c>
      <c r="B277" s="3" t="str">
        <f t="shared" si="1"/>
        <v>#REF!</v>
      </c>
    </row>
    <row r="278">
      <c r="A278" s="24">
        <v>64873.0</v>
      </c>
      <c r="B278" s="3" t="str">
        <f t="shared" si="1"/>
        <v>#REF!</v>
      </c>
    </row>
    <row r="279">
      <c r="A279" s="24">
        <v>194908.0</v>
      </c>
      <c r="B279" s="3" t="str">
        <f t="shared" si="1"/>
        <v>#REF!</v>
      </c>
    </row>
    <row r="280">
      <c r="A280" s="23">
        <v>41064.0</v>
      </c>
      <c r="B280" s="3" t="str">
        <f t="shared" si="1"/>
        <v>#REF!</v>
      </c>
    </row>
    <row r="281">
      <c r="A281" s="21">
        <v>97.91</v>
      </c>
      <c r="B281" s="3" t="str">
        <f t="shared" si="1"/>
        <v>#REF!</v>
      </c>
    </row>
    <row r="282">
      <c r="A282" s="21">
        <v>98.7</v>
      </c>
      <c r="B282" s="3" t="str">
        <f t="shared" si="1"/>
        <v>#REF!</v>
      </c>
    </row>
    <row r="283">
      <c r="A283" s="21">
        <v>95.21</v>
      </c>
      <c r="B283" s="3" t="str">
        <f t="shared" si="1"/>
        <v>#REF!</v>
      </c>
    </row>
    <row r="284">
      <c r="A284" s="21">
        <v>98.37</v>
      </c>
      <c r="B284" s="3" t="str">
        <f t="shared" si="1"/>
        <v>#REF!</v>
      </c>
    </row>
    <row r="285">
      <c r="A285" s="25">
        <f>+0.39</f>
        <v>0.39</v>
      </c>
      <c r="B285" s="3" t="str">
        <f t="shared" si="1"/>
        <v>#REF!</v>
      </c>
    </row>
    <row r="286">
      <c r="A286" s="25">
        <f>+0.4%</f>
        <v>0.004</v>
      </c>
      <c r="B286" s="3" t="str">
        <f t="shared" si="1"/>
        <v>#REF!</v>
      </c>
    </row>
    <row r="287">
      <c r="A287" s="26">
        <v>72342.0</v>
      </c>
      <c r="B287" s="3" t="str">
        <f t="shared" si="1"/>
        <v>#REF!</v>
      </c>
    </row>
    <row r="288">
      <c r="A288" s="26">
        <v>193088.0</v>
      </c>
      <c r="B288" s="3" t="str">
        <f t="shared" si="1"/>
        <v>#REF!</v>
      </c>
    </row>
    <row r="289">
      <c r="A289" s="27">
        <v>41061.0</v>
      </c>
      <c r="B289" s="3" t="str">
        <f t="shared" si="1"/>
        <v>#REF!</v>
      </c>
    </row>
    <row r="290">
      <c r="A290" s="28">
        <v>101.31</v>
      </c>
      <c r="B290" s="3" t="str">
        <f t="shared" si="1"/>
        <v>#REF!</v>
      </c>
    </row>
    <row r="291">
      <c r="A291" s="28">
        <v>101.5</v>
      </c>
      <c r="B291" s="3" t="str">
        <f t="shared" si="1"/>
        <v>#REF!</v>
      </c>
    </row>
    <row r="292">
      <c r="A292" s="28">
        <v>97.12</v>
      </c>
      <c r="B292" s="3" t="str">
        <f t="shared" si="1"/>
        <v>#REF!</v>
      </c>
    </row>
    <row r="293">
      <c r="A293" s="28">
        <v>97.98</v>
      </c>
      <c r="B293" s="3" t="str">
        <f t="shared" si="1"/>
        <v>#REF!</v>
      </c>
    </row>
    <row r="294">
      <c r="A294" s="21">
        <v>-3.45</v>
      </c>
      <c r="B294" s="3" t="str">
        <f t="shared" si="1"/>
        <v>#REF!</v>
      </c>
    </row>
    <row r="295">
      <c r="A295" s="22">
        <v>-0.034</v>
      </c>
      <c r="B295" s="3" t="str">
        <f t="shared" si="1"/>
        <v>#REF!</v>
      </c>
    </row>
    <row r="296">
      <c r="A296" s="24">
        <v>153133.0</v>
      </c>
      <c r="B296" s="3" t="str">
        <f t="shared" si="1"/>
        <v>#REF!</v>
      </c>
    </row>
    <row r="297">
      <c r="A297" s="24">
        <v>186552.0</v>
      </c>
      <c r="B297" s="3" t="str">
        <f t="shared" si="1"/>
        <v>#REF!</v>
      </c>
    </row>
    <row r="298">
      <c r="A298" s="23">
        <v>41060.0</v>
      </c>
      <c r="B298" s="3" t="str">
        <f t="shared" si="1"/>
        <v>#REF!</v>
      </c>
    </row>
    <row r="299">
      <c r="A299" s="21">
        <v>102.83</v>
      </c>
      <c r="B299" s="3" t="str">
        <f t="shared" si="1"/>
        <v>#REF!</v>
      </c>
    </row>
    <row r="300">
      <c r="A300" s="21">
        <v>103.74</v>
      </c>
      <c r="B300" s="3" t="str">
        <f t="shared" si="1"/>
        <v>#REF!</v>
      </c>
    </row>
    <row r="301">
      <c r="A301" s="21">
        <v>100.9</v>
      </c>
      <c r="B301" s="3" t="str">
        <f t="shared" si="1"/>
        <v>#REF!</v>
      </c>
    </row>
    <row r="302">
      <c r="A302" s="21">
        <v>101.43</v>
      </c>
      <c r="B302" s="3" t="str">
        <f t="shared" si="1"/>
        <v>#REF!</v>
      </c>
    </row>
    <row r="303">
      <c r="A303" s="21">
        <v>-1.64</v>
      </c>
      <c r="B303" s="3" t="str">
        <f t="shared" si="1"/>
        <v>#REF!</v>
      </c>
    </row>
    <row r="304">
      <c r="A304" s="22">
        <v>-0.0159</v>
      </c>
      <c r="B304" s="3" t="str">
        <f t="shared" si="1"/>
        <v>#REF!</v>
      </c>
    </row>
    <row r="305">
      <c r="A305" s="24">
        <v>113501.0</v>
      </c>
      <c r="B305" s="3" t="str">
        <f t="shared" si="1"/>
        <v>#REF!</v>
      </c>
    </row>
    <row r="306">
      <c r="A306" s="24">
        <v>187954.0</v>
      </c>
      <c r="B306" s="3" t="str">
        <f t="shared" si="1"/>
        <v>#REF!</v>
      </c>
    </row>
    <row r="307">
      <c r="A307" s="23">
        <v>41059.0</v>
      </c>
      <c r="B307" s="3" t="str">
        <f t="shared" si="1"/>
        <v>#REF!</v>
      </c>
    </row>
    <row r="308">
      <c r="A308" s="21">
        <v>106.33</v>
      </c>
      <c r="B308" s="3" t="str">
        <f t="shared" si="1"/>
        <v>#REF!</v>
      </c>
    </row>
    <row r="309">
      <c r="A309" s="21">
        <v>106.33</v>
      </c>
      <c r="B309" s="3" t="str">
        <f t="shared" si="1"/>
        <v>#REF!</v>
      </c>
    </row>
    <row r="310">
      <c r="A310" s="21">
        <v>102.5</v>
      </c>
      <c r="B310" s="3" t="str">
        <f t="shared" si="1"/>
        <v>#REF!</v>
      </c>
    </row>
    <row r="311">
      <c r="A311" s="21">
        <v>103.07</v>
      </c>
      <c r="B311" s="3" t="str">
        <f t="shared" si="1"/>
        <v>#REF!</v>
      </c>
    </row>
    <row r="312">
      <c r="A312" s="21">
        <v>-3.18</v>
      </c>
      <c r="B312" s="3" t="str">
        <f t="shared" si="1"/>
        <v>#REF!</v>
      </c>
    </row>
    <row r="313">
      <c r="A313" s="22">
        <v>-0.0299</v>
      </c>
      <c r="B313" s="3" t="str">
        <f t="shared" si="1"/>
        <v>#REF!</v>
      </c>
    </row>
    <row r="314">
      <c r="A314" s="24">
        <v>90978.0</v>
      </c>
      <c r="B314" s="3" t="str">
        <f t="shared" si="1"/>
        <v>#REF!</v>
      </c>
    </row>
    <row r="315">
      <c r="A315" s="24">
        <v>187469.0</v>
      </c>
      <c r="B315" s="3" t="str">
        <f t="shared" si="1"/>
        <v>#REF!</v>
      </c>
    </row>
    <row r="316">
      <c r="A316" s="23">
        <v>41058.0</v>
      </c>
      <c r="B316" s="3" t="str">
        <f t="shared" si="1"/>
        <v>#REF!</v>
      </c>
    </row>
    <row r="317">
      <c r="A317" s="21">
        <v>106.86</v>
      </c>
      <c r="B317" s="3" t="str">
        <f t="shared" si="1"/>
        <v>#REF!</v>
      </c>
    </row>
    <row r="318">
      <c r="A318" s="21">
        <v>107.58</v>
      </c>
      <c r="B318" s="3" t="str">
        <f t="shared" si="1"/>
        <v>#REF!</v>
      </c>
    </row>
    <row r="319">
      <c r="A319" s="21">
        <v>105.65</v>
      </c>
      <c r="B319" s="3" t="str">
        <f t="shared" si="1"/>
        <v>#REF!</v>
      </c>
    </row>
    <row r="320">
      <c r="A320" s="21">
        <v>106.25</v>
      </c>
      <c r="B320" s="3" t="str">
        <f t="shared" si="1"/>
        <v>#REF!</v>
      </c>
    </row>
    <row r="321">
      <c r="A321" s="21">
        <v>-0.41</v>
      </c>
      <c r="B321" s="3" t="str">
        <f t="shared" si="1"/>
        <v>#REF!</v>
      </c>
    </row>
    <row r="322">
      <c r="A322" s="22">
        <v>-0.0038</v>
      </c>
      <c r="B322" s="3" t="str">
        <f t="shared" si="1"/>
        <v>#REF!</v>
      </c>
    </row>
    <row r="323">
      <c r="A323" s="24">
        <v>110377.0</v>
      </c>
      <c r="B323" s="3" t="str">
        <f t="shared" si="1"/>
        <v>#REF!</v>
      </c>
    </row>
    <row r="324">
      <c r="A324" s="24">
        <v>189374.0</v>
      </c>
      <c r="B324" s="3" t="str">
        <f t="shared" si="1"/>
        <v>#REF!</v>
      </c>
    </row>
    <row r="325">
      <c r="A325" s="23">
        <v>41057.0</v>
      </c>
      <c r="B325" s="3" t="str">
        <f t="shared" si="1"/>
        <v>#REF!</v>
      </c>
    </row>
    <row r="326">
      <c r="A326" s="21">
        <v>106.4</v>
      </c>
      <c r="B326" s="3" t="str">
        <f t="shared" si="1"/>
        <v>#REF!</v>
      </c>
    </row>
    <row r="327">
      <c r="A327" s="21">
        <v>107.51</v>
      </c>
      <c r="B327" s="3" t="str">
        <f t="shared" si="1"/>
        <v>#REF!</v>
      </c>
    </row>
    <row r="328">
      <c r="A328" s="21">
        <v>106.33</v>
      </c>
      <c r="B328" s="3" t="str">
        <f t="shared" si="1"/>
        <v>#REF!</v>
      </c>
    </row>
    <row r="329">
      <c r="A329" s="21">
        <v>106.66</v>
      </c>
      <c r="B329" s="3" t="str">
        <f t="shared" si="1"/>
        <v>#REF!</v>
      </c>
    </row>
    <row r="330">
      <c r="A330" s="25">
        <f>+0.3</f>
        <v>0.3</v>
      </c>
      <c r="B330" s="3" t="str">
        <f t="shared" si="1"/>
        <v>#REF!</v>
      </c>
    </row>
    <row r="331">
      <c r="A331" s="25">
        <f>+0.28%</f>
        <v>0.0028</v>
      </c>
      <c r="B331" s="3" t="str">
        <f t="shared" si="1"/>
        <v>#REF!</v>
      </c>
    </row>
    <row r="332">
      <c r="A332" s="26">
        <v>24525.0</v>
      </c>
      <c r="B332" s="3" t="str">
        <f t="shared" si="1"/>
        <v>#REF!</v>
      </c>
    </row>
    <row r="333">
      <c r="A333" s="26">
        <v>195941.0</v>
      </c>
      <c r="B333" s="3" t="str">
        <f t="shared" si="1"/>
        <v>#REF!</v>
      </c>
    </row>
    <row r="334">
      <c r="A334" s="27">
        <v>41054.0</v>
      </c>
      <c r="B334" s="3" t="str">
        <f t="shared" si="1"/>
        <v>#REF!</v>
      </c>
    </row>
    <row r="335">
      <c r="A335" s="28">
        <v>106.11</v>
      </c>
      <c r="B335" s="3" t="str">
        <f t="shared" si="1"/>
        <v>#REF!</v>
      </c>
    </row>
    <row r="336">
      <c r="A336" s="28">
        <v>106.67</v>
      </c>
      <c r="B336" s="3" t="str">
        <f t="shared" si="1"/>
        <v>#REF!</v>
      </c>
    </row>
    <row r="337">
      <c r="A337" s="28">
        <v>105.45</v>
      </c>
      <c r="B337" s="3" t="str">
        <f t="shared" si="1"/>
        <v>#REF!</v>
      </c>
    </row>
    <row r="338">
      <c r="A338" s="28">
        <v>106.36</v>
      </c>
      <c r="B338" s="3" t="str">
        <f t="shared" si="1"/>
        <v>#REF!</v>
      </c>
    </row>
    <row r="339">
      <c r="A339" s="25">
        <f>+0.4</f>
        <v>0.4</v>
      </c>
      <c r="B339" s="3" t="str">
        <f t="shared" si="1"/>
        <v>#REF!</v>
      </c>
    </row>
    <row r="340">
      <c r="A340" s="25">
        <f>+0.38%</f>
        <v>0.0038</v>
      </c>
      <c r="B340" s="3" t="str">
        <f t="shared" si="1"/>
        <v>#REF!</v>
      </c>
    </row>
    <row r="341">
      <c r="A341" s="26">
        <v>94895.0</v>
      </c>
      <c r="B341" s="3" t="str">
        <f t="shared" si="1"/>
        <v>#REF!</v>
      </c>
    </row>
    <row r="342">
      <c r="A342" s="26">
        <v>196948.0</v>
      </c>
      <c r="B342" s="3" t="str">
        <f t="shared" si="1"/>
        <v>#REF!</v>
      </c>
    </row>
    <row r="343">
      <c r="A343" s="27">
        <v>41053.0</v>
      </c>
      <c r="B343" s="3" t="str">
        <f t="shared" si="1"/>
        <v>#REF!</v>
      </c>
    </row>
    <row r="344">
      <c r="A344" s="28">
        <v>105.57</v>
      </c>
      <c r="B344" s="3" t="str">
        <f t="shared" si="1"/>
        <v>#REF!</v>
      </c>
    </row>
    <row r="345">
      <c r="A345" s="28">
        <v>106.62</v>
      </c>
      <c r="B345" s="3" t="str">
        <f t="shared" si="1"/>
        <v>#REF!</v>
      </c>
    </row>
    <row r="346">
      <c r="A346" s="28">
        <v>104.52</v>
      </c>
      <c r="B346" s="3" t="str">
        <f t="shared" si="1"/>
        <v>#REF!</v>
      </c>
    </row>
    <row r="347">
      <c r="A347" s="28">
        <v>105.96</v>
      </c>
      <c r="B347" s="3" t="str">
        <f t="shared" si="1"/>
        <v>#REF!</v>
      </c>
    </row>
    <row r="348">
      <c r="A348" s="25">
        <f>+0.93</f>
        <v>0.93</v>
      </c>
      <c r="B348" s="3" t="str">
        <f t="shared" si="1"/>
        <v>#REF!</v>
      </c>
    </row>
    <row r="349">
      <c r="A349" s="25">
        <f>+0.89%</f>
        <v>0.0089</v>
      </c>
      <c r="B349" s="3" t="str">
        <f t="shared" si="1"/>
        <v>#REF!</v>
      </c>
    </row>
    <row r="350">
      <c r="A350" s="26">
        <v>84133.0</v>
      </c>
      <c r="B350" s="3" t="str">
        <f t="shared" si="1"/>
        <v>#REF!</v>
      </c>
    </row>
    <row r="351">
      <c r="A351" s="26">
        <v>180961.0</v>
      </c>
      <c r="B351" s="3" t="str">
        <f t="shared" si="1"/>
        <v>#REF!</v>
      </c>
    </row>
    <row r="352">
      <c r="A352" s="27">
        <v>41052.0</v>
      </c>
      <c r="B352" s="3" t="str">
        <f t="shared" si="1"/>
        <v>#REF!</v>
      </c>
    </row>
    <row r="353">
      <c r="A353" s="28">
        <v>107.39</v>
      </c>
      <c r="B353" s="3" t="str">
        <f t="shared" si="1"/>
        <v>#REF!</v>
      </c>
    </row>
    <row r="354">
      <c r="A354" s="28">
        <v>107.53</v>
      </c>
      <c r="B354" s="3" t="str">
        <f t="shared" si="1"/>
        <v>#REF!</v>
      </c>
    </row>
    <row r="355">
      <c r="A355" s="28">
        <v>104.87</v>
      </c>
      <c r="B355" s="3" t="str">
        <f t="shared" si="1"/>
        <v>#REF!</v>
      </c>
    </row>
    <row r="356">
      <c r="A356" s="28">
        <v>105.03</v>
      </c>
      <c r="B356" s="3" t="str">
        <f t="shared" si="1"/>
        <v>#REF!</v>
      </c>
    </row>
    <row r="357">
      <c r="A357" s="21">
        <v>-2.71</v>
      </c>
      <c r="B357" s="3" t="str">
        <f t="shared" si="1"/>
        <v>#REF!</v>
      </c>
    </row>
    <row r="358">
      <c r="A358" s="22">
        <v>-0.0252</v>
      </c>
      <c r="B358" s="3" t="str">
        <f t="shared" si="1"/>
        <v>#REF!</v>
      </c>
    </row>
    <row r="359">
      <c r="A359" s="24">
        <v>107595.0</v>
      </c>
      <c r="B359" s="3" t="str">
        <f t="shared" si="1"/>
        <v>#REF!</v>
      </c>
    </row>
    <row r="360">
      <c r="A360" s="24">
        <v>174079.0</v>
      </c>
      <c r="B360" s="3" t="str">
        <f t="shared" si="1"/>
        <v>#REF!</v>
      </c>
    </row>
    <row r="361">
      <c r="A361" s="23">
        <v>41051.0</v>
      </c>
      <c r="B361" s="3" t="str">
        <f t="shared" si="1"/>
        <v>#REF!</v>
      </c>
    </row>
    <row r="362">
      <c r="A362" s="21">
        <v>108.56</v>
      </c>
      <c r="B362" s="3" t="str">
        <f t="shared" si="1"/>
        <v>#REF!</v>
      </c>
    </row>
    <row r="363">
      <c r="A363" s="21">
        <v>108.67</v>
      </c>
      <c r="B363" s="3" t="str">
        <f t="shared" si="1"/>
        <v>#REF!</v>
      </c>
    </row>
    <row r="364">
      <c r="A364" s="21">
        <v>107.14</v>
      </c>
      <c r="B364" s="3" t="str">
        <f t="shared" si="1"/>
        <v>#REF!</v>
      </c>
    </row>
    <row r="365">
      <c r="A365" s="21">
        <v>107.74</v>
      </c>
      <c r="B365" s="3" t="str">
        <f t="shared" si="1"/>
        <v>#REF!</v>
      </c>
    </row>
    <row r="366">
      <c r="A366" s="21">
        <v>-0.39</v>
      </c>
      <c r="B366" s="3" t="str">
        <f t="shared" si="1"/>
        <v>#REF!</v>
      </c>
    </row>
    <row r="367">
      <c r="A367" s="22">
        <v>-0.0036</v>
      </c>
      <c r="B367" s="3" t="str">
        <f t="shared" si="1"/>
        <v>#REF!</v>
      </c>
    </row>
    <row r="368">
      <c r="A368" s="24">
        <v>91798.0</v>
      </c>
      <c r="B368" s="3" t="str">
        <f t="shared" si="1"/>
        <v>#REF!</v>
      </c>
    </row>
    <row r="369">
      <c r="A369" s="24">
        <v>169869.0</v>
      </c>
      <c r="B369" s="3" t="str">
        <f t="shared" si="1"/>
        <v>#REF!</v>
      </c>
    </row>
    <row r="370">
      <c r="A370" s="23">
        <v>41050.0</v>
      </c>
      <c r="B370" s="3" t="str">
        <f t="shared" si="1"/>
        <v>#REF!</v>
      </c>
    </row>
    <row r="371">
      <c r="A371" s="21">
        <v>106.24</v>
      </c>
      <c r="B371" s="3" t="str">
        <f t="shared" si="1"/>
        <v>#REF!</v>
      </c>
    </row>
    <row r="372">
      <c r="A372" s="21">
        <v>108.69</v>
      </c>
      <c r="B372" s="3" t="str">
        <f t="shared" si="1"/>
        <v>#REF!</v>
      </c>
    </row>
    <row r="373">
      <c r="A373" s="21">
        <v>106.15</v>
      </c>
      <c r="B373" s="3" t="str">
        <f t="shared" si="1"/>
        <v>#REF!</v>
      </c>
    </row>
    <row r="374">
      <c r="A374" s="21">
        <v>108.13</v>
      </c>
      <c r="B374" s="3" t="str">
        <f t="shared" si="1"/>
        <v>#REF!</v>
      </c>
    </row>
    <row r="375">
      <c r="A375" s="25">
        <f>+1.61</f>
        <v>1.61</v>
      </c>
      <c r="B375" s="3" t="str">
        <f t="shared" si="1"/>
        <v>#REF!</v>
      </c>
    </row>
    <row r="376">
      <c r="A376" s="25">
        <f>+1.51%</f>
        <v>0.0151</v>
      </c>
      <c r="B376" s="3" t="str">
        <f t="shared" si="1"/>
        <v>#REF!</v>
      </c>
    </row>
    <row r="377">
      <c r="A377" s="26">
        <v>77057.0</v>
      </c>
      <c r="B377" s="3" t="str">
        <f t="shared" si="1"/>
        <v>#REF!</v>
      </c>
    </row>
    <row r="378">
      <c r="A378" s="26">
        <v>171637.0</v>
      </c>
      <c r="B378" s="3" t="str">
        <f t="shared" si="1"/>
        <v>#REF!</v>
      </c>
    </row>
    <row r="379">
      <c r="A379" s="27">
        <v>41047.0</v>
      </c>
      <c r="B379" s="3" t="str">
        <f t="shared" si="1"/>
        <v>#REF!</v>
      </c>
    </row>
    <row r="380">
      <c r="A380" s="28">
        <v>106.4</v>
      </c>
      <c r="B380" s="3" t="str">
        <f t="shared" si="1"/>
        <v>#REF!</v>
      </c>
    </row>
    <row r="381">
      <c r="A381" s="28">
        <v>107.38</v>
      </c>
      <c r="B381" s="3" t="str">
        <f t="shared" si="1"/>
        <v>#REF!</v>
      </c>
    </row>
    <row r="382">
      <c r="A382" s="28">
        <v>105.88</v>
      </c>
      <c r="B382" s="3" t="str">
        <f t="shared" si="1"/>
        <v>#REF!</v>
      </c>
    </row>
    <row r="383">
      <c r="A383" s="28">
        <v>106.52</v>
      </c>
      <c r="B383" s="3" t="str">
        <f t="shared" si="1"/>
        <v>#REF!</v>
      </c>
    </row>
    <row r="384">
      <c r="A384" s="21">
        <v>-0.44</v>
      </c>
      <c r="B384" s="3" t="str">
        <f t="shared" si="1"/>
        <v>#REF!</v>
      </c>
    </row>
    <row r="385">
      <c r="A385" s="22">
        <v>-0.0041</v>
      </c>
      <c r="B385" s="3" t="str">
        <f t="shared" si="1"/>
        <v>#REF!</v>
      </c>
    </row>
    <row r="386">
      <c r="A386" s="24">
        <v>85423.0</v>
      </c>
      <c r="B386" s="3" t="str">
        <f t="shared" si="1"/>
        <v>#REF!</v>
      </c>
    </row>
    <row r="387">
      <c r="A387" s="24">
        <v>169213.0</v>
      </c>
      <c r="B387" s="3" t="str">
        <f t="shared" si="1"/>
        <v>#REF!</v>
      </c>
    </row>
    <row r="388">
      <c r="A388" s="23">
        <v>41046.0</v>
      </c>
      <c r="B388" s="3" t="str">
        <f t="shared" si="1"/>
        <v>#REF!</v>
      </c>
    </row>
    <row r="389">
      <c r="A389" s="21">
        <v>109.13</v>
      </c>
      <c r="B389" s="3" t="str">
        <f t="shared" si="1"/>
        <v>#REF!</v>
      </c>
    </row>
    <row r="390">
      <c r="A390" s="21">
        <v>109.6</v>
      </c>
      <c r="B390" s="3" t="str">
        <f t="shared" si="1"/>
        <v>#REF!</v>
      </c>
    </row>
    <row r="391">
      <c r="A391" s="21">
        <v>106.12</v>
      </c>
      <c r="B391" s="3" t="str">
        <f t="shared" si="1"/>
        <v>#REF!</v>
      </c>
    </row>
    <row r="392">
      <c r="A392" s="21">
        <v>106.96</v>
      </c>
      <c r="B392" s="3" t="str">
        <f t="shared" si="1"/>
        <v>#REF!</v>
      </c>
    </row>
    <row r="393">
      <c r="A393" s="21">
        <v>-2.31</v>
      </c>
      <c r="B393" s="3" t="str">
        <f t="shared" si="1"/>
        <v>#REF!</v>
      </c>
    </row>
    <row r="394">
      <c r="A394" s="22">
        <v>-0.0211</v>
      </c>
      <c r="B394" s="3" t="str">
        <f t="shared" si="1"/>
        <v>#REF!</v>
      </c>
    </row>
    <row r="395">
      <c r="A395" s="24">
        <v>153587.0</v>
      </c>
      <c r="B395" s="3" t="str">
        <f t="shared" si="1"/>
        <v>#REF!</v>
      </c>
    </row>
    <row r="396">
      <c r="A396" s="24">
        <v>166292.0</v>
      </c>
      <c r="B396" s="3" t="str">
        <f t="shared" si="1"/>
        <v>#REF!</v>
      </c>
    </row>
    <row r="397">
      <c r="A397" s="23">
        <v>41045.0</v>
      </c>
      <c r="B397" s="3" t="str">
        <f t="shared" si="1"/>
        <v>#REF!</v>
      </c>
    </row>
    <row r="398">
      <c r="A398" s="21">
        <v>110.39</v>
      </c>
      <c r="B398" s="3" t="str">
        <f t="shared" si="1"/>
        <v>#REF!</v>
      </c>
    </row>
    <row r="399">
      <c r="A399" s="21">
        <v>110.89</v>
      </c>
      <c r="B399" s="3" t="str">
        <f t="shared" si="1"/>
        <v>#REF!</v>
      </c>
    </row>
    <row r="400">
      <c r="A400" s="21">
        <v>108.63</v>
      </c>
      <c r="B400" s="3" t="str">
        <f t="shared" si="1"/>
        <v>#REF!</v>
      </c>
    </row>
    <row r="401">
      <c r="A401" s="21">
        <v>109.27</v>
      </c>
      <c r="B401" s="3" t="str">
        <f t="shared" si="1"/>
        <v>#REF!</v>
      </c>
    </row>
    <row r="402">
      <c r="A402" s="21">
        <v>-1.56</v>
      </c>
      <c r="B402" s="3" t="str">
        <f t="shared" si="1"/>
        <v>#REF!</v>
      </c>
    </row>
    <row r="403">
      <c r="A403" s="22">
        <v>-0.0141</v>
      </c>
      <c r="B403" s="3" t="str">
        <f t="shared" si="1"/>
        <v>#REF!</v>
      </c>
    </row>
    <row r="404">
      <c r="A404" s="24">
        <v>111231.0</v>
      </c>
      <c r="B404" s="3" t="str">
        <f t="shared" si="1"/>
        <v>#REF!</v>
      </c>
    </row>
    <row r="405">
      <c r="A405" s="24">
        <v>158961.0</v>
      </c>
      <c r="B405" s="3" t="str">
        <f t="shared" si="1"/>
        <v>#REF!</v>
      </c>
    </row>
    <row r="406">
      <c r="A406" s="23">
        <v>41044.0</v>
      </c>
      <c r="B406" s="3" t="str">
        <f t="shared" si="1"/>
        <v>#REF!</v>
      </c>
    </row>
    <row r="407">
      <c r="A407" s="21">
        <v>109.98</v>
      </c>
      <c r="B407" s="3" t="str">
        <f t="shared" si="1"/>
        <v>#REF!</v>
      </c>
    </row>
    <row r="408">
      <c r="A408" s="21">
        <v>111.39</v>
      </c>
      <c r="B408" s="3" t="str">
        <f t="shared" si="1"/>
        <v>#REF!</v>
      </c>
    </row>
    <row r="409">
      <c r="A409" s="21">
        <v>109.82</v>
      </c>
      <c r="B409" s="3" t="str">
        <f t="shared" si="1"/>
        <v>#REF!</v>
      </c>
    </row>
    <row r="410">
      <c r="A410" s="21">
        <v>110.83</v>
      </c>
      <c r="B410" s="3" t="str">
        <f t="shared" si="1"/>
        <v>#REF!</v>
      </c>
    </row>
    <row r="411">
      <c r="A411" s="25">
        <f>+0.35</f>
        <v>0.35</v>
      </c>
      <c r="B411" s="3" t="str">
        <f t="shared" si="1"/>
        <v>#REF!</v>
      </c>
    </row>
    <row r="412">
      <c r="A412" s="25">
        <f>+0.32%</f>
        <v>0.0032</v>
      </c>
      <c r="B412" s="3" t="str">
        <f t="shared" si="1"/>
        <v>#REF!</v>
      </c>
    </row>
    <row r="413">
      <c r="A413" s="26">
        <v>82495.0</v>
      </c>
      <c r="B413" s="3" t="str">
        <f t="shared" si="1"/>
        <v>#REF!</v>
      </c>
    </row>
    <row r="414">
      <c r="A414" s="26">
        <v>161223.0</v>
      </c>
      <c r="B414" s="3" t="str">
        <f t="shared" si="1"/>
        <v>#REF!</v>
      </c>
    </row>
    <row r="415">
      <c r="A415" s="27">
        <v>41043.0</v>
      </c>
      <c r="B415" s="3" t="str">
        <f t="shared" si="1"/>
        <v>#REF!</v>
      </c>
    </row>
    <row r="416">
      <c r="A416" s="28">
        <v>111.1</v>
      </c>
      <c r="B416" s="3" t="str">
        <f t="shared" si="1"/>
        <v>#REF!</v>
      </c>
    </row>
    <row r="417">
      <c r="A417" s="28">
        <v>111.1</v>
      </c>
      <c r="B417" s="3" t="str">
        <f t="shared" si="1"/>
        <v>#REF!</v>
      </c>
    </row>
    <row r="418">
      <c r="A418" s="28">
        <v>109.13</v>
      </c>
      <c r="B418" s="3" t="str">
        <f t="shared" si="1"/>
        <v>#REF!</v>
      </c>
    </row>
    <row r="419">
      <c r="A419" s="28">
        <v>110.48</v>
      </c>
      <c r="B419" s="3" t="str">
        <f t="shared" si="1"/>
        <v>#REF!</v>
      </c>
    </row>
    <row r="420">
      <c r="A420" s="21">
        <v>-0.83</v>
      </c>
      <c r="B420" s="3" t="str">
        <f t="shared" si="1"/>
        <v>#REF!</v>
      </c>
    </row>
    <row r="421">
      <c r="A421" s="22">
        <v>-0.0075</v>
      </c>
      <c r="B421" s="3" t="str">
        <f t="shared" si="1"/>
        <v>#REF!</v>
      </c>
    </row>
    <row r="422">
      <c r="A422" s="24">
        <v>74756.0</v>
      </c>
      <c r="B422" s="3" t="str">
        <f t="shared" si="1"/>
        <v>#REF!</v>
      </c>
    </row>
    <row r="423">
      <c r="A423" s="24">
        <v>160280.0</v>
      </c>
      <c r="B423" s="3" t="str">
        <f t="shared" si="1"/>
        <v>#REF!</v>
      </c>
    </row>
    <row r="424">
      <c r="A424" s="23">
        <v>41040.0</v>
      </c>
      <c r="B424" s="3" t="str">
        <f t="shared" si="1"/>
        <v>#REF!</v>
      </c>
    </row>
    <row r="425">
      <c r="A425" s="21">
        <v>111.21</v>
      </c>
      <c r="B425" s="3" t="str">
        <f t="shared" si="1"/>
        <v>#REF!</v>
      </c>
    </row>
    <row r="426">
      <c r="A426" s="21">
        <v>111.87</v>
      </c>
      <c r="B426" s="3" t="str">
        <f t="shared" si="1"/>
        <v>#REF!</v>
      </c>
    </row>
    <row r="427">
      <c r="A427" s="21">
        <v>110.67</v>
      </c>
      <c r="B427" s="3" t="str">
        <f t="shared" si="1"/>
        <v>#REF!</v>
      </c>
    </row>
    <row r="428">
      <c r="A428" s="21">
        <v>111.31</v>
      </c>
      <c r="B428" s="3" t="str">
        <f t="shared" si="1"/>
        <v>#REF!</v>
      </c>
    </row>
    <row r="429">
      <c r="A429" s="21">
        <v>-0.63</v>
      </c>
      <c r="B429" s="3" t="str">
        <f t="shared" si="1"/>
        <v>#REF!</v>
      </c>
    </row>
    <row r="430">
      <c r="A430" s="22">
        <v>-0.0056</v>
      </c>
      <c r="B430" s="3" t="str">
        <f t="shared" si="1"/>
        <v>#REF!</v>
      </c>
    </row>
    <row r="431">
      <c r="A431" s="24">
        <v>78405.0</v>
      </c>
      <c r="B431" s="3" t="str">
        <f t="shared" si="1"/>
        <v>#REF!</v>
      </c>
    </row>
    <row r="432">
      <c r="A432" s="24">
        <v>160971.0</v>
      </c>
      <c r="B432" s="3" t="str">
        <f t="shared" si="1"/>
        <v>#REF!</v>
      </c>
    </row>
    <row r="433">
      <c r="A433" s="23">
        <v>41039.0</v>
      </c>
      <c r="B433" s="3" t="str">
        <f t="shared" si="1"/>
        <v>#REF!</v>
      </c>
    </row>
    <row r="434">
      <c r="A434" s="21">
        <v>111.96</v>
      </c>
      <c r="B434" s="3" t="str">
        <f t="shared" si="1"/>
        <v>#REF!</v>
      </c>
    </row>
    <row r="435">
      <c r="A435" s="21">
        <v>112.72</v>
      </c>
      <c r="B435" s="3" t="str">
        <f t="shared" si="1"/>
        <v>#REF!</v>
      </c>
    </row>
    <row r="436">
      <c r="A436" s="21">
        <v>111.33</v>
      </c>
      <c r="B436" s="3" t="str">
        <f t="shared" si="1"/>
        <v>#REF!</v>
      </c>
    </row>
    <row r="437">
      <c r="A437" s="21">
        <v>111.94</v>
      </c>
      <c r="B437" s="3" t="str">
        <f t="shared" si="1"/>
        <v>#REF!</v>
      </c>
    </row>
    <row r="438">
      <c r="A438" s="21">
        <v>-0.39</v>
      </c>
      <c r="B438" s="3" t="str">
        <f t="shared" si="1"/>
        <v>#REF!</v>
      </c>
    </row>
    <row r="439">
      <c r="A439" s="22">
        <v>-0.0035</v>
      </c>
      <c r="B439" s="3" t="str">
        <f t="shared" si="1"/>
        <v>#REF!</v>
      </c>
    </row>
    <row r="440">
      <c r="A440" s="24">
        <v>68413.0</v>
      </c>
      <c r="B440" s="3" t="str">
        <f t="shared" si="1"/>
        <v>#REF!</v>
      </c>
    </row>
    <row r="441">
      <c r="A441" s="24">
        <v>153650.0</v>
      </c>
      <c r="B441" s="3" t="str">
        <f t="shared" si="1"/>
        <v>#REF!</v>
      </c>
    </row>
    <row r="442">
      <c r="A442" s="23">
        <v>41038.0</v>
      </c>
      <c r="B442" s="3" t="str">
        <f t="shared" si="1"/>
        <v>#REF!</v>
      </c>
    </row>
    <row r="443">
      <c r="A443" s="21">
        <v>112.3</v>
      </c>
      <c r="B443" s="3" t="str">
        <f t="shared" si="1"/>
        <v>#REF!</v>
      </c>
    </row>
    <row r="444">
      <c r="A444" s="21">
        <v>112.37</v>
      </c>
      <c r="B444" s="3" t="str">
        <f t="shared" si="1"/>
        <v>#REF!</v>
      </c>
    </row>
    <row r="445">
      <c r="A445" s="21">
        <v>110.57</v>
      </c>
      <c r="B445" s="3" t="str">
        <f t="shared" si="1"/>
        <v>#REF!</v>
      </c>
    </row>
    <row r="446">
      <c r="A446" s="21">
        <v>112.33</v>
      </c>
      <c r="B446" s="3" t="str">
        <f t="shared" si="1"/>
        <v>#REF!</v>
      </c>
    </row>
    <row r="447">
      <c r="A447" s="25">
        <f>+0.34</f>
        <v>0.34</v>
      </c>
      <c r="B447" s="3" t="str">
        <f t="shared" si="1"/>
        <v>#REF!</v>
      </c>
    </row>
    <row r="448">
      <c r="A448" s="25">
        <f>+0.3%</f>
        <v>0.003</v>
      </c>
      <c r="B448" s="3" t="str">
        <f t="shared" si="1"/>
        <v>#REF!</v>
      </c>
    </row>
    <row r="449">
      <c r="A449" s="26">
        <v>72601.0</v>
      </c>
      <c r="B449" s="3" t="str">
        <f t="shared" si="1"/>
        <v>#REF!</v>
      </c>
    </row>
    <row r="450">
      <c r="A450" s="26">
        <v>147667.0</v>
      </c>
      <c r="B450" s="3" t="str">
        <f t="shared" si="1"/>
        <v>#REF!</v>
      </c>
    </row>
    <row r="451">
      <c r="A451" s="27">
        <v>41037.0</v>
      </c>
      <c r="B451" s="3" t="str">
        <f t="shared" si="1"/>
        <v>#REF!</v>
      </c>
    </row>
    <row r="452">
      <c r="A452" s="28">
        <v>112.5</v>
      </c>
      <c r="B452" s="3" t="str">
        <f t="shared" si="1"/>
        <v>#REF!</v>
      </c>
    </row>
    <row r="453">
      <c r="A453" s="28">
        <v>112.76</v>
      </c>
      <c r="B453" s="3" t="str">
        <f t="shared" si="1"/>
        <v>#REF!</v>
      </c>
    </row>
    <row r="454">
      <c r="A454" s="28">
        <v>109.96</v>
      </c>
      <c r="B454" s="3" t="str">
        <f t="shared" si="1"/>
        <v>#REF!</v>
      </c>
    </row>
    <row r="455">
      <c r="A455" s="28">
        <v>111.99</v>
      </c>
      <c r="B455" s="3" t="str">
        <f t="shared" si="1"/>
        <v>#REF!</v>
      </c>
    </row>
    <row r="456">
      <c r="A456" s="21">
        <v>-0.42</v>
      </c>
      <c r="B456" s="3" t="str">
        <f t="shared" si="1"/>
        <v>#REF!</v>
      </c>
    </row>
    <row r="457">
      <c r="A457" s="22">
        <v>-0.0037</v>
      </c>
      <c r="B457" s="3" t="str">
        <f t="shared" si="1"/>
        <v>#REF!</v>
      </c>
    </row>
    <row r="458">
      <c r="A458" s="24">
        <v>68327.0</v>
      </c>
      <c r="B458" s="3" t="str">
        <f t="shared" si="1"/>
        <v>#REF!</v>
      </c>
    </row>
    <row r="459">
      <c r="A459" s="24">
        <v>138393.0</v>
      </c>
      <c r="B459" s="3" t="str">
        <f t="shared" si="1"/>
        <v>#REF!</v>
      </c>
    </row>
    <row r="460">
      <c r="A460" s="23">
        <v>41036.0</v>
      </c>
      <c r="B460" s="3" t="str">
        <f t="shared" si="1"/>
        <v>#REF!</v>
      </c>
    </row>
    <row r="461">
      <c r="A461" s="21">
        <v>112.0</v>
      </c>
      <c r="B461" s="3" t="str">
        <f t="shared" si="1"/>
        <v>#REF!</v>
      </c>
    </row>
    <row r="462">
      <c r="A462" s="21">
        <v>112.62</v>
      </c>
      <c r="B462" s="3" t="str">
        <f t="shared" si="1"/>
        <v>#REF!</v>
      </c>
    </row>
    <row r="463">
      <c r="A463" s="21">
        <v>109.67</v>
      </c>
      <c r="B463" s="3" t="str">
        <f t="shared" si="1"/>
        <v>#REF!</v>
      </c>
    </row>
    <row r="464">
      <c r="A464" s="21">
        <v>112.41</v>
      </c>
      <c r="B464" s="3" t="str">
        <f t="shared" si="1"/>
        <v>#REF!</v>
      </c>
    </row>
    <row r="465">
      <c r="A465" s="21">
        <v>-0.05</v>
      </c>
      <c r="B465" s="3" t="str">
        <f t="shared" si="1"/>
        <v>#REF!</v>
      </c>
    </row>
    <row r="466">
      <c r="A466" s="22">
        <v>-4.0E-4</v>
      </c>
      <c r="B466" s="3" t="str">
        <f t="shared" si="1"/>
        <v>#REF!</v>
      </c>
    </row>
    <row r="467">
      <c r="A467" s="24">
        <v>49794.0</v>
      </c>
      <c r="B467" s="3" t="str">
        <f t="shared" si="1"/>
        <v>#REF!</v>
      </c>
    </row>
    <row r="468">
      <c r="A468" s="24">
        <v>134835.0</v>
      </c>
      <c r="B468" s="3" t="str">
        <f t="shared" si="1"/>
        <v>#REF!</v>
      </c>
    </row>
    <row r="469">
      <c r="A469" s="23">
        <v>41033.0</v>
      </c>
      <c r="B469" s="3" t="str">
        <f t="shared" si="1"/>
        <v>#REF!</v>
      </c>
    </row>
    <row r="470">
      <c r="A470" s="21">
        <v>115.46</v>
      </c>
      <c r="B470" s="3" t="str">
        <f t="shared" si="1"/>
        <v>#REF!</v>
      </c>
    </row>
    <row r="471">
      <c r="A471" s="21">
        <v>115.66</v>
      </c>
      <c r="B471" s="3" t="str">
        <f t="shared" si="1"/>
        <v>#REF!</v>
      </c>
    </row>
    <row r="472">
      <c r="A472" s="21">
        <v>111.27</v>
      </c>
      <c r="B472" s="3" t="str">
        <f t="shared" si="1"/>
        <v>#REF!</v>
      </c>
    </row>
    <row r="473">
      <c r="A473" s="21">
        <v>112.46</v>
      </c>
      <c r="B473" s="3" t="str">
        <f t="shared" si="1"/>
        <v>#REF!</v>
      </c>
    </row>
    <row r="474">
      <c r="A474" s="21">
        <v>-3.07</v>
      </c>
      <c r="B474" s="3" t="str">
        <f t="shared" si="1"/>
        <v>#REF!</v>
      </c>
    </row>
    <row r="475">
      <c r="A475" s="22">
        <v>-0.0266</v>
      </c>
      <c r="B475" s="3" t="str">
        <f t="shared" si="1"/>
        <v>#REF!</v>
      </c>
    </row>
    <row r="476">
      <c r="A476" s="24">
        <v>80762.0</v>
      </c>
      <c r="B476" s="3" t="str">
        <f t="shared" si="1"/>
        <v>#REF!</v>
      </c>
    </row>
    <row r="477">
      <c r="A477" s="24">
        <v>124826.0</v>
      </c>
      <c r="B477" s="3" t="str">
        <f t="shared" si="1"/>
        <v>#REF!</v>
      </c>
    </row>
    <row r="478">
      <c r="A478" s="23">
        <v>41032.0</v>
      </c>
      <c r="B478" s="3" t="str">
        <f t="shared" si="1"/>
        <v>#REF!</v>
      </c>
    </row>
    <row r="479">
      <c r="A479" s="21">
        <v>117.66</v>
      </c>
      <c r="B479" s="3" t="str">
        <f t="shared" si="1"/>
        <v>#REF!</v>
      </c>
    </row>
    <row r="480">
      <c r="A480" s="21">
        <v>117.73</v>
      </c>
      <c r="B480" s="3" t="str">
        <f t="shared" si="1"/>
        <v>#REF!</v>
      </c>
    </row>
    <row r="481">
      <c r="A481" s="21">
        <v>115.38</v>
      </c>
      <c r="B481" s="3" t="str">
        <f t="shared" si="1"/>
        <v>#REF!</v>
      </c>
    </row>
    <row r="482">
      <c r="A482" s="21">
        <v>115.53</v>
      </c>
      <c r="B482" s="3" t="str">
        <f t="shared" si="1"/>
        <v>#REF!</v>
      </c>
    </row>
    <row r="483">
      <c r="A483" s="21">
        <v>-2.0</v>
      </c>
      <c r="B483" s="3" t="str">
        <f t="shared" si="1"/>
        <v>#REF!</v>
      </c>
    </row>
    <row r="484">
      <c r="A484" s="22">
        <v>-0.017</v>
      </c>
      <c r="B484" s="3" t="str">
        <f t="shared" si="1"/>
        <v>#REF!</v>
      </c>
    </row>
    <row r="485">
      <c r="A485" s="24">
        <v>61467.0</v>
      </c>
      <c r="B485" s="3" t="str">
        <f t="shared" si="1"/>
        <v>#REF!</v>
      </c>
    </row>
    <row r="486">
      <c r="A486" s="24">
        <v>118017.0</v>
      </c>
      <c r="B486" s="3" t="str">
        <f t="shared" si="1"/>
        <v>#REF!</v>
      </c>
    </row>
    <row r="487">
      <c r="A487" s="23">
        <v>41031.0</v>
      </c>
      <c r="B487" s="3" t="str">
        <f t="shared" si="1"/>
        <v>#REF!</v>
      </c>
    </row>
    <row r="488">
      <c r="A488" s="21">
        <v>118.87</v>
      </c>
      <c r="B488" s="3" t="str">
        <f t="shared" si="1"/>
        <v>#REF!</v>
      </c>
    </row>
    <row r="489">
      <c r="A489" s="21">
        <v>118.99</v>
      </c>
      <c r="B489" s="3" t="str">
        <f t="shared" si="1"/>
        <v>#REF!</v>
      </c>
    </row>
    <row r="490">
      <c r="A490" s="21">
        <v>116.95</v>
      </c>
      <c r="B490" s="3" t="str">
        <f t="shared" si="1"/>
        <v>#REF!</v>
      </c>
    </row>
    <row r="491">
      <c r="A491" s="21">
        <v>117.53</v>
      </c>
      <c r="B491" s="3" t="str">
        <f t="shared" si="1"/>
        <v>#REF!</v>
      </c>
    </row>
    <row r="492">
      <c r="A492" s="21">
        <v>-1.39</v>
      </c>
      <c r="B492" s="3" t="str">
        <f t="shared" si="1"/>
        <v>#REF!</v>
      </c>
    </row>
    <row r="493">
      <c r="A493" s="22">
        <v>-0.0117</v>
      </c>
      <c r="B493" s="3" t="str">
        <f t="shared" si="1"/>
        <v>#REF!</v>
      </c>
    </row>
    <row r="494">
      <c r="A494" s="24">
        <v>52402.0</v>
      </c>
      <c r="B494" s="3" t="str">
        <f t="shared" si="1"/>
        <v>#REF!</v>
      </c>
    </row>
    <row r="495">
      <c r="A495" s="24">
        <v>115785.0</v>
      </c>
      <c r="B495" s="3" t="str">
        <f t="shared" si="1"/>
        <v>#REF!</v>
      </c>
    </row>
    <row r="496">
      <c r="A496" s="23">
        <v>41030.0</v>
      </c>
      <c r="B496" s="3" t="str">
        <f t="shared" si="1"/>
        <v>#REF!</v>
      </c>
    </row>
    <row r="497">
      <c r="A497" s="21">
        <v>118.86</v>
      </c>
      <c r="B497" s="3" t="str">
        <f t="shared" si="1"/>
        <v>#REF!</v>
      </c>
    </row>
    <row r="498">
      <c r="A498" s="21">
        <v>119.32</v>
      </c>
      <c r="B498" s="3" t="str">
        <f t="shared" si="1"/>
        <v>#REF!</v>
      </c>
    </row>
    <row r="499">
      <c r="A499" s="21">
        <v>118.12</v>
      </c>
      <c r="B499" s="3" t="str">
        <f t="shared" si="1"/>
        <v>#REF!</v>
      </c>
    </row>
    <row r="500">
      <c r="A500" s="21">
        <v>118.92</v>
      </c>
      <c r="B500" s="3" t="str">
        <f t="shared" si="1"/>
        <v>#REF!</v>
      </c>
    </row>
    <row r="501">
      <c r="A501" s="25">
        <f>+0.12</f>
        <v>0.12</v>
      </c>
      <c r="B501" s="3" t="str">
        <f t="shared" si="1"/>
        <v>#REF!</v>
      </c>
    </row>
    <row r="502">
      <c r="A502" s="25">
        <f>+0.1%</f>
        <v>0.001</v>
      </c>
      <c r="B502" s="3" t="str">
        <f t="shared" si="1"/>
        <v>#REF!</v>
      </c>
    </row>
    <row r="503">
      <c r="A503" s="26">
        <v>46165.0</v>
      </c>
      <c r="B503" s="3" t="str">
        <f t="shared" si="1"/>
        <v>#REF!</v>
      </c>
    </row>
    <row r="504">
      <c r="A504" s="26">
        <v>114563.0</v>
      </c>
      <c r="B504" s="3" t="str">
        <f t="shared" si="1"/>
        <v>#REF!</v>
      </c>
    </row>
    <row r="505">
      <c r="A505" s="27">
        <v>41029.0</v>
      </c>
      <c r="B505" s="3" t="str">
        <f t="shared" si="1"/>
        <v>#REF!</v>
      </c>
    </row>
    <row r="506">
      <c r="A506" s="28">
        <v>118.68</v>
      </c>
      <c r="B506" s="3" t="str">
        <f t="shared" si="1"/>
        <v>#REF!</v>
      </c>
    </row>
    <row r="507">
      <c r="A507" s="28">
        <v>119.02</v>
      </c>
      <c r="B507" s="3" t="str">
        <f t="shared" si="1"/>
        <v>#REF!</v>
      </c>
    </row>
    <row r="508">
      <c r="A508" s="28">
        <v>118.11</v>
      </c>
      <c r="B508" s="3" t="str">
        <f t="shared" si="1"/>
        <v>#REF!</v>
      </c>
    </row>
    <row r="509">
      <c r="A509" s="28">
        <v>118.8</v>
      </c>
      <c r="B509" s="3" t="str">
        <f t="shared" si="1"/>
        <v>#REF!</v>
      </c>
    </row>
    <row r="510">
      <c r="A510" s="21">
        <v>-0.16</v>
      </c>
      <c r="B510" s="3" t="str">
        <f t="shared" si="1"/>
        <v>#REF!</v>
      </c>
    </row>
    <row r="511">
      <c r="A511" s="22">
        <v>-0.0013</v>
      </c>
      <c r="B511" s="3" t="str">
        <f t="shared" si="1"/>
        <v>#REF!</v>
      </c>
    </row>
    <row r="512">
      <c r="A512" s="24">
        <v>46051.0</v>
      </c>
      <c r="B512" s="3" t="str">
        <f t="shared" si="1"/>
        <v>#REF!</v>
      </c>
    </row>
    <row r="513">
      <c r="A513" s="24">
        <v>114489.0</v>
      </c>
      <c r="B513" s="3" t="str">
        <f t="shared" si="1"/>
        <v>#REF!</v>
      </c>
    </row>
    <row r="514">
      <c r="A514" s="23">
        <v>41026.0</v>
      </c>
      <c r="B514" s="3" t="str">
        <f t="shared" si="1"/>
        <v>#REF!</v>
      </c>
    </row>
    <row r="515">
      <c r="A515" s="21">
        <v>118.68</v>
      </c>
      <c r="B515" s="3" t="str">
        <f t="shared" si="1"/>
        <v>#REF!</v>
      </c>
    </row>
    <row r="516">
      <c r="A516" s="21">
        <v>119.04</v>
      </c>
      <c r="B516" s="3" t="str">
        <f t="shared" si="1"/>
        <v>#REF!</v>
      </c>
    </row>
    <row r="517">
      <c r="A517" s="21">
        <v>118.15</v>
      </c>
      <c r="B517" s="3" t="str">
        <f t="shared" si="1"/>
        <v>#REF!</v>
      </c>
    </row>
    <row r="518">
      <c r="A518" s="21">
        <v>118.96</v>
      </c>
      <c r="B518" s="3" t="str">
        <f t="shared" si="1"/>
        <v>#REF!</v>
      </c>
    </row>
    <row r="519">
      <c r="A519" s="21">
        <v>-0.13</v>
      </c>
      <c r="B519" s="3" t="str">
        <f t="shared" si="1"/>
        <v>#REF!</v>
      </c>
    </row>
    <row r="520">
      <c r="A520" s="22">
        <v>-0.0011</v>
      </c>
      <c r="B520" s="3" t="str">
        <f t="shared" si="1"/>
        <v>#REF!</v>
      </c>
    </row>
    <row r="521">
      <c r="A521" s="24">
        <v>46355.0</v>
      </c>
      <c r="B521" s="3" t="str">
        <f t="shared" si="1"/>
        <v>#REF!</v>
      </c>
    </row>
    <row r="522">
      <c r="A522" s="24">
        <v>110211.0</v>
      </c>
      <c r="B522" s="3" t="str">
        <f t="shared" si="1"/>
        <v>#REF!</v>
      </c>
    </row>
    <row r="523">
      <c r="A523" s="23">
        <v>41025.0</v>
      </c>
      <c r="B523" s="3" t="str">
        <f t="shared" si="1"/>
        <v>#REF!</v>
      </c>
    </row>
    <row r="524">
      <c r="A524" s="21">
        <v>118.33</v>
      </c>
      <c r="B524" s="3" t="str">
        <f t="shared" si="1"/>
        <v>#REF!</v>
      </c>
    </row>
    <row r="525">
      <c r="A525" s="21">
        <v>119.25</v>
      </c>
      <c r="B525" s="3" t="str">
        <f t="shared" si="1"/>
        <v>#REF!</v>
      </c>
    </row>
    <row r="526">
      <c r="A526" s="21">
        <v>117.97</v>
      </c>
      <c r="B526" s="3" t="str">
        <f t="shared" si="1"/>
        <v>#REF!</v>
      </c>
    </row>
    <row r="527">
      <c r="A527" s="21">
        <v>119.09</v>
      </c>
      <c r="B527" s="3" t="str">
        <f t="shared" si="1"/>
        <v>#REF!</v>
      </c>
    </row>
    <row r="528">
      <c r="A528" s="25">
        <f>+0.69</f>
        <v>0.69</v>
      </c>
      <c r="B528" s="3" t="str">
        <f t="shared" si="1"/>
        <v>#REF!</v>
      </c>
    </row>
    <row r="529">
      <c r="A529" s="25">
        <f>+0.58%</f>
        <v>0.0058</v>
      </c>
      <c r="B529" s="3" t="str">
        <f t="shared" si="1"/>
        <v>#REF!</v>
      </c>
    </row>
    <row r="530">
      <c r="A530" s="26">
        <v>73280.0</v>
      </c>
      <c r="B530" s="3" t="str">
        <f t="shared" si="1"/>
        <v>#REF!</v>
      </c>
    </row>
    <row r="531">
      <c r="A531" s="26">
        <v>110903.0</v>
      </c>
      <c r="B531" s="3" t="str">
        <f t="shared" si="1"/>
        <v>#REF!</v>
      </c>
    </row>
    <row r="532">
      <c r="A532" s="27">
        <v>41024.0</v>
      </c>
      <c r="B532" s="3" t="str">
        <f t="shared" si="1"/>
        <v>#REF!</v>
      </c>
    </row>
    <row r="533">
      <c r="A533" s="28">
        <v>117.87</v>
      </c>
      <c r="B533" s="3" t="str">
        <f t="shared" si="1"/>
        <v>#REF!</v>
      </c>
    </row>
    <row r="534">
      <c r="A534" s="28">
        <v>118.6</v>
      </c>
      <c r="B534" s="3" t="str">
        <f t="shared" si="1"/>
        <v>#REF!</v>
      </c>
    </row>
    <row r="535">
      <c r="A535" s="28">
        <v>116.97</v>
      </c>
      <c r="B535" s="3" t="str">
        <f t="shared" si="1"/>
        <v>#REF!</v>
      </c>
    </row>
    <row r="536">
      <c r="A536" s="28">
        <v>118.4</v>
      </c>
      <c r="B536" s="3" t="str">
        <f t="shared" si="1"/>
        <v>#REF!</v>
      </c>
    </row>
    <row r="537">
      <c r="A537" s="25">
        <f>+0.76</f>
        <v>0.76</v>
      </c>
      <c r="B537" s="3" t="str">
        <f t="shared" si="1"/>
        <v>#REF!</v>
      </c>
    </row>
    <row r="538">
      <c r="A538" s="25">
        <f>+0.65%</f>
        <v>0.0065</v>
      </c>
      <c r="B538" s="3" t="str">
        <f t="shared" si="1"/>
        <v>#REF!</v>
      </c>
    </row>
    <row r="539">
      <c r="A539" s="26">
        <v>74191.0</v>
      </c>
      <c r="B539" s="3" t="str">
        <f t="shared" si="1"/>
        <v>#REF!</v>
      </c>
    </row>
    <row r="540">
      <c r="A540" s="26">
        <v>110159.0</v>
      </c>
      <c r="B540" s="3" t="str">
        <f t="shared" si="1"/>
        <v>#REF!</v>
      </c>
    </row>
    <row r="541">
      <c r="A541" s="27">
        <v>41023.0</v>
      </c>
      <c r="B541" s="3" t="str">
        <f t="shared" si="1"/>
        <v>#REF!</v>
      </c>
    </row>
    <row r="542">
      <c r="A542" s="28">
        <v>118.04</v>
      </c>
      <c r="B542" s="3" t="str">
        <f t="shared" si="1"/>
        <v>#REF!</v>
      </c>
    </row>
    <row r="543">
      <c r="A543" s="28">
        <v>118.28</v>
      </c>
      <c r="B543" s="3" t="str">
        <f t="shared" si="1"/>
        <v>#REF!</v>
      </c>
    </row>
    <row r="544">
      <c r="A544" s="28">
        <v>117.37</v>
      </c>
      <c r="B544" s="3" t="str">
        <f t="shared" si="1"/>
        <v>#REF!</v>
      </c>
    </row>
    <row r="545">
      <c r="A545" s="28">
        <v>117.64</v>
      </c>
      <c r="B545" s="3" t="str">
        <f t="shared" si="1"/>
        <v>#REF!</v>
      </c>
    </row>
    <row r="546">
      <c r="A546" s="21">
        <v>-0.4</v>
      </c>
      <c r="B546" s="3" t="str">
        <f t="shared" si="1"/>
        <v>#REF!</v>
      </c>
    </row>
    <row r="547">
      <c r="A547" s="22">
        <v>-0.0034</v>
      </c>
      <c r="B547" s="3" t="str">
        <f t="shared" si="1"/>
        <v>#REF!</v>
      </c>
    </row>
    <row r="548">
      <c r="A548" s="24">
        <v>48982.0</v>
      </c>
      <c r="B548" s="3" t="str">
        <f t="shared" si="1"/>
        <v>#REF!</v>
      </c>
    </row>
    <row r="549">
      <c r="A549" s="24">
        <v>114814.0</v>
      </c>
      <c r="B549" s="3" t="str">
        <f t="shared" si="1"/>
        <v>#REF!</v>
      </c>
    </row>
    <row r="550">
      <c r="A550" s="23">
        <v>41022.0</v>
      </c>
      <c r="B550" s="3" t="str">
        <f t="shared" si="1"/>
        <v>#REF!</v>
      </c>
    </row>
    <row r="551">
      <c r="A551" s="21">
        <v>117.9</v>
      </c>
      <c r="B551" s="3" t="str">
        <f t="shared" si="1"/>
        <v>#REF!</v>
      </c>
    </row>
    <row r="552">
      <c r="A552" s="21">
        <v>118.21</v>
      </c>
      <c r="B552" s="3" t="str">
        <f t="shared" si="1"/>
        <v>#REF!</v>
      </c>
    </row>
    <row r="553">
      <c r="A553" s="21">
        <v>116.59</v>
      </c>
      <c r="B553" s="3" t="str">
        <f t="shared" si="1"/>
        <v>#REF!</v>
      </c>
    </row>
    <row r="554">
      <c r="A554" s="21">
        <v>118.04</v>
      </c>
      <c r="B554" s="3" t="str">
        <f t="shared" si="1"/>
        <v>#REF!</v>
      </c>
    </row>
    <row r="555">
      <c r="A555" s="21">
        <v>-0.1</v>
      </c>
      <c r="B555" s="3" t="str">
        <f t="shared" si="1"/>
        <v>#REF!</v>
      </c>
    </row>
    <row r="556">
      <c r="A556" s="22">
        <v>-8.0E-4</v>
      </c>
      <c r="B556" s="3" t="str">
        <f t="shared" si="1"/>
        <v>#REF!</v>
      </c>
    </row>
    <row r="557">
      <c r="A557" s="24">
        <v>57205.0</v>
      </c>
      <c r="B557" s="3" t="str">
        <f t="shared" si="1"/>
        <v>#REF!</v>
      </c>
    </row>
    <row r="558">
      <c r="A558" s="24">
        <v>112914.0</v>
      </c>
      <c r="B558" s="3" t="str">
        <f t="shared" si="1"/>
        <v>#REF!</v>
      </c>
    </row>
    <row r="559">
      <c r="A559" s="23">
        <v>41019.0</v>
      </c>
      <c r="B559" s="3" t="str">
        <f t="shared" si="1"/>
        <v>#REF!</v>
      </c>
    </row>
    <row r="560">
      <c r="A560" s="21">
        <v>117.46</v>
      </c>
      <c r="B560" s="3" t="str">
        <f t="shared" si="1"/>
        <v>#REF!</v>
      </c>
    </row>
    <row r="561">
      <c r="A561" s="21">
        <v>118.99</v>
      </c>
      <c r="B561" s="3" t="str">
        <f t="shared" si="1"/>
        <v>#REF!</v>
      </c>
    </row>
    <row r="562">
      <c r="A562" s="21">
        <v>117.37</v>
      </c>
      <c r="B562" s="3" t="str">
        <f t="shared" si="1"/>
        <v>#REF!</v>
      </c>
    </row>
    <row r="563">
      <c r="A563" s="21">
        <v>118.14</v>
      </c>
      <c r="B563" s="3" t="str">
        <f t="shared" si="1"/>
        <v>#REF!</v>
      </c>
    </row>
    <row r="564">
      <c r="A564" s="25">
        <f>+0.67</f>
        <v>0.67</v>
      </c>
      <c r="B564" s="3" t="str">
        <f t="shared" si="1"/>
        <v>#REF!</v>
      </c>
    </row>
    <row r="565">
      <c r="A565" s="25">
        <f>+0.57%</f>
        <v>0.0057</v>
      </c>
      <c r="B565" s="3" t="str">
        <f t="shared" si="1"/>
        <v>#REF!</v>
      </c>
    </row>
    <row r="566">
      <c r="A566" s="26">
        <v>42582.0</v>
      </c>
      <c r="B566" s="3" t="str">
        <f t="shared" si="1"/>
        <v>#REF!</v>
      </c>
    </row>
    <row r="567">
      <c r="A567" s="26">
        <v>110409.0</v>
      </c>
      <c r="B567" s="3" t="str">
        <f t="shared" si="1"/>
        <v>#REF!</v>
      </c>
    </row>
    <row r="568">
      <c r="A568" s="27">
        <v>41018.0</v>
      </c>
      <c r="B568" s="3" t="str">
        <f t="shared" si="1"/>
        <v>#REF!</v>
      </c>
    </row>
    <row r="569">
      <c r="A569" s="28">
        <v>117.82</v>
      </c>
      <c r="B569" s="3" t="str">
        <f t="shared" si="1"/>
        <v>#REF!</v>
      </c>
    </row>
    <row r="570">
      <c r="A570" s="28">
        <v>118.6</v>
      </c>
      <c r="B570" s="3" t="str">
        <f t="shared" si="1"/>
        <v>#REF!</v>
      </c>
    </row>
    <row r="571">
      <c r="A571" s="28">
        <v>117.18</v>
      </c>
      <c r="B571" s="3" t="str">
        <f t="shared" si="1"/>
        <v>#REF!</v>
      </c>
    </row>
    <row r="572">
      <c r="A572" s="28">
        <v>117.47</v>
      </c>
      <c r="B572" s="3" t="str">
        <f t="shared" si="1"/>
        <v>#REF!</v>
      </c>
    </row>
    <row r="573">
      <c r="A573" s="21">
        <v>-0.11</v>
      </c>
      <c r="B573" s="3" t="str">
        <f t="shared" si="1"/>
        <v>#REF!</v>
      </c>
    </row>
    <row r="574">
      <c r="A574" s="22">
        <v>-9.0E-4</v>
      </c>
      <c r="B574" s="3" t="str">
        <f t="shared" si="1"/>
        <v>#REF!</v>
      </c>
    </row>
    <row r="575">
      <c r="A575" s="24">
        <v>67335.0</v>
      </c>
      <c r="B575" s="3" t="str">
        <f t="shared" si="1"/>
        <v>#REF!</v>
      </c>
    </row>
    <row r="576">
      <c r="A576" s="24">
        <v>109273.0</v>
      </c>
      <c r="B576" s="3" t="str">
        <f t="shared" si="1"/>
        <v>#REF!</v>
      </c>
    </row>
    <row r="577">
      <c r="A577" s="7">
        <v>41017.0</v>
      </c>
      <c r="B577" s="3" t="str">
        <f t="shared" si="1"/>
        <v>#REF!</v>
      </c>
    </row>
    <row r="578">
      <c r="A578" s="8">
        <v>118.26</v>
      </c>
      <c r="B578" s="3" t="str">
        <f t="shared" si="1"/>
        <v>#REF!</v>
      </c>
    </row>
    <row r="579">
      <c r="A579" s="8">
        <v>118.49</v>
      </c>
      <c r="B579" s="3" t="str">
        <f t="shared" si="1"/>
        <v>#REF!</v>
      </c>
    </row>
    <row r="580">
      <c r="A580" s="8">
        <v>116.47</v>
      </c>
      <c r="B580" s="3" t="str">
        <f t="shared" si="1"/>
        <v>#REF!</v>
      </c>
    </row>
    <row r="581">
      <c r="A581" s="8">
        <v>117.58</v>
      </c>
      <c r="B581" s="3" t="str">
        <f t="shared" si="1"/>
        <v>#REF!</v>
      </c>
    </row>
    <row r="582">
      <c r="A582" s="11">
        <v>-0.81</v>
      </c>
      <c r="B582" s="3" t="str">
        <f t="shared" si="1"/>
        <v>#REF!</v>
      </c>
    </row>
    <row r="583">
      <c r="A583" s="12">
        <v>-0.0068</v>
      </c>
      <c r="B583" s="3" t="str">
        <f t="shared" si="1"/>
        <v>#REF!</v>
      </c>
    </row>
    <row r="584">
      <c r="A584" s="31">
        <v>80515.0</v>
      </c>
      <c r="B584" s="3" t="str">
        <f t="shared" si="1"/>
        <v>#REF!</v>
      </c>
    </row>
    <row r="585">
      <c r="A585" s="32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41050</v>
      </c>
      <c r="C3" s="3">
        <v>105.58</v>
      </c>
      <c r="D3" s="3">
        <v>108.03</v>
      </c>
      <c r="E3" s="3">
        <v>105.56</v>
      </c>
      <c r="F3" s="3">
        <v>107.52</v>
      </c>
      <c r="G3" s="3">
        <v>1.58</v>
      </c>
      <c r="H3" s="3">
        <v>0.0149</v>
      </c>
      <c r="I3" s="15">
        <v>39174.0</v>
      </c>
      <c r="J3" s="15">
        <v>112966.0</v>
      </c>
    </row>
    <row r="4">
      <c r="A4" s="4" t="s">
        <v>4</v>
      </c>
      <c r="B4" s="5">
        <f t="shared" si="1"/>
        <v>41051</v>
      </c>
      <c r="C4" s="3">
        <v>107.94</v>
      </c>
      <c r="D4" s="3">
        <v>108.03</v>
      </c>
      <c r="E4" s="3">
        <v>106.62</v>
      </c>
      <c r="F4" s="3">
        <v>107.16</v>
      </c>
      <c r="G4" s="3">
        <v>-0.36</v>
      </c>
      <c r="H4" s="6">
        <v>-0.0033</v>
      </c>
      <c r="I4" s="15">
        <v>51222.0</v>
      </c>
      <c r="J4" s="15">
        <v>114958.0</v>
      </c>
    </row>
    <row r="5">
      <c r="A5" s="4" t="s">
        <v>5</v>
      </c>
      <c r="B5" s="5">
        <f t="shared" si="1"/>
        <v>41052</v>
      </c>
      <c r="C5" s="3">
        <v>106.85</v>
      </c>
      <c r="D5" s="3">
        <v>106.95</v>
      </c>
      <c r="E5" s="3">
        <v>104.41</v>
      </c>
      <c r="F5" s="3">
        <v>104.56</v>
      </c>
      <c r="G5" s="3">
        <v>-2.6</v>
      </c>
      <c r="H5" s="6">
        <v>-0.0243</v>
      </c>
      <c r="I5" s="15">
        <v>61495.0</v>
      </c>
      <c r="J5" s="15">
        <v>120231.0</v>
      </c>
    </row>
    <row r="6">
      <c r="A6" s="4" t="s">
        <v>6</v>
      </c>
      <c r="B6" s="5">
        <f t="shared" si="1"/>
        <v>41053</v>
      </c>
      <c r="C6" s="3">
        <v>105.1</v>
      </c>
      <c r="D6" s="3">
        <v>106.07</v>
      </c>
      <c r="E6" s="3">
        <v>104.06</v>
      </c>
      <c r="F6" s="3">
        <v>105.45</v>
      </c>
      <c r="G6" s="3">
        <v>0.89</v>
      </c>
      <c r="H6" s="3">
        <v>0.0085</v>
      </c>
      <c r="I6" s="15">
        <v>49329.0</v>
      </c>
      <c r="J6" s="15">
        <v>129172.0</v>
      </c>
    </row>
    <row r="7">
      <c r="A7" s="4" t="s">
        <v>7</v>
      </c>
      <c r="B7" s="5">
        <f t="shared" si="1"/>
        <v>41054</v>
      </c>
      <c r="C7" s="3">
        <v>105.59</v>
      </c>
      <c r="D7" s="3">
        <v>106.19</v>
      </c>
      <c r="E7" s="3">
        <v>104.94</v>
      </c>
      <c r="F7" s="3">
        <v>105.95</v>
      </c>
      <c r="G7" s="3">
        <v>0.5</v>
      </c>
      <c r="H7" s="3">
        <v>0.004699999999999999</v>
      </c>
      <c r="I7" s="15">
        <v>59014.0</v>
      </c>
      <c r="J7" s="15">
        <v>135138.0</v>
      </c>
    </row>
    <row r="8">
      <c r="A8" s="4" t="s">
        <v>8</v>
      </c>
      <c r="B8" s="5">
        <f t="shared" si="1"/>
        <v>41057</v>
      </c>
      <c r="C8" s="3">
        <v>105.96</v>
      </c>
      <c r="D8" s="3">
        <v>107.04</v>
      </c>
      <c r="E8" s="3">
        <v>105.96</v>
      </c>
      <c r="F8" s="3">
        <v>106.24</v>
      </c>
      <c r="G8" s="3">
        <v>0.29</v>
      </c>
      <c r="H8" s="3">
        <v>0.0027</v>
      </c>
      <c r="I8" s="15">
        <v>12745.0</v>
      </c>
      <c r="J8" s="15">
        <v>135908.0</v>
      </c>
    </row>
    <row r="9">
      <c r="A9" s="4" t="s">
        <v>9</v>
      </c>
      <c r="B9" s="5">
        <f t="shared" si="1"/>
        <v>41058</v>
      </c>
      <c r="C9" s="3">
        <v>106.44</v>
      </c>
      <c r="D9" s="3">
        <v>107.2</v>
      </c>
      <c r="E9" s="3">
        <v>105.27</v>
      </c>
      <c r="F9" s="3">
        <v>105.87</v>
      </c>
      <c r="G9" s="3">
        <v>-0.37</v>
      </c>
      <c r="H9" s="6">
        <v>-0.0035</v>
      </c>
      <c r="I9" s="15">
        <v>55165.0</v>
      </c>
      <c r="J9" s="15">
        <v>130379.0</v>
      </c>
    </row>
    <row r="10">
      <c r="A10" s="7">
        <v>41050.0</v>
      </c>
      <c r="B10" s="5">
        <f t="shared" si="1"/>
        <v>41059</v>
      </c>
      <c r="C10" s="3">
        <v>105.93</v>
      </c>
      <c r="D10" s="3">
        <v>105.93</v>
      </c>
      <c r="E10" s="3">
        <v>102.14</v>
      </c>
      <c r="F10" s="3">
        <v>102.72</v>
      </c>
      <c r="G10" s="3">
        <v>-3.15</v>
      </c>
      <c r="H10" s="6">
        <v>-0.0298</v>
      </c>
      <c r="I10" s="15">
        <v>61066.0</v>
      </c>
      <c r="J10" s="15">
        <v>130419.0</v>
      </c>
    </row>
    <row r="11">
      <c r="A11" s="8">
        <v>105.58</v>
      </c>
      <c r="B11" s="5">
        <f t="shared" si="1"/>
        <v>41060</v>
      </c>
      <c r="C11" s="3">
        <v>102.49</v>
      </c>
      <c r="D11" s="3">
        <v>103.37</v>
      </c>
      <c r="E11" s="3">
        <v>100.61</v>
      </c>
      <c r="F11" s="3">
        <v>101.11</v>
      </c>
      <c r="G11" s="3">
        <v>-1.61</v>
      </c>
      <c r="H11" s="6">
        <v>-0.0157</v>
      </c>
      <c r="I11" s="15">
        <v>76648.0</v>
      </c>
      <c r="J11" s="15">
        <v>132285.0</v>
      </c>
    </row>
    <row r="12">
      <c r="A12" s="8">
        <v>108.03</v>
      </c>
      <c r="B12" s="5">
        <f t="shared" si="1"/>
        <v>41061</v>
      </c>
      <c r="C12" s="3">
        <v>100.99</v>
      </c>
      <c r="D12" s="3">
        <v>101.15</v>
      </c>
      <c r="E12" s="3">
        <v>96.79</v>
      </c>
      <c r="F12" s="3">
        <v>97.67</v>
      </c>
      <c r="G12" s="3">
        <v>-3.44</v>
      </c>
      <c r="H12" s="6">
        <v>-0.034</v>
      </c>
      <c r="I12" s="15">
        <v>94130.0</v>
      </c>
      <c r="J12" s="15">
        <v>134703.0</v>
      </c>
    </row>
    <row r="13">
      <c r="A13" s="8">
        <v>105.56</v>
      </c>
      <c r="B13" s="5">
        <f t="shared" si="1"/>
        <v>41064</v>
      </c>
      <c r="C13" s="3">
        <v>97.71</v>
      </c>
      <c r="D13" s="3">
        <v>98.32</v>
      </c>
      <c r="E13" s="3">
        <v>94.97</v>
      </c>
      <c r="F13" s="3">
        <v>98.04</v>
      </c>
      <c r="G13" s="3">
        <v>0.37</v>
      </c>
      <c r="H13" s="3">
        <v>0.0038</v>
      </c>
      <c r="I13" s="15">
        <v>36985.0</v>
      </c>
      <c r="J13" s="15">
        <v>139155.0</v>
      </c>
    </row>
    <row r="14">
      <c r="A14" s="8">
        <v>107.52</v>
      </c>
      <c r="B14" s="5">
        <f t="shared" si="1"/>
        <v>41065</v>
      </c>
      <c r="C14" s="3">
        <v>98.38</v>
      </c>
      <c r="D14" s="3">
        <v>98.78</v>
      </c>
      <c r="E14" s="3">
        <v>96.91</v>
      </c>
      <c r="F14" s="3">
        <v>98.05</v>
      </c>
      <c r="G14" s="3">
        <v>0.01</v>
      </c>
      <c r="H14" s="3">
        <v>1.0E-4</v>
      </c>
      <c r="I14" s="15">
        <v>35955.0</v>
      </c>
      <c r="J14" s="15">
        <v>145586.0</v>
      </c>
    </row>
    <row r="15">
      <c r="A15" s="9">
        <f>+1.58</f>
        <v>1.58</v>
      </c>
      <c r="B15" s="5">
        <f t="shared" si="1"/>
        <v>41066</v>
      </c>
      <c r="C15" s="3">
        <v>98.0</v>
      </c>
      <c r="D15" s="3">
        <v>100.51</v>
      </c>
      <c r="E15" s="3">
        <v>97.94</v>
      </c>
      <c r="F15" s="3">
        <v>99.77</v>
      </c>
      <c r="G15" s="3">
        <v>1.72</v>
      </c>
      <c r="H15" s="3">
        <v>0.0175</v>
      </c>
      <c r="I15" s="15">
        <v>61240.0</v>
      </c>
      <c r="J15" s="15">
        <v>152988.0</v>
      </c>
    </row>
    <row r="16">
      <c r="A16" s="9">
        <f>+1.49%</f>
        <v>0.0149</v>
      </c>
      <c r="B16" s="5">
        <f t="shared" si="1"/>
        <v>41067</v>
      </c>
      <c r="C16" s="3">
        <v>100.04</v>
      </c>
      <c r="D16" s="3">
        <v>101.62</v>
      </c>
      <c r="E16" s="3">
        <v>98.35</v>
      </c>
      <c r="F16" s="3">
        <v>99.21</v>
      </c>
      <c r="G16" s="3">
        <v>-0.56</v>
      </c>
      <c r="H16" s="6">
        <v>-0.0056</v>
      </c>
      <c r="I16" s="15">
        <v>77538.0</v>
      </c>
      <c r="J16" s="15">
        <v>163967.0</v>
      </c>
    </row>
    <row r="17">
      <c r="A17" s="16">
        <v>39174.0</v>
      </c>
      <c r="B17" s="5">
        <f t="shared" si="1"/>
        <v>41068</v>
      </c>
      <c r="C17" s="3">
        <v>98.64</v>
      </c>
      <c r="D17" s="3">
        <v>99.5</v>
      </c>
      <c r="E17" s="3">
        <v>96.53</v>
      </c>
      <c r="F17" s="3">
        <v>99.01</v>
      </c>
      <c r="G17" s="3">
        <v>-0.2</v>
      </c>
      <c r="H17" s="6">
        <v>-0.002</v>
      </c>
      <c r="I17" s="15">
        <v>100459.0</v>
      </c>
      <c r="J17" s="15">
        <v>176067.0</v>
      </c>
    </row>
    <row r="18">
      <c r="A18" s="16">
        <v>112966.0</v>
      </c>
      <c r="B18" s="5">
        <f t="shared" si="1"/>
        <v>41071</v>
      </c>
      <c r="C18" s="3">
        <v>99.55</v>
      </c>
      <c r="D18" s="3">
        <v>101.74</v>
      </c>
      <c r="E18" s="3">
        <v>96.15</v>
      </c>
      <c r="F18" s="3">
        <v>97.65</v>
      </c>
      <c r="G18" s="3">
        <v>-1.36</v>
      </c>
      <c r="H18" s="6">
        <v>-0.0137</v>
      </c>
      <c r="I18" s="15">
        <v>95393.0</v>
      </c>
      <c r="J18" s="15">
        <v>189923.0</v>
      </c>
    </row>
    <row r="19">
      <c r="A19" s="7">
        <v>41051.0</v>
      </c>
      <c r="B19" s="5">
        <f t="shared" si="1"/>
        <v>41072</v>
      </c>
      <c r="C19" s="3">
        <v>96.35</v>
      </c>
      <c r="D19" s="3">
        <v>97.89</v>
      </c>
      <c r="E19" s="3">
        <v>96.35</v>
      </c>
      <c r="F19" s="3">
        <v>97.03</v>
      </c>
      <c r="G19" s="3">
        <v>-0.62</v>
      </c>
      <c r="H19" s="6">
        <v>-0.0063</v>
      </c>
      <c r="I19" s="15">
        <v>172720.0</v>
      </c>
      <c r="J19" s="15">
        <v>204237.0</v>
      </c>
    </row>
    <row r="20">
      <c r="A20" s="8">
        <v>107.94</v>
      </c>
      <c r="B20" s="5">
        <f t="shared" si="1"/>
        <v>41073</v>
      </c>
      <c r="C20" s="3">
        <v>97.15</v>
      </c>
      <c r="D20" s="3">
        <v>97.96</v>
      </c>
      <c r="E20" s="3">
        <v>96.3</v>
      </c>
      <c r="F20" s="3">
        <v>96.66</v>
      </c>
      <c r="G20" s="3">
        <v>-0.37</v>
      </c>
      <c r="H20" s="6">
        <v>-0.0038</v>
      </c>
      <c r="I20" s="15">
        <v>104900.0</v>
      </c>
      <c r="J20" s="15">
        <v>209256.0</v>
      </c>
    </row>
    <row r="21">
      <c r="A21" s="8">
        <v>108.03</v>
      </c>
      <c r="B21" s="5">
        <f t="shared" si="1"/>
        <v>41074</v>
      </c>
      <c r="C21" s="3">
        <v>96.37</v>
      </c>
      <c r="D21" s="3">
        <v>97.8</v>
      </c>
      <c r="E21" s="3">
        <v>95.83</v>
      </c>
      <c r="F21" s="3">
        <v>97.14</v>
      </c>
      <c r="G21" s="3">
        <v>0.48</v>
      </c>
      <c r="H21" s="3">
        <v>0.005</v>
      </c>
      <c r="I21" s="15">
        <v>100702.0</v>
      </c>
      <c r="J21" s="15">
        <v>212556.0</v>
      </c>
    </row>
    <row r="22">
      <c r="A22" s="8">
        <v>106.62</v>
      </c>
      <c r="B22" s="5">
        <f t="shared" si="1"/>
        <v>41075</v>
      </c>
      <c r="C22" s="3">
        <v>97.76</v>
      </c>
      <c r="D22" s="3">
        <v>98.05</v>
      </c>
      <c r="E22" s="3">
        <v>96.97</v>
      </c>
      <c r="F22" s="3">
        <v>97.55</v>
      </c>
      <c r="G22" s="3">
        <v>0.41</v>
      </c>
      <c r="H22" s="3">
        <v>0.0042</v>
      </c>
      <c r="I22" s="15">
        <v>69386.0</v>
      </c>
      <c r="J22" s="15">
        <v>215802.0</v>
      </c>
    </row>
    <row r="23">
      <c r="A23" s="8">
        <v>107.16</v>
      </c>
      <c r="B23" s="5">
        <f t="shared" si="1"/>
        <v>41078</v>
      </c>
      <c r="C23" s="3">
        <v>97.94</v>
      </c>
      <c r="D23" s="3">
        <v>99.35</v>
      </c>
      <c r="E23" s="3">
        <v>95.44</v>
      </c>
      <c r="F23" s="3">
        <v>96.08</v>
      </c>
      <c r="G23" s="3">
        <v>-1.47</v>
      </c>
      <c r="H23" s="6">
        <v>-0.0151</v>
      </c>
      <c r="I23" s="15">
        <v>98624.0</v>
      </c>
      <c r="J23" s="15">
        <v>215860.0</v>
      </c>
    </row>
    <row r="24">
      <c r="A24" s="11">
        <v>-0.36</v>
      </c>
      <c r="B24" s="5">
        <f t="shared" si="1"/>
        <v>41079</v>
      </c>
      <c r="C24" s="3">
        <v>95.95</v>
      </c>
      <c r="D24" s="3">
        <v>96.87</v>
      </c>
      <c r="E24" s="3">
        <v>94.54</v>
      </c>
      <c r="F24" s="3">
        <v>95.89</v>
      </c>
      <c r="G24" s="3">
        <v>-0.19</v>
      </c>
      <c r="H24" s="6">
        <v>-0.002</v>
      </c>
      <c r="I24" s="15">
        <v>118931.0</v>
      </c>
      <c r="J24" s="15">
        <v>222164.0</v>
      </c>
    </row>
    <row r="25">
      <c r="A25" s="12">
        <v>-0.0033</v>
      </c>
      <c r="B25" s="5">
        <f t="shared" si="1"/>
        <v>41080</v>
      </c>
      <c r="C25" s="3">
        <v>95.87</v>
      </c>
      <c r="D25" s="3">
        <v>96.22</v>
      </c>
      <c r="E25" s="3">
        <v>92.7</v>
      </c>
      <c r="F25" s="3">
        <v>93.0</v>
      </c>
      <c r="G25" s="3">
        <v>-2.89</v>
      </c>
      <c r="H25" s="6">
        <v>-0.0301</v>
      </c>
      <c r="I25" s="15">
        <v>175771.0</v>
      </c>
      <c r="J25" s="15">
        <v>227279.0</v>
      </c>
    </row>
    <row r="26">
      <c r="A26" s="17">
        <v>51222.0</v>
      </c>
      <c r="B26" s="5">
        <f t="shared" si="1"/>
        <v>41081</v>
      </c>
      <c r="C26" s="3">
        <v>92.88</v>
      </c>
      <c r="D26" s="3">
        <v>93.05</v>
      </c>
      <c r="E26" s="3">
        <v>89.27</v>
      </c>
      <c r="F26" s="3">
        <v>89.61</v>
      </c>
      <c r="G26" s="3">
        <v>-3.39</v>
      </c>
      <c r="H26" s="6">
        <v>-0.0365</v>
      </c>
      <c r="I26" s="15">
        <v>217804.0</v>
      </c>
      <c r="J26" s="15">
        <v>237518.0</v>
      </c>
    </row>
    <row r="27">
      <c r="A27" s="17">
        <v>114958.0</v>
      </c>
      <c r="B27" s="5">
        <f t="shared" si="1"/>
        <v>41082</v>
      </c>
      <c r="C27" s="3">
        <v>89.83</v>
      </c>
      <c r="D27" s="3">
        <v>91.95</v>
      </c>
      <c r="E27" s="3">
        <v>88.91</v>
      </c>
      <c r="F27" s="3">
        <v>91.26</v>
      </c>
      <c r="G27" s="3">
        <v>1.65</v>
      </c>
      <c r="H27" s="3">
        <v>0.0184</v>
      </c>
      <c r="I27" s="15">
        <v>112780.0</v>
      </c>
      <c r="J27" s="15">
        <v>228927.0</v>
      </c>
    </row>
    <row r="28">
      <c r="A28" s="7">
        <v>41052.0</v>
      </c>
      <c r="B28" s="5">
        <f t="shared" si="1"/>
        <v>41085</v>
      </c>
      <c r="C28" s="3">
        <v>91.96</v>
      </c>
      <c r="D28" s="3">
        <v>92.0</v>
      </c>
      <c r="E28" s="3">
        <v>89.96</v>
      </c>
      <c r="F28" s="3">
        <v>91.33</v>
      </c>
      <c r="G28" s="3">
        <v>0.07</v>
      </c>
      <c r="H28" s="3">
        <v>8.0E-4</v>
      </c>
      <c r="I28" s="15">
        <v>117553.0</v>
      </c>
      <c r="J28" s="15">
        <v>216084.0</v>
      </c>
    </row>
    <row r="29">
      <c r="A29" s="8">
        <v>106.85</v>
      </c>
      <c r="B29" s="5">
        <f t="shared" si="1"/>
        <v>41086</v>
      </c>
      <c r="C29" s="3">
        <v>91.61</v>
      </c>
      <c r="D29" s="3">
        <v>93.4</v>
      </c>
      <c r="E29" s="3">
        <v>91.01</v>
      </c>
      <c r="F29" s="3">
        <v>93.19</v>
      </c>
      <c r="G29" s="3">
        <v>1.86</v>
      </c>
      <c r="H29" s="3">
        <v>0.0204</v>
      </c>
      <c r="I29" s="15">
        <v>124116.0</v>
      </c>
      <c r="J29" s="15">
        <v>215256.0</v>
      </c>
    </row>
    <row r="30">
      <c r="A30" s="8">
        <v>106.95</v>
      </c>
      <c r="B30" s="5">
        <f t="shared" si="1"/>
        <v>41087</v>
      </c>
      <c r="C30" s="3">
        <v>93.0</v>
      </c>
      <c r="D30" s="3">
        <v>94.05</v>
      </c>
      <c r="E30" s="3">
        <v>91.91</v>
      </c>
      <c r="F30" s="3">
        <v>93.5</v>
      </c>
      <c r="G30" s="3">
        <v>0.31</v>
      </c>
      <c r="H30" s="3">
        <v>0.0033</v>
      </c>
      <c r="I30" s="15">
        <v>156660.0</v>
      </c>
      <c r="J30" s="15">
        <v>207189.0</v>
      </c>
    </row>
    <row r="31">
      <c r="A31" s="8">
        <v>104.41</v>
      </c>
      <c r="B31" s="5">
        <f t="shared" si="1"/>
        <v>41088</v>
      </c>
      <c r="C31" s="3">
        <v>93.72</v>
      </c>
      <c r="D31" s="3">
        <v>93.98</v>
      </c>
      <c r="E31" s="3">
        <v>90.99</v>
      </c>
      <c r="F31" s="3">
        <v>91.45</v>
      </c>
      <c r="G31" s="3">
        <v>-2.05</v>
      </c>
      <c r="H31" s="6">
        <v>-0.0219</v>
      </c>
      <c r="I31" s="15">
        <v>133672.0</v>
      </c>
      <c r="J31" s="15">
        <v>208642.0</v>
      </c>
    </row>
    <row r="32">
      <c r="A32" s="8">
        <v>104.56</v>
      </c>
      <c r="B32" s="5">
        <f t="shared" si="1"/>
        <v>41089</v>
      </c>
      <c r="C32" s="3">
        <v>92.14</v>
      </c>
      <c r="D32" s="3">
        <v>98.35</v>
      </c>
      <c r="E32" s="3">
        <v>91.9</v>
      </c>
      <c r="F32" s="3">
        <v>97.88</v>
      </c>
      <c r="G32" s="3">
        <v>6.43</v>
      </c>
      <c r="H32" s="3">
        <v>0.0703</v>
      </c>
      <c r="I32" s="15">
        <v>139036.0</v>
      </c>
      <c r="J32" s="15">
        <v>210949.0</v>
      </c>
    </row>
    <row r="33">
      <c r="A33" s="11">
        <v>-2.6</v>
      </c>
      <c r="B33" s="5">
        <f t="shared" si="1"/>
        <v>41092</v>
      </c>
      <c r="C33" s="3">
        <v>97.83</v>
      </c>
      <c r="D33" s="3">
        <v>97.87</v>
      </c>
      <c r="E33" s="3">
        <v>95.35</v>
      </c>
      <c r="F33" s="3">
        <v>97.14</v>
      </c>
      <c r="G33" s="3">
        <v>-0.74</v>
      </c>
      <c r="H33" s="6">
        <v>-0.0076</v>
      </c>
      <c r="I33" s="15">
        <v>147283.0</v>
      </c>
      <c r="J33" s="15">
        <v>215849.0</v>
      </c>
    </row>
    <row r="34">
      <c r="A34" s="12">
        <v>-0.0243</v>
      </c>
      <c r="B34" s="5">
        <f t="shared" si="1"/>
        <v>41093</v>
      </c>
      <c r="C34" s="3">
        <v>97.0</v>
      </c>
      <c r="D34" s="3">
        <v>101.3</v>
      </c>
      <c r="E34" s="3">
        <v>96.9</v>
      </c>
      <c r="F34" s="3">
        <v>100.48</v>
      </c>
      <c r="G34" s="3">
        <v>3.34</v>
      </c>
      <c r="H34" s="3">
        <v>0.0344</v>
      </c>
      <c r="I34" s="15">
        <v>194685.0</v>
      </c>
      <c r="J34" s="15">
        <v>231296.0</v>
      </c>
    </row>
    <row r="35">
      <c r="A35" s="17">
        <v>61495.0</v>
      </c>
      <c r="B35" s="5">
        <f t="shared" si="1"/>
        <v>41094</v>
      </c>
      <c r="C35" s="3">
        <v>100.41</v>
      </c>
      <c r="D35" s="3">
        <v>100.73</v>
      </c>
      <c r="E35" s="3">
        <v>99.07</v>
      </c>
      <c r="F35" s="3">
        <v>99.51</v>
      </c>
      <c r="G35" s="3">
        <v>-0.97</v>
      </c>
      <c r="H35" s="6">
        <v>-0.0097</v>
      </c>
      <c r="I35" s="15">
        <v>46665.0</v>
      </c>
      <c r="J35" s="15">
        <v>232728.0</v>
      </c>
    </row>
    <row r="36">
      <c r="A36" s="17">
        <v>120231.0</v>
      </c>
      <c r="B36" s="5">
        <f t="shared" si="1"/>
        <v>41095</v>
      </c>
      <c r="C36" s="3">
        <v>99.67</v>
      </c>
      <c r="D36" s="3">
        <v>101.9</v>
      </c>
      <c r="E36" s="3">
        <v>99.06</v>
      </c>
      <c r="F36" s="3">
        <v>100.32</v>
      </c>
      <c r="G36" s="3">
        <v>0.81</v>
      </c>
      <c r="H36" s="3">
        <v>0.008100000000000001</v>
      </c>
      <c r="I36" s="15">
        <v>204852.0</v>
      </c>
      <c r="J36" s="15">
        <v>230521.0</v>
      </c>
    </row>
    <row r="37">
      <c r="A37" s="7">
        <v>41053.0</v>
      </c>
      <c r="B37" s="5">
        <f t="shared" si="1"/>
        <v>41096</v>
      </c>
      <c r="C37" s="3">
        <v>99.7</v>
      </c>
      <c r="D37" s="3">
        <v>99.81</v>
      </c>
      <c r="E37" s="3">
        <v>97.37</v>
      </c>
      <c r="F37" s="3">
        <v>97.79</v>
      </c>
      <c r="G37" s="3">
        <v>-2.53</v>
      </c>
      <c r="H37" s="6">
        <v>-0.0252</v>
      </c>
      <c r="I37" s="15">
        <v>166786.0</v>
      </c>
      <c r="J37" s="15">
        <v>231726.0</v>
      </c>
    </row>
    <row r="38">
      <c r="A38" s="8">
        <v>105.1</v>
      </c>
      <c r="B38" s="5">
        <f t="shared" si="1"/>
        <v>41099</v>
      </c>
      <c r="C38" s="3">
        <v>97.76</v>
      </c>
      <c r="D38" s="3">
        <v>100.42</v>
      </c>
      <c r="E38" s="3">
        <v>97.57</v>
      </c>
      <c r="F38" s="3">
        <v>99.73</v>
      </c>
      <c r="G38" s="3">
        <v>1.94</v>
      </c>
      <c r="H38" s="3">
        <v>0.019799999999999998</v>
      </c>
      <c r="I38" s="15">
        <v>188629.0</v>
      </c>
      <c r="J38" s="15">
        <v>227217.0</v>
      </c>
    </row>
    <row r="39">
      <c r="A39" s="8">
        <v>106.07</v>
      </c>
      <c r="B39" s="5">
        <f t="shared" si="1"/>
        <v>41100</v>
      </c>
      <c r="C39" s="3">
        <v>99.65</v>
      </c>
      <c r="D39" s="3">
        <v>99.65</v>
      </c>
      <c r="E39" s="3">
        <v>97.37</v>
      </c>
      <c r="F39" s="3">
        <v>97.57</v>
      </c>
      <c r="G39" s="3">
        <v>-2.16</v>
      </c>
      <c r="H39" s="6">
        <v>-0.0217</v>
      </c>
      <c r="I39" s="15">
        <v>196273.0</v>
      </c>
      <c r="J39" s="15">
        <v>223894.0</v>
      </c>
    </row>
    <row r="40">
      <c r="A40" s="8">
        <v>104.06</v>
      </c>
      <c r="B40" s="5">
        <f t="shared" si="1"/>
        <v>41101</v>
      </c>
      <c r="C40" s="3">
        <v>97.58</v>
      </c>
      <c r="D40" s="3">
        <v>100.2</v>
      </c>
      <c r="E40" s="3">
        <v>97.41</v>
      </c>
      <c r="F40" s="3">
        <v>99.69</v>
      </c>
      <c r="G40" s="3">
        <v>2.12</v>
      </c>
      <c r="H40" s="3">
        <v>0.0217</v>
      </c>
      <c r="I40" s="15">
        <v>157141.0</v>
      </c>
      <c r="J40" s="15">
        <v>220650.0</v>
      </c>
    </row>
    <row r="41">
      <c r="A41" s="8">
        <v>105.45</v>
      </c>
      <c r="B41" s="5">
        <f t="shared" si="1"/>
        <v>41102</v>
      </c>
      <c r="C41" s="3">
        <v>100.04</v>
      </c>
      <c r="D41" s="3">
        <v>100.59</v>
      </c>
      <c r="E41" s="3">
        <v>97.88</v>
      </c>
      <c r="F41" s="3">
        <v>100.28</v>
      </c>
      <c r="G41" s="3">
        <v>0.59</v>
      </c>
      <c r="H41" s="3">
        <v>0.0059</v>
      </c>
      <c r="I41" s="15">
        <v>232751.0</v>
      </c>
      <c r="J41" s="15">
        <v>226400.0</v>
      </c>
    </row>
    <row r="42">
      <c r="A42" s="9">
        <f>+0.89</f>
        <v>0.89</v>
      </c>
      <c r="B42" s="5">
        <f t="shared" si="1"/>
        <v>41103</v>
      </c>
      <c r="C42" s="3">
        <v>99.74</v>
      </c>
      <c r="D42" s="3">
        <v>102.38</v>
      </c>
      <c r="E42" s="3">
        <v>99.73</v>
      </c>
      <c r="F42" s="3">
        <v>101.42</v>
      </c>
      <c r="G42" s="3">
        <v>1.14</v>
      </c>
      <c r="H42" s="3">
        <v>0.011399999999999999</v>
      </c>
      <c r="I42" s="15">
        <v>249832.0</v>
      </c>
      <c r="J42" s="15">
        <v>237103.0</v>
      </c>
    </row>
    <row r="43">
      <c r="A43" s="9">
        <f>+0.85%</f>
        <v>0.0085</v>
      </c>
      <c r="B43" s="5">
        <f t="shared" si="1"/>
        <v>41106</v>
      </c>
      <c r="C43" s="3">
        <v>101.58</v>
      </c>
      <c r="D43" s="3">
        <v>103.57</v>
      </c>
      <c r="E43" s="3">
        <v>101.02</v>
      </c>
      <c r="F43" s="3">
        <v>103.37</v>
      </c>
      <c r="G43" s="3">
        <v>1.95</v>
      </c>
      <c r="H43" s="3">
        <v>0.0192</v>
      </c>
      <c r="I43" s="15">
        <v>211615.0</v>
      </c>
      <c r="J43" s="15">
        <v>246367.0</v>
      </c>
    </row>
    <row r="44">
      <c r="A44" s="16">
        <v>49329.0</v>
      </c>
      <c r="B44" s="5">
        <f t="shared" si="1"/>
        <v>41107</v>
      </c>
      <c r="C44" s="3">
        <v>103.32</v>
      </c>
      <c r="D44" s="3">
        <v>104.75</v>
      </c>
      <c r="E44" s="3">
        <v>102.77</v>
      </c>
      <c r="F44" s="3">
        <v>104.0</v>
      </c>
      <c r="G44" s="3">
        <v>0.63</v>
      </c>
      <c r="H44" s="3">
        <v>0.0060999999999999995</v>
      </c>
      <c r="I44" s="15">
        <v>186276.0</v>
      </c>
      <c r="J44" s="15">
        <v>247299.0</v>
      </c>
    </row>
    <row r="45">
      <c r="A45" s="16">
        <v>129172.0</v>
      </c>
      <c r="B45" s="5">
        <f t="shared" si="1"/>
        <v>41108</v>
      </c>
      <c r="C45" s="3">
        <v>103.58</v>
      </c>
      <c r="D45" s="3">
        <v>105.6</v>
      </c>
      <c r="E45" s="3">
        <v>103.22</v>
      </c>
      <c r="F45" s="3">
        <v>105.16</v>
      </c>
      <c r="G45" s="3">
        <v>1.16</v>
      </c>
      <c r="H45" s="3">
        <v>0.011200000000000002</v>
      </c>
      <c r="I45" s="15">
        <v>198740.0</v>
      </c>
      <c r="J45" s="15">
        <v>244448.0</v>
      </c>
    </row>
    <row r="46">
      <c r="A46" s="7">
        <v>41054.0</v>
      </c>
      <c r="B46" s="5">
        <f t="shared" si="1"/>
        <v>41109</v>
      </c>
      <c r="C46" s="3">
        <v>105.32</v>
      </c>
      <c r="D46" s="3">
        <v>108.18</v>
      </c>
      <c r="E46" s="3">
        <v>105.28</v>
      </c>
      <c r="F46" s="3">
        <v>107.8</v>
      </c>
      <c r="G46" s="3">
        <v>2.64</v>
      </c>
      <c r="H46" s="3">
        <v>0.025099999999999997</v>
      </c>
      <c r="I46" s="15">
        <v>199489.0</v>
      </c>
      <c r="J46" s="15">
        <v>243107.0</v>
      </c>
    </row>
    <row r="47">
      <c r="A47" s="8">
        <v>105.59</v>
      </c>
      <c r="B47" s="5">
        <f t="shared" si="1"/>
        <v>41110</v>
      </c>
      <c r="C47" s="3">
        <v>107.5</v>
      </c>
      <c r="D47" s="3">
        <v>107.7</v>
      </c>
      <c r="E47" s="3">
        <v>105.6</v>
      </c>
      <c r="F47" s="3">
        <v>106.83</v>
      </c>
      <c r="G47" s="3">
        <v>-0.97</v>
      </c>
      <c r="H47" s="6">
        <v>-0.009</v>
      </c>
      <c r="I47" s="15">
        <v>168455.0</v>
      </c>
      <c r="J47" s="15">
        <v>244713.0</v>
      </c>
    </row>
    <row r="48">
      <c r="A48" s="8">
        <v>106.19</v>
      </c>
      <c r="B48" s="5">
        <f t="shared" si="1"/>
        <v>41113</v>
      </c>
      <c r="C48" s="3">
        <v>106.9</v>
      </c>
      <c r="D48" s="3">
        <v>106.94</v>
      </c>
      <c r="E48" s="3">
        <v>102.42</v>
      </c>
      <c r="F48" s="3">
        <v>103.26</v>
      </c>
      <c r="G48" s="3">
        <v>-3.57</v>
      </c>
      <c r="H48" s="6">
        <v>-0.0334</v>
      </c>
      <c r="I48" s="15">
        <v>215644.0</v>
      </c>
      <c r="J48" s="15">
        <v>240919.0</v>
      </c>
    </row>
    <row r="49">
      <c r="A49" s="8">
        <v>104.94</v>
      </c>
      <c r="B49" s="5">
        <f t="shared" si="1"/>
        <v>41114</v>
      </c>
      <c r="C49" s="3">
        <v>103.09</v>
      </c>
      <c r="D49" s="3">
        <v>104.48</v>
      </c>
      <c r="E49" s="3">
        <v>102.53</v>
      </c>
      <c r="F49" s="3">
        <v>103.42</v>
      </c>
      <c r="G49" s="3">
        <v>0.16</v>
      </c>
      <c r="H49" s="3">
        <v>0.0015</v>
      </c>
      <c r="I49" s="15">
        <v>221458.0</v>
      </c>
      <c r="J49" s="15">
        <v>236315.0</v>
      </c>
    </row>
    <row r="50">
      <c r="A50" s="8">
        <v>105.95</v>
      </c>
      <c r="B50" s="5">
        <f t="shared" si="1"/>
        <v>41115</v>
      </c>
      <c r="C50" s="3">
        <v>103.16</v>
      </c>
      <c r="D50" s="3">
        <v>104.71</v>
      </c>
      <c r="E50" s="3">
        <v>102.1</v>
      </c>
      <c r="F50" s="3">
        <v>104.38</v>
      </c>
      <c r="G50" s="3">
        <v>0.96</v>
      </c>
      <c r="H50" s="3">
        <v>0.009300000000000001</v>
      </c>
      <c r="I50" s="15">
        <v>217390.0</v>
      </c>
      <c r="J50" s="15">
        <v>232220.0</v>
      </c>
    </row>
    <row r="51">
      <c r="A51" s="9">
        <f>+0.5</f>
        <v>0.5</v>
      </c>
      <c r="B51" s="5">
        <f t="shared" si="1"/>
        <v>41116</v>
      </c>
      <c r="C51" s="3">
        <v>104.15</v>
      </c>
      <c r="D51" s="3">
        <v>106.18</v>
      </c>
      <c r="E51" s="3">
        <v>103.47</v>
      </c>
      <c r="F51" s="3">
        <v>105.26</v>
      </c>
      <c r="G51" s="3">
        <v>0.88</v>
      </c>
      <c r="H51" s="3">
        <v>0.0084</v>
      </c>
      <c r="I51" s="15">
        <v>218010.0</v>
      </c>
      <c r="J51" s="15">
        <v>226697.0</v>
      </c>
    </row>
    <row r="52">
      <c r="A52" s="9">
        <f>+0.47%</f>
        <v>0.0047</v>
      </c>
      <c r="B52" s="5">
        <f t="shared" si="1"/>
        <v>41117</v>
      </c>
      <c r="C52" s="3">
        <v>105.19</v>
      </c>
      <c r="D52" s="3">
        <v>106.73</v>
      </c>
      <c r="E52" s="3">
        <v>105.02</v>
      </c>
      <c r="F52" s="3">
        <v>106.47</v>
      </c>
      <c r="G52" s="3">
        <v>1.21</v>
      </c>
      <c r="H52" s="3">
        <v>0.0115</v>
      </c>
      <c r="I52" s="15">
        <v>185602.0</v>
      </c>
      <c r="J52" s="15">
        <v>224950.0</v>
      </c>
    </row>
    <row r="53">
      <c r="A53" s="16">
        <v>59014.0</v>
      </c>
      <c r="B53" s="5">
        <f t="shared" si="1"/>
        <v>41120</v>
      </c>
      <c r="C53" s="3">
        <v>106.37</v>
      </c>
      <c r="D53" s="3">
        <v>106.99</v>
      </c>
      <c r="E53" s="3">
        <v>105.58</v>
      </c>
      <c r="F53" s="3">
        <v>106.2</v>
      </c>
      <c r="G53" s="3">
        <v>-0.27</v>
      </c>
      <c r="H53" s="6">
        <v>-0.0025</v>
      </c>
      <c r="I53" s="15">
        <v>128633.0</v>
      </c>
      <c r="J53" s="15">
        <v>218423.0</v>
      </c>
    </row>
    <row r="54">
      <c r="A54" s="16">
        <v>135138.0</v>
      </c>
      <c r="B54" s="5">
        <f t="shared" si="1"/>
        <v>41121</v>
      </c>
      <c r="C54" s="3">
        <v>106.12</v>
      </c>
      <c r="D54" s="3">
        <v>106.52</v>
      </c>
      <c r="E54" s="3">
        <v>104.1</v>
      </c>
      <c r="F54" s="3">
        <v>104.92</v>
      </c>
      <c r="G54" s="3">
        <v>-1.28</v>
      </c>
      <c r="H54" s="6">
        <v>-0.0121</v>
      </c>
      <c r="I54" s="15">
        <v>210359.0</v>
      </c>
      <c r="J54" s="15">
        <v>214405.0</v>
      </c>
    </row>
    <row r="55">
      <c r="A55" s="7">
        <v>41057.0</v>
      </c>
      <c r="B55" s="5">
        <f t="shared" si="1"/>
        <v>41122</v>
      </c>
      <c r="C55" s="3">
        <v>104.4</v>
      </c>
      <c r="D55" s="3">
        <v>106.92</v>
      </c>
      <c r="E55" s="3">
        <v>104.06</v>
      </c>
      <c r="F55" s="3">
        <v>105.96</v>
      </c>
      <c r="G55" s="3">
        <v>1.04</v>
      </c>
      <c r="H55" s="3">
        <v>0.009899999999999999</v>
      </c>
      <c r="I55" s="15">
        <v>206851.0</v>
      </c>
      <c r="J55" s="15">
        <v>201657.0</v>
      </c>
    </row>
    <row r="56">
      <c r="A56" s="8">
        <v>105.96</v>
      </c>
      <c r="B56" s="5">
        <f t="shared" si="1"/>
        <v>41123</v>
      </c>
      <c r="C56" s="3">
        <v>105.8</v>
      </c>
      <c r="D56" s="3">
        <v>107.3</v>
      </c>
      <c r="E56" s="3">
        <v>104.97</v>
      </c>
      <c r="F56" s="3">
        <v>105.9</v>
      </c>
      <c r="G56" s="3">
        <v>-0.06</v>
      </c>
      <c r="H56" s="6">
        <v>-6.0E-4</v>
      </c>
      <c r="I56" s="15">
        <v>259588.0</v>
      </c>
      <c r="J56" s="15">
        <v>186060.0</v>
      </c>
    </row>
    <row r="57">
      <c r="A57" s="8">
        <v>107.04</v>
      </c>
      <c r="B57" s="5">
        <f t="shared" si="1"/>
        <v>41124</v>
      </c>
      <c r="C57" s="3">
        <v>105.93</v>
      </c>
      <c r="D57" s="3">
        <v>109.13</v>
      </c>
      <c r="E57" s="3">
        <v>105.8</v>
      </c>
      <c r="F57" s="3">
        <v>108.94</v>
      </c>
      <c r="G57" s="3">
        <v>3.04</v>
      </c>
      <c r="H57" s="3">
        <v>0.0287</v>
      </c>
      <c r="I57" s="15">
        <v>215453.0</v>
      </c>
      <c r="J57" s="15">
        <v>182885.0</v>
      </c>
    </row>
    <row r="58">
      <c r="A58" s="8">
        <v>105.96</v>
      </c>
      <c r="B58" s="5">
        <f t="shared" si="1"/>
        <v>41127</v>
      </c>
      <c r="C58" s="3">
        <v>108.6</v>
      </c>
      <c r="D58" s="3">
        <v>109.77</v>
      </c>
      <c r="E58" s="3">
        <v>107.9</v>
      </c>
      <c r="F58" s="3">
        <v>109.55</v>
      </c>
      <c r="G58" s="3">
        <v>0.61</v>
      </c>
      <c r="H58" s="3">
        <v>0.005600000000000001</v>
      </c>
      <c r="I58" s="15">
        <v>149982.0</v>
      </c>
      <c r="J58" s="15">
        <v>165543.0</v>
      </c>
    </row>
    <row r="59">
      <c r="A59" s="8">
        <v>106.24</v>
      </c>
      <c r="B59" s="5">
        <f t="shared" si="1"/>
        <v>41128</v>
      </c>
      <c r="C59" s="3">
        <v>109.43</v>
      </c>
      <c r="D59" s="3">
        <v>112.56</v>
      </c>
      <c r="E59" s="3">
        <v>109.13</v>
      </c>
      <c r="F59" s="3">
        <v>112.0</v>
      </c>
      <c r="G59" s="3">
        <v>2.45</v>
      </c>
      <c r="H59" s="3">
        <v>0.022400000000000003</v>
      </c>
      <c r="I59" s="15">
        <v>177352.0</v>
      </c>
      <c r="J59" s="15">
        <v>153992.0</v>
      </c>
    </row>
    <row r="60">
      <c r="A60" s="9">
        <f>+0.29</f>
        <v>0.29</v>
      </c>
      <c r="B60" s="5">
        <f t="shared" si="1"/>
        <v>41129</v>
      </c>
      <c r="C60" s="3">
        <v>111.58</v>
      </c>
      <c r="D60" s="3">
        <v>113.27</v>
      </c>
      <c r="E60" s="3">
        <v>110.85</v>
      </c>
      <c r="F60" s="3">
        <v>112.14</v>
      </c>
      <c r="G60" s="3">
        <v>0.14</v>
      </c>
      <c r="H60" s="3">
        <v>0.0013</v>
      </c>
      <c r="I60" s="15">
        <v>188637.0</v>
      </c>
      <c r="J60" s="15">
        <v>137230.0</v>
      </c>
    </row>
    <row r="61">
      <c r="A61" s="9">
        <f>+0.27%</f>
        <v>0.0027</v>
      </c>
      <c r="B61" s="5">
        <f t="shared" si="1"/>
        <v>41130</v>
      </c>
      <c r="C61" s="3">
        <v>111.99</v>
      </c>
      <c r="D61" s="3">
        <v>113.53</v>
      </c>
      <c r="E61" s="3">
        <v>111.6</v>
      </c>
      <c r="F61" s="3">
        <v>113.22</v>
      </c>
      <c r="G61" s="3">
        <v>1.08</v>
      </c>
      <c r="H61" s="3">
        <v>0.0096</v>
      </c>
      <c r="I61" s="15">
        <v>141864.0</v>
      </c>
      <c r="J61" s="15">
        <v>125091.0</v>
      </c>
    </row>
    <row r="62">
      <c r="A62" s="16">
        <v>12745.0</v>
      </c>
      <c r="B62" s="5">
        <f t="shared" si="1"/>
        <v>41131</v>
      </c>
      <c r="C62" s="3">
        <v>113.28</v>
      </c>
      <c r="D62" s="3">
        <v>113.54</v>
      </c>
      <c r="E62" s="3">
        <v>111.31</v>
      </c>
      <c r="F62" s="3">
        <v>112.95</v>
      </c>
      <c r="G62" s="3">
        <v>-0.27</v>
      </c>
      <c r="H62" s="6">
        <v>-0.0024</v>
      </c>
      <c r="I62" s="15">
        <v>139046.0</v>
      </c>
      <c r="J62" s="15">
        <v>107868.0</v>
      </c>
    </row>
    <row r="63">
      <c r="A63" s="16">
        <v>135908.0</v>
      </c>
      <c r="B63" s="5">
        <f t="shared" si="1"/>
        <v>41134</v>
      </c>
      <c r="C63" s="3">
        <v>113.4</v>
      </c>
      <c r="D63" s="3">
        <v>115.11</v>
      </c>
      <c r="E63" s="3">
        <v>113.09</v>
      </c>
      <c r="F63" s="3">
        <v>113.6</v>
      </c>
      <c r="G63" s="3">
        <v>0.65</v>
      </c>
      <c r="H63" s="3">
        <v>0.0058</v>
      </c>
      <c r="I63" s="15">
        <v>146511.0</v>
      </c>
      <c r="J63" s="15">
        <v>74362.0</v>
      </c>
    </row>
    <row r="64">
      <c r="A64" s="7">
        <v>41058.0</v>
      </c>
      <c r="B64" s="5">
        <f t="shared" si="1"/>
        <v>41135</v>
      </c>
      <c r="C64" s="3">
        <v>113.47</v>
      </c>
      <c r="D64" s="3">
        <v>114.3</v>
      </c>
      <c r="E64" s="3">
        <v>113.22</v>
      </c>
      <c r="F64" s="3">
        <v>114.03</v>
      </c>
      <c r="G64" s="3">
        <v>0.43</v>
      </c>
      <c r="H64" s="3">
        <v>0.0038</v>
      </c>
      <c r="I64" s="15">
        <v>103775.0</v>
      </c>
      <c r="J64" s="15">
        <v>50916.0</v>
      </c>
    </row>
    <row r="65">
      <c r="A65" s="8">
        <v>106.44</v>
      </c>
      <c r="B65" s="5">
        <f t="shared" si="1"/>
        <v>41136</v>
      </c>
      <c r="C65" s="3">
        <v>113.94</v>
      </c>
      <c r="D65" s="3">
        <v>116.72</v>
      </c>
      <c r="E65" s="3">
        <v>113.49</v>
      </c>
      <c r="F65" s="3">
        <v>116.25</v>
      </c>
      <c r="G65" s="3">
        <v>2.22</v>
      </c>
      <c r="H65" s="3">
        <v>0.0195</v>
      </c>
      <c r="I65" s="15">
        <v>83421.0</v>
      </c>
      <c r="J65" s="15">
        <v>27992.0</v>
      </c>
    </row>
    <row r="66">
      <c r="A66" s="8">
        <v>107.2</v>
      </c>
      <c r="B66" s="5">
        <f t="shared" si="1"/>
        <v>41137</v>
      </c>
      <c r="C66" s="3">
        <v>116.55</v>
      </c>
      <c r="D66" s="3">
        <v>117.03</v>
      </c>
      <c r="E66" s="3">
        <v>115.5</v>
      </c>
      <c r="F66" s="3">
        <v>116.9</v>
      </c>
      <c r="G66" s="3">
        <v>0.65</v>
      </c>
      <c r="H66" s="3">
        <v>0.005600000000000001</v>
      </c>
      <c r="I66" s="15">
        <v>14433.0</v>
      </c>
      <c r="J66" s="3">
        <v>0.0</v>
      </c>
    </row>
    <row r="67">
      <c r="A67" s="8">
        <v>105.27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105.87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-0.37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-0.0035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55165.0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130379.0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41059.0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105.93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105.93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102.14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102.72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-3.15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-0.0298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61066.0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130419.0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41060.0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102.49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103.37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100.61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101.11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-1.61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-0.0157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76648.0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132285.0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41061.0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100.99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101.15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96.79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97.67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-3.44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-0.034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94130.0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134703.0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41064.0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97.71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98.32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94.97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98.04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+0.37</f>
        <v>0.37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+0.38%</f>
        <v>0.0038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36985.0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139155.0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41065.0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98.38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98.78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96.91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98.05</v>
      </c>
      <c r="B113" s="3" t="str">
        <f t="shared" si="1"/>
        <v/>
      </c>
    </row>
    <row r="114">
      <c r="A114" s="9">
        <f>+0.01</f>
        <v>0.01</v>
      </c>
      <c r="B114" s="3" t="str">
        <f t="shared" si="1"/>
        <v>#REF!</v>
      </c>
    </row>
    <row r="115">
      <c r="A115" s="9">
        <f>+0.01%</f>
        <v>0.0001</v>
      </c>
      <c r="B115" s="3" t="str">
        <f t="shared" si="1"/>
        <v>#REF!</v>
      </c>
    </row>
    <row r="116">
      <c r="A116" s="16">
        <v>35955.0</v>
      </c>
      <c r="B116" s="3" t="str">
        <f t="shared" si="1"/>
        <v>#REF!</v>
      </c>
    </row>
    <row r="117">
      <c r="A117" s="16">
        <v>145586.0</v>
      </c>
      <c r="B117" s="3" t="str">
        <f t="shared" si="1"/>
        <v>#REF!</v>
      </c>
    </row>
    <row r="118">
      <c r="A118" s="7">
        <v>41066.0</v>
      </c>
      <c r="B118" s="3" t="str">
        <f t="shared" si="1"/>
        <v>#REF!</v>
      </c>
    </row>
    <row r="119">
      <c r="A119" s="8">
        <v>98.0</v>
      </c>
      <c r="B119" s="3" t="str">
        <f t="shared" si="1"/>
        <v>#REF!</v>
      </c>
    </row>
    <row r="120">
      <c r="A120" s="8">
        <v>100.51</v>
      </c>
      <c r="B120" s="3" t="str">
        <f t="shared" si="1"/>
        <v>#REF!</v>
      </c>
    </row>
    <row r="121">
      <c r="A121" s="8">
        <v>97.94</v>
      </c>
      <c r="B121" s="3" t="str">
        <f t="shared" si="1"/>
        <v>#REF!</v>
      </c>
    </row>
    <row r="122">
      <c r="A122" s="8">
        <v>99.77</v>
      </c>
      <c r="B122" s="3" t="str">
        <f t="shared" si="1"/>
        <v>#REF!</v>
      </c>
    </row>
    <row r="123">
      <c r="A123" s="9">
        <f>+1.72</f>
        <v>1.72</v>
      </c>
      <c r="B123" s="3" t="str">
        <f t="shared" si="1"/>
        <v>#REF!</v>
      </c>
    </row>
    <row r="124">
      <c r="A124" s="9">
        <f>+1.75%</f>
        <v>0.0175</v>
      </c>
      <c r="B124" s="3" t="str">
        <f t="shared" si="1"/>
        <v>#REF!</v>
      </c>
    </row>
    <row r="125">
      <c r="A125" s="16">
        <v>61240.0</v>
      </c>
      <c r="B125" s="3" t="str">
        <f t="shared" si="1"/>
        <v>#REF!</v>
      </c>
    </row>
    <row r="126">
      <c r="A126" s="16">
        <v>152988.0</v>
      </c>
      <c r="B126" s="3" t="str">
        <f t="shared" si="1"/>
        <v>#REF!</v>
      </c>
    </row>
    <row r="127">
      <c r="A127" s="7">
        <v>41067.0</v>
      </c>
      <c r="B127" s="3" t="str">
        <f t="shared" si="1"/>
        <v>#REF!</v>
      </c>
    </row>
    <row r="128">
      <c r="A128" s="8">
        <v>100.04</v>
      </c>
      <c r="B128" s="3" t="str">
        <f t="shared" si="1"/>
        <v>#REF!</v>
      </c>
    </row>
    <row r="129">
      <c r="A129" s="8">
        <v>101.62</v>
      </c>
      <c r="B129" s="3" t="str">
        <f t="shared" si="1"/>
        <v>#REF!</v>
      </c>
    </row>
    <row r="130">
      <c r="A130" s="8">
        <v>98.35</v>
      </c>
      <c r="B130" s="3" t="str">
        <f t="shared" si="1"/>
        <v>#REF!</v>
      </c>
    </row>
    <row r="131">
      <c r="A131" s="8">
        <v>99.21</v>
      </c>
      <c r="B131" s="3" t="str">
        <f t="shared" si="1"/>
        <v>#REF!</v>
      </c>
    </row>
    <row r="132">
      <c r="A132" s="11">
        <v>-0.56</v>
      </c>
      <c r="B132" s="3" t="str">
        <f t="shared" si="1"/>
        <v>#REF!</v>
      </c>
    </row>
    <row r="133">
      <c r="A133" s="12">
        <v>-0.0056</v>
      </c>
      <c r="B133" s="3" t="str">
        <f t="shared" si="1"/>
        <v>#REF!</v>
      </c>
    </row>
    <row r="134">
      <c r="A134" s="17">
        <v>77538.0</v>
      </c>
      <c r="B134" s="3" t="str">
        <f t="shared" si="1"/>
        <v>#REF!</v>
      </c>
    </row>
    <row r="135">
      <c r="A135" s="17">
        <v>163967.0</v>
      </c>
      <c r="B135" s="3" t="str">
        <f t="shared" si="1"/>
        <v>#REF!</v>
      </c>
    </row>
    <row r="136">
      <c r="A136" s="7">
        <v>41068.0</v>
      </c>
      <c r="B136" s="3" t="str">
        <f t="shared" si="1"/>
        <v>#REF!</v>
      </c>
    </row>
    <row r="137">
      <c r="A137" s="8">
        <v>98.64</v>
      </c>
      <c r="B137" s="3" t="str">
        <f t="shared" si="1"/>
        <v>#REF!</v>
      </c>
    </row>
    <row r="138">
      <c r="A138" s="8">
        <v>99.5</v>
      </c>
      <c r="B138" s="3" t="str">
        <f t="shared" si="1"/>
        <v>#REF!</v>
      </c>
    </row>
    <row r="139">
      <c r="A139" s="8">
        <v>96.53</v>
      </c>
      <c r="B139" s="3" t="str">
        <f t="shared" si="1"/>
        <v>#REF!</v>
      </c>
    </row>
    <row r="140">
      <c r="A140" s="8">
        <v>99.01</v>
      </c>
      <c r="B140" s="3" t="str">
        <f t="shared" si="1"/>
        <v>#REF!</v>
      </c>
    </row>
    <row r="141">
      <c r="A141" s="11">
        <v>-0.2</v>
      </c>
      <c r="B141" s="3" t="str">
        <f t="shared" si="1"/>
        <v>#REF!</v>
      </c>
    </row>
    <row r="142">
      <c r="A142" s="12">
        <v>-0.002</v>
      </c>
      <c r="B142" s="3" t="str">
        <f t="shared" si="1"/>
        <v>#REF!</v>
      </c>
    </row>
    <row r="143">
      <c r="A143" s="17">
        <v>100459.0</v>
      </c>
      <c r="B143" s="3" t="str">
        <f t="shared" si="1"/>
        <v>#REF!</v>
      </c>
    </row>
    <row r="144">
      <c r="A144" s="17">
        <v>176067.0</v>
      </c>
      <c r="B144" s="3" t="str">
        <f t="shared" si="1"/>
        <v>#REF!</v>
      </c>
    </row>
    <row r="145">
      <c r="A145" s="7">
        <v>41071.0</v>
      </c>
      <c r="B145" s="3" t="str">
        <f t="shared" si="1"/>
        <v>#REF!</v>
      </c>
    </row>
    <row r="146">
      <c r="A146" s="8">
        <v>99.55</v>
      </c>
      <c r="B146" s="3" t="str">
        <f t="shared" si="1"/>
        <v>#REF!</v>
      </c>
    </row>
    <row r="147">
      <c r="A147" s="8">
        <v>101.74</v>
      </c>
      <c r="B147" s="3" t="str">
        <f t="shared" si="1"/>
        <v>#REF!</v>
      </c>
    </row>
    <row r="148">
      <c r="A148" s="8">
        <v>96.15</v>
      </c>
      <c r="B148" s="3" t="str">
        <f t="shared" si="1"/>
        <v>#REF!</v>
      </c>
    </row>
    <row r="149">
      <c r="A149" s="8">
        <v>97.65</v>
      </c>
      <c r="B149" s="3" t="str">
        <f t="shared" si="1"/>
        <v>#REF!</v>
      </c>
    </row>
    <row r="150">
      <c r="A150" s="11">
        <v>-1.36</v>
      </c>
      <c r="B150" s="3" t="str">
        <f t="shared" si="1"/>
        <v>#REF!</v>
      </c>
    </row>
    <row r="151">
      <c r="A151" s="12">
        <v>-0.0137</v>
      </c>
      <c r="B151" s="3" t="str">
        <f t="shared" si="1"/>
        <v>#REF!</v>
      </c>
    </row>
    <row r="152">
      <c r="A152" s="17">
        <v>95393.0</v>
      </c>
      <c r="B152" s="3" t="str">
        <f t="shared" si="1"/>
        <v>#REF!</v>
      </c>
    </row>
    <row r="153">
      <c r="A153" s="17">
        <v>189923.0</v>
      </c>
      <c r="B153" s="3" t="str">
        <f t="shared" si="1"/>
        <v>#REF!</v>
      </c>
    </row>
    <row r="154">
      <c r="A154" s="7">
        <v>41072.0</v>
      </c>
      <c r="B154" s="3" t="str">
        <f t="shared" si="1"/>
        <v>#REF!</v>
      </c>
    </row>
    <row r="155">
      <c r="A155" s="8">
        <v>96.35</v>
      </c>
      <c r="B155" s="3" t="str">
        <f t="shared" si="1"/>
        <v>#REF!</v>
      </c>
    </row>
    <row r="156">
      <c r="A156" s="8">
        <v>97.89</v>
      </c>
      <c r="B156" s="3" t="str">
        <f t="shared" si="1"/>
        <v>#REF!</v>
      </c>
    </row>
    <row r="157">
      <c r="A157" s="8">
        <v>96.35</v>
      </c>
      <c r="B157" s="3" t="str">
        <f t="shared" si="1"/>
        <v>#REF!</v>
      </c>
    </row>
    <row r="158">
      <c r="A158" s="8">
        <v>97.03</v>
      </c>
      <c r="B158" s="3" t="str">
        <f t="shared" si="1"/>
        <v>#REF!</v>
      </c>
    </row>
    <row r="159">
      <c r="A159" s="11">
        <v>-0.62</v>
      </c>
      <c r="B159" s="3" t="str">
        <f t="shared" si="1"/>
        <v>#REF!</v>
      </c>
    </row>
    <row r="160">
      <c r="A160" s="12">
        <v>-0.0063</v>
      </c>
      <c r="B160" s="3" t="str">
        <f t="shared" si="1"/>
        <v>#REF!</v>
      </c>
    </row>
    <row r="161">
      <c r="A161" s="17">
        <v>172720.0</v>
      </c>
      <c r="B161" s="3" t="str">
        <f t="shared" si="1"/>
        <v>#REF!</v>
      </c>
    </row>
    <row r="162">
      <c r="A162" s="17">
        <v>204237.0</v>
      </c>
      <c r="B162" s="3" t="str">
        <f t="shared" si="1"/>
        <v>#REF!</v>
      </c>
    </row>
    <row r="163">
      <c r="A163" s="7">
        <v>41073.0</v>
      </c>
      <c r="B163" s="3" t="str">
        <f t="shared" si="1"/>
        <v>#REF!</v>
      </c>
    </row>
    <row r="164">
      <c r="A164" s="8">
        <v>97.15</v>
      </c>
      <c r="B164" s="3" t="str">
        <f t="shared" si="1"/>
        <v>#REF!</v>
      </c>
    </row>
    <row r="165">
      <c r="A165" s="8">
        <v>97.96</v>
      </c>
      <c r="B165" s="3" t="str">
        <f t="shared" si="1"/>
        <v>#REF!</v>
      </c>
    </row>
    <row r="166">
      <c r="A166" s="8">
        <v>96.3</v>
      </c>
      <c r="B166" s="3" t="str">
        <f t="shared" si="1"/>
        <v>#REF!</v>
      </c>
    </row>
    <row r="167">
      <c r="A167" s="8">
        <v>96.66</v>
      </c>
      <c r="B167" s="3" t="str">
        <f t="shared" si="1"/>
        <v>#REF!</v>
      </c>
    </row>
    <row r="168">
      <c r="A168" s="11">
        <v>-0.37</v>
      </c>
      <c r="B168" s="3" t="str">
        <f t="shared" si="1"/>
        <v>#REF!</v>
      </c>
    </row>
    <row r="169">
      <c r="A169" s="12">
        <v>-0.0038</v>
      </c>
      <c r="B169" s="3" t="str">
        <f t="shared" si="1"/>
        <v>#REF!</v>
      </c>
    </row>
    <row r="170">
      <c r="A170" s="17">
        <v>104900.0</v>
      </c>
      <c r="B170" s="3" t="str">
        <f t="shared" si="1"/>
        <v>#REF!</v>
      </c>
    </row>
    <row r="171">
      <c r="A171" s="17">
        <v>209256.0</v>
      </c>
      <c r="B171" s="3" t="str">
        <f t="shared" si="1"/>
        <v>#REF!</v>
      </c>
    </row>
    <row r="172">
      <c r="A172" s="7">
        <v>41074.0</v>
      </c>
      <c r="B172" s="3" t="str">
        <f t="shared" si="1"/>
        <v>#REF!</v>
      </c>
    </row>
    <row r="173">
      <c r="A173" s="8">
        <v>96.37</v>
      </c>
      <c r="B173" s="3" t="str">
        <f t="shared" si="1"/>
        <v>#REF!</v>
      </c>
    </row>
    <row r="174">
      <c r="A174" s="8">
        <v>97.8</v>
      </c>
      <c r="B174" s="3" t="str">
        <f t="shared" si="1"/>
        <v>#REF!</v>
      </c>
    </row>
    <row r="175">
      <c r="A175" s="8">
        <v>95.83</v>
      </c>
      <c r="B175" s="3" t="str">
        <f t="shared" si="1"/>
        <v>#REF!</v>
      </c>
    </row>
    <row r="176">
      <c r="A176" s="8">
        <v>97.14</v>
      </c>
      <c r="B176" s="3" t="str">
        <f t="shared" si="1"/>
        <v>#REF!</v>
      </c>
    </row>
    <row r="177">
      <c r="A177" s="9">
        <f>+0.48</f>
        <v>0.48</v>
      </c>
      <c r="B177" s="3" t="str">
        <f t="shared" si="1"/>
        <v>#REF!</v>
      </c>
    </row>
    <row r="178">
      <c r="A178" s="9">
        <f>+0.5%</f>
        <v>0.005</v>
      </c>
      <c r="B178" s="3" t="str">
        <f t="shared" si="1"/>
        <v>#REF!</v>
      </c>
    </row>
    <row r="179">
      <c r="A179" s="16">
        <v>100702.0</v>
      </c>
      <c r="B179" s="3" t="str">
        <f t="shared" si="1"/>
        <v>#REF!</v>
      </c>
    </row>
    <row r="180">
      <c r="A180" s="16">
        <v>212556.0</v>
      </c>
      <c r="B180" s="3" t="str">
        <f t="shared" si="1"/>
        <v>#REF!</v>
      </c>
    </row>
    <row r="181">
      <c r="A181" s="7">
        <v>41075.0</v>
      </c>
      <c r="B181" s="3" t="str">
        <f t="shared" si="1"/>
        <v>#REF!</v>
      </c>
    </row>
    <row r="182">
      <c r="A182" s="8">
        <v>97.76</v>
      </c>
      <c r="B182" s="3" t="str">
        <f t="shared" si="1"/>
        <v>#REF!</v>
      </c>
    </row>
    <row r="183">
      <c r="A183" s="8">
        <v>98.05</v>
      </c>
      <c r="B183" s="3" t="str">
        <f t="shared" si="1"/>
        <v>#REF!</v>
      </c>
    </row>
    <row r="184">
      <c r="A184" s="8">
        <v>96.97</v>
      </c>
      <c r="B184" s="3" t="str">
        <f t="shared" si="1"/>
        <v>#REF!</v>
      </c>
    </row>
    <row r="185">
      <c r="A185" s="8">
        <v>97.55</v>
      </c>
      <c r="B185" s="3" t="str">
        <f t="shared" si="1"/>
        <v>#REF!</v>
      </c>
    </row>
    <row r="186">
      <c r="A186" s="9">
        <f>+0.41</f>
        <v>0.41</v>
      </c>
      <c r="B186" s="3" t="str">
        <f t="shared" si="1"/>
        <v>#REF!</v>
      </c>
    </row>
    <row r="187">
      <c r="A187" s="9">
        <f>+0.42%</f>
        <v>0.0042</v>
      </c>
      <c r="B187" s="3" t="str">
        <f t="shared" si="1"/>
        <v>#REF!</v>
      </c>
    </row>
    <row r="188">
      <c r="A188" s="16">
        <v>69386.0</v>
      </c>
      <c r="B188" s="3" t="str">
        <f t="shared" si="1"/>
        <v>#REF!</v>
      </c>
    </row>
    <row r="189">
      <c r="A189" s="16">
        <v>215802.0</v>
      </c>
      <c r="B189" s="3" t="str">
        <f t="shared" si="1"/>
        <v>#REF!</v>
      </c>
    </row>
    <row r="190">
      <c r="A190" s="7">
        <v>41078.0</v>
      </c>
      <c r="B190" s="3" t="str">
        <f t="shared" si="1"/>
        <v>#REF!</v>
      </c>
    </row>
    <row r="191">
      <c r="A191" s="8">
        <v>97.94</v>
      </c>
      <c r="B191" s="3" t="str">
        <f t="shared" si="1"/>
        <v>#REF!</v>
      </c>
    </row>
    <row r="192">
      <c r="A192" s="8">
        <v>99.35</v>
      </c>
      <c r="B192" s="3" t="str">
        <f t="shared" si="1"/>
        <v>#REF!</v>
      </c>
    </row>
    <row r="193">
      <c r="A193" s="8">
        <v>95.44</v>
      </c>
      <c r="B193" s="3" t="str">
        <f t="shared" si="1"/>
        <v>#REF!</v>
      </c>
    </row>
    <row r="194">
      <c r="A194" s="8">
        <v>96.08</v>
      </c>
      <c r="B194" s="3" t="str">
        <f t="shared" si="1"/>
        <v>#REF!</v>
      </c>
    </row>
    <row r="195">
      <c r="A195" s="11">
        <v>-1.47</v>
      </c>
      <c r="B195" s="3" t="str">
        <f t="shared" si="1"/>
        <v>#REF!</v>
      </c>
    </row>
    <row r="196">
      <c r="A196" s="12">
        <v>-0.0151</v>
      </c>
      <c r="B196" s="3" t="str">
        <f t="shared" si="1"/>
        <v>#REF!</v>
      </c>
    </row>
    <row r="197">
      <c r="A197" s="17">
        <v>98624.0</v>
      </c>
      <c r="B197" s="3" t="str">
        <f t="shared" si="1"/>
        <v>#REF!</v>
      </c>
    </row>
    <row r="198">
      <c r="A198" s="17">
        <v>215860.0</v>
      </c>
      <c r="B198" s="3" t="str">
        <f t="shared" si="1"/>
        <v>#REF!</v>
      </c>
    </row>
    <row r="199">
      <c r="A199" s="7">
        <v>41079.0</v>
      </c>
      <c r="B199" s="3" t="str">
        <f t="shared" si="1"/>
        <v>#REF!</v>
      </c>
    </row>
    <row r="200">
      <c r="A200" s="8">
        <v>95.95</v>
      </c>
      <c r="B200" s="3" t="str">
        <f t="shared" si="1"/>
        <v>#REF!</v>
      </c>
    </row>
    <row r="201">
      <c r="A201" s="8">
        <v>96.87</v>
      </c>
      <c r="B201" s="3" t="str">
        <f t="shared" si="1"/>
        <v>#REF!</v>
      </c>
    </row>
    <row r="202">
      <c r="A202" s="8">
        <v>94.54</v>
      </c>
      <c r="B202" s="3" t="str">
        <f t="shared" si="1"/>
        <v>#REF!</v>
      </c>
    </row>
    <row r="203">
      <c r="A203" s="8">
        <v>95.89</v>
      </c>
      <c r="B203" s="3" t="str">
        <f t="shared" si="1"/>
        <v>#REF!</v>
      </c>
    </row>
    <row r="204">
      <c r="A204" s="11">
        <v>-0.19</v>
      </c>
      <c r="B204" s="3" t="str">
        <f t="shared" si="1"/>
        <v>#REF!</v>
      </c>
    </row>
    <row r="205">
      <c r="A205" s="12">
        <v>-0.002</v>
      </c>
      <c r="B205" s="3" t="str">
        <f t="shared" si="1"/>
        <v>#REF!</v>
      </c>
    </row>
    <row r="206">
      <c r="A206" s="17">
        <v>118931.0</v>
      </c>
      <c r="B206" s="3" t="str">
        <f t="shared" si="1"/>
        <v>#REF!</v>
      </c>
    </row>
    <row r="207">
      <c r="A207" s="17">
        <v>222164.0</v>
      </c>
      <c r="B207" s="3" t="str">
        <f t="shared" si="1"/>
        <v>#REF!</v>
      </c>
    </row>
    <row r="208">
      <c r="A208" s="7">
        <v>41080.0</v>
      </c>
      <c r="B208" s="3" t="str">
        <f t="shared" si="1"/>
        <v>#REF!</v>
      </c>
    </row>
    <row r="209">
      <c r="A209" s="8">
        <v>95.87</v>
      </c>
      <c r="B209" s="3" t="str">
        <f t="shared" si="1"/>
        <v>#REF!</v>
      </c>
    </row>
    <row r="210">
      <c r="A210" s="8">
        <v>96.22</v>
      </c>
      <c r="B210" s="3" t="str">
        <f t="shared" si="1"/>
        <v>#REF!</v>
      </c>
    </row>
    <row r="211">
      <c r="A211" s="8">
        <v>92.7</v>
      </c>
      <c r="B211" s="3" t="str">
        <f t="shared" si="1"/>
        <v>#REF!</v>
      </c>
    </row>
    <row r="212">
      <c r="A212" s="8">
        <v>93.0</v>
      </c>
      <c r="B212" s="3" t="str">
        <f t="shared" si="1"/>
        <v>#REF!</v>
      </c>
    </row>
    <row r="213">
      <c r="A213" s="11">
        <v>-2.89</v>
      </c>
      <c r="B213" s="3" t="str">
        <f t="shared" si="1"/>
        <v>#REF!</v>
      </c>
    </row>
    <row r="214">
      <c r="A214" s="12">
        <v>-0.0301</v>
      </c>
      <c r="B214" s="3" t="str">
        <f t="shared" si="1"/>
        <v>#REF!</v>
      </c>
    </row>
    <row r="215">
      <c r="A215" s="17">
        <v>175771.0</v>
      </c>
      <c r="B215" s="3" t="str">
        <f t="shared" si="1"/>
        <v>#REF!</v>
      </c>
    </row>
    <row r="216">
      <c r="A216" s="17">
        <v>227279.0</v>
      </c>
      <c r="B216" s="3" t="str">
        <f t="shared" si="1"/>
        <v>#REF!</v>
      </c>
    </row>
    <row r="217">
      <c r="A217" s="7">
        <v>41081.0</v>
      </c>
      <c r="B217" s="3" t="str">
        <f t="shared" si="1"/>
        <v>#REF!</v>
      </c>
    </row>
    <row r="218">
      <c r="A218" s="8">
        <v>92.88</v>
      </c>
      <c r="B218" s="3" t="str">
        <f t="shared" si="1"/>
        <v>#REF!</v>
      </c>
    </row>
    <row r="219">
      <c r="A219" s="8">
        <v>93.05</v>
      </c>
      <c r="B219" s="3" t="str">
        <f t="shared" si="1"/>
        <v>#REF!</v>
      </c>
    </row>
    <row r="220">
      <c r="A220" s="8">
        <v>89.27</v>
      </c>
      <c r="B220" s="3" t="str">
        <f t="shared" si="1"/>
        <v>#REF!</v>
      </c>
    </row>
    <row r="221">
      <c r="A221" s="8">
        <v>89.61</v>
      </c>
      <c r="B221" s="3" t="str">
        <f t="shared" si="1"/>
        <v>#REF!</v>
      </c>
    </row>
    <row r="222">
      <c r="A222" s="11">
        <v>-3.39</v>
      </c>
      <c r="B222" s="3" t="str">
        <f t="shared" si="1"/>
        <v>#REF!</v>
      </c>
    </row>
    <row r="223">
      <c r="A223" s="12">
        <v>-0.0365</v>
      </c>
      <c r="B223" s="3" t="str">
        <f t="shared" si="1"/>
        <v>#REF!</v>
      </c>
    </row>
    <row r="224">
      <c r="A224" s="17">
        <v>217804.0</v>
      </c>
      <c r="B224" s="3" t="str">
        <f t="shared" si="1"/>
        <v>#REF!</v>
      </c>
    </row>
    <row r="225">
      <c r="A225" s="17">
        <v>237518.0</v>
      </c>
      <c r="B225" s="3" t="str">
        <f t="shared" si="1"/>
        <v>#REF!</v>
      </c>
    </row>
    <row r="226">
      <c r="A226" s="7">
        <v>41082.0</v>
      </c>
      <c r="B226" s="3" t="str">
        <f t="shared" si="1"/>
        <v>#REF!</v>
      </c>
    </row>
    <row r="227">
      <c r="A227" s="8">
        <v>89.83</v>
      </c>
      <c r="B227" s="3" t="str">
        <f t="shared" si="1"/>
        <v>#REF!</v>
      </c>
    </row>
    <row r="228">
      <c r="A228" s="8">
        <v>91.95</v>
      </c>
      <c r="B228" s="3" t="str">
        <f t="shared" si="1"/>
        <v>#REF!</v>
      </c>
    </row>
    <row r="229">
      <c r="A229" s="8">
        <v>88.91</v>
      </c>
      <c r="B229" s="3" t="str">
        <f t="shared" si="1"/>
        <v>#REF!</v>
      </c>
    </row>
    <row r="230">
      <c r="A230" s="8">
        <v>91.26</v>
      </c>
      <c r="B230" s="3" t="str">
        <f t="shared" si="1"/>
        <v>#REF!</v>
      </c>
    </row>
    <row r="231">
      <c r="A231" s="9">
        <f>+1.65</f>
        <v>1.65</v>
      </c>
      <c r="B231" s="3" t="str">
        <f t="shared" si="1"/>
        <v>#REF!</v>
      </c>
    </row>
    <row r="232">
      <c r="A232" s="9">
        <f>+1.84%</f>
        <v>0.0184</v>
      </c>
      <c r="B232" s="3" t="str">
        <f t="shared" si="1"/>
        <v>#REF!</v>
      </c>
    </row>
    <row r="233">
      <c r="A233" s="16">
        <v>112780.0</v>
      </c>
      <c r="B233" s="3" t="str">
        <f t="shared" si="1"/>
        <v>#REF!</v>
      </c>
    </row>
    <row r="234">
      <c r="A234" s="16">
        <v>228927.0</v>
      </c>
      <c r="B234" s="3" t="str">
        <f t="shared" si="1"/>
        <v>#REF!</v>
      </c>
    </row>
    <row r="235">
      <c r="A235" s="7">
        <v>41085.0</v>
      </c>
      <c r="B235" s="3" t="str">
        <f t="shared" si="1"/>
        <v>#REF!</v>
      </c>
    </row>
    <row r="236">
      <c r="A236" s="8">
        <v>91.96</v>
      </c>
      <c r="B236" s="3" t="str">
        <f t="shared" si="1"/>
        <v>#REF!</v>
      </c>
    </row>
    <row r="237">
      <c r="A237" s="8">
        <v>92.0</v>
      </c>
      <c r="B237" s="3" t="str">
        <f t="shared" si="1"/>
        <v>#REF!</v>
      </c>
    </row>
    <row r="238">
      <c r="A238" s="8">
        <v>89.96</v>
      </c>
      <c r="B238" s="3" t="str">
        <f t="shared" si="1"/>
        <v>#REF!</v>
      </c>
    </row>
    <row r="239">
      <c r="A239" s="8">
        <v>91.33</v>
      </c>
      <c r="B239" s="3" t="str">
        <f t="shared" si="1"/>
        <v>#REF!</v>
      </c>
    </row>
    <row r="240">
      <c r="A240" s="9">
        <f>+0.07</f>
        <v>0.07</v>
      </c>
      <c r="B240" s="3" t="str">
        <f t="shared" si="1"/>
        <v>#REF!</v>
      </c>
    </row>
    <row r="241">
      <c r="A241" s="9">
        <f>+0.08%</f>
        <v>0.0008</v>
      </c>
      <c r="B241" s="3" t="str">
        <f t="shared" si="1"/>
        <v>#REF!</v>
      </c>
    </row>
    <row r="242">
      <c r="A242" s="16">
        <v>117553.0</v>
      </c>
      <c r="B242" s="3" t="str">
        <f t="shared" si="1"/>
        <v>#REF!</v>
      </c>
    </row>
    <row r="243">
      <c r="A243" s="16">
        <v>216084.0</v>
      </c>
      <c r="B243" s="3" t="str">
        <f t="shared" si="1"/>
        <v>#REF!</v>
      </c>
    </row>
    <row r="244">
      <c r="A244" s="7">
        <v>41086.0</v>
      </c>
      <c r="B244" s="3" t="str">
        <f t="shared" si="1"/>
        <v>#REF!</v>
      </c>
    </row>
    <row r="245">
      <c r="A245" s="8">
        <v>91.61</v>
      </c>
      <c r="B245" s="3" t="str">
        <f t="shared" si="1"/>
        <v>#REF!</v>
      </c>
    </row>
    <row r="246">
      <c r="A246" s="8">
        <v>93.4</v>
      </c>
      <c r="B246" s="3" t="str">
        <f t="shared" si="1"/>
        <v>#REF!</v>
      </c>
    </row>
    <row r="247">
      <c r="A247" s="8">
        <v>91.01</v>
      </c>
      <c r="B247" s="3" t="str">
        <f t="shared" si="1"/>
        <v>#REF!</v>
      </c>
    </row>
    <row r="248">
      <c r="A248" s="8">
        <v>93.19</v>
      </c>
      <c r="B248" s="3" t="str">
        <f t="shared" si="1"/>
        <v>#REF!</v>
      </c>
    </row>
    <row r="249">
      <c r="A249" s="9">
        <f>+1.86</f>
        <v>1.86</v>
      </c>
      <c r="B249" s="3" t="str">
        <f t="shared" si="1"/>
        <v>#REF!</v>
      </c>
    </row>
    <row r="250">
      <c r="A250" s="9">
        <f>+2.04%</f>
        <v>0.0204</v>
      </c>
      <c r="B250" s="3" t="str">
        <f t="shared" si="1"/>
        <v>#REF!</v>
      </c>
    </row>
    <row r="251">
      <c r="A251" s="16">
        <v>124116.0</v>
      </c>
      <c r="B251" s="3" t="str">
        <f t="shared" si="1"/>
        <v>#REF!</v>
      </c>
    </row>
    <row r="252">
      <c r="A252" s="16">
        <v>215256.0</v>
      </c>
      <c r="B252" s="3" t="str">
        <f t="shared" si="1"/>
        <v>#REF!</v>
      </c>
    </row>
    <row r="253">
      <c r="A253" s="7">
        <v>41087.0</v>
      </c>
      <c r="B253" s="3" t="str">
        <f t="shared" si="1"/>
        <v>#REF!</v>
      </c>
    </row>
    <row r="254">
      <c r="A254" s="8">
        <v>93.0</v>
      </c>
      <c r="B254" s="3" t="str">
        <f t="shared" si="1"/>
        <v>#REF!</v>
      </c>
    </row>
    <row r="255">
      <c r="A255" s="8">
        <v>94.05</v>
      </c>
      <c r="B255" s="3" t="str">
        <f t="shared" si="1"/>
        <v>#REF!</v>
      </c>
    </row>
    <row r="256">
      <c r="A256" s="8">
        <v>91.91</v>
      </c>
      <c r="B256" s="3" t="str">
        <f t="shared" si="1"/>
        <v>#REF!</v>
      </c>
    </row>
    <row r="257">
      <c r="A257" s="8">
        <v>93.5</v>
      </c>
      <c r="B257" s="3" t="str">
        <f t="shared" si="1"/>
        <v>#REF!</v>
      </c>
    </row>
    <row r="258">
      <c r="A258" s="9">
        <f>+0.31</f>
        <v>0.31</v>
      </c>
      <c r="B258" s="3" t="str">
        <f t="shared" si="1"/>
        <v>#REF!</v>
      </c>
    </row>
    <row r="259">
      <c r="A259" s="9">
        <f>+0.33%</f>
        <v>0.0033</v>
      </c>
      <c r="B259" s="3" t="str">
        <f t="shared" si="1"/>
        <v>#REF!</v>
      </c>
    </row>
    <row r="260">
      <c r="A260" s="16">
        <v>156660.0</v>
      </c>
      <c r="B260" s="3" t="str">
        <f t="shared" si="1"/>
        <v>#REF!</v>
      </c>
    </row>
    <row r="261">
      <c r="A261" s="16">
        <v>207189.0</v>
      </c>
      <c r="B261" s="3" t="str">
        <f t="shared" si="1"/>
        <v>#REF!</v>
      </c>
    </row>
    <row r="262">
      <c r="A262" s="7">
        <v>41088.0</v>
      </c>
      <c r="B262" s="3" t="str">
        <f t="shared" si="1"/>
        <v>#REF!</v>
      </c>
    </row>
    <row r="263">
      <c r="A263" s="8">
        <v>93.72</v>
      </c>
      <c r="B263" s="3" t="str">
        <f t="shared" si="1"/>
        <v>#REF!</v>
      </c>
    </row>
    <row r="264">
      <c r="A264" s="8">
        <v>93.98</v>
      </c>
      <c r="B264" s="3" t="str">
        <f t="shared" si="1"/>
        <v>#REF!</v>
      </c>
    </row>
    <row r="265">
      <c r="A265" s="8">
        <v>90.99</v>
      </c>
      <c r="B265" s="3" t="str">
        <f t="shared" si="1"/>
        <v>#REF!</v>
      </c>
    </row>
    <row r="266">
      <c r="A266" s="8">
        <v>91.45</v>
      </c>
      <c r="B266" s="3" t="str">
        <f t="shared" si="1"/>
        <v>#REF!</v>
      </c>
    </row>
    <row r="267">
      <c r="A267" s="11">
        <v>-2.05</v>
      </c>
      <c r="B267" s="3" t="str">
        <f t="shared" si="1"/>
        <v>#REF!</v>
      </c>
    </row>
    <row r="268">
      <c r="A268" s="12">
        <v>-0.0219</v>
      </c>
      <c r="B268" s="3" t="str">
        <f t="shared" si="1"/>
        <v>#REF!</v>
      </c>
    </row>
    <row r="269">
      <c r="A269" s="17">
        <v>133672.0</v>
      </c>
      <c r="B269" s="3" t="str">
        <f t="shared" si="1"/>
        <v>#REF!</v>
      </c>
    </row>
    <row r="270">
      <c r="A270" s="17">
        <v>208642.0</v>
      </c>
      <c r="B270" s="3" t="str">
        <f t="shared" si="1"/>
        <v>#REF!</v>
      </c>
    </row>
    <row r="271">
      <c r="A271" s="7">
        <v>41089.0</v>
      </c>
      <c r="B271" s="3" t="str">
        <f t="shared" si="1"/>
        <v>#REF!</v>
      </c>
    </row>
    <row r="272">
      <c r="A272" s="8">
        <v>92.14</v>
      </c>
      <c r="B272" s="3" t="str">
        <f t="shared" si="1"/>
        <v>#REF!</v>
      </c>
    </row>
    <row r="273">
      <c r="A273" s="8">
        <v>98.35</v>
      </c>
      <c r="B273" s="3" t="str">
        <f t="shared" si="1"/>
        <v>#REF!</v>
      </c>
    </row>
    <row r="274">
      <c r="A274" s="8">
        <v>91.9</v>
      </c>
      <c r="B274" s="3" t="str">
        <f t="shared" si="1"/>
        <v>#REF!</v>
      </c>
    </row>
    <row r="275">
      <c r="A275" s="8">
        <v>97.88</v>
      </c>
      <c r="B275" s="3" t="str">
        <f t="shared" si="1"/>
        <v>#REF!</v>
      </c>
    </row>
    <row r="276">
      <c r="A276" s="9">
        <f>+6.43</f>
        <v>6.43</v>
      </c>
      <c r="B276" s="3" t="str">
        <f t="shared" si="1"/>
        <v>#REF!</v>
      </c>
    </row>
    <row r="277">
      <c r="A277" s="9">
        <f>+7.03%</f>
        <v>0.0703</v>
      </c>
      <c r="B277" s="3" t="str">
        <f t="shared" si="1"/>
        <v>#REF!</v>
      </c>
    </row>
    <row r="278">
      <c r="A278" s="16">
        <v>139036.0</v>
      </c>
      <c r="B278" s="3" t="str">
        <f t="shared" si="1"/>
        <v>#REF!</v>
      </c>
    </row>
    <row r="279">
      <c r="A279" s="16">
        <v>210949.0</v>
      </c>
      <c r="B279" s="3" t="str">
        <f t="shared" si="1"/>
        <v>#REF!</v>
      </c>
    </row>
    <row r="280">
      <c r="A280" s="7">
        <v>41092.0</v>
      </c>
      <c r="B280" s="3" t="str">
        <f t="shared" si="1"/>
        <v>#REF!</v>
      </c>
    </row>
    <row r="281">
      <c r="A281" s="8">
        <v>97.83</v>
      </c>
      <c r="B281" s="3" t="str">
        <f t="shared" si="1"/>
        <v>#REF!</v>
      </c>
    </row>
    <row r="282">
      <c r="A282" s="8">
        <v>97.87</v>
      </c>
      <c r="B282" s="3" t="str">
        <f t="shared" si="1"/>
        <v>#REF!</v>
      </c>
    </row>
    <row r="283">
      <c r="A283" s="8">
        <v>95.35</v>
      </c>
      <c r="B283" s="3" t="str">
        <f t="shared" si="1"/>
        <v>#REF!</v>
      </c>
    </row>
    <row r="284">
      <c r="A284" s="8">
        <v>97.14</v>
      </c>
      <c r="B284" s="3" t="str">
        <f t="shared" si="1"/>
        <v>#REF!</v>
      </c>
    </row>
    <row r="285">
      <c r="A285" s="11">
        <v>-0.74</v>
      </c>
      <c r="B285" s="3" t="str">
        <f t="shared" si="1"/>
        <v>#REF!</v>
      </c>
    </row>
    <row r="286">
      <c r="A286" s="12">
        <v>-0.0076</v>
      </c>
      <c r="B286" s="3" t="str">
        <f t="shared" si="1"/>
        <v>#REF!</v>
      </c>
    </row>
    <row r="287">
      <c r="A287" s="17">
        <v>147283.0</v>
      </c>
      <c r="B287" s="3" t="str">
        <f t="shared" si="1"/>
        <v>#REF!</v>
      </c>
    </row>
    <row r="288">
      <c r="A288" s="17">
        <v>215849.0</v>
      </c>
      <c r="B288" s="3" t="str">
        <f t="shared" si="1"/>
        <v>#REF!</v>
      </c>
    </row>
    <row r="289">
      <c r="A289" s="7">
        <v>41093.0</v>
      </c>
      <c r="B289" s="3" t="str">
        <f t="shared" si="1"/>
        <v>#REF!</v>
      </c>
    </row>
    <row r="290">
      <c r="A290" s="8">
        <v>97.0</v>
      </c>
      <c r="B290" s="3" t="str">
        <f t="shared" si="1"/>
        <v>#REF!</v>
      </c>
    </row>
    <row r="291">
      <c r="A291" s="8">
        <v>101.3</v>
      </c>
      <c r="B291" s="3" t="str">
        <f t="shared" si="1"/>
        <v>#REF!</v>
      </c>
    </row>
    <row r="292">
      <c r="A292" s="8">
        <v>96.9</v>
      </c>
      <c r="B292" s="3" t="str">
        <f t="shared" si="1"/>
        <v>#REF!</v>
      </c>
    </row>
    <row r="293">
      <c r="A293" s="8">
        <v>100.48</v>
      </c>
      <c r="B293" s="3" t="str">
        <f t="shared" si="1"/>
        <v>#REF!</v>
      </c>
    </row>
    <row r="294">
      <c r="A294" s="9">
        <f>+3.34</f>
        <v>3.34</v>
      </c>
      <c r="B294" s="3" t="str">
        <f t="shared" si="1"/>
        <v>#REF!</v>
      </c>
    </row>
    <row r="295">
      <c r="A295" s="9">
        <f>+3.44%</f>
        <v>0.0344</v>
      </c>
      <c r="B295" s="3" t="str">
        <f t="shared" si="1"/>
        <v>#REF!</v>
      </c>
    </row>
    <row r="296">
      <c r="A296" s="16">
        <v>194685.0</v>
      </c>
      <c r="B296" s="3" t="str">
        <f t="shared" si="1"/>
        <v>#REF!</v>
      </c>
    </row>
    <row r="297">
      <c r="A297" s="16">
        <v>231296.0</v>
      </c>
      <c r="B297" s="3" t="str">
        <f t="shared" si="1"/>
        <v>#REF!</v>
      </c>
    </row>
    <row r="298">
      <c r="A298" s="7">
        <v>41094.0</v>
      </c>
      <c r="B298" s="3" t="str">
        <f t="shared" si="1"/>
        <v>#REF!</v>
      </c>
    </row>
    <row r="299">
      <c r="A299" s="8">
        <v>100.41</v>
      </c>
      <c r="B299" s="3" t="str">
        <f t="shared" si="1"/>
        <v>#REF!</v>
      </c>
    </row>
    <row r="300">
      <c r="A300" s="8">
        <v>100.73</v>
      </c>
      <c r="B300" s="3" t="str">
        <f t="shared" si="1"/>
        <v>#REF!</v>
      </c>
    </row>
    <row r="301">
      <c r="A301" s="8">
        <v>99.07</v>
      </c>
      <c r="B301" s="3" t="str">
        <f t="shared" si="1"/>
        <v>#REF!</v>
      </c>
    </row>
    <row r="302">
      <c r="A302" s="8">
        <v>99.51</v>
      </c>
      <c r="B302" s="3" t="str">
        <f t="shared" si="1"/>
        <v>#REF!</v>
      </c>
    </row>
    <row r="303">
      <c r="A303" s="11">
        <v>-0.97</v>
      </c>
      <c r="B303" s="3" t="str">
        <f t="shared" si="1"/>
        <v>#REF!</v>
      </c>
    </row>
    <row r="304">
      <c r="A304" s="12">
        <v>-0.0097</v>
      </c>
      <c r="B304" s="3" t="str">
        <f t="shared" si="1"/>
        <v>#REF!</v>
      </c>
    </row>
    <row r="305">
      <c r="A305" s="17">
        <v>46665.0</v>
      </c>
      <c r="B305" s="3" t="str">
        <f t="shared" si="1"/>
        <v>#REF!</v>
      </c>
    </row>
    <row r="306">
      <c r="A306" s="17">
        <v>232728.0</v>
      </c>
      <c r="B306" s="3" t="str">
        <f t="shared" si="1"/>
        <v>#REF!</v>
      </c>
    </row>
    <row r="307">
      <c r="A307" s="7">
        <v>41095.0</v>
      </c>
      <c r="B307" s="3" t="str">
        <f t="shared" si="1"/>
        <v>#REF!</v>
      </c>
    </row>
    <row r="308">
      <c r="A308" s="8">
        <v>99.67</v>
      </c>
      <c r="B308" s="3" t="str">
        <f t="shared" si="1"/>
        <v>#REF!</v>
      </c>
    </row>
    <row r="309">
      <c r="A309" s="8">
        <v>101.9</v>
      </c>
      <c r="B309" s="3" t="str">
        <f t="shared" si="1"/>
        <v>#REF!</v>
      </c>
    </row>
    <row r="310">
      <c r="A310" s="8">
        <v>99.06</v>
      </c>
      <c r="B310" s="3" t="str">
        <f t="shared" si="1"/>
        <v>#REF!</v>
      </c>
    </row>
    <row r="311">
      <c r="A311" s="8">
        <v>100.32</v>
      </c>
      <c r="B311" s="3" t="str">
        <f t="shared" si="1"/>
        <v>#REF!</v>
      </c>
    </row>
    <row r="312">
      <c r="A312" s="9">
        <f>+0.81</f>
        <v>0.81</v>
      </c>
      <c r="B312" s="3" t="str">
        <f t="shared" si="1"/>
        <v>#REF!</v>
      </c>
    </row>
    <row r="313">
      <c r="A313" s="9">
        <f>+0.81%</f>
        <v>0.0081</v>
      </c>
      <c r="B313" s="3" t="str">
        <f t="shared" si="1"/>
        <v>#REF!</v>
      </c>
    </row>
    <row r="314">
      <c r="A314" s="16">
        <v>204852.0</v>
      </c>
      <c r="B314" s="3" t="str">
        <f t="shared" si="1"/>
        <v>#REF!</v>
      </c>
    </row>
    <row r="315">
      <c r="A315" s="16">
        <v>230521.0</v>
      </c>
      <c r="B315" s="3" t="str">
        <f t="shared" si="1"/>
        <v>#REF!</v>
      </c>
    </row>
    <row r="316">
      <c r="A316" s="7">
        <v>41096.0</v>
      </c>
      <c r="B316" s="3" t="str">
        <f t="shared" si="1"/>
        <v>#REF!</v>
      </c>
    </row>
    <row r="317">
      <c r="A317" s="8">
        <v>99.7</v>
      </c>
      <c r="B317" s="3" t="str">
        <f t="shared" si="1"/>
        <v>#REF!</v>
      </c>
    </row>
    <row r="318">
      <c r="A318" s="8">
        <v>99.81</v>
      </c>
      <c r="B318" s="3" t="str">
        <f t="shared" si="1"/>
        <v>#REF!</v>
      </c>
    </row>
    <row r="319">
      <c r="A319" s="8">
        <v>97.37</v>
      </c>
      <c r="B319" s="3" t="str">
        <f t="shared" si="1"/>
        <v>#REF!</v>
      </c>
    </row>
    <row r="320">
      <c r="A320" s="8">
        <v>97.79</v>
      </c>
      <c r="B320" s="3" t="str">
        <f t="shared" si="1"/>
        <v>#REF!</v>
      </c>
    </row>
    <row r="321">
      <c r="A321" s="11">
        <v>-2.53</v>
      </c>
      <c r="B321" s="3" t="str">
        <f t="shared" si="1"/>
        <v>#REF!</v>
      </c>
    </row>
    <row r="322">
      <c r="A322" s="12">
        <v>-0.0252</v>
      </c>
      <c r="B322" s="3" t="str">
        <f t="shared" si="1"/>
        <v>#REF!</v>
      </c>
    </row>
    <row r="323">
      <c r="A323" s="17">
        <v>166786.0</v>
      </c>
      <c r="B323" s="3" t="str">
        <f t="shared" si="1"/>
        <v>#REF!</v>
      </c>
    </row>
    <row r="324">
      <c r="A324" s="17">
        <v>231726.0</v>
      </c>
      <c r="B324" s="3" t="str">
        <f t="shared" si="1"/>
        <v>#REF!</v>
      </c>
    </row>
    <row r="325">
      <c r="A325" s="7">
        <v>41099.0</v>
      </c>
      <c r="B325" s="3" t="str">
        <f t="shared" si="1"/>
        <v>#REF!</v>
      </c>
    </row>
    <row r="326">
      <c r="A326" s="8">
        <v>97.76</v>
      </c>
      <c r="B326" s="3" t="str">
        <f t="shared" si="1"/>
        <v>#REF!</v>
      </c>
    </row>
    <row r="327">
      <c r="A327" s="8">
        <v>100.42</v>
      </c>
      <c r="B327" s="3" t="str">
        <f t="shared" si="1"/>
        <v>#REF!</v>
      </c>
    </row>
    <row r="328">
      <c r="A328" s="8">
        <v>97.57</v>
      </c>
      <c r="B328" s="3" t="str">
        <f t="shared" si="1"/>
        <v>#REF!</v>
      </c>
    </row>
    <row r="329">
      <c r="A329" s="8">
        <v>99.73</v>
      </c>
      <c r="B329" s="3" t="str">
        <f t="shared" si="1"/>
        <v>#REF!</v>
      </c>
    </row>
    <row r="330">
      <c r="A330" s="9">
        <f>+1.94</f>
        <v>1.94</v>
      </c>
      <c r="B330" s="3" t="str">
        <f t="shared" si="1"/>
        <v>#REF!</v>
      </c>
    </row>
    <row r="331">
      <c r="A331" s="9">
        <f>+1.98%</f>
        <v>0.0198</v>
      </c>
      <c r="B331" s="3" t="str">
        <f t="shared" si="1"/>
        <v>#REF!</v>
      </c>
    </row>
    <row r="332">
      <c r="A332" s="16">
        <v>188629.0</v>
      </c>
      <c r="B332" s="3" t="str">
        <f t="shared" si="1"/>
        <v>#REF!</v>
      </c>
    </row>
    <row r="333">
      <c r="A333" s="16">
        <v>227217.0</v>
      </c>
      <c r="B333" s="3" t="str">
        <f t="shared" si="1"/>
        <v>#REF!</v>
      </c>
    </row>
    <row r="334">
      <c r="A334" s="7">
        <v>41100.0</v>
      </c>
      <c r="B334" s="3" t="str">
        <f t="shared" si="1"/>
        <v>#REF!</v>
      </c>
    </row>
    <row r="335">
      <c r="A335" s="8">
        <v>99.65</v>
      </c>
      <c r="B335" s="3" t="str">
        <f t="shared" si="1"/>
        <v>#REF!</v>
      </c>
    </row>
    <row r="336">
      <c r="A336" s="8">
        <v>99.65</v>
      </c>
      <c r="B336" s="3" t="str">
        <f t="shared" si="1"/>
        <v>#REF!</v>
      </c>
    </row>
    <row r="337">
      <c r="A337" s="8">
        <v>97.37</v>
      </c>
      <c r="B337" s="3" t="str">
        <f t="shared" si="1"/>
        <v>#REF!</v>
      </c>
    </row>
    <row r="338">
      <c r="A338" s="8">
        <v>97.57</v>
      </c>
      <c r="B338" s="3" t="str">
        <f t="shared" si="1"/>
        <v>#REF!</v>
      </c>
    </row>
    <row r="339">
      <c r="A339" s="11">
        <v>-2.16</v>
      </c>
      <c r="B339" s="3" t="str">
        <f t="shared" si="1"/>
        <v>#REF!</v>
      </c>
    </row>
    <row r="340">
      <c r="A340" s="12">
        <v>-0.0217</v>
      </c>
      <c r="B340" s="3" t="str">
        <f t="shared" si="1"/>
        <v>#REF!</v>
      </c>
    </row>
    <row r="341">
      <c r="A341" s="17">
        <v>196273.0</v>
      </c>
      <c r="B341" s="3" t="str">
        <f t="shared" si="1"/>
        <v>#REF!</v>
      </c>
    </row>
    <row r="342">
      <c r="A342" s="17">
        <v>223894.0</v>
      </c>
      <c r="B342" s="3" t="str">
        <f t="shared" si="1"/>
        <v>#REF!</v>
      </c>
    </row>
    <row r="343">
      <c r="A343" s="7">
        <v>41101.0</v>
      </c>
      <c r="B343" s="3" t="str">
        <f t="shared" si="1"/>
        <v>#REF!</v>
      </c>
    </row>
    <row r="344">
      <c r="A344" s="8">
        <v>97.58</v>
      </c>
      <c r="B344" s="3" t="str">
        <f t="shared" si="1"/>
        <v>#REF!</v>
      </c>
    </row>
    <row r="345">
      <c r="A345" s="8">
        <v>100.2</v>
      </c>
      <c r="B345" s="3" t="str">
        <f t="shared" si="1"/>
        <v>#REF!</v>
      </c>
    </row>
    <row r="346">
      <c r="A346" s="8">
        <v>97.41</v>
      </c>
      <c r="B346" s="3" t="str">
        <f t="shared" si="1"/>
        <v>#REF!</v>
      </c>
    </row>
    <row r="347">
      <c r="A347" s="8">
        <v>99.69</v>
      </c>
      <c r="B347" s="3" t="str">
        <f t="shared" si="1"/>
        <v>#REF!</v>
      </c>
    </row>
    <row r="348">
      <c r="A348" s="9">
        <f>+2.12</f>
        <v>2.12</v>
      </c>
      <c r="B348" s="3" t="str">
        <f t="shared" si="1"/>
        <v>#REF!</v>
      </c>
    </row>
    <row r="349">
      <c r="A349" s="9">
        <f>+2.17%</f>
        <v>0.0217</v>
      </c>
      <c r="B349" s="3" t="str">
        <f t="shared" si="1"/>
        <v>#REF!</v>
      </c>
    </row>
    <row r="350">
      <c r="A350" s="16">
        <v>157141.0</v>
      </c>
      <c r="B350" s="3" t="str">
        <f t="shared" si="1"/>
        <v>#REF!</v>
      </c>
    </row>
    <row r="351">
      <c r="A351" s="16">
        <v>220650.0</v>
      </c>
      <c r="B351" s="3" t="str">
        <f t="shared" si="1"/>
        <v>#REF!</v>
      </c>
    </row>
    <row r="352">
      <c r="A352" s="7">
        <v>41102.0</v>
      </c>
      <c r="B352" s="3" t="str">
        <f t="shared" si="1"/>
        <v>#REF!</v>
      </c>
    </row>
    <row r="353">
      <c r="A353" s="8">
        <v>100.04</v>
      </c>
      <c r="B353" s="3" t="str">
        <f t="shared" si="1"/>
        <v>#REF!</v>
      </c>
    </row>
    <row r="354">
      <c r="A354" s="8">
        <v>100.59</v>
      </c>
      <c r="B354" s="3" t="str">
        <f t="shared" si="1"/>
        <v>#REF!</v>
      </c>
    </row>
    <row r="355">
      <c r="A355" s="8">
        <v>97.88</v>
      </c>
      <c r="B355" s="3" t="str">
        <f t="shared" si="1"/>
        <v>#REF!</v>
      </c>
    </row>
    <row r="356">
      <c r="A356" s="8">
        <v>100.28</v>
      </c>
      <c r="B356" s="3" t="str">
        <f t="shared" si="1"/>
        <v>#REF!</v>
      </c>
    </row>
    <row r="357">
      <c r="A357" s="9">
        <f>+0.59</f>
        <v>0.59</v>
      </c>
      <c r="B357" s="3" t="str">
        <f t="shared" si="1"/>
        <v>#REF!</v>
      </c>
    </row>
    <row r="358">
      <c r="A358" s="9">
        <f>+0.59%</f>
        <v>0.0059</v>
      </c>
      <c r="B358" s="3" t="str">
        <f t="shared" si="1"/>
        <v>#REF!</v>
      </c>
    </row>
    <row r="359">
      <c r="A359" s="16">
        <v>232751.0</v>
      </c>
      <c r="B359" s="3" t="str">
        <f t="shared" si="1"/>
        <v>#REF!</v>
      </c>
    </row>
    <row r="360">
      <c r="A360" s="16">
        <v>226400.0</v>
      </c>
      <c r="B360" s="3" t="str">
        <f t="shared" si="1"/>
        <v>#REF!</v>
      </c>
    </row>
    <row r="361">
      <c r="A361" s="7">
        <v>41103.0</v>
      </c>
      <c r="B361" s="3" t="str">
        <f t="shared" si="1"/>
        <v>#REF!</v>
      </c>
    </row>
    <row r="362">
      <c r="A362" s="8">
        <v>99.74</v>
      </c>
      <c r="B362" s="3" t="str">
        <f t="shared" si="1"/>
        <v>#REF!</v>
      </c>
    </row>
    <row r="363">
      <c r="A363" s="8">
        <v>102.38</v>
      </c>
      <c r="B363" s="3" t="str">
        <f t="shared" si="1"/>
        <v>#REF!</v>
      </c>
    </row>
    <row r="364">
      <c r="A364" s="8">
        <v>99.73</v>
      </c>
      <c r="B364" s="3" t="str">
        <f t="shared" si="1"/>
        <v>#REF!</v>
      </c>
    </row>
    <row r="365">
      <c r="A365" s="8">
        <v>101.42</v>
      </c>
      <c r="B365" s="3" t="str">
        <f t="shared" si="1"/>
        <v>#REF!</v>
      </c>
    </row>
    <row r="366">
      <c r="A366" s="9">
        <f>+1.14</f>
        <v>1.14</v>
      </c>
      <c r="B366" s="3" t="str">
        <f t="shared" si="1"/>
        <v>#REF!</v>
      </c>
    </row>
    <row r="367">
      <c r="A367" s="9">
        <f>+1.14%</f>
        <v>0.0114</v>
      </c>
      <c r="B367" s="3" t="str">
        <f t="shared" si="1"/>
        <v>#REF!</v>
      </c>
    </row>
    <row r="368">
      <c r="A368" s="16">
        <v>249832.0</v>
      </c>
      <c r="B368" s="3" t="str">
        <f t="shared" si="1"/>
        <v>#REF!</v>
      </c>
    </row>
    <row r="369">
      <c r="A369" s="16">
        <v>237103.0</v>
      </c>
      <c r="B369" s="3" t="str">
        <f t="shared" si="1"/>
        <v>#REF!</v>
      </c>
    </row>
    <row r="370">
      <c r="A370" s="7">
        <v>41106.0</v>
      </c>
      <c r="B370" s="3" t="str">
        <f t="shared" si="1"/>
        <v>#REF!</v>
      </c>
    </row>
    <row r="371">
      <c r="A371" s="8">
        <v>101.58</v>
      </c>
      <c r="B371" s="3" t="str">
        <f t="shared" si="1"/>
        <v>#REF!</v>
      </c>
    </row>
    <row r="372">
      <c r="A372" s="8">
        <v>103.57</v>
      </c>
      <c r="B372" s="3" t="str">
        <f t="shared" si="1"/>
        <v>#REF!</v>
      </c>
    </row>
    <row r="373">
      <c r="A373" s="8">
        <v>101.02</v>
      </c>
      <c r="B373" s="3" t="str">
        <f t="shared" si="1"/>
        <v>#REF!</v>
      </c>
    </row>
    <row r="374">
      <c r="A374" s="8">
        <v>103.37</v>
      </c>
      <c r="B374" s="3" t="str">
        <f t="shared" si="1"/>
        <v>#REF!</v>
      </c>
    </row>
    <row r="375">
      <c r="A375" s="9">
        <f>+1.95</f>
        <v>1.95</v>
      </c>
      <c r="B375" s="3" t="str">
        <f t="shared" si="1"/>
        <v>#REF!</v>
      </c>
    </row>
    <row r="376">
      <c r="A376" s="9">
        <f>+1.92%</f>
        <v>0.0192</v>
      </c>
      <c r="B376" s="3" t="str">
        <f t="shared" si="1"/>
        <v>#REF!</v>
      </c>
    </row>
    <row r="377">
      <c r="A377" s="16">
        <v>211615.0</v>
      </c>
      <c r="B377" s="3" t="str">
        <f t="shared" si="1"/>
        <v>#REF!</v>
      </c>
    </row>
    <row r="378">
      <c r="A378" s="16">
        <v>246367.0</v>
      </c>
      <c r="B378" s="3" t="str">
        <f t="shared" si="1"/>
        <v>#REF!</v>
      </c>
    </row>
    <row r="379">
      <c r="A379" s="7">
        <v>41107.0</v>
      </c>
      <c r="B379" s="3" t="str">
        <f t="shared" si="1"/>
        <v>#REF!</v>
      </c>
    </row>
    <row r="380">
      <c r="A380" s="8">
        <v>103.32</v>
      </c>
      <c r="B380" s="3" t="str">
        <f t="shared" si="1"/>
        <v>#REF!</v>
      </c>
    </row>
    <row r="381">
      <c r="A381" s="8">
        <v>104.75</v>
      </c>
      <c r="B381" s="3" t="str">
        <f t="shared" si="1"/>
        <v>#REF!</v>
      </c>
    </row>
    <row r="382">
      <c r="A382" s="8">
        <v>102.77</v>
      </c>
      <c r="B382" s="3" t="str">
        <f t="shared" si="1"/>
        <v>#REF!</v>
      </c>
    </row>
    <row r="383">
      <c r="A383" s="8">
        <v>104.0</v>
      </c>
      <c r="B383" s="3" t="str">
        <f t="shared" si="1"/>
        <v>#REF!</v>
      </c>
    </row>
    <row r="384">
      <c r="A384" s="9">
        <f>+0.63</f>
        <v>0.63</v>
      </c>
      <c r="B384" s="3" t="str">
        <f t="shared" si="1"/>
        <v>#REF!</v>
      </c>
    </row>
    <row r="385">
      <c r="A385" s="9">
        <f>+0.61%</f>
        <v>0.0061</v>
      </c>
      <c r="B385" s="3" t="str">
        <f t="shared" si="1"/>
        <v>#REF!</v>
      </c>
    </row>
    <row r="386">
      <c r="A386" s="16">
        <v>186276.0</v>
      </c>
      <c r="B386" s="3" t="str">
        <f t="shared" si="1"/>
        <v>#REF!</v>
      </c>
    </row>
    <row r="387">
      <c r="A387" s="16">
        <v>247299.0</v>
      </c>
      <c r="B387" s="3" t="str">
        <f t="shared" si="1"/>
        <v>#REF!</v>
      </c>
    </row>
    <row r="388">
      <c r="A388" s="7">
        <v>41108.0</v>
      </c>
      <c r="B388" s="3" t="str">
        <f t="shared" si="1"/>
        <v>#REF!</v>
      </c>
    </row>
    <row r="389">
      <c r="A389" s="8">
        <v>103.58</v>
      </c>
      <c r="B389" s="3" t="str">
        <f t="shared" si="1"/>
        <v>#REF!</v>
      </c>
    </row>
    <row r="390">
      <c r="A390" s="8">
        <v>105.6</v>
      </c>
      <c r="B390" s="3" t="str">
        <f t="shared" si="1"/>
        <v>#REF!</v>
      </c>
    </row>
    <row r="391">
      <c r="A391" s="8">
        <v>103.22</v>
      </c>
      <c r="B391" s="3" t="str">
        <f t="shared" si="1"/>
        <v>#REF!</v>
      </c>
    </row>
    <row r="392">
      <c r="A392" s="8">
        <v>105.16</v>
      </c>
      <c r="B392" s="3" t="str">
        <f t="shared" si="1"/>
        <v>#REF!</v>
      </c>
    </row>
    <row r="393">
      <c r="A393" s="9">
        <f>+1.16</f>
        <v>1.16</v>
      </c>
      <c r="B393" s="3" t="str">
        <f t="shared" si="1"/>
        <v>#REF!</v>
      </c>
    </row>
    <row r="394">
      <c r="A394" s="9">
        <f>+1.12%</f>
        <v>0.0112</v>
      </c>
      <c r="B394" s="3" t="str">
        <f t="shared" si="1"/>
        <v>#REF!</v>
      </c>
    </row>
    <row r="395">
      <c r="A395" s="16">
        <v>198740.0</v>
      </c>
      <c r="B395" s="3" t="str">
        <f t="shared" si="1"/>
        <v>#REF!</v>
      </c>
    </row>
    <row r="396">
      <c r="A396" s="16">
        <v>244448.0</v>
      </c>
      <c r="B396" s="3" t="str">
        <f t="shared" si="1"/>
        <v>#REF!</v>
      </c>
    </row>
    <row r="397">
      <c r="A397" s="7">
        <v>41109.0</v>
      </c>
      <c r="B397" s="3" t="str">
        <f t="shared" si="1"/>
        <v>#REF!</v>
      </c>
    </row>
    <row r="398">
      <c r="A398" s="8">
        <v>105.32</v>
      </c>
      <c r="B398" s="3" t="str">
        <f t="shared" si="1"/>
        <v>#REF!</v>
      </c>
    </row>
    <row r="399">
      <c r="A399" s="8">
        <v>108.18</v>
      </c>
      <c r="B399" s="3" t="str">
        <f t="shared" si="1"/>
        <v>#REF!</v>
      </c>
    </row>
    <row r="400">
      <c r="A400" s="8">
        <v>105.28</v>
      </c>
      <c r="B400" s="3" t="str">
        <f t="shared" si="1"/>
        <v>#REF!</v>
      </c>
    </row>
    <row r="401">
      <c r="A401" s="8">
        <v>107.8</v>
      </c>
      <c r="B401" s="3" t="str">
        <f t="shared" si="1"/>
        <v>#REF!</v>
      </c>
    </row>
    <row r="402">
      <c r="A402" s="9">
        <f>+2.64</f>
        <v>2.64</v>
      </c>
      <c r="B402" s="3" t="str">
        <f t="shared" si="1"/>
        <v>#REF!</v>
      </c>
    </row>
    <row r="403">
      <c r="A403" s="9">
        <f>+2.51%</f>
        <v>0.0251</v>
      </c>
      <c r="B403" s="3" t="str">
        <f t="shared" si="1"/>
        <v>#REF!</v>
      </c>
    </row>
    <row r="404">
      <c r="A404" s="16">
        <v>199489.0</v>
      </c>
      <c r="B404" s="3" t="str">
        <f t="shared" si="1"/>
        <v>#REF!</v>
      </c>
    </row>
    <row r="405">
      <c r="A405" s="16">
        <v>243107.0</v>
      </c>
      <c r="B405" s="3" t="str">
        <f t="shared" si="1"/>
        <v>#REF!</v>
      </c>
    </row>
    <row r="406">
      <c r="A406" s="7">
        <v>41110.0</v>
      </c>
      <c r="B406" s="3" t="str">
        <f t="shared" si="1"/>
        <v>#REF!</v>
      </c>
    </row>
    <row r="407">
      <c r="A407" s="8">
        <v>107.5</v>
      </c>
      <c r="B407" s="3" t="str">
        <f t="shared" si="1"/>
        <v>#REF!</v>
      </c>
    </row>
    <row r="408">
      <c r="A408" s="8">
        <v>107.7</v>
      </c>
      <c r="B408" s="3" t="str">
        <f t="shared" si="1"/>
        <v>#REF!</v>
      </c>
    </row>
    <row r="409">
      <c r="A409" s="8">
        <v>105.6</v>
      </c>
      <c r="B409" s="3" t="str">
        <f t="shared" si="1"/>
        <v>#REF!</v>
      </c>
    </row>
    <row r="410">
      <c r="A410" s="8">
        <v>106.83</v>
      </c>
      <c r="B410" s="3" t="str">
        <f t="shared" si="1"/>
        <v>#REF!</v>
      </c>
    </row>
    <row r="411">
      <c r="A411" s="11">
        <v>-0.97</v>
      </c>
      <c r="B411" s="3" t="str">
        <f t="shared" si="1"/>
        <v>#REF!</v>
      </c>
    </row>
    <row r="412">
      <c r="A412" s="12">
        <v>-0.009</v>
      </c>
      <c r="B412" s="3" t="str">
        <f t="shared" si="1"/>
        <v>#REF!</v>
      </c>
    </row>
    <row r="413">
      <c r="A413" s="17">
        <v>168455.0</v>
      </c>
      <c r="B413" s="3" t="str">
        <f t="shared" si="1"/>
        <v>#REF!</v>
      </c>
    </row>
    <row r="414">
      <c r="A414" s="17">
        <v>244713.0</v>
      </c>
      <c r="B414" s="3" t="str">
        <f t="shared" si="1"/>
        <v>#REF!</v>
      </c>
    </row>
    <row r="415">
      <c r="A415" s="7">
        <v>41113.0</v>
      </c>
      <c r="B415" s="3" t="str">
        <f t="shared" si="1"/>
        <v>#REF!</v>
      </c>
    </row>
    <row r="416">
      <c r="A416" s="8">
        <v>106.9</v>
      </c>
      <c r="B416" s="3" t="str">
        <f t="shared" si="1"/>
        <v>#REF!</v>
      </c>
    </row>
    <row r="417">
      <c r="A417" s="8">
        <v>106.94</v>
      </c>
      <c r="B417" s="3" t="str">
        <f t="shared" si="1"/>
        <v>#REF!</v>
      </c>
    </row>
    <row r="418">
      <c r="A418" s="8">
        <v>102.42</v>
      </c>
      <c r="B418" s="3" t="str">
        <f t="shared" si="1"/>
        <v>#REF!</v>
      </c>
    </row>
    <row r="419">
      <c r="A419" s="8">
        <v>103.26</v>
      </c>
      <c r="B419" s="3" t="str">
        <f t="shared" si="1"/>
        <v>#REF!</v>
      </c>
    </row>
    <row r="420">
      <c r="A420" s="11">
        <v>-3.57</v>
      </c>
      <c r="B420" s="3" t="str">
        <f t="shared" si="1"/>
        <v>#REF!</v>
      </c>
    </row>
    <row r="421">
      <c r="A421" s="12">
        <v>-0.0334</v>
      </c>
      <c r="B421" s="3" t="str">
        <f t="shared" si="1"/>
        <v>#REF!</v>
      </c>
    </row>
    <row r="422">
      <c r="A422" s="17">
        <v>215644.0</v>
      </c>
      <c r="B422" s="3" t="str">
        <f t="shared" si="1"/>
        <v>#REF!</v>
      </c>
    </row>
    <row r="423">
      <c r="A423" s="17">
        <v>240919.0</v>
      </c>
      <c r="B423" s="3" t="str">
        <f t="shared" si="1"/>
        <v>#REF!</v>
      </c>
    </row>
    <row r="424">
      <c r="A424" s="7">
        <v>41114.0</v>
      </c>
      <c r="B424" s="3" t="str">
        <f t="shared" si="1"/>
        <v>#REF!</v>
      </c>
    </row>
    <row r="425">
      <c r="A425" s="8">
        <v>103.09</v>
      </c>
      <c r="B425" s="3" t="str">
        <f t="shared" si="1"/>
        <v>#REF!</v>
      </c>
    </row>
    <row r="426">
      <c r="A426" s="8">
        <v>104.48</v>
      </c>
      <c r="B426" s="3" t="str">
        <f t="shared" si="1"/>
        <v>#REF!</v>
      </c>
    </row>
    <row r="427">
      <c r="A427" s="8">
        <v>102.53</v>
      </c>
      <c r="B427" s="3" t="str">
        <f t="shared" si="1"/>
        <v>#REF!</v>
      </c>
    </row>
    <row r="428">
      <c r="A428" s="8">
        <v>103.42</v>
      </c>
      <c r="B428" s="3" t="str">
        <f t="shared" si="1"/>
        <v>#REF!</v>
      </c>
    </row>
    <row r="429">
      <c r="A429" s="9">
        <f>+0.16</f>
        <v>0.16</v>
      </c>
      <c r="B429" s="3" t="str">
        <f t="shared" si="1"/>
        <v>#REF!</v>
      </c>
    </row>
    <row r="430">
      <c r="A430" s="9">
        <f>+0.15%</f>
        <v>0.0015</v>
      </c>
      <c r="B430" s="3" t="str">
        <f t="shared" si="1"/>
        <v>#REF!</v>
      </c>
    </row>
    <row r="431">
      <c r="A431" s="16">
        <v>221458.0</v>
      </c>
      <c r="B431" s="3" t="str">
        <f t="shared" si="1"/>
        <v>#REF!</v>
      </c>
    </row>
    <row r="432">
      <c r="A432" s="16">
        <v>236315.0</v>
      </c>
      <c r="B432" s="3" t="str">
        <f t="shared" si="1"/>
        <v>#REF!</v>
      </c>
    </row>
    <row r="433">
      <c r="A433" s="7">
        <v>41115.0</v>
      </c>
      <c r="B433" s="3" t="str">
        <f t="shared" si="1"/>
        <v>#REF!</v>
      </c>
    </row>
    <row r="434">
      <c r="A434" s="8">
        <v>103.16</v>
      </c>
      <c r="B434" s="3" t="str">
        <f t="shared" si="1"/>
        <v>#REF!</v>
      </c>
    </row>
    <row r="435">
      <c r="A435" s="8">
        <v>104.71</v>
      </c>
      <c r="B435" s="3" t="str">
        <f t="shared" si="1"/>
        <v>#REF!</v>
      </c>
    </row>
    <row r="436">
      <c r="A436" s="8">
        <v>102.1</v>
      </c>
      <c r="B436" s="3" t="str">
        <f t="shared" si="1"/>
        <v>#REF!</v>
      </c>
    </row>
    <row r="437">
      <c r="A437" s="8">
        <v>104.38</v>
      </c>
      <c r="B437" s="3" t="str">
        <f t="shared" si="1"/>
        <v>#REF!</v>
      </c>
    </row>
    <row r="438">
      <c r="A438" s="9">
        <f>+0.96</f>
        <v>0.96</v>
      </c>
      <c r="B438" s="3" t="str">
        <f t="shared" si="1"/>
        <v>#REF!</v>
      </c>
    </row>
    <row r="439">
      <c r="A439" s="9">
        <f>+0.93%</f>
        <v>0.0093</v>
      </c>
      <c r="B439" s="3" t="str">
        <f t="shared" si="1"/>
        <v>#REF!</v>
      </c>
    </row>
    <row r="440">
      <c r="A440" s="16">
        <v>217390.0</v>
      </c>
      <c r="B440" s="3" t="str">
        <f t="shared" si="1"/>
        <v>#REF!</v>
      </c>
    </row>
    <row r="441">
      <c r="A441" s="16">
        <v>232220.0</v>
      </c>
      <c r="B441" s="3" t="str">
        <f t="shared" si="1"/>
        <v>#REF!</v>
      </c>
    </row>
    <row r="442">
      <c r="A442" s="7">
        <v>41116.0</v>
      </c>
      <c r="B442" s="3" t="str">
        <f t="shared" si="1"/>
        <v>#REF!</v>
      </c>
    </row>
    <row r="443">
      <c r="A443" s="8">
        <v>104.15</v>
      </c>
      <c r="B443" s="3" t="str">
        <f t="shared" si="1"/>
        <v>#REF!</v>
      </c>
    </row>
    <row r="444">
      <c r="A444" s="8">
        <v>106.18</v>
      </c>
      <c r="B444" s="3" t="str">
        <f t="shared" si="1"/>
        <v>#REF!</v>
      </c>
    </row>
    <row r="445">
      <c r="A445" s="8">
        <v>103.47</v>
      </c>
      <c r="B445" s="3" t="str">
        <f t="shared" si="1"/>
        <v>#REF!</v>
      </c>
    </row>
    <row r="446">
      <c r="A446" s="8">
        <v>105.26</v>
      </c>
      <c r="B446" s="3" t="str">
        <f t="shared" si="1"/>
        <v>#REF!</v>
      </c>
    </row>
    <row r="447">
      <c r="A447" s="9">
        <f>+0.88</f>
        <v>0.88</v>
      </c>
      <c r="B447" s="3" t="str">
        <f t="shared" si="1"/>
        <v>#REF!</v>
      </c>
    </row>
    <row r="448">
      <c r="A448" s="9">
        <f>+0.84%</f>
        <v>0.0084</v>
      </c>
      <c r="B448" s="3" t="str">
        <f t="shared" si="1"/>
        <v>#REF!</v>
      </c>
    </row>
    <row r="449">
      <c r="A449" s="16">
        <v>218010.0</v>
      </c>
      <c r="B449" s="3" t="str">
        <f t="shared" si="1"/>
        <v>#REF!</v>
      </c>
    </row>
    <row r="450">
      <c r="A450" s="16">
        <v>226697.0</v>
      </c>
      <c r="B450" s="3" t="str">
        <f t="shared" si="1"/>
        <v>#REF!</v>
      </c>
    </row>
    <row r="451">
      <c r="A451" s="7">
        <v>41117.0</v>
      </c>
      <c r="B451" s="3" t="str">
        <f t="shared" si="1"/>
        <v>#REF!</v>
      </c>
    </row>
    <row r="452">
      <c r="A452" s="8">
        <v>105.19</v>
      </c>
      <c r="B452" s="3" t="str">
        <f t="shared" si="1"/>
        <v>#REF!</v>
      </c>
    </row>
    <row r="453">
      <c r="A453" s="8">
        <v>106.73</v>
      </c>
      <c r="B453" s="3" t="str">
        <f t="shared" si="1"/>
        <v>#REF!</v>
      </c>
    </row>
    <row r="454">
      <c r="A454" s="8">
        <v>105.02</v>
      </c>
      <c r="B454" s="3" t="str">
        <f t="shared" si="1"/>
        <v>#REF!</v>
      </c>
    </row>
    <row r="455">
      <c r="A455" s="8">
        <v>106.47</v>
      </c>
      <c r="B455" s="3" t="str">
        <f t="shared" si="1"/>
        <v>#REF!</v>
      </c>
    </row>
    <row r="456">
      <c r="A456" s="9">
        <f>+1.21</f>
        <v>1.21</v>
      </c>
      <c r="B456" s="3" t="str">
        <f t="shared" si="1"/>
        <v>#REF!</v>
      </c>
    </row>
    <row r="457">
      <c r="A457" s="9">
        <f>+1.15%</f>
        <v>0.0115</v>
      </c>
      <c r="B457" s="3" t="str">
        <f t="shared" si="1"/>
        <v>#REF!</v>
      </c>
    </row>
    <row r="458">
      <c r="A458" s="16">
        <v>185602.0</v>
      </c>
      <c r="B458" s="3" t="str">
        <f t="shared" si="1"/>
        <v>#REF!</v>
      </c>
    </row>
    <row r="459">
      <c r="A459" s="16">
        <v>224950.0</v>
      </c>
      <c r="B459" s="3" t="str">
        <f t="shared" si="1"/>
        <v>#REF!</v>
      </c>
    </row>
    <row r="460">
      <c r="A460" s="7">
        <v>41120.0</v>
      </c>
      <c r="B460" s="3" t="str">
        <f t="shared" si="1"/>
        <v>#REF!</v>
      </c>
    </row>
    <row r="461">
      <c r="A461" s="8">
        <v>106.37</v>
      </c>
      <c r="B461" s="3" t="str">
        <f t="shared" si="1"/>
        <v>#REF!</v>
      </c>
    </row>
    <row r="462">
      <c r="A462" s="8">
        <v>106.99</v>
      </c>
      <c r="B462" s="3" t="str">
        <f t="shared" si="1"/>
        <v>#REF!</v>
      </c>
    </row>
    <row r="463">
      <c r="A463" s="8">
        <v>105.58</v>
      </c>
      <c r="B463" s="3" t="str">
        <f t="shared" si="1"/>
        <v>#REF!</v>
      </c>
    </row>
    <row r="464">
      <c r="A464" s="8">
        <v>106.2</v>
      </c>
      <c r="B464" s="3" t="str">
        <f t="shared" si="1"/>
        <v>#REF!</v>
      </c>
    </row>
    <row r="465">
      <c r="A465" s="11">
        <v>-0.27</v>
      </c>
      <c r="B465" s="3" t="str">
        <f t="shared" si="1"/>
        <v>#REF!</v>
      </c>
    </row>
    <row r="466">
      <c r="A466" s="12">
        <v>-0.0025</v>
      </c>
      <c r="B466" s="3" t="str">
        <f t="shared" si="1"/>
        <v>#REF!</v>
      </c>
    </row>
    <row r="467">
      <c r="A467" s="17">
        <v>128633.0</v>
      </c>
      <c r="B467" s="3" t="str">
        <f t="shared" si="1"/>
        <v>#REF!</v>
      </c>
    </row>
    <row r="468">
      <c r="A468" s="17">
        <v>218423.0</v>
      </c>
      <c r="B468" s="3" t="str">
        <f t="shared" si="1"/>
        <v>#REF!</v>
      </c>
    </row>
    <row r="469">
      <c r="A469" s="7">
        <v>41121.0</v>
      </c>
      <c r="B469" s="3" t="str">
        <f t="shared" si="1"/>
        <v>#REF!</v>
      </c>
    </row>
    <row r="470">
      <c r="A470" s="8">
        <v>106.12</v>
      </c>
      <c r="B470" s="3" t="str">
        <f t="shared" si="1"/>
        <v>#REF!</v>
      </c>
    </row>
    <row r="471">
      <c r="A471" s="8">
        <v>106.52</v>
      </c>
      <c r="B471" s="3" t="str">
        <f t="shared" si="1"/>
        <v>#REF!</v>
      </c>
    </row>
    <row r="472">
      <c r="A472" s="8">
        <v>104.1</v>
      </c>
      <c r="B472" s="3" t="str">
        <f t="shared" si="1"/>
        <v>#REF!</v>
      </c>
    </row>
    <row r="473">
      <c r="A473" s="8">
        <v>104.92</v>
      </c>
      <c r="B473" s="3" t="str">
        <f t="shared" si="1"/>
        <v>#REF!</v>
      </c>
    </row>
    <row r="474">
      <c r="A474" s="11">
        <v>-1.28</v>
      </c>
      <c r="B474" s="3" t="str">
        <f t="shared" si="1"/>
        <v>#REF!</v>
      </c>
    </row>
    <row r="475">
      <c r="A475" s="12">
        <v>-0.0121</v>
      </c>
      <c r="B475" s="3" t="str">
        <f t="shared" si="1"/>
        <v>#REF!</v>
      </c>
    </row>
    <row r="476">
      <c r="A476" s="17">
        <v>210359.0</v>
      </c>
      <c r="B476" s="3" t="str">
        <f t="shared" si="1"/>
        <v>#REF!</v>
      </c>
    </row>
    <row r="477">
      <c r="A477" s="17">
        <v>214405.0</v>
      </c>
      <c r="B477" s="3" t="str">
        <f t="shared" si="1"/>
        <v>#REF!</v>
      </c>
    </row>
    <row r="478">
      <c r="A478" s="7">
        <v>41122.0</v>
      </c>
      <c r="B478" s="3" t="str">
        <f t="shared" si="1"/>
        <v>#REF!</v>
      </c>
    </row>
    <row r="479">
      <c r="A479" s="8">
        <v>104.4</v>
      </c>
      <c r="B479" s="3" t="str">
        <f t="shared" si="1"/>
        <v>#REF!</v>
      </c>
    </row>
    <row r="480">
      <c r="A480" s="8">
        <v>106.92</v>
      </c>
      <c r="B480" s="3" t="str">
        <f t="shared" si="1"/>
        <v>#REF!</v>
      </c>
    </row>
    <row r="481">
      <c r="A481" s="8">
        <v>104.06</v>
      </c>
      <c r="B481" s="3" t="str">
        <f t="shared" si="1"/>
        <v>#REF!</v>
      </c>
    </row>
    <row r="482">
      <c r="A482" s="8">
        <v>105.96</v>
      </c>
      <c r="B482" s="3" t="str">
        <f t="shared" si="1"/>
        <v>#REF!</v>
      </c>
    </row>
    <row r="483">
      <c r="A483" s="9">
        <f>+1.04</f>
        <v>1.04</v>
      </c>
      <c r="B483" s="3" t="str">
        <f t="shared" si="1"/>
        <v>#REF!</v>
      </c>
    </row>
    <row r="484">
      <c r="A484" s="9">
        <f>+0.99%</f>
        <v>0.0099</v>
      </c>
      <c r="B484" s="3" t="str">
        <f t="shared" si="1"/>
        <v>#REF!</v>
      </c>
    </row>
    <row r="485">
      <c r="A485" s="16">
        <v>206851.0</v>
      </c>
      <c r="B485" s="3" t="str">
        <f t="shared" si="1"/>
        <v>#REF!</v>
      </c>
    </row>
    <row r="486">
      <c r="A486" s="16">
        <v>201657.0</v>
      </c>
      <c r="B486" s="3" t="str">
        <f t="shared" si="1"/>
        <v>#REF!</v>
      </c>
    </row>
    <row r="487">
      <c r="A487" s="7">
        <v>41123.0</v>
      </c>
      <c r="B487" s="3" t="str">
        <f t="shared" si="1"/>
        <v>#REF!</v>
      </c>
    </row>
    <row r="488">
      <c r="A488" s="8">
        <v>105.8</v>
      </c>
      <c r="B488" s="3" t="str">
        <f t="shared" si="1"/>
        <v>#REF!</v>
      </c>
    </row>
    <row r="489">
      <c r="A489" s="8">
        <v>107.3</v>
      </c>
      <c r="B489" s="3" t="str">
        <f t="shared" si="1"/>
        <v>#REF!</v>
      </c>
    </row>
    <row r="490">
      <c r="A490" s="8">
        <v>104.97</v>
      </c>
      <c r="B490" s="3" t="str">
        <f t="shared" si="1"/>
        <v>#REF!</v>
      </c>
    </row>
    <row r="491">
      <c r="A491" s="8">
        <v>105.9</v>
      </c>
      <c r="B491" s="3" t="str">
        <f t="shared" si="1"/>
        <v>#REF!</v>
      </c>
    </row>
    <row r="492">
      <c r="A492" s="11">
        <v>-0.06</v>
      </c>
      <c r="B492" s="3" t="str">
        <f t="shared" si="1"/>
        <v>#REF!</v>
      </c>
    </row>
    <row r="493">
      <c r="A493" s="12">
        <v>-6.0E-4</v>
      </c>
      <c r="B493" s="3" t="str">
        <f t="shared" si="1"/>
        <v>#REF!</v>
      </c>
    </row>
    <row r="494">
      <c r="A494" s="17">
        <v>259588.0</v>
      </c>
      <c r="B494" s="3" t="str">
        <f t="shared" si="1"/>
        <v>#REF!</v>
      </c>
    </row>
    <row r="495">
      <c r="A495" s="17">
        <v>186060.0</v>
      </c>
      <c r="B495" s="3" t="str">
        <f t="shared" si="1"/>
        <v>#REF!</v>
      </c>
    </row>
    <row r="496">
      <c r="A496" s="7">
        <v>41124.0</v>
      </c>
      <c r="B496" s="3" t="str">
        <f t="shared" si="1"/>
        <v>#REF!</v>
      </c>
    </row>
    <row r="497">
      <c r="A497" s="8">
        <v>105.93</v>
      </c>
      <c r="B497" s="3" t="str">
        <f t="shared" si="1"/>
        <v>#REF!</v>
      </c>
    </row>
    <row r="498">
      <c r="A498" s="8">
        <v>109.13</v>
      </c>
      <c r="B498" s="3" t="str">
        <f t="shared" si="1"/>
        <v>#REF!</v>
      </c>
    </row>
    <row r="499">
      <c r="A499" s="8">
        <v>105.8</v>
      </c>
      <c r="B499" s="3" t="str">
        <f t="shared" si="1"/>
        <v>#REF!</v>
      </c>
    </row>
    <row r="500">
      <c r="A500" s="8">
        <v>108.94</v>
      </c>
      <c r="B500" s="3" t="str">
        <f t="shared" si="1"/>
        <v>#REF!</v>
      </c>
    </row>
    <row r="501">
      <c r="A501" s="9">
        <f>+3.04</f>
        <v>3.04</v>
      </c>
      <c r="B501" s="3" t="str">
        <f t="shared" si="1"/>
        <v>#REF!</v>
      </c>
    </row>
    <row r="502">
      <c r="A502" s="9">
        <f>+2.87%</f>
        <v>0.0287</v>
      </c>
      <c r="B502" s="3" t="str">
        <f t="shared" si="1"/>
        <v>#REF!</v>
      </c>
    </row>
    <row r="503">
      <c r="A503" s="16">
        <v>215453.0</v>
      </c>
      <c r="B503" s="3" t="str">
        <f t="shared" si="1"/>
        <v>#REF!</v>
      </c>
    </row>
    <row r="504">
      <c r="A504" s="16">
        <v>182885.0</v>
      </c>
      <c r="B504" s="3" t="str">
        <f t="shared" si="1"/>
        <v>#REF!</v>
      </c>
    </row>
    <row r="505">
      <c r="A505" s="7">
        <v>41127.0</v>
      </c>
      <c r="B505" s="3" t="str">
        <f t="shared" si="1"/>
        <v>#REF!</v>
      </c>
    </row>
    <row r="506">
      <c r="A506" s="8">
        <v>108.6</v>
      </c>
      <c r="B506" s="3" t="str">
        <f t="shared" si="1"/>
        <v>#REF!</v>
      </c>
    </row>
    <row r="507">
      <c r="A507" s="8">
        <v>109.77</v>
      </c>
      <c r="B507" s="3" t="str">
        <f t="shared" si="1"/>
        <v>#REF!</v>
      </c>
    </row>
    <row r="508">
      <c r="A508" s="8">
        <v>107.9</v>
      </c>
      <c r="B508" s="3" t="str">
        <f t="shared" si="1"/>
        <v>#REF!</v>
      </c>
    </row>
    <row r="509">
      <c r="A509" s="8">
        <v>109.55</v>
      </c>
      <c r="B509" s="3" t="str">
        <f t="shared" si="1"/>
        <v>#REF!</v>
      </c>
    </row>
    <row r="510">
      <c r="A510" s="9">
        <f>+0.61</f>
        <v>0.61</v>
      </c>
      <c r="B510" s="3" t="str">
        <f t="shared" si="1"/>
        <v>#REF!</v>
      </c>
    </row>
    <row r="511">
      <c r="A511" s="9">
        <f>+0.56%</f>
        <v>0.0056</v>
      </c>
      <c r="B511" s="3" t="str">
        <f t="shared" si="1"/>
        <v>#REF!</v>
      </c>
    </row>
    <row r="512">
      <c r="A512" s="16">
        <v>149982.0</v>
      </c>
      <c r="B512" s="3" t="str">
        <f t="shared" si="1"/>
        <v>#REF!</v>
      </c>
    </row>
    <row r="513">
      <c r="A513" s="16">
        <v>165543.0</v>
      </c>
      <c r="B513" s="3" t="str">
        <f t="shared" si="1"/>
        <v>#REF!</v>
      </c>
    </row>
    <row r="514">
      <c r="A514" s="7">
        <v>41128.0</v>
      </c>
      <c r="B514" s="3" t="str">
        <f t="shared" si="1"/>
        <v>#REF!</v>
      </c>
    </row>
    <row r="515">
      <c r="A515" s="8">
        <v>109.43</v>
      </c>
      <c r="B515" s="3" t="str">
        <f t="shared" si="1"/>
        <v>#REF!</v>
      </c>
    </row>
    <row r="516">
      <c r="A516" s="8">
        <v>112.56</v>
      </c>
      <c r="B516" s="3" t="str">
        <f t="shared" si="1"/>
        <v>#REF!</v>
      </c>
    </row>
    <row r="517">
      <c r="A517" s="8">
        <v>109.13</v>
      </c>
      <c r="B517" s="3" t="str">
        <f t="shared" si="1"/>
        <v>#REF!</v>
      </c>
    </row>
    <row r="518">
      <c r="A518" s="8">
        <v>112.0</v>
      </c>
      <c r="B518" s="3" t="str">
        <f t="shared" si="1"/>
        <v>#REF!</v>
      </c>
    </row>
    <row r="519">
      <c r="A519" s="9">
        <f>+2.45</f>
        <v>2.45</v>
      </c>
      <c r="B519" s="3" t="str">
        <f t="shared" si="1"/>
        <v>#REF!</v>
      </c>
    </row>
    <row r="520">
      <c r="A520" s="9">
        <f>+2.24%</f>
        <v>0.0224</v>
      </c>
      <c r="B520" s="3" t="str">
        <f t="shared" si="1"/>
        <v>#REF!</v>
      </c>
    </row>
    <row r="521">
      <c r="A521" s="16">
        <v>177352.0</v>
      </c>
      <c r="B521" s="3" t="str">
        <f t="shared" si="1"/>
        <v>#REF!</v>
      </c>
    </row>
    <row r="522">
      <c r="A522" s="16">
        <v>153992.0</v>
      </c>
      <c r="B522" s="3" t="str">
        <f t="shared" si="1"/>
        <v>#REF!</v>
      </c>
    </row>
    <row r="523">
      <c r="A523" s="7">
        <v>41129.0</v>
      </c>
      <c r="B523" s="3" t="str">
        <f t="shared" si="1"/>
        <v>#REF!</v>
      </c>
    </row>
    <row r="524">
      <c r="A524" s="8">
        <v>111.58</v>
      </c>
      <c r="B524" s="3" t="str">
        <f t="shared" si="1"/>
        <v>#REF!</v>
      </c>
    </row>
    <row r="525">
      <c r="A525" s="8">
        <v>113.27</v>
      </c>
      <c r="B525" s="3" t="str">
        <f t="shared" si="1"/>
        <v>#REF!</v>
      </c>
    </row>
    <row r="526">
      <c r="A526" s="8">
        <v>110.85</v>
      </c>
      <c r="B526" s="3" t="str">
        <f t="shared" si="1"/>
        <v>#REF!</v>
      </c>
    </row>
    <row r="527">
      <c r="A527" s="8">
        <v>112.14</v>
      </c>
      <c r="B527" s="3" t="str">
        <f t="shared" si="1"/>
        <v>#REF!</v>
      </c>
    </row>
    <row r="528">
      <c r="A528" s="9">
        <f>+0.14</f>
        <v>0.14</v>
      </c>
      <c r="B528" s="3" t="str">
        <f t="shared" si="1"/>
        <v>#REF!</v>
      </c>
    </row>
    <row r="529">
      <c r="A529" s="9">
        <f>+0.13%</f>
        <v>0.0013</v>
      </c>
      <c r="B529" s="3" t="str">
        <f t="shared" si="1"/>
        <v>#REF!</v>
      </c>
    </row>
    <row r="530">
      <c r="A530" s="16">
        <v>188637.0</v>
      </c>
      <c r="B530" s="3" t="str">
        <f t="shared" si="1"/>
        <v>#REF!</v>
      </c>
    </row>
    <row r="531">
      <c r="A531" s="16">
        <v>137230.0</v>
      </c>
      <c r="B531" s="3" t="str">
        <f t="shared" si="1"/>
        <v>#REF!</v>
      </c>
    </row>
    <row r="532">
      <c r="A532" s="7">
        <v>41130.0</v>
      </c>
      <c r="B532" s="3" t="str">
        <f t="shared" si="1"/>
        <v>#REF!</v>
      </c>
    </row>
    <row r="533">
      <c r="A533" s="8">
        <v>111.99</v>
      </c>
      <c r="B533" s="3" t="str">
        <f t="shared" si="1"/>
        <v>#REF!</v>
      </c>
    </row>
    <row r="534">
      <c r="A534" s="8">
        <v>113.53</v>
      </c>
      <c r="B534" s="3" t="str">
        <f t="shared" si="1"/>
        <v>#REF!</v>
      </c>
    </row>
    <row r="535">
      <c r="A535" s="8">
        <v>111.6</v>
      </c>
      <c r="B535" s="3" t="str">
        <f t="shared" si="1"/>
        <v>#REF!</v>
      </c>
    </row>
    <row r="536">
      <c r="A536" s="8">
        <v>113.22</v>
      </c>
      <c r="B536" s="3" t="str">
        <f t="shared" si="1"/>
        <v>#REF!</v>
      </c>
    </row>
    <row r="537">
      <c r="A537" s="9">
        <f>+1.08</f>
        <v>1.08</v>
      </c>
      <c r="B537" s="3" t="str">
        <f t="shared" si="1"/>
        <v>#REF!</v>
      </c>
    </row>
    <row r="538">
      <c r="A538" s="9">
        <f>+0.96%</f>
        <v>0.0096</v>
      </c>
      <c r="B538" s="3" t="str">
        <f t="shared" si="1"/>
        <v>#REF!</v>
      </c>
    </row>
    <row r="539">
      <c r="A539" s="16">
        <v>141864.0</v>
      </c>
      <c r="B539" s="3" t="str">
        <f t="shared" si="1"/>
        <v>#REF!</v>
      </c>
    </row>
    <row r="540">
      <c r="A540" s="16">
        <v>125091.0</v>
      </c>
      <c r="B540" s="3" t="str">
        <f t="shared" si="1"/>
        <v>#REF!</v>
      </c>
    </row>
    <row r="541">
      <c r="A541" s="7">
        <v>41131.0</v>
      </c>
      <c r="B541" s="3" t="str">
        <f t="shared" si="1"/>
        <v>#REF!</v>
      </c>
    </row>
    <row r="542">
      <c r="A542" s="8">
        <v>113.28</v>
      </c>
      <c r="B542" s="3" t="str">
        <f t="shared" si="1"/>
        <v>#REF!</v>
      </c>
    </row>
    <row r="543">
      <c r="A543" s="8">
        <v>113.54</v>
      </c>
      <c r="B543" s="3" t="str">
        <f t="shared" si="1"/>
        <v>#REF!</v>
      </c>
    </row>
    <row r="544">
      <c r="A544" s="8">
        <v>111.31</v>
      </c>
      <c r="B544" s="3" t="str">
        <f t="shared" si="1"/>
        <v>#REF!</v>
      </c>
    </row>
    <row r="545">
      <c r="A545" s="8">
        <v>112.95</v>
      </c>
      <c r="B545" s="3" t="str">
        <f t="shared" si="1"/>
        <v>#REF!</v>
      </c>
    </row>
    <row r="546">
      <c r="A546" s="11">
        <v>-0.27</v>
      </c>
      <c r="B546" s="3" t="str">
        <f t="shared" si="1"/>
        <v>#REF!</v>
      </c>
    </row>
    <row r="547">
      <c r="A547" s="12">
        <v>-0.0024</v>
      </c>
      <c r="B547" s="3" t="str">
        <f t="shared" si="1"/>
        <v>#REF!</v>
      </c>
    </row>
    <row r="548">
      <c r="A548" s="17">
        <v>139046.0</v>
      </c>
      <c r="B548" s="3" t="str">
        <f t="shared" si="1"/>
        <v>#REF!</v>
      </c>
    </row>
    <row r="549">
      <c r="A549" s="17">
        <v>107868.0</v>
      </c>
      <c r="B549" s="3" t="str">
        <f t="shared" si="1"/>
        <v>#REF!</v>
      </c>
    </row>
    <row r="550">
      <c r="A550" s="7">
        <v>41134.0</v>
      </c>
      <c r="B550" s="3" t="str">
        <f t="shared" si="1"/>
        <v>#REF!</v>
      </c>
    </row>
    <row r="551">
      <c r="A551" s="8">
        <v>113.4</v>
      </c>
      <c r="B551" s="3" t="str">
        <f t="shared" si="1"/>
        <v>#REF!</v>
      </c>
    </row>
    <row r="552">
      <c r="A552" s="8">
        <v>115.11</v>
      </c>
      <c r="B552" s="3" t="str">
        <f t="shared" si="1"/>
        <v>#REF!</v>
      </c>
    </row>
    <row r="553">
      <c r="A553" s="8">
        <v>113.09</v>
      </c>
      <c r="B553" s="3" t="str">
        <f t="shared" si="1"/>
        <v>#REF!</v>
      </c>
    </row>
    <row r="554">
      <c r="A554" s="8">
        <v>113.6</v>
      </c>
      <c r="B554" s="3" t="str">
        <f t="shared" si="1"/>
        <v>#REF!</v>
      </c>
    </row>
    <row r="555">
      <c r="A555" s="9">
        <f>+0.65</f>
        <v>0.65</v>
      </c>
      <c r="B555" s="3" t="str">
        <f t="shared" si="1"/>
        <v>#REF!</v>
      </c>
    </row>
    <row r="556">
      <c r="A556" s="9">
        <f>+0.58%</f>
        <v>0.0058</v>
      </c>
      <c r="B556" s="3" t="str">
        <f t="shared" si="1"/>
        <v>#REF!</v>
      </c>
    </row>
    <row r="557">
      <c r="A557" s="16">
        <v>146511.0</v>
      </c>
      <c r="B557" s="3" t="str">
        <f t="shared" si="1"/>
        <v>#REF!</v>
      </c>
    </row>
    <row r="558">
      <c r="A558" s="16">
        <v>74362.0</v>
      </c>
      <c r="B558" s="3" t="str">
        <f t="shared" si="1"/>
        <v>#REF!</v>
      </c>
    </row>
    <row r="559">
      <c r="A559" s="7">
        <v>41135.0</v>
      </c>
      <c r="B559" s="3" t="str">
        <f t="shared" si="1"/>
        <v>#REF!</v>
      </c>
    </row>
    <row r="560">
      <c r="A560" s="8">
        <v>113.47</v>
      </c>
      <c r="B560" s="3" t="str">
        <f t="shared" si="1"/>
        <v>#REF!</v>
      </c>
    </row>
    <row r="561">
      <c r="A561" s="8">
        <v>114.3</v>
      </c>
      <c r="B561" s="3" t="str">
        <f t="shared" si="1"/>
        <v>#REF!</v>
      </c>
    </row>
    <row r="562">
      <c r="A562" s="8">
        <v>113.22</v>
      </c>
      <c r="B562" s="3" t="str">
        <f t="shared" si="1"/>
        <v>#REF!</v>
      </c>
    </row>
    <row r="563">
      <c r="A563" s="8">
        <v>114.03</v>
      </c>
      <c r="B563" s="3" t="str">
        <f t="shared" si="1"/>
        <v>#REF!</v>
      </c>
    </row>
    <row r="564">
      <c r="A564" s="9">
        <f>+0.43</f>
        <v>0.43</v>
      </c>
      <c r="B564" s="3" t="str">
        <f t="shared" si="1"/>
        <v>#REF!</v>
      </c>
    </row>
    <row r="565">
      <c r="A565" s="9">
        <f>+0.38%</f>
        <v>0.0038</v>
      </c>
      <c r="B565" s="3" t="str">
        <f t="shared" si="1"/>
        <v>#REF!</v>
      </c>
    </row>
    <row r="566">
      <c r="A566" s="16">
        <v>103775.0</v>
      </c>
      <c r="B566" s="3" t="str">
        <f t="shared" si="1"/>
        <v>#REF!</v>
      </c>
    </row>
    <row r="567">
      <c r="A567" s="16">
        <v>50916.0</v>
      </c>
      <c r="B567" s="3" t="str">
        <f t="shared" si="1"/>
        <v>#REF!</v>
      </c>
    </row>
    <row r="568">
      <c r="A568" s="7">
        <v>41136.0</v>
      </c>
      <c r="B568" s="3" t="str">
        <f t="shared" si="1"/>
        <v>#REF!</v>
      </c>
    </row>
    <row r="569">
      <c r="A569" s="8">
        <v>113.94</v>
      </c>
      <c r="B569" s="3" t="str">
        <f t="shared" si="1"/>
        <v>#REF!</v>
      </c>
    </row>
    <row r="570">
      <c r="A570" s="8">
        <v>116.72</v>
      </c>
      <c r="B570" s="3" t="str">
        <f t="shared" si="1"/>
        <v>#REF!</v>
      </c>
    </row>
    <row r="571">
      <c r="A571" s="8">
        <v>113.49</v>
      </c>
      <c r="B571" s="3" t="str">
        <f t="shared" si="1"/>
        <v>#REF!</v>
      </c>
    </row>
    <row r="572">
      <c r="A572" s="8">
        <v>116.25</v>
      </c>
      <c r="B572" s="3" t="str">
        <f t="shared" si="1"/>
        <v>#REF!</v>
      </c>
    </row>
    <row r="573">
      <c r="A573" s="9">
        <f>+2.22</f>
        <v>2.22</v>
      </c>
      <c r="B573" s="3" t="str">
        <f t="shared" si="1"/>
        <v>#REF!</v>
      </c>
    </row>
    <row r="574">
      <c r="A574" s="9">
        <f>+1.95%</f>
        <v>0.0195</v>
      </c>
      <c r="B574" s="3" t="str">
        <f t="shared" si="1"/>
        <v>#REF!</v>
      </c>
    </row>
    <row r="575">
      <c r="A575" s="16">
        <v>83421.0</v>
      </c>
      <c r="B575" s="3" t="str">
        <f t="shared" si="1"/>
        <v>#REF!</v>
      </c>
    </row>
    <row r="576">
      <c r="A576" s="16">
        <v>27992.0</v>
      </c>
      <c r="B576" s="3" t="str">
        <f t="shared" si="1"/>
        <v>#REF!</v>
      </c>
    </row>
    <row r="577">
      <c r="A577" s="7">
        <v>41137.0</v>
      </c>
      <c r="B577" s="3" t="str">
        <f t="shared" si="1"/>
        <v>#REF!</v>
      </c>
    </row>
    <row r="578">
      <c r="A578" s="8">
        <v>116.55</v>
      </c>
      <c r="B578" s="3" t="str">
        <f t="shared" si="1"/>
        <v>#REF!</v>
      </c>
    </row>
    <row r="579">
      <c r="A579" s="8">
        <v>117.03</v>
      </c>
      <c r="B579" s="3" t="str">
        <f t="shared" si="1"/>
        <v>#REF!</v>
      </c>
    </row>
    <row r="580">
      <c r="A580" s="8">
        <v>115.5</v>
      </c>
      <c r="B580" s="3" t="str">
        <f t="shared" si="1"/>
        <v>#REF!</v>
      </c>
    </row>
    <row r="581">
      <c r="A581" s="8">
        <v>116.9</v>
      </c>
      <c r="B581" s="3" t="str">
        <f t="shared" si="1"/>
        <v>#REF!</v>
      </c>
    </row>
    <row r="582">
      <c r="A582" s="9">
        <f>+0.65</f>
        <v>0.65</v>
      </c>
      <c r="B582" s="3" t="str">
        <f t="shared" si="1"/>
        <v>#REF!</v>
      </c>
    </row>
    <row r="583">
      <c r="A583" s="9">
        <f>+0.56%</f>
        <v>0.0056</v>
      </c>
      <c r="B583" s="3" t="str">
        <f t="shared" si="1"/>
        <v>#REF!</v>
      </c>
    </row>
    <row r="584">
      <c r="A584" s="16">
        <v>14433.0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41078</v>
      </c>
      <c r="C3" s="3">
        <v>98.88</v>
      </c>
      <c r="D3" s="3">
        <v>98.89</v>
      </c>
      <c r="E3" s="3">
        <v>95.32</v>
      </c>
      <c r="F3" s="3">
        <v>95.95</v>
      </c>
      <c r="G3" s="3">
        <v>-1.41</v>
      </c>
      <c r="H3" s="6">
        <v>-0.0145</v>
      </c>
      <c r="I3" s="15">
        <v>55509.0</v>
      </c>
      <c r="J3" s="15">
        <v>116181.0</v>
      </c>
    </row>
    <row r="4">
      <c r="A4" s="4" t="s">
        <v>4</v>
      </c>
      <c r="B4" s="5">
        <f t="shared" si="1"/>
        <v>41079</v>
      </c>
      <c r="C4" s="3">
        <v>96.02</v>
      </c>
      <c r="D4" s="3">
        <v>96.75</v>
      </c>
      <c r="E4" s="3">
        <v>94.5</v>
      </c>
      <c r="F4" s="3">
        <v>95.82</v>
      </c>
      <c r="G4" s="3">
        <v>-0.13</v>
      </c>
      <c r="H4" s="6">
        <v>-0.0014</v>
      </c>
      <c r="I4" s="15">
        <v>62229.0</v>
      </c>
      <c r="J4" s="15">
        <v>121680.0</v>
      </c>
    </row>
    <row r="5">
      <c r="A5" s="4" t="s">
        <v>5</v>
      </c>
      <c r="B5" s="5">
        <f t="shared" si="1"/>
        <v>41080</v>
      </c>
      <c r="C5" s="3">
        <v>95.82</v>
      </c>
      <c r="D5" s="3">
        <v>96.21</v>
      </c>
      <c r="E5" s="3">
        <v>92.86</v>
      </c>
      <c r="F5" s="3">
        <v>93.14</v>
      </c>
      <c r="G5" s="3">
        <v>-2.68</v>
      </c>
      <c r="H5" s="6">
        <v>-0.028</v>
      </c>
      <c r="I5" s="15">
        <v>98381.0</v>
      </c>
      <c r="J5" s="15">
        <v>116363.0</v>
      </c>
    </row>
    <row r="6">
      <c r="A6" s="4" t="s">
        <v>6</v>
      </c>
      <c r="B6" s="5">
        <f t="shared" si="1"/>
        <v>41081</v>
      </c>
      <c r="C6" s="3">
        <v>93.01</v>
      </c>
      <c r="D6" s="3">
        <v>93.13</v>
      </c>
      <c r="E6" s="3">
        <v>89.49</v>
      </c>
      <c r="F6" s="3">
        <v>89.79</v>
      </c>
      <c r="G6" s="3">
        <v>-3.35</v>
      </c>
      <c r="H6" s="6">
        <v>-0.036</v>
      </c>
      <c r="I6" s="15">
        <v>149892.0</v>
      </c>
      <c r="J6" s="15">
        <v>118224.0</v>
      </c>
    </row>
    <row r="7">
      <c r="A7" s="4" t="s">
        <v>7</v>
      </c>
      <c r="B7" s="5">
        <f t="shared" si="1"/>
        <v>41082</v>
      </c>
      <c r="C7" s="3">
        <v>90.03</v>
      </c>
      <c r="D7" s="3">
        <v>92.02</v>
      </c>
      <c r="E7" s="3">
        <v>89.11</v>
      </c>
      <c r="F7" s="3">
        <v>91.34</v>
      </c>
      <c r="G7" s="3">
        <v>1.55</v>
      </c>
      <c r="H7" s="3">
        <v>0.0173</v>
      </c>
      <c r="I7" s="15">
        <v>63315.0</v>
      </c>
      <c r="J7" s="15">
        <v>114635.0</v>
      </c>
    </row>
    <row r="8">
      <c r="A8" s="4" t="s">
        <v>8</v>
      </c>
      <c r="B8" s="5">
        <f t="shared" si="1"/>
        <v>41085</v>
      </c>
      <c r="C8" s="3">
        <v>92.02</v>
      </c>
      <c r="D8" s="3">
        <v>92.03</v>
      </c>
      <c r="E8" s="3">
        <v>90.09</v>
      </c>
      <c r="F8" s="3">
        <v>91.39</v>
      </c>
      <c r="G8" s="3">
        <v>0.05</v>
      </c>
      <c r="H8" s="3">
        <v>5.0E-4</v>
      </c>
      <c r="I8" s="15">
        <v>59717.0</v>
      </c>
      <c r="J8" s="15">
        <v>113171.0</v>
      </c>
    </row>
    <row r="9">
      <c r="A9" s="4" t="s">
        <v>9</v>
      </c>
      <c r="B9" s="5">
        <f t="shared" si="1"/>
        <v>41086</v>
      </c>
      <c r="C9" s="3">
        <v>91.66</v>
      </c>
      <c r="D9" s="3">
        <v>93.27</v>
      </c>
      <c r="E9" s="3">
        <v>91.1</v>
      </c>
      <c r="F9" s="3">
        <v>93.07</v>
      </c>
      <c r="G9" s="3">
        <v>1.68</v>
      </c>
      <c r="H9" s="3">
        <v>0.0184</v>
      </c>
      <c r="I9" s="15">
        <v>82007.0</v>
      </c>
      <c r="J9" s="15">
        <v>113775.0</v>
      </c>
    </row>
    <row r="10">
      <c r="A10" s="7">
        <v>41078.0</v>
      </c>
      <c r="B10" s="5">
        <f t="shared" si="1"/>
        <v>41087</v>
      </c>
      <c r="C10" s="3">
        <v>92.73</v>
      </c>
      <c r="D10" s="3">
        <v>93.81</v>
      </c>
      <c r="E10" s="3">
        <v>91.83</v>
      </c>
      <c r="F10" s="3">
        <v>93.3</v>
      </c>
      <c r="G10" s="3">
        <v>0.23</v>
      </c>
      <c r="H10" s="3">
        <v>0.0025</v>
      </c>
      <c r="I10" s="15">
        <v>86150.0</v>
      </c>
      <c r="J10" s="15">
        <v>112856.0</v>
      </c>
    </row>
    <row r="11">
      <c r="A11" s="8">
        <v>98.88</v>
      </c>
      <c r="B11" s="5">
        <f t="shared" si="1"/>
        <v>41088</v>
      </c>
      <c r="C11" s="3">
        <v>93.54</v>
      </c>
      <c r="D11" s="3">
        <v>93.85</v>
      </c>
      <c r="E11" s="3">
        <v>90.87</v>
      </c>
      <c r="F11" s="3">
        <v>91.3</v>
      </c>
      <c r="G11" s="3">
        <v>-2.0</v>
      </c>
      <c r="H11" s="6">
        <v>-0.0214</v>
      </c>
      <c r="I11" s="15">
        <v>69154.0</v>
      </c>
      <c r="J11" s="15">
        <v>109812.0</v>
      </c>
    </row>
    <row r="12">
      <c r="A12" s="8">
        <v>98.89</v>
      </c>
      <c r="B12" s="5">
        <f t="shared" si="1"/>
        <v>41089</v>
      </c>
      <c r="C12" s="3">
        <v>91.86</v>
      </c>
      <c r="D12" s="3">
        <v>98.24</v>
      </c>
      <c r="E12" s="3">
        <v>91.75</v>
      </c>
      <c r="F12" s="3">
        <v>97.75</v>
      </c>
      <c r="G12" s="3">
        <v>6.45</v>
      </c>
      <c r="H12" s="3">
        <v>0.0706</v>
      </c>
      <c r="I12" s="15">
        <v>76846.0</v>
      </c>
      <c r="J12" s="15">
        <v>116897.0</v>
      </c>
    </row>
    <row r="13">
      <c r="A13" s="8">
        <v>95.32</v>
      </c>
      <c r="B13" s="5">
        <f t="shared" si="1"/>
        <v>41092</v>
      </c>
      <c r="C13" s="3">
        <v>97.0</v>
      </c>
      <c r="D13" s="3">
        <v>97.44</v>
      </c>
      <c r="E13" s="3">
        <v>95.15</v>
      </c>
      <c r="F13" s="3">
        <v>96.84</v>
      </c>
      <c r="G13" s="3">
        <v>-0.91</v>
      </c>
      <c r="H13" s="6">
        <v>-0.0093</v>
      </c>
      <c r="I13" s="15">
        <v>82663.0</v>
      </c>
      <c r="J13" s="15">
        <v>126583.0</v>
      </c>
    </row>
    <row r="14">
      <c r="A14" s="8">
        <v>95.95</v>
      </c>
      <c r="B14" s="5">
        <f t="shared" si="1"/>
        <v>41093</v>
      </c>
      <c r="C14" s="3">
        <v>96.7</v>
      </c>
      <c r="D14" s="3">
        <v>100.94</v>
      </c>
      <c r="E14" s="3">
        <v>96.7</v>
      </c>
      <c r="F14" s="3">
        <v>100.15</v>
      </c>
      <c r="G14" s="3">
        <v>3.31</v>
      </c>
      <c r="H14" s="3">
        <v>0.0342</v>
      </c>
      <c r="I14" s="15">
        <v>85005.0</v>
      </c>
      <c r="J14" s="15">
        <v>132415.0</v>
      </c>
    </row>
    <row r="15">
      <c r="A15" s="11">
        <v>-1.41</v>
      </c>
      <c r="B15" s="5">
        <f t="shared" si="1"/>
        <v>41094</v>
      </c>
      <c r="C15" s="3">
        <v>100.08</v>
      </c>
      <c r="D15" s="3">
        <v>100.39</v>
      </c>
      <c r="E15" s="3">
        <v>98.78</v>
      </c>
      <c r="F15" s="3">
        <v>99.15</v>
      </c>
      <c r="G15" s="3">
        <v>-1.0</v>
      </c>
      <c r="H15" s="6">
        <v>-0.01</v>
      </c>
      <c r="I15" s="15">
        <v>28083.0</v>
      </c>
      <c r="J15" s="15">
        <v>138634.0</v>
      </c>
    </row>
    <row r="16">
      <c r="A16" s="12">
        <v>-0.0145</v>
      </c>
      <c r="B16" s="5">
        <f t="shared" si="1"/>
        <v>41095</v>
      </c>
      <c r="C16" s="3">
        <v>98.93</v>
      </c>
      <c r="D16" s="3">
        <v>101.49</v>
      </c>
      <c r="E16" s="3">
        <v>98.77</v>
      </c>
      <c r="F16" s="3">
        <v>99.95</v>
      </c>
      <c r="G16" s="3">
        <v>0.8</v>
      </c>
      <c r="H16" s="3">
        <v>0.008100000000000001</v>
      </c>
      <c r="I16" s="15">
        <v>108037.0</v>
      </c>
      <c r="J16" s="15">
        <v>141240.0</v>
      </c>
    </row>
    <row r="17">
      <c r="A17" s="17">
        <v>55509.0</v>
      </c>
      <c r="B17" s="5">
        <f t="shared" si="1"/>
        <v>41096</v>
      </c>
      <c r="C17" s="3">
        <v>99.35</v>
      </c>
      <c r="D17" s="3">
        <v>99.45</v>
      </c>
      <c r="E17" s="3">
        <v>97.05</v>
      </c>
      <c r="F17" s="3">
        <v>97.43</v>
      </c>
      <c r="G17" s="3">
        <v>-2.52</v>
      </c>
      <c r="H17" s="6">
        <v>-0.0252</v>
      </c>
      <c r="I17" s="15">
        <v>83871.0</v>
      </c>
      <c r="J17" s="15">
        <v>149565.0</v>
      </c>
    </row>
    <row r="18">
      <c r="A18" s="17">
        <v>116181.0</v>
      </c>
      <c r="B18" s="5">
        <f t="shared" si="1"/>
        <v>41099</v>
      </c>
      <c r="C18" s="3">
        <v>97.43</v>
      </c>
      <c r="D18" s="3">
        <v>99.87</v>
      </c>
      <c r="E18" s="3">
        <v>97.23</v>
      </c>
      <c r="F18" s="3">
        <v>99.26</v>
      </c>
      <c r="G18" s="3">
        <v>1.83</v>
      </c>
      <c r="H18" s="3">
        <v>0.018799999999999997</v>
      </c>
      <c r="I18" s="15">
        <v>91887.0</v>
      </c>
      <c r="J18" s="15">
        <v>157181.0</v>
      </c>
    </row>
    <row r="19">
      <c r="A19" s="7">
        <v>41079.0</v>
      </c>
      <c r="B19" s="5">
        <f t="shared" si="1"/>
        <v>41100</v>
      </c>
      <c r="C19" s="3">
        <v>98.5</v>
      </c>
      <c r="D19" s="3">
        <v>98.77</v>
      </c>
      <c r="E19" s="3">
        <v>97.04</v>
      </c>
      <c r="F19" s="3">
        <v>97.24</v>
      </c>
      <c r="G19" s="3">
        <v>-2.02</v>
      </c>
      <c r="H19" s="6">
        <v>-0.0204</v>
      </c>
      <c r="I19" s="15">
        <v>94831.0</v>
      </c>
      <c r="J19" s="15">
        <v>167854.0</v>
      </c>
    </row>
    <row r="20">
      <c r="A20" s="8">
        <v>96.02</v>
      </c>
      <c r="B20" s="5">
        <f t="shared" si="1"/>
        <v>41101</v>
      </c>
      <c r="C20" s="3">
        <v>97.26</v>
      </c>
      <c r="D20" s="3">
        <v>99.7</v>
      </c>
      <c r="E20" s="3">
        <v>97.1</v>
      </c>
      <c r="F20" s="3">
        <v>99.21</v>
      </c>
      <c r="G20" s="3">
        <v>1.97</v>
      </c>
      <c r="H20" s="3">
        <v>0.0203</v>
      </c>
      <c r="I20" s="15">
        <v>87157.0</v>
      </c>
      <c r="J20" s="15">
        <v>180091.0</v>
      </c>
    </row>
    <row r="21">
      <c r="A21" s="8">
        <v>96.75</v>
      </c>
      <c r="B21" s="5">
        <f t="shared" si="1"/>
        <v>41102</v>
      </c>
      <c r="C21" s="3">
        <v>99.39</v>
      </c>
      <c r="D21" s="3">
        <v>99.99</v>
      </c>
      <c r="E21" s="3">
        <v>97.38</v>
      </c>
      <c r="F21" s="3">
        <v>99.74</v>
      </c>
      <c r="G21" s="3">
        <v>0.53</v>
      </c>
      <c r="H21" s="3">
        <v>0.0053</v>
      </c>
      <c r="I21" s="15">
        <v>98250.0</v>
      </c>
      <c r="J21" s="15">
        <v>180145.0</v>
      </c>
    </row>
    <row r="22">
      <c r="A22" s="8">
        <v>94.5</v>
      </c>
      <c r="B22" s="5">
        <f t="shared" si="1"/>
        <v>41103</v>
      </c>
      <c r="C22" s="3">
        <v>99.23</v>
      </c>
      <c r="D22" s="3">
        <v>101.64</v>
      </c>
      <c r="E22" s="3">
        <v>99.19</v>
      </c>
      <c r="F22" s="3">
        <v>100.81</v>
      </c>
      <c r="G22" s="3">
        <v>1.07</v>
      </c>
      <c r="H22" s="3">
        <v>0.010700000000000001</v>
      </c>
      <c r="I22" s="15">
        <v>108552.0</v>
      </c>
      <c r="J22" s="15">
        <v>192428.0</v>
      </c>
    </row>
    <row r="23">
      <c r="A23" s="8">
        <v>95.82</v>
      </c>
      <c r="B23" s="5">
        <f t="shared" si="1"/>
        <v>41106</v>
      </c>
      <c r="C23" s="3">
        <v>101.24</v>
      </c>
      <c r="D23" s="3">
        <v>103.0</v>
      </c>
      <c r="E23" s="3">
        <v>100.45</v>
      </c>
      <c r="F23" s="3">
        <v>102.81</v>
      </c>
      <c r="G23" s="3">
        <v>2.0</v>
      </c>
      <c r="H23" s="3">
        <v>0.019799999999999998</v>
      </c>
      <c r="I23" s="15">
        <v>79564.0</v>
      </c>
      <c r="J23" s="15">
        <v>198072.0</v>
      </c>
    </row>
    <row r="24">
      <c r="A24" s="11">
        <v>-0.13</v>
      </c>
      <c r="B24" s="5">
        <f t="shared" si="1"/>
        <v>41107</v>
      </c>
      <c r="C24" s="3">
        <v>102.47</v>
      </c>
      <c r="D24" s="3">
        <v>104.09</v>
      </c>
      <c r="E24" s="3">
        <v>102.22</v>
      </c>
      <c r="F24" s="3">
        <v>103.42</v>
      </c>
      <c r="G24" s="3">
        <v>0.61</v>
      </c>
      <c r="H24" s="3">
        <v>0.0059</v>
      </c>
      <c r="I24" s="15">
        <v>71889.0</v>
      </c>
      <c r="J24" s="15">
        <v>201161.0</v>
      </c>
    </row>
    <row r="25">
      <c r="A25" s="12">
        <v>-0.0014</v>
      </c>
      <c r="B25" s="5">
        <f t="shared" si="1"/>
        <v>41108</v>
      </c>
      <c r="C25" s="3">
        <v>102.97</v>
      </c>
      <c r="D25" s="3">
        <v>104.82</v>
      </c>
      <c r="E25" s="3">
        <v>102.68</v>
      </c>
      <c r="F25" s="3">
        <v>104.45</v>
      </c>
      <c r="G25" s="3">
        <v>1.03</v>
      </c>
      <c r="H25" s="3">
        <v>0.01</v>
      </c>
      <c r="I25" s="15">
        <v>108492.0</v>
      </c>
      <c r="J25" s="15">
        <v>208161.0</v>
      </c>
    </row>
    <row r="26">
      <c r="A26" s="17">
        <v>62229.0</v>
      </c>
      <c r="B26" s="5">
        <f t="shared" si="1"/>
        <v>41109</v>
      </c>
      <c r="C26" s="3">
        <v>104.56</v>
      </c>
      <c r="D26" s="3">
        <v>107.4</v>
      </c>
      <c r="E26" s="3">
        <v>104.56</v>
      </c>
      <c r="F26" s="3">
        <v>107.04</v>
      </c>
      <c r="G26" s="3">
        <v>2.59</v>
      </c>
      <c r="H26" s="3">
        <v>0.0248</v>
      </c>
      <c r="I26" s="15">
        <v>106863.0</v>
      </c>
      <c r="J26" s="15">
        <v>204591.0</v>
      </c>
    </row>
    <row r="27">
      <c r="A27" s="17">
        <v>121680.0</v>
      </c>
      <c r="B27" s="5">
        <f t="shared" si="1"/>
        <v>41110</v>
      </c>
      <c r="C27" s="3">
        <v>106.72</v>
      </c>
      <c r="D27" s="3">
        <v>106.91</v>
      </c>
      <c r="E27" s="3">
        <v>104.89</v>
      </c>
      <c r="F27" s="3">
        <v>106.14</v>
      </c>
      <c r="G27" s="3">
        <v>-0.9</v>
      </c>
      <c r="H27" s="6">
        <v>-0.0084</v>
      </c>
      <c r="I27" s="15">
        <v>71381.0</v>
      </c>
      <c r="J27" s="15">
        <v>204292.0</v>
      </c>
    </row>
    <row r="28">
      <c r="A28" s="7">
        <v>41080.0</v>
      </c>
      <c r="B28" s="5">
        <f t="shared" si="1"/>
        <v>41113</v>
      </c>
      <c r="C28" s="3">
        <v>105.85</v>
      </c>
      <c r="D28" s="3">
        <v>105.86</v>
      </c>
      <c r="E28" s="3">
        <v>101.7</v>
      </c>
      <c r="F28" s="3">
        <v>102.46</v>
      </c>
      <c r="G28" s="3">
        <v>-3.68</v>
      </c>
      <c r="H28" s="6">
        <v>-0.0347</v>
      </c>
      <c r="I28" s="15">
        <v>79432.0</v>
      </c>
      <c r="J28" s="15">
        <v>207288.0</v>
      </c>
    </row>
    <row r="29">
      <c r="A29" s="8">
        <v>95.82</v>
      </c>
      <c r="B29" s="5">
        <f t="shared" si="1"/>
        <v>41114</v>
      </c>
      <c r="C29" s="3">
        <v>102.45</v>
      </c>
      <c r="D29" s="3">
        <v>103.58</v>
      </c>
      <c r="E29" s="3">
        <v>101.63</v>
      </c>
      <c r="F29" s="3">
        <v>102.55</v>
      </c>
      <c r="G29" s="3">
        <v>0.09</v>
      </c>
      <c r="H29" s="3">
        <v>9.0E-4</v>
      </c>
      <c r="I29" s="15">
        <v>95395.0</v>
      </c>
      <c r="J29" s="15">
        <v>207443.0</v>
      </c>
    </row>
    <row r="30">
      <c r="A30" s="8">
        <v>96.21</v>
      </c>
      <c r="B30" s="5">
        <f t="shared" si="1"/>
        <v>41115</v>
      </c>
      <c r="C30" s="3">
        <v>102.15</v>
      </c>
      <c r="D30" s="3">
        <v>103.8</v>
      </c>
      <c r="E30" s="3">
        <v>101.3</v>
      </c>
      <c r="F30" s="3">
        <v>103.5</v>
      </c>
      <c r="G30" s="3">
        <v>0.95</v>
      </c>
      <c r="H30" s="3">
        <v>0.009300000000000001</v>
      </c>
      <c r="I30" s="15">
        <v>105108.0</v>
      </c>
      <c r="J30" s="15">
        <v>224494.0</v>
      </c>
    </row>
    <row r="31">
      <c r="A31" s="8">
        <v>92.86</v>
      </c>
      <c r="B31" s="5">
        <f t="shared" si="1"/>
        <v>41116</v>
      </c>
      <c r="C31" s="3">
        <v>103.28</v>
      </c>
      <c r="D31" s="3">
        <v>105.15</v>
      </c>
      <c r="E31" s="3">
        <v>102.57</v>
      </c>
      <c r="F31" s="3">
        <v>104.19</v>
      </c>
      <c r="G31" s="3">
        <v>0.69</v>
      </c>
      <c r="H31" s="3">
        <v>0.0067</v>
      </c>
      <c r="I31" s="15">
        <v>118806.0</v>
      </c>
      <c r="J31" s="15">
        <v>228146.0</v>
      </c>
    </row>
    <row r="32">
      <c r="A32" s="8">
        <v>93.14</v>
      </c>
      <c r="B32" s="5">
        <f t="shared" si="1"/>
        <v>41117</v>
      </c>
      <c r="C32" s="3">
        <v>104.08</v>
      </c>
      <c r="D32" s="3">
        <v>105.64</v>
      </c>
      <c r="E32" s="3">
        <v>104.04</v>
      </c>
      <c r="F32" s="3">
        <v>105.38</v>
      </c>
      <c r="G32" s="3">
        <v>1.19</v>
      </c>
      <c r="H32" s="3">
        <v>0.011399999999999999</v>
      </c>
      <c r="I32" s="15">
        <v>89895.0</v>
      </c>
      <c r="J32" s="15">
        <v>230418.0</v>
      </c>
    </row>
    <row r="33">
      <c r="A33" s="11">
        <v>-2.68</v>
      </c>
      <c r="B33" s="5">
        <f t="shared" si="1"/>
        <v>41120</v>
      </c>
      <c r="C33" s="3">
        <v>105.33</v>
      </c>
      <c r="D33" s="3">
        <v>105.87</v>
      </c>
      <c r="E33" s="3">
        <v>104.57</v>
      </c>
      <c r="F33" s="3">
        <v>105.2</v>
      </c>
      <c r="G33" s="3">
        <v>-0.18</v>
      </c>
      <c r="H33" s="6">
        <v>-0.0017</v>
      </c>
      <c r="I33" s="15">
        <v>64087.0</v>
      </c>
      <c r="J33" s="15">
        <v>235787.0</v>
      </c>
    </row>
    <row r="34">
      <c r="A34" s="12">
        <v>-0.028</v>
      </c>
      <c r="B34" s="5">
        <f t="shared" si="1"/>
        <v>41121</v>
      </c>
      <c r="C34" s="3">
        <v>105.15</v>
      </c>
      <c r="D34" s="3">
        <v>105.5</v>
      </c>
      <c r="E34" s="3">
        <v>102.97</v>
      </c>
      <c r="F34" s="3">
        <v>103.84</v>
      </c>
      <c r="G34" s="3">
        <v>-1.36</v>
      </c>
      <c r="H34" s="6">
        <v>-0.0129</v>
      </c>
      <c r="I34" s="15">
        <v>106969.0</v>
      </c>
      <c r="J34" s="15">
        <v>232042.0</v>
      </c>
    </row>
    <row r="35">
      <c r="A35" s="17">
        <v>98381.0</v>
      </c>
      <c r="B35" s="5">
        <f t="shared" si="1"/>
        <v>41122</v>
      </c>
      <c r="C35" s="3">
        <v>103.7</v>
      </c>
      <c r="D35" s="3">
        <v>105.57</v>
      </c>
      <c r="E35" s="3">
        <v>102.97</v>
      </c>
      <c r="F35" s="3">
        <v>104.69</v>
      </c>
      <c r="G35" s="3">
        <v>0.85</v>
      </c>
      <c r="H35" s="3">
        <v>0.008199999999999999</v>
      </c>
      <c r="I35" s="15">
        <v>137770.0</v>
      </c>
      <c r="J35" s="15">
        <v>233734.0</v>
      </c>
    </row>
    <row r="36">
      <c r="A36" s="17">
        <v>116363.0</v>
      </c>
      <c r="B36" s="5">
        <f t="shared" si="1"/>
        <v>41123</v>
      </c>
      <c r="C36" s="3">
        <v>104.29</v>
      </c>
      <c r="D36" s="3">
        <v>105.8</v>
      </c>
      <c r="E36" s="3">
        <v>103.51</v>
      </c>
      <c r="F36" s="3">
        <v>104.39</v>
      </c>
      <c r="G36" s="3">
        <v>-0.3</v>
      </c>
      <c r="H36" s="6">
        <v>-0.0029</v>
      </c>
      <c r="I36" s="15">
        <v>175445.0</v>
      </c>
      <c r="J36" s="15">
        <v>233438.0</v>
      </c>
    </row>
    <row r="37">
      <c r="A37" s="7">
        <v>41081.0</v>
      </c>
      <c r="B37" s="5">
        <f t="shared" si="1"/>
        <v>41124</v>
      </c>
      <c r="C37" s="3">
        <v>104.14</v>
      </c>
      <c r="D37" s="3">
        <v>107.64</v>
      </c>
      <c r="E37" s="3">
        <v>104.14</v>
      </c>
      <c r="F37" s="3">
        <v>107.45</v>
      </c>
      <c r="G37" s="3">
        <v>3.06</v>
      </c>
      <c r="H37" s="3">
        <v>0.029300000000000003</v>
      </c>
      <c r="I37" s="15">
        <v>134083.0</v>
      </c>
      <c r="J37" s="15">
        <v>225778.0</v>
      </c>
    </row>
    <row r="38">
      <c r="A38" s="8">
        <v>93.01</v>
      </c>
      <c r="B38" s="5">
        <f t="shared" si="1"/>
        <v>41127</v>
      </c>
      <c r="C38" s="3">
        <v>107.52</v>
      </c>
      <c r="D38" s="3">
        <v>108.33</v>
      </c>
      <c r="E38" s="3">
        <v>106.58</v>
      </c>
      <c r="F38" s="3">
        <v>108.18</v>
      </c>
      <c r="G38" s="3">
        <v>0.73</v>
      </c>
      <c r="H38" s="3">
        <v>0.0068000000000000005</v>
      </c>
      <c r="I38" s="15">
        <v>100831.0</v>
      </c>
      <c r="J38" s="15">
        <v>224092.0</v>
      </c>
    </row>
    <row r="39">
      <c r="A39" s="8">
        <v>93.13</v>
      </c>
      <c r="B39" s="5">
        <f t="shared" si="1"/>
        <v>41128</v>
      </c>
      <c r="C39" s="3">
        <v>107.92</v>
      </c>
      <c r="D39" s="3">
        <v>110.93</v>
      </c>
      <c r="E39" s="3">
        <v>107.79</v>
      </c>
      <c r="F39" s="3">
        <v>110.37</v>
      </c>
      <c r="G39" s="3">
        <v>2.19</v>
      </c>
      <c r="H39" s="3">
        <v>0.0202</v>
      </c>
      <c r="I39" s="15">
        <v>138945.0</v>
      </c>
      <c r="J39" s="15">
        <v>220758.0</v>
      </c>
    </row>
    <row r="40">
      <c r="A40" s="8">
        <v>89.49</v>
      </c>
      <c r="B40" s="5">
        <f t="shared" si="1"/>
        <v>41129</v>
      </c>
      <c r="C40" s="3">
        <v>110.1</v>
      </c>
      <c r="D40" s="3">
        <v>111.61</v>
      </c>
      <c r="E40" s="3">
        <v>109.3</v>
      </c>
      <c r="F40" s="3">
        <v>110.57</v>
      </c>
      <c r="G40" s="3">
        <v>0.2</v>
      </c>
      <c r="H40" s="3">
        <v>0.0018</v>
      </c>
      <c r="I40" s="15">
        <v>167359.0</v>
      </c>
      <c r="J40" s="15">
        <v>219932.0</v>
      </c>
    </row>
    <row r="41">
      <c r="A41" s="8">
        <v>89.79</v>
      </c>
      <c r="B41" s="5">
        <f t="shared" si="1"/>
        <v>41130</v>
      </c>
      <c r="C41" s="3">
        <v>110.43</v>
      </c>
      <c r="D41" s="3">
        <v>111.95</v>
      </c>
      <c r="E41" s="3">
        <v>110.05</v>
      </c>
      <c r="F41" s="3">
        <v>111.67</v>
      </c>
      <c r="G41" s="3">
        <v>1.1</v>
      </c>
      <c r="H41" s="3">
        <v>0.009899999999999999</v>
      </c>
      <c r="I41" s="15">
        <v>127929.0</v>
      </c>
      <c r="J41" s="15">
        <v>228196.0</v>
      </c>
    </row>
    <row r="42">
      <c r="A42" s="11">
        <v>-3.35</v>
      </c>
      <c r="B42" s="5">
        <f t="shared" si="1"/>
        <v>41131</v>
      </c>
      <c r="C42" s="3">
        <v>111.71</v>
      </c>
      <c r="D42" s="3">
        <v>111.71</v>
      </c>
      <c r="E42" s="3">
        <v>109.77</v>
      </c>
      <c r="F42" s="3">
        <v>111.11</v>
      </c>
      <c r="G42" s="3">
        <v>-0.56</v>
      </c>
      <c r="H42" s="6">
        <v>-0.005</v>
      </c>
      <c r="I42" s="15">
        <v>138352.0</v>
      </c>
      <c r="J42" s="15">
        <v>236306.0</v>
      </c>
    </row>
    <row r="43">
      <c r="A43" s="12">
        <v>-0.036</v>
      </c>
      <c r="B43" s="5">
        <f t="shared" si="1"/>
        <v>41134</v>
      </c>
      <c r="C43" s="3">
        <v>111.45</v>
      </c>
      <c r="D43" s="3">
        <v>113.15</v>
      </c>
      <c r="E43" s="3">
        <v>111.16</v>
      </c>
      <c r="F43" s="3">
        <v>111.72</v>
      </c>
      <c r="G43" s="3">
        <v>0.61</v>
      </c>
      <c r="H43" s="3">
        <v>0.0055000000000000005</v>
      </c>
      <c r="I43" s="15">
        <v>161052.0</v>
      </c>
      <c r="J43" s="15">
        <v>258113.0</v>
      </c>
    </row>
    <row r="44">
      <c r="A44" s="17">
        <v>149892.0</v>
      </c>
      <c r="B44" s="5">
        <f t="shared" si="1"/>
        <v>41135</v>
      </c>
      <c r="C44" s="3">
        <v>111.5</v>
      </c>
      <c r="D44" s="3">
        <v>112.45</v>
      </c>
      <c r="E44" s="3">
        <v>111.28</v>
      </c>
      <c r="F44" s="3">
        <v>112.15</v>
      </c>
      <c r="G44" s="3">
        <v>0.43</v>
      </c>
      <c r="H44" s="3">
        <v>0.0038</v>
      </c>
      <c r="I44" s="15">
        <v>143687.0</v>
      </c>
      <c r="J44" s="15">
        <v>268951.0</v>
      </c>
    </row>
    <row r="45">
      <c r="A45" s="17">
        <v>118224.0</v>
      </c>
      <c r="B45" s="5">
        <f t="shared" si="1"/>
        <v>41136</v>
      </c>
      <c r="C45" s="3">
        <v>111.93</v>
      </c>
      <c r="D45" s="3">
        <v>114.78</v>
      </c>
      <c r="E45" s="3">
        <v>111.6</v>
      </c>
      <c r="F45" s="3">
        <v>114.31</v>
      </c>
      <c r="G45" s="3">
        <v>2.16</v>
      </c>
      <c r="H45" s="3">
        <v>0.019299999999999998</v>
      </c>
      <c r="I45" s="15">
        <v>215137.0</v>
      </c>
      <c r="J45" s="15">
        <v>281185.0</v>
      </c>
    </row>
    <row r="46">
      <c r="A46" s="7">
        <v>41082.0</v>
      </c>
      <c r="B46" s="5">
        <f t="shared" si="1"/>
        <v>41137</v>
      </c>
      <c r="C46" s="3">
        <v>114.6</v>
      </c>
      <c r="D46" s="3">
        <v>115.4</v>
      </c>
      <c r="E46" s="3">
        <v>113.66</v>
      </c>
      <c r="F46" s="3">
        <v>115.27</v>
      </c>
      <c r="G46" s="3">
        <v>0.96</v>
      </c>
      <c r="H46" s="3">
        <v>0.0084</v>
      </c>
      <c r="I46" s="15">
        <v>204772.0</v>
      </c>
      <c r="J46" s="15">
        <v>287087.0</v>
      </c>
    </row>
    <row r="47">
      <c r="A47" s="8">
        <v>90.03</v>
      </c>
      <c r="B47" s="5">
        <f t="shared" si="1"/>
        <v>41138</v>
      </c>
      <c r="C47" s="3">
        <v>114.48</v>
      </c>
      <c r="D47" s="3">
        <v>114.77</v>
      </c>
      <c r="E47" s="3">
        <v>112.7</v>
      </c>
      <c r="F47" s="3">
        <v>113.71</v>
      </c>
      <c r="G47" s="3">
        <v>-1.56</v>
      </c>
      <c r="H47" s="6">
        <v>-0.0135</v>
      </c>
      <c r="I47" s="15">
        <v>178791.0</v>
      </c>
      <c r="J47" s="15">
        <v>278837.0</v>
      </c>
    </row>
    <row r="48">
      <c r="A48" s="8">
        <v>92.02</v>
      </c>
      <c r="B48" s="5">
        <f t="shared" si="1"/>
        <v>41141</v>
      </c>
      <c r="C48" s="3">
        <v>113.83</v>
      </c>
      <c r="D48" s="3">
        <v>114.7</v>
      </c>
      <c r="E48" s="3">
        <v>112.87</v>
      </c>
      <c r="F48" s="3">
        <v>113.7</v>
      </c>
      <c r="G48" s="3">
        <v>-0.01</v>
      </c>
      <c r="H48" s="6">
        <v>-1.0E-4</v>
      </c>
      <c r="I48" s="15">
        <v>162566.0</v>
      </c>
      <c r="J48" s="15">
        <v>271166.0</v>
      </c>
    </row>
    <row r="49">
      <c r="A49" s="8">
        <v>89.11</v>
      </c>
      <c r="B49" s="5">
        <f t="shared" si="1"/>
        <v>41142</v>
      </c>
      <c r="C49" s="3">
        <v>113.65</v>
      </c>
      <c r="D49" s="3">
        <v>115.58</v>
      </c>
      <c r="E49" s="3">
        <v>113.65</v>
      </c>
      <c r="F49" s="3">
        <v>114.64</v>
      </c>
      <c r="G49" s="3">
        <v>0.94</v>
      </c>
      <c r="H49" s="3">
        <v>0.0083</v>
      </c>
      <c r="I49" s="15">
        <v>172346.0</v>
      </c>
      <c r="J49" s="15">
        <v>259767.0</v>
      </c>
    </row>
    <row r="50">
      <c r="A50" s="8">
        <v>91.34</v>
      </c>
      <c r="B50" s="5">
        <f t="shared" si="1"/>
        <v>41143</v>
      </c>
      <c r="C50" s="3">
        <v>114.71</v>
      </c>
      <c r="D50" s="3">
        <v>115.27</v>
      </c>
      <c r="E50" s="3">
        <v>113.53</v>
      </c>
      <c r="F50" s="3">
        <v>114.91</v>
      </c>
      <c r="G50" s="3">
        <v>0.27</v>
      </c>
      <c r="H50" s="3">
        <v>0.0024</v>
      </c>
      <c r="I50" s="15">
        <v>203759.0</v>
      </c>
      <c r="J50" s="15">
        <v>245486.0</v>
      </c>
    </row>
    <row r="51">
      <c r="A51" s="9">
        <f>+1.55</f>
        <v>1.55</v>
      </c>
      <c r="B51" s="5">
        <f t="shared" si="1"/>
        <v>41144</v>
      </c>
      <c r="C51" s="3">
        <v>114.84</v>
      </c>
      <c r="D51" s="3">
        <v>116.38</v>
      </c>
      <c r="E51" s="3">
        <v>114.33</v>
      </c>
      <c r="F51" s="3">
        <v>115.01</v>
      </c>
      <c r="G51" s="3">
        <v>0.1</v>
      </c>
      <c r="H51" s="3">
        <v>9.0E-4</v>
      </c>
      <c r="I51" s="15">
        <v>196031.0</v>
      </c>
      <c r="J51" s="15">
        <v>248458.0</v>
      </c>
    </row>
    <row r="52">
      <c r="A52" s="9">
        <f>+1.73%</f>
        <v>0.0173</v>
      </c>
      <c r="B52" s="5">
        <f t="shared" si="1"/>
        <v>41145</v>
      </c>
      <c r="C52" s="3">
        <v>114.59</v>
      </c>
      <c r="D52" s="3">
        <v>115.28</v>
      </c>
      <c r="E52" s="3">
        <v>113.0</v>
      </c>
      <c r="F52" s="3">
        <v>113.59</v>
      </c>
      <c r="G52" s="3">
        <v>-1.42</v>
      </c>
      <c r="H52" s="6">
        <v>-0.0123</v>
      </c>
      <c r="I52" s="15">
        <v>215527.0</v>
      </c>
      <c r="J52" s="15">
        <v>237498.0</v>
      </c>
    </row>
    <row r="53">
      <c r="A53" s="16">
        <v>63315.0</v>
      </c>
      <c r="B53" s="5">
        <f t="shared" si="1"/>
        <v>41148</v>
      </c>
      <c r="C53" s="3">
        <v>113.8</v>
      </c>
      <c r="D53" s="3">
        <v>115.5</v>
      </c>
      <c r="E53" s="3">
        <v>111.56</v>
      </c>
      <c r="F53" s="3">
        <v>112.26</v>
      </c>
      <c r="G53" s="3">
        <v>-1.33</v>
      </c>
      <c r="H53" s="6">
        <v>-0.0117</v>
      </c>
      <c r="I53" s="15">
        <v>171394.0</v>
      </c>
      <c r="J53" s="15">
        <v>227396.0</v>
      </c>
    </row>
    <row r="54">
      <c r="A54" s="16">
        <v>114635.0</v>
      </c>
      <c r="B54" s="5">
        <f t="shared" si="1"/>
        <v>41149</v>
      </c>
      <c r="C54" s="3">
        <v>112.68</v>
      </c>
      <c r="D54" s="3">
        <v>113.1</v>
      </c>
      <c r="E54" s="3">
        <v>111.71</v>
      </c>
      <c r="F54" s="3">
        <v>112.58</v>
      </c>
      <c r="G54" s="3">
        <v>0.32</v>
      </c>
      <c r="H54" s="3">
        <v>0.0029</v>
      </c>
      <c r="I54" s="15">
        <v>191605.0</v>
      </c>
      <c r="J54" s="15">
        <v>219096.0</v>
      </c>
    </row>
    <row r="55">
      <c r="A55" s="7">
        <v>41085.0</v>
      </c>
      <c r="B55" s="5">
        <f t="shared" si="1"/>
        <v>41150</v>
      </c>
      <c r="C55" s="3">
        <v>112.34</v>
      </c>
      <c r="D55" s="3">
        <v>113.3</v>
      </c>
      <c r="E55" s="3">
        <v>111.5</v>
      </c>
      <c r="F55" s="3">
        <v>112.54</v>
      </c>
      <c r="G55" s="3">
        <v>-0.04</v>
      </c>
      <c r="H55" s="6">
        <v>-4.0E-4</v>
      </c>
      <c r="I55" s="15">
        <v>181929.0</v>
      </c>
      <c r="J55" s="15">
        <v>213744.0</v>
      </c>
    </row>
    <row r="56">
      <c r="A56" s="8">
        <v>92.02</v>
      </c>
      <c r="B56" s="5">
        <f t="shared" si="1"/>
        <v>41151</v>
      </c>
      <c r="C56" s="3">
        <v>112.5</v>
      </c>
      <c r="D56" s="3">
        <v>113.44</v>
      </c>
      <c r="E56" s="3">
        <v>112.25</v>
      </c>
      <c r="F56" s="3">
        <v>112.65</v>
      </c>
      <c r="G56" s="3">
        <v>0.11</v>
      </c>
      <c r="H56" s="3">
        <v>0.001</v>
      </c>
      <c r="I56" s="15">
        <v>157321.0</v>
      </c>
      <c r="J56" s="15">
        <v>205831.0</v>
      </c>
    </row>
    <row r="57">
      <c r="A57" s="8">
        <v>92.03</v>
      </c>
      <c r="B57" s="5">
        <f t="shared" si="1"/>
        <v>41152</v>
      </c>
      <c r="C57" s="3">
        <v>112.48</v>
      </c>
      <c r="D57" s="3">
        <v>114.93</v>
      </c>
      <c r="E57" s="3">
        <v>112.36</v>
      </c>
      <c r="F57" s="3">
        <v>114.57</v>
      </c>
      <c r="G57" s="3">
        <v>1.92</v>
      </c>
      <c r="H57" s="3">
        <v>0.017</v>
      </c>
      <c r="I57" s="15">
        <v>209495.0</v>
      </c>
      <c r="J57" s="15">
        <v>207003.0</v>
      </c>
    </row>
    <row r="58">
      <c r="A58" s="8">
        <v>90.09</v>
      </c>
      <c r="B58" s="5">
        <f t="shared" si="1"/>
        <v>41155</v>
      </c>
      <c r="C58" s="3">
        <v>114.7</v>
      </c>
      <c r="D58" s="3">
        <v>115.98</v>
      </c>
      <c r="E58" s="3">
        <v>114.03</v>
      </c>
      <c r="F58" s="3">
        <v>115.78</v>
      </c>
      <c r="G58" s="3">
        <v>1.21</v>
      </c>
      <c r="H58" s="3">
        <v>0.0106</v>
      </c>
      <c r="I58" s="15">
        <v>76839.0</v>
      </c>
      <c r="J58" s="15">
        <v>207666.0</v>
      </c>
    </row>
    <row r="59">
      <c r="A59" s="8">
        <v>91.39</v>
      </c>
      <c r="B59" s="5">
        <f t="shared" si="1"/>
        <v>41156</v>
      </c>
      <c r="C59" s="3">
        <v>115.51</v>
      </c>
      <c r="D59" s="3">
        <v>116.65</v>
      </c>
      <c r="E59" s="3">
        <v>113.93</v>
      </c>
      <c r="F59" s="3">
        <v>114.18</v>
      </c>
      <c r="G59" s="3">
        <v>-1.6</v>
      </c>
      <c r="H59" s="6">
        <v>-0.0138</v>
      </c>
      <c r="I59" s="15">
        <v>216624.0</v>
      </c>
      <c r="J59" s="15">
        <v>185057.0</v>
      </c>
    </row>
    <row r="60">
      <c r="A60" s="9">
        <f>+0.05</f>
        <v>0.05</v>
      </c>
      <c r="B60" s="5">
        <f t="shared" si="1"/>
        <v>41157</v>
      </c>
      <c r="C60" s="3">
        <v>114.1</v>
      </c>
      <c r="D60" s="3">
        <v>114.38</v>
      </c>
      <c r="E60" s="3">
        <v>112.73</v>
      </c>
      <c r="F60" s="3">
        <v>113.09</v>
      </c>
      <c r="G60" s="3">
        <v>-1.09</v>
      </c>
      <c r="H60" s="6">
        <v>-0.0095</v>
      </c>
      <c r="I60" s="15">
        <v>229600.0</v>
      </c>
      <c r="J60" s="15">
        <v>152868.0</v>
      </c>
    </row>
    <row r="61">
      <c r="A61" s="9">
        <f>+0.05%</f>
        <v>0.0005</v>
      </c>
      <c r="B61" s="5">
        <f t="shared" si="1"/>
        <v>41158</v>
      </c>
      <c r="C61" s="3">
        <v>113.67</v>
      </c>
      <c r="D61" s="3">
        <v>115.15</v>
      </c>
      <c r="E61" s="3">
        <v>112.55</v>
      </c>
      <c r="F61" s="3">
        <v>113.49</v>
      </c>
      <c r="G61" s="3">
        <v>0.4</v>
      </c>
      <c r="H61" s="3">
        <v>0.0034999999999999996</v>
      </c>
      <c r="I61" s="15">
        <v>234049.0</v>
      </c>
      <c r="J61" s="15">
        <v>133265.0</v>
      </c>
    </row>
    <row r="62">
      <c r="A62" s="16">
        <v>59717.0</v>
      </c>
      <c r="B62" s="5">
        <f t="shared" si="1"/>
        <v>41159</v>
      </c>
      <c r="C62" s="3">
        <v>112.8</v>
      </c>
      <c r="D62" s="3">
        <v>114.65</v>
      </c>
      <c r="E62" s="3">
        <v>112.34</v>
      </c>
      <c r="F62" s="3">
        <v>114.25</v>
      </c>
      <c r="G62" s="3">
        <v>0.76</v>
      </c>
      <c r="H62" s="3">
        <v>0.0067</v>
      </c>
      <c r="I62" s="15">
        <v>227675.0</v>
      </c>
      <c r="J62" s="15">
        <v>112678.0</v>
      </c>
    </row>
    <row r="63">
      <c r="A63" s="16">
        <v>113171.0</v>
      </c>
      <c r="B63" s="5">
        <f t="shared" si="1"/>
        <v>41162</v>
      </c>
      <c r="C63" s="3">
        <v>114.55</v>
      </c>
      <c r="D63" s="3">
        <v>115.05</v>
      </c>
      <c r="E63" s="3">
        <v>113.92</v>
      </c>
      <c r="F63" s="3">
        <v>114.81</v>
      </c>
      <c r="G63" s="3">
        <v>0.56</v>
      </c>
      <c r="H63" s="3">
        <v>0.0049</v>
      </c>
      <c r="I63" s="15">
        <v>149700.0</v>
      </c>
      <c r="J63" s="15">
        <v>82457.0</v>
      </c>
    </row>
    <row r="64">
      <c r="A64" s="7">
        <v>41086.0</v>
      </c>
      <c r="B64" s="5">
        <f t="shared" si="1"/>
        <v>41163</v>
      </c>
      <c r="C64" s="3">
        <v>114.65</v>
      </c>
      <c r="D64" s="3">
        <v>115.46</v>
      </c>
      <c r="E64" s="3">
        <v>114.37</v>
      </c>
      <c r="F64" s="3">
        <v>115.4</v>
      </c>
      <c r="G64" s="3">
        <v>0.59</v>
      </c>
      <c r="H64" s="3">
        <v>0.0051</v>
      </c>
      <c r="I64" s="15">
        <v>151866.0</v>
      </c>
      <c r="J64" s="15">
        <v>68314.0</v>
      </c>
    </row>
    <row r="65">
      <c r="A65" s="8">
        <v>91.66</v>
      </c>
      <c r="B65" s="5">
        <f t="shared" si="1"/>
        <v>41164</v>
      </c>
      <c r="C65" s="3">
        <v>115.0</v>
      </c>
      <c r="D65" s="3">
        <v>116.67</v>
      </c>
      <c r="E65" s="3">
        <v>115.0</v>
      </c>
      <c r="F65" s="3">
        <v>115.96</v>
      </c>
      <c r="G65" s="3">
        <v>0.56</v>
      </c>
      <c r="H65" s="3">
        <v>0.0049</v>
      </c>
      <c r="I65" s="15">
        <v>135264.0</v>
      </c>
      <c r="J65" s="15">
        <v>31771.0</v>
      </c>
    </row>
    <row r="66">
      <c r="A66" s="8">
        <v>93.27</v>
      </c>
      <c r="B66" s="5">
        <f t="shared" si="1"/>
        <v>41165</v>
      </c>
      <c r="C66" s="3">
        <v>115.6</v>
      </c>
      <c r="D66" s="3">
        <v>117.48</v>
      </c>
      <c r="E66" s="3">
        <v>115.45</v>
      </c>
      <c r="F66" s="3">
        <v>116.9</v>
      </c>
      <c r="G66" s="3">
        <v>0.94</v>
      </c>
      <c r="H66" s="3">
        <v>0.008100000000000001</v>
      </c>
      <c r="I66" s="15">
        <v>25025.0</v>
      </c>
      <c r="J66" s="3">
        <v>0.0</v>
      </c>
    </row>
    <row r="67">
      <c r="A67" s="8">
        <v>91.1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93.07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+1.68</f>
        <v>1.68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+1.84%</f>
        <v>0.0184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82007.0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113775.0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41087.0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92.73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93.81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91.83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93.3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+0.23</f>
        <v>0.23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+0.25%</f>
        <v>0.0025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86150.0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112856.0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41088.0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93.54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93.85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90.87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91.3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-2.0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-0.0214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69154.0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109812.0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41089.0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91.86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98.24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91.75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97.75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+6.45</f>
        <v>6.45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+7.06%</f>
        <v>0.0706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76846.0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116897.0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41092.0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97.0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97.44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95.15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96.84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-0.91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-0.0093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82663.0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126583.0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41093.0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96.7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100.94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96.7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100.15</v>
      </c>
      <c r="B113" s="3" t="str">
        <f t="shared" si="1"/>
        <v/>
      </c>
    </row>
    <row r="114">
      <c r="A114" s="9">
        <f>+3.31</f>
        <v>3.31</v>
      </c>
      <c r="B114" s="3" t="str">
        <f t="shared" si="1"/>
        <v>#REF!</v>
      </c>
    </row>
    <row r="115">
      <c r="A115" s="9">
        <f>+3.42%</f>
        <v>0.0342</v>
      </c>
      <c r="B115" s="3" t="str">
        <f t="shared" si="1"/>
        <v>#REF!</v>
      </c>
    </row>
    <row r="116">
      <c r="A116" s="16">
        <v>85005.0</v>
      </c>
      <c r="B116" s="3" t="str">
        <f t="shared" si="1"/>
        <v>#REF!</v>
      </c>
    </row>
    <row r="117">
      <c r="A117" s="16">
        <v>132415.0</v>
      </c>
      <c r="B117" s="3" t="str">
        <f t="shared" si="1"/>
        <v>#REF!</v>
      </c>
    </row>
    <row r="118">
      <c r="A118" s="7">
        <v>41094.0</v>
      </c>
      <c r="B118" s="3" t="str">
        <f t="shared" si="1"/>
        <v>#REF!</v>
      </c>
    </row>
    <row r="119">
      <c r="A119" s="8">
        <v>100.08</v>
      </c>
      <c r="B119" s="3" t="str">
        <f t="shared" si="1"/>
        <v>#REF!</v>
      </c>
    </row>
    <row r="120">
      <c r="A120" s="8">
        <v>100.39</v>
      </c>
      <c r="B120" s="3" t="str">
        <f t="shared" si="1"/>
        <v>#REF!</v>
      </c>
    </row>
    <row r="121">
      <c r="A121" s="8">
        <v>98.78</v>
      </c>
      <c r="B121" s="3" t="str">
        <f t="shared" si="1"/>
        <v>#REF!</v>
      </c>
    </row>
    <row r="122">
      <c r="A122" s="8">
        <v>99.15</v>
      </c>
      <c r="B122" s="3" t="str">
        <f t="shared" si="1"/>
        <v>#REF!</v>
      </c>
    </row>
    <row r="123">
      <c r="A123" s="11">
        <v>-1.0</v>
      </c>
      <c r="B123" s="3" t="str">
        <f t="shared" si="1"/>
        <v>#REF!</v>
      </c>
    </row>
    <row r="124">
      <c r="A124" s="12">
        <v>-0.01</v>
      </c>
      <c r="B124" s="3" t="str">
        <f t="shared" si="1"/>
        <v>#REF!</v>
      </c>
    </row>
    <row r="125">
      <c r="A125" s="17">
        <v>28083.0</v>
      </c>
      <c r="B125" s="3" t="str">
        <f t="shared" si="1"/>
        <v>#REF!</v>
      </c>
    </row>
    <row r="126">
      <c r="A126" s="17">
        <v>138634.0</v>
      </c>
      <c r="B126" s="3" t="str">
        <f t="shared" si="1"/>
        <v>#REF!</v>
      </c>
    </row>
    <row r="127">
      <c r="A127" s="7">
        <v>41095.0</v>
      </c>
      <c r="B127" s="3" t="str">
        <f t="shared" si="1"/>
        <v>#REF!</v>
      </c>
    </row>
    <row r="128">
      <c r="A128" s="8">
        <v>98.93</v>
      </c>
      <c r="B128" s="3" t="str">
        <f t="shared" si="1"/>
        <v>#REF!</v>
      </c>
    </row>
    <row r="129">
      <c r="A129" s="8">
        <v>101.49</v>
      </c>
      <c r="B129" s="3" t="str">
        <f t="shared" si="1"/>
        <v>#REF!</v>
      </c>
    </row>
    <row r="130">
      <c r="A130" s="8">
        <v>98.77</v>
      </c>
      <c r="B130" s="3" t="str">
        <f t="shared" si="1"/>
        <v>#REF!</v>
      </c>
    </row>
    <row r="131">
      <c r="A131" s="8">
        <v>99.95</v>
      </c>
      <c r="B131" s="3" t="str">
        <f t="shared" si="1"/>
        <v>#REF!</v>
      </c>
    </row>
    <row r="132">
      <c r="A132" s="9">
        <f>+0.8</f>
        <v>0.8</v>
      </c>
      <c r="B132" s="3" t="str">
        <f t="shared" si="1"/>
        <v>#REF!</v>
      </c>
    </row>
    <row r="133">
      <c r="A133" s="9">
        <f>+0.81%</f>
        <v>0.0081</v>
      </c>
      <c r="B133" s="3" t="str">
        <f t="shared" si="1"/>
        <v>#REF!</v>
      </c>
    </row>
    <row r="134">
      <c r="A134" s="16">
        <v>108037.0</v>
      </c>
      <c r="B134" s="3" t="str">
        <f t="shared" si="1"/>
        <v>#REF!</v>
      </c>
    </row>
    <row r="135">
      <c r="A135" s="16">
        <v>141240.0</v>
      </c>
      <c r="B135" s="3" t="str">
        <f t="shared" si="1"/>
        <v>#REF!</v>
      </c>
    </row>
    <row r="136">
      <c r="A136" s="7">
        <v>41096.0</v>
      </c>
      <c r="B136" s="3" t="str">
        <f t="shared" si="1"/>
        <v>#REF!</v>
      </c>
    </row>
    <row r="137">
      <c r="A137" s="8">
        <v>99.35</v>
      </c>
      <c r="B137" s="3" t="str">
        <f t="shared" si="1"/>
        <v>#REF!</v>
      </c>
    </row>
    <row r="138">
      <c r="A138" s="8">
        <v>99.45</v>
      </c>
      <c r="B138" s="3" t="str">
        <f t="shared" si="1"/>
        <v>#REF!</v>
      </c>
    </row>
    <row r="139">
      <c r="A139" s="8">
        <v>97.05</v>
      </c>
      <c r="B139" s="3" t="str">
        <f t="shared" si="1"/>
        <v>#REF!</v>
      </c>
    </row>
    <row r="140">
      <c r="A140" s="8">
        <v>97.43</v>
      </c>
      <c r="B140" s="3" t="str">
        <f t="shared" si="1"/>
        <v>#REF!</v>
      </c>
    </row>
    <row r="141">
      <c r="A141" s="11">
        <v>-2.52</v>
      </c>
      <c r="B141" s="3" t="str">
        <f t="shared" si="1"/>
        <v>#REF!</v>
      </c>
    </row>
    <row r="142">
      <c r="A142" s="12">
        <v>-0.0252</v>
      </c>
      <c r="B142" s="3" t="str">
        <f t="shared" si="1"/>
        <v>#REF!</v>
      </c>
    </row>
    <row r="143">
      <c r="A143" s="17">
        <v>83871.0</v>
      </c>
      <c r="B143" s="3" t="str">
        <f t="shared" si="1"/>
        <v>#REF!</v>
      </c>
    </row>
    <row r="144">
      <c r="A144" s="17">
        <v>149565.0</v>
      </c>
      <c r="B144" s="3" t="str">
        <f t="shared" si="1"/>
        <v>#REF!</v>
      </c>
    </row>
    <row r="145">
      <c r="A145" s="7">
        <v>41099.0</v>
      </c>
      <c r="B145" s="3" t="str">
        <f t="shared" si="1"/>
        <v>#REF!</v>
      </c>
    </row>
    <row r="146">
      <c r="A146" s="8">
        <v>97.43</v>
      </c>
      <c r="B146" s="3" t="str">
        <f t="shared" si="1"/>
        <v>#REF!</v>
      </c>
    </row>
    <row r="147">
      <c r="A147" s="8">
        <v>99.87</v>
      </c>
      <c r="B147" s="3" t="str">
        <f t="shared" si="1"/>
        <v>#REF!</v>
      </c>
    </row>
    <row r="148">
      <c r="A148" s="8">
        <v>97.23</v>
      </c>
      <c r="B148" s="3" t="str">
        <f t="shared" si="1"/>
        <v>#REF!</v>
      </c>
    </row>
    <row r="149">
      <c r="A149" s="8">
        <v>99.26</v>
      </c>
      <c r="B149" s="3" t="str">
        <f t="shared" si="1"/>
        <v>#REF!</v>
      </c>
    </row>
    <row r="150">
      <c r="A150" s="9">
        <f>+1.83</f>
        <v>1.83</v>
      </c>
      <c r="B150" s="3" t="str">
        <f t="shared" si="1"/>
        <v>#REF!</v>
      </c>
    </row>
    <row r="151">
      <c r="A151" s="9">
        <f>+1.88%</f>
        <v>0.0188</v>
      </c>
      <c r="B151" s="3" t="str">
        <f t="shared" si="1"/>
        <v>#REF!</v>
      </c>
    </row>
    <row r="152">
      <c r="A152" s="16">
        <v>91887.0</v>
      </c>
      <c r="B152" s="3" t="str">
        <f t="shared" si="1"/>
        <v>#REF!</v>
      </c>
    </row>
    <row r="153">
      <c r="A153" s="16">
        <v>157181.0</v>
      </c>
      <c r="B153" s="3" t="str">
        <f t="shared" si="1"/>
        <v>#REF!</v>
      </c>
    </row>
    <row r="154">
      <c r="A154" s="7">
        <v>41100.0</v>
      </c>
      <c r="B154" s="3" t="str">
        <f t="shared" si="1"/>
        <v>#REF!</v>
      </c>
    </row>
    <row r="155">
      <c r="A155" s="8">
        <v>98.5</v>
      </c>
      <c r="B155" s="3" t="str">
        <f t="shared" si="1"/>
        <v>#REF!</v>
      </c>
    </row>
    <row r="156">
      <c r="A156" s="8">
        <v>98.77</v>
      </c>
      <c r="B156" s="3" t="str">
        <f t="shared" si="1"/>
        <v>#REF!</v>
      </c>
    </row>
    <row r="157">
      <c r="A157" s="8">
        <v>97.04</v>
      </c>
      <c r="B157" s="3" t="str">
        <f t="shared" si="1"/>
        <v>#REF!</v>
      </c>
    </row>
    <row r="158">
      <c r="A158" s="8">
        <v>97.24</v>
      </c>
      <c r="B158" s="3" t="str">
        <f t="shared" si="1"/>
        <v>#REF!</v>
      </c>
    </row>
    <row r="159">
      <c r="A159" s="11">
        <v>-2.02</v>
      </c>
      <c r="B159" s="3" t="str">
        <f t="shared" si="1"/>
        <v>#REF!</v>
      </c>
    </row>
    <row r="160">
      <c r="A160" s="12">
        <v>-0.0204</v>
      </c>
      <c r="B160" s="3" t="str">
        <f t="shared" si="1"/>
        <v>#REF!</v>
      </c>
    </row>
    <row r="161">
      <c r="A161" s="17">
        <v>94831.0</v>
      </c>
      <c r="B161" s="3" t="str">
        <f t="shared" si="1"/>
        <v>#REF!</v>
      </c>
    </row>
    <row r="162">
      <c r="A162" s="17">
        <v>167854.0</v>
      </c>
      <c r="B162" s="3" t="str">
        <f t="shared" si="1"/>
        <v>#REF!</v>
      </c>
    </row>
    <row r="163">
      <c r="A163" s="7">
        <v>41101.0</v>
      </c>
      <c r="B163" s="3" t="str">
        <f t="shared" si="1"/>
        <v>#REF!</v>
      </c>
    </row>
    <row r="164">
      <c r="A164" s="8">
        <v>97.26</v>
      </c>
      <c r="B164" s="3" t="str">
        <f t="shared" si="1"/>
        <v>#REF!</v>
      </c>
    </row>
    <row r="165">
      <c r="A165" s="8">
        <v>99.7</v>
      </c>
      <c r="B165" s="3" t="str">
        <f t="shared" si="1"/>
        <v>#REF!</v>
      </c>
    </row>
    <row r="166">
      <c r="A166" s="8">
        <v>97.1</v>
      </c>
      <c r="B166" s="3" t="str">
        <f t="shared" si="1"/>
        <v>#REF!</v>
      </c>
    </row>
    <row r="167">
      <c r="A167" s="8">
        <v>99.21</v>
      </c>
      <c r="B167" s="3" t="str">
        <f t="shared" si="1"/>
        <v>#REF!</v>
      </c>
    </row>
    <row r="168">
      <c r="A168" s="9">
        <f>+1.97</f>
        <v>1.97</v>
      </c>
      <c r="B168" s="3" t="str">
        <f t="shared" si="1"/>
        <v>#REF!</v>
      </c>
    </row>
    <row r="169">
      <c r="A169" s="9">
        <f>+2.03%</f>
        <v>0.0203</v>
      </c>
      <c r="B169" s="3" t="str">
        <f t="shared" si="1"/>
        <v>#REF!</v>
      </c>
    </row>
    <row r="170">
      <c r="A170" s="16">
        <v>87157.0</v>
      </c>
      <c r="B170" s="3" t="str">
        <f t="shared" si="1"/>
        <v>#REF!</v>
      </c>
    </row>
    <row r="171">
      <c r="A171" s="16">
        <v>180091.0</v>
      </c>
      <c r="B171" s="3" t="str">
        <f t="shared" si="1"/>
        <v>#REF!</v>
      </c>
    </row>
    <row r="172">
      <c r="A172" s="7">
        <v>41102.0</v>
      </c>
      <c r="B172" s="3" t="str">
        <f t="shared" si="1"/>
        <v>#REF!</v>
      </c>
    </row>
    <row r="173">
      <c r="A173" s="8">
        <v>99.39</v>
      </c>
      <c r="B173" s="3" t="str">
        <f t="shared" si="1"/>
        <v>#REF!</v>
      </c>
    </row>
    <row r="174">
      <c r="A174" s="8">
        <v>99.99</v>
      </c>
      <c r="B174" s="3" t="str">
        <f t="shared" si="1"/>
        <v>#REF!</v>
      </c>
    </row>
    <row r="175">
      <c r="A175" s="8">
        <v>97.38</v>
      </c>
      <c r="B175" s="3" t="str">
        <f t="shared" si="1"/>
        <v>#REF!</v>
      </c>
    </row>
    <row r="176">
      <c r="A176" s="8">
        <v>99.74</v>
      </c>
      <c r="B176" s="3" t="str">
        <f t="shared" si="1"/>
        <v>#REF!</v>
      </c>
    </row>
    <row r="177">
      <c r="A177" s="9">
        <f>+0.53</f>
        <v>0.53</v>
      </c>
      <c r="B177" s="3" t="str">
        <f t="shared" si="1"/>
        <v>#REF!</v>
      </c>
    </row>
    <row r="178">
      <c r="A178" s="9">
        <f>+0.53%</f>
        <v>0.0053</v>
      </c>
      <c r="B178" s="3" t="str">
        <f t="shared" si="1"/>
        <v>#REF!</v>
      </c>
    </row>
    <row r="179">
      <c r="A179" s="16">
        <v>98250.0</v>
      </c>
      <c r="B179" s="3" t="str">
        <f t="shared" si="1"/>
        <v>#REF!</v>
      </c>
    </row>
    <row r="180">
      <c r="A180" s="16">
        <v>180145.0</v>
      </c>
      <c r="B180" s="3" t="str">
        <f t="shared" si="1"/>
        <v>#REF!</v>
      </c>
    </row>
    <row r="181">
      <c r="A181" s="7">
        <v>41103.0</v>
      </c>
      <c r="B181" s="3" t="str">
        <f t="shared" si="1"/>
        <v>#REF!</v>
      </c>
    </row>
    <row r="182">
      <c r="A182" s="8">
        <v>99.23</v>
      </c>
      <c r="B182" s="3" t="str">
        <f t="shared" si="1"/>
        <v>#REF!</v>
      </c>
    </row>
    <row r="183">
      <c r="A183" s="8">
        <v>101.64</v>
      </c>
      <c r="B183" s="3" t="str">
        <f t="shared" si="1"/>
        <v>#REF!</v>
      </c>
    </row>
    <row r="184">
      <c r="A184" s="8">
        <v>99.19</v>
      </c>
      <c r="B184" s="3" t="str">
        <f t="shared" si="1"/>
        <v>#REF!</v>
      </c>
    </row>
    <row r="185">
      <c r="A185" s="8">
        <v>100.81</v>
      </c>
      <c r="B185" s="3" t="str">
        <f t="shared" si="1"/>
        <v>#REF!</v>
      </c>
    </row>
    <row r="186">
      <c r="A186" s="9">
        <f>+1.07</f>
        <v>1.07</v>
      </c>
      <c r="B186" s="3" t="str">
        <f t="shared" si="1"/>
        <v>#REF!</v>
      </c>
    </row>
    <row r="187">
      <c r="A187" s="9">
        <f>+1.07%</f>
        <v>0.0107</v>
      </c>
      <c r="B187" s="3" t="str">
        <f t="shared" si="1"/>
        <v>#REF!</v>
      </c>
    </row>
    <row r="188">
      <c r="A188" s="16">
        <v>108552.0</v>
      </c>
      <c r="B188" s="3" t="str">
        <f t="shared" si="1"/>
        <v>#REF!</v>
      </c>
    </row>
    <row r="189">
      <c r="A189" s="16">
        <v>192428.0</v>
      </c>
      <c r="B189" s="3" t="str">
        <f t="shared" si="1"/>
        <v>#REF!</v>
      </c>
    </row>
    <row r="190">
      <c r="A190" s="7">
        <v>41106.0</v>
      </c>
      <c r="B190" s="3" t="str">
        <f t="shared" si="1"/>
        <v>#REF!</v>
      </c>
    </row>
    <row r="191">
      <c r="A191" s="8">
        <v>101.24</v>
      </c>
      <c r="B191" s="3" t="str">
        <f t="shared" si="1"/>
        <v>#REF!</v>
      </c>
    </row>
    <row r="192">
      <c r="A192" s="8">
        <v>103.0</v>
      </c>
      <c r="B192" s="3" t="str">
        <f t="shared" si="1"/>
        <v>#REF!</v>
      </c>
    </row>
    <row r="193">
      <c r="A193" s="8">
        <v>100.45</v>
      </c>
      <c r="B193" s="3" t="str">
        <f t="shared" si="1"/>
        <v>#REF!</v>
      </c>
    </row>
    <row r="194">
      <c r="A194" s="8">
        <v>102.81</v>
      </c>
      <c r="B194" s="3" t="str">
        <f t="shared" si="1"/>
        <v>#REF!</v>
      </c>
    </row>
    <row r="195">
      <c r="A195" s="9">
        <f>+2</f>
        <v>2</v>
      </c>
      <c r="B195" s="3" t="str">
        <f t="shared" si="1"/>
        <v>#REF!</v>
      </c>
    </row>
    <row r="196">
      <c r="A196" s="9">
        <f>+1.98%</f>
        <v>0.0198</v>
      </c>
      <c r="B196" s="3" t="str">
        <f t="shared" si="1"/>
        <v>#REF!</v>
      </c>
    </row>
    <row r="197">
      <c r="A197" s="16">
        <v>79564.0</v>
      </c>
      <c r="B197" s="3" t="str">
        <f t="shared" si="1"/>
        <v>#REF!</v>
      </c>
    </row>
    <row r="198">
      <c r="A198" s="16">
        <v>198072.0</v>
      </c>
      <c r="B198" s="3" t="str">
        <f t="shared" si="1"/>
        <v>#REF!</v>
      </c>
    </row>
    <row r="199">
      <c r="A199" s="7">
        <v>41107.0</v>
      </c>
      <c r="B199" s="3" t="str">
        <f t="shared" si="1"/>
        <v>#REF!</v>
      </c>
    </row>
    <row r="200">
      <c r="A200" s="8">
        <v>102.47</v>
      </c>
      <c r="B200" s="3" t="str">
        <f t="shared" si="1"/>
        <v>#REF!</v>
      </c>
    </row>
    <row r="201">
      <c r="A201" s="8">
        <v>104.09</v>
      </c>
      <c r="B201" s="3" t="str">
        <f t="shared" si="1"/>
        <v>#REF!</v>
      </c>
    </row>
    <row r="202">
      <c r="A202" s="8">
        <v>102.22</v>
      </c>
      <c r="B202" s="3" t="str">
        <f t="shared" si="1"/>
        <v>#REF!</v>
      </c>
    </row>
    <row r="203">
      <c r="A203" s="8">
        <v>103.42</v>
      </c>
      <c r="B203" s="3" t="str">
        <f t="shared" si="1"/>
        <v>#REF!</v>
      </c>
    </row>
    <row r="204">
      <c r="A204" s="9">
        <f>+0.61</f>
        <v>0.61</v>
      </c>
      <c r="B204" s="3" t="str">
        <f t="shared" si="1"/>
        <v>#REF!</v>
      </c>
    </row>
    <row r="205">
      <c r="A205" s="9">
        <f>+0.59%</f>
        <v>0.0059</v>
      </c>
      <c r="B205" s="3" t="str">
        <f t="shared" si="1"/>
        <v>#REF!</v>
      </c>
    </row>
    <row r="206">
      <c r="A206" s="16">
        <v>71889.0</v>
      </c>
      <c r="B206" s="3" t="str">
        <f t="shared" si="1"/>
        <v>#REF!</v>
      </c>
    </row>
    <row r="207">
      <c r="A207" s="16">
        <v>201161.0</v>
      </c>
      <c r="B207" s="3" t="str">
        <f t="shared" si="1"/>
        <v>#REF!</v>
      </c>
    </row>
    <row r="208">
      <c r="A208" s="7">
        <v>41108.0</v>
      </c>
      <c r="B208" s="3" t="str">
        <f t="shared" si="1"/>
        <v>#REF!</v>
      </c>
    </row>
    <row r="209">
      <c r="A209" s="8">
        <v>102.97</v>
      </c>
      <c r="B209" s="3" t="str">
        <f t="shared" si="1"/>
        <v>#REF!</v>
      </c>
    </row>
    <row r="210">
      <c r="A210" s="8">
        <v>104.82</v>
      </c>
      <c r="B210" s="3" t="str">
        <f t="shared" si="1"/>
        <v>#REF!</v>
      </c>
    </row>
    <row r="211">
      <c r="A211" s="8">
        <v>102.68</v>
      </c>
      <c r="B211" s="3" t="str">
        <f t="shared" si="1"/>
        <v>#REF!</v>
      </c>
    </row>
    <row r="212">
      <c r="A212" s="8">
        <v>104.45</v>
      </c>
      <c r="B212" s="3" t="str">
        <f t="shared" si="1"/>
        <v>#REF!</v>
      </c>
    </row>
    <row r="213">
      <c r="A213" s="9">
        <f>+1.03</f>
        <v>1.03</v>
      </c>
      <c r="B213" s="3" t="str">
        <f t="shared" si="1"/>
        <v>#REF!</v>
      </c>
    </row>
    <row r="214">
      <c r="A214" s="9">
        <f>+1%</f>
        <v>0.01</v>
      </c>
      <c r="B214" s="3" t="str">
        <f t="shared" si="1"/>
        <v>#REF!</v>
      </c>
    </row>
    <row r="215">
      <c r="A215" s="16">
        <v>108492.0</v>
      </c>
      <c r="B215" s="3" t="str">
        <f t="shared" si="1"/>
        <v>#REF!</v>
      </c>
    </row>
    <row r="216">
      <c r="A216" s="16">
        <v>208161.0</v>
      </c>
      <c r="B216" s="3" t="str">
        <f t="shared" si="1"/>
        <v>#REF!</v>
      </c>
    </row>
    <row r="217">
      <c r="A217" s="7">
        <v>41109.0</v>
      </c>
      <c r="B217" s="3" t="str">
        <f t="shared" si="1"/>
        <v>#REF!</v>
      </c>
    </row>
    <row r="218">
      <c r="A218" s="8">
        <v>104.56</v>
      </c>
      <c r="B218" s="3" t="str">
        <f t="shared" si="1"/>
        <v>#REF!</v>
      </c>
    </row>
    <row r="219">
      <c r="A219" s="8">
        <v>107.4</v>
      </c>
      <c r="B219" s="3" t="str">
        <f t="shared" si="1"/>
        <v>#REF!</v>
      </c>
    </row>
    <row r="220">
      <c r="A220" s="8">
        <v>104.56</v>
      </c>
      <c r="B220" s="3" t="str">
        <f t="shared" si="1"/>
        <v>#REF!</v>
      </c>
    </row>
    <row r="221">
      <c r="A221" s="8">
        <v>107.04</v>
      </c>
      <c r="B221" s="3" t="str">
        <f t="shared" si="1"/>
        <v>#REF!</v>
      </c>
    </row>
    <row r="222">
      <c r="A222" s="9">
        <f>+2.59</f>
        <v>2.59</v>
      </c>
      <c r="B222" s="3" t="str">
        <f t="shared" si="1"/>
        <v>#REF!</v>
      </c>
    </row>
    <row r="223">
      <c r="A223" s="9">
        <f>+2.48%</f>
        <v>0.0248</v>
      </c>
      <c r="B223" s="3" t="str">
        <f t="shared" si="1"/>
        <v>#REF!</v>
      </c>
    </row>
    <row r="224">
      <c r="A224" s="16">
        <v>106863.0</v>
      </c>
      <c r="B224" s="3" t="str">
        <f t="shared" si="1"/>
        <v>#REF!</v>
      </c>
    </row>
    <row r="225">
      <c r="A225" s="16">
        <v>204591.0</v>
      </c>
      <c r="B225" s="3" t="str">
        <f t="shared" si="1"/>
        <v>#REF!</v>
      </c>
    </row>
    <row r="226">
      <c r="A226" s="7">
        <v>41110.0</v>
      </c>
      <c r="B226" s="3" t="str">
        <f t="shared" si="1"/>
        <v>#REF!</v>
      </c>
    </row>
    <row r="227">
      <c r="A227" s="8">
        <v>106.72</v>
      </c>
      <c r="B227" s="3" t="str">
        <f t="shared" si="1"/>
        <v>#REF!</v>
      </c>
    </row>
    <row r="228">
      <c r="A228" s="8">
        <v>106.91</v>
      </c>
      <c r="B228" s="3" t="str">
        <f t="shared" si="1"/>
        <v>#REF!</v>
      </c>
    </row>
    <row r="229">
      <c r="A229" s="8">
        <v>104.89</v>
      </c>
      <c r="B229" s="3" t="str">
        <f t="shared" si="1"/>
        <v>#REF!</v>
      </c>
    </row>
    <row r="230">
      <c r="A230" s="8">
        <v>106.14</v>
      </c>
      <c r="B230" s="3" t="str">
        <f t="shared" si="1"/>
        <v>#REF!</v>
      </c>
    </row>
    <row r="231">
      <c r="A231" s="11">
        <v>-0.9</v>
      </c>
      <c r="B231" s="3" t="str">
        <f t="shared" si="1"/>
        <v>#REF!</v>
      </c>
    </row>
    <row r="232">
      <c r="A232" s="12">
        <v>-0.0084</v>
      </c>
      <c r="B232" s="3" t="str">
        <f t="shared" si="1"/>
        <v>#REF!</v>
      </c>
    </row>
    <row r="233">
      <c r="A233" s="17">
        <v>71381.0</v>
      </c>
      <c r="B233" s="3" t="str">
        <f t="shared" si="1"/>
        <v>#REF!</v>
      </c>
    </row>
    <row r="234">
      <c r="A234" s="17">
        <v>204292.0</v>
      </c>
      <c r="B234" s="3" t="str">
        <f t="shared" si="1"/>
        <v>#REF!</v>
      </c>
    </row>
    <row r="235">
      <c r="A235" s="7">
        <v>41113.0</v>
      </c>
      <c r="B235" s="3" t="str">
        <f t="shared" si="1"/>
        <v>#REF!</v>
      </c>
    </row>
    <row r="236">
      <c r="A236" s="8">
        <v>105.85</v>
      </c>
      <c r="B236" s="3" t="str">
        <f t="shared" si="1"/>
        <v>#REF!</v>
      </c>
    </row>
    <row r="237">
      <c r="A237" s="8">
        <v>105.86</v>
      </c>
      <c r="B237" s="3" t="str">
        <f t="shared" si="1"/>
        <v>#REF!</v>
      </c>
    </row>
    <row r="238">
      <c r="A238" s="8">
        <v>101.7</v>
      </c>
      <c r="B238" s="3" t="str">
        <f t="shared" si="1"/>
        <v>#REF!</v>
      </c>
    </row>
    <row r="239">
      <c r="A239" s="8">
        <v>102.46</v>
      </c>
      <c r="B239" s="3" t="str">
        <f t="shared" si="1"/>
        <v>#REF!</v>
      </c>
    </row>
    <row r="240">
      <c r="A240" s="11">
        <v>-3.68</v>
      </c>
      <c r="B240" s="3" t="str">
        <f t="shared" si="1"/>
        <v>#REF!</v>
      </c>
    </row>
    <row r="241">
      <c r="A241" s="12">
        <v>-0.0347</v>
      </c>
      <c r="B241" s="3" t="str">
        <f t="shared" si="1"/>
        <v>#REF!</v>
      </c>
    </row>
    <row r="242">
      <c r="A242" s="17">
        <v>79432.0</v>
      </c>
      <c r="B242" s="3" t="str">
        <f t="shared" si="1"/>
        <v>#REF!</v>
      </c>
    </row>
    <row r="243">
      <c r="A243" s="17">
        <v>207288.0</v>
      </c>
      <c r="B243" s="3" t="str">
        <f t="shared" si="1"/>
        <v>#REF!</v>
      </c>
    </row>
    <row r="244">
      <c r="A244" s="7">
        <v>41114.0</v>
      </c>
      <c r="B244" s="3" t="str">
        <f t="shared" si="1"/>
        <v>#REF!</v>
      </c>
    </row>
    <row r="245">
      <c r="A245" s="8">
        <v>102.45</v>
      </c>
      <c r="B245" s="3" t="str">
        <f t="shared" si="1"/>
        <v>#REF!</v>
      </c>
    </row>
    <row r="246">
      <c r="A246" s="8">
        <v>103.58</v>
      </c>
      <c r="B246" s="3" t="str">
        <f t="shared" si="1"/>
        <v>#REF!</v>
      </c>
    </row>
    <row r="247">
      <c r="A247" s="8">
        <v>101.63</v>
      </c>
      <c r="B247" s="3" t="str">
        <f t="shared" si="1"/>
        <v>#REF!</v>
      </c>
    </row>
    <row r="248">
      <c r="A248" s="8">
        <v>102.55</v>
      </c>
      <c r="B248" s="3" t="str">
        <f t="shared" si="1"/>
        <v>#REF!</v>
      </c>
    </row>
    <row r="249">
      <c r="A249" s="9">
        <f>+0.09</f>
        <v>0.09</v>
      </c>
      <c r="B249" s="3" t="str">
        <f t="shared" si="1"/>
        <v>#REF!</v>
      </c>
    </row>
    <row r="250">
      <c r="A250" s="9">
        <f>+0.09%</f>
        <v>0.0009</v>
      </c>
      <c r="B250" s="3" t="str">
        <f t="shared" si="1"/>
        <v>#REF!</v>
      </c>
    </row>
    <row r="251">
      <c r="A251" s="16">
        <v>95395.0</v>
      </c>
      <c r="B251" s="3" t="str">
        <f t="shared" si="1"/>
        <v>#REF!</v>
      </c>
    </row>
    <row r="252">
      <c r="A252" s="16">
        <v>207443.0</v>
      </c>
      <c r="B252" s="3" t="str">
        <f t="shared" si="1"/>
        <v>#REF!</v>
      </c>
    </row>
    <row r="253">
      <c r="A253" s="7">
        <v>41115.0</v>
      </c>
      <c r="B253" s="3" t="str">
        <f t="shared" si="1"/>
        <v>#REF!</v>
      </c>
    </row>
    <row r="254">
      <c r="A254" s="8">
        <v>102.15</v>
      </c>
      <c r="B254" s="3" t="str">
        <f t="shared" si="1"/>
        <v>#REF!</v>
      </c>
    </row>
    <row r="255">
      <c r="A255" s="8">
        <v>103.8</v>
      </c>
      <c r="B255" s="3" t="str">
        <f t="shared" si="1"/>
        <v>#REF!</v>
      </c>
    </row>
    <row r="256">
      <c r="A256" s="8">
        <v>101.3</v>
      </c>
      <c r="B256" s="3" t="str">
        <f t="shared" si="1"/>
        <v>#REF!</v>
      </c>
    </row>
    <row r="257">
      <c r="A257" s="8">
        <v>103.5</v>
      </c>
      <c r="B257" s="3" t="str">
        <f t="shared" si="1"/>
        <v>#REF!</v>
      </c>
    </row>
    <row r="258">
      <c r="A258" s="9">
        <f>+0.95</f>
        <v>0.95</v>
      </c>
      <c r="B258" s="3" t="str">
        <f t="shared" si="1"/>
        <v>#REF!</v>
      </c>
    </row>
    <row r="259">
      <c r="A259" s="9">
        <f>+0.93%</f>
        <v>0.0093</v>
      </c>
      <c r="B259" s="3" t="str">
        <f t="shared" si="1"/>
        <v>#REF!</v>
      </c>
    </row>
    <row r="260">
      <c r="A260" s="16">
        <v>105108.0</v>
      </c>
      <c r="B260" s="3" t="str">
        <f t="shared" si="1"/>
        <v>#REF!</v>
      </c>
    </row>
    <row r="261">
      <c r="A261" s="16">
        <v>224494.0</v>
      </c>
      <c r="B261" s="3" t="str">
        <f t="shared" si="1"/>
        <v>#REF!</v>
      </c>
    </row>
    <row r="262">
      <c r="A262" s="7">
        <v>41116.0</v>
      </c>
      <c r="B262" s="3" t="str">
        <f t="shared" si="1"/>
        <v>#REF!</v>
      </c>
    </row>
    <row r="263">
      <c r="A263" s="8">
        <v>103.28</v>
      </c>
      <c r="B263" s="3" t="str">
        <f t="shared" si="1"/>
        <v>#REF!</v>
      </c>
    </row>
    <row r="264">
      <c r="A264" s="8">
        <v>105.15</v>
      </c>
      <c r="B264" s="3" t="str">
        <f t="shared" si="1"/>
        <v>#REF!</v>
      </c>
    </row>
    <row r="265">
      <c r="A265" s="8">
        <v>102.57</v>
      </c>
      <c r="B265" s="3" t="str">
        <f t="shared" si="1"/>
        <v>#REF!</v>
      </c>
    </row>
    <row r="266">
      <c r="A266" s="8">
        <v>104.19</v>
      </c>
      <c r="B266" s="3" t="str">
        <f t="shared" si="1"/>
        <v>#REF!</v>
      </c>
    </row>
    <row r="267">
      <c r="A267" s="9">
        <f>+0.69</f>
        <v>0.69</v>
      </c>
      <c r="B267" s="3" t="str">
        <f t="shared" si="1"/>
        <v>#REF!</v>
      </c>
    </row>
    <row r="268">
      <c r="A268" s="9">
        <f>+0.67%</f>
        <v>0.0067</v>
      </c>
      <c r="B268" s="3" t="str">
        <f t="shared" si="1"/>
        <v>#REF!</v>
      </c>
    </row>
    <row r="269">
      <c r="A269" s="16">
        <v>118806.0</v>
      </c>
      <c r="B269" s="3" t="str">
        <f t="shared" si="1"/>
        <v>#REF!</v>
      </c>
    </row>
    <row r="270">
      <c r="A270" s="16">
        <v>228146.0</v>
      </c>
      <c r="B270" s="3" t="str">
        <f t="shared" si="1"/>
        <v>#REF!</v>
      </c>
    </row>
    <row r="271">
      <c r="A271" s="7">
        <v>41117.0</v>
      </c>
      <c r="B271" s="3" t="str">
        <f t="shared" si="1"/>
        <v>#REF!</v>
      </c>
    </row>
    <row r="272">
      <c r="A272" s="8">
        <v>104.08</v>
      </c>
      <c r="B272" s="3" t="str">
        <f t="shared" si="1"/>
        <v>#REF!</v>
      </c>
    </row>
    <row r="273">
      <c r="A273" s="8">
        <v>105.64</v>
      </c>
      <c r="B273" s="3" t="str">
        <f t="shared" si="1"/>
        <v>#REF!</v>
      </c>
    </row>
    <row r="274">
      <c r="A274" s="8">
        <v>104.04</v>
      </c>
      <c r="B274" s="3" t="str">
        <f t="shared" si="1"/>
        <v>#REF!</v>
      </c>
    </row>
    <row r="275">
      <c r="A275" s="8">
        <v>105.38</v>
      </c>
      <c r="B275" s="3" t="str">
        <f t="shared" si="1"/>
        <v>#REF!</v>
      </c>
    </row>
    <row r="276">
      <c r="A276" s="9">
        <f>+1.19</f>
        <v>1.19</v>
      </c>
      <c r="B276" s="3" t="str">
        <f t="shared" si="1"/>
        <v>#REF!</v>
      </c>
    </row>
    <row r="277">
      <c r="A277" s="9">
        <f>+1.14%</f>
        <v>0.0114</v>
      </c>
      <c r="B277" s="3" t="str">
        <f t="shared" si="1"/>
        <v>#REF!</v>
      </c>
    </row>
    <row r="278">
      <c r="A278" s="16">
        <v>89895.0</v>
      </c>
      <c r="B278" s="3" t="str">
        <f t="shared" si="1"/>
        <v>#REF!</v>
      </c>
    </row>
    <row r="279">
      <c r="A279" s="16">
        <v>230418.0</v>
      </c>
      <c r="B279" s="3" t="str">
        <f t="shared" si="1"/>
        <v>#REF!</v>
      </c>
    </row>
    <row r="280">
      <c r="A280" s="7">
        <v>41120.0</v>
      </c>
      <c r="B280" s="3" t="str">
        <f t="shared" si="1"/>
        <v>#REF!</v>
      </c>
    </row>
    <row r="281">
      <c r="A281" s="8">
        <v>105.33</v>
      </c>
      <c r="B281" s="3" t="str">
        <f t="shared" si="1"/>
        <v>#REF!</v>
      </c>
    </row>
    <row r="282">
      <c r="A282" s="8">
        <v>105.87</v>
      </c>
      <c r="B282" s="3" t="str">
        <f t="shared" si="1"/>
        <v>#REF!</v>
      </c>
    </row>
    <row r="283">
      <c r="A283" s="8">
        <v>104.57</v>
      </c>
      <c r="B283" s="3" t="str">
        <f t="shared" si="1"/>
        <v>#REF!</v>
      </c>
    </row>
    <row r="284">
      <c r="A284" s="8">
        <v>105.2</v>
      </c>
      <c r="B284" s="3" t="str">
        <f t="shared" si="1"/>
        <v>#REF!</v>
      </c>
    </row>
    <row r="285">
      <c r="A285" s="11">
        <v>-0.18</v>
      </c>
      <c r="B285" s="3" t="str">
        <f t="shared" si="1"/>
        <v>#REF!</v>
      </c>
    </row>
    <row r="286">
      <c r="A286" s="12">
        <v>-0.0017</v>
      </c>
      <c r="B286" s="3" t="str">
        <f t="shared" si="1"/>
        <v>#REF!</v>
      </c>
    </row>
    <row r="287">
      <c r="A287" s="17">
        <v>64087.0</v>
      </c>
      <c r="B287" s="3" t="str">
        <f t="shared" si="1"/>
        <v>#REF!</v>
      </c>
    </row>
    <row r="288">
      <c r="A288" s="17">
        <v>235787.0</v>
      </c>
      <c r="B288" s="3" t="str">
        <f t="shared" si="1"/>
        <v>#REF!</v>
      </c>
    </row>
    <row r="289">
      <c r="A289" s="7">
        <v>41121.0</v>
      </c>
      <c r="B289" s="3" t="str">
        <f t="shared" si="1"/>
        <v>#REF!</v>
      </c>
    </row>
    <row r="290">
      <c r="A290" s="8">
        <v>105.15</v>
      </c>
      <c r="B290" s="3" t="str">
        <f t="shared" si="1"/>
        <v>#REF!</v>
      </c>
    </row>
    <row r="291">
      <c r="A291" s="8">
        <v>105.5</v>
      </c>
      <c r="B291" s="3" t="str">
        <f t="shared" si="1"/>
        <v>#REF!</v>
      </c>
    </row>
    <row r="292">
      <c r="A292" s="8">
        <v>102.97</v>
      </c>
      <c r="B292" s="3" t="str">
        <f t="shared" si="1"/>
        <v>#REF!</v>
      </c>
    </row>
    <row r="293">
      <c r="A293" s="8">
        <v>103.84</v>
      </c>
      <c r="B293" s="3" t="str">
        <f t="shared" si="1"/>
        <v>#REF!</v>
      </c>
    </row>
    <row r="294">
      <c r="A294" s="11">
        <v>-1.36</v>
      </c>
      <c r="B294" s="3" t="str">
        <f t="shared" si="1"/>
        <v>#REF!</v>
      </c>
    </row>
    <row r="295">
      <c r="A295" s="12">
        <v>-0.0129</v>
      </c>
      <c r="B295" s="3" t="str">
        <f t="shared" si="1"/>
        <v>#REF!</v>
      </c>
    </row>
    <row r="296">
      <c r="A296" s="17">
        <v>106969.0</v>
      </c>
      <c r="B296" s="3" t="str">
        <f t="shared" si="1"/>
        <v>#REF!</v>
      </c>
    </row>
    <row r="297">
      <c r="A297" s="17">
        <v>232042.0</v>
      </c>
      <c r="B297" s="3" t="str">
        <f t="shared" si="1"/>
        <v>#REF!</v>
      </c>
    </row>
    <row r="298">
      <c r="A298" s="7">
        <v>41122.0</v>
      </c>
      <c r="B298" s="3" t="str">
        <f t="shared" si="1"/>
        <v>#REF!</v>
      </c>
    </row>
    <row r="299">
      <c r="A299" s="8">
        <v>103.7</v>
      </c>
      <c r="B299" s="3" t="str">
        <f t="shared" si="1"/>
        <v>#REF!</v>
      </c>
    </row>
    <row r="300">
      <c r="A300" s="8">
        <v>105.57</v>
      </c>
      <c r="B300" s="3" t="str">
        <f t="shared" si="1"/>
        <v>#REF!</v>
      </c>
    </row>
    <row r="301">
      <c r="A301" s="8">
        <v>102.97</v>
      </c>
      <c r="B301" s="3" t="str">
        <f t="shared" si="1"/>
        <v>#REF!</v>
      </c>
    </row>
    <row r="302">
      <c r="A302" s="8">
        <v>104.69</v>
      </c>
      <c r="B302" s="3" t="str">
        <f t="shared" si="1"/>
        <v>#REF!</v>
      </c>
    </row>
    <row r="303">
      <c r="A303" s="9">
        <f>+0.85</f>
        <v>0.85</v>
      </c>
      <c r="B303" s="3" t="str">
        <f t="shared" si="1"/>
        <v>#REF!</v>
      </c>
    </row>
    <row r="304">
      <c r="A304" s="9">
        <f>+0.82%</f>
        <v>0.0082</v>
      </c>
      <c r="B304" s="3" t="str">
        <f t="shared" si="1"/>
        <v>#REF!</v>
      </c>
    </row>
    <row r="305">
      <c r="A305" s="16">
        <v>137770.0</v>
      </c>
      <c r="B305" s="3" t="str">
        <f t="shared" si="1"/>
        <v>#REF!</v>
      </c>
    </row>
    <row r="306">
      <c r="A306" s="16">
        <v>233734.0</v>
      </c>
      <c r="B306" s="3" t="str">
        <f t="shared" si="1"/>
        <v>#REF!</v>
      </c>
    </row>
    <row r="307">
      <c r="A307" s="7">
        <v>41123.0</v>
      </c>
      <c r="B307" s="3" t="str">
        <f t="shared" si="1"/>
        <v>#REF!</v>
      </c>
    </row>
    <row r="308">
      <c r="A308" s="8">
        <v>104.29</v>
      </c>
      <c r="B308" s="3" t="str">
        <f t="shared" si="1"/>
        <v>#REF!</v>
      </c>
    </row>
    <row r="309">
      <c r="A309" s="8">
        <v>105.8</v>
      </c>
      <c r="B309" s="3" t="str">
        <f t="shared" si="1"/>
        <v>#REF!</v>
      </c>
    </row>
    <row r="310">
      <c r="A310" s="8">
        <v>103.51</v>
      </c>
      <c r="B310" s="3" t="str">
        <f t="shared" si="1"/>
        <v>#REF!</v>
      </c>
    </row>
    <row r="311">
      <c r="A311" s="8">
        <v>104.39</v>
      </c>
      <c r="B311" s="3" t="str">
        <f t="shared" si="1"/>
        <v>#REF!</v>
      </c>
    </row>
    <row r="312">
      <c r="A312" s="11">
        <v>-0.3</v>
      </c>
      <c r="B312" s="3" t="str">
        <f t="shared" si="1"/>
        <v>#REF!</v>
      </c>
    </row>
    <row r="313">
      <c r="A313" s="12">
        <v>-0.0029</v>
      </c>
      <c r="B313" s="3" t="str">
        <f t="shared" si="1"/>
        <v>#REF!</v>
      </c>
    </row>
    <row r="314">
      <c r="A314" s="17">
        <v>175445.0</v>
      </c>
      <c r="B314" s="3" t="str">
        <f t="shared" si="1"/>
        <v>#REF!</v>
      </c>
    </row>
    <row r="315">
      <c r="A315" s="17">
        <v>233438.0</v>
      </c>
      <c r="B315" s="3" t="str">
        <f t="shared" si="1"/>
        <v>#REF!</v>
      </c>
    </row>
    <row r="316">
      <c r="A316" s="7">
        <v>41124.0</v>
      </c>
      <c r="B316" s="3" t="str">
        <f t="shared" si="1"/>
        <v>#REF!</v>
      </c>
    </row>
    <row r="317">
      <c r="A317" s="8">
        <v>104.14</v>
      </c>
      <c r="B317" s="3" t="str">
        <f t="shared" si="1"/>
        <v>#REF!</v>
      </c>
    </row>
    <row r="318">
      <c r="A318" s="8">
        <v>107.64</v>
      </c>
      <c r="B318" s="3" t="str">
        <f t="shared" si="1"/>
        <v>#REF!</v>
      </c>
    </row>
    <row r="319">
      <c r="A319" s="8">
        <v>104.14</v>
      </c>
      <c r="B319" s="3" t="str">
        <f t="shared" si="1"/>
        <v>#REF!</v>
      </c>
    </row>
    <row r="320">
      <c r="A320" s="8">
        <v>107.45</v>
      </c>
      <c r="B320" s="3" t="str">
        <f t="shared" si="1"/>
        <v>#REF!</v>
      </c>
    </row>
    <row r="321">
      <c r="A321" s="9">
        <f>+3.06</f>
        <v>3.06</v>
      </c>
      <c r="B321" s="3" t="str">
        <f t="shared" si="1"/>
        <v>#REF!</v>
      </c>
    </row>
    <row r="322">
      <c r="A322" s="9">
        <f>+2.93%</f>
        <v>0.0293</v>
      </c>
      <c r="B322" s="3" t="str">
        <f t="shared" si="1"/>
        <v>#REF!</v>
      </c>
    </row>
    <row r="323">
      <c r="A323" s="16">
        <v>134083.0</v>
      </c>
      <c r="B323" s="3" t="str">
        <f t="shared" si="1"/>
        <v>#REF!</v>
      </c>
    </row>
    <row r="324">
      <c r="A324" s="16">
        <v>225778.0</v>
      </c>
      <c r="B324" s="3" t="str">
        <f t="shared" si="1"/>
        <v>#REF!</v>
      </c>
    </row>
    <row r="325">
      <c r="A325" s="7">
        <v>41127.0</v>
      </c>
      <c r="B325" s="3" t="str">
        <f t="shared" si="1"/>
        <v>#REF!</v>
      </c>
    </row>
    <row r="326">
      <c r="A326" s="8">
        <v>107.52</v>
      </c>
      <c r="B326" s="3" t="str">
        <f t="shared" si="1"/>
        <v>#REF!</v>
      </c>
    </row>
    <row r="327">
      <c r="A327" s="8">
        <v>108.33</v>
      </c>
      <c r="B327" s="3" t="str">
        <f t="shared" si="1"/>
        <v>#REF!</v>
      </c>
    </row>
    <row r="328">
      <c r="A328" s="8">
        <v>106.58</v>
      </c>
      <c r="B328" s="3" t="str">
        <f t="shared" si="1"/>
        <v>#REF!</v>
      </c>
    </row>
    <row r="329">
      <c r="A329" s="8">
        <v>108.18</v>
      </c>
      <c r="B329" s="3" t="str">
        <f t="shared" si="1"/>
        <v>#REF!</v>
      </c>
    </row>
    <row r="330">
      <c r="A330" s="9">
        <f>+0.73</f>
        <v>0.73</v>
      </c>
      <c r="B330" s="3" t="str">
        <f t="shared" si="1"/>
        <v>#REF!</v>
      </c>
    </row>
    <row r="331">
      <c r="A331" s="9">
        <f>+0.68%</f>
        <v>0.0068</v>
      </c>
      <c r="B331" s="3" t="str">
        <f t="shared" si="1"/>
        <v>#REF!</v>
      </c>
    </row>
    <row r="332">
      <c r="A332" s="16">
        <v>100831.0</v>
      </c>
      <c r="B332" s="3" t="str">
        <f t="shared" si="1"/>
        <v>#REF!</v>
      </c>
    </row>
    <row r="333">
      <c r="A333" s="16">
        <v>224092.0</v>
      </c>
      <c r="B333" s="3" t="str">
        <f t="shared" si="1"/>
        <v>#REF!</v>
      </c>
    </row>
    <row r="334">
      <c r="A334" s="7">
        <v>41128.0</v>
      </c>
      <c r="B334" s="3" t="str">
        <f t="shared" si="1"/>
        <v>#REF!</v>
      </c>
    </row>
    <row r="335">
      <c r="A335" s="8">
        <v>107.92</v>
      </c>
      <c r="B335" s="3" t="str">
        <f t="shared" si="1"/>
        <v>#REF!</v>
      </c>
    </row>
    <row r="336">
      <c r="A336" s="8">
        <v>110.93</v>
      </c>
      <c r="B336" s="3" t="str">
        <f t="shared" si="1"/>
        <v>#REF!</v>
      </c>
    </row>
    <row r="337">
      <c r="A337" s="8">
        <v>107.79</v>
      </c>
      <c r="B337" s="3" t="str">
        <f t="shared" si="1"/>
        <v>#REF!</v>
      </c>
    </row>
    <row r="338">
      <c r="A338" s="8">
        <v>110.37</v>
      </c>
      <c r="B338" s="3" t="str">
        <f t="shared" si="1"/>
        <v>#REF!</v>
      </c>
    </row>
    <row r="339">
      <c r="A339" s="9">
        <f>+2.19</f>
        <v>2.19</v>
      </c>
      <c r="B339" s="3" t="str">
        <f t="shared" si="1"/>
        <v>#REF!</v>
      </c>
    </row>
    <row r="340">
      <c r="A340" s="9">
        <f>+2.02%</f>
        <v>0.0202</v>
      </c>
      <c r="B340" s="3" t="str">
        <f t="shared" si="1"/>
        <v>#REF!</v>
      </c>
    </row>
    <row r="341">
      <c r="A341" s="16">
        <v>138945.0</v>
      </c>
      <c r="B341" s="3" t="str">
        <f t="shared" si="1"/>
        <v>#REF!</v>
      </c>
    </row>
    <row r="342">
      <c r="A342" s="16">
        <v>220758.0</v>
      </c>
      <c r="B342" s="3" t="str">
        <f t="shared" si="1"/>
        <v>#REF!</v>
      </c>
    </row>
    <row r="343">
      <c r="A343" s="7">
        <v>41129.0</v>
      </c>
      <c r="B343" s="3" t="str">
        <f t="shared" si="1"/>
        <v>#REF!</v>
      </c>
    </row>
    <row r="344">
      <c r="A344" s="8">
        <v>110.1</v>
      </c>
      <c r="B344" s="3" t="str">
        <f t="shared" si="1"/>
        <v>#REF!</v>
      </c>
    </row>
    <row r="345">
      <c r="A345" s="8">
        <v>111.61</v>
      </c>
      <c r="B345" s="3" t="str">
        <f t="shared" si="1"/>
        <v>#REF!</v>
      </c>
    </row>
    <row r="346">
      <c r="A346" s="8">
        <v>109.3</v>
      </c>
      <c r="B346" s="3" t="str">
        <f t="shared" si="1"/>
        <v>#REF!</v>
      </c>
    </row>
    <row r="347">
      <c r="A347" s="8">
        <v>110.57</v>
      </c>
      <c r="B347" s="3" t="str">
        <f t="shared" si="1"/>
        <v>#REF!</v>
      </c>
    </row>
    <row r="348">
      <c r="A348" s="9">
        <f>+0.2</f>
        <v>0.2</v>
      </c>
      <c r="B348" s="3" t="str">
        <f t="shared" si="1"/>
        <v>#REF!</v>
      </c>
    </row>
    <row r="349">
      <c r="A349" s="9">
        <f>+0.18%</f>
        <v>0.0018</v>
      </c>
      <c r="B349" s="3" t="str">
        <f t="shared" si="1"/>
        <v>#REF!</v>
      </c>
    </row>
    <row r="350">
      <c r="A350" s="16">
        <v>167359.0</v>
      </c>
      <c r="B350" s="3" t="str">
        <f t="shared" si="1"/>
        <v>#REF!</v>
      </c>
    </row>
    <row r="351">
      <c r="A351" s="16">
        <v>219932.0</v>
      </c>
      <c r="B351" s="3" t="str">
        <f t="shared" si="1"/>
        <v>#REF!</v>
      </c>
    </row>
    <row r="352">
      <c r="A352" s="7">
        <v>41130.0</v>
      </c>
      <c r="B352" s="3" t="str">
        <f t="shared" si="1"/>
        <v>#REF!</v>
      </c>
    </row>
    <row r="353">
      <c r="A353" s="8">
        <v>110.43</v>
      </c>
      <c r="B353" s="3" t="str">
        <f t="shared" si="1"/>
        <v>#REF!</v>
      </c>
    </row>
    <row r="354">
      <c r="A354" s="8">
        <v>111.95</v>
      </c>
      <c r="B354" s="3" t="str">
        <f t="shared" si="1"/>
        <v>#REF!</v>
      </c>
    </row>
    <row r="355">
      <c r="A355" s="8">
        <v>110.05</v>
      </c>
      <c r="B355" s="3" t="str">
        <f t="shared" si="1"/>
        <v>#REF!</v>
      </c>
    </row>
    <row r="356">
      <c r="A356" s="8">
        <v>111.67</v>
      </c>
      <c r="B356" s="3" t="str">
        <f t="shared" si="1"/>
        <v>#REF!</v>
      </c>
    </row>
    <row r="357">
      <c r="A357" s="9">
        <f>+1.1</f>
        <v>1.1</v>
      </c>
      <c r="B357" s="3" t="str">
        <f t="shared" si="1"/>
        <v>#REF!</v>
      </c>
    </row>
    <row r="358">
      <c r="A358" s="9">
        <f>+0.99%</f>
        <v>0.0099</v>
      </c>
      <c r="B358" s="3" t="str">
        <f t="shared" si="1"/>
        <v>#REF!</v>
      </c>
    </row>
    <row r="359">
      <c r="A359" s="16">
        <v>127929.0</v>
      </c>
      <c r="B359" s="3" t="str">
        <f t="shared" si="1"/>
        <v>#REF!</v>
      </c>
    </row>
    <row r="360">
      <c r="A360" s="16">
        <v>228196.0</v>
      </c>
      <c r="B360" s="3" t="str">
        <f t="shared" si="1"/>
        <v>#REF!</v>
      </c>
    </row>
    <row r="361">
      <c r="A361" s="7">
        <v>41131.0</v>
      </c>
      <c r="B361" s="3" t="str">
        <f t="shared" si="1"/>
        <v>#REF!</v>
      </c>
    </row>
    <row r="362">
      <c r="A362" s="8">
        <v>111.71</v>
      </c>
      <c r="B362" s="3" t="str">
        <f t="shared" si="1"/>
        <v>#REF!</v>
      </c>
    </row>
    <row r="363">
      <c r="A363" s="8">
        <v>111.71</v>
      </c>
      <c r="B363" s="3" t="str">
        <f t="shared" si="1"/>
        <v>#REF!</v>
      </c>
    </row>
    <row r="364">
      <c r="A364" s="8">
        <v>109.77</v>
      </c>
      <c r="B364" s="3" t="str">
        <f t="shared" si="1"/>
        <v>#REF!</v>
      </c>
    </row>
    <row r="365">
      <c r="A365" s="8">
        <v>111.11</v>
      </c>
      <c r="B365" s="3" t="str">
        <f t="shared" si="1"/>
        <v>#REF!</v>
      </c>
    </row>
    <row r="366">
      <c r="A366" s="11">
        <v>-0.56</v>
      </c>
      <c r="B366" s="3" t="str">
        <f t="shared" si="1"/>
        <v>#REF!</v>
      </c>
    </row>
    <row r="367">
      <c r="A367" s="12">
        <v>-0.005</v>
      </c>
      <c r="B367" s="3" t="str">
        <f t="shared" si="1"/>
        <v>#REF!</v>
      </c>
    </row>
    <row r="368">
      <c r="A368" s="17">
        <v>138352.0</v>
      </c>
      <c r="B368" s="3" t="str">
        <f t="shared" si="1"/>
        <v>#REF!</v>
      </c>
    </row>
    <row r="369">
      <c r="A369" s="17">
        <v>236306.0</v>
      </c>
      <c r="B369" s="3" t="str">
        <f t="shared" si="1"/>
        <v>#REF!</v>
      </c>
    </row>
    <row r="370">
      <c r="A370" s="7">
        <v>41134.0</v>
      </c>
      <c r="B370" s="3" t="str">
        <f t="shared" si="1"/>
        <v>#REF!</v>
      </c>
    </row>
    <row r="371">
      <c r="A371" s="8">
        <v>111.45</v>
      </c>
      <c r="B371" s="3" t="str">
        <f t="shared" si="1"/>
        <v>#REF!</v>
      </c>
    </row>
    <row r="372">
      <c r="A372" s="8">
        <v>113.15</v>
      </c>
      <c r="B372" s="3" t="str">
        <f t="shared" si="1"/>
        <v>#REF!</v>
      </c>
    </row>
    <row r="373">
      <c r="A373" s="8">
        <v>111.16</v>
      </c>
      <c r="B373" s="3" t="str">
        <f t="shared" si="1"/>
        <v>#REF!</v>
      </c>
    </row>
    <row r="374">
      <c r="A374" s="8">
        <v>111.72</v>
      </c>
      <c r="B374" s="3" t="str">
        <f t="shared" si="1"/>
        <v>#REF!</v>
      </c>
    </row>
    <row r="375">
      <c r="A375" s="9">
        <f>+0.61</f>
        <v>0.61</v>
      </c>
      <c r="B375" s="3" t="str">
        <f t="shared" si="1"/>
        <v>#REF!</v>
      </c>
    </row>
    <row r="376">
      <c r="A376" s="9">
        <f>+0.55%</f>
        <v>0.0055</v>
      </c>
      <c r="B376" s="3" t="str">
        <f t="shared" si="1"/>
        <v>#REF!</v>
      </c>
    </row>
    <row r="377">
      <c r="A377" s="16">
        <v>161052.0</v>
      </c>
      <c r="B377" s="3" t="str">
        <f t="shared" si="1"/>
        <v>#REF!</v>
      </c>
    </row>
    <row r="378">
      <c r="A378" s="16">
        <v>258113.0</v>
      </c>
      <c r="B378" s="3" t="str">
        <f t="shared" si="1"/>
        <v>#REF!</v>
      </c>
    </row>
    <row r="379">
      <c r="A379" s="7">
        <v>41135.0</v>
      </c>
      <c r="B379" s="3" t="str">
        <f t="shared" si="1"/>
        <v>#REF!</v>
      </c>
    </row>
    <row r="380">
      <c r="A380" s="8">
        <v>111.5</v>
      </c>
      <c r="B380" s="3" t="str">
        <f t="shared" si="1"/>
        <v>#REF!</v>
      </c>
    </row>
    <row r="381">
      <c r="A381" s="8">
        <v>112.45</v>
      </c>
      <c r="B381" s="3" t="str">
        <f t="shared" si="1"/>
        <v>#REF!</v>
      </c>
    </row>
    <row r="382">
      <c r="A382" s="8">
        <v>111.28</v>
      </c>
      <c r="B382" s="3" t="str">
        <f t="shared" si="1"/>
        <v>#REF!</v>
      </c>
    </row>
    <row r="383">
      <c r="A383" s="8">
        <v>112.15</v>
      </c>
      <c r="B383" s="3" t="str">
        <f t="shared" si="1"/>
        <v>#REF!</v>
      </c>
    </row>
    <row r="384">
      <c r="A384" s="9">
        <f>+0.43</f>
        <v>0.43</v>
      </c>
      <c r="B384" s="3" t="str">
        <f t="shared" si="1"/>
        <v>#REF!</v>
      </c>
    </row>
    <row r="385">
      <c r="A385" s="9">
        <f>+0.38%</f>
        <v>0.0038</v>
      </c>
      <c r="B385" s="3" t="str">
        <f t="shared" si="1"/>
        <v>#REF!</v>
      </c>
    </row>
    <row r="386">
      <c r="A386" s="16">
        <v>143687.0</v>
      </c>
      <c r="B386" s="3" t="str">
        <f t="shared" si="1"/>
        <v>#REF!</v>
      </c>
    </row>
    <row r="387">
      <c r="A387" s="16">
        <v>268951.0</v>
      </c>
      <c r="B387" s="3" t="str">
        <f t="shared" si="1"/>
        <v>#REF!</v>
      </c>
    </row>
    <row r="388">
      <c r="A388" s="7">
        <v>41136.0</v>
      </c>
      <c r="B388" s="3" t="str">
        <f t="shared" si="1"/>
        <v>#REF!</v>
      </c>
    </row>
    <row r="389">
      <c r="A389" s="8">
        <v>111.93</v>
      </c>
      <c r="B389" s="3" t="str">
        <f t="shared" si="1"/>
        <v>#REF!</v>
      </c>
    </row>
    <row r="390">
      <c r="A390" s="8">
        <v>114.78</v>
      </c>
      <c r="B390" s="3" t="str">
        <f t="shared" si="1"/>
        <v>#REF!</v>
      </c>
    </row>
    <row r="391">
      <c r="A391" s="8">
        <v>111.6</v>
      </c>
      <c r="B391" s="3" t="str">
        <f t="shared" si="1"/>
        <v>#REF!</v>
      </c>
    </row>
    <row r="392">
      <c r="A392" s="8">
        <v>114.31</v>
      </c>
      <c r="B392" s="3" t="str">
        <f t="shared" si="1"/>
        <v>#REF!</v>
      </c>
    </row>
    <row r="393">
      <c r="A393" s="9">
        <f>+2.16</f>
        <v>2.16</v>
      </c>
      <c r="B393" s="3" t="str">
        <f t="shared" si="1"/>
        <v>#REF!</v>
      </c>
    </row>
    <row r="394">
      <c r="A394" s="9">
        <f>+1.93%</f>
        <v>0.0193</v>
      </c>
      <c r="B394" s="3" t="str">
        <f t="shared" si="1"/>
        <v>#REF!</v>
      </c>
    </row>
    <row r="395">
      <c r="A395" s="16">
        <v>215137.0</v>
      </c>
      <c r="B395" s="3" t="str">
        <f t="shared" si="1"/>
        <v>#REF!</v>
      </c>
    </row>
    <row r="396">
      <c r="A396" s="16">
        <v>281185.0</v>
      </c>
      <c r="B396" s="3" t="str">
        <f t="shared" si="1"/>
        <v>#REF!</v>
      </c>
    </row>
    <row r="397">
      <c r="A397" s="7">
        <v>41137.0</v>
      </c>
      <c r="B397" s="3" t="str">
        <f t="shared" si="1"/>
        <v>#REF!</v>
      </c>
    </row>
    <row r="398">
      <c r="A398" s="8">
        <v>114.6</v>
      </c>
      <c r="B398" s="3" t="str">
        <f t="shared" si="1"/>
        <v>#REF!</v>
      </c>
    </row>
    <row r="399">
      <c r="A399" s="8">
        <v>115.4</v>
      </c>
      <c r="B399" s="3" t="str">
        <f t="shared" si="1"/>
        <v>#REF!</v>
      </c>
    </row>
    <row r="400">
      <c r="A400" s="8">
        <v>113.66</v>
      </c>
      <c r="B400" s="3" t="str">
        <f t="shared" si="1"/>
        <v>#REF!</v>
      </c>
    </row>
    <row r="401">
      <c r="A401" s="8">
        <v>115.27</v>
      </c>
      <c r="B401" s="3" t="str">
        <f t="shared" si="1"/>
        <v>#REF!</v>
      </c>
    </row>
    <row r="402">
      <c r="A402" s="9">
        <f>+0.96</f>
        <v>0.96</v>
      </c>
      <c r="B402" s="3" t="str">
        <f t="shared" si="1"/>
        <v>#REF!</v>
      </c>
    </row>
    <row r="403">
      <c r="A403" s="9">
        <f>+0.84%</f>
        <v>0.0084</v>
      </c>
      <c r="B403" s="3" t="str">
        <f t="shared" si="1"/>
        <v>#REF!</v>
      </c>
    </row>
    <row r="404">
      <c r="A404" s="16">
        <v>204772.0</v>
      </c>
      <c r="B404" s="3" t="str">
        <f t="shared" si="1"/>
        <v>#REF!</v>
      </c>
    </row>
    <row r="405">
      <c r="A405" s="16">
        <v>287087.0</v>
      </c>
      <c r="B405" s="3" t="str">
        <f t="shared" si="1"/>
        <v>#REF!</v>
      </c>
    </row>
    <row r="406">
      <c r="A406" s="7">
        <v>41138.0</v>
      </c>
      <c r="B406" s="3" t="str">
        <f t="shared" si="1"/>
        <v>#REF!</v>
      </c>
    </row>
    <row r="407">
      <c r="A407" s="8">
        <v>114.48</v>
      </c>
      <c r="B407" s="3" t="str">
        <f t="shared" si="1"/>
        <v>#REF!</v>
      </c>
    </row>
    <row r="408">
      <c r="A408" s="8">
        <v>114.77</v>
      </c>
      <c r="B408" s="3" t="str">
        <f t="shared" si="1"/>
        <v>#REF!</v>
      </c>
    </row>
    <row r="409">
      <c r="A409" s="8">
        <v>112.7</v>
      </c>
      <c r="B409" s="3" t="str">
        <f t="shared" si="1"/>
        <v>#REF!</v>
      </c>
    </row>
    <row r="410">
      <c r="A410" s="8">
        <v>113.71</v>
      </c>
      <c r="B410" s="3" t="str">
        <f t="shared" si="1"/>
        <v>#REF!</v>
      </c>
    </row>
    <row r="411">
      <c r="A411" s="11">
        <v>-1.56</v>
      </c>
      <c r="B411" s="3" t="str">
        <f t="shared" si="1"/>
        <v>#REF!</v>
      </c>
    </row>
    <row r="412">
      <c r="A412" s="12">
        <v>-0.0135</v>
      </c>
      <c r="B412" s="3" t="str">
        <f t="shared" si="1"/>
        <v>#REF!</v>
      </c>
    </row>
    <row r="413">
      <c r="A413" s="17">
        <v>178791.0</v>
      </c>
      <c r="B413" s="3" t="str">
        <f t="shared" si="1"/>
        <v>#REF!</v>
      </c>
    </row>
    <row r="414">
      <c r="A414" s="17">
        <v>278837.0</v>
      </c>
      <c r="B414" s="3" t="str">
        <f t="shared" si="1"/>
        <v>#REF!</v>
      </c>
    </row>
    <row r="415">
      <c r="A415" s="7">
        <v>41141.0</v>
      </c>
      <c r="B415" s="3" t="str">
        <f t="shared" si="1"/>
        <v>#REF!</v>
      </c>
    </row>
    <row r="416">
      <c r="A416" s="8">
        <v>113.83</v>
      </c>
      <c r="B416" s="3" t="str">
        <f t="shared" si="1"/>
        <v>#REF!</v>
      </c>
    </row>
    <row r="417">
      <c r="A417" s="8">
        <v>114.7</v>
      </c>
      <c r="B417" s="3" t="str">
        <f t="shared" si="1"/>
        <v>#REF!</v>
      </c>
    </row>
    <row r="418">
      <c r="A418" s="8">
        <v>112.87</v>
      </c>
      <c r="B418" s="3" t="str">
        <f t="shared" si="1"/>
        <v>#REF!</v>
      </c>
    </row>
    <row r="419">
      <c r="A419" s="8">
        <v>113.7</v>
      </c>
      <c r="B419" s="3" t="str">
        <f t="shared" si="1"/>
        <v>#REF!</v>
      </c>
    </row>
    <row r="420">
      <c r="A420" s="11">
        <v>-0.01</v>
      </c>
      <c r="B420" s="3" t="str">
        <f t="shared" si="1"/>
        <v>#REF!</v>
      </c>
    </row>
    <row r="421">
      <c r="A421" s="12">
        <v>-1.0E-4</v>
      </c>
      <c r="B421" s="3" t="str">
        <f t="shared" si="1"/>
        <v>#REF!</v>
      </c>
    </row>
    <row r="422">
      <c r="A422" s="17">
        <v>162566.0</v>
      </c>
      <c r="B422" s="3" t="str">
        <f t="shared" si="1"/>
        <v>#REF!</v>
      </c>
    </row>
    <row r="423">
      <c r="A423" s="17">
        <v>271166.0</v>
      </c>
      <c r="B423" s="3" t="str">
        <f t="shared" si="1"/>
        <v>#REF!</v>
      </c>
    </row>
    <row r="424">
      <c r="A424" s="7">
        <v>41142.0</v>
      </c>
      <c r="B424" s="3" t="str">
        <f t="shared" si="1"/>
        <v>#REF!</v>
      </c>
    </row>
    <row r="425">
      <c r="A425" s="8">
        <v>113.65</v>
      </c>
      <c r="B425" s="3" t="str">
        <f t="shared" si="1"/>
        <v>#REF!</v>
      </c>
    </row>
    <row r="426">
      <c r="A426" s="8">
        <v>115.58</v>
      </c>
      <c r="B426" s="3" t="str">
        <f t="shared" si="1"/>
        <v>#REF!</v>
      </c>
    </row>
    <row r="427">
      <c r="A427" s="8">
        <v>113.65</v>
      </c>
      <c r="B427" s="3" t="str">
        <f t="shared" si="1"/>
        <v>#REF!</v>
      </c>
    </row>
    <row r="428">
      <c r="A428" s="8">
        <v>114.64</v>
      </c>
      <c r="B428" s="3" t="str">
        <f t="shared" si="1"/>
        <v>#REF!</v>
      </c>
    </row>
    <row r="429">
      <c r="A429" s="9">
        <f>+0.94</f>
        <v>0.94</v>
      </c>
      <c r="B429" s="3" t="str">
        <f t="shared" si="1"/>
        <v>#REF!</v>
      </c>
    </row>
    <row r="430">
      <c r="A430" s="9">
        <f>+0.83%</f>
        <v>0.0083</v>
      </c>
      <c r="B430" s="3" t="str">
        <f t="shared" si="1"/>
        <v>#REF!</v>
      </c>
    </row>
    <row r="431">
      <c r="A431" s="16">
        <v>172346.0</v>
      </c>
      <c r="B431" s="3" t="str">
        <f t="shared" si="1"/>
        <v>#REF!</v>
      </c>
    </row>
    <row r="432">
      <c r="A432" s="16">
        <v>259767.0</v>
      </c>
      <c r="B432" s="3" t="str">
        <f t="shared" si="1"/>
        <v>#REF!</v>
      </c>
    </row>
    <row r="433">
      <c r="A433" s="7">
        <v>41143.0</v>
      </c>
      <c r="B433" s="3" t="str">
        <f t="shared" si="1"/>
        <v>#REF!</v>
      </c>
    </row>
    <row r="434">
      <c r="A434" s="8">
        <v>114.71</v>
      </c>
      <c r="B434" s="3" t="str">
        <f t="shared" si="1"/>
        <v>#REF!</v>
      </c>
    </row>
    <row r="435">
      <c r="A435" s="8">
        <v>115.27</v>
      </c>
      <c r="B435" s="3" t="str">
        <f t="shared" si="1"/>
        <v>#REF!</v>
      </c>
    </row>
    <row r="436">
      <c r="A436" s="8">
        <v>113.53</v>
      </c>
      <c r="B436" s="3" t="str">
        <f t="shared" si="1"/>
        <v>#REF!</v>
      </c>
    </row>
    <row r="437">
      <c r="A437" s="8">
        <v>114.91</v>
      </c>
      <c r="B437" s="3" t="str">
        <f t="shared" si="1"/>
        <v>#REF!</v>
      </c>
    </row>
    <row r="438">
      <c r="A438" s="9">
        <f>+0.27</f>
        <v>0.27</v>
      </c>
      <c r="B438" s="3" t="str">
        <f t="shared" si="1"/>
        <v>#REF!</v>
      </c>
    </row>
    <row r="439">
      <c r="A439" s="9">
        <f>+0.24%</f>
        <v>0.0024</v>
      </c>
      <c r="B439" s="3" t="str">
        <f t="shared" si="1"/>
        <v>#REF!</v>
      </c>
    </row>
    <row r="440">
      <c r="A440" s="16">
        <v>203759.0</v>
      </c>
      <c r="B440" s="3" t="str">
        <f t="shared" si="1"/>
        <v>#REF!</v>
      </c>
    </row>
    <row r="441">
      <c r="A441" s="16">
        <v>245486.0</v>
      </c>
      <c r="B441" s="3" t="str">
        <f t="shared" si="1"/>
        <v>#REF!</v>
      </c>
    </row>
    <row r="442">
      <c r="A442" s="7">
        <v>41144.0</v>
      </c>
      <c r="B442" s="3" t="str">
        <f t="shared" si="1"/>
        <v>#REF!</v>
      </c>
    </row>
    <row r="443">
      <c r="A443" s="8">
        <v>114.84</v>
      </c>
      <c r="B443" s="3" t="str">
        <f t="shared" si="1"/>
        <v>#REF!</v>
      </c>
    </row>
    <row r="444">
      <c r="A444" s="8">
        <v>116.38</v>
      </c>
      <c r="B444" s="3" t="str">
        <f t="shared" si="1"/>
        <v>#REF!</v>
      </c>
    </row>
    <row r="445">
      <c r="A445" s="8">
        <v>114.33</v>
      </c>
      <c r="B445" s="3" t="str">
        <f t="shared" si="1"/>
        <v>#REF!</v>
      </c>
    </row>
    <row r="446">
      <c r="A446" s="8">
        <v>115.01</v>
      </c>
      <c r="B446" s="3" t="str">
        <f t="shared" si="1"/>
        <v>#REF!</v>
      </c>
    </row>
    <row r="447">
      <c r="A447" s="9">
        <f>+0.1</f>
        <v>0.1</v>
      </c>
      <c r="B447" s="3" t="str">
        <f t="shared" si="1"/>
        <v>#REF!</v>
      </c>
    </row>
    <row r="448">
      <c r="A448" s="9">
        <f>+0.09%</f>
        <v>0.0009</v>
      </c>
      <c r="B448" s="3" t="str">
        <f t="shared" si="1"/>
        <v>#REF!</v>
      </c>
    </row>
    <row r="449">
      <c r="A449" s="16">
        <v>196031.0</v>
      </c>
      <c r="B449" s="3" t="str">
        <f t="shared" si="1"/>
        <v>#REF!</v>
      </c>
    </row>
    <row r="450">
      <c r="A450" s="16">
        <v>248458.0</v>
      </c>
      <c r="B450" s="3" t="str">
        <f t="shared" si="1"/>
        <v>#REF!</v>
      </c>
    </row>
    <row r="451">
      <c r="A451" s="7">
        <v>41145.0</v>
      </c>
      <c r="B451" s="3" t="str">
        <f t="shared" si="1"/>
        <v>#REF!</v>
      </c>
    </row>
    <row r="452">
      <c r="A452" s="8">
        <v>114.59</v>
      </c>
      <c r="B452" s="3" t="str">
        <f t="shared" si="1"/>
        <v>#REF!</v>
      </c>
    </row>
    <row r="453">
      <c r="A453" s="8">
        <v>115.28</v>
      </c>
      <c r="B453" s="3" t="str">
        <f t="shared" si="1"/>
        <v>#REF!</v>
      </c>
    </row>
    <row r="454">
      <c r="A454" s="8">
        <v>113.0</v>
      </c>
      <c r="B454" s="3" t="str">
        <f t="shared" si="1"/>
        <v>#REF!</v>
      </c>
    </row>
    <row r="455">
      <c r="A455" s="8">
        <v>113.59</v>
      </c>
      <c r="B455" s="3" t="str">
        <f t="shared" si="1"/>
        <v>#REF!</v>
      </c>
    </row>
    <row r="456">
      <c r="A456" s="11">
        <v>-1.42</v>
      </c>
      <c r="B456" s="3" t="str">
        <f t="shared" si="1"/>
        <v>#REF!</v>
      </c>
    </row>
    <row r="457">
      <c r="A457" s="12">
        <v>-0.0123</v>
      </c>
      <c r="B457" s="3" t="str">
        <f t="shared" si="1"/>
        <v>#REF!</v>
      </c>
    </row>
    <row r="458">
      <c r="A458" s="17">
        <v>215527.0</v>
      </c>
      <c r="B458" s="3" t="str">
        <f t="shared" si="1"/>
        <v>#REF!</v>
      </c>
    </row>
    <row r="459">
      <c r="A459" s="17">
        <v>237498.0</v>
      </c>
      <c r="B459" s="3" t="str">
        <f t="shared" si="1"/>
        <v>#REF!</v>
      </c>
    </row>
    <row r="460">
      <c r="A460" s="7">
        <v>41148.0</v>
      </c>
      <c r="B460" s="3" t="str">
        <f t="shared" si="1"/>
        <v>#REF!</v>
      </c>
    </row>
    <row r="461">
      <c r="A461" s="8">
        <v>113.8</v>
      </c>
      <c r="B461" s="3" t="str">
        <f t="shared" si="1"/>
        <v>#REF!</v>
      </c>
    </row>
    <row r="462">
      <c r="A462" s="8">
        <v>115.5</v>
      </c>
      <c r="B462" s="3" t="str">
        <f t="shared" si="1"/>
        <v>#REF!</v>
      </c>
    </row>
    <row r="463">
      <c r="A463" s="8">
        <v>111.56</v>
      </c>
      <c r="B463" s="3" t="str">
        <f t="shared" si="1"/>
        <v>#REF!</v>
      </c>
    </row>
    <row r="464">
      <c r="A464" s="8">
        <v>112.26</v>
      </c>
      <c r="B464" s="3" t="str">
        <f t="shared" si="1"/>
        <v>#REF!</v>
      </c>
    </row>
    <row r="465">
      <c r="A465" s="11">
        <v>-1.33</v>
      </c>
      <c r="B465" s="3" t="str">
        <f t="shared" si="1"/>
        <v>#REF!</v>
      </c>
    </row>
    <row r="466">
      <c r="A466" s="12">
        <v>-0.0117</v>
      </c>
      <c r="B466" s="3" t="str">
        <f t="shared" si="1"/>
        <v>#REF!</v>
      </c>
    </row>
    <row r="467">
      <c r="A467" s="17">
        <v>171394.0</v>
      </c>
      <c r="B467" s="3" t="str">
        <f t="shared" si="1"/>
        <v>#REF!</v>
      </c>
    </row>
    <row r="468">
      <c r="A468" s="17">
        <v>227396.0</v>
      </c>
      <c r="B468" s="3" t="str">
        <f t="shared" si="1"/>
        <v>#REF!</v>
      </c>
    </row>
    <row r="469">
      <c r="A469" s="7">
        <v>41149.0</v>
      </c>
      <c r="B469" s="3" t="str">
        <f t="shared" si="1"/>
        <v>#REF!</v>
      </c>
    </row>
    <row r="470">
      <c r="A470" s="8">
        <v>112.68</v>
      </c>
      <c r="B470" s="3" t="str">
        <f t="shared" si="1"/>
        <v>#REF!</v>
      </c>
    </row>
    <row r="471">
      <c r="A471" s="8">
        <v>113.1</v>
      </c>
      <c r="B471" s="3" t="str">
        <f t="shared" si="1"/>
        <v>#REF!</v>
      </c>
    </row>
    <row r="472">
      <c r="A472" s="8">
        <v>111.71</v>
      </c>
      <c r="B472" s="3" t="str">
        <f t="shared" si="1"/>
        <v>#REF!</v>
      </c>
    </row>
    <row r="473">
      <c r="A473" s="8">
        <v>112.58</v>
      </c>
      <c r="B473" s="3" t="str">
        <f t="shared" si="1"/>
        <v>#REF!</v>
      </c>
    </row>
    <row r="474">
      <c r="A474" s="9">
        <f>+0.32</f>
        <v>0.32</v>
      </c>
      <c r="B474" s="3" t="str">
        <f t="shared" si="1"/>
        <v>#REF!</v>
      </c>
    </row>
    <row r="475">
      <c r="A475" s="9">
        <f>+0.29%</f>
        <v>0.0029</v>
      </c>
      <c r="B475" s="3" t="str">
        <f t="shared" si="1"/>
        <v>#REF!</v>
      </c>
    </row>
    <row r="476">
      <c r="A476" s="16">
        <v>191605.0</v>
      </c>
      <c r="B476" s="3" t="str">
        <f t="shared" si="1"/>
        <v>#REF!</v>
      </c>
    </row>
    <row r="477">
      <c r="A477" s="16">
        <v>219096.0</v>
      </c>
      <c r="B477" s="3" t="str">
        <f t="shared" si="1"/>
        <v>#REF!</v>
      </c>
    </row>
    <row r="478">
      <c r="A478" s="7">
        <v>41150.0</v>
      </c>
      <c r="B478" s="3" t="str">
        <f t="shared" si="1"/>
        <v>#REF!</v>
      </c>
    </row>
    <row r="479">
      <c r="A479" s="8">
        <v>112.34</v>
      </c>
      <c r="B479" s="3" t="str">
        <f t="shared" si="1"/>
        <v>#REF!</v>
      </c>
    </row>
    <row r="480">
      <c r="A480" s="8">
        <v>113.3</v>
      </c>
      <c r="B480" s="3" t="str">
        <f t="shared" si="1"/>
        <v>#REF!</v>
      </c>
    </row>
    <row r="481">
      <c r="A481" s="8">
        <v>111.5</v>
      </c>
      <c r="B481" s="3" t="str">
        <f t="shared" si="1"/>
        <v>#REF!</v>
      </c>
    </row>
    <row r="482">
      <c r="A482" s="8">
        <v>112.54</v>
      </c>
      <c r="B482" s="3" t="str">
        <f t="shared" si="1"/>
        <v>#REF!</v>
      </c>
    </row>
    <row r="483">
      <c r="A483" s="11">
        <v>-0.04</v>
      </c>
      <c r="B483" s="3" t="str">
        <f t="shared" si="1"/>
        <v>#REF!</v>
      </c>
    </row>
    <row r="484">
      <c r="A484" s="12">
        <v>-4.0E-4</v>
      </c>
      <c r="B484" s="3" t="str">
        <f t="shared" si="1"/>
        <v>#REF!</v>
      </c>
    </row>
    <row r="485">
      <c r="A485" s="17">
        <v>181929.0</v>
      </c>
      <c r="B485" s="3" t="str">
        <f t="shared" si="1"/>
        <v>#REF!</v>
      </c>
    </row>
    <row r="486">
      <c r="A486" s="17">
        <v>213744.0</v>
      </c>
      <c r="B486" s="3" t="str">
        <f t="shared" si="1"/>
        <v>#REF!</v>
      </c>
    </row>
    <row r="487">
      <c r="A487" s="7">
        <v>41151.0</v>
      </c>
      <c r="B487" s="3" t="str">
        <f t="shared" si="1"/>
        <v>#REF!</v>
      </c>
    </row>
    <row r="488">
      <c r="A488" s="8">
        <v>112.5</v>
      </c>
      <c r="B488" s="3" t="str">
        <f t="shared" si="1"/>
        <v>#REF!</v>
      </c>
    </row>
    <row r="489">
      <c r="A489" s="8">
        <v>113.44</v>
      </c>
      <c r="B489" s="3" t="str">
        <f t="shared" si="1"/>
        <v>#REF!</v>
      </c>
    </row>
    <row r="490">
      <c r="A490" s="8">
        <v>112.25</v>
      </c>
      <c r="B490" s="3" t="str">
        <f t="shared" si="1"/>
        <v>#REF!</v>
      </c>
    </row>
    <row r="491">
      <c r="A491" s="8">
        <v>112.65</v>
      </c>
      <c r="B491" s="3" t="str">
        <f t="shared" si="1"/>
        <v>#REF!</v>
      </c>
    </row>
    <row r="492">
      <c r="A492" s="9">
        <f>+0.11</f>
        <v>0.11</v>
      </c>
      <c r="B492" s="3" t="str">
        <f t="shared" si="1"/>
        <v>#REF!</v>
      </c>
    </row>
    <row r="493">
      <c r="A493" s="9">
        <f>+0.1%</f>
        <v>0.001</v>
      </c>
      <c r="B493" s="3" t="str">
        <f t="shared" si="1"/>
        <v>#REF!</v>
      </c>
    </row>
    <row r="494">
      <c r="A494" s="16">
        <v>157321.0</v>
      </c>
      <c r="B494" s="3" t="str">
        <f t="shared" si="1"/>
        <v>#REF!</v>
      </c>
    </row>
    <row r="495">
      <c r="A495" s="16">
        <v>205831.0</v>
      </c>
      <c r="B495" s="3" t="str">
        <f t="shared" si="1"/>
        <v>#REF!</v>
      </c>
    </row>
    <row r="496">
      <c r="A496" s="7">
        <v>41152.0</v>
      </c>
      <c r="B496" s="3" t="str">
        <f t="shared" si="1"/>
        <v>#REF!</v>
      </c>
    </row>
    <row r="497">
      <c r="A497" s="8">
        <v>112.48</v>
      </c>
      <c r="B497" s="3" t="str">
        <f t="shared" si="1"/>
        <v>#REF!</v>
      </c>
    </row>
    <row r="498">
      <c r="A498" s="8">
        <v>114.93</v>
      </c>
      <c r="B498" s="3" t="str">
        <f t="shared" si="1"/>
        <v>#REF!</v>
      </c>
    </row>
    <row r="499">
      <c r="A499" s="8">
        <v>112.36</v>
      </c>
      <c r="B499" s="3" t="str">
        <f t="shared" si="1"/>
        <v>#REF!</v>
      </c>
    </row>
    <row r="500">
      <c r="A500" s="8">
        <v>114.57</v>
      </c>
      <c r="B500" s="3" t="str">
        <f t="shared" si="1"/>
        <v>#REF!</v>
      </c>
    </row>
    <row r="501">
      <c r="A501" s="9">
        <f>+1.92</f>
        <v>1.92</v>
      </c>
      <c r="B501" s="3" t="str">
        <f t="shared" si="1"/>
        <v>#REF!</v>
      </c>
    </row>
    <row r="502">
      <c r="A502" s="9">
        <f>+1.7%</f>
        <v>0.017</v>
      </c>
      <c r="B502" s="3" t="str">
        <f t="shared" si="1"/>
        <v>#REF!</v>
      </c>
    </row>
    <row r="503">
      <c r="A503" s="16">
        <v>209495.0</v>
      </c>
      <c r="B503" s="3" t="str">
        <f t="shared" si="1"/>
        <v>#REF!</v>
      </c>
    </row>
    <row r="504">
      <c r="A504" s="16">
        <v>207003.0</v>
      </c>
      <c r="B504" s="3" t="str">
        <f t="shared" si="1"/>
        <v>#REF!</v>
      </c>
    </row>
    <row r="505">
      <c r="A505" s="7">
        <v>41155.0</v>
      </c>
      <c r="B505" s="3" t="str">
        <f t="shared" si="1"/>
        <v>#REF!</v>
      </c>
    </row>
    <row r="506">
      <c r="A506" s="8">
        <v>114.7</v>
      </c>
      <c r="B506" s="3" t="str">
        <f t="shared" si="1"/>
        <v>#REF!</v>
      </c>
    </row>
    <row r="507">
      <c r="A507" s="8">
        <v>115.98</v>
      </c>
      <c r="B507" s="3" t="str">
        <f t="shared" si="1"/>
        <v>#REF!</v>
      </c>
    </row>
    <row r="508">
      <c r="A508" s="8">
        <v>114.03</v>
      </c>
      <c r="B508" s="3" t="str">
        <f t="shared" si="1"/>
        <v>#REF!</v>
      </c>
    </row>
    <row r="509">
      <c r="A509" s="8">
        <v>115.78</v>
      </c>
      <c r="B509" s="3" t="str">
        <f t="shared" si="1"/>
        <v>#REF!</v>
      </c>
    </row>
    <row r="510">
      <c r="A510" s="9">
        <f>+1.21</f>
        <v>1.21</v>
      </c>
      <c r="B510" s="3" t="str">
        <f t="shared" si="1"/>
        <v>#REF!</v>
      </c>
    </row>
    <row r="511">
      <c r="A511" s="9">
        <f>+1.06%</f>
        <v>0.0106</v>
      </c>
      <c r="B511" s="3" t="str">
        <f t="shared" si="1"/>
        <v>#REF!</v>
      </c>
    </row>
    <row r="512">
      <c r="A512" s="16">
        <v>76839.0</v>
      </c>
      <c r="B512" s="3" t="str">
        <f t="shared" si="1"/>
        <v>#REF!</v>
      </c>
    </row>
    <row r="513">
      <c r="A513" s="16">
        <v>207666.0</v>
      </c>
      <c r="B513" s="3" t="str">
        <f t="shared" si="1"/>
        <v>#REF!</v>
      </c>
    </row>
    <row r="514">
      <c r="A514" s="7">
        <v>41156.0</v>
      </c>
      <c r="B514" s="3" t="str">
        <f t="shared" si="1"/>
        <v>#REF!</v>
      </c>
    </row>
    <row r="515">
      <c r="A515" s="8">
        <v>115.51</v>
      </c>
      <c r="B515" s="3" t="str">
        <f t="shared" si="1"/>
        <v>#REF!</v>
      </c>
    </row>
    <row r="516">
      <c r="A516" s="8">
        <v>116.65</v>
      </c>
      <c r="B516" s="3" t="str">
        <f t="shared" si="1"/>
        <v>#REF!</v>
      </c>
    </row>
    <row r="517">
      <c r="A517" s="8">
        <v>113.93</v>
      </c>
      <c r="B517" s="3" t="str">
        <f t="shared" si="1"/>
        <v>#REF!</v>
      </c>
    </row>
    <row r="518">
      <c r="A518" s="8">
        <v>114.18</v>
      </c>
      <c r="B518" s="3" t="str">
        <f t="shared" si="1"/>
        <v>#REF!</v>
      </c>
    </row>
    <row r="519">
      <c r="A519" s="11">
        <v>-1.6</v>
      </c>
      <c r="B519" s="3" t="str">
        <f t="shared" si="1"/>
        <v>#REF!</v>
      </c>
    </row>
    <row r="520">
      <c r="A520" s="12">
        <v>-0.0138</v>
      </c>
      <c r="B520" s="3" t="str">
        <f t="shared" si="1"/>
        <v>#REF!</v>
      </c>
    </row>
    <row r="521">
      <c r="A521" s="17">
        <v>216624.0</v>
      </c>
      <c r="B521" s="3" t="str">
        <f t="shared" si="1"/>
        <v>#REF!</v>
      </c>
    </row>
    <row r="522">
      <c r="A522" s="17">
        <v>185057.0</v>
      </c>
      <c r="B522" s="3" t="str">
        <f t="shared" si="1"/>
        <v>#REF!</v>
      </c>
    </row>
    <row r="523">
      <c r="A523" s="7">
        <v>41157.0</v>
      </c>
      <c r="B523" s="3" t="str">
        <f t="shared" si="1"/>
        <v>#REF!</v>
      </c>
    </row>
    <row r="524">
      <c r="A524" s="8">
        <v>114.1</v>
      </c>
      <c r="B524" s="3" t="str">
        <f t="shared" si="1"/>
        <v>#REF!</v>
      </c>
    </row>
    <row r="525">
      <c r="A525" s="8">
        <v>114.38</v>
      </c>
      <c r="B525" s="3" t="str">
        <f t="shared" si="1"/>
        <v>#REF!</v>
      </c>
    </row>
    <row r="526">
      <c r="A526" s="8">
        <v>112.73</v>
      </c>
      <c r="B526" s="3" t="str">
        <f t="shared" si="1"/>
        <v>#REF!</v>
      </c>
    </row>
    <row r="527">
      <c r="A527" s="8">
        <v>113.09</v>
      </c>
      <c r="B527" s="3" t="str">
        <f t="shared" si="1"/>
        <v>#REF!</v>
      </c>
    </row>
    <row r="528">
      <c r="A528" s="11">
        <v>-1.09</v>
      </c>
      <c r="B528" s="3" t="str">
        <f t="shared" si="1"/>
        <v>#REF!</v>
      </c>
    </row>
    <row r="529">
      <c r="A529" s="12">
        <v>-0.0095</v>
      </c>
      <c r="B529" s="3" t="str">
        <f t="shared" si="1"/>
        <v>#REF!</v>
      </c>
    </row>
    <row r="530">
      <c r="A530" s="17">
        <v>229600.0</v>
      </c>
      <c r="B530" s="3" t="str">
        <f t="shared" si="1"/>
        <v>#REF!</v>
      </c>
    </row>
    <row r="531">
      <c r="A531" s="17">
        <v>152868.0</v>
      </c>
      <c r="B531" s="3" t="str">
        <f t="shared" si="1"/>
        <v>#REF!</v>
      </c>
    </row>
    <row r="532">
      <c r="A532" s="7">
        <v>41158.0</v>
      </c>
      <c r="B532" s="3" t="str">
        <f t="shared" si="1"/>
        <v>#REF!</v>
      </c>
    </row>
    <row r="533">
      <c r="A533" s="8">
        <v>113.67</v>
      </c>
      <c r="B533" s="3" t="str">
        <f t="shared" si="1"/>
        <v>#REF!</v>
      </c>
    </row>
    <row r="534">
      <c r="A534" s="8">
        <v>115.15</v>
      </c>
      <c r="B534" s="3" t="str">
        <f t="shared" si="1"/>
        <v>#REF!</v>
      </c>
    </row>
    <row r="535">
      <c r="A535" s="8">
        <v>112.55</v>
      </c>
      <c r="B535" s="3" t="str">
        <f t="shared" si="1"/>
        <v>#REF!</v>
      </c>
    </row>
    <row r="536">
      <c r="A536" s="8">
        <v>113.49</v>
      </c>
      <c r="B536" s="3" t="str">
        <f t="shared" si="1"/>
        <v>#REF!</v>
      </c>
    </row>
    <row r="537">
      <c r="A537" s="9">
        <f>+0.4</f>
        <v>0.4</v>
      </c>
      <c r="B537" s="3" t="str">
        <f t="shared" si="1"/>
        <v>#REF!</v>
      </c>
    </row>
    <row r="538">
      <c r="A538" s="9">
        <f>+0.35%</f>
        <v>0.0035</v>
      </c>
      <c r="B538" s="3" t="str">
        <f t="shared" si="1"/>
        <v>#REF!</v>
      </c>
    </row>
    <row r="539">
      <c r="A539" s="16">
        <v>234049.0</v>
      </c>
      <c r="B539" s="3" t="str">
        <f t="shared" si="1"/>
        <v>#REF!</v>
      </c>
    </row>
    <row r="540">
      <c r="A540" s="16">
        <v>133265.0</v>
      </c>
      <c r="B540" s="3" t="str">
        <f t="shared" si="1"/>
        <v>#REF!</v>
      </c>
    </row>
    <row r="541">
      <c r="A541" s="7">
        <v>41159.0</v>
      </c>
      <c r="B541" s="3" t="str">
        <f t="shared" si="1"/>
        <v>#REF!</v>
      </c>
    </row>
    <row r="542">
      <c r="A542" s="8">
        <v>112.8</v>
      </c>
      <c r="B542" s="3" t="str">
        <f t="shared" si="1"/>
        <v>#REF!</v>
      </c>
    </row>
    <row r="543">
      <c r="A543" s="8">
        <v>114.65</v>
      </c>
      <c r="B543" s="3" t="str">
        <f t="shared" si="1"/>
        <v>#REF!</v>
      </c>
    </row>
    <row r="544">
      <c r="A544" s="8">
        <v>112.34</v>
      </c>
      <c r="B544" s="3" t="str">
        <f t="shared" si="1"/>
        <v>#REF!</v>
      </c>
    </row>
    <row r="545">
      <c r="A545" s="8">
        <v>114.25</v>
      </c>
      <c r="B545" s="3" t="str">
        <f t="shared" si="1"/>
        <v>#REF!</v>
      </c>
    </row>
    <row r="546">
      <c r="A546" s="9">
        <f>+0.76</f>
        <v>0.76</v>
      </c>
      <c r="B546" s="3" t="str">
        <f t="shared" si="1"/>
        <v>#REF!</v>
      </c>
    </row>
    <row r="547">
      <c r="A547" s="9">
        <f>+0.67%</f>
        <v>0.0067</v>
      </c>
      <c r="B547" s="3" t="str">
        <f t="shared" si="1"/>
        <v>#REF!</v>
      </c>
    </row>
    <row r="548">
      <c r="A548" s="16">
        <v>227675.0</v>
      </c>
      <c r="B548" s="3" t="str">
        <f t="shared" si="1"/>
        <v>#REF!</v>
      </c>
    </row>
    <row r="549">
      <c r="A549" s="16">
        <v>112678.0</v>
      </c>
      <c r="B549" s="3" t="str">
        <f t="shared" si="1"/>
        <v>#REF!</v>
      </c>
    </row>
    <row r="550">
      <c r="A550" s="7">
        <v>41162.0</v>
      </c>
      <c r="B550" s="3" t="str">
        <f t="shared" si="1"/>
        <v>#REF!</v>
      </c>
    </row>
    <row r="551">
      <c r="A551" s="8">
        <v>114.55</v>
      </c>
      <c r="B551" s="3" t="str">
        <f t="shared" si="1"/>
        <v>#REF!</v>
      </c>
    </row>
    <row r="552">
      <c r="A552" s="8">
        <v>115.05</v>
      </c>
      <c r="B552" s="3" t="str">
        <f t="shared" si="1"/>
        <v>#REF!</v>
      </c>
    </row>
    <row r="553">
      <c r="A553" s="8">
        <v>113.92</v>
      </c>
      <c r="B553" s="3" t="str">
        <f t="shared" si="1"/>
        <v>#REF!</v>
      </c>
    </row>
    <row r="554">
      <c r="A554" s="8">
        <v>114.81</v>
      </c>
      <c r="B554" s="3" t="str">
        <f t="shared" si="1"/>
        <v>#REF!</v>
      </c>
    </row>
    <row r="555">
      <c r="A555" s="9">
        <f>+0.56</f>
        <v>0.56</v>
      </c>
      <c r="B555" s="3" t="str">
        <f t="shared" si="1"/>
        <v>#REF!</v>
      </c>
    </row>
    <row r="556">
      <c r="A556" s="9">
        <f>+0.49%</f>
        <v>0.0049</v>
      </c>
      <c r="B556" s="3" t="str">
        <f t="shared" si="1"/>
        <v>#REF!</v>
      </c>
    </row>
    <row r="557">
      <c r="A557" s="16">
        <v>149700.0</v>
      </c>
      <c r="B557" s="3" t="str">
        <f t="shared" si="1"/>
        <v>#REF!</v>
      </c>
    </row>
    <row r="558">
      <c r="A558" s="16">
        <v>82457.0</v>
      </c>
      <c r="B558" s="3" t="str">
        <f t="shared" si="1"/>
        <v>#REF!</v>
      </c>
    </row>
    <row r="559">
      <c r="A559" s="7">
        <v>41163.0</v>
      </c>
      <c r="B559" s="3" t="str">
        <f t="shared" si="1"/>
        <v>#REF!</v>
      </c>
    </row>
    <row r="560">
      <c r="A560" s="8">
        <v>114.65</v>
      </c>
      <c r="B560" s="3" t="str">
        <f t="shared" si="1"/>
        <v>#REF!</v>
      </c>
    </row>
    <row r="561">
      <c r="A561" s="8">
        <v>115.46</v>
      </c>
      <c r="B561" s="3" t="str">
        <f t="shared" si="1"/>
        <v>#REF!</v>
      </c>
    </row>
    <row r="562">
      <c r="A562" s="8">
        <v>114.37</v>
      </c>
      <c r="B562" s="3" t="str">
        <f t="shared" si="1"/>
        <v>#REF!</v>
      </c>
    </row>
    <row r="563">
      <c r="A563" s="8">
        <v>115.4</v>
      </c>
      <c r="B563" s="3" t="str">
        <f t="shared" si="1"/>
        <v>#REF!</v>
      </c>
    </row>
    <row r="564">
      <c r="A564" s="9">
        <f>+0.59</f>
        <v>0.59</v>
      </c>
      <c r="B564" s="3" t="str">
        <f t="shared" si="1"/>
        <v>#REF!</v>
      </c>
    </row>
    <row r="565">
      <c r="A565" s="9">
        <f>+0.51%</f>
        <v>0.0051</v>
      </c>
      <c r="B565" s="3" t="str">
        <f t="shared" si="1"/>
        <v>#REF!</v>
      </c>
    </row>
    <row r="566">
      <c r="A566" s="16">
        <v>151866.0</v>
      </c>
      <c r="B566" s="3" t="str">
        <f t="shared" si="1"/>
        <v>#REF!</v>
      </c>
    </row>
    <row r="567">
      <c r="A567" s="16">
        <v>68314.0</v>
      </c>
      <c r="B567" s="3" t="str">
        <f t="shared" si="1"/>
        <v>#REF!</v>
      </c>
    </row>
    <row r="568">
      <c r="A568" s="7">
        <v>41164.0</v>
      </c>
      <c r="B568" s="3" t="str">
        <f t="shared" si="1"/>
        <v>#REF!</v>
      </c>
    </row>
    <row r="569">
      <c r="A569" s="8">
        <v>115.0</v>
      </c>
      <c r="B569" s="3" t="str">
        <f t="shared" si="1"/>
        <v>#REF!</v>
      </c>
    </row>
    <row r="570">
      <c r="A570" s="8">
        <v>116.67</v>
      </c>
      <c r="B570" s="3" t="str">
        <f t="shared" si="1"/>
        <v>#REF!</v>
      </c>
    </row>
    <row r="571">
      <c r="A571" s="8">
        <v>115.0</v>
      </c>
      <c r="B571" s="3" t="str">
        <f t="shared" si="1"/>
        <v>#REF!</v>
      </c>
    </row>
    <row r="572">
      <c r="A572" s="8">
        <v>115.96</v>
      </c>
      <c r="B572" s="3" t="str">
        <f t="shared" si="1"/>
        <v>#REF!</v>
      </c>
    </row>
    <row r="573">
      <c r="A573" s="9">
        <f>+0.56</f>
        <v>0.56</v>
      </c>
      <c r="B573" s="3" t="str">
        <f t="shared" si="1"/>
        <v>#REF!</v>
      </c>
    </row>
    <row r="574">
      <c r="A574" s="9">
        <f>+0.49%</f>
        <v>0.0049</v>
      </c>
      <c r="B574" s="3" t="str">
        <f t="shared" si="1"/>
        <v>#REF!</v>
      </c>
    </row>
    <row r="575">
      <c r="A575" s="16">
        <v>135264.0</v>
      </c>
      <c r="B575" s="3" t="str">
        <f t="shared" si="1"/>
        <v>#REF!</v>
      </c>
    </row>
    <row r="576">
      <c r="A576" s="16">
        <v>31771.0</v>
      </c>
      <c r="B576" s="3" t="str">
        <f t="shared" si="1"/>
        <v>#REF!</v>
      </c>
    </row>
    <row r="577">
      <c r="A577" s="7">
        <v>41165.0</v>
      </c>
      <c r="B577" s="3" t="str">
        <f t="shared" si="1"/>
        <v>#REF!</v>
      </c>
    </row>
    <row r="578">
      <c r="A578" s="8">
        <v>115.6</v>
      </c>
      <c r="B578" s="3" t="str">
        <f t="shared" si="1"/>
        <v>#REF!</v>
      </c>
    </row>
    <row r="579">
      <c r="A579" s="8">
        <v>117.48</v>
      </c>
      <c r="B579" s="3" t="str">
        <f t="shared" si="1"/>
        <v>#REF!</v>
      </c>
    </row>
    <row r="580">
      <c r="A580" s="8">
        <v>115.45</v>
      </c>
      <c r="B580" s="3" t="str">
        <f t="shared" si="1"/>
        <v>#REF!</v>
      </c>
    </row>
    <row r="581">
      <c r="A581" s="8">
        <v>116.9</v>
      </c>
      <c r="B581" s="3" t="str">
        <f t="shared" si="1"/>
        <v>#REF!</v>
      </c>
    </row>
    <row r="582">
      <c r="A582" s="9">
        <f>+0.94</f>
        <v>0.94</v>
      </c>
      <c r="B582" s="3" t="str">
        <f t="shared" si="1"/>
        <v>#REF!</v>
      </c>
    </row>
    <row r="583">
      <c r="A583" s="9">
        <f>+0.81%</f>
        <v>0.0081</v>
      </c>
      <c r="B583" s="3" t="str">
        <f t="shared" si="1"/>
        <v>#REF!</v>
      </c>
    </row>
    <row r="584">
      <c r="A584" s="16">
        <v>25025.0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41109</v>
      </c>
      <c r="C3" s="3">
        <v>104.19</v>
      </c>
      <c r="D3" s="3">
        <v>106.98</v>
      </c>
      <c r="E3" s="3">
        <v>104.18</v>
      </c>
      <c r="F3" s="3">
        <v>106.59</v>
      </c>
      <c r="G3" s="3">
        <v>2.48</v>
      </c>
      <c r="H3" s="3">
        <v>0.023799999999999998</v>
      </c>
      <c r="I3" s="15">
        <v>63147.0</v>
      </c>
      <c r="J3" s="15">
        <v>97798.0</v>
      </c>
    </row>
    <row r="4">
      <c r="A4" s="4" t="s">
        <v>4</v>
      </c>
      <c r="B4" s="5">
        <f t="shared" si="1"/>
        <v>41110</v>
      </c>
      <c r="C4" s="3">
        <v>106.25</v>
      </c>
      <c r="D4" s="3">
        <v>106.43</v>
      </c>
      <c r="E4" s="3">
        <v>104.49</v>
      </c>
      <c r="F4" s="3">
        <v>105.79</v>
      </c>
      <c r="G4" s="3">
        <v>-0.8</v>
      </c>
      <c r="H4" s="6">
        <v>-0.0075</v>
      </c>
      <c r="I4" s="15">
        <v>46264.0</v>
      </c>
      <c r="J4" s="15">
        <v>98986.0</v>
      </c>
    </row>
    <row r="5">
      <c r="A5" s="4" t="s">
        <v>5</v>
      </c>
      <c r="B5" s="5">
        <f t="shared" si="1"/>
        <v>41113</v>
      </c>
      <c r="C5" s="3">
        <v>105.48</v>
      </c>
      <c r="D5" s="3">
        <v>105.48</v>
      </c>
      <c r="E5" s="3">
        <v>101.37</v>
      </c>
      <c r="F5" s="3">
        <v>102.05</v>
      </c>
      <c r="G5" s="3">
        <v>-3.74</v>
      </c>
      <c r="H5" s="6">
        <v>-0.0354</v>
      </c>
      <c r="I5" s="15">
        <v>36878.0</v>
      </c>
      <c r="J5" s="15">
        <v>98488.0</v>
      </c>
    </row>
    <row r="6">
      <c r="A6" s="4" t="s">
        <v>6</v>
      </c>
      <c r="B6" s="5">
        <f t="shared" si="1"/>
        <v>41114</v>
      </c>
      <c r="C6" s="3">
        <v>101.97</v>
      </c>
      <c r="D6" s="3">
        <v>103.08</v>
      </c>
      <c r="E6" s="3">
        <v>101.17</v>
      </c>
      <c r="F6" s="3">
        <v>102.1</v>
      </c>
      <c r="G6" s="3">
        <v>0.05</v>
      </c>
      <c r="H6" s="3">
        <v>5.0E-4</v>
      </c>
      <c r="I6" s="15">
        <v>47296.0</v>
      </c>
      <c r="J6" s="15">
        <v>97275.0</v>
      </c>
    </row>
    <row r="7">
      <c r="A7" s="4" t="s">
        <v>7</v>
      </c>
      <c r="B7" s="5">
        <f t="shared" si="1"/>
        <v>41115</v>
      </c>
      <c r="C7" s="3">
        <v>101.85</v>
      </c>
      <c r="D7" s="3">
        <v>103.35</v>
      </c>
      <c r="E7" s="3">
        <v>100.86</v>
      </c>
      <c r="F7" s="3">
        <v>103.05</v>
      </c>
      <c r="G7" s="3">
        <v>0.95</v>
      </c>
      <c r="H7" s="3">
        <v>0.009300000000000001</v>
      </c>
      <c r="I7" s="15">
        <v>37946.0</v>
      </c>
      <c r="J7" s="15">
        <v>96290.0</v>
      </c>
    </row>
    <row r="8">
      <c r="A8" s="4" t="s">
        <v>8</v>
      </c>
      <c r="B8" s="5">
        <f t="shared" si="1"/>
        <v>41116</v>
      </c>
      <c r="C8" s="3">
        <v>102.82</v>
      </c>
      <c r="D8" s="3">
        <v>104.58</v>
      </c>
      <c r="E8" s="3">
        <v>102.09</v>
      </c>
      <c r="F8" s="3">
        <v>103.63</v>
      </c>
      <c r="G8" s="3">
        <v>0.58</v>
      </c>
      <c r="H8" s="3">
        <v>0.005600000000000001</v>
      </c>
      <c r="I8" s="15">
        <v>57091.0</v>
      </c>
      <c r="J8" s="15">
        <v>94678.0</v>
      </c>
    </row>
    <row r="9">
      <c r="A9" s="4" t="s">
        <v>9</v>
      </c>
      <c r="B9" s="5">
        <f t="shared" si="1"/>
        <v>41117</v>
      </c>
      <c r="C9" s="3">
        <v>103.51</v>
      </c>
      <c r="D9" s="3">
        <v>105.06</v>
      </c>
      <c r="E9" s="3">
        <v>103.45</v>
      </c>
      <c r="F9" s="3">
        <v>104.83</v>
      </c>
      <c r="G9" s="3">
        <v>1.2</v>
      </c>
      <c r="H9" s="3">
        <v>0.0116</v>
      </c>
      <c r="I9" s="15">
        <v>41242.0</v>
      </c>
      <c r="J9" s="15">
        <v>96154.0</v>
      </c>
    </row>
    <row r="10">
      <c r="A10" s="7">
        <v>41109.0</v>
      </c>
      <c r="B10" s="5">
        <f t="shared" si="1"/>
        <v>41120</v>
      </c>
      <c r="C10" s="3">
        <v>104.8</v>
      </c>
      <c r="D10" s="3">
        <v>105.27</v>
      </c>
      <c r="E10" s="3">
        <v>104.05</v>
      </c>
      <c r="F10" s="3">
        <v>104.64</v>
      </c>
      <c r="G10" s="3">
        <v>-0.19</v>
      </c>
      <c r="H10" s="6">
        <v>-0.0018</v>
      </c>
      <c r="I10" s="15">
        <v>29546.0</v>
      </c>
      <c r="J10" s="15">
        <v>96365.0</v>
      </c>
    </row>
    <row r="11">
      <c r="A11" s="8">
        <v>104.19</v>
      </c>
      <c r="B11" s="5">
        <f t="shared" si="1"/>
        <v>41121</v>
      </c>
      <c r="C11" s="3">
        <v>104.8</v>
      </c>
      <c r="D11" s="3">
        <v>104.96</v>
      </c>
      <c r="E11" s="3">
        <v>102.42</v>
      </c>
      <c r="F11" s="3">
        <v>103.29</v>
      </c>
      <c r="G11" s="3">
        <v>-1.35</v>
      </c>
      <c r="H11" s="6">
        <v>-0.0129</v>
      </c>
      <c r="I11" s="15">
        <v>49450.0</v>
      </c>
      <c r="J11" s="15">
        <v>96912.0</v>
      </c>
    </row>
    <row r="12">
      <c r="A12" s="8">
        <v>106.98</v>
      </c>
      <c r="B12" s="5">
        <f t="shared" si="1"/>
        <v>41122</v>
      </c>
      <c r="C12" s="3">
        <v>102.91</v>
      </c>
      <c r="D12" s="3">
        <v>104.83</v>
      </c>
      <c r="E12" s="3">
        <v>102.46</v>
      </c>
      <c r="F12" s="3">
        <v>103.98</v>
      </c>
      <c r="G12" s="3">
        <v>0.69</v>
      </c>
      <c r="H12" s="3">
        <v>0.0067</v>
      </c>
      <c r="I12" s="15">
        <v>72499.0</v>
      </c>
      <c r="J12" s="15">
        <v>102053.0</v>
      </c>
    </row>
    <row r="13">
      <c r="A13" s="8">
        <v>104.18</v>
      </c>
      <c r="B13" s="5">
        <f t="shared" si="1"/>
        <v>41123</v>
      </c>
      <c r="C13" s="3">
        <v>104.25</v>
      </c>
      <c r="D13" s="3">
        <v>104.89</v>
      </c>
      <c r="E13" s="3">
        <v>102.68</v>
      </c>
      <c r="F13" s="3">
        <v>103.49</v>
      </c>
      <c r="G13" s="3">
        <v>-0.49</v>
      </c>
      <c r="H13" s="6">
        <v>-0.0047</v>
      </c>
      <c r="I13" s="15">
        <v>89288.0</v>
      </c>
      <c r="J13" s="15">
        <v>109385.0</v>
      </c>
    </row>
    <row r="14">
      <c r="A14" s="8">
        <v>106.59</v>
      </c>
      <c r="B14" s="5">
        <f t="shared" si="1"/>
        <v>41124</v>
      </c>
      <c r="C14" s="3">
        <v>103.54</v>
      </c>
      <c r="D14" s="3">
        <v>106.75</v>
      </c>
      <c r="E14" s="3">
        <v>103.31</v>
      </c>
      <c r="F14" s="3">
        <v>106.62</v>
      </c>
      <c r="G14" s="3">
        <v>3.13</v>
      </c>
      <c r="H14" s="3">
        <v>0.0302</v>
      </c>
      <c r="I14" s="15">
        <v>67084.0</v>
      </c>
      <c r="J14" s="15">
        <v>112758.0</v>
      </c>
    </row>
    <row r="15">
      <c r="A15" s="9">
        <f>+2.48</f>
        <v>2.48</v>
      </c>
      <c r="B15" s="5">
        <f t="shared" si="1"/>
        <v>41127</v>
      </c>
      <c r="C15" s="3">
        <v>106.69</v>
      </c>
      <c r="D15" s="3">
        <v>107.61</v>
      </c>
      <c r="E15" s="3">
        <v>105.84</v>
      </c>
      <c r="F15" s="3">
        <v>107.46</v>
      </c>
      <c r="G15" s="3">
        <v>0.84</v>
      </c>
      <c r="H15" s="3">
        <v>0.0079</v>
      </c>
      <c r="I15" s="15">
        <v>55232.0</v>
      </c>
      <c r="J15" s="15">
        <v>117634.0</v>
      </c>
    </row>
    <row r="16">
      <c r="A16" s="9">
        <f>+2.38%</f>
        <v>0.0238</v>
      </c>
      <c r="B16" s="5">
        <f t="shared" si="1"/>
        <v>41128</v>
      </c>
      <c r="C16" s="3">
        <v>107.17</v>
      </c>
      <c r="D16" s="3">
        <v>110.0</v>
      </c>
      <c r="E16" s="3">
        <v>107.08</v>
      </c>
      <c r="F16" s="3">
        <v>109.47</v>
      </c>
      <c r="G16" s="3">
        <v>2.01</v>
      </c>
      <c r="H16" s="3">
        <v>0.0187</v>
      </c>
      <c r="I16" s="15">
        <v>74007.0</v>
      </c>
      <c r="J16" s="15">
        <v>130066.0</v>
      </c>
    </row>
    <row r="17">
      <c r="A17" s="16">
        <v>63147.0</v>
      </c>
      <c r="B17" s="5">
        <f t="shared" si="1"/>
        <v>41129</v>
      </c>
      <c r="C17" s="3">
        <v>108.99</v>
      </c>
      <c r="D17" s="3">
        <v>110.67</v>
      </c>
      <c r="E17" s="3">
        <v>108.41</v>
      </c>
      <c r="F17" s="3">
        <v>109.75</v>
      </c>
      <c r="G17" s="3">
        <v>0.28</v>
      </c>
      <c r="H17" s="3">
        <v>0.0026</v>
      </c>
      <c r="I17" s="15">
        <v>76909.0</v>
      </c>
      <c r="J17" s="15">
        <v>138243.0</v>
      </c>
    </row>
    <row r="18">
      <c r="A18" s="16">
        <v>97798.0</v>
      </c>
      <c r="B18" s="5">
        <f t="shared" si="1"/>
        <v>41130</v>
      </c>
      <c r="C18" s="3">
        <v>110.0</v>
      </c>
      <c r="D18" s="3">
        <v>111.22</v>
      </c>
      <c r="E18" s="3">
        <v>109.28</v>
      </c>
      <c r="F18" s="3">
        <v>110.96</v>
      </c>
      <c r="G18" s="3">
        <v>1.21</v>
      </c>
      <c r="H18" s="3">
        <v>0.011000000000000001</v>
      </c>
      <c r="I18" s="15">
        <v>71794.0</v>
      </c>
      <c r="J18" s="15">
        <v>149553.0</v>
      </c>
    </row>
    <row r="19">
      <c r="A19" s="7">
        <v>41110.0</v>
      </c>
      <c r="B19" s="5">
        <f t="shared" si="1"/>
        <v>41131</v>
      </c>
      <c r="C19" s="3">
        <v>110.89</v>
      </c>
      <c r="D19" s="3">
        <v>110.95</v>
      </c>
      <c r="E19" s="3">
        <v>109.07</v>
      </c>
      <c r="F19" s="3">
        <v>110.29</v>
      </c>
      <c r="G19" s="3">
        <v>-0.67</v>
      </c>
      <c r="H19" s="6">
        <v>-0.006</v>
      </c>
      <c r="I19" s="15">
        <v>70685.0</v>
      </c>
      <c r="J19" s="15">
        <v>158476.0</v>
      </c>
    </row>
    <row r="20">
      <c r="A20" s="8">
        <v>106.25</v>
      </c>
      <c r="B20" s="5">
        <f t="shared" si="1"/>
        <v>41134</v>
      </c>
      <c r="C20" s="3">
        <v>110.54</v>
      </c>
      <c r="D20" s="3">
        <v>112.21</v>
      </c>
      <c r="E20" s="3">
        <v>110.29</v>
      </c>
      <c r="F20" s="3">
        <v>110.97</v>
      </c>
      <c r="G20" s="3">
        <v>0.68</v>
      </c>
      <c r="H20" s="3">
        <v>0.0062</v>
      </c>
      <c r="I20" s="15">
        <v>64838.0</v>
      </c>
      <c r="J20" s="15">
        <v>165315.0</v>
      </c>
    </row>
    <row r="21">
      <c r="A21" s="8">
        <v>106.43</v>
      </c>
      <c r="B21" s="5">
        <f t="shared" si="1"/>
        <v>41135</v>
      </c>
      <c r="C21" s="3">
        <v>110.69</v>
      </c>
      <c r="D21" s="3">
        <v>111.7</v>
      </c>
      <c r="E21" s="3">
        <v>110.5</v>
      </c>
      <c r="F21" s="3">
        <v>111.35</v>
      </c>
      <c r="G21" s="3">
        <v>0.38</v>
      </c>
      <c r="H21" s="3">
        <v>0.0034000000000000002</v>
      </c>
      <c r="I21" s="15">
        <v>59084.0</v>
      </c>
      <c r="J21" s="15">
        <v>170695.0</v>
      </c>
    </row>
    <row r="22">
      <c r="A22" s="8">
        <v>104.49</v>
      </c>
      <c r="B22" s="5">
        <f t="shared" si="1"/>
        <v>41136</v>
      </c>
      <c r="C22" s="3">
        <v>111.45</v>
      </c>
      <c r="D22" s="3">
        <v>113.85</v>
      </c>
      <c r="E22" s="3">
        <v>110.83</v>
      </c>
      <c r="F22" s="3">
        <v>113.38</v>
      </c>
      <c r="G22" s="3">
        <v>2.03</v>
      </c>
      <c r="H22" s="3">
        <v>0.0182</v>
      </c>
      <c r="I22" s="15">
        <v>66348.0</v>
      </c>
      <c r="J22" s="15">
        <v>174228.0</v>
      </c>
    </row>
    <row r="23">
      <c r="A23" s="8">
        <v>105.79</v>
      </c>
      <c r="B23" s="5">
        <f t="shared" si="1"/>
        <v>41137</v>
      </c>
      <c r="C23" s="3">
        <v>113.75</v>
      </c>
      <c r="D23" s="3">
        <v>114.57</v>
      </c>
      <c r="E23" s="3">
        <v>112.85</v>
      </c>
      <c r="F23" s="3">
        <v>114.45</v>
      </c>
      <c r="G23" s="3">
        <v>1.07</v>
      </c>
      <c r="H23" s="3">
        <v>0.009399999999999999</v>
      </c>
      <c r="I23" s="15">
        <v>81212.0</v>
      </c>
      <c r="J23" s="15">
        <v>181208.0</v>
      </c>
    </row>
    <row r="24">
      <c r="A24" s="11">
        <v>-0.8</v>
      </c>
      <c r="B24" s="5">
        <f t="shared" si="1"/>
        <v>41138</v>
      </c>
      <c r="C24" s="3">
        <v>113.76</v>
      </c>
      <c r="D24" s="3">
        <v>113.94</v>
      </c>
      <c r="E24" s="3">
        <v>111.99</v>
      </c>
      <c r="F24" s="3">
        <v>112.98</v>
      </c>
      <c r="G24" s="3">
        <v>-1.47</v>
      </c>
      <c r="H24" s="6">
        <v>-0.0128</v>
      </c>
      <c r="I24" s="15">
        <v>68277.0</v>
      </c>
      <c r="J24" s="15">
        <v>183909.0</v>
      </c>
    </row>
    <row r="25">
      <c r="A25" s="12">
        <v>-0.0075</v>
      </c>
      <c r="B25" s="5">
        <f t="shared" si="1"/>
        <v>41141</v>
      </c>
      <c r="C25" s="3">
        <v>112.93</v>
      </c>
      <c r="D25" s="3">
        <v>113.91</v>
      </c>
      <c r="E25" s="3">
        <v>112.25</v>
      </c>
      <c r="F25" s="3">
        <v>113.0</v>
      </c>
      <c r="G25" s="3">
        <v>0.02</v>
      </c>
      <c r="H25" s="3">
        <v>2.0E-4</v>
      </c>
      <c r="I25" s="15">
        <v>68401.0</v>
      </c>
      <c r="J25" s="15">
        <v>182567.0</v>
      </c>
    </row>
    <row r="26">
      <c r="A26" s="17">
        <v>46264.0</v>
      </c>
      <c r="B26" s="5">
        <f t="shared" si="1"/>
        <v>41142</v>
      </c>
      <c r="C26" s="3">
        <v>112.97</v>
      </c>
      <c r="D26" s="3">
        <v>114.91</v>
      </c>
      <c r="E26" s="3">
        <v>112.97</v>
      </c>
      <c r="F26" s="3">
        <v>114.02</v>
      </c>
      <c r="G26" s="3">
        <v>1.02</v>
      </c>
      <c r="H26" s="3">
        <v>0.009000000000000001</v>
      </c>
      <c r="I26" s="15">
        <v>81408.0</v>
      </c>
      <c r="J26" s="15">
        <v>180964.0</v>
      </c>
    </row>
    <row r="27">
      <c r="A27" s="17">
        <v>98986.0</v>
      </c>
      <c r="B27" s="5">
        <f t="shared" si="1"/>
        <v>41143</v>
      </c>
      <c r="C27" s="3">
        <v>114.11</v>
      </c>
      <c r="D27" s="3">
        <v>114.7</v>
      </c>
      <c r="E27" s="3">
        <v>113.05</v>
      </c>
      <c r="F27" s="3">
        <v>114.36</v>
      </c>
      <c r="G27" s="3">
        <v>0.34</v>
      </c>
      <c r="H27" s="3">
        <v>0.003</v>
      </c>
      <c r="I27" s="15">
        <v>106303.0</v>
      </c>
      <c r="J27" s="15">
        <v>191266.0</v>
      </c>
    </row>
    <row r="28">
      <c r="A28" s="7">
        <v>41113.0</v>
      </c>
      <c r="B28" s="5">
        <f t="shared" si="1"/>
        <v>41144</v>
      </c>
      <c r="C28" s="3">
        <v>114.37</v>
      </c>
      <c r="D28" s="3">
        <v>115.75</v>
      </c>
      <c r="E28" s="3">
        <v>113.62</v>
      </c>
      <c r="F28" s="3">
        <v>114.26</v>
      </c>
      <c r="G28" s="3">
        <v>-0.1</v>
      </c>
      <c r="H28" s="6">
        <v>-9.0E-4</v>
      </c>
      <c r="I28" s="15">
        <v>88118.0</v>
      </c>
      <c r="J28" s="15">
        <v>194049.0</v>
      </c>
    </row>
    <row r="29">
      <c r="A29" s="8">
        <v>105.48</v>
      </c>
      <c r="B29" s="5">
        <f t="shared" si="1"/>
        <v>41145</v>
      </c>
      <c r="C29" s="3">
        <v>113.76</v>
      </c>
      <c r="D29" s="3">
        <v>114.53</v>
      </c>
      <c r="E29" s="3">
        <v>112.41</v>
      </c>
      <c r="F29" s="3">
        <v>113.01</v>
      </c>
      <c r="G29" s="3">
        <v>-1.25</v>
      </c>
      <c r="H29" s="6">
        <v>-0.0109</v>
      </c>
      <c r="I29" s="15">
        <v>109051.0</v>
      </c>
      <c r="J29" s="15">
        <v>194041.0</v>
      </c>
    </row>
    <row r="30">
      <c r="A30" s="8">
        <v>105.48</v>
      </c>
      <c r="B30" s="5">
        <f t="shared" si="1"/>
        <v>41148</v>
      </c>
      <c r="C30" s="3">
        <v>113.1</v>
      </c>
      <c r="D30" s="3">
        <v>114.81</v>
      </c>
      <c r="E30" s="3">
        <v>111.11</v>
      </c>
      <c r="F30" s="3">
        <v>111.7</v>
      </c>
      <c r="G30" s="3">
        <v>-1.31</v>
      </c>
      <c r="H30" s="6">
        <v>-0.0116</v>
      </c>
      <c r="I30" s="15">
        <v>69357.0</v>
      </c>
      <c r="J30" s="15">
        <v>191173.0</v>
      </c>
    </row>
    <row r="31">
      <c r="A31" s="8">
        <v>101.37</v>
      </c>
      <c r="B31" s="5">
        <f t="shared" si="1"/>
        <v>41149</v>
      </c>
      <c r="C31" s="3">
        <v>111.95</v>
      </c>
      <c r="D31" s="3">
        <v>112.52</v>
      </c>
      <c r="E31" s="3">
        <v>111.2</v>
      </c>
      <c r="F31" s="3">
        <v>112.18</v>
      </c>
      <c r="G31" s="3">
        <v>0.48</v>
      </c>
      <c r="H31" s="3">
        <v>0.0043</v>
      </c>
      <c r="I31" s="15">
        <v>99838.0</v>
      </c>
      <c r="J31" s="15">
        <v>190351.0</v>
      </c>
    </row>
    <row r="32">
      <c r="A32" s="8">
        <v>102.05</v>
      </c>
      <c r="B32" s="5">
        <f t="shared" si="1"/>
        <v>41150</v>
      </c>
      <c r="C32" s="3">
        <v>112.12</v>
      </c>
      <c r="D32" s="3">
        <v>112.87</v>
      </c>
      <c r="E32" s="3">
        <v>111.18</v>
      </c>
      <c r="F32" s="3">
        <v>112.07</v>
      </c>
      <c r="G32" s="3">
        <v>-0.11</v>
      </c>
      <c r="H32" s="6">
        <v>-0.001</v>
      </c>
      <c r="I32" s="15">
        <v>96030.0</v>
      </c>
      <c r="J32" s="15">
        <v>192145.0</v>
      </c>
    </row>
    <row r="33">
      <c r="A33" s="11">
        <v>-3.74</v>
      </c>
      <c r="B33" s="5">
        <f t="shared" si="1"/>
        <v>41151</v>
      </c>
      <c r="C33" s="3">
        <v>112.0</v>
      </c>
      <c r="D33" s="3">
        <v>112.94</v>
      </c>
      <c r="E33" s="3">
        <v>111.82</v>
      </c>
      <c r="F33" s="3">
        <v>112.21</v>
      </c>
      <c r="G33" s="3">
        <v>0.14</v>
      </c>
      <c r="H33" s="3">
        <v>0.0012</v>
      </c>
      <c r="I33" s="15">
        <v>83037.0</v>
      </c>
      <c r="J33" s="15">
        <v>202706.0</v>
      </c>
    </row>
    <row r="34">
      <c r="A34" s="12">
        <v>-0.0354</v>
      </c>
      <c r="B34" s="5">
        <f t="shared" si="1"/>
        <v>41152</v>
      </c>
      <c r="C34" s="3">
        <v>112.07</v>
      </c>
      <c r="D34" s="3">
        <v>114.35</v>
      </c>
      <c r="E34" s="3">
        <v>111.97</v>
      </c>
      <c r="F34" s="3">
        <v>114.05</v>
      </c>
      <c r="G34" s="3">
        <v>1.84</v>
      </c>
      <c r="H34" s="3">
        <v>0.016399999999999998</v>
      </c>
      <c r="I34" s="15">
        <v>110635.0</v>
      </c>
      <c r="J34" s="15">
        <v>207743.0</v>
      </c>
    </row>
    <row r="35">
      <c r="A35" s="17">
        <v>36878.0</v>
      </c>
      <c r="B35" s="5">
        <f t="shared" si="1"/>
        <v>41155</v>
      </c>
      <c r="C35" s="3">
        <v>114.07</v>
      </c>
      <c r="D35" s="3">
        <v>115.37</v>
      </c>
      <c r="E35" s="3">
        <v>113.53</v>
      </c>
      <c r="F35" s="3">
        <v>115.19</v>
      </c>
      <c r="G35" s="3">
        <v>1.14</v>
      </c>
      <c r="H35" s="3">
        <v>0.01</v>
      </c>
      <c r="I35" s="15">
        <v>39729.0</v>
      </c>
      <c r="J35" s="15">
        <v>212479.0</v>
      </c>
    </row>
    <row r="36">
      <c r="A36" s="17">
        <v>98488.0</v>
      </c>
      <c r="B36" s="5">
        <f t="shared" si="1"/>
        <v>41156</v>
      </c>
      <c r="C36" s="3">
        <v>115.1</v>
      </c>
      <c r="D36" s="3">
        <v>116.03</v>
      </c>
      <c r="E36" s="3">
        <v>113.4</v>
      </c>
      <c r="F36" s="3">
        <v>113.64</v>
      </c>
      <c r="G36" s="3">
        <v>-1.55</v>
      </c>
      <c r="H36" s="6">
        <v>-0.0135</v>
      </c>
      <c r="I36" s="15">
        <v>133511.0</v>
      </c>
      <c r="J36" s="15">
        <v>213529.0</v>
      </c>
    </row>
    <row r="37">
      <c r="A37" s="7">
        <v>41114.0</v>
      </c>
      <c r="B37" s="5">
        <f t="shared" si="1"/>
        <v>41157</v>
      </c>
      <c r="C37" s="3">
        <v>113.64</v>
      </c>
      <c r="D37" s="3">
        <v>113.87</v>
      </c>
      <c r="E37" s="3">
        <v>112.36</v>
      </c>
      <c r="F37" s="3">
        <v>112.7</v>
      </c>
      <c r="G37" s="3">
        <v>-0.94</v>
      </c>
      <c r="H37" s="6">
        <v>-0.0083</v>
      </c>
      <c r="I37" s="15">
        <v>141135.0</v>
      </c>
      <c r="J37" s="15">
        <v>234355.0</v>
      </c>
    </row>
    <row r="38">
      <c r="A38" s="8">
        <v>101.97</v>
      </c>
      <c r="B38" s="5">
        <f t="shared" si="1"/>
        <v>41158</v>
      </c>
      <c r="C38" s="3">
        <v>113.62</v>
      </c>
      <c r="D38" s="3">
        <v>114.7</v>
      </c>
      <c r="E38" s="3">
        <v>112.15</v>
      </c>
      <c r="F38" s="3">
        <v>113.09</v>
      </c>
      <c r="G38" s="3">
        <v>0.39</v>
      </c>
      <c r="H38" s="3">
        <v>0.0034999999999999996</v>
      </c>
      <c r="I38" s="15">
        <v>153374.0</v>
      </c>
      <c r="J38" s="15">
        <v>243081.0</v>
      </c>
    </row>
    <row r="39">
      <c r="A39" s="8">
        <v>103.08</v>
      </c>
      <c r="B39" s="5">
        <f t="shared" si="1"/>
        <v>41159</v>
      </c>
      <c r="C39" s="3">
        <v>112.44</v>
      </c>
      <c r="D39" s="3">
        <v>114.24</v>
      </c>
      <c r="E39" s="3">
        <v>112.0</v>
      </c>
      <c r="F39" s="3">
        <v>113.76</v>
      </c>
      <c r="G39" s="3">
        <v>0.67</v>
      </c>
      <c r="H39" s="3">
        <v>0.0059</v>
      </c>
      <c r="I39" s="15">
        <v>168794.0</v>
      </c>
      <c r="J39" s="15">
        <v>256988.0</v>
      </c>
    </row>
    <row r="40">
      <c r="A40" s="8">
        <v>101.17</v>
      </c>
      <c r="B40" s="5">
        <f t="shared" si="1"/>
        <v>41162</v>
      </c>
      <c r="C40" s="3">
        <v>113.68</v>
      </c>
      <c r="D40" s="3">
        <v>114.58</v>
      </c>
      <c r="E40" s="3">
        <v>113.46</v>
      </c>
      <c r="F40" s="3">
        <v>114.31</v>
      </c>
      <c r="G40" s="3">
        <v>0.55</v>
      </c>
      <c r="H40" s="3">
        <v>0.0048</v>
      </c>
      <c r="I40" s="15">
        <v>129897.0</v>
      </c>
      <c r="J40" s="15">
        <v>269340.0</v>
      </c>
    </row>
    <row r="41">
      <c r="A41" s="8">
        <v>102.1</v>
      </c>
      <c r="B41" s="5">
        <f t="shared" si="1"/>
        <v>41163</v>
      </c>
      <c r="C41" s="3">
        <v>114.15</v>
      </c>
      <c r="D41" s="3">
        <v>114.85</v>
      </c>
      <c r="E41" s="3">
        <v>113.9</v>
      </c>
      <c r="F41" s="3">
        <v>114.77</v>
      </c>
      <c r="G41" s="3">
        <v>0.46</v>
      </c>
      <c r="H41" s="3">
        <v>0.004</v>
      </c>
      <c r="I41" s="15">
        <v>159590.0</v>
      </c>
      <c r="J41" s="15">
        <v>272415.0</v>
      </c>
    </row>
    <row r="42">
      <c r="A42" s="9">
        <f>+0.05</f>
        <v>0.05</v>
      </c>
      <c r="B42" s="5">
        <f t="shared" si="1"/>
        <v>41164</v>
      </c>
      <c r="C42" s="3">
        <v>114.35</v>
      </c>
      <c r="D42" s="3">
        <v>116.0</v>
      </c>
      <c r="E42" s="3">
        <v>114.34</v>
      </c>
      <c r="F42" s="3">
        <v>115.33</v>
      </c>
      <c r="G42" s="3">
        <v>0.56</v>
      </c>
      <c r="H42" s="3">
        <v>0.0049</v>
      </c>
      <c r="I42" s="15">
        <v>226728.0</v>
      </c>
      <c r="J42" s="15">
        <v>270502.0</v>
      </c>
    </row>
    <row r="43">
      <c r="A43" s="9">
        <f>+0.05%</f>
        <v>0.0005</v>
      </c>
      <c r="B43" s="5">
        <f t="shared" si="1"/>
        <v>41165</v>
      </c>
      <c r="C43" s="3">
        <v>115.19</v>
      </c>
      <c r="D43" s="3">
        <v>116.89</v>
      </c>
      <c r="E43" s="3">
        <v>114.38</v>
      </c>
      <c r="F43" s="3">
        <v>115.88</v>
      </c>
      <c r="G43" s="3">
        <v>0.55</v>
      </c>
      <c r="H43" s="3">
        <v>0.0048</v>
      </c>
      <c r="I43" s="15">
        <v>233579.0</v>
      </c>
      <c r="J43" s="15">
        <v>262653.0</v>
      </c>
    </row>
    <row r="44">
      <c r="A44" s="16">
        <v>47296.0</v>
      </c>
      <c r="B44" s="5">
        <f t="shared" si="1"/>
        <v>41166</v>
      </c>
      <c r="C44" s="3">
        <v>115.66</v>
      </c>
      <c r="D44" s="3">
        <v>117.95</v>
      </c>
      <c r="E44" s="3">
        <v>115.58</v>
      </c>
      <c r="F44" s="3">
        <v>116.66</v>
      </c>
      <c r="G44" s="3">
        <v>0.78</v>
      </c>
      <c r="H44" s="3">
        <v>0.0067</v>
      </c>
      <c r="I44" s="15">
        <v>181373.0</v>
      </c>
      <c r="J44" s="15">
        <v>252825.0</v>
      </c>
    </row>
    <row r="45">
      <c r="A45" s="16">
        <v>97275.0</v>
      </c>
      <c r="B45" s="5">
        <f t="shared" si="1"/>
        <v>41169</v>
      </c>
      <c r="C45" s="3">
        <v>116.67</v>
      </c>
      <c r="D45" s="3">
        <v>117.02</v>
      </c>
      <c r="E45" s="3">
        <v>111.5</v>
      </c>
      <c r="F45" s="3">
        <v>113.79</v>
      </c>
      <c r="G45" s="3">
        <v>-2.87</v>
      </c>
      <c r="H45" s="6">
        <v>-0.0246</v>
      </c>
      <c r="I45" s="15">
        <v>212968.0</v>
      </c>
      <c r="J45" s="15">
        <v>233328.0</v>
      </c>
    </row>
    <row r="46">
      <c r="A46" s="7">
        <v>41115.0</v>
      </c>
      <c r="B46" s="5">
        <f t="shared" si="1"/>
        <v>41170</v>
      </c>
      <c r="C46" s="3">
        <v>113.45</v>
      </c>
      <c r="D46" s="3">
        <v>114.42</v>
      </c>
      <c r="E46" s="3">
        <v>111.61</v>
      </c>
      <c r="F46" s="3">
        <v>112.03</v>
      </c>
      <c r="G46" s="3">
        <v>-1.76</v>
      </c>
      <c r="H46" s="6">
        <v>-0.0155</v>
      </c>
      <c r="I46" s="15">
        <v>211982.0</v>
      </c>
      <c r="J46" s="15">
        <v>232231.0</v>
      </c>
    </row>
    <row r="47">
      <c r="A47" s="8">
        <v>101.85</v>
      </c>
      <c r="B47" s="5">
        <f t="shared" si="1"/>
        <v>41171</v>
      </c>
      <c r="C47" s="3">
        <v>111.71</v>
      </c>
      <c r="D47" s="3">
        <v>112.98</v>
      </c>
      <c r="E47" s="3">
        <v>107.4</v>
      </c>
      <c r="F47" s="3">
        <v>108.19</v>
      </c>
      <c r="G47" s="3">
        <v>-3.84</v>
      </c>
      <c r="H47" s="6">
        <v>-0.0343</v>
      </c>
      <c r="I47" s="15">
        <v>298801.0</v>
      </c>
      <c r="J47" s="15">
        <v>223480.0</v>
      </c>
    </row>
    <row r="48">
      <c r="A48" s="8">
        <v>103.35</v>
      </c>
      <c r="B48" s="5">
        <f t="shared" si="1"/>
        <v>41172</v>
      </c>
      <c r="C48" s="3">
        <v>108.18</v>
      </c>
      <c r="D48" s="3">
        <v>110.65</v>
      </c>
      <c r="E48" s="3">
        <v>107.1</v>
      </c>
      <c r="F48" s="3">
        <v>110.03</v>
      </c>
      <c r="G48" s="3">
        <v>1.84</v>
      </c>
      <c r="H48" s="3">
        <v>0.017</v>
      </c>
      <c r="I48" s="15">
        <v>250449.0</v>
      </c>
      <c r="J48" s="15">
        <v>229950.0</v>
      </c>
    </row>
    <row r="49">
      <c r="A49" s="8">
        <v>100.86</v>
      </c>
      <c r="B49" s="5">
        <f t="shared" si="1"/>
        <v>41173</v>
      </c>
      <c r="C49" s="3">
        <v>110.5</v>
      </c>
      <c r="D49" s="3">
        <v>111.7</v>
      </c>
      <c r="E49" s="3">
        <v>110.08</v>
      </c>
      <c r="F49" s="3">
        <v>111.42</v>
      </c>
      <c r="G49" s="3">
        <v>1.39</v>
      </c>
      <c r="H49" s="3">
        <v>0.0126</v>
      </c>
      <c r="I49" s="15">
        <v>161966.0</v>
      </c>
      <c r="J49" s="15">
        <v>213985.0</v>
      </c>
    </row>
    <row r="50">
      <c r="A50" s="8">
        <v>103.05</v>
      </c>
      <c r="B50" s="5">
        <f t="shared" si="1"/>
        <v>41176</v>
      </c>
      <c r="C50" s="3">
        <v>111.5</v>
      </c>
      <c r="D50" s="3">
        <v>111.56</v>
      </c>
      <c r="E50" s="3">
        <v>108.78</v>
      </c>
      <c r="F50" s="3">
        <v>109.81</v>
      </c>
      <c r="G50" s="3">
        <v>-1.61</v>
      </c>
      <c r="H50" s="6">
        <v>-0.0144</v>
      </c>
      <c r="I50" s="15">
        <v>187245.0</v>
      </c>
      <c r="J50" s="15">
        <v>208997.0</v>
      </c>
    </row>
    <row r="51">
      <c r="A51" s="9">
        <f>+0.95</f>
        <v>0.95</v>
      </c>
      <c r="B51" s="5">
        <f t="shared" si="1"/>
        <v>41177</v>
      </c>
      <c r="C51" s="3">
        <v>109.93</v>
      </c>
      <c r="D51" s="3">
        <v>111.47</v>
      </c>
      <c r="E51" s="3">
        <v>109.44</v>
      </c>
      <c r="F51" s="3">
        <v>110.45</v>
      </c>
      <c r="G51" s="3">
        <v>0.64</v>
      </c>
      <c r="H51" s="3">
        <v>0.0058</v>
      </c>
      <c r="I51" s="15">
        <v>195935.0</v>
      </c>
      <c r="J51" s="15">
        <v>209212.0</v>
      </c>
    </row>
    <row r="52">
      <c r="A52" s="9">
        <f>+0.93%</f>
        <v>0.0093</v>
      </c>
      <c r="B52" s="5">
        <f t="shared" si="1"/>
        <v>41178</v>
      </c>
      <c r="C52" s="3">
        <v>109.88</v>
      </c>
      <c r="D52" s="3">
        <v>110.23</v>
      </c>
      <c r="E52" s="3">
        <v>108.45</v>
      </c>
      <c r="F52" s="3">
        <v>110.04</v>
      </c>
      <c r="G52" s="3">
        <v>-0.41</v>
      </c>
      <c r="H52" s="6">
        <v>-0.0037</v>
      </c>
      <c r="I52" s="15">
        <v>198470.0</v>
      </c>
      <c r="J52" s="15">
        <v>207825.0</v>
      </c>
    </row>
    <row r="53">
      <c r="A53" s="16">
        <v>37946.0</v>
      </c>
      <c r="B53" s="5">
        <f t="shared" si="1"/>
        <v>41179</v>
      </c>
      <c r="C53" s="3">
        <v>110.17</v>
      </c>
      <c r="D53" s="3">
        <v>112.5</v>
      </c>
      <c r="E53" s="3">
        <v>109.68</v>
      </c>
      <c r="F53" s="3">
        <v>112.01</v>
      </c>
      <c r="G53" s="3">
        <v>1.97</v>
      </c>
      <c r="H53" s="3">
        <v>0.0179</v>
      </c>
      <c r="I53" s="15">
        <v>226562.0</v>
      </c>
      <c r="J53" s="15">
        <v>203415.0</v>
      </c>
    </row>
    <row r="54">
      <c r="A54" s="16">
        <v>96290.0</v>
      </c>
      <c r="B54" s="5">
        <f t="shared" si="1"/>
        <v>41180</v>
      </c>
      <c r="C54" s="3">
        <v>112.53</v>
      </c>
      <c r="D54" s="3">
        <v>113.4</v>
      </c>
      <c r="E54" s="3">
        <v>111.52</v>
      </c>
      <c r="F54" s="3">
        <v>112.39</v>
      </c>
      <c r="G54" s="3">
        <v>0.38</v>
      </c>
      <c r="H54" s="3">
        <v>0.0034000000000000002</v>
      </c>
      <c r="I54" s="15">
        <v>184795.0</v>
      </c>
      <c r="J54" s="15">
        <v>191095.0</v>
      </c>
    </row>
    <row r="55">
      <c r="A55" s="7">
        <v>41116.0</v>
      </c>
      <c r="B55" s="5">
        <f t="shared" si="1"/>
        <v>41183</v>
      </c>
      <c r="C55" s="3">
        <v>112.34</v>
      </c>
      <c r="D55" s="3">
        <v>113.27</v>
      </c>
      <c r="E55" s="3">
        <v>111.47</v>
      </c>
      <c r="F55" s="3">
        <v>112.19</v>
      </c>
      <c r="G55" s="3">
        <v>-0.2</v>
      </c>
      <c r="H55" s="6">
        <v>-0.0018</v>
      </c>
      <c r="I55" s="15">
        <v>161820.0</v>
      </c>
      <c r="J55" s="15">
        <v>177899.0</v>
      </c>
    </row>
    <row r="56">
      <c r="A56" s="8">
        <v>102.82</v>
      </c>
      <c r="B56" s="5">
        <f t="shared" si="1"/>
        <v>41184</v>
      </c>
      <c r="C56" s="3">
        <v>112.28</v>
      </c>
      <c r="D56" s="3">
        <v>112.45</v>
      </c>
      <c r="E56" s="3">
        <v>111.27</v>
      </c>
      <c r="F56" s="3">
        <v>111.57</v>
      </c>
      <c r="G56" s="3">
        <v>-0.62</v>
      </c>
      <c r="H56" s="6">
        <v>-0.0055</v>
      </c>
      <c r="I56" s="15">
        <v>152706.0</v>
      </c>
      <c r="J56" s="15">
        <v>170575.0</v>
      </c>
    </row>
    <row r="57">
      <c r="A57" s="8">
        <v>104.58</v>
      </c>
      <c r="B57" s="5">
        <f t="shared" si="1"/>
        <v>41185</v>
      </c>
      <c r="C57" s="3">
        <v>111.36</v>
      </c>
      <c r="D57" s="3">
        <v>111.36</v>
      </c>
      <c r="E57" s="3">
        <v>107.67</v>
      </c>
      <c r="F57" s="3">
        <v>108.17</v>
      </c>
      <c r="G57" s="3">
        <v>-3.4</v>
      </c>
      <c r="H57" s="6">
        <v>-0.0305</v>
      </c>
      <c r="I57" s="15">
        <v>240499.0</v>
      </c>
      <c r="J57" s="15">
        <v>162995.0</v>
      </c>
    </row>
    <row r="58">
      <c r="A58" s="8">
        <v>102.09</v>
      </c>
      <c r="B58" s="5">
        <f t="shared" si="1"/>
        <v>41186</v>
      </c>
      <c r="C58" s="3">
        <v>108.2</v>
      </c>
      <c r="D58" s="3">
        <v>112.69</v>
      </c>
      <c r="E58" s="3">
        <v>108.02</v>
      </c>
      <c r="F58" s="3">
        <v>112.58</v>
      </c>
      <c r="G58" s="3">
        <v>4.41</v>
      </c>
      <c r="H58" s="3">
        <v>0.0408</v>
      </c>
      <c r="I58" s="15">
        <v>240031.0</v>
      </c>
      <c r="J58" s="15">
        <v>154340.0</v>
      </c>
    </row>
    <row r="59">
      <c r="A59" s="8">
        <v>103.63</v>
      </c>
      <c r="B59" s="5">
        <f t="shared" si="1"/>
        <v>41187</v>
      </c>
      <c r="C59" s="3">
        <v>112.45</v>
      </c>
      <c r="D59" s="3">
        <v>113.05</v>
      </c>
      <c r="E59" s="3">
        <v>110.54</v>
      </c>
      <c r="F59" s="3">
        <v>112.02</v>
      </c>
      <c r="G59" s="3">
        <v>-0.56</v>
      </c>
      <c r="H59" s="6">
        <v>-0.005</v>
      </c>
      <c r="I59" s="15">
        <v>237738.0</v>
      </c>
      <c r="J59" s="15">
        <v>141770.0</v>
      </c>
    </row>
    <row r="60">
      <c r="A60" s="9">
        <f>+0.58</f>
        <v>0.58</v>
      </c>
      <c r="B60" s="5">
        <f t="shared" si="1"/>
        <v>41190</v>
      </c>
      <c r="C60" s="3">
        <v>111.99</v>
      </c>
      <c r="D60" s="3">
        <v>112.35</v>
      </c>
      <c r="E60" s="3">
        <v>110.54</v>
      </c>
      <c r="F60" s="3">
        <v>111.82</v>
      </c>
      <c r="G60" s="3">
        <v>-0.2</v>
      </c>
      <c r="H60" s="6">
        <v>-0.0018</v>
      </c>
      <c r="I60" s="15">
        <v>168659.0</v>
      </c>
      <c r="J60" s="15">
        <v>130102.0</v>
      </c>
    </row>
    <row r="61">
      <c r="A61" s="9">
        <f>+0.56%</f>
        <v>0.0056</v>
      </c>
      <c r="B61" s="5">
        <f t="shared" si="1"/>
        <v>41191</v>
      </c>
      <c r="C61" s="3">
        <v>112.22</v>
      </c>
      <c r="D61" s="3">
        <v>114.72</v>
      </c>
      <c r="E61" s="3">
        <v>111.97</v>
      </c>
      <c r="F61" s="3">
        <v>114.5</v>
      </c>
      <c r="G61" s="3">
        <v>2.68</v>
      </c>
      <c r="H61" s="3">
        <v>0.024</v>
      </c>
      <c r="I61" s="15">
        <v>213793.0</v>
      </c>
      <c r="J61" s="15">
        <v>114946.0</v>
      </c>
    </row>
    <row r="62">
      <c r="A62" s="16">
        <v>57091.0</v>
      </c>
      <c r="B62" s="13">
        <f t="shared" si="1"/>
        <v>41192</v>
      </c>
      <c r="C62" s="3">
        <v>114.23</v>
      </c>
      <c r="D62" s="3">
        <v>115.59</v>
      </c>
      <c r="E62" s="3">
        <v>113.77</v>
      </c>
      <c r="F62" s="3">
        <v>114.33</v>
      </c>
      <c r="G62" s="3">
        <v>-0.17</v>
      </c>
      <c r="H62" s="6">
        <v>-0.0015</v>
      </c>
      <c r="I62" s="15">
        <v>180307.0</v>
      </c>
      <c r="J62" s="15">
        <v>96963.0</v>
      </c>
    </row>
    <row r="63">
      <c r="A63" s="16">
        <v>94678.0</v>
      </c>
      <c r="B63" s="13">
        <f t="shared" si="1"/>
        <v>41193</v>
      </c>
      <c r="C63" s="3">
        <v>114.56</v>
      </c>
      <c r="D63" s="3">
        <v>116.02</v>
      </c>
      <c r="E63" s="3">
        <v>114.42</v>
      </c>
      <c r="F63" s="3">
        <v>115.71</v>
      </c>
      <c r="G63" s="3">
        <v>1.38</v>
      </c>
      <c r="H63" s="3">
        <v>0.0121</v>
      </c>
      <c r="I63" s="15">
        <v>144677.0</v>
      </c>
      <c r="J63" s="15">
        <v>73842.0</v>
      </c>
    </row>
    <row r="64">
      <c r="A64" s="7">
        <v>41117.0</v>
      </c>
      <c r="B64" s="13">
        <f t="shared" si="1"/>
        <v>41194</v>
      </c>
      <c r="C64" s="3">
        <v>115.96</v>
      </c>
      <c r="D64" s="3">
        <v>115.96</v>
      </c>
      <c r="E64" s="3">
        <v>113.94</v>
      </c>
      <c r="F64" s="3">
        <v>114.62</v>
      </c>
      <c r="G64" s="3">
        <v>-1.09</v>
      </c>
      <c r="H64" s="6">
        <v>-0.0094</v>
      </c>
      <c r="I64" s="15">
        <v>119845.0</v>
      </c>
      <c r="J64" s="15">
        <v>54993.0</v>
      </c>
    </row>
    <row r="65">
      <c r="A65" s="8">
        <v>103.51</v>
      </c>
      <c r="B65" s="13">
        <f t="shared" si="1"/>
        <v>41197</v>
      </c>
      <c r="C65" s="3">
        <v>114.64</v>
      </c>
      <c r="D65" s="3">
        <v>115.91</v>
      </c>
      <c r="E65" s="3">
        <v>113.58</v>
      </c>
      <c r="F65" s="3">
        <v>115.8</v>
      </c>
      <c r="G65" s="3">
        <v>1.18</v>
      </c>
      <c r="H65" s="3">
        <v>0.0103</v>
      </c>
      <c r="I65" s="15">
        <v>108756.0</v>
      </c>
      <c r="J65" s="15">
        <v>27476.0</v>
      </c>
    </row>
    <row r="66">
      <c r="A66" s="8">
        <v>105.06</v>
      </c>
      <c r="B66" s="13">
        <f t="shared" si="1"/>
        <v>41198</v>
      </c>
      <c r="C66" s="3">
        <v>115.72</v>
      </c>
      <c r="D66" s="3">
        <v>116.2</v>
      </c>
      <c r="E66" s="3">
        <v>114.5</v>
      </c>
      <c r="F66" s="3">
        <v>115.07</v>
      </c>
      <c r="G66" s="3">
        <v>-0.73</v>
      </c>
      <c r="H66" s="6">
        <v>-0.0063</v>
      </c>
      <c r="I66" s="15">
        <v>20621.0</v>
      </c>
      <c r="J66" s="3">
        <v>0.0</v>
      </c>
    </row>
    <row r="67">
      <c r="A67" s="8">
        <v>103.45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104.83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+1.2</f>
        <v>1.2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+1.16%</f>
        <v>0.0116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41242.0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96154.0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41120.0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104.8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105.27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104.05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104.64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-0.19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-0.0018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29546.0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96365.0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41121.0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104.8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104.96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102.42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103.29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-1.35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-0.0129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49450.0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96912.0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41122.0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102.91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104.83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102.46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103.98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+0.69</f>
        <v>0.69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+0.67%</f>
        <v>0.0067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72499.0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102053.0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41123.0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104.25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104.89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102.68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103.49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-0.49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-0.0047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89288.0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109385.0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41124.0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103.54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106.75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103.31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106.62</v>
      </c>
      <c r="B113" s="3" t="str">
        <f t="shared" si="1"/>
        <v/>
      </c>
    </row>
    <row r="114">
      <c r="A114" s="9">
        <f>+3.13</f>
        <v>3.13</v>
      </c>
      <c r="B114" s="3" t="str">
        <f t="shared" si="1"/>
        <v>#REF!</v>
      </c>
    </row>
    <row r="115">
      <c r="A115" s="9">
        <f>+3.02%</f>
        <v>0.0302</v>
      </c>
      <c r="B115" s="3" t="str">
        <f t="shared" si="1"/>
        <v>#REF!</v>
      </c>
    </row>
    <row r="116">
      <c r="A116" s="16">
        <v>67084.0</v>
      </c>
      <c r="B116" s="3" t="str">
        <f t="shared" si="1"/>
        <v>#REF!</v>
      </c>
    </row>
    <row r="117">
      <c r="A117" s="16">
        <v>112758.0</v>
      </c>
      <c r="B117" s="3" t="str">
        <f t="shared" si="1"/>
        <v>#REF!</v>
      </c>
    </row>
    <row r="118">
      <c r="A118" s="7">
        <v>41127.0</v>
      </c>
      <c r="B118" s="3" t="str">
        <f t="shared" si="1"/>
        <v>#REF!</v>
      </c>
    </row>
    <row r="119">
      <c r="A119" s="8">
        <v>106.69</v>
      </c>
      <c r="B119" s="3" t="str">
        <f t="shared" si="1"/>
        <v>#REF!</v>
      </c>
    </row>
    <row r="120">
      <c r="A120" s="8">
        <v>107.61</v>
      </c>
      <c r="B120" s="3" t="str">
        <f t="shared" si="1"/>
        <v>#REF!</v>
      </c>
    </row>
    <row r="121">
      <c r="A121" s="8">
        <v>105.84</v>
      </c>
      <c r="B121" s="3" t="str">
        <f t="shared" si="1"/>
        <v>#REF!</v>
      </c>
    </row>
    <row r="122">
      <c r="A122" s="8">
        <v>107.46</v>
      </c>
      <c r="B122" s="3" t="str">
        <f t="shared" si="1"/>
        <v>#REF!</v>
      </c>
    </row>
    <row r="123">
      <c r="A123" s="9">
        <f>+0.84</f>
        <v>0.84</v>
      </c>
      <c r="B123" s="3" t="str">
        <f t="shared" si="1"/>
        <v>#REF!</v>
      </c>
    </row>
    <row r="124">
      <c r="A124" s="9">
        <f>+0.79%</f>
        <v>0.0079</v>
      </c>
      <c r="B124" s="3" t="str">
        <f t="shared" si="1"/>
        <v>#REF!</v>
      </c>
    </row>
    <row r="125">
      <c r="A125" s="16">
        <v>55232.0</v>
      </c>
      <c r="B125" s="3" t="str">
        <f t="shared" si="1"/>
        <v>#REF!</v>
      </c>
    </row>
    <row r="126">
      <c r="A126" s="16">
        <v>117634.0</v>
      </c>
      <c r="B126" s="3" t="str">
        <f t="shared" si="1"/>
        <v>#REF!</v>
      </c>
    </row>
    <row r="127">
      <c r="A127" s="7">
        <v>41128.0</v>
      </c>
      <c r="B127" s="3" t="str">
        <f t="shared" si="1"/>
        <v>#REF!</v>
      </c>
    </row>
    <row r="128">
      <c r="A128" s="8">
        <v>107.17</v>
      </c>
      <c r="B128" s="3" t="str">
        <f t="shared" si="1"/>
        <v>#REF!</v>
      </c>
    </row>
    <row r="129">
      <c r="A129" s="8">
        <v>110.0</v>
      </c>
      <c r="B129" s="3" t="str">
        <f t="shared" si="1"/>
        <v>#REF!</v>
      </c>
    </row>
    <row r="130">
      <c r="A130" s="8">
        <v>107.08</v>
      </c>
      <c r="B130" s="3" t="str">
        <f t="shared" si="1"/>
        <v>#REF!</v>
      </c>
    </row>
    <row r="131">
      <c r="A131" s="8">
        <v>109.47</v>
      </c>
      <c r="B131" s="3" t="str">
        <f t="shared" si="1"/>
        <v>#REF!</v>
      </c>
    </row>
    <row r="132">
      <c r="A132" s="9">
        <f>+2.01</f>
        <v>2.01</v>
      </c>
      <c r="B132" s="3" t="str">
        <f t="shared" si="1"/>
        <v>#REF!</v>
      </c>
    </row>
    <row r="133">
      <c r="A133" s="9">
        <f>+1.87%</f>
        <v>0.0187</v>
      </c>
      <c r="B133" s="3" t="str">
        <f t="shared" si="1"/>
        <v>#REF!</v>
      </c>
    </row>
    <row r="134">
      <c r="A134" s="16">
        <v>74007.0</v>
      </c>
      <c r="B134" s="3" t="str">
        <f t="shared" si="1"/>
        <v>#REF!</v>
      </c>
    </row>
    <row r="135">
      <c r="A135" s="16">
        <v>130066.0</v>
      </c>
      <c r="B135" s="3" t="str">
        <f t="shared" si="1"/>
        <v>#REF!</v>
      </c>
    </row>
    <row r="136">
      <c r="A136" s="7">
        <v>41129.0</v>
      </c>
      <c r="B136" s="3" t="str">
        <f t="shared" si="1"/>
        <v>#REF!</v>
      </c>
    </row>
    <row r="137">
      <c r="A137" s="8">
        <v>108.99</v>
      </c>
      <c r="B137" s="3" t="str">
        <f t="shared" si="1"/>
        <v>#REF!</v>
      </c>
    </row>
    <row r="138">
      <c r="A138" s="8">
        <v>110.67</v>
      </c>
      <c r="B138" s="3" t="str">
        <f t="shared" si="1"/>
        <v>#REF!</v>
      </c>
    </row>
    <row r="139">
      <c r="A139" s="8">
        <v>108.41</v>
      </c>
      <c r="B139" s="3" t="str">
        <f t="shared" si="1"/>
        <v>#REF!</v>
      </c>
    </row>
    <row r="140">
      <c r="A140" s="8">
        <v>109.75</v>
      </c>
      <c r="B140" s="3" t="str">
        <f t="shared" si="1"/>
        <v>#REF!</v>
      </c>
    </row>
    <row r="141">
      <c r="A141" s="9">
        <f>+0.28</f>
        <v>0.28</v>
      </c>
      <c r="B141" s="3" t="str">
        <f t="shared" si="1"/>
        <v>#REF!</v>
      </c>
    </row>
    <row r="142">
      <c r="A142" s="9">
        <f>+0.26%</f>
        <v>0.0026</v>
      </c>
      <c r="B142" s="3" t="str">
        <f t="shared" si="1"/>
        <v>#REF!</v>
      </c>
    </row>
    <row r="143">
      <c r="A143" s="16">
        <v>76909.0</v>
      </c>
      <c r="B143" s="3" t="str">
        <f t="shared" si="1"/>
        <v>#REF!</v>
      </c>
    </row>
    <row r="144">
      <c r="A144" s="16">
        <v>138243.0</v>
      </c>
      <c r="B144" s="3" t="str">
        <f t="shared" si="1"/>
        <v>#REF!</v>
      </c>
    </row>
    <row r="145">
      <c r="A145" s="7">
        <v>41130.0</v>
      </c>
      <c r="B145" s="3" t="str">
        <f t="shared" si="1"/>
        <v>#REF!</v>
      </c>
    </row>
    <row r="146">
      <c r="A146" s="8">
        <v>110.0</v>
      </c>
      <c r="B146" s="3" t="str">
        <f t="shared" si="1"/>
        <v>#REF!</v>
      </c>
    </row>
    <row r="147">
      <c r="A147" s="8">
        <v>111.22</v>
      </c>
      <c r="B147" s="3" t="str">
        <f t="shared" si="1"/>
        <v>#REF!</v>
      </c>
    </row>
    <row r="148">
      <c r="A148" s="8">
        <v>109.28</v>
      </c>
      <c r="B148" s="3" t="str">
        <f t="shared" si="1"/>
        <v>#REF!</v>
      </c>
    </row>
    <row r="149">
      <c r="A149" s="8">
        <v>110.96</v>
      </c>
      <c r="B149" s="3" t="str">
        <f t="shared" si="1"/>
        <v>#REF!</v>
      </c>
    </row>
    <row r="150">
      <c r="A150" s="9">
        <f>+1.21</f>
        <v>1.21</v>
      </c>
      <c r="B150" s="3" t="str">
        <f t="shared" si="1"/>
        <v>#REF!</v>
      </c>
    </row>
    <row r="151">
      <c r="A151" s="9">
        <f>+1.1%</f>
        <v>0.011</v>
      </c>
      <c r="B151" s="3" t="str">
        <f t="shared" si="1"/>
        <v>#REF!</v>
      </c>
    </row>
    <row r="152">
      <c r="A152" s="16">
        <v>71794.0</v>
      </c>
      <c r="B152" s="3" t="str">
        <f t="shared" si="1"/>
        <v>#REF!</v>
      </c>
    </row>
    <row r="153">
      <c r="A153" s="16">
        <v>149553.0</v>
      </c>
      <c r="B153" s="3" t="str">
        <f t="shared" si="1"/>
        <v>#REF!</v>
      </c>
    </row>
    <row r="154">
      <c r="A154" s="7">
        <v>41131.0</v>
      </c>
      <c r="B154" s="3" t="str">
        <f t="shared" si="1"/>
        <v>#REF!</v>
      </c>
    </row>
    <row r="155">
      <c r="A155" s="8">
        <v>110.89</v>
      </c>
      <c r="B155" s="3" t="str">
        <f t="shared" si="1"/>
        <v>#REF!</v>
      </c>
    </row>
    <row r="156">
      <c r="A156" s="8">
        <v>110.95</v>
      </c>
      <c r="B156" s="3" t="str">
        <f t="shared" si="1"/>
        <v>#REF!</v>
      </c>
    </row>
    <row r="157">
      <c r="A157" s="8">
        <v>109.07</v>
      </c>
      <c r="B157" s="3" t="str">
        <f t="shared" si="1"/>
        <v>#REF!</v>
      </c>
    </row>
    <row r="158">
      <c r="A158" s="8">
        <v>110.29</v>
      </c>
      <c r="B158" s="3" t="str">
        <f t="shared" si="1"/>
        <v>#REF!</v>
      </c>
    </row>
    <row r="159">
      <c r="A159" s="11">
        <v>-0.67</v>
      </c>
      <c r="B159" s="3" t="str">
        <f t="shared" si="1"/>
        <v>#REF!</v>
      </c>
    </row>
    <row r="160">
      <c r="A160" s="12">
        <v>-0.006</v>
      </c>
      <c r="B160" s="3" t="str">
        <f t="shared" si="1"/>
        <v>#REF!</v>
      </c>
    </row>
    <row r="161">
      <c r="A161" s="17">
        <v>70685.0</v>
      </c>
      <c r="B161" s="3" t="str">
        <f t="shared" si="1"/>
        <v>#REF!</v>
      </c>
    </row>
    <row r="162">
      <c r="A162" s="17">
        <v>158476.0</v>
      </c>
      <c r="B162" s="3" t="str">
        <f t="shared" si="1"/>
        <v>#REF!</v>
      </c>
    </row>
    <row r="163">
      <c r="A163" s="7">
        <v>41134.0</v>
      </c>
      <c r="B163" s="3" t="str">
        <f t="shared" si="1"/>
        <v>#REF!</v>
      </c>
    </row>
    <row r="164">
      <c r="A164" s="8">
        <v>110.54</v>
      </c>
      <c r="B164" s="3" t="str">
        <f t="shared" si="1"/>
        <v>#REF!</v>
      </c>
    </row>
    <row r="165">
      <c r="A165" s="8">
        <v>112.21</v>
      </c>
      <c r="B165" s="3" t="str">
        <f t="shared" si="1"/>
        <v>#REF!</v>
      </c>
    </row>
    <row r="166">
      <c r="A166" s="8">
        <v>110.29</v>
      </c>
      <c r="B166" s="3" t="str">
        <f t="shared" si="1"/>
        <v>#REF!</v>
      </c>
    </row>
    <row r="167">
      <c r="A167" s="8">
        <v>110.97</v>
      </c>
      <c r="B167" s="3" t="str">
        <f t="shared" si="1"/>
        <v>#REF!</v>
      </c>
    </row>
    <row r="168">
      <c r="A168" s="9">
        <f>+0.68</f>
        <v>0.68</v>
      </c>
      <c r="B168" s="3" t="str">
        <f t="shared" si="1"/>
        <v>#REF!</v>
      </c>
    </row>
    <row r="169">
      <c r="A169" s="9">
        <f>+0.62%</f>
        <v>0.0062</v>
      </c>
      <c r="B169" s="3" t="str">
        <f t="shared" si="1"/>
        <v>#REF!</v>
      </c>
    </row>
    <row r="170">
      <c r="A170" s="16">
        <v>64838.0</v>
      </c>
      <c r="B170" s="3" t="str">
        <f t="shared" si="1"/>
        <v>#REF!</v>
      </c>
    </row>
    <row r="171">
      <c r="A171" s="16">
        <v>165315.0</v>
      </c>
      <c r="B171" s="3" t="str">
        <f t="shared" si="1"/>
        <v>#REF!</v>
      </c>
    </row>
    <row r="172">
      <c r="A172" s="7">
        <v>41135.0</v>
      </c>
      <c r="B172" s="3" t="str">
        <f t="shared" si="1"/>
        <v>#REF!</v>
      </c>
    </row>
    <row r="173">
      <c r="A173" s="8">
        <v>110.69</v>
      </c>
      <c r="B173" s="3" t="str">
        <f t="shared" si="1"/>
        <v>#REF!</v>
      </c>
    </row>
    <row r="174">
      <c r="A174" s="8">
        <v>111.7</v>
      </c>
      <c r="B174" s="3" t="str">
        <f t="shared" si="1"/>
        <v>#REF!</v>
      </c>
    </row>
    <row r="175">
      <c r="A175" s="8">
        <v>110.5</v>
      </c>
      <c r="B175" s="3" t="str">
        <f t="shared" si="1"/>
        <v>#REF!</v>
      </c>
    </row>
    <row r="176">
      <c r="A176" s="8">
        <v>111.35</v>
      </c>
      <c r="B176" s="3" t="str">
        <f t="shared" si="1"/>
        <v>#REF!</v>
      </c>
    </row>
    <row r="177">
      <c r="A177" s="9">
        <f>+0.38</f>
        <v>0.38</v>
      </c>
      <c r="B177" s="3" t="str">
        <f t="shared" si="1"/>
        <v>#REF!</v>
      </c>
    </row>
    <row r="178">
      <c r="A178" s="9">
        <f>+0.34%</f>
        <v>0.0034</v>
      </c>
      <c r="B178" s="3" t="str">
        <f t="shared" si="1"/>
        <v>#REF!</v>
      </c>
    </row>
    <row r="179">
      <c r="A179" s="16">
        <v>59084.0</v>
      </c>
      <c r="B179" s="3" t="str">
        <f t="shared" si="1"/>
        <v>#REF!</v>
      </c>
    </row>
    <row r="180">
      <c r="A180" s="16">
        <v>170695.0</v>
      </c>
      <c r="B180" s="3" t="str">
        <f t="shared" si="1"/>
        <v>#REF!</v>
      </c>
    </row>
    <row r="181">
      <c r="A181" s="7">
        <v>41136.0</v>
      </c>
      <c r="B181" s="3" t="str">
        <f t="shared" si="1"/>
        <v>#REF!</v>
      </c>
    </row>
    <row r="182">
      <c r="A182" s="8">
        <v>111.45</v>
      </c>
      <c r="B182" s="3" t="str">
        <f t="shared" si="1"/>
        <v>#REF!</v>
      </c>
    </row>
    <row r="183">
      <c r="A183" s="8">
        <v>113.85</v>
      </c>
      <c r="B183" s="3" t="str">
        <f t="shared" si="1"/>
        <v>#REF!</v>
      </c>
    </row>
    <row r="184">
      <c r="A184" s="8">
        <v>110.83</v>
      </c>
      <c r="B184" s="3" t="str">
        <f t="shared" si="1"/>
        <v>#REF!</v>
      </c>
    </row>
    <row r="185">
      <c r="A185" s="8">
        <v>113.38</v>
      </c>
      <c r="B185" s="3" t="str">
        <f t="shared" si="1"/>
        <v>#REF!</v>
      </c>
    </row>
    <row r="186">
      <c r="A186" s="9">
        <f>+2.03</f>
        <v>2.03</v>
      </c>
      <c r="B186" s="3" t="str">
        <f t="shared" si="1"/>
        <v>#REF!</v>
      </c>
    </row>
    <row r="187">
      <c r="A187" s="9">
        <f>+1.82%</f>
        <v>0.0182</v>
      </c>
      <c r="B187" s="3" t="str">
        <f t="shared" si="1"/>
        <v>#REF!</v>
      </c>
    </row>
    <row r="188">
      <c r="A188" s="16">
        <v>66348.0</v>
      </c>
      <c r="B188" s="3" t="str">
        <f t="shared" si="1"/>
        <v>#REF!</v>
      </c>
    </row>
    <row r="189">
      <c r="A189" s="16">
        <v>174228.0</v>
      </c>
      <c r="B189" s="3" t="str">
        <f t="shared" si="1"/>
        <v>#REF!</v>
      </c>
    </row>
    <row r="190">
      <c r="A190" s="7">
        <v>41137.0</v>
      </c>
      <c r="B190" s="3" t="str">
        <f t="shared" si="1"/>
        <v>#REF!</v>
      </c>
    </row>
    <row r="191">
      <c r="A191" s="8">
        <v>113.75</v>
      </c>
      <c r="B191" s="3" t="str">
        <f t="shared" si="1"/>
        <v>#REF!</v>
      </c>
    </row>
    <row r="192">
      <c r="A192" s="8">
        <v>114.57</v>
      </c>
      <c r="B192" s="3" t="str">
        <f t="shared" si="1"/>
        <v>#REF!</v>
      </c>
    </row>
    <row r="193">
      <c r="A193" s="8">
        <v>112.85</v>
      </c>
      <c r="B193" s="3" t="str">
        <f t="shared" si="1"/>
        <v>#REF!</v>
      </c>
    </row>
    <row r="194">
      <c r="A194" s="8">
        <v>114.45</v>
      </c>
      <c r="B194" s="3" t="str">
        <f t="shared" si="1"/>
        <v>#REF!</v>
      </c>
    </row>
    <row r="195">
      <c r="A195" s="9">
        <f>+1.07</f>
        <v>1.07</v>
      </c>
      <c r="B195" s="3" t="str">
        <f t="shared" si="1"/>
        <v>#REF!</v>
      </c>
    </row>
    <row r="196">
      <c r="A196" s="9">
        <f>+0.94%</f>
        <v>0.0094</v>
      </c>
      <c r="B196" s="3" t="str">
        <f t="shared" si="1"/>
        <v>#REF!</v>
      </c>
    </row>
    <row r="197">
      <c r="A197" s="16">
        <v>81212.0</v>
      </c>
      <c r="B197" s="3" t="str">
        <f t="shared" si="1"/>
        <v>#REF!</v>
      </c>
    </row>
    <row r="198">
      <c r="A198" s="16">
        <v>181208.0</v>
      </c>
      <c r="B198" s="3" t="str">
        <f t="shared" si="1"/>
        <v>#REF!</v>
      </c>
    </row>
    <row r="199">
      <c r="A199" s="7">
        <v>41138.0</v>
      </c>
      <c r="B199" s="3" t="str">
        <f t="shared" si="1"/>
        <v>#REF!</v>
      </c>
    </row>
    <row r="200">
      <c r="A200" s="8">
        <v>113.76</v>
      </c>
      <c r="B200" s="3" t="str">
        <f t="shared" si="1"/>
        <v>#REF!</v>
      </c>
    </row>
    <row r="201">
      <c r="A201" s="8">
        <v>113.94</v>
      </c>
      <c r="B201" s="3" t="str">
        <f t="shared" si="1"/>
        <v>#REF!</v>
      </c>
    </row>
    <row r="202">
      <c r="A202" s="8">
        <v>111.99</v>
      </c>
      <c r="B202" s="3" t="str">
        <f t="shared" si="1"/>
        <v>#REF!</v>
      </c>
    </row>
    <row r="203">
      <c r="A203" s="8">
        <v>112.98</v>
      </c>
      <c r="B203" s="3" t="str">
        <f t="shared" si="1"/>
        <v>#REF!</v>
      </c>
    </row>
    <row r="204">
      <c r="A204" s="11">
        <v>-1.47</v>
      </c>
      <c r="B204" s="3" t="str">
        <f t="shared" si="1"/>
        <v>#REF!</v>
      </c>
    </row>
    <row r="205">
      <c r="A205" s="12">
        <v>-0.0128</v>
      </c>
      <c r="B205" s="3" t="str">
        <f t="shared" si="1"/>
        <v>#REF!</v>
      </c>
    </row>
    <row r="206">
      <c r="A206" s="17">
        <v>68277.0</v>
      </c>
      <c r="B206" s="3" t="str">
        <f t="shared" si="1"/>
        <v>#REF!</v>
      </c>
    </row>
    <row r="207">
      <c r="A207" s="17">
        <v>183909.0</v>
      </c>
      <c r="B207" s="3" t="str">
        <f t="shared" si="1"/>
        <v>#REF!</v>
      </c>
    </row>
    <row r="208">
      <c r="A208" s="7">
        <v>41141.0</v>
      </c>
      <c r="B208" s="3" t="str">
        <f t="shared" si="1"/>
        <v>#REF!</v>
      </c>
    </row>
    <row r="209">
      <c r="A209" s="8">
        <v>112.93</v>
      </c>
      <c r="B209" s="3" t="str">
        <f t="shared" si="1"/>
        <v>#REF!</v>
      </c>
    </row>
    <row r="210">
      <c r="A210" s="8">
        <v>113.91</v>
      </c>
      <c r="B210" s="3" t="str">
        <f t="shared" si="1"/>
        <v>#REF!</v>
      </c>
    </row>
    <row r="211">
      <c r="A211" s="8">
        <v>112.25</v>
      </c>
      <c r="B211" s="3" t="str">
        <f t="shared" si="1"/>
        <v>#REF!</v>
      </c>
    </row>
    <row r="212">
      <c r="A212" s="8">
        <v>113.0</v>
      </c>
      <c r="B212" s="3" t="str">
        <f t="shared" si="1"/>
        <v>#REF!</v>
      </c>
    </row>
    <row r="213">
      <c r="A213" s="9">
        <f>+0.02</f>
        <v>0.02</v>
      </c>
      <c r="B213" s="3" t="str">
        <f t="shared" si="1"/>
        <v>#REF!</v>
      </c>
    </row>
    <row r="214">
      <c r="A214" s="9">
        <f>+0.02%</f>
        <v>0.0002</v>
      </c>
      <c r="B214" s="3" t="str">
        <f t="shared" si="1"/>
        <v>#REF!</v>
      </c>
    </row>
    <row r="215">
      <c r="A215" s="16">
        <v>68401.0</v>
      </c>
      <c r="B215" s="3" t="str">
        <f t="shared" si="1"/>
        <v>#REF!</v>
      </c>
    </row>
    <row r="216">
      <c r="A216" s="16">
        <v>182567.0</v>
      </c>
      <c r="B216" s="3" t="str">
        <f t="shared" si="1"/>
        <v>#REF!</v>
      </c>
    </row>
    <row r="217">
      <c r="A217" s="7">
        <v>41142.0</v>
      </c>
      <c r="B217" s="3" t="str">
        <f t="shared" si="1"/>
        <v>#REF!</v>
      </c>
    </row>
    <row r="218">
      <c r="A218" s="8">
        <v>112.97</v>
      </c>
      <c r="B218" s="3" t="str">
        <f t="shared" si="1"/>
        <v>#REF!</v>
      </c>
    </row>
    <row r="219">
      <c r="A219" s="8">
        <v>114.91</v>
      </c>
      <c r="B219" s="3" t="str">
        <f t="shared" si="1"/>
        <v>#REF!</v>
      </c>
    </row>
    <row r="220">
      <c r="A220" s="8">
        <v>112.97</v>
      </c>
      <c r="B220" s="3" t="str">
        <f t="shared" si="1"/>
        <v>#REF!</v>
      </c>
    </row>
    <row r="221">
      <c r="A221" s="8">
        <v>114.02</v>
      </c>
      <c r="B221" s="3" t="str">
        <f t="shared" si="1"/>
        <v>#REF!</v>
      </c>
    </row>
    <row r="222">
      <c r="A222" s="9">
        <f>+1.02</f>
        <v>1.02</v>
      </c>
      <c r="B222" s="3" t="str">
        <f t="shared" si="1"/>
        <v>#REF!</v>
      </c>
    </row>
    <row r="223">
      <c r="A223" s="9">
        <f>+0.9%</f>
        <v>0.009</v>
      </c>
      <c r="B223" s="3" t="str">
        <f t="shared" si="1"/>
        <v>#REF!</v>
      </c>
    </row>
    <row r="224">
      <c r="A224" s="16">
        <v>81408.0</v>
      </c>
      <c r="B224" s="3" t="str">
        <f t="shared" si="1"/>
        <v>#REF!</v>
      </c>
    </row>
    <row r="225">
      <c r="A225" s="16">
        <v>180964.0</v>
      </c>
      <c r="B225" s="3" t="str">
        <f t="shared" si="1"/>
        <v>#REF!</v>
      </c>
    </row>
    <row r="226">
      <c r="A226" s="7">
        <v>41143.0</v>
      </c>
      <c r="B226" s="3" t="str">
        <f t="shared" si="1"/>
        <v>#REF!</v>
      </c>
    </row>
    <row r="227">
      <c r="A227" s="8">
        <v>114.11</v>
      </c>
      <c r="B227" s="3" t="str">
        <f t="shared" si="1"/>
        <v>#REF!</v>
      </c>
    </row>
    <row r="228">
      <c r="A228" s="8">
        <v>114.7</v>
      </c>
      <c r="B228" s="3" t="str">
        <f t="shared" si="1"/>
        <v>#REF!</v>
      </c>
    </row>
    <row r="229">
      <c r="A229" s="8">
        <v>113.05</v>
      </c>
      <c r="B229" s="3" t="str">
        <f t="shared" si="1"/>
        <v>#REF!</v>
      </c>
    </row>
    <row r="230">
      <c r="A230" s="8">
        <v>114.36</v>
      </c>
      <c r="B230" s="3" t="str">
        <f t="shared" si="1"/>
        <v>#REF!</v>
      </c>
    </row>
    <row r="231">
      <c r="A231" s="9">
        <f>+0.34</f>
        <v>0.34</v>
      </c>
      <c r="B231" s="3" t="str">
        <f t="shared" si="1"/>
        <v>#REF!</v>
      </c>
    </row>
    <row r="232">
      <c r="A232" s="9">
        <f>+0.3%</f>
        <v>0.003</v>
      </c>
      <c r="B232" s="3" t="str">
        <f t="shared" si="1"/>
        <v>#REF!</v>
      </c>
    </row>
    <row r="233">
      <c r="A233" s="16">
        <v>106303.0</v>
      </c>
      <c r="B233" s="3" t="str">
        <f t="shared" si="1"/>
        <v>#REF!</v>
      </c>
    </row>
    <row r="234">
      <c r="A234" s="16">
        <v>191266.0</v>
      </c>
      <c r="B234" s="3" t="str">
        <f t="shared" si="1"/>
        <v>#REF!</v>
      </c>
    </row>
    <row r="235">
      <c r="A235" s="7">
        <v>41144.0</v>
      </c>
      <c r="B235" s="3" t="str">
        <f t="shared" si="1"/>
        <v>#REF!</v>
      </c>
    </row>
    <row r="236">
      <c r="A236" s="8">
        <v>114.37</v>
      </c>
      <c r="B236" s="3" t="str">
        <f t="shared" si="1"/>
        <v>#REF!</v>
      </c>
    </row>
    <row r="237">
      <c r="A237" s="8">
        <v>115.75</v>
      </c>
      <c r="B237" s="3" t="str">
        <f t="shared" si="1"/>
        <v>#REF!</v>
      </c>
    </row>
    <row r="238">
      <c r="A238" s="8">
        <v>113.62</v>
      </c>
      <c r="B238" s="3" t="str">
        <f t="shared" si="1"/>
        <v>#REF!</v>
      </c>
    </row>
    <row r="239">
      <c r="A239" s="8">
        <v>114.26</v>
      </c>
      <c r="B239" s="3" t="str">
        <f t="shared" si="1"/>
        <v>#REF!</v>
      </c>
    </row>
    <row r="240">
      <c r="A240" s="11">
        <v>-0.1</v>
      </c>
      <c r="B240" s="3" t="str">
        <f t="shared" si="1"/>
        <v>#REF!</v>
      </c>
    </row>
    <row r="241">
      <c r="A241" s="12">
        <v>-9.0E-4</v>
      </c>
      <c r="B241" s="3" t="str">
        <f t="shared" si="1"/>
        <v>#REF!</v>
      </c>
    </row>
    <row r="242">
      <c r="A242" s="17">
        <v>88118.0</v>
      </c>
      <c r="B242" s="3" t="str">
        <f t="shared" si="1"/>
        <v>#REF!</v>
      </c>
    </row>
    <row r="243">
      <c r="A243" s="17">
        <v>194049.0</v>
      </c>
      <c r="B243" s="3" t="str">
        <f t="shared" si="1"/>
        <v>#REF!</v>
      </c>
    </row>
    <row r="244">
      <c r="A244" s="7">
        <v>41145.0</v>
      </c>
      <c r="B244" s="3" t="str">
        <f t="shared" si="1"/>
        <v>#REF!</v>
      </c>
    </row>
    <row r="245">
      <c r="A245" s="8">
        <v>113.76</v>
      </c>
      <c r="B245" s="3" t="str">
        <f t="shared" si="1"/>
        <v>#REF!</v>
      </c>
    </row>
    <row r="246">
      <c r="A246" s="8">
        <v>114.53</v>
      </c>
      <c r="B246" s="3" t="str">
        <f t="shared" si="1"/>
        <v>#REF!</v>
      </c>
    </row>
    <row r="247">
      <c r="A247" s="8">
        <v>112.41</v>
      </c>
      <c r="B247" s="3" t="str">
        <f t="shared" si="1"/>
        <v>#REF!</v>
      </c>
    </row>
    <row r="248">
      <c r="A248" s="8">
        <v>113.01</v>
      </c>
      <c r="B248" s="3" t="str">
        <f t="shared" si="1"/>
        <v>#REF!</v>
      </c>
    </row>
    <row r="249">
      <c r="A249" s="11">
        <v>-1.25</v>
      </c>
      <c r="B249" s="3" t="str">
        <f t="shared" si="1"/>
        <v>#REF!</v>
      </c>
    </row>
    <row r="250">
      <c r="A250" s="12">
        <v>-0.0109</v>
      </c>
      <c r="B250" s="3" t="str">
        <f t="shared" si="1"/>
        <v>#REF!</v>
      </c>
    </row>
    <row r="251">
      <c r="A251" s="17">
        <v>109051.0</v>
      </c>
      <c r="B251" s="3" t="str">
        <f t="shared" si="1"/>
        <v>#REF!</v>
      </c>
    </row>
    <row r="252">
      <c r="A252" s="17">
        <v>194041.0</v>
      </c>
      <c r="B252" s="3" t="str">
        <f t="shared" si="1"/>
        <v>#REF!</v>
      </c>
    </row>
    <row r="253">
      <c r="A253" s="7">
        <v>41148.0</v>
      </c>
      <c r="B253" s="3" t="str">
        <f t="shared" si="1"/>
        <v>#REF!</v>
      </c>
    </row>
    <row r="254">
      <c r="A254" s="8">
        <v>113.1</v>
      </c>
      <c r="B254" s="3" t="str">
        <f t="shared" si="1"/>
        <v>#REF!</v>
      </c>
    </row>
    <row r="255">
      <c r="A255" s="8">
        <v>114.81</v>
      </c>
      <c r="B255" s="3" t="str">
        <f t="shared" si="1"/>
        <v>#REF!</v>
      </c>
    </row>
    <row r="256">
      <c r="A256" s="8">
        <v>111.11</v>
      </c>
      <c r="B256" s="3" t="str">
        <f t="shared" si="1"/>
        <v>#REF!</v>
      </c>
    </row>
    <row r="257">
      <c r="A257" s="8">
        <v>111.7</v>
      </c>
      <c r="B257" s="3" t="str">
        <f t="shared" si="1"/>
        <v>#REF!</v>
      </c>
    </row>
    <row r="258">
      <c r="A258" s="11">
        <v>-1.31</v>
      </c>
      <c r="B258" s="3" t="str">
        <f t="shared" si="1"/>
        <v>#REF!</v>
      </c>
    </row>
    <row r="259">
      <c r="A259" s="12">
        <v>-0.0116</v>
      </c>
      <c r="B259" s="3" t="str">
        <f t="shared" si="1"/>
        <v>#REF!</v>
      </c>
    </row>
    <row r="260">
      <c r="A260" s="17">
        <v>69357.0</v>
      </c>
      <c r="B260" s="3" t="str">
        <f t="shared" si="1"/>
        <v>#REF!</v>
      </c>
    </row>
    <row r="261">
      <c r="A261" s="17">
        <v>191173.0</v>
      </c>
      <c r="B261" s="3" t="str">
        <f t="shared" si="1"/>
        <v>#REF!</v>
      </c>
    </row>
    <row r="262">
      <c r="A262" s="7">
        <v>41149.0</v>
      </c>
      <c r="B262" s="3" t="str">
        <f t="shared" si="1"/>
        <v>#REF!</v>
      </c>
    </row>
    <row r="263">
      <c r="A263" s="8">
        <v>111.95</v>
      </c>
      <c r="B263" s="3" t="str">
        <f t="shared" si="1"/>
        <v>#REF!</v>
      </c>
    </row>
    <row r="264">
      <c r="A264" s="8">
        <v>112.52</v>
      </c>
      <c r="B264" s="3" t="str">
        <f t="shared" si="1"/>
        <v>#REF!</v>
      </c>
    </row>
    <row r="265">
      <c r="A265" s="8">
        <v>111.2</v>
      </c>
      <c r="B265" s="3" t="str">
        <f t="shared" si="1"/>
        <v>#REF!</v>
      </c>
    </row>
    <row r="266">
      <c r="A266" s="8">
        <v>112.18</v>
      </c>
      <c r="B266" s="3" t="str">
        <f t="shared" si="1"/>
        <v>#REF!</v>
      </c>
    </row>
    <row r="267">
      <c r="A267" s="9">
        <f>+0.48</f>
        <v>0.48</v>
      </c>
      <c r="B267" s="3" t="str">
        <f t="shared" si="1"/>
        <v>#REF!</v>
      </c>
    </row>
    <row r="268">
      <c r="A268" s="9">
        <f>+0.43%</f>
        <v>0.0043</v>
      </c>
      <c r="B268" s="3" t="str">
        <f t="shared" si="1"/>
        <v>#REF!</v>
      </c>
    </row>
    <row r="269">
      <c r="A269" s="16">
        <v>99838.0</v>
      </c>
      <c r="B269" s="3" t="str">
        <f t="shared" si="1"/>
        <v>#REF!</v>
      </c>
    </row>
    <row r="270">
      <c r="A270" s="16">
        <v>190351.0</v>
      </c>
      <c r="B270" s="3" t="str">
        <f t="shared" si="1"/>
        <v>#REF!</v>
      </c>
    </row>
    <row r="271">
      <c r="A271" s="7">
        <v>41150.0</v>
      </c>
      <c r="B271" s="3" t="str">
        <f t="shared" si="1"/>
        <v>#REF!</v>
      </c>
    </row>
    <row r="272">
      <c r="A272" s="8">
        <v>112.12</v>
      </c>
      <c r="B272" s="3" t="str">
        <f t="shared" si="1"/>
        <v>#REF!</v>
      </c>
    </row>
    <row r="273">
      <c r="A273" s="8">
        <v>112.87</v>
      </c>
      <c r="B273" s="3" t="str">
        <f t="shared" si="1"/>
        <v>#REF!</v>
      </c>
    </row>
    <row r="274">
      <c r="A274" s="8">
        <v>111.18</v>
      </c>
      <c r="B274" s="3" t="str">
        <f t="shared" si="1"/>
        <v>#REF!</v>
      </c>
    </row>
    <row r="275">
      <c r="A275" s="8">
        <v>112.07</v>
      </c>
      <c r="B275" s="3" t="str">
        <f t="shared" si="1"/>
        <v>#REF!</v>
      </c>
    </row>
    <row r="276">
      <c r="A276" s="11">
        <v>-0.11</v>
      </c>
      <c r="B276" s="3" t="str">
        <f t="shared" si="1"/>
        <v>#REF!</v>
      </c>
    </row>
    <row r="277">
      <c r="A277" s="12">
        <v>-0.001</v>
      </c>
      <c r="B277" s="3" t="str">
        <f t="shared" si="1"/>
        <v>#REF!</v>
      </c>
    </row>
    <row r="278">
      <c r="A278" s="17">
        <v>96030.0</v>
      </c>
      <c r="B278" s="3" t="str">
        <f t="shared" si="1"/>
        <v>#REF!</v>
      </c>
    </row>
    <row r="279">
      <c r="A279" s="17">
        <v>192145.0</v>
      </c>
      <c r="B279" s="3" t="str">
        <f t="shared" si="1"/>
        <v>#REF!</v>
      </c>
    </row>
    <row r="280">
      <c r="A280" s="7">
        <v>41151.0</v>
      </c>
      <c r="B280" s="3" t="str">
        <f t="shared" si="1"/>
        <v>#REF!</v>
      </c>
    </row>
    <row r="281">
      <c r="A281" s="8">
        <v>112.0</v>
      </c>
      <c r="B281" s="3" t="str">
        <f t="shared" si="1"/>
        <v>#REF!</v>
      </c>
    </row>
    <row r="282">
      <c r="A282" s="8">
        <v>112.94</v>
      </c>
      <c r="B282" s="3" t="str">
        <f t="shared" si="1"/>
        <v>#REF!</v>
      </c>
    </row>
    <row r="283">
      <c r="A283" s="8">
        <v>111.82</v>
      </c>
      <c r="B283" s="3" t="str">
        <f t="shared" si="1"/>
        <v>#REF!</v>
      </c>
    </row>
    <row r="284">
      <c r="A284" s="8">
        <v>112.21</v>
      </c>
      <c r="B284" s="3" t="str">
        <f t="shared" si="1"/>
        <v>#REF!</v>
      </c>
    </row>
    <row r="285">
      <c r="A285" s="9">
        <f>+0.14</f>
        <v>0.14</v>
      </c>
      <c r="B285" s="3" t="str">
        <f t="shared" si="1"/>
        <v>#REF!</v>
      </c>
    </row>
    <row r="286">
      <c r="A286" s="9">
        <f>+0.12%</f>
        <v>0.0012</v>
      </c>
      <c r="B286" s="3" t="str">
        <f t="shared" si="1"/>
        <v>#REF!</v>
      </c>
    </row>
    <row r="287">
      <c r="A287" s="16">
        <v>83037.0</v>
      </c>
      <c r="B287" s="3" t="str">
        <f t="shared" si="1"/>
        <v>#REF!</v>
      </c>
    </row>
    <row r="288">
      <c r="A288" s="16">
        <v>202706.0</v>
      </c>
      <c r="B288" s="3" t="str">
        <f t="shared" si="1"/>
        <v>#REF!</v>
      </c>
    </row>
    <row r="289">
      <c r="A289" s="7">
        <v>41152.0</v>
      </c>
      <c r="B289" s="3" t="str">
        <f t="shared" si="1"/>
        <v>#REF!</v>
      </c>
    </row>
    <row r="290">
      <c r="A290" s="8">
        <v>112.07</v>
      </c>
      <c r="B290" s="3" t="str">
        <f t="shared" si="1"/>
        <v>#REF!</v>
      </c>
    </row>
    <row r="291">
      <c r="A291" s="8">
        <v>114.35</v>
      </c>
      <c r="B291" s="3" t="str">
        <f t="shared" si="1"/>
        <v>#REF!</v>
      </c>
    </row>
    <row r="292">
      <c r="A292" s="8">
        <v>111.97</v>
      </c>
      <c r="B292" s="3" t="str">
        <f t="shared" si="1"/>
        <v>#REF!</v>
      </c>
    </row>
    <row r="293">
      <c r="A293" s="8">
        <v>114.05</v>
      </c>
      <c r="B293" s="3" t="str">
        <f t="shared" si="1"/>
        <v>#REF!</v>
      </c>
    </row>
    <row r="294">
      <c r="A294" s="9">
        <f>+1.84</f>
        <v>1.84</v>
      </c>
      <c r="B294" s="3" t="str">
        <f t="shared" si="1"/>
        <v>#REF!</v>
      </c>
    </row>
    <row r="295">
      <c r="A295" s="9">
        <f>+1.64%</f>
        <v>0.0164</v>
      </c>
      <c r="B295" s="3" t="str">
        <f t="shared" si="1"/>
        <v>#REF!</v>
      </c>
    </row>
    <row r="296">
      <c r="A296" s="16">
        <v>110635.0</v>
      </c>
      <c r="B296" s="3" t="str">
        <f t="shared" si="1"/>
        <v>#REF!</v>
      </c>
    </row>
    <row r="297">
      <c r="A297" s="16">
        <v>207743.0</v>
      </c>
      <c r="B297" s="3" t="str">
        <f t="shared" si="1"/>
        <v>#REF!</v>
      </c>
    </row>
    <row r="298">
      <c r="A298" s="7">
        <v>41155.0</v>
      </c>
      <c r="B298" s="3" t="str">
        <f t="shared" si="1"/>
        <v>#REF!</v>
      </c>
    </row>
    <row r="299">
      <c r="A299" s="8">
        <v>114.07</v>
      </c>
      <c r="B299" s="3" t="str">
        <f t="shared" si="1"/>
        <v>#REF!</v>
      </c>
    </row>
    <row r="300">
      <c r="A300" s="8">
        <v>115.37</v>
      </c>
      <c r="B300" s="3" t="str">
        <f t="shared" si="1"/>
        <v>#REF!</v>
      </c>
    </row>
    <row r="301">
      <c r="A301" s="8">
        <v>113.53</v>
      </c>
      <c r="B301" s="3" t="str">
        <f t="shared" si="1"/>
        <v>#REF!</v>
      </c>
    </row>
    <row r="302">
      <c r="A302" s="8">
        <v>115.19</v>
      </c>
      <c r="B302" s="3" t="str">
        <f t="shared" si="1"/>
        <v>#REF!</v>
      </c>
    </row>
    <row r="303">
      <c r="A303" s="9">
        <f>+1.14</f>
        <v>1.14</v>
      </c>
      <c r="B303" s="3" t="str">
        <f t="shared" si="1"/>
        <v>#REF!</v>
      </c>
    </row>
    <row r="304">
      <c r="A304" s="9">
        <f>+1%</f>
        <v>0.01</v>
      </c>
      <c r="B304" s="3" t="str">
        <f t="shared" si="1"/>
        <v>#REF!</v>
      </c>
    </row>
    <row r="305">
      <c r="A305" s="16">
        <v>39729.0</v>
      </c>
      <c r="B305" s="3" t="str">
        <f t="shared" si="1"/>
        <v>#REF!</v>
      </c>
    </row>
    <row r="306">
      <c r="A306" s="16">
        <v>212479.0</v>
      </c>
      <c r="B306" s="3" t="str">
        <f t="shared" si="1"/>
        <v>#REF!</v>
      </c>
    </row>
    <row r="307">
      <c r="A307" s="7">
        <v>41156.0</v>
      </c>
      <c r="B307" s="3" t="str">
        <f t="shared" si="1"/>
        <v>#REF!</v>
      </c>
    </row>
    <row r="308">
      <c r="A308" s="8">
        <v>115.1</v>
      </c>
      <c r="B308" s="3" t="str">
        <f t="shared" si="1"/>
        <v>#REF!</v>
      </c>
    </row>
    <row r="309">
      <c r="A309" s="8">
        <v>116.03</v>
      </c>
      <c r="B309" s="3" t="str">
        <f t="shared" si="1"/>
        <v>#REF!</v>
      </c>
    </row>
    <row r="310">
      <c r="A310" s="8">
        <v>113.4</v>
      </c>
      <c r="B310" s="3" t="str">
        <f t="shared" si="1"/>
        <v>#REF!</v>
      </c>
    </row>
    <row r="311">
      <c r="A311" s="8">
        <v>113.64</v>
      </c>
      <c r="B311" s="3" t="str">
        <f t="shared" si="1"/>
        <v>#REF!</v>
      </c>
    </row>
    <row r="312">
      <c r="A312" s="11">
        <v>-1.55</v>
      </c>
      <c r="B312" s="3" t="str">
        <f t="shared" si="1"/>
        <v>#REF!</v>
      </c>
    </row>
    <row r="313">
      <c r="A313" s="12">
        <v>-0.0135</v>
      </c>
      <c r="B313" s="3" t="str">
        <f t="shared" si="1"/>
        <v>#REF!</v>
      </c>
    </row>
    <row r="314">
      <c r="A314" s="17">
        <v>133511.0</v>
      </c>
      <c r="B314" s="3" t="str">
        <f t="shared" si="1"/>
        <v>#REF!</v>
      </c>
    </row>
    <row r="315">
      <c r="A315" s="17">
        <v>213529.0</v>
      </c>
      <c r="B315" s="3" t="str">
        <f t="shared" si="1"/>
        <v>#REF!</v>
      </c>
    </row>
    <row r="316">
      <c r="A316" s="7">
        <v>41157.0</v>
      </c>
      <c r="B316" s="3" t="str">
        <f t="shared" si="1"/>
        <v>#REF!</v>
      </c>
    </row>
    <row r="317">
      <c r="A317" s="8">
        <v>113.64</v>
      </c>
      <c r="B317" s="3" t="str">
        <f t="shared" si="1"/>
        <v>#REF!</v>
      </c>
    </row>
    <row r="318">
      <c r="A318" s="8">
        <v>113.87</v>
      </c>
      <c r="B318" s="3" t="str">
        <f t="shared" si="1"/>
        <v>#REF!</v>
      </c>
    </row>
    <row r="319">
      <c r="A319" s="8">
        <v>112.36</v>
      </c>
      <c r="B319" s="3" t="str">
        <f t="shared" si="1"/>
        <v>#REF!</v>
      </c>
    </row>
    <row r="320">
      <c r="A320" s="8">
        <v>112.7</v>
      </c>
      <c r="B320" s="3" t="str">
        <f t="shared" si="1"/>
        <v>#REF!</v>
      </c>
    </row>
    <row r="321">
      <c r="A321" s="11">
        <v>-0.94</v>
      </c>
      <c r="B321" s="3" t="str">
        <f t="shared" si="1"/>
        <v>#REF!</v>
      </c>
    </row>
    <row r="322">
      <c r="A322" s="12">
        <v>-0.0083</v>
      </c>
      <c r="B322" s="3" t="str">
        <f t="shared" si="1"/>
        <v>#REF!</v>
      </c>
    </row>
    <row r="323">
      <c r="A323" s="17">
        <v>141135.0</v>
      </c>
      <c r="B323" s="3" t="str">
        <f t="shared" si="1"/>
        <v>#REF!</v>
      </c>
    </row>
    <row r="324">
      <c r="A324" s="17">
        <v>234355.0</v>
      </c>
      <c r="B324" s="3" t="str">
        <f t="shared" si="1"/>
        <v>#REF!</v>
      </c>
    </row>
    <row r="325">
      <c r="A325" s="7">
        <v>41158.0</v>
      </c>
      <c r="B325" s="3" t="str">
        <f t="shared" si="1"/>
        <v>#REF!</v>
      </c>
    </row>
    <row r="326">
      <c r="A326" s="8">
        <v>113.62</v>
      </c>
      <c r="B326" s="3" t="str">
        <f t="shared" si="1"/>
        <v>#REF!</v>
      </c>
    </row>
    <row r="327">
      <c r="A327" s="8">
        <v>114.7</v>
      </c>
      <c r="B327" s="3" t="str">
        <f t="shared" si="1"/>
        <v>#REF!</v>
      </c>
    </row>
    <row r="328">
      <c r="A328" s="8">
        <v>112.15</v>
      </c>
      <c r="B328" s="3" t="str">
        <f t="shared" si="1"/>
        <v>#REF!</v>
      </c>
    </row>
    <row r="329">
      <c r="A329" s="8">
        <v>113.09</v>
      </c>
      <c r="B329" s="3" t="str">
        <f t="shared" si="1"/>
        <v>#REF!</v>
      </c>
    </row>
    <row r="330">
      <c r="A330" s="9">
        <f>+0.39</f>
        <v>0.39</v>
      </c>
      <c r="B330" s="3" t="str">
        <f t="shared" si="1"/>
        <v>#REF!</v>
      </c>
    </row>
    <row r="331">
      <c r="A331" s="9">
        <f>+0.35%</f>
        <v>0.0035</v>
      </c>
      <c r="B331" s="3" t="str">
        <f t="shared" si="1"/>
        <v>#REF!</v>
      </c>
    </row>
    <row r="332">
      <c r="A332" s="16">
        <v>153374.0</v>
      </c>
      <c r="B332" s="3" t="str">
        <f t="shared" si="1"/>
        <v>#REF!</v>
      </c>
    </row>
    <row r="333">
      <c r="A333" s="16">
        <v>243081.0</v>
      </c>
      <c r="B333" s="3" t="str">
        <f t="shared" si="1"/>
        <v>#REF!</v>
      </c>
    </row>
    <row r="334">
      <c r="A334" s="7">
        <v>41159.0</v>
      </c>
      <c r="B334" s="3" t="str">
        <f t="shared" si="1"/>
        <v>#REF!</v>
      </c>
    </row>
    <row r="335">
      <c r="A335" s="8">
        <v>112.44</v>
      </c>
      <c r="B335" s="3" t="str">
        <f t="shared" si="1"/>
        <v>#REF!</v>
      </c>
    </row>
    <row r="336">
      <c r="A336" s="8">
        <v>114.24</v>
      </c>
      <c r="B336" s="3" t="str">
        <f t="shared" si="1"/>
        <v>#REF!</v>
      </c>
    </row>
    <row r="337">
      <c r="A337" s="8">
        <v>112.0</v>
      </c>
      <c r="B337" s="3" t="str">
        <f t="shared" si="1"/>
        <v>#REF!</v>
      </c>
    </row>
    <row r="338">
      <c r="A338" s="8">
        <v>113.76</v>
      </c>
      <c r="B338" s="3" t="str">
        <f t="shared" si="1"/>
        <v>#REF!</v>
      </c>
    </row>
    <row r="339">
      <c r="A339" s="9">
        <f>+0.67</f>
        <v>0.67</v>
      </c>
      <c r="B339" s="3" t="str">
        <f t="shared" si="1"/>
        <v>#REF!</v>
      </c>
    </row>
    <row r="340">
      <c r="A340" s="9">
        <f>+0.59%</f>
        <v>0.0059</v>
      </c>
      <c r="B340" s="3" t="str">
        <f t="shared" si="1"/>
        <v>#REF!</v>
      </c>
    </row>
    <row r="341">
      <c r="A341" s="16">
        <v>168794.0</v>
      </c>
      <c r="B341" s="3" t="str">
        <f t="shared" si="1"/>
        <v>#REF!</v>
      </c>
    </row>
    <row r="342">
      <c r="A342" s="16">
        <v>256988.0</v>
      </c>
      <c r="B342" s="3" t="str">
        <f t="shared" si="1"/>
        <v>#REF!</v>
      </c>
    </row>
    <row r="343">
      <c r="A343" s="7">
        <v>41162.0</v>
      </c>
      <c r="B343" s="3" t="str">
        <f t="shared" si="1"/>
        <v>#REF!</v>
      </c>
    </row>
    <row r="344">
      <c r="A344" s="8">
        <v>113.68</v>
      </c>
      <c r="B344" s="3" t="str">
        <f t="shared" si="1"/>
        <v>#REF!</v>
      </c>
    </row>
    <row r="345">
      <c r="A345" s="8">
        <v>114.58</v>
      </c>
      <c r="B345" s="3" t="str">
        <f t="shared" si="1"/>
        <v>#REF!</v>
      </c>
    </row>
    <row r="346">
      <c r="A346" s="8">
        <v>113.46</v>
      </c>
      <c r="B346" s="3" t="str">
        <f t="shared" si="1"/>
        <v>#REF!</v>
      </c>
    </row>
    <row r="347">
      <c r="A347" s="8">
        <v>114.31</v>
      </c>
      <c r="B347" s="3" t="str">
        <f t="shared" si="1"/>
        <v>#REF!</v>
      </c>
    </row>
    <row r="348">
      <c r="A348" s="9">
        <f>+0.55</f>
        <v>0.55</v>
      </c>
      <c r="B348" s="3" t="str">
        <f t="shared" si="1"/>
        <v>#REF!</v>
      </c>
    </row>
    <row r="349">
      <c r="A349" s="9">
        <f>+0.48%</f>
        <v>0.0048</v>
      </c>
      <c r="B349" s="3" t="str">
        <f t="shared" si="1"/>
        <v>#REF!</v>
      </c>
    </row>
    <row r="350">
      <c r="A350" s="16">
        <v>129897.0</v>
      </c>
      <c r="B350" s="3" t="str">
        <f t="shared" si="1"/>
        <v>#REF!</v>
      </c>
    </row>
    <row r="351">
      <c r="A351" s="16">
        <v>269340.0</v>
      </c>
      <c r="B351" s="3" t="str">
        <f t="shared" si="1"/>
        <v>#REF!</v>
      </c>
    </row>
    <row r="352">
      <c r="A352" s="7">
        <v>41163.0</v>
      </c>
      <c r="B352" s="3" t="str">
        <f t="shared" si="1"/>
        <v>#REF!</v>
      </c>
    </row>
    <row r="353">
      <c r="A353" s="8">
        <v>114.15</v>
      </c>
      <c r="B353" s="3" t="str">
        <f t="shared" si="1"/>
        <v>#REF!</v>
      </c>
    </row>
    <row r="354">
      <c r="A354" s="8">
        <v>114.85</v>
      </c>
      <c r="B354" s="3" t="str">
        <f t="shared" si="1"/>
        <v>#REF!</v>
      </c>
    </row>
    <row r="355">
      <c r="A355" s="8">
        <v>113.9</v>
      </c>
      <c r="B355" s="3" t="str">
        <f t="shared" si="1"/>
        <v>#REF!</v>
      </c>
    </row>
    <row r="356">
      <c r="A356" s="8">
        <v>114.77</v>
      </c>
      <c r="B356" s="3" t="str">
        <f t="shared" si="1"/>
        <v>#REF!</v>
      </c>
    </row>
    <row r="357">
      <c r="A357" s="9">
        <f>+0.46</f>
        <v>0.46</v>
      </c>
      <c r="B357" s="3" t="str">
        <f t="shared" si="1"/>
        <v>#REF!</v>
      </c>
    </row>
    <row r="358">
      <c r="A358" s="9">
        <f>+0.4%</f>
        <v>0.004</v>
      </c>
      <c r="B358" s="3" t="str">
        <f t="shared" si="1"/>
        <v>#REF!</v>
      </c>
    </row>
    <row r="359">
      <c r="A359" s="16">
        <v>159590.0</v>
      </c>
      <c r="B359" s="3" t="str">
        <f t="shared" si="1"/>
        <v>#REF!</v>
      </c>
    </row>
    <row r="360">
      <c r="A360" s="16">
        <v>272415.0</v>
      </c>
      <c r="B360" s="3" t="str">
        <f t="shared" si="1"/>
        <v>#REF!</v>
      </c>
    </row>
    <row r="361">
      <c r="A361" s="7">
        <v>41164.0</v>
      </c>
      <c r="B361" s="3" t="str">
        <f t="shared" si="1"/>
        <v>#REF!</v>
      </c>
    </row>
    <row r="362">
      <c r="A362" s="8">
        <v>114.35</v>
      </c>
      <c r="B362" s="3" t="str">
        <f t="shared" si="1"/>
        <v>#REF!</v>
      </c>
    </row>
    <row r="363">
      <c r="A363" s="8">
        <v>116.0</v>
      </c>
      <c r="B363" s="3" t="str">
        <f t="shared" si="1"/>
        <v>#REF!</v>
      </c>
    </row>
    <row r="364">
      <c r="A364" s="8">
        <v>114.34</v>
      </c>
      <c r="B364" s="3" t="str">
        <f t="shared" si="1"/>
        <v>#REF!</v>
      </c>
    </row>
    <row r="365">
      <c r="A365" s="8">
        <v>115.33</v>
      </c>
      <c r="B365" s="3" t="str">
        <f t="shared" si="1"/>
        <v>#REF!</v>
      </c>
    </row>
    <row r="366">
      <c r="A366" s="9">
        <f>+0.56</f>
        <v>0.56</v>
      </c>
      <c r="B366" s="3" t="str">
        <f t="shared" si="1"/>
        <v>#REF!</v>
      </c>
    </row>
    <row r="367">
      <c r="A367" s="9">
        <f>+0.49%</f>
        <v>0.0049</v>
      </c>
      <c r="B367" s="3" t="str">
        <f t="shared" si="1"/>
        <v>#REF!</v>
      </c>
    </row>
    <row r="368">
      <c r="A368" s="16">
        <v>226728.0</v>
      </c>
      <c r="B368" s="3" t="str">
        <f t="shared" si="1"/>
        <v>#REF!</v>
      </c>
    </row>
    <row r="369">
      <c r="A369" s="16">
        <v>270502.0</v>
      </c>
      <c r="B369" s="3" t="str">
        <f t="shared" si="1"/>
        <v>#REF!</v>
      </c>
    </row>
    <row r="370">
      <c r="A370" s="7">
        <v>41165.0</v>
      </c>
      <c r="B370" s="3" t="str">
        <f t="shared" si="1"/>
        <v>#REF!</v>
      </c>
    </row>
    <row r="371">
      <c r="A371" s="8">
        <v>115.19</v>
      </c>
      <c r="B371" s="3" t="str">
        <f t="shared" si="1"/>
        <v>#REF!</v>
      </c>
    </row>
    <row r="372">
      <c r="A372" s="8">
        <v>116.89</v>
      </c>
      <c r="B372" s="3" t="str">
        <f t="shared" si="1"/>
        <v>#REF!</v>
      </c>
    </row>
    <row r="373">
      <c r="A373" s="8">
        <v>114.38</v>
      </c>
      <c r="B373" s="3" t="str">
        <f t="shared" si="1"/>
        <v>#REF!</v>
      </c>
    </row>
    <row r="374">
      <c r="A374" s="8">
        <v>115.88</v>
      </c>
      <c r="B374" s="3" t="str">
        <f t="shared" si="1"/>
        <v>#REF!</v>
      </c>
    </row>
    <row r="375">
      <c r="A375" s="9">
        <f>+0.55</f>
        <v>0.55</v>
      </c>
      <c r="B375" s="3" t="str">
        <f t="shared" si="1"/>
        <v>#REF!</v>
      </c>
    </row>
    <row r="376">
      <c r="A376" s="9">
        <f>+0.48%</f>
        <v>0.0048</v>
      </c>
      <c r="B376" s="3" t="str">
        <f t="shared" si="1"/>
        <v>#REF!</v>
      </c>
    </row>
    <row r="377">
      <c r="A377" s="16">
        <v>233579.0</v>
      </c>
      <c r="B377" s="3" t="str">
        <f t="shared" si="1"/>
        <v>#REF!</v>
      </c>
    </row>
    <row r="378">
      <c r="A378" s="16">
        <v>262653.0</v>
      </c>
      <c r="B378" s="3" t="str">
        <f t="shared" si="1"/>
        <v>#REF!</v>
      </c>
    </row>
    <row r="379">
      <c r="A379" s="7">
        <v>41166.0</v>
      </c>
      <c r="B379" s="3" t="str">
        <f t="shared" si="1"/>
        <v>#REF!</v>
      </c>
    </row>
    <row r="380">
      <c r="A380" s="8">
        <v>115.66</v>
      </c>
      <c r="B380" s="3" t="str">
        <f t="shared" si="1"/>
        <v>#REF!</v>
      </c>
    </row>
    <row r="381">
      <c r="A381" s="8">
        <v>117.95</v>
      </c>
      <c r="B381" s="3" t="str">
        <f t="shared" si="1"/>
        <v>#REF!</v>
      </c>
    </row>
    <row r="382">
      <c r="A382" s="8">
        <v>115.58</v>
      </c>
      <c r="B382" s="3" t="str">
        <f t="shared" si="1"/>
        <v>#REF!</v>
      </c>
    </row>
    <row r="383">
      <c r="A383" s="8">
        <v>116.66</v>
      </c>
      <c r="B383" s="3" t="str">
        <f t="shared" si="1"/>
        <v>#REF!</v>
      </c>
    </row>
    <row r="384">
      <c r="A384" s="9">
        <f>+0.78</f>
        <v>0.78</v>
      </c>
      <c r="B384" s="3" t="str">
        <f t="shared" si="1"/>
        <v>#REF!</v>
      </c>
    </row>
    <row r="385">
      <c r="A385" s="9">
        <f>+0.67%</f>
        <v>0.0067</v>
      </c>
      <c r="B385" s="3" t="str">
        <f t="shared" si="1"/>
        <v>#REF!</v>
      </c>
    </row>
    <row r="386">
      <c r="A386" s="16">
        <v>181373.0</v>
      </c>
      <c r="B386" s="3" t="str">
        <f t="shared" si="1"/>
        <v>#REF!</v>
      </c>
    </row>
    <row r="387">
      <c r="A387" s="16">
        <v>252825.0</v>
      </c>
      <c r="B387" s="3" t="str">
        <f t="shared" si="1"/>
        <v>#REF!</v>
      </c>
    </row>
    <row r="388">
      <c r="A388" s="7">
        <v>41169.0</v>
      </c>
      <c r="B388" s="3" t="str">
        <f t="shared" si="1"/>
        <v>#REF!</v>
      </c>
    </row>
    <row r="389">
      <c r="A389" s="8">
        <v>116.67</v>
      </c>
      <c r="B389" s="3" t="str">
        <f t="shared" si="1"/>
        <v>#REF!</v>
      </c>
    </row>
    <row r="390">
      <c r="A390" s="8">
        <v>117.02</v>
      </c>
      <c r="B390" s="3" t="str">
        <f t="shared" si="1"/>
        <v>#REF!</v>
      </c>
    </row>
    <row r="391">
      <c r="A391" s="8">
        <v>111.5</v>
      </c>
      <c r="B391" s="3" t="str">
        <f t="shared" si="1"/>
        <v>#REF!</v>
      </c>
    </row>
    <row r="392">
      <c r="A392" s="8">
        <v>113.79</v>
      </c>
      <c r="B392" s="3" t="str">
        <f t="shared" si="1"/>
        <v>#REF!</v>
      </c>
    </row>
    <row r="393">
      <c r="A393" s="11">
        <v>-2.87</v>
      </c>
      <c r="B393" s="3" t="str">
        <f t="shared" si="1"/>
        <v>#REF!</v>
      </c>
    </row>
    <row r="394">
      <c r="A394" s="12">
        <v>-0.0246</v>
      </c>
      <c r="B394" s="3" t="str">
        <f t="shared" si="1"/>
        <v>#REF!</v>
      </c>
    </row>
    <row r="395">
      <c r="A395" s="17">
        <v>212968.0</v>
      </c>
      <c r="B395" s="3" t="str">
        <f t="shared" si="1"/>
        <v>#REF!</v>
      </c>
    </row>
    <row r="396">
      <c r="A396" s="17">
        <v>233328.0</v>
      </c>
      <c r="B396" s="3" t="str">
        <f t="shared" si="1"/>
        <v>#REF!</v>
      </c>
    </row>
    <row r="397">
      <c r="A397" s="7">
        <v>41170.0</v>
      </c>
      <c r="B397" s="3" t="str">
        <f t="shared" si="1"/>
        <v>#REF!</v>
      </c>
    </row>
    <row r="398">
      <c r="A398" s="8">
        <v>113.45</v>
      </c>
      <c r="B398" s="3" t="str">
        <f t="shared" si="1"/>
        <v>#REF!</v>
      </c>
    </row>
    <row r="399">
      <c r="A399" s="8">
        <v>114.42</v>
      </c>
      <c r="B399" s="3" t="str">
        <f t="shared" si="1"/>
        <v>#REF!</v>
      </c>
    </row>
    <row r="400">
      <c r="A400" s="8">
        <v>111.61</v>
      </c>
      <c r="B400" s="3" t="str">
        <f t="shared" si="1"/>
        <v>#REF!</v>
      </c>
    </row>
    <row r="401">
      <c r="A401" s="8">
        <v>112.03</v>
      </c>
      <c r="B401" s="3" t="str">
        <f t="shared" si="1"/>
        <v>#REF!</v>
      </c>
    </row>
    <row r="402">
      <c r="A402" s="11">
        <v>-1.76</v>
      </c>
      <c r="B402" s="3" t="str">
        <f t="shared" si="1"/>
        <v>#REF!</v>
      </c>
    </row>
    <row r="403">
      <c r="A403" s="12">
        <v>-0.0155</v>
      </c>
      <c r="B403" s="3" t="str">
        <f t="shared" si="1"/>
        <v>#REF!</v>
      </c>
    </row>
    <row r="404">
      <c r="A404" s="17">
        <v>211982.0</v>
      </c>
      <c r="B404" s="3" t="str">
        <f t="shared" si="1"/>
        <v>#REF!</v>
      </c>
    </row>
    <row r="405">
      <c r="A405" s="17">
        <v>232231.0</v>
      </c>
      <c r="B405" s="3" t="str">
        <f t="shared" si="1"/>
        <v>#REF!</v>
      </c>
    </row>
    <row r="406">
      <c r="A406" s="7">
        <v>41171.0</v>
      </c>
      <c r="B406" s="3" t="str">
        <f t="shared" si="1"/>
        <v>#REF!</v>
      </c>
    </row>
    <row r="407">
      <c r="A407" s="8">
        <v>111.71</v>
      </c>
      <c r="B407" s="3" t="str">
        <f t="shared" si="1"/>
        <v>#REF!</v>
      </c>
    </row>
    <row r="408">
      <c r="A408" s="8">
        <v>112.98</v>
      </c>
      <c r="B408" s="3" t="str">
        <f t="shared" si="1"/>
        <v>#REF!</v>
      </c>
    </row>
    <row r="409">
      <c r="A409" s="8">
        <v>107.4</v>
      </c>
      <c r="B409" s="3" t="str">
        <f t="shared" si="1"/>
        <v>#REF!</v>
      </c>
    </row>
    <row r="410">
      <c r="A410" s="8">
        <v>108.19</v>
      </c>
      <c r="B410" s="3" t="str">
        <f t="shared" si="1"/>
        <v>#REF!</v>
      </c>
    </row>
    <row r="411">
      <c r="A411" s="11">
        <v>-3.84</v>
      </c>
      <c r="B411" s="3" t="str">
        <f t="shared" si="1"/>
        <v>#REF!</v>
      </c>
    </row>
    <row r="412">
      <c r="A412" s="12">
        <v>-0.0343</v>
      </c>
      <c r="B412" s="3" t="str">
        <f t="shared" si="1"/>
        <v>#REF!</v>
      </c>
    </row>
    <row r="413">
      <c r="A413" s="17">
        <v>298801.0</v>
      </c>
      <c r="B413" s="3" t="str">
        <f t="shared" si="1"/>
        <v>#REF!</v>
      </c>
    </row>
    <row r="414">
      <c r="A414" s="17">
        <v>223480.0</v>
      </c>
      <c r="B414" s="3" t="str">
        <f t="shared" si="1"/>
        <v>#REF!</v>
      </c>
    </row>
    <row r="415">
      <c r="A415" s="7">
        <v>41172.0</v>
      </c>
      <c r="B415" s="3" t="str">
        <f t="shared" si="1"/>
        <v>#REF!</v>
      </c>
    </row>
    <row r="416">
      <c r="A416" s="8">
        <v>108.18</v>
      </c>
      <c r="B416" s="3" t="str">
        <f t="shared" si="1"/>
        <v>#REF!</v>
      </c>
    </row>
    <row r="417">
      <c r="A417" s="8">
        <v>110.65</v>
      </c>
      <c r="B417" s="3" t="str">
        <f t="shared" si="1"/>
        <v>#REF!</v>
      </c>
    </row>
    <row r="418">
      <c r="A418" s="8">
        <v>107.1</v>
      </c>
      <c r="B418" s="3" t="str">
        <f t="shared" si="1"/>
        <v>#REF!</v>
      </c>
    </row>
    <row r="419">
      <c r="A419" s="8">
        <v>110.03</v>
      </c>
      <c r="B419" s="3" t="str">
        <f t="shared" si="1"/>
        <v>#REF!</v>
      </c>
    </row>
    <row r="420">
      <c r="A420" s="9">
        <f>+1.84</f>
        <v>1.84</v>
      </c>
      <c r="B420" s="3" t="str">
        <f t="shared" si="1"/>
        <v>#REF!</v>
      </c>
    </row>
    <row r="421">
      <c r="A421" s="9">
        <f>+1.7%</f>
        <v>0.017</v>
      </c>
      <c r="B421" s="3" t="str">
        <f t="shared" si="1"/>
        <v>#REF!</v>
      </c>
    </row>
    <row r="422">
      <c r="A422" s="16">
        <v>250449.0</v>
      </c>
      <c r="B422" s="3" t="str">
        <f t="shared" si="1"/>
        <v>#REF!</v>
      </c>
    </row>
    <row r="423">
      <c r="A423" s="16">
        <v>229950.0</v>
      </c>
      <c r="B423" s="3" t="str">
        <f t="shared" si="1"/>
        <v>#REF!</v>
      </c>
    </row>
    <row r="424">
      <c r="A424" s="7">
        <v>41173.0</v>
      </c>
      <c r="B424" s="3" t="str">
        <f t="shared" si="1"/>
        <v>#REF!</v>
      </c>
    </row>
    <row r="425">
      <c r="A425" s="8">
        <v>110.5</v>
      </c>
      <c r="B425" s="3" t="str">
        <f t="shared" si="1"/>
        <v>#REF!</v>
      </c>
    </row>
    <row r="426">
      <c r="A426" s="8">
        <v>111.7</v>
      </c>
      <c r="B426" s="3" t="str">
        <f t="shared" si="1"/>
        <v>#REF!</v>
      </c>
    </row>
    <row r="427">
      <c r="A427" s="8">
        <v>110.08</v>
      </c>
      <c r="B427" s="3" t="str">
        <f t="shared" si="1"/>
        <v>#REF!</v>
      </c>
    </row>
    <row r="428">
      <c r="A428" s="8">
        <v>111.42</v>
      </c>
      <c r="B428" s="3" t="str">
        <f t="shared" si="1"/>
        <v>#REF!</v>
      </c>
    </row>
    <row r="429">
      <c r="A429" s="9">
        <f>+1.39</f>
        <v>1.39</v>
      </c>
      <c r="B429" s="3" t="str">
        <f t="shared" si="1"/>
        <v>#REF!</v>
      </c>
    </row>
    <row r="430">
      <c r="A430" s="9">
        <f>+1.26%</f>
        <v>0.0126</v>
      </c>
      <c r="B430" s="3" t="str">
        <f t="shared" si="1"/>
        <v>#REF!</v>
      </c>
    </row>
    <row r="431">
      <c r="A431" s="16">
        <v>161966.0</v>
      </c>
      <c r="B431" s="3" t="str">
        <f t="shared" si="1"/>
        <v>#REF!</v>
      </c>
    </row>
    <row r="432">
      <c r="A432" s="16">
        <v>213985.0</v>
      </c>
      <c r="B432" s="3" t="str">
        <f t="shared" si="1"/>
        <v>#REF!</v>
      </c>
    </row>
    <row r="433">
      <c r="A433" s="7">
        <v>41176.0</v>
      </c>
      <c r="B433" s="3" t="str">
        <f t="shared" si="1"/>
        <v>#REF!</v>
      </c>
    </row>
    <row r="434">
      <c r="A434" s="8">
        <v>111.5</v>
      </c>
      <c r="B434" s="3" t="str">
        <f t="shared" si="1"/>
        <v>#REF!</v>
      </c>
    </row>
    <row r="435">
      <c r="A435" s="8">
        <v>111.56</v>
      </c>
      <c r="B435" s="3" t="str">
        <f t="shared" si="1"/>
        <v>#REF!</v>
      </c>
    </row>
    <row r="436">
      <c r="A436" s="8">
        <v>108.78</v>
      </c>
      <c r="B436" s="3" t="str">
        <f t="shared" si="1"/>
        <v>#REF!</v>
      </c>
    </row>
    <row r="437">
      <c r="A437" s="8">
        <v>109.81</v>
      </c>
      <c r="B437" s="3" t="str">
        <f t="shared" si="1"/>
        <v>#REF!</v>
      </c>
    </row>
    <row r="438">
      <c r="A438" s="11">
        <v>-1.61</v>
      </c>
      <c r="B438" s="3" t="str">
        <f t="shared" si="1"/>
        <v>#REF!</v>
      </c>
    </row>
    <row r="439">
      <c r="A439" s="12">
        <v>-0.0144</v>
      </c>
      <c r="B439" s="3" t="str">
        <f t="shared" si="1"/>
        <v>#REF!</v>
      </c>
    </row>
    <row r="440">
      <c r="A440" s="17">
        <v>187245.0</v>
      </c>
      <c r="B440" s="3" t="str">
        <f t="shared" si="1"/>
        <v>#REF!</v>
      </c>
    </row>
    <row r="441">
      <c r="A441" s="17">
        <v>208997.0</v>
      </c>
      <c r="B441" s="3" t="str">
        <f t="shared" si="1"/>
        <v>#REF!</v>
      </c>
    </row>
    <row r="442">
      <c r="A442" s="7">
        <v>41177.0</v>
      </c>
      <c r="B442" s="3" t="str">
        <f t="shared" si="1"/>
        <v>#REF!</v>
      </c>
    </row>
    <row r="443">
      <c r="A443" s="8">
        <v>109.93</v>
      </c>
      <c r="B443" s="3" t="str">
        <f t="shared" si="1"/>
        <v>#REF!</v>
      </c>
    </row>
    <row r="444">
      <c r="A444" s="8">
        <v>111.47</v>
      </c>
      <c r="B444" s="3" t="str">
        <f t="shared" si="1"/>
        <v>#REF!</v>
      </c>
    </row>
    <row r="445">
      <c r="A445" s="8">
        <v>109.44</v>
      </c>
      <c r="B445" s="3" t="str">
        <f t="shared" si="1"/>
        <v>#REF!</v>
      </c>
    </row>
    <row r="446">
      <c r="A446" s="8">
        <v>110.45</v>
      </c>
      <c r="B446" s="3" t="str">
        <f t="shared" si="1"/>
        <v>#REF!</v>
      </c>
    </row>
    <row r="447">
      <c r="A447" s="9">
        <f>+0.64</f>
        <v>0.64</v>
      </c>
      <c r="B447" s="3" t="str">
        <f t="shared" si="1"/>
        <v>#REF!</v>
      </c>
    </row>
    <row r="448">
      <c r="A448" s="9">
        <f>+0.58%</f>
        <v>0.0058</v>
      </c>
      <c r="B448" s="3" t="str">
        <f t="shared" si="1"/>
        <v>#REF!</v>
      </c>
    </row>
    <row r="449">
      <c r="A449" s="16">
        <v>195935.0</v>
      </c>
      <c r="B449" s="3" t="str">
        <f t="shared" si="1"/>
        <v>#REF!</v>
      </c>
    </row>
    <row r="450">
      <c r="A450" s="16">
        <v>209212.0</v>
      </c>
      <c r="B450" s="3" t="str">
        <f t="shared" si="1"/>
        <v>#REF!</v>
      </c>
    </row>
    <row r="451">
      <c r="A451" s="7">
        <v>41178.0</v>
      </c>
      <c r="B451" s="3" t="str">
        <f t="shared" si="1"/>
        <v>#REF!</v>
      </c>
    </row>
    <row r="452">
      <c r="A452" s="8">
        <v>109.88</v>
      </c>
      <c r="B452" s="3" t="str">
        <f t="shared" si="1"/>
        <v>#REF!</v>
      </c>
    </row>
    <row r="453">
      <c r="A453" s="8">
        <v>110.23</v>
      </c>
      <c r="B453" s="3" t="str">
        <f t="shared" si="1"/>
        <v>#REF!</v>
      </c>
    </row>
    <row r="454">
      <c r="A454" s="8">
        <v>108.45</v>
      </c>
      <c r="B454" s="3" t="str">
        <f t="shared" si="1"/>
        <v>#REF!</v>
      </c>
    </row>
    <row r="455">
      <c r="A455" s="8">
        <v>110.04</v>
      </c>
      <c r="B455" s="3" t="str">
        <f t="shared" si="1"/>
        <v>#REF!</v>
      </c>
    </row>
    <row r="456">
      <c r="A456" s="11">
        <v>-0.41</v>
      </c>
      <c r="B456" s="3" t="str">
        <f t="shared" si="1"/>
        <v>#REF!</v>
      </c>
    </row>
    <row r="457">
      <c r="A457" s="12">
        <v>-0.0037</v>
      </c>
      <c r="B457" s="3" t="str">
        <f t="shared" si="1"/>
        <v>#REF!</v>
      </c>
    </row>
    <row r="458">
      <c r="A458" s="17">
        <v>198470.0</v>
      </c>
      <c r="B458" s="3" t="str">
        <f t="shared" si="1"/>
        <v>#REF!</v>
      </c>
    </row>
    <row r="459">
      <c r="A459" s="17">
        <v>207825.0</v>
      </c>
      <c r="B459" s="3" t="str">
        <f t="shared" si="1"/>
        <v>#REF!</v>
      </c>
    </row>
    <row r="460">
      <c r="A460" s="7">
        <v>41179.0</v>
      </c>
      <c r="B460" s="3" t="str">
        <f t="shared" si="1"/>
        <v>#REF!</v>
      </c>
    </row>
    <row r="461">
      <c r="A461" s="8">
        <v>110.17</v>
      </c>
      <c r="B461" s="3" t="str">
        <f t="shared" si="1"/>
        <v>#REF!</v>
      </c>
    </row>
    <row r="462">
      <c r="A462" s="8">
        <v>112.5</v>
      </c>
      <c r="B462" s="3" t="str">
        <f t="shared" si="1"/>
        <v>#REF!</v>
      </c>
    </row>
    <row r="463">
      <c r="A463" s="8">
        <v>109.68</v>
      </c>
      <c r="B463" s="3" t="str">
        <f t="shared" si="1"/>
        <v>#REF!</v>
      </c>
    </row>
    <row r="464">
      <c r="A464" s="8">
        <v>112.01</v>
      </c>
      <c r="B464" s="3" t="str">
        <f t="shared" si="1"/>
        <v>#REF!</v>
      </c>
    </row>
    <row r="465">
      <c r="A465" s="9">
        <f>+1.97</f>
        <v>1.97</v>
      </c>
      <c r="B465" s="3" t="str">
        <f t="shared" si="1"/>
        <v>#REF!</v>
      </c>
    </row>
    <row r="466">
      <c r="A466" s="9">
        <f>+1.79%</f>
        <v>0.0179</v>
      </c>
      <c r="B466" s="3" t="str">
        <f t="shared" si="1"/>
        <v>#REF!</v>
      </c>
    </row>
    <row r="467">
      <c r="A467" s="16">
        <v>226562.0</v>
      </c>
      <c r="B467" s="3" t="str">
        <f t="shared" si="1"/>
        <v>#REF!</v>
      </c>
    </row>
    <row r="468">
      <c r="A468" s="16">
        <v>203415.0</v>
      </c>
      <c r="B468" s="3" t="str">
        <f t="shared" si="1"/>
        <v>#REF!</v>
      </c>
    </row>
    <row r="469">
      <c r="A469" s="7">
        <v>41180.0</v>
      </c>
      <c r="B469" s="3" t="str">
        <f t="shared" si="1"/>
        <v>#REF!</v>
      </c>
    </row>
    <row r="470">
      <c r="A470" s="8">
        <v>112.53</v>
      </c>
      <c r="B470" s="3" t="str">
        <f t="shared" si="1"/>
        <v>#REF!</v>
      </c>
    </row>
    <row r="471">
      <c r="A471" s="8">
        <v>113.4</v>
      </c>
      <c r="B471" s="3" t="str">
        <f t="shared" si="1"/>
        <v>#REF!</v>
      </c>
    </row>
    <row r="472">
      <c r="A472" s="8">
        <v>111.52</v>
      </c>
      <c r="B472" s="3" t="str">
        <f t="shared" si="1"/>
        <v>#REF!</v>
      </c>
    </row>
    <row r="473">
      <c r="A473" s="8">
        <v>112.39</v>
      </c>
      <c r="B473" s="3" t="str">
        <f t="shared" si="1"/>
        <v>#REF!</v>
      </c>
    </row>
    <row r="474">
      <c r="A474" s="9">
        <f>+0.38</f>
        <v>0.38</v>
      </c>
      <c r="B474" s="3" t="str">
        <f t="shared" si="1"/>
        <v>#REF!</v>
      </c>
    </row>
    <row r="475">
      <c r="A475" s="9">
        <f>+0.34%</f>
        <v>0.0034</v>
      </c>
      <c r="B475" s="3" t="str">
        <f t="shared" si="1"/>
        <v>#REF!</v>
      </c>
    </row>
    <row r="476">
      <c r="A476" s="16">
        <v>184795.0</v>
      </c>
      <c r="B476" s="3" t="str">
        <f t="shared" si="1"/>
        <v>#REF!</v>
      </c>
    </row>
    <row r="477">
      <c r="A477" s="16">
        <v>191095.0</v>
      </c>
      <c r="B477" s="3" t="str">
        <f t="shared" si="1"/>
        <v>#REF!</v>
      </c>
    </row>
    <row r="478">
      <c r="A478" s="7">
        <v>41183.0</v>
      </c>
      <c r="B478" s="3" t="str">
        <f t="shared" si="1"/>
        <v>#REF!</v>
      </c>
    </row>
    <row r="479">
      <c r="A479" s="8">
        <v>112.34</v>
      </c>
      <c r="B479" s="3" t="str">
        <f t="shared" si="1"/>
        <v>#REF!</v>
      </c>
    </row>
    <row r="480">
      <c r="A480" s="8">
        <v>113.27</v>
      </c>
      <c r="B480" s="3" t="str">
        <f t="shared" si="1"/>
        <v>#REF!</v>
      </c>
    </row>
    <row r="481">
      <c r="A481" s="8">
        <v>111.47</v>
      </c>
      <c r="B481" s="3" t="str">
        <f t="shared" si="1"/>
        <v>#REF!</v>
      </c>
    </row>
    <row r="482">
      <c r="A482" s="8">
        <v>112.19</v>
      </c>
      <c r="B482" s="3" t="str">
        <f t="shared" si="1"/>
        <v>#REF!</v>
      </c>
    </row>
    <row r="483">
      <c r="A483" s="11">
        <v>-0.2</v>
      </c>
      <c r="B483" s="3" t="str">
        <f t="shared" si="1"/>
        <v>#REF!</v>
      </c>
    </row>
    <row r="484">
      <c r="A484" s="12">
        <v>-0.0018</v>
      </c>
      <c r="B484" s="3" t="str">
        <f t="shared" si="1"/>
        <v>#REF!</v>
      </c>
    </row>
    <row r="485">
      <c r="A485" s="17">
        <v>161820.0</v>
      </c>
      <c r="B485" s="3" t="str">
        <f t="shared" si="1"/>
        <v>#REF!</v>
      </c>
    </row>
    <row r="486">
      <c r="A486" s="17">
        <v>177899.0</v>
      </c>
      <c r="B486" s="3" t="str">
        <f t="shared" si="1"/>
        <v>#REF!</v>
      </c>
    </row>
    <row r="487">
      <c r="A487" s="7">
        <v>41184.0</v>
      </c>
      <c r="B487" s="3" t="str">
        <f t="shared" si="1"/>
        <v>#REF!</v>
      </c>
    </row>
    <row r="488">
      <c r="A488" s="8">
        <v>112.28</v>
      </c>
      <c r="B488" s="3" t="str">
        <f t="shared" si="1"/>
        <v>#REF!</v>
      </c>
    </row>
    <row r="489">
      <c r="A489" s="8">
        <v>112.45</v>
      </c>
      <c r="B489" s="3" t="str">
        <f t="shared" si="1"/>
        <v>#REF!</v>
      </c>
    </row>
    <row r="490">
      <c r="A490" s="8">
        <v>111.27</v>
      </c>
      <c r="B490" s="3" t="str">
        <f t="shared" si="1"/>
        <v>#REF!</v>
      </c>
    </row>
    <row r="491">
      <c r="A491" s="8">
        <v>111.57</v>
      </c>
      <c r="B491" s="3" t="str">
        <f t="shared" si="1"/>
        <v>#REF!</v>
      </c>
    </row>
    <row r="492">
      <c r="A492" s="11">
        <v>-0.62</v>
      </c>
      <c r="B492" s="3" t="str">
        <f t="shared" si="1"/>
        <v>#REF!</v>
      </c>
    </row>
    <row r="493">
      <c r="A493" s="12">
        <v>-0.0055</v>
      </c>
      <c r="B493" s="3" t="str">
        <f t="shared" si="1"/>
        <v>#REF!</v>
      </c>
    </row>
    <row r="494">
      <c r="A494" s="17">
        <v>152706.0</v>
      </c>
      <c r="B494" s="3" t="str">
        <f t="shared" si="1"/>
        <v>#REF!</v>
      </c>
    </row>
    <row r="495">
      <c r="A495" s="17">
        <v>170575.0</v>
      </c>
      <c r="B495" s="3" t="str">
        <f t="shared" si="1"/>
        <v>#REF!</v>
      </c>
    </row>
    <row r="496">
      <c r="A496" s="7">
        <v>41185.0</v>
      </c>
      <c r="B496" s="3" t="str">
        <f t="shared" si="1"/>
        <v>#REF!</v>
      </c>
    </row>
    <row r="497">
      <c r="A497" s="8">
        <v>111.36</v>
      </c>
      <c r="B497" s="3" t="str">
        <f t="shared" si="1"/>
        <v>#REF!</v>
      </c>
    </row>
    <row r="498">
      <c r="A498" s="8">
        <v>111.36</v>
      </c>
      <c r="B498" s="3" t="str">
        <f t="shared" si="1"/>
        <v>#REF!</v>
      </c>
    </row>
    <row r="499">
      <c r="A499" s="8">
        <v>107.67</v>
      </c>
      <c r="B499" s="3" t="str">
        <f t="shared" si="1"/>
        <v>#REF!</v>
      </c>
    </row>
    <row r="500">
      <c r="A500" s="8">
        <v>108.17</v>
      </c>
      <c r="B500" s="3" t="str">
        <f t="shared" si="1"/>
        <v>#REF!</v>
      </c>
    </row>
    <row r="501">
      <c r="A501" s="11">
        <v>-3.4</v>
      </c>
      <c r="B501" s="3" t="str">
        <f t="shared" si="1"/>
        <v>#REF!</v>
      </c>
    </row>
    <row r="502">
      <c r="A502" s="12">
        <v>-0.0305</v>
      </c>
      <c r="B502" s="3" t="str">
        <f t="shared" si="1"/>
        <v>#REF!</v>
      </c>
    </row>
    <row r="503">
      <c r="A503" s="17">
        <v>240499.0</v>
      </c>
      <c r="B503" s="3" t="str">
        <f t="shared" si="1"/>
        <v>#REF!</v>
      </c>
    </row>
    <row r="504">
      <c r="A504" s="17">
        <v>162995.0</v>
      </c>
      <c r="B504" s="3" t="str">
        <f t="shared" si="1"/>
        <v>#REF!</v>
      </c>
    </row>
    <row r="505">
      <c r="A505" s="7">
        <v>41186.0</v>
      </c>
      <c r="B505" s="3" t="str">
        <f t="shared" si="1"/>
        <v>#REF!</v>
      </c>
    </row>
    <row r="506">
      <c r="A506" s="8">
        <v>108.2</v>
      </c>
      <c r="B506" s="3" t="str">
        <f t="shared" si="1"/>
        <v>#REF!</v>
      </c>
    </row>
    <row r="507">
      <c r="A507" s="8">
        <v>112.69</v>
      </c>
      <c r="B507" s="3" t="str">
        <f t="shared" si="1"/>
        <v>#REF!</v>
      </c>
    </row>
    <row r="508">
      <c r="A508" s="8">
        <v>108.02</v>
      </c>
      <c r="B508" s="3" t="str">
        <f t="shared" si="1"/>
        <v>#REF!</v>
      </c>
    </row>
    <row r="509">
      <c r="A509" s="8">
        <v>112.58</v>
      </c>
      <c r="B509" s="3" t="str">
        <f t="shared" si="1"/>
        <v>#REF!</v>
      </c>
    </row>
    <row r="510">
      <c r="A510" s="9">
        <f>+4.41</f>
        <v>4.41</v>
      </c>
      <c r="B510" s="3" t="str">
        <f t="shared" si="1"/>
        <v>#REF!</v>
      </c>
    </row>
    <row r="511">
      <c r="A511" s="9">
        <f>+4.08%</f>
        <v>0.0408</v>
      </c>
      <c r="B511" s="3" t="str">
        <f t="shared" si="1"/>
        <v>#REF!</v>
      </c>
    </row>
    <row r="512">
      <c r="A512" s="16">
        <v>240031.0</v>
      </c>
      <c r="B512" s="3" t="str">
        <f t="shared" si="1"/>
        <v>#REF!</v>
      </c>
    </row>
    <row r="513">
      <c r="A513" s="16">
        <v>154340.0</v>
      </c>
      <c r="B513" s="3" t="str">
        <f t="shared" si="1"/>
        <v>#REF!</v>
      </c>
    </row>
    <row r="514">
      <c r="A514" s="7">
        <v>41187.0</v>
      </c>
      <c r="B514" s="3" t="str">
        <f t="shared" si="1"/>
        <v>#REF!</v>
      </c>
    </row>
    <row r="515">
      <c r="A515" s="8">
        <v>112.45</v>
      </c>
      <c r="B515" s="3" t="str">
        <f t="shared" si="1"/>
        <v>#REF!</v>
      </c>
    </row>
    <row r="516">
      <c r="A516" s="8">
        <v>113.05</v>
      </c>
      <c r="B516" s="3" t="str">
        <f t="shared" si="1"/>
        <v>#REF!</v>
      </c>
    </row>
    <row r="517">
      <c r="A517" s="8">
        <v>110.54</v>
      </c>
      <c r="B517" s="3" t="str">
        <f t="shared" si="1"/>
        <v>#REF!</v>
      </c>
    </row>
    <row r="518">
      <c r="A518" s="8">
        <v>112.02</v>
      </c>
      <c r="B518" s="3" t="str">
        <f t="shared" si="1"/>
        <v>#REF!</v>
      </c>
    </row>
    <row r="519">
      <c r="A519" s="11">
        <v>-0.56</v>
      </c>
      <c r="B519" s="3" t="str">
        <f t="shared" si="1"/>
        <v>#REF!</v>
      </c>
    </row>
    <row r="520">
      <c r="A520" s="12">
        <v>-0.005</v>
      </c>
      <c r="B520" s="3" t="str">
        <f t="shared" si="1"/>
        <v>#REF!</v>
      </c>
    </row>
    <row r="521">
      <c r="A521" s="17">
        <v>237738.0</v>
      </c>
      <c r="B521" s="3" t="str">
        <f t="shared" si="1"/>
        <v>#REF!</v>
      </c>
    </row>
    <row r="522">
      <c r="A522" s="17">
        <v>141770.0</v>
      </c>
      <c r="B522" s="3" t="str">
        <f t="shared" si="1"/>
        <v>#REF!</v>
      </c>
    </row>
    <row r="523">
      <c r="A523" s="7">
        <v>41190.0</v>
      </c>
      <c r="B523" s="3" t="str">
        <f t="shared" si="1"/>
        <v>#REF!</v>
      </c>
    </row>
    <row r="524">
      <c r="A524" s="8">
        <v>111.99</v>
      </c>
      <c r="B524" s="3" t="str">
        <f t="shared" si="1"/>
        <v>#REF!</v>
      </c>
    </row>
    <row r="525">
      <c r="A525" s="8">
        <v>112.35</v>
      </c>
      <c r="B525" s="3" t="str">
        <f t="shared" si="1"/>
        <v>#REF!</v>
      </c>
    </row>
    <row r="526">
      <c r="A526" s="8">
        <v>110.54</v>
      </c>
      <c r="B526" s="3" t="str">
        <f t="shared" si="1"/>
        <v>#REF!</v>
      </c>
    </row>
    <row r="527">
      <c r="A527" s="8">
        <v>111.82</v>
      </c>
      <c r="B527" s="3" t="str">
        <f t="shared" si="1"/>
        <v>#REF!</v>
      </c>
    </row>
    <row r="528">
      <c r="A528" s="11">
        <v>-0.2</v>
      </c>
      <c r="B528" s="3" t="str">
        <f t="shared" si="1"/>
        <v>#REF!</v>
      </c>
    </row>
    <row r="529">
      <c r="A529" s="12">
        <v>-0.0018</v>
      </c>
      <c r="B529" s="3" t="str">
        <f t="shared" si="1"/>
        <v>#REF!</v>
      </c>
    </row>
    <row r="530">
      <c r="A530" s="17">
        <v>168659.0</v>
      </c>
      <c r="B530" s="3" t="str">
        <f t="shared" si="1"/>
        <v>#REF!</v>
      </c>
    </row>
    <row r="531">
      <c r="A531" s="17">
        <v>130102.0</v>
      </c>
      <c r="B531" s="3" t="str">
        <f t="shared" si="1"/>
        <v>#REF!</v>
      </c>
    </row>
    <row r="532">
      <c r="A532" s="7">
        <v>41191.0</v>
      </c>
      <c r="B532" s="3" t="str">
        <f t="shared" si="1"/>
        <v>#REF!</v>
      </c>
    </row>
    <row r="533">
      <c r="A533" s="8">
        <v>112.22</v>
      </c>
      <c r="B533" s="3" t="str">
        <f t="shared" si="1"/>
        <v>#REF!</v>
      </c>
    </row>
    <row r="534">
      <c r="A534" s="8">
        <v>114.72</v>
      </c>
      <c r="B534" s="3" t="str">
        <f t="shared" si="1"/>
        <v>#REF!</v>
      </c>
    </row>
    <row r="535">
      <c r="A535" s="8">
        <v>111.97</v>
      </c>
      <c r="B535" s="3" t="str">
        <f t="shared" si="1"/>
        <v>#REF!</v>
      </c>
    </row>
    <row r="536">
      <c r="A536" s="8">
        <v>114.5</v>
      </c>
      <c r="B536" s="3" t="str">
        <f t="shared" si="1"/>
        <v>#REF!</v>
      </c>
    </row>
    <row r="537">
      <c r="A537" s="9">
        <f>+2.68</f>
        <v>2.68</v>
      </c>
      <c r="B537" s="3" t="str">
        <f t="shared" si="1"/>
        <v>#REF!</v>
      </c>
    </row>
    <row r="538">
      <c r="A538" s="9">
        <f>+2.4%</f>
        <v>0.024</v>
      </c>
      <c r="B538" s="3" t="str">
        <f t="shared" si="1"/>
        <v>#REF!</v>
      </c>
    </row>
    <row r="539">
      <c r="A539" s="16">
        <v>213793.0</v>
      </c>
      <c r="B539" s="3" t="str">
        <f t="shared" si="1"/>
        <v>#REF!</v>
      </c>
    </row>
    <row r="540">
      <c r="A540" s="16">
        <v>114946.0</v>
      </c>
      <c r="B540" s="3" t="str">
        <f t="shared" si="1"/>
        <v>#REF!</v>
      </c>
    </row>
    <row r="541">
      <c r="A541" s="14">
        <v>41192.0</v>
      </c>
      <c r="B541" s="3" t="str">
        <f t="shared" si="1"/>
        <v>#REF!</v>
      </c>
    </row>
    <row r="542">
      <c r="A542" s="8">
        <v>114.23</v>
      </c>
      <c r="B542" s="3" t="str">
        <f t="shared" si="1"/>
        <v>#REF!</v>
      </c>
    </row>
    <row r="543">
      <c r="A543" s="8">
        <v>115.59</v>
      </c>
      <c r="B543" s="3" t="str">
        <f t="shared" si="1"/>
        <v>#REF!</v>
      </c>
    </row>
    <row r="544">
      <c r="A544" s="8">
        <v>113.77</v>
      </c>
      <c r="B544" s="3" t="str">
        <f t="shared" si="1"/>
        <v>#REF!</v>
      </c>
    </row>
    <row r="545">
      <c r="A545" s="8">
        <v>114.33</v>
      </c>
      <c r="B545" s="3" t="str">
        <f t="shared" si="1"/>
        <v>#REF!</v>
      </c>
    </row>
    <row r="546">
      <c r="A546" s="11">
        <v>-0.17</v>
      </c>
      <c r="B546" s="3" t="str">
        <f t="shared" si="1"/>
        <v>#REF!</v>
      </c>
    </row>
    <row r="547">
      <c r="A547" s="12">
        <v>-0.0015</v>
      </c>
      <c r="B547" s="3" t="str">
        <f t="shared" si="1"/>
        <v>#REF!</v>
      </c>
    </row>
    <row r="548">
      <c r="A548" s="17">
        <v>180307.0</v>
      </c>
      <c r="B548" s="3" t="str">
        <f t="shared" si="1"/>
        <v>#REF!</v>
      </c>
    </row>
    <row r="549">
      <c r="A549" s="17">
        <v>96963.0</v>
      </c>
      <c r="B549" s="3" t="str">
        <f t="shared" si="1"/>
        <v>#REF!</v>
      </c>
    </row>
    <row r="550">
      <c r="A550" s="14">
        <v>41193.0</v>
      </c>
      <c r="B550" s="3" t="str">
        <f t="shared" si="1"/>
        <v>#REF!</v>
      </c>
    </row>
    <row r="551">
      <c r="A551" s="8">
        <v>114.56</v>
      </c>
      <c r="B551" s="3" t="str">
        <f t="shared" si="1"/>
        <v>#REF!</v>
      </c>
    </row>
    <row r="552">
      <c r="A552" s="8">
        <v>116.02</v>
      </c>
      <c r="B552" s="3" t="str">
        <f t="shared" si="1"/>
        <v>#REF!</v>
      </c>
    </row>
    <row r="553">
      <c r="A553" s="8">
        <v>114.42</v>
      </c>
      <c r="B553" s="3" t="str">
        <f t="shared" si="1"/>
        <v>#REF!</v>
      </c>
    </row>
    <row r="554">
      <c r="A554" s="8">
        <v>115.71</v>
      </c>
      <c r="B554" s="3" t="str">
        <f t="shared" si="1"/>
        <v>#REF!</v>
      </c>
    </row>
    <row r="555">
      <c r="A555" s="9">
        <f>+1.38</f>
        <v>1.38</v>
      </c>
      <c r="B555" s="3" t="str">
        <f t="shared" si="1"/>
        <v>#REF!</v>
      </c>
    </row>
    <row r="556">
      <c r="A556" s="9">
        <f>+1.21%</f>
        <v>0.0121</v>
      </c>
      <c r="B556" s="3" t="str">
        <f t="shared" si="1"/>
        <v>#REF!</v>
      </c>
    </row>
    <row r="557">
      <c r="A557" s="16">
        <v>144677.0</v>
      </c>
      <c r="B557" s="3" t="str">
        <f t="shared" si="1"/>
        <v>#REF!</v>
      </c>
    </row>
    <row r="558">
      <c r="A558" s="16">
        <v>73842.0</v>
      </c>
      <c r="B558" s="3" t="str">
        <f t="shared" si="1"/>
        <v>#REF!</v>
      </c>
    </row>
    <row r="559">
      <c r="A559" s="14">
        <v>41194.0</v>
      </c>
      <c r="B559" s="3" t="str">
        <f t="shared" si="1"/>
        <v>#REF!</v>
      </c>
    </row>
    <row r="560">
      <c r="A560" s="8">
        <v>115.96</v>
      </c>
      <c r="B560" s="3" t="str">
        <f t="shared" si="1"/>
        <v>#REF!</v>
      </c>
    </row>
    <row r="561">
      <c r="A561" s="8">
        <v>115.96</v>
      </c>
      <c r="B561" s="3" t="str">
        <f t="shared" si="1"/>
        <v>#REF!</v>
      </c>
    </row>
    <row r="562">
      <c r="A562" s="8">
        <v>113.94</v>
      </c>
      <c r="B562" s="3" t="str">
        <f t="shared" si="1"/>
        <v>#REF!</v>
      </c>
    </row>
    <row r="563">
      <c r="A563" s="8">
        <v>114.62</v>
      </c>
      <c r="B563" s="3" t="str">
        <f t="shared" si="1"/>
        <v>#REF!</v>
      </c>
    </row>
    <row r="564">
      <c r="A564" s="11">
        <v>-1.09</v>
      </c>
      <c r="B564" s="3" t="str">
        <f t="shared" si="1"/>
        <v>#REF!</v>
      </c>
    </row>
    <row r="565">
      <c r="A565" s="12">
        <v>-0.0094</v>
      </c>
      <c r="B565" s="3" t="str">
        <f t="shared" si="1"/>
        <v>#REF!</v>
      </c>
    </row>
    <row r="566">
      <c r="A566" s="17">
        <v>119845.0</v>
      </c>
      <c r="B566" s="3" t="str">
        <f t="shared" si="1"/>
        <v>#REF!</v>
      </c>
    </row>
    <row r="567">
      <c r="A567" s="17">
        <v>54993.0</v>
      </c>
      <c r="B567" s="3" t="str">
        <f t="shared" si="1"/>
        <v>#REF!</v>
      </c>
    </row>
    <row r="568">
      <c r="A568" s="14">
        <v>41197.0</v>
      </c>
      <c r="B568" s="3" t="str">
        <f t="shared" si="1"/>
        <v>#REF!</v>
      </c>
    </row>
    <row r="569">
      <c r="A569" s="8">
        <v>114.64</v>
      </c>
      <c r="B569" s="3" t="str">
        <f t="shared" si="1"/>
        <v>#REF!</v>
      </c>
    </row>
    <row r="570">
      <c r="A570" s="8">
        <v>115.91</v>
      </c>
      <c r="B570" s="3" t="str">
        <f t="shared" si="1"/>
        <v>#REF!</v>
      </c>
    </row>
    <row r="571">
      <c r="A571" s="8">
        <v>113.58</v>
      </c>
      <c r="B571" s="3" t="str">
        <f t="shared" si="1"/>
        <v>#REF!</v>
      </c>
    </row>
    <row r="572">
      <c r="A572" s="8">
        <v>115.8</v>
      </c>
      <c r="B572" s="3" t="str">
        <f t="shared" si="1"/>
        <v>#REF!</v>
      </c>
    </row>
    <row r="573">
      <c r="A573" s="9">
        <f>+1.18</f>
        <v>1.18</v>
      </c>
      <c r="B573" s="3" t="str">
        <f t="shared" si="1"/>
        <v>#REF!</v>
      </c>
    </row>
    <row r="574">
      <c r="A574" s="9">
        <f>+1.03%</f>
        <v>0.0103</v>
      </c>
      <c r="B574" s="3" t="str">
        <f t="shared" si="1"/>
        <v>#REF!</v>
      </c>
    </row>
    <row r="575">
      <c r="A575" s="16">
        <v>108756.0</v>
      </c>
      <c r="B575" s="3" t="str">
        <f t="shared" si="1"/>
        <v>#REF!</v>
      </c>
    </row>
    <row r="576">
      <c r="A576" s="16">
        <v>27476.0</v>
      </c>
      <c r="B576" s="3" t="str">
        <f t="shared" si="1"/>
        <v>#REF!</v>
      </c>
    </row>
    <row r="577">
      <c r="A577" s="14">
        <v>41198.0</v>
      </c>
      <c r="B577" s="3" t="str">
        <f t="shared" si="1"/>
        <v>#REF!</v>
      </c>
    </row>
    <row r="578">
      <c r="A578" s="8">
        <v>115.72</v>
      </c>
      <c r="B578" s="3" t="str">
        <f t="shared" si="1"/>
        <v>#REF!</v>
      </c>
    </row>
    <row r="579">
      <c r="A579" s="8">
        <v>116.2</v>
      </c>
      <c r="B579" s="3" t="str">
        <f t="shared" si="1"/>
        <v>#REF!</v>
      </c>
    </row>
    <row r="580">
      <c r="A580" s="8">
        <v>114.5</v>
      </c>
      <c r="B580" s="3" t="str">
        <f t="shared" si="1"/>
        <v>#REF!</v>
      </c>
    </row>
    <row r="581">
      <c r="A581" s="8">
        <v>115.07</v>
      </c>
      <c r="B581" s="3" t="str">
        <f t="shared" si="1"/>
        <v>#REF!</v>
      </c>
    </row>
    <row r="582">
      <c r="A582" s="11">
        <v>-0.73</v>
      </c>
      <c r="B582" s="3" t="str">
        <f t="shared" si="1"/>
        <v>#REF!</v>
      </c>
    </row>
    <row r="583">
      <c r="A583" s="12">
        <v>-0.0063</v>
      </c>
      <c r="B583" s="3" t="str">
        <f t="shared" si="1"/>
        <v>#REF!</v>
      </c>
    </row>
    <row r="584">
      <c r="A584" s="17">
        <v>20621.0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41141</v>
      </c>
      <c r="C3" s="3">
        <v>112.48</v>
      </c>
      <c r="D3" s="3">
        <v>113.43</v>
      </c>
      <c r="E3" s="3">
        <v>111.84</v>
      </c>
      <c r="F3" s="3">
        <v>112.54</v>
      </c>
      <c r="G3" s="3">
        <v>0.01</v>
      </c>
      <c r="H3" s="3">
        <v>1.0E-4</v>
      </c>
      <c r="I3" s="15">
        <v>62875.0</v>
      </c>
      <c r="J3" s="15">
        <v>142110.0</v>
      </c>
    </row>
    <row r="4">
      <c r="A4" s="19" t="s">
        <v>4</v>
      </c>
      <c r="B4" s="5">
        <f t="shared" si="1"/>
        <v>41142</v>
      </c>
      <c r="C4" s="3">
        <v>112.54</v>
      </c>
      <c r="D4" s="3">
        <v>114.45</v>
      </c>
      <c r="E4" s="3">
        <v>112.54</v>
      </c>
      <c r="F4" s="3">
        <v>113.57</v>
      </c>
      <c r="G4" s="3">
        <v>1.03</v>
      </c>
      <c r="H4" s="3">
        <v>0.0092</v>
      </c>
      <c r="I4" s="15">
        <v>79264.0</v>
      </c>
      <c r="J4" s="15">
        <v>142153.0</v>
      </c>
    </row>
    <row r="5">
      <c r="A5" s="19" t="s">
        <v>5</v>
      </c>
      <c r="B5" s="5">
        <f t="shared" si="1"/>
        <v>41143</v>
      </c>
      <c r="C5" s="3">
        <v>113.66</v>
      </c>
      <c r="D5" s="3">
        <v>114.25</v>
      </c>
      <c r="E5" s="3">
        <v>112.67</v>
      </c>
      <c r="F5" s="3">
        <v>113.91</v>
      </c>
      <c r="G5" s="3">
        <v>0.34</v>
      </c>
      <c r="H5" s="3">
        <v>0.003</v>
      </c>
      <c r="I5" s="15">
        <v>87818.0</v>
      </c>
      <c r="J5" s="15">
        <v>148572.0</v>
      </c>
    </row>
    <row r="6">
      <c r="A6" s="19" t="s">
        <v>6</v>
      </c>
      <c r="B6" s="5">
        <f t="shared" si="1"/>
        <v>41144</v>
      </c>
      <c r="C6" s="3">
        <v>113.91</v>
      </c>
      <c r="D6" s="3">
        <v>115.23</v>
      </c>
      <c r="E6" s="3">
        <v>113.0</v>
      </c>
      <c r="F6" s="3">
        <v>113.68</v>
      </c>
      <c r="G6" s="3">
        <v>-0.23</v>
      </c>
      <c r="H6" s="6">
        <v>-0.002</v>
      </c>
      <c r="I6" s="15">
        <v>98728.0</v>
      </c>
      <c r="J6" s="15">
        <v>148368.0</v>
      </c>
    </row>
    <row r="7">
      <c r="A7" s="19" t="s">
        <v>7</v>
      </c>
      <c r="B7" s="5">
        <f t="shared" si="1"/>
        <v>41145</v>
      </c>
      <c r="C7" s="3">
        <v>113.17</v>
      </c>
      <c r="D7" s="3">
        <v>113.94</v>
      </c>
      <c r="E7" s="3">
        <v>111.86</v>
      </c>
      <c r="F7" s="3">
        <v>112.51</v>
      </c>
      <c r="G7" s="3">
        <v>-1.17</v>
      </c>
      <c r="H7" s="6">
        <v>-0.0103</v>
      </c>
      <c r="I7" s="15">
        <v>101887.0</v>
      </c>
      <c r="J7" s="15">
        <v>149523.0</v>
      </c>
    </row>
    <row r="8">
      <c r="A8" s="19" t="s">
        <v>8</v>
      </c>
      <c r="B8" s="5">
        <f t="shared" si="1"/>
        <v>41148</v>
      </c>
      <c r="C8" s="3">
        <v>112.62</v>
      </c>
      <c r="D8" s="3">
        <v>114.25</v>
      </c>
      <c r="E8" s="3">
        <v>110.69</v>
      </c>
      <c r="F8" s="3">
        <v>111.26</v>
      </c>
      <c r="G8" s="3">
        <v>-1.25</v>
      </c>
      <c r="H8" s="6">
        <v>-0.0111</v>
      </c>
      <c r="I8" s="15">
        <v>79505.0</v>
      </c>
      <c r="J8" s="15">
        <v>145398.0</v>
      </c>
    </row>
    <row r="9">
      <c r="A9" s="19" t="s">
        <v>9</v>
      </c>
      <c r="B9" s="5">
        <f t="shared" si="1"/>
        <v>41149</v>
      </c>
      <c r="C9" s="3">
        <v>111.44</v>
      </c>
      <c r="D9" s="3">
        <v>112.07</v>
      </c>
      <c r="E9" s="3">
        <v>110.79</v>
      </c>
      <c r="F9" s="3">
        <v>111.81</v>
      </c>
      <c r="G9" s="3">
        <v>0.55</v>
      </c>
      <c r="H9" s="3">
        <v>0.0049</v>
      </c>
      <c r="I9" s="15">
        <v>99491.0</v>
      </c>
      <c r="J9" s="15">
        <v>151550.0</v>
      </c>
    </row>
    <row r="10">
      <c r="A10" s="20">
        <v>41141.0</v>
      </c>
      <c r="B10" s="5">
        <f t="shared" si="1"/>
        <v>41150</v>
      </c>
      <c r="C10" s="3">
        <v>111.76</v>
      </c>
      <c r="D10" s="3">
        <v>112.46</v>
      </c>
      <c r="E10" s="3">
        <v>110.86</v>
      </c>
      <c r="F10" s="3">
        <v>111.66</v>
      </c>
      <c r="G10" s="3">
        <v>-0.15</v>
      </c>
      <c r="H10" s="6">
        <v>-0.0013</v>
      </c>
      <c r="I10" s="15">
        <v>103511.0</v>
      </c>
      <c r="J10" s="15">
        <v>151148.0</v>
      </c>
    </row>
    <row r="11">
      <c r="A11" s="19">
        <v>112.48</v>
      </c>
      <c r="B11" s="5">
        <f t="shared" si="1"/>
        <v>41151</v>
      </c>
      <c r="C11" s="3">
        <v>111.57</v>
      </c>
      <c r="D11" s="3">
        <v>112.47</v>
      </c>
      <c r="E11" s="3">
        <v>111.41</v>
      </c>
      <c r="F11" s="3">
        <v>111.8</v>
      </c>
      <c r="G11" s="3">
        <v>0.14</v>
      </c>
      <c r="H11" s="3">
        <v>0.0013</v>
      </c>
      <c r="I11" s="15">
        <v>79601.0</v>
      </c>
      <c r="J11" s="15">
        <v>151567.0</v>
      </c>
    </row>
    <row r="12">
      <c r="A12" s="19">
        <v>113.43</v>
      </c>
      <c r="B12" s="5">
        <f t="shared" si="1"/>
        <v>41152</v>
      </c>
      <c r="C12" s="3">
        <v>111.65</v>
      </c>
      <c r="D12" s="3">
        <v>113.85</v>
      </c>
      <c r="E12" s="3">
        <v>111.55</v>
      </c>
      <c r="F12" s="3">
        <v>113.6</v>
      </c>
      <c r="G12" s="3">
        <v>1.8</v>
      </c>
      <c r="H12" s="3">
        <v>0.0161</v>
      </c>
      <c r="I12" s="15">
        <v>107282.0</v>
      </c>
      <c r="J12" s="15">
        <v>157206.0</v>
      </c>
    </row>
    <row r="13">
      <c r="A13" s="19">
        <v>111.84</v>
      </c>
      <c r="B13" s="5">
        <f t="shared" si="1"/>
        <v>41155</v>
      </c>
      <c r="C13" s="3">
        <v>113.66</v>
      </c>
      <c r="D13" s="3">
        <v>114.88</v>
      </c>
      <c r="E13" s="3">
        <v>113.12</v>
      </c>
      <c r="F13" s="3">
        <v>114.67</v>
      </c>
      <c r="G13" s="3">
        <v>1.07</v>
      </c>
      <c r="H13" s="3">
        <v>0.009399999999999999</v>
      </c>
      <c r="I13" s="15">
        <v>28879.0</v>
      </c>
      <c r="J13" s="15">
        <v>159135.0</v>
      </c>
    </row>
    <row r="14">
      <c r="A14" s="19">
        <v>112.54</v>
      </c>
      <c r="B14" s="5">
        <f t="shared" si="1"/>
        <v>41156</v>
      </c>
      <c r="C14" s="3">
        <v>114.61</v>
      </c>
      <c r="D14" s="3">
        <v>115.46</v>
      </c>
      <c r="E14" s="3">
        <v>112.87</v>
      </c>
      <c r="F14" s="3">
        <v>113.13</v>
      </c>
      <c r="G14" s="3">
        <v>-1.54</v>
      </c>
      <c r="H14" s="6">
        <v>-0.0134</v>
      </c>
      <c r="I14" s="15">
        <v>111749.0</v>
      </c>
      <c r="J14" s="15">
        <v>161936.0</v>
      </c>
    </row>
    <row r="15">
      <c r="A15" s="25">
        <f>+0.01</f>
        <v>0.01</v>
      </c>
      <c r="B15" s="5">
        <f t="shared" si="1"/>
        <v>41157</v>
      </c>
      <c r="C15" s="3">
        <v>113.01</v>
      </c>
      <c r="D15" s="3">
        <v>113.38</v>
      </c>
      <c r="E15" s="3">
        <v>111.92</v>
      </c>
      <c r="F15" s="3">
        <v>112.28</v>
      </c>
      <c r="G15" s="3">
        <v>-0.85</v>
      </c>
      <c r="H15" s="6">
        <v>-0.0075</v>
      </c>
      <c r="I15" s="15">
        <v>111470.0</v>
      </c>
      <c r="J15" s="15">
        <v>164934.0</v>
      </c>
    </row>
    <row r="16">
      <c r="A16" s="25">
        <f>+0.01%</f>
        <v>0.0001</v>
      </c>
      <c r="B16" s="5">
        <f t="shared" si="1"/>
        <v>41158</v>
      </c>
      <c r="C16" s="3">
        <v>112.72</v>
      </c>
      <c r="D16" s="3">
        <v>114.2</v>
      </c>
      <c r="E16" s="3">
        <v>111.74</v>
      </c>
      <c r="F16" s="3">
        <v>112.67</v>
      </c>
      <c r="G16" s="3">
        <v>0.39</v>
      </c>
      <c r="H16" s="3">
        <v>0.0034999999999999996</v>
      </c>
      <c r="I16" s="15">
        <v>141607.0</v>
      </c>
      <c r="J16" s="15">
        <v>170844.0</v>
      </c>
    </row>
    <row r="17">
      <c r="A17" s="26">
        <v>62875.0</v>
      </c>
      <c r="B17" s="5">
        <f t="shared" si="1"/>
        <v>41159</v>
      </c>
      <c r="C17" s="3">
        <v>112.02</v>
      </c>
      <c r="D17" s="3">
        <v>113.79</v>
      </c>
      <c r="E17" s="3">
        <v>111.61</v>
      </c>
      <c r="F17" s="3">
        <v>113.26</v>
      </c>
      <c r="G17" s="3">
        <v>0.59</v>
      </c>
      <c r="H17" s="3">
        <v>0.0052</v>
      </c>
      <c r="I17" s="15">
        <v>137761.0</v>
      </c>
      <c r="J17" s="15">
        <v>172823.0</v>
      </c>
    </row>
    <row r="18">
      <c r="A18" s="26">
        <v>142110.0</v>
      </c>
      <c r="B18" s="5">
        <f t="shared" si="1"/>
        <v>41162</v>
      </c>
      <c r="C18" s="3">
        <v>113.33</v>
      </c>
      <c r="D18" s="3">
        <v>114.07</v>
      </c>
      <c r="E18" s="3">
        <v>112.97</v>
      </c>
      <c r="F18" s="3">
        <v>113.84</v>
      </c>
      <c r="G18" s="3">
        <v>0.58</v>
      </c>
      <c r="H18" s="3">
        <v>0.0051</v>
      </c>
      <c r="I18" s="15">
        <v>87418.0</v>
      </c>
      <c r="J18" s="15">
        <v>176850.0</v>
      </c>
    </row>
    <row r="19">
      <c r="A19" s="27">
        <v>41142.0</v>
      </c>
      <c r="B19" s="5">
        <f t="shared" si="1"/>
        <v>41163</v>
      </c>
      <c r="C19" s="3">
        <v>113.67</v>
      </c>
      <c r="D19" s="3">
        <v>114.33</v>
      </c>
      <c r="E19" s="3">
        <v>113.45</v>
      </c>
      <c r="F19" s="3">
        <v>114.27</v>
      </c>
      <c r="G19" s="3">
        <v>0.43</v>
      </c>
      <c r="H19" s="3">
        <v>0.0038</v>
      </c>
      <c r="I19" s="15">
        <v>108591.0</v>
      </c>
      <c r="J19" s="15">
        <v>185761.0</v>
      </c>
    </row>
    <row r="20">
      <c r="A20" s="28">
        <v>112.54</v>
      </c>
      <c r="B20" s="5">
        <f t="shared" si="1"/>
        <v>41164</v>
      </c>
      <c r="C20" s="3">
        <v>113.94</v>
      </c>
      <c r="D20" s="3">
        <v>115.41</v>
      </c>
      <c r="E20" s="3">
        <v>113.94</v>
      </c>
      <c r="F20" s="3">
        <v>114.88</v>
      </c>
      <c r="G20" s="3">
        <v>0.61</v>
      </c>
      <c r="H20" s="3">
        <v>0.0053</v>
      </c>
      <c r="I20" s="15">
        <v>136559.0</v>
      </c>
      <c r="J20" s="15">
        <v>188452.0</v>
      </c>
    </row>
    <row r="21">
      <c r="A21" s="28">
        <v>114.45</v>
      </c>
      <c r="B21" s="5">
        <f t="shared" si="1"/>
        <v>41165</v>
      </c>
      <c r="C21" s="3">
        <v>114.66</v>
      </c>
      <c r="D21" s="3">
        <v>116.37</v>
      </c>
      <c r="E21" s="3">
        <v>113.92</v>
      </c>
      <c r="F21" s="3">
        <v>115.41</v>
      </c>
      <c r="G21" s="3">
        <v>0.53</v>
      </c>
      <c r="H21" s="3">
        <v>0.0046</v>
      </c>
      <c r="I21" s="15">
        <v>158017.0</v>
      </c>
      <c r="J21" s="15">
        <v>203866.0</v>
      </c>
    </row>
    <row r="22">
      <c r="A22" s="28">
        <v>112.54</v>
      </c>
      <c r="B22" s="5">
        <f t="shared" si="1"/>
        <v>41166</v>
      </c>
      <c r="C22" s="3">
        <v>115.25</v>
      </c>
      <c r="D22" s="3">
        <v>117.37</v>
      </c>
      <c r="E22" s="3">
        <v>115.22</v>
      </c>
      <c r="F22" s="3">
        <v>116.19</v>
      </c>
      <c r="G22" s="3">
        <v>0.78</v>
      </c>
      <c r="H22" s="3">
        <v>0.0068000000000000005</v>
      </c>
      <c r="I22" s="15">
        <v>143806.0</v>
      </c>
      <c r="J22" s="15">
        <v>214996.0</v>
      </c>
    </row>
    <row r="23">
      <c r="A23" s="28">
        <v>113.57</v>
      </c>
      <c r="B23" s="5">
        <f t="shared" si="1"/>
        <v>41169</v>
      </c>
      <c r="C23" s="3">
        <v>116.4</v>
      </c>
      <c r="D23" s="3">
        <v>116.49</v>
      </c>
      <c r="E23" s="3">
        <v>110.96</v>
      </c>
      <c r="F23" s="3">
        <v>113.25</v>
      </c>
      <c r="G23" s="3">
        <v>-2.94</v>
      </c>
      <c r="H23" s="6">
        <v>-0.0253</v>
      </c>
      <c r="I23" s="15">
        <v>130174.0</v>
      </c>
      <c r="J23" s="15">
        <v>215837.0</v>
      </c>
    </row>
    <row r="24">
      <c r="A24" s="25">
        <f>+1.03</f>
        <v>1.03</v>
      </c>
      <c r="B24" s="5">
        <f t="shared" si="1"/>
        <v>41170</v>
      </c>
      <c r="C24" s="3">
        <v>113.0</v>
      </c>
      <c r="D24" s="3">
        <v>113.82</v>
      </c>
      <c r="E24" s="3">
        <v>111.05</v>
      </c>
      <c r="F24" s="3">
        <v>111.46</v>
      </c>
      <c r="G24" s="3">
        <v>-1.79</v>
      </c>
      <c r="H24" s="6">
        <v>-0.0158</v>
      </c>
      <c r="I24" s="15">
        <v>137037.0</v>
      </c>
      <c r="J24" s="15">
        <v>220784.0</v>
      </c>
    </row>
    <row r="25">
      <c r="A25" s="25">
        <f>+0.92%</f>
        <v>0.0092</v>
      </c>
      <c r="B25" s="5">
        <f t="shared" si="1"/>
        <v>41171</v>
      </c>
      <c r="C25" s="3">
        <v>111.24</v>
      </c>
      <c r="D25" s="3">
        <v>112.36</v>
      </c>
      <c r="E25" s="3">
        <v>106.8</v>
      </c>
      <c r="F25" s="3">
        <v>107.56</v>
      </c>
      <c r="G25" s="3">
        <v>-3.9</v>
      </c>
      <c r="H25" s="6">
        <v>-0.035</v>
      </c>
      <c r="I25" s="15">
        <v>196925.0</v>
      </c>
      <c r="J25" s="15">
        <v>224614.0</v>
      </c>
    </row>
    <row r="26">
      <c r="A26" s="26">
        <v>79264.0</v>
      </c>
      <c r="B26" s="5">
        <f t="shared" si="1"/>
        <v>41172</v>
      </c>
      <c r="C26" s="3">
        <v>107.55</v>
      </c>
      <c r="D26" s="3">
        <v>109.75</v>
      </c>
      <c r="E26" s="3">
        <v>106.49</v>
      </c>
      <c r="F26" s="3">
        <v>109.23</v>
      </c>
      <c r="G26" s="3">
        <v>1.67</v>
      </c>
      <c r="H26" s="3">
        <v>0.0155</v>
      </c>
      <c r="I26" s="15">
        <v>206157.0</v>
      </c>
      <c r="J26" s="15">
        <v>222062.0</v>
      </c>
    </row>
    <row r="27">
      <c r="A27" s="26">
        <v>142153.0</v>
      </c>
      <c r="B27" s="5">
        <f t="shared" si="1"/>
        <v>41173</v>
      </c>
      <c r="C27" s="3">
        <v>109.53</v>
      </c>
      <c r="D27" s="3">
        <v>110.91</v>
      </c>
      <c r="E27" s="3">
        <v>109.29</v>
      </c>
      <c r="F27" s="3">
        <v>110.62</v>
      </c>
      <c r="G27" s="3">
        <v>1.39</v>
      </c>
      <c r="H27" s="3">
        <v>0.0127</v>
      </c>
      <c r="I27" s="15">
        <v>118338.0</v>
      </c>
      <c r="J27" s="15">
        <v>216051.0</v>
      </c>
    </row>
    <row r="28">
      <c r="A28" s="27">
        <v>41143.0</v>
      </c>
      <c r="B28" s="5">
        <f t="shared" si="1"/>
        <v>41176</v>
      </c>
      <c r="C28" s="3">
        <v>110.62</v>
      </c>
      <c r="D28" s="3">
        <v>110.62</v>
      </c>
      <c r="E28" s="3">
        <v>108.18</v>
      </c>
      <c r="F28" s="3">
        <v>109.16</v>
      </c>
      <c r="G28" s="3">
        <v>-1.46</v>
      </c>
      <c r="H28" s="6">
        <v>-0.0132</v>
      </c>
      <c r="I28" s="15">
        <v>137986.0</v>
      </c>
      <c r="J28" s="15">
        <v>216116.0</v>
      </c>
    </row>
    <row r="29">
      <c r="A29" s="28">
        <v>113.66</v>
      </c>
      <c r="B29" s="5">
        <f t="shared" si="1"/>
        <v>41177</v>
      </c>
      <c r="C29" s="3">
        <v>109.26</v>
      </c>
      <c r="D29" s="3">
        <v>110.81</v>
      </c>
      <c r="E29" s="3">
        <v>108.81</v>
      </c>
      <c r="F29" s="3">
        <v>109.67</v>
      </c>
      <c r="G29" s="3">
        <v>0.51</v>
      </c>
      <c r="H29" s="3">
        <v>0.004699999999999999</v>
      </c>
      <c r="I29" s="15">
        <v>145142.0</v>
      </c>
      <c r="J29" s="15">
        <v>220154.0</v>
      </c>
    </row>
    <row r="30">
      <c r="A30" s="28">
        <v>114.25</v>
      </c>
      <c r="B30" s="5">
        <f t="shared" si="1"/>
        <v>41178</v>
      </c>
      <c r="C30" s="3">
        <v>109.08</v>
      </c>
      <c r="D30" s="3">
        <v>109.45</v>
      </c>
      <c r="E30" s="3">
        <v>107.69</v>
      </c>
      <c r="F30" s="3">
        <v>109.23</v>
      </c>
      <c r="G30" s="3">
        <v>-0.44</v>
      </c>
      <c r="H30" s="6">
        <v>-0.004</v>
      </c>
      <c r="I30" s="15">
        <v>137986.0</v>
      </c>
      <c r="J30" s="15">
        <v>218941.0</v>
      </c>
    </row>
    <row r="31">
      <c r="A31" s="28">
        <v>112.67</v>
      </c>
      <c r="B31" s="5">
        <f t="shared" si="1"/>
        <v>41179</v>
      </c>
      <c r="C31" s="3">
        <v>109.32</v>
      </c>
      <c r="D31" s="3">
        <v>111.7</v>
      </c>
      <c r="E31" s="3">
        <v>108.9</v>
      </c>
      <c r="F31" s="3">
        <v>111.19</v>
      </c>
      <c r="G31" s="3">
        <v>1.96</v>
      </c>
      <c r="H31" s="3">
        <v>0.0179</v>
      </c>
      <c r="I31" s="15">
        <v>183321.0</v>
      </c>
      <c r="J31" s="15">
        <v>218745.0</v>
      </c>
    </row>
    <row r="32">
      <c r="A32" s="28">
        <v>113.91</v>
      </c>
      <c r="B32" s="5">
        <f t="shared" si="1"/>
        <v>41180</v>
      </c>
      <c r="C32" s="3">
        <v>111.67</v>
      </c>
      <c r="D32" s="3">
        <v>112.48</v>
      </c>
      <c r="E32" s="3">
        <v>110.69</v>
      </c>
      <c r="F32" s="3">
        <v>111.58</v>
      </c>
      <c r="G32" s="3">
        <v>0.39</v>
      </c>
      <c r="H32" s="3">
        <v>0.0034999999999999996</v>
      </c>
      <c r="I32" s="15">
        <v>138164.0</v>
      </c>
      <c r="J32" s="15">
        <v>221352.0</v>
      </c>
    </row>
    <row r="33">
      <c r="A33" s="25">
        <f>+0.34</f>
        <v>0.34</v>
      </c>
      <c r="B33" s="5">
        <f t="shared" si="1"/>
        <v>41183</v>
      </c>
      <c r="C33" s="3">
        <v>111.39</v>
      </c>
      <c r="D33" s="3">
        <v>112.4</v>
      </c>
      <c r="E33" s="3">
        <v>110.67</v>
      </c>
      <c r="F33" s="3">
        <v>111.36</v>
      </c>
      <c r="G33" s="3">
        <v>-0.22</v>
      </c>
      <c r="H33" s="6">
        <v>-0.002</v>
      </c>
      <c r="I33" s="15">
        <v>120619.0</v>
      </c>
      <c r="J33" s="15">
        <v>227089.0</v>
      </c>
    </row>
    <row r="34">
      <c r="A34" s="25">
        <f>+0.3%</f>
        <v>0.003</v>
      </c>
      <c r="B34" s="5">
        <f t="shared" si="1"/>
        <v>41184</v>
      </c>
      <c r="C34" s="3">
        <v>111.7</v>
      </c>
      <c r="D34" s="3">
        <v>111.7</v>
      </c>
      <c r="E34" s="3">
        <v>110.55</v>
      </c>
      <c r="F34" s="3">
        <v>110.83</v>
      </c>
      <c r="G34" s="3">
        <v>-0.53</v>
      </c>
      <c r="H34" s="6">
        <v>-0.0048</v>
      </c>
      <c r="I34" s="15">
        <v>132758.0</v>
      </c>
      <c r="J34" s="15">
        <v>223149.0</v>
      </c>
    </row>
    <row r="35">
      <c r="A35" s="26">
        <v>87818.0</v>
      </c>
      <c r="B35" s="5">
        <f t="shared" si="1"/>
        <v>41185</v>
      </c>
      <c r="C35" s="3">
        <v>110.54</v>
      </c>
      <c r="D35" s="3">
        <v>110.59</v>
      </c>
      <c r="E35" s="3">
        <v>106.95</v>
      </c>
      <c r="F35" s="3">
        <v>107.43</v>
      </c>
      <c r="G35" s="3">
        <v>-3.4</v>
      </c>
      <c r="H35" s="6">
        <v>-0.0307</v>
      </c>
      <c r="I35" s="15">
        <v>187943.0</v>
      </c>
      <c r="J35" s="15">
        <v>227084.0</v>
      </c>
    </row>
    <row r="36">
      <c r="A36" s="26">
        <v>148572.0</v>
      </c>
      <c r="B36" s="5">
        <f t="shared" si="1"/>
        <v>41186</v>
      </c>
      <c r="C36" s="3">
        <v>107.4</v>
      </c>
      <c r="D36" s="3">
        <v>111.79</v>
      </c>
      <c r="E36" s="3">
        <v>107.24</v>
      </c>
      <c r="F36" s="3">
        <v>111.7</v>
      </c>
      <c r="G36" s="3">
        <v>4.27</v>
      </c>
      <c r="H36" s="3">
        <v>0.0397</v>
      </c>
      <c r="I36" s="15">
        <v>206681.0</v>
      </c>
      <c r="J36" s="15">
        <v>252008.0</v>
      </c>
    </row>
    <row r="37">
      <c r="A37" s="27">
        <v>41144.0</v>
      </c>
      <c r="B37" s="5">
        <f t="shared" si="1"/>
        <v>41187</v>
      </c>
      <c r="C37" s="3">
        <v>111.76</v>
      </c>
      <c r="D37" s="3">
        <v>112.09</v>
      </c>
      <c r="E37" s="3">
        <v>109.64</v>
      </c>
      <c r="F37" s="3">
        <v>111.18</v>
      </c>
      <c r="G37" s="3">
        <v>-0.52</v>
      </c>
      <c r="H37" s="6">
        <v>-0.0047</v>
      </c>
      <c r="I37" s="15">
        <v>223998.0</v>
      </c>
      <c r="J37" s="15">
        <v>254806.0</v>
      </c>
    </row>
    <row r="38">
      <c r="A38" s="28">
        <v>113.91</v>
      </c>
      <c r="B38" s="5">
        <f t="shared" si="1"/>
        <v>41190</v>
      </c>
      <c r="C38" s="3">
        <v>111.16</v>
      </c>
      <c r="D38" s="3">
        <v>111.44</v>
      </c>
      <c r="E38" s="3">
        <v>109.74</v>
      </c>
      <c r="F38" s="3">
        <v>110.92</v>
      </c>
      <c r="G38" s="3">
        <v>-0.26</v>
      </c>
      <c r="H38" s="6">
        <v>-0.0023</v>
      </c>
      <c r="I38" s="15">
        <v>160411.0</v>
      </c>
      <c r="J38" s="15">
        <v>261250.0</v>
      </c>
    </row>
    <row r="39">
      <c r="A39" s="28">
        <v>115.23</v>
      </c>
      <c r="B39" s="5">
        <f t="shared" si="1"/>
        <v>41191</v>
      </c>
      <c r="C39" s="3">
        <v>111.45</v>
      </c>
      <c r="D39" s="3">
        <v>113.64</v>
      </c>
      <c r="E39" s="3">
        <v>111.05</v>
      </c>
      <c r="F39" s="3">
        <v>113.41</v>
      </c>
      <c r="G39" s="3">
        <v>2.49</v>
      </c>
      <c r="H39" s="3">
        <v>0.022400000000000003</v>
      </c>
      <c r="I39" s="15">
        <v>218001.0</v>
      </c>
      <c r="J39" s="15">
        <v>259079.0</v>
      </c>
    </row>
    <row r="40">
      <c r="A40" s="28">
        <v>113.0</v>
      </c>
      <c r="B40" s="13">
        <f t="shared" si="1"/>
        <v>41192</v>
      </c>
      <c r="C40" s="3">
        <v>113.24</v>
      </c>
      <c r="D40" s="3">
        <v>114.41</v>
      </c>
      <c r="E40" s="3">
        <v>112.68</v>
      </c>
      <c r="F40" s="3">
        <v>113.18</v>
      </c>
      <c r="G40" s="3">
        <v>-0.23</v>
      </c>
      <c r="H40" s="6">
        <v>-0.002</v>
      </c>
      <c r="I40" s="15">
        <v>222240.0</v>
      </c>
      <c r="J40" s="15">
        <v>270244.0</v>
      </c>
    </row>
    <row r="41">
      <c r="A41" s="28">
        <v>113.68</v>
      </c>
      <c r="B41" s="13">
        <f t="shared" si="1"/>
        <v>41193</v>
      </c>
      <c r="C41" s="3">
        <v>113.56</v>
      </c>
      <c r="D41" s="3">
        <v>114.95</v>
      </c>
      <c r="E41" s="3">
        <v>113.26</v>
      </c>
      <c r="F41" s="3">
        <v>114.68</v>
      </c>
      <c r="G41" s="3">
        <v>1.5</v>
      </c>
      <c r="H41" s="3">
        <v>0.013300000000000001</v>
      </c>
      <c r="I41" s="15">
        <v>194917.0</v>
      </c>
      <c r="J41" s="15">
        <v>280560.0</v>
      </c>
    </row>
    <row r="42">
      <c r="A42" s="21">
        <v>-0.23</v>
      </c>
      <c r="B42" s="13">
        <f t="shared" si="1"/>
        <v>41194</v>
      </c>
      <c r="C42" s="3">
        <v>114.94</v>
      </c>
      <c r="D42" s="3">
        <v>114.94</v>
      </c>
      <c r="E42" s="3">
        <v>112.93</v>
      </c>
      <c r="F42" s="3">
        <v>113.61</v>
      </c>
      <c r="G42" s="3">
        <v>-1.07</v>
      </c>
      <c r="H42" s="6">
        <v>-0.0093</v>
      </c>
      <c r="I42" s="15">
        <v>182317.0</v>
      </c>
      <c r="J42" s="15">
        <v>290240.0</v>
      </c>
    </row>
    <row r="43">
      <c r="A43" s="22">
        <v>-0.002</v>
      </c>
      <c r="B43" s="13">
        <f t="shared" si="1"/>
        <v>41197</v>
      </c>
      <c r="C43" s="3">
        <v>113.33</v>
      </c>
      <c r="D43" s="3">
        <v>114.49</v>
      </c>
      <c r="E43" s="3">
        <v>112.46</v>
      </c>
      <c r="F43" s="3">
        <v>114.4</v>
      </c>
      <c r="G43" s="3">
        <v>0.79</v>
      </c>
      <c r="H43" s="3">
        <v>0.006999999999999999</v>
      </c>
      <c r="I43" s="15">
        <v>246136.0</v>
      </c>
      <c r="J43" s="15">
        <v>306626.0</v>
      </c>
    </row>
    <row r="44">
      <c r="A44" s="24">
        <v>98728.0</v>
      </c>
      <c r="B44" s="13">
        <f t="shared" si="1"/>
        <v>41198</v>
      </c>
      <c r="C44" s="3">
        <v>114.33</v>
      </c>
      <c r="D44" s="3">
        <v>114.87</v>
      </c>
      <c r="E44" s="3">
        <v>113.48</v>
      </c>
      <c r="F44" s="3">
        <v>114.0</v>
      </c>
      <c r="G44" s="3">
        <v>-0.4</v>
      </c>
      <c r="H44" s="6">
        <v>-0.0035</v>
      </c>
      <c r="I44" s="15">
        <v>208734.0</v>
      </c>
      <c r="J44" s="15">
        <v>311998.0</v>
      </c>
    </row>
    <row r="45">
      <c r="A45" s="24">
        <v>148368.0</v>
      </c>
      <c r="B45" s="13">
        <f t="shared" si="1"/>
        <v>41199</v>
      </c>
      <c r="C45" s="3">
        <v>113.93</v>
      </c>
      <c r="D45" s="3">
        <v>114.31</v>
      </c>
      <c r="E45" s="3">
        <v>112.8</v>
      </c>
      <c r="F45" s="3">
        <v>113.22</v>
      </c>
      <c r="G45" s="3">
        <v>-0.78</v>
      </c>
      <c r="H45" s="6">
        <v>-0.0068</v>
      </c>
      <c r="I45" s="15">
        <v>197956.0</v>
      </c>
      <c r="J45" s="15">
        <v>314400.0</v>
      </c>
    </row>
    <row r="46">
      <c r="A46" s="23">
        <v>41145.0</v>
      </c>
      <c r="B46" s="13">
        <f t="shared" si="1"/>
        <v>41200</v>
      </c>
      <c r="C46" s="3">
        <v>113.13</v>
      </c>
      <c r="D46" s="3">
        <v>113.63</v>
      </c>
      <c r="E46" s="3">
        <v>111.57</v>
      </c>
      <c r="F46" s="3">
        <v>112.42</v>
      </c>
      <c r="G46" s="3">
        <v>-0.8</v>
      </c>
      <c r="H46" s="6">
        <v>-0.0071</v>
      </c>
      <c r="I46" s="15">
        <v>212561.0</v>
      </c>
      <c r="J46" s="15">
        <v>303997.0</v>
      </c>
    </row>
    <row r="47">
      <c r="A47" s="21">
        <v>113.17</v>
      </c>
      <c r="B47" s="13">
        <f t="shared" si="1"/>
        <v>41201</v>
      </c>
      <c r="C47" s="3">
        <v>112.26</v>
      </c>
      <c r="D47" s="3">
        <v>113.27</v>
      </c>
      <c r="E47" s="3">
        <v>109.9</v>
      </c>
      <c r="F47" s="3">
        <v>110.14</v>
      </c>
      <c r="G47" s="3">
        <v>-2.28</v>
      </c>
      <c r="H47" s="6">
        <v>-0.0203</v>
      </c>
      <c r="I47" s="15">
        <v>231128.0</v>
      </c>
      <c r="J47" s="15">
        <v>302340.0</v>
      </c>
    </row>
    <row r="48">
      <c r="A48" s="21">
        <v>113.94</v>
      </c>
      <c r="B48" s="13">
        <f t="shared" si="1"/>
        <v>41204</v>
      </c>
      <c r="C48" s="3">
        <v>109.95</v>
      </c>
      <c r="D48" s="3">
        <v>110.97</v>
      </c>
      <c r="E48" s="3">
        <v>109.12</v>
      </c>
      <c r="F48" s="3">
        <v>109.44</v>
      </c>
      <c r="G48" s="3">
        <v>-0.7</v>
      </c>
      <c r="H48" s="6">
        <v>-0.0064</v>
      </c>
      <c r="I48" s="15">
        <v>218731.0</v>
      </c>
      <c r="J48" s="15">
        <v>288209.0</v>
      </c>
    </row>
    <row r="49">
      <c r="A49" s="21">
        <v>111.86</v>
      </c>
      <c r="B49" s="13">
        <f t="shared" si="1"/>
        <v>41205</v>
      </c>
      <c r="C49" s="3">
        <v>109.52</v>
      </c>
      <c r="D49" s="3">
        <v>109.8</v>
      </c>
      <c r="E49" s="3">
        <v>107.31</v>
      </c>
      <c r="F49" s="3">
        <v>108.25</v>
      </c>
      <c r="G49" s="3">
        <v>-1.19</v>
      </c>
      <c r="H49" s="6">
        <v>-0.0109</v>
      </c>
      <c r="I49" s="15">
        <v>254966.0</v>
      </c>
      <c r="J49" s="15">
        <v>283178.0</v>
      </c>
    </row>
    <row r="50">
      <c r="A50" s="21">
        <v>112.51</v>
      </c>
      <c r="B50" s="13">
        <f t="shared" si="1"/>
        <v>41206</v>
      </c>
      <c r="C50" s="3">
        <v>108.31</v>
      </c>
      <c r="D50" s="3">
        <v>109.34</v>
      </c>
      <c r="E50" s="3">
        <v>106.8</v>
      </c>
      <c r="F50" s="3">
        <v>107.85</v>
      </c>
      <c r="G50" s="3">
        <v>-0.4</v>
      </c>
      <c r="H50" s="6">
        <v>-0.0037</v>
      </c>
      <c r="I50" s="15">
        <v>233367.0</v>
      </c>
      <c r="J50" s="15">
        <v>269255.0</v>
      </c>
    </row>
    <row r="51">
      <c r="A51" s="21">
        <v>-1.17</v>
      </c>
      <c r="B51" s="13">
        <f t="shared" si="1"/>
        <v>41207</v>
      </c>
      <c r="C51" s="3">
        <v>107.59</v>
      </c>
      <c r="D51" s="3">
        <v>109.28</v>
      </c>
      <c r="E51" s="3">
        <v>107.46</v>
      </c>
      <c r="F51" s="3">
        <v>108.49</v>
      </c>
      <c r="G51" s="3">
        <v>0.64</v>
      </c>
      <c r="H51" s="3">
        <v>0.0059</v>
      </c>
      <c r="I51" s="15">
        <v>216599.0</v>
      </c>
      <c r="J51" s="15">
        <v>268621.0</v>
      </c>
    </row>
    <row r="52">
      <c r="A52" s="22">
        <v>-0.0103</v>
      </c>
      <c r="B52" s="13">
        <f t="shared" si="1"/>
        <v>41208</v>
      </c>
      <c r="C52" s="3">
        <v>108.49</v>
      </c>
      <c r="D52" s="3">
        <v>109.7</v>
      </c>
      <c r="E52" s="3">
        <v>107.4</v>
      </c>
      <c r="F52" s="3">
        <v>109.55</v>
      </c>
      <c r="G52" s="3">
        <v>1.06</v>
      </c>
      <c r="H52" s="3">
        <v>0.0098</v>
      </c>
      <c r="I52" s="15">
        <v>210558.0</v>
      </c>
      <c r="J52" s="15">
        <v>263416.0</v>
      </c>
    </row>
    <row r="53">
      <c r="A53" s="24">
        <v>101887.0</v>
      </c>
      <c r="B53" s="13">
        <f t="shared" si="1"/>
        <v>41211</v>
      </c>
      <c r="C53" s="3">
        <v>109.65</v>
      </c>
      <c r="D53" s="3">
        <v>110.26</v>
      </c>
      <c r="E53" s="3">
        <v>108.51</v>
      </c>
      <c r="F53" s="3">
        <v>109.44</v>
      </c>
      <c r="G53" s="3">
        <v>-0.11</v>
      </c>
      <c r="H53" s="6">
        <v>-0.001</v>
      </c>
      <c r="I53" s="15">
        <v>170584.0</v>
      </c>
      <c r="J53" s="15">
        <v>243208.0</v>
      </c>
    </row>
    <row r="54">
      <c r="A54" s="24">
        <v>149523.0</v>
      </c>
      <c r="B54" s="13">
        <f t="shared" si="1"/>
        <v>41212</v>
      </c>
      <c r="C54" s="3">
        <v>109.36</v>
      </c>
      <c r="D54" s="3">
        <v>110.1</v>
      </c>
      <c r="E54" s="3">
        <v>108.65</v>
      </c>
      <c r="F54" s="3">
        <v>109.08</v>
      </c>
      <c r="G54" s="3">
        <v>-0.36</v>
      </c>
      <c r="H54" s="6">
        <v>-0.0033</v>
      </c>
      <c r="I54" s="15">
        <v>147694.0</v>
      </c>
      <c r="J54" s="15">
        <v>233397.0</v>
      </c>
    </row>
    <row r="55">
      <c r="A55" s="23">
        <v>41148.0</v>
      </c>
      <c r="B55" s="13">
        <f t="shared" si="1"/>
        <v>41213</v>
      </c>
      <c r="C55" s="3">
        <v>109.14</v>
      </c>
      <c r="D55" s="3">
        <v>109.8</v>
      </c>
      <c r="E55" s="3">
        <v>108.3</v>
      </c>
      <c r="F55" s="3">
        <v>108.7</v>
      </c>
      <c r="G55" s="3">
        <v>-0.38</v>
      </c>
      <c r="H55" s="6">
        <v>-0.0035</v>
      </c>
      <c r="I55" s="15">
        <v>174268.0</v>
      </c>
      <c r="J55" s="15">
        <v>225650.0</v>
      </c>
    </row>
    <row r="56">
      <c r="A56" s="21">
        <v>112.62</v>
      </c>
      <c r="B56" s="5">
        <f t="shared" si="1"/>
        <v>41214</v>
      </c>
      <c r="C56" s="3">
        <v>108.49</v>
      </c>
      <c r="D56" s="3">
        <v>109.03</v>
      </c>
      <c r="E56" s="3">
        <v>107.75</v>
      </c>
      <c r="F56" s="3">
        <v>108.17</v>
      </c>
      <c r="G56" s="3">
        <v>-0.53</v>
      </c>
      <c r="H56" s="6">
        <v>-0.0049</v>
      </c>
      <c r="I56" s="15">
        <v>205295.0</v>
      </c>
      <c r="J56" s="15">
        <v>213281.0</v>
      </c>
    </row>
    <row r="57">
      <c r="A57" s="21">
        <v>114.25</v>
      </c>
      <c r="B57" s="5">
        <f t="shared" si="1"/>
        <v>41215</v>
      </c>
      <c r="C57" s="3">
        <v>108.07</v>
      </c>
      <c r="D57" s="3">
        <v>108.8</v>
      </c>
      <c r="E57" s="3">
        <v>105.5</v>
      </c>
      <c r="F57" s="3">
        <v>105.68</v>
      </c>
      <c r="G57" s="3">
        <v>-2.49</v>
      </c>
      <c r="H57" s="6">
        <v>-0.023</v>
      </c>
      <c r="I57" s="15">
        <v>234748.0</v>
      </c>
      <c r="J57" s="15">
        <v>209280.0</v>
      </c>
    </row>
    <row r="58">
      <c r="A58" s="21">
        <v>110.69</v>
      </c>
      <c r="B58" s="5">
        <f t="shared" si="1"/>
        <v>41218</v>
      </c>
      <c r="C58" s="3">
        <v>105.55</v>
      </c>
      <c r="D58" s="3">
        <v>108.18</v>
      </c>
      <c r="E58" s="3">
        <v>104.76</v>
      </c>
      <c r="F58" s="3">
        <v>107.73</v>
      </c>
      <c r="G58" s="3">
        <v>2.05</v>
      </c>
      <c r="H58" s="3">
        <v>0.0194</v>
      </c>
      <c r="I58" s="15">
        <v>217310.0</v>
      </c>
      <c r="J58" s="15">
        <v>195869.0</v>
      </c>
    </row>
    <row r="59">
      <c r="A59" s="21">
        <v>111.26</v>
      </c>
      <c r="B59" s="5">
        <f t="shared" si="1"/>
        <v>41219</v>
      </c>
      <c r="C59" s="3">
        <v>107.93</v>
      </c>
      <c r="D59" s="3">
        <v>111.31</v>
      </c>
      <c r="E59" s="3">
        <v>107.13</v>
      </c>
      <c r="F59" s="3">
        <v>111.07</v>
      </c>
      <c r="G59" s="3">
        <v>3.34</v>
      </c>
      <c r="H59" s="3">
        <v>0.031</v>
      </c>
      <c r="I59" s="15">
        <v>259929.0</v>
      </c>
      <c r="J59" s="15">
        <v>184388.0</v>
      </c>
    </row>
    <row r="60">
      <c r="A60" s="21">
        <v>-1.25</v>
      </c>
      <c r="B60" s="5">
        <f t="shared" si="1"/>
        <v>41220</v>
      </c>
      <c r="C60" s="3">
        <v>110.83</v>
      </c>
      <c r="D60" s="3">
        <v>111.64</v>
      </c>
      <c r="E60" s="3">
        <v>106.53</v>
      </c>
      <c r="F60" s="3">
        <v>106.82</v>
      </c>
      <c r="G60" s="3">
        <v>-4.25</v>
      </c>
      <c r="H60" s="6">
        <v>-0.0383</v>
      </c>
      <c r="I60" s="15">
        <v>265312.0</v>
      </c>
      <c r="J60" s="15">
        <v>168937.0</v>
      </c>
    </row>
    <row r="61">
      <c r="A61" s="22">
        <v>-0.0111</v>
      </c>
      <c r="B61" s="5">
        <f t="shared" si="1"/>
        <v>41221</v>
      </c>
      <c r="C61" s="3">
        <v>106.92</v>
      </c>
      <c r="D61" s="3">
        <v>108.17</v>
      </c>
      <c r="E61" s="3">
        <v>106.12</v>
      </c>
      <c r="F61" s="3">
        <v>107.25</v>
      </c>
      <c r="G61" s="3">
        <v>0.43</v>
      </c>
      <c r="H61" s="3">
        <v>0.004</v>
      </c>
      <c r="I61" s="15">
        <v>200132.0</v>
      </c>
      <c r="J61" s="15">
        <v>144358.0</v>
      </c>
    </row>
    <row r="62">
      <c r="A62" s="24">
        <v>79505.0</v>
      </c>
      <c r="B62" s="5">
        <f t="shared" si="1"/>
        <v>41222</v>
      </c>
      <c r="C62" s="3">
        <v>107.15</v>
      </c>
      <c r="D62" s="3">
        <v>109.78</v>
      </c>
      <c r="E62" s="3">
        <v>106.25</v>
      </c>
      <c r="F62" s="3">
        <v>109.4</v>
      </c>
      <c r="G62" s="3">
        <v>2.15</v>
      </c>
      <c r="H62" s="3">
        <v>0.02</v>
      </c>
      <c r="I62" s="15">
        <v>201005.0</v>
      </c>
      <c r="J62" s="15">
        <v>132161.0</v>
      </c>
    </row>
    <row r="63">
      <c r="A63" s="24">
        <v>145398.0</v>
      </c>
      <c r="B63" s="13">
        <f t="shared" si="1"/>
        <v>41225</v>
      </c>
      <c r="C63" s="3">
        <v>109.28</v>
      </c>
      <c r="D63" s="3">
        <v>110.39</v>
      </c>
      <c r="E63" s="3">
        <v>108.56</v>
      </c>
      <c r="F63" s="3">
        <v>109.07</v>
      </c>
      <c r="G63" s="3">
        <v>-0.33</v>
      </c>
      <c r="H63" s="6">
        <v>-0.003</v>
      </c>
      <c r="I63" s="15">
        <v>180985.0</v>
      </c>
      <c r="J63" s="15">
        <v>91020.0</v>
      </c>
    </row>
    <row r="64">
      <c r="A64" s="23">
        <v>41149.0</v>
      </c>
      <c r="B64" s="13">
        <f t="shared" si="1"/>
        <v>41226</v>
      </c>
      <c r="C64" s="3">
        <v>108.7</v>
      </c>
      <c r="D64" s="3">
        <v>108.98</v>
      </c>
      <c r="E64" s="3">
        <v>107.38</v>
      </c>
      <c r="F64" s="3">
        <v>108.26</v>
      </c>
      <c r="G64" s="3">
        <v>-0.81</v>
      </c>
      <c r="H64" s="6">
        <v>-0.0074</v>
      </c>
      <c r="I64" s="15">
        <v>140008.0</v>
      </c>
      <c r="J64" s="15">
        <v>73582.0</v>
      </c>
    </row>
    <row r="65">
      <c r="A65" s="21">
        <v>111.44</v>
      </c>
      <c r="B65" s="13">
        <f t="shared" si="1"/>
        <v>41227</v>
      </c>
      <c r="C65" s="3">
        <v>108.12</v>
      </c>
      <c r="D65" s="3">
        <v>110.35</v>
      </c>
      <c r="E65" s="3">
        <v>107.8</v>
      </c>
      <c r="F65" s="3">
        <v>109.61</v>
      </c>
      <c r="G65" s="3">
        <v>1.35</v>
      </c>
      <c r="H65" s="3">
        <v>0.0125</v>
      </c>
      <c r="I65" s="15">
        <v>113913.0</v>
      </c>
      <c r="J65" s="15">
        <v>43160.0</v>
      </c>
    </row>
    <row r="66">
      <c r="A66" s="21">
        <v>112.07</v>
      </c>
      <c r="B66" s="13">
        <f t="shared" si="1"/>
        <v>41228</v>
      </c>
      <c r="C66" s="3">
        <v>109.68</v>
      </c>
      <c r="D66" s="3">
        <v>111.12</v>
      </c>
      <c r="E66" s="3">
        <v>109.66</v>
      </c>
      <c r="F66" s="3">
        <v>110.98</v>
      </c>
      <c r="G66" s="3">
        <v>1.37</v>
      </c>
      <c r="H66" s="3">
        <v>0.0125</v>
      </c>
      <c r="I66" s="15">
        <v>21030.0</v>
      </c>
      <c r="J66" s="3"/>
    </row>
    <row r="67">
      <c r="A67" s="21">
        <v>110.79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111.81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+0.55</f>
        <v>0.55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+0.49%</f>
        <v>0.0049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99491.0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151550.0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41150.0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111.76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112.46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110.86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111.66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-0.15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-0.0013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103511.0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151148.0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41151.0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111.57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112.47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111.41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111.8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+0.14</f>
        <v>0.14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+0.13%</f>
        <v>0.0013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79601.0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151567.0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41152.0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111.65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113.85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111.55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113.6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+1.8</f>
        <v>1.8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+1.61%</f>
        <v>0.0161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107282.0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157206.0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41155.0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113.66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114.88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113.12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114.67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+1.07</f>
        <v>1.07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+0.94%</f>
        <v>0.0094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28879.0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159135.0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41156.0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114.61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115.46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112.87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113.13</v>
      </c>
      <c r="B113" s="3" t="str">
        <f t="shared" si="1"/>
        <v/>
      </c>
    </row>
    <row r="114">
      <c r="A114" s="21">
        <v>-1.54</v>
      </c>
      <c r="B114" s="3" t="str">
        <f t="shared" si="1"/>
        <v>#REF!</v>
      </c>
    </row>
    <row r="115">
      <c r="A115" s="22">
        <v>-0.0134</v>
      </c>
      <c r="B115" s="3" t="str">
        <f t="shared" si="1"/>
        <v>#REF!</v>
      </c>
    </row>
    <row r="116">
      <c r="A116" s="24">
        <v>111749.0</v>
      </c>
      <c r="B116" s="3" t="str">
        <f t="shared" si="1"/>
        <v>#REF!</v>
      </c>
    </row>
    <row r="117">
      <c r="A117" s="24">
        <v>161936.0</v>
      </c>
      <c r="B117" s="3" t="str">
        <f t="shared" si="1"/>
        <v>#REF!</v>
      </c>
    </row>
    <row r="118">
      <c r="A118" s="23">
        <v>41157.0</v>
      </c>
      <c r="B118" s="3" t="str">
        <f t="shared" si="1"/>
        <v>#REF!</v>
      </c>
    </row>
    <row r="119">
      <c r="A119" s="21">
        <v>113.01</v>
      </c>
      <c r="B119" s="3" t="str">
        <f t="shared" si="1"/>
        <v>#REF!</v>
      </c>
    </row>
    <row r="120">
      <c r="A120" s="21">
        <v>113.38</v>
      </c>
      <c r="B120" s="3" t="str">
        <f t="shared" si="1"/>
        <v>#REF!</v>
      </c>
    </row>
    <row r="121">
      <c r="A121" s="21">
        <v>111.92</v>
      </c>
      <c r="B121" s="3" t="str">
        <f t="shared" si="1"/>
        <v>#REF!</v>
      </c>
    </row>
    <row r="122">
      <c r="A122" s="21">
        <v>112.28</v>
      </c>
      <c r="B122" s="3" t="str">
        <f t="shared" si="1"/>
        <v>#REF!</v>
      </c>
    </row>
    <row r="123">
      <c r="A123" s="21">
        <v>-0.85</v>
      </c>
      <c r="B123" s="3" t="str">
        <f t="shared" si="1"/>
        <v>#REF!</v>
      </c>
    </row>
    <row r="124">
      <c r="A124" s="22">
        <v>-0.0075</v>
      </c>
      <c r="B124" s="3" t="str">
        <f t="shared" si="1"/>
        <v>#REF!</v>
      </c>
    </row>
    <row r="125">
      <c r="A125" s="24">
        <v>111470.0</v>
      </c>
      <c r="B125" s="3" t="str">
        <f t="shared" si="1"/>
        <v>#REF!</v>
      </c>
    </row>
    <row r="126">
      <c r="A126" s="24">
        <v>164934.0</v>
      </c>
      <c r="B126" s="3" t="str">
        <f t="shared" si="1"/>
        <v>#REF!</v>
      </c>
    </row>
    <row r="127">
      <c r="A127" s="23">
        <v>41158.0</v>
      </c>
      <c r="B127" s="3" t="str">
        <f t="shared" si="1"/>
        <v>#REF!</v>
      </c>
    </row>
    <row r="128">
      <c r="A128" s="21">
        <v>112.72</v>
      </c>
      <c r="B128" s="3" t="str">
        <f t="shared" si="1"/>
        <v>#REF!</v>
      </c>
    </row>
    <row r="129">
      <c r="A129" s="21">
        <v>114.2</v>
      </c>
      <c r="B129" s="3" t="str">
        <f t="shared" si="1"/>
        <v>#REF!</v>
      </c>
    </row>
    <row r="130">
      <c r="A130" s="21">
        <v>111.74</v>
      </c>
      <c r="B130" s="3" t="str">
        <f t="shared" si="1"/>
        <v>#REF!</v>
      </c>
    </row>
    <row r="131">
      <c r="A131" s="21">
        <v>112.67</v>
      </c>
      <c r="B131" s="3" t="str">
        <f t="shared" si="1"/>
        <v>#REF!</v>
      </c>
    </row>
    <row r="132">
      <c r="A132" s="25">
        <f>+0.39</f>
        <v>0.39</v>
      </c>
      <c r="B132" s="3" t="str">
        <f t="shared" si="1"/>
        <v>#REF!</v>
      </c>
    </row>
    <row r="133">
      <c r="A133" s="25">
        <f>+0.35%</f>
        <v>0.0035</v>
      </c>
      <c r="B133" s="3" t="str">
        <f t="shared" si="1"/>
        <v>#REF!</v>
      </c>
    </row>
    <row r="134">
      <c r="A134" s="26">
        <v>141607.0</v>
      </c>
      <c r="B134" s="3" t="str">
        <f t="shared" si="1"/>
        <v>#REF!</v>
      </c>
    </row>
    <row r="135">
      <c r="A135" s="26">
        <v>170844.0</v>
      </c>
      <c r="B135" s="3" t="str">
        <f t="shared" si="1"/>
        <v>#REF!</v>
      </c>
    </row>
    <row r="136">
      <c r="A136" s="27">
        <v>41159.0</v>
      </c>
      <c r="B136" s="3" t="str">
        <f t="shared" si="1"/>
        <v>#REF!</v>
      </c>
    </row>
    <row r="137">
      <c r="A137" s="28">
        <v>112.02</v>
      </c>
      <c r="B137" s="3" t="str">
        <f t="shared" si="1"/>
        <v>#REF!</v>
      </c>
    </row>
    <row r="138">
      <c r="A138" s="28">
        <v>113.79</v>
      </c>
      <c r="B138" s="3" t="str">
        <f t="shared" si="1"/>
        <v>#REF!</v>
      </c>
    </row>
    <row r="139">
      <c r="A139" s="28">
        <v>111.61</v>
      </c>
      <c r="B139" s="3" t="str">
        <f t="shared" si="1"/>
        <v>#REF!</v>
      </c>
    </row>
    <row r="140">
      <c r="A140" s="28">
        <v>113.26</v>
      </c>
      <c r="B140" s="3" t="str">
        <f t="shared" si="1"/>
        <v>#REF!</v>
      </c>
    </row>
    <row r="141">
      <c r="A141" s="25">
        <f>+0.59</f>
        <v>0.59</v>
      </c>
      <c r="B141" s="3" t="str">
        <f t="shared" si="1"/>
        <v>#REF!</v>
      </c>
    </row>
    <row r="142">
      <c r="A142" s="25">
        <f>+0.52%</f>
        <v>0.0052</v>
      </c>
      <c r="B142" s="3" t="str">
        <f t="shared" si="1"/>
        <v>#REF!</v>
      </c>
    </row>
    <row r="143">
      <c r="A143" s="26">
        <v>137761.0</v>
      </c>
      <c r="B143" s="3" t="str">
        <f t="shared" si="1"/>
        <v>#REF!</v>
      </c>
    </row>
    <row r="144">
      <c r="A144" s="26">
        <v>172823.0</v>
      </c>
      <c r="B144" s="3" t="str">
        <f t="shared" si="1"/>
        <v>#REF!</v>
      </c>
    </row>
    <row r="145">
      <c r="A145" s="27">
        <v>41162.0</v>
      </c>
      <c r="B145" s="3" t="str">
        <f t="shared" si="1"/>
        <v>#REF!</v>
      </c>
    </row>
    <row r="146">
      <c r="A146" s="28">
        <v>113.33</v>
      </c>
      <c r="B146" s="3" t="str">
        <f t="shared" si="1"/>
        <v>#REF!</v>
      </c>
    </row>
    <row r="147">
      <c r="A147" s="28">
        <v>114.07</v>
      </c>
      <c r="B147" s="3" t="str">
        <f t="shared" si="1"/>
        <v>#REF!</v>
      </c>
    </row>
    <row r="148">
      <c r="A148" s="28">
        <v>112.97</v>
      </c>
      <c r="B148" s="3" t="str">
        <f t="shared" si="1"/>
        <v>#REF!</v>
      </c>
    </row>
    <row r="149">
      <c r="A149" s="28">
        <v>113.84</v>
      </c>
      <c r="B149" s="3" t="str">
        <f t="shared" si="1"/>
        <v>#REF!</v>
      </c>
    </row>
    <row r="150">
      <c r="A150" s="25">
        <f>+0.58</f>
        <v>0.58</v>
      </c>
      <c r="B150" s="3" t="str">
        <f t="shared" si="1"/>
        <v>#REF!</v>
      </c>
    </row>
    <row r="151">
      <c r="A151" s="25">
        <f>+0.51%</f>
        <v>0.0051</v>
      </c>
      <c r="B151" s="3" t="str">
        <f t="shared" si="1"/>
        <v>#REF!</v>
      </c>
    </row>
    <row r="152">
      <c r="A152" s="26">
        <v>87418.0</v>
      </c>
      <c r="B152" s="3" t="str">
        <f t="shared" si="1"/>
        <v>#REF!</v>
      </c>
    </row>
    <row r="153">
      <c r="A153" s="26">
        <v>176850.0</v>
      </c>
      <c r="B153" s="3" t="str">
        <f t="shared" si="1"/>
        <v>#REF!</v>
      </c>
    </row>
    <row r="154">
      <c r="A154" s="27">
        <v>41163.0</v>
      </c>
      <c r="B154" s="3" t="str">
        <f t="shared" si="1"/>
        <v>#REF!</v>
      </c>
    </row>
    <row r="155">
      <c r="A155" s="28">
        <v>113.67</v>
      </c>
      <c r="B155" s="3" t="str">
        <f t="shared" si="1"/>
        <v>#REF!</v>
      </c>
    </row>
    <row r="156">
      <c r="A156" s="28">
        <v>114.33</v>
      </c>
      <c r="B156" s="3" t="str">
        <f t="shared" si="1"/>
        <v>#REF!</v>
      </c>
    </row>
    <row r="157">
      <c r="A157" s="28">
        <v>113.45</v>
      </c>
      <c r="B157" s="3" t="str">
        <f t="shared" si="1"/>
        <v>#REF!</v>
      </c>
    </row>
    <row r="158">
      <c r="A158" s="28">
        <v>114.27</v>
      </c>
      <c r="B158" s="3" t="str">
        <f t="shared" si="1"/>
        <v>#REF!</v>
      </c>
    </row>
    <row r="159">
      <c r="A159" s="25">
        <f>+0.43</f>
        <v>0.43</v>
      </c>
      <c r="B159" s="3" t="str">
        <f t="shared" si="1"/>
        <v>#REF!</v>
      </c>
    </row>
    <row r="160">
      <c r="A160" s="25">
        <f>+0.38%</f>
        <v>0.0038</v>
      </c>
      <c r="B160" s="3" t="str">
        <f t="shared" si="1"/>
        <v>#REF!</v>
      </c>
    </row>
    <row r="161">
      <c r="A161" s="26">
        <v>108591.0</v>
      </c>
      <c r="B161" s="3" t="str">
        <f t="shared" si="1"/>
        <v>#REF!</v>
      </c>
    </row>
    <row r="162">
      <c r="A162" s="26">
        <v>185761.0</v>
      </c>
      <c r="B162" s="3" t="str">
        <f t="shared" si="1"/>
        <v>#REF!</v>
      </c>
    </row>
    <row r="163">
      <c r="A163" s="27">
        <v>41164.0</v>
      </c>
      <c r="B163" s="3" t="str">
        <f t="shared" si="1"/>
        <v>#REF!</v>
      </c>
    </row>
    <row r="164">
      <c r="A164" s="28">
        <v>113.94</v>
      </c>
      <c r="B164" s="3" t="str">
        <f t="shared" si="1"/>
        <v>#REF!</v>
      </c>
    </row>
    <row r="165">
      <c r="A165" s="28">
        <v>115.41</v>
      </c>
      <c r="B165" s="3" t="str">
        <f t="shared" si="1"/>
        <v>#REF!</v>
      </c>
    </row>
    <row r="166">
      <c r="A166" s="28">
        <v>113.94</v>
      </c>
      <c r="B166" s="3" t="str">
        <f t="shared" si="1"/>
        <v>#REF!</v>
      </c>
    </row>
    <row r="167">
      <c r="A167" s="28">
        <v>114.88</v>
      </c>
      <c r="B167" s="3" t="str">
        <f t="shared" si="1"/>
        <v>#REF!</v>
      </c>
    </row>
    <row r="168">
      <c r="A168" s="25">
        <f>+0.61</f>
        <v>0.61</v>
      </c>
      <c r="B168" s="3" t="str">
        <f t="shared" si="1"/>
        <v>#REF!</v>
      </c>
    </row>
    <row r="169">
      <c r="A169" s="25">
        <f>+0.53%</f>
        <v>0.0053</v>
      </c>
      <c r="B169" s="3" t="str">
        <f t="shared" si="1"/>
        <v>#REF!</v>
      </c>
    </row>
    <row r="170">
      <c r="A170" s="26">
        <v>136559.0</v>
      </c>
      <c r="B170" s="3" t="str">
        <f t="shared" si="1"/>
        <v>#REF!</v>
      </c>
    </row>
    <row r="171">
      <c r="A171" s="26">
        <v>188452.0</v>
      </c>
      <c r="B171" s="3" t="str">
        <f t="shared" si="1"/>
        <v>#REF!</v>
      </c>
    </row>
    <row r="172">
      <c r="A172" s="27">
        <v>41165.0</v>
      </c>
      <c r="B172" s="3" t="str">
        <f t="shared" si="1"/>
        <v>#REF!</v>
      </c>
    </row>
    <row r="173">
      <c r="A173" s="28">
        <v>114.66</v>
      </c>
      <c r="B173" s="3" t="str">
        <f t="shared" si="1"/>
        <v>#REF!</v>
      </c>
    </row>
    <row r="174">
      <c r="A174" s="28">
        <v>116.37</v>
      </c>
      <c r="B174" s="3" t="str">
        <f t="shared" si="1"/>
        <v>#REF!</v>
      </c>
    </row>
    <row r="175">
      <c r="A175" s="28">
        <v>113.92</v>
      </c>
      <c r="B175" s="3" t="str">
        <f t="shared" si="1"/>
        <v>#REF!</v>
      </c>
    </row>
    <row r="176">
      <c r="A176" s="28">
        <v>115.41</v>
      </c>
      <c r="B176" s="3" t="str">
        <f t="shared" si="1"/>
        <v>#REF!</v>
      </c>
    </row>
    <row r="177">
      <c r="A177" s="25">
        <f>+0.53</f>
        <v>0.53</v>
      </c>
      <c r="B177" s="3" t="str">
        <f t="shared" si="1"/>
        <v>#REF!</v>
      </c>
    </row>
    <row r="178">
      <c r="A178" s="25">
        <f>+0.46%</f>
        <v>0.0046</v>
      </c>
      <c r="B178" s="3" t="str">
        <f t="shared" si="1"/>
        <v>#REF!</v>
      </c>
    </row>
    <row r="179">
      <c r="A179" s="26">
        <v>158017.0</v>
      </c>
      <c r="B179" s="3" t="str">
        <f t="shared" si="1"/>
        <v>#REF!</v>
      </c>
    </row>
    <row r="180">
      <c r="A180" s="26">
        <v>203866.0</v>
      </c>
      <c r="B180" s="3" t="str">
        <f t="shared" si="1"/>
        <v>#REF!</v>
      </c>
    </row>
    <row r="181">
      <c r="A181" s="27">
        <v>41166.0</v>
      </c>
      <c r="B181" s="3" t="str">
        <f t="shared" si="1"/>
        <v>#REF!</v>
      </c>
    </row>
    <row r="182">
      <c r="A182" s="28">
        <v>115.25</v>
      </c>
      <c r="B182" s="3" t="str">
        <f t="shared" si="1"/>
        <v>#REF!</v>
      </c>
    </row>
    <row r="183">
      <c r="A183" s="28">
        <v>117.37</v>
      </c>
      <c r="B183" s="3" t="str">
        <f t="shared" si="1"/>
        <v>#REF!</v>
      </c>
    </row>
    <row r="184">
      <c r="A184" s="28">
        <v>115.22</v>
      </c>
      <c r="B184" s="3" t="str">
        <f t="shared" si="1"/>
        <v>#REF!</v>
      </c>
    </row>
    <row r="185">
      <c r="A185" s="28">
        <v>116.19</v>
      </c>
      <c r="B185" s="3" t="str">
        <f t="shared" si="1"/>
        <v>#REF!</v>
      </c>
    </row>
    <row r="186">
      <c r="A186" s="25">
        <f>+0.78</f>
        <v>0.78</v>
      </c>
      <c r="B186" s="3" t="str">
        <f t="shared" si="1"/>
        <v>#REF!</v>
      </c>
    </row>
    <row r="187">
      <c r="A187" s="25">
        <f>+0.68%</f>
        <v>0.0068</v>
      </c>
      <c r="B187" s="3" t="str">
        <f t="shared" si="1"/>
        <v>#REF!</v>
      </c>
    </row>
    <row r="188">
      <c r="A188" s="26">
        <v>143806.0</v>
      </c>
      <c r="B188" s="3" t="str">
        <f t="shared" si="1"/>
        <v>#REF!</v>
      </c>
    </row>
    <row r="189">
      <c r="A189" s="26">
        <v>214996.0</v>
      </c>
      <c r="B189" s="3" t="str">
        <f t="shared" si="1"/>
        <v>#REF!</v>
      </c>
    </row>
    <row r="190">
      <c r="A190" s="27">
        <v>41169.0</v>
      </c>
      <c r="B190" s="3" t="str">
        <f t="shared" si="1"/>
        <v>#REF!</v>
      </c>
    </row>
    <row r="191">
      <c r="A191" s="28">
        <v>116.4</v>
      </c>
      <c r="B191" s="3" t="str">
        <f t="shared" si="1"/>
        <v>#REF!</v>
      </c>
    </row>
    <row r="192">
      <c r="A192" s="28">
        <v>116.49</v>
      </c>
      <c r="B192" s="3" t="str">
        <f t="shared" si="1"/>
        <v>#REF!</v>
      </c>
    </row>
    <row r="193">
      <c r="A193" s="28">
        <v>110.96</v>
      </c>
      <c r="B193" s="3" t="str">
        <f t="shared" si="1"/>
        <v>#REF!</v>
      </c>
    </row>
    <row r="194">
      <c r="A194" s="28">
        <v>113.25</v>
      </c>
      <c r="B194" s="3" t="str">
        <f t="shared" si="1"/>
        <v>#REF!</v>
      </c>
    </row>
    <row r="195">
      <c r="A195" s="21">
        <v>-2.94</v>
      </c>
      <c r="B195" s="3" t="str">
        <f t="shared" si="1"/>
        <v>#REF!</v>
      </c>
    </row>
    <row r="196">
      <c r="A196" s="22">
        <v>-0.0253</v>
      </c>
      <c r="B196" s="3" t="str">
        <f t="shared" si="1"/>
        <v>#REF!</v>
      </c>
    </row>
    <row r="197">
      <c r="A197" s="24">
        <v>130174.0</v>
      </c>
      <c r="B197" s="3" t="str">
        <f t="shared" si="1"/>
        <v>#REF!</v>
      </c>
    </row>
    <row r="198">
      <c r="A198" s="24">
        <v>215837.0</v>
      </c>
      <c r="B198" s="3" t="str">
        <f t="shared" si="1"/>
        <v>#REF!</v>
      </c>
    </row>
    <row r="199">
      <c r="A199" s="23">
        <v>41170.0</v>
      </c>
      <c r="B199" s="3" t="str">
        <f t="shared" si="1"/>
        <v>#REF!</v>
      </c>
    </row>
    <row r="200">
      <c r="A200" s="21">
        <v>113.0</v>
      </c>
      <c r="B200" s="3" t="str">
        <f t="shared" si="1"/>
        <v>#REF!</v>
      </c>
    </row>
    <row r="201">
      <c r="A201" s="21">
        <v>113.82</v>
      </c>
      <c r="B201" s="3" t="str">
        <f t="shared" si="1"/>
        <v>#REF!</v>
      </c>
    </row>
    <row r="202">
      <c r="A202" s="21">
        <v>111.05</v>
      </c>
      <c r="B202" s="3" t="str">
        <f t="shared" si="1"/>
        <v>#REF!</v>
      </c>
    </row>
    <row r="203">
      <c r="A203" s="21">
        <v>111.46</v>
      </c>
      <c r="B203" s="3" t="str">
        <f t="shared" si="1"/>
        <v>#REF!</v>
      </c>
    </row>
    <row r="204">
      <c r="A204" s="21">
        <v>-1.79</v>
      </c>
      <c r="B204" s="3" t="str">
        <f t="shared" si="1"/>
        <v>#REF!</v>
      </c>
    </row>
    <row r="205">
      <c r="A205" s="22">
        <v>-0.0158</v>
      </c>
      <c r="B205" s="3" t="str">
        <f t="shared" si="1"/>
        <v>#REF!</v>
      </c>
    </row>
    <row r="206">
      <c r="A206" s="24">
        <v>137037.0</v>
      </c>
      <c r="B206" s="3" t="str">
        <f t="shared" si="1"/>
        <v>#REF!</v>
      </c>
    </row>
    <row r="207">
      <c r="A207" s="24">
        <v>220784.0</v>
      </c>
      <c r="B207" s="3" t="str">
        <f t="shared" si="1"/>
        <v>#REF!</v>
      </c>
    </row>
    <row r="208">
      <c r="A208" s="23">
        <v>41171.0</v>
      </c>
      <c r="B208" s="3" t="str">
        <f t="shared" si="1"/>
        <v>#REF!</v>
      </c>
    </row>
    <row r="209">
      <c r="A209" s="21">
        <v>111.24</v>
      </c>
      <c r="B209" s="3" t="str">
        <f t="shared" si="1"/>
        <v>#REF!</v>
      </c>
    </row>
    <row r="210">
      <c r="A210" s="21">
        <v>112.36</v>
      </c>
      <c r="B210" s="3" t="str">
        <f t="shared" si="1"/>
        <v>#REF!</v>
      </c>
    </row>
    <row r="211">
      <c r="A211" s="21">
        <v>106.8</v>
      </c>
      <c r="B211" s="3" t="str">
        <f t="shared" si="1"/>
        <v>#REF!</v>
      </c>
    </row>
    <row r="212">
      <c r="A212" s="21">
        <v>107.56</v>
      </c>
      <c r="B212" s="3" t="str">
        <f t="shared" si="1"/>
        <v>#REF!</v>
      </c>
    </row>
    <row r="213">
      <c r="A213" s="21">
        <v>-3.9</v>
      </c>
      <c r="B213" s="3" t="str">
        <f t="shared" si="1"/>
        <v>#REF!</v>
      </c>
    </row>
    <row r="214">
      <c r="A214" s="22">
        <v>-0.035</v>
      </c>
      <c r="B214" s="3" t="str">
        <f t="shared" si="1"/>
        <v>#REF!</v>
      </c>
    </row>
    <row r="215">
      <c r="A215" s="24">
        <v>196925.0</v>
      </c>
      <c r="B215" s="3" t="str">
        <f t="shared" si="1"/>
        <v>#REF!</v>
      </c>
    </row>
    <row r="216">
      <c r="A216" s="24">
        <v>224614.0</v>
      </c>
      <c r="B216" s="3" t="str">
        <f t="shared" si="1"/>
        <v>#REF!</v>
      </c>
    </row>
    <row r="217">
      <c r="A217" s="23">
        <v>41172.0</v>
      </c>
      <c r="B217" s="3" t="str">
        <f t="shared" si="1"/>
        <v>#REF!</v>
      </c>
    </row>
    <row r="218">
      <c r="A218" s="21">
        <v>107.55</v>
      </c>
      <c r="B218" s="3" t="str">
        <f t="shared" si="1"/>
        <v>#REF!</v>
      </c>
    </row>
    <row r="219">
      <c r="A219" s="21">
        <v>109.75</v>
      </c>
      <c r="B219" s="3" t="str">
        <f t="shared" si="1"/>
        <v>#REF!</v>
      </c>
    </row>
    <row r="220">
      <c r="A220" s="21">
        <v>106.49</v>
      </c>
      <c r="B220" s="3" t="str">
        <f t="shared" si="1"/>
        <v>#REF!</v>
      </c>
    </row>
    <row r="221">
      <c r="A221" s="21">
        <v>109.23</v>
      </c>
      <c r="B221" s="3" t="str">
        <f t="shared" si="1"/>
        <v>#REF!</v>
      </c>
    </row>
    <row r="222">
      <c r="A222" s="25">
        <f>+1.67</f>
        <v>1.67</v>
      </c>
      <c r="B222" s="3" t="str">
        <f t="shared" si="1"/>
        <v>#REF!</v>
      </c>
    </row>
    <row r="223">
      <c r="A223" s="25">
        <f>+1.55%</f>
        <v>0.0155</v>
      </c>
      <c r="B223" s="3" t="str">
        <f t="shared" si="1"/>
        <v>#REF!</v>
      </c>
    </row>
    <row r="224">
      <c r="A224" s="26">
        <v>206157.0</v>
      </c>
      <c r="B224" s="3" t="str">
        <f t="shared" si="1"/>
        <v>#REF!</v>
      </c>
    </row>
    <row r="225">
      <c r="A225" s="26">
        <v>222062.0</v>
      </c>
      <c r="B225" s="3" t="str">
        <f t="shared" si="1"/>
        <v>#REF!</v>
      </c>
    </row>
    <row r="226">
      <c r="A226" s="27">
        <v>41173.0</v>
      </c>
      <c r="B226" s="3" t="str">
        <f t="shared" si="1"/>
        <v>#REF!</v>
      </c>
    </row>
    <row r="227">
      <c r="A227" s="28">
        <v>109.53</v>
      </c>
      <c r="B227" s="3" t="str">
        <f t="shared" si="1"/>
        <v>#REF!</v>
      </c>
    </row>
    <row r="228">
      <c r="A228" s="28">
        <v>110.91</v>
      </c>
      <c r="B228" s="3" t="str">
        <f t="shared" si="1"/>
        <v>#REF!</v>
      </c>
    </row>
    <row r="229">
      <c r="A229" s="28">
        <v>109.29</v>
      </c>
      <c r="B229" s="3" t="str">
        <f t="shared" si="1"/>
        <v>#REF!</v>
      </c>
    </row>
    <row r="230">
      <c r="A230" s="28">
        <v>110.62</v>
      </c>
      <c r="B230" s="3" t="str">
        <f t="shared" si="1"/>
        <v>#REF!</v>
      </c>
    </row>
    <row r="231">
      <c r="A231" s="25">
        <f>+1.39</f>
        <v>1.39</v>
      </c>
      <c r="B231" s="3" t="str">
        <f t="shared" si="1"/>
        <v>#REF!</v>
      </c>
    </row>
    <row r="232">
      <c r="A232" s="25">
        <f>+1.27%</f>
        <v>0.0127</v>
      </c>
      <c r="B232" s="3" t="str">
        <f t="shared" si="1"/>
        <v>#REF!</v>
      </c>
    </row>
    <row r="233">
      <c r="A233" s="26">
        <v>118338.0</v>
      </c>
      <c r="B233" s="3" t="str">
        <f t="shared" si="1"/>
        <v>#REF!</v>
      </c>
    </row>
    <row r="234">
      <c r="A234" s="26">
        <v>216051.0</v>
      </c>
      <c r="B234" s="3" t="str">
        <f t="shared" si="1"/>
        <v>#REF!</v>
      </c>
    </row>
    <row r="235">
      <c r="A235" s="27">
        <v>41176.0</v>
      </c>
      <c r="B235" s="3" t="str">
        <f t="shared" si="1"/>
        <v>#REF!</v>
      </c>
    </row>
    <row r="236">
      <c r="A236" s="28">
        <v>110.62</v>
      </c>
      <c r="B236" s="3" t="str">
        <f t="shared" si="1"/>
        <v>#REF!</v>
      </c>
    </row>
    <row r="237">
      <c r="A237" s="28">
        <v>110.62</v>
      </c>
      <c r="B237" s="3" t="str">
        <f t="shared" si="1"/>
        <v>#REF!</v>
      </c>
    </row>
    <row r="238">
      <c r="A238" s="28">
        <v>108.18</v>
      </c>
      <c r="B238" s="3" t="str">
        <f t="shared" si="1"/>
        <v>#REF!</v>
      </c>
    </row>
    <row r="239">
      <c r="A239" s="28">
        <v>109.16</v>
      </c>
      <c r="B239" s="3" t="str">
        <f t="shared" si="1"/>
        <v>#REF!</v>
      </c>
    </row>
    <row r="240">
      <c r="A240" s="21">
        <v>-1.46</v>
      </c>
      <c r="B240" s="3" t="str">
        <f t="shared" si="1"/>
        <v>#REF!</v>
      </c>
    </row>
    <row r="241">
      <c r="A241" s="22">
        <v>-0.0132</v>
      </c>
      <c r="B241" s="3" t="str">
        <f t="shared" si="1"/>
        <v>#REF!</v>
      </c>
    </row>
    <row r="242">
      <c r="A242" s="24">
        <v>137986.0</v>
      </c>
      <c r="B242" s="3" t="str">
        <f t="shared" si="1"/>
        <v>#REF!</v>
      </c>
    </row>
    <row r="243">
      <c r="A243" s="24">
        <v>216116.0</v>
      </c>
      <c r="B243" s="3" t="str">
        <f t="shared" si="1"/>
        <v>#REF!</v>
      </c>
    </row>
    <row r="244">
      <c r="A244" s="23">
        <v>41177.0</v>
      </c>
      <c r="B244" s="3" t="str">
        <f t="shared" si="1"/>
        <v>#REF!</v>
      </c>
    </row>
    <row r="245">
      <c r="A245" s="21">
        <v>109.26</v>
      </c>
      <c r="B245" s="3" t="str">
        <f t="shared" si="1"/>
        <v>#REF!</v>
      </c>
    </row>
    <row r="246">
      <c r="A246" s="21">
        <v>110.81</v>
      </c>
      <c r="B246" s="3" t="str">
        <f t="shared" si="1"/>
        <v>#REF!</v>
      </c>
    </row>
    <row r="247">
      <c r="A247" s="21">
        <v>108.81</v>
      </c>
      <c r="B247" s="3" t="str">
        <f t="shared" si="1"/>
        <v>#REF!</v>
      </c>
    </row>
    <row r="248">
      <c r="A248" s="21">
        <v>109.67</v>
      </c>
      <c r="B248" s="3" t="str">
        <f t="shared" si="1"/>
        <v>#REF!</v>
      </c>
    </row>
    <row r="249">
      <c r="A249" s="25">
        <f>+0.51</f>
        <v>0.51</v>
      </c>
      <c r="B249" s="3" t="str">
        <f t="shared" si="1"/>
        <v>#REF!</v>
      </c>
    </row>
    <row r="250">
      <c r="A250" s="25">
        <f>+0.47%</f>
        <v>0.0047</v>
      </c>
      <c r="B250" s="3" t="str">
        <f t="shared" si="1"/>
        <v>#REF!</v>
      </c>
    </row>
    <row r="251">
      <c r="A251" s="26">
        <v>145142.0</v>
      </c>
      <c r="B251" s="3" t="str">
        <f t="shared" si="1"/>
        <v>#REF!</v>
      </c>
    </row>
    <row r="252">
      <c r="A252" s="26">
        <v>220154.0</v>
      </c>
      <c r="B252" s="3" t="str">
        <f t="shared" si="1"/>
        <v>#REF!</v>
      </c>
    </row>
    <row r="253">
      <c r="A253" s="27">
        <v>41178.0</v>
      </c>
      <c r="B253" s="3" t="str">
        <f t="shared" si="1"/>
        <v>#REF!</v>
      </c>
    </row>
    <row r="254">
      <c r="A254" s="28">
        <v>109.08</v>
      </c>
      <c r="B254" s="3" t="str">
        <f t="shared" si="1"/>
        <v>#REF!</v>
      </c>
    </row>
    <row r="255">
      <c r="A255" s="28">
        <v>109.45</v>
      </c>
      <c r="B255" s="3" t="str">
        <f t="shared" si="1"/>
        <v>#REF!</v>
      </c>
    </row>
    <row r="256">
      <c r="A256" s="28">
        <v>107.69</v>
      </c>
      <c r="B256" s="3" t="str">
        <f t="shared" si="1"/>
        <v>#REF!</v>
      </c>
    </row>
    <row r="257">
      <c r="A257" s="28">
        <v>109.23</v>
      </c>
      <c r="B257" s="3" t="str">
        <f t="shared" si="1"/>
        <v>#REF!</v>
      </c>
    </row>
    <row r="258">
      <c r="A258" s="21">
        <v>-0.44</v>
      </c>
      <c r="B258" s="3" t="str">
        <f t="shared" si="1"/>
        <v>#REF!</v>
      </c>
    </row>
    <row r="259">
      <c r="A259" s="22">
        <v>-0.004</v>
      </c>
      <c r="B259" s="3" t="str">
        <f t="shared" si="1"/>
        <v>#REF!</v>
      </c>
    </row>
    <row r="260">
      <c r="A260" s="24">
        <v>137986.0</v>
      </c>
      <c r="B260" s="3" t="str">
        <f t="shared" si="1"/>
        <v>#REF!</v>
      </c>
    </row>
    <row r="261">
      <c r="A261" s="24">
        <v>218941.0</v>
      </c>
      <c r="B261" s="3" t="str">
        <f t="shared" si="1"/>
        <v>#REF!</v>
      </c>
    </row>
    <row r="262">
      <c r="A262" s="23">
        <v>41179.0</v>
      </c>
      <c r="B262" s="3" t="str">
        <f t="shared" si="1"/>
        <v>#REF!</v>
      </c>
    </row>
    <row r="263">
      <c r="A263" s="21">
        <v>109.32</v>
      </c>
      <c r="B263" s="3" t="str">
        <f t="shared" si="1"/>
        <v>#REF!</v>
      </c>
    </row>
    <row r="264">
      <c r="A264" s="21">
        <v>111.7</v>
      </c>
      <c r="B264" s="3" t="str">
        <f t="shared" si="1"/>
        <v>#REF!</v>
      </c>
    </row>
    <row r="265">
      <c r="A265" s="21">
        <v>108.9</v>
      </c>
      <c r="B265" s="3" t="str">
        <f t="shared" si="1"/>
        <v>#REF!</v>
      </c>
    </row>
    <row r="266">
      <c r="A266" s="21">
        <v>111.19</v>
      </c>
      <c r="B266" s="3" t="str">
        <f t="shared" si="1"/>
        <v>#REF!</v>
      </c>
    </row>
    <row r="267">
      <c r="A267" s="25">
        <f>+1.96</f>
        <v>1.96</v>
      </c>
      <c r="B267" s="3" t="str">
        <f t="shared" si="1"/>
        <v>#REF!</v>
      </c>
    </row>
    <row r="268">
      <c r="A268" s="25">
        <f>+1.79%</f>
        <v>0.0179</v>
      </c>
      <c r="B268" s="3" t="str">
        <f t="shared" si="1"/>
        <v>#REF!</v>
      </c>
    </row>
    <row r="269">
      <c r="A269" s="26">
        <v>183321.0</v>
      </c>
      <c r="B269" s="3" t="str">
        <f t="shared" si="1"/>
        <v>#REF!</v>
      </c>
    </row>
    <row r="270">
      <c r="A270" s="26">
        <v>218745.0</v>
      </c>
      <c r="B270" s="3" t="str">
        <f t="shared" si="1"/>
        <v>#REF!</v>
      </c>
    </row>
    <row r="271">
      <c r="A271" s="27">
        <v>41180.0</v>
      </c>
      <c r="B271" s="3" t="str">
        <f t="shared" si="1"/>
        <v>#REF!</v>
      </c>
    </row>
    <row r="272">
      <c r="A272" s="28">
        <v>111.67</v>
      </c>
      <c r="B272" s="3" t="str">
        <f t="shared" si="1"/>
        <v>#REF!</v>
      </c>
    </row>
    <row r="273">
      <c r="A273" s="28">
        <v>112.48</v>
      </c>
      <c r="B273" s="3" t="str">
        <f t="shared" si="1"/>
        <v>#REF!</v>
      </c>
    </row>
    <row r="274">
      <c r="A274" s="28">
        <v>110.69</v>
      </c>
      <c r="B274" s="3" t="str">
        <f t="shared" si="1"/>
        <v>#REF!</v>
      </c>
    </row>
    <row r="275">
      <c r="A275" s="28">
        <v>111.58</v>
      </c>
      <c r="B275" s="3" t="str">
        <f t="shared" si="1"/>
        <v>#REF!</v>
      </c>
    </row>
    <row r="276">
      <c r="A276" s="25">
        <f>+0.39</f>
        <v>0.39</v>
      </c>
      <c r="B276" s="3" t="str">
        <f t="shared" si="1"/>
        <v>#REF!</v>
      </c>
    </row>
    <row r="277">
      <c r="A277" s="25">
        <f>+0.35%</f>
        <v>0.0035</v>
      </c>
      <c r="B277" s="3" t="str">
        <f t="shared" si="1"/>
        <v>#REF!</v>
      </c>
    </row>
    <row r="278">
      <c r="A278" s="26">
        <v>138164.0</v>
      </c>
      <c r="B278" s="3" t="str">
        <f t="shared" si="1"/>
        <v>#REF!</v>
      </c>
    </row>
    <row r="279">
      <c r="A279" s="26">
        <v>221352.0</v>
      </c>
      <c r="B279" s="3" t="str">
        <f t="shared" si="1"/>
        <v>#REF!</v>
      </c>
    </row>
    <row r="280">
      <c r="A280" s="27">
        <v>41183.0</v>
      </c>
      <c r="B280" s="3" t="str">
        <f t="shared" si="1"/>
        <v>#REF!</v>
      </c>
    </row>
    <row r="281">
      <c r="A281" s="28">
        <v>111.39</v>
      </c>
      <c r="B281" s="3" t="str">
        <f t="shared" si="1"/>
        <v>#REF!</v>
      </c>
    </row>
    <row r="282">
      <c r="A282" s="28">
        <v>112.4</v>
      </c>
      <c r="B282" s="3" t="str">
        <f t="shared" si="1"/>
        <v>#REF!</v>
      </c>
    </row>
    <row r="283">
      <c r="A283" s="28">
        <v>110.67</v>
      </c>
      <c r="B283" s="3" t="str">
        <f t="shared" si="1"/>
        <v>#REF!</v>
      </c>
    </row>
    <row r="284">
      <c r="A284" s="28">
        <v>111.36</v>
      </c>
      <c r="B284" s="3" t="str">
        <f t="shared" si="1"/>
        <v>#REF!</v>
      </c>
    </row>
    <row r="285">
      <c r="A285" s="21">
        <v>-0.22</v>
      </c>
      <c r="B285" s="3" t="str">
        <f t="shared" si="1"/>
        <v>#REF!</v>
      </c>
    </row>
    <row r="286">
      <c r="A286" s="22">
        <v>-0.002</v>
      </c>
      <c r="B286" s="3" t="str">
        <f t="shared" si="1"/>
        <v>#REF!</v>
      </c>
    </row>
    <row r="287">
      <c r="A287" s="24">
        <v>120619.0</v>
      </c>
      <c r="B287" s="3" t="str">
        <f t="shared" si="1"/>
        <v>#REF!</v>
      </c>
    </row>
    <row r="288">
      <c r="A288" s="24">
        <v>227089.0</v>
      </c>
      <c r="B288" s="3" t="str">
        <f t="shared" si="1"/>
        <v>#REF!</v>
      </c>
    </row>
    <row r="289">
      <c r="A289" s="23">
        <v>41184.0</v>
      </c>
      <c r="B289" s="3" t="str">
        <f t="shared" si="1"/>
        <v>#REF!</v>
      </c>
    </row>
    <row r="290">
      <c r="A290" s="21">
        <v>111.7</v>
      </c>
      <c r="B290" s="3" t="str">
        <f t="shared" si="1"/>
        <v>#REF!</v>
      </c>
    </row>
    <row r="291">
      <c r="A291" s="21">
        <v>111.7</v>
      </c>
      <c r="B291" s="3" t="str">
        <f t="shared" si="1"/>
        <v>#REF!</v>
      </c>
    </row>
    <row r="292">
      <c r="A292" s="21">
        <v>110.55</v>
      </c>
      <c r="B292" s="3" t="str">
        <f t="shared" si="1"/>
        <v>#REF!</v>
      </c>
    </row>
    <row r="293">
      <c r="A293" s="21">
        <v>110.83</v>
      </c>
      <c r="B293" s="3" t="str">
        <f t="shared" si="1"/>
        <v>#REF!</v>
      </c>
    </row>
    <row r="294">
      <c r="A294" s="21">
        <v>-0.53</v>
      </c>
      <c r="B294" s="3" t="str">
        <f t="shared" si="1"/>
        <v>#REF!</v>
      </c>
    </row>
    <row r="295">
      <c r="A295" s="22">
        <v>-0.0048</v>
      </c>
      <c r="B295" s="3" t="str">
        <f t="shared" si="1"/>
        <v>#REF!</v>
      </c>
    </row>
    <row r="296">
      <c r="A296" s="24">
        <v>132758.0</v>
      </c>
      <c r="B296" s="3" t="str">
        <f t="shared" si="1"/>
        <v>#REF!</v>
      </c>
    </row>
    <row r="297">
      <c r="A297" s="24">
        <v>223149.0</v>
      </c>
      <c r="B297" s="3" t="str">
        <f t="shared" si="1"/>
        <v>#REF!</v>
      </c>
    </row>
    <row r="298">
      <c r="A298" s="23">
        <v>41185.0</v>
      </c>
      <c r="B298" s="3" t="str">
        <f t="shared" si="1"/>
        <v>#REF!</v>
      </c>
    </row>
    <row r="299">
      <c r="A299" s="21">
        <v>110.54</v>
      </c>
      <c r="B299" s="3" t="str">
        <f t="shared" si="1"/>
        <v>#REF!</v>
      </c>
    </row>
    <row r="300">
      <c r="A300" s="21">
        <v>110.59</v>
      </c>
      <c r="B300" s="3" t="str">
        <f t="shared" si="1"/>
        <v>#REF!</v>
      </c>
    </row>
    <row r="301">
      <c r="A301" s="21">
        <v>106.95</v>
      </c>
      <c r="B301" s="3" t="str">
        <f t="shared" si="1"/>
        <v>#REF!</v>
      </c>
    </row>
    <row r="302">
      <c r="A302" s="21">
        <v>107.43</v>
      </c>
      <c r="B302" s="3" t="str">
        <f t="shared" si="1"/>
        <v>#REF!</v>
      </c>
    </row>
    <row r="303">
      <c r="A303" s="21">
        <v>-3.4</v>
      </c>
      <c r="B303" s="3" t="str">
        <f t="shared" si="1"/>
        <v>#REF!</v>
      </c>
    </row>
    <row r="304">
      <c r="A304" s="22">
        <v>-0.0307</v>
      </c>
      <c r="B304" s="3" t="str">
        <f t="shared" si="1"/>
        <v>#REF!</v>
      </c>
    </row>
    <row r="305">
      <c r="A305" s="24">
        <v>187943.0</v>
      </c>
      <c r="B305" s="3" t="str">
        <f t="shared" si="1"/>
        <v>#REF!</v>
      </c>
    </row>
    <row r="306">
      <c r="A306" s="24">
        <v>227084.0</v>
      </c>
      <c r="B306" s="3" t="str">
        <f t="shared" si="1"/>
        <v>#REF!</v>
      </c>
    </row>
    <row r="307">
      <c r="A307" s="23">
        <v>41186.0</v>
      </c>
      <c r="B307" s="3" t="str">
        <f t="shared" si="1"/>
        <v>#REF!</v>
      </c>
    </row>
    <row r="308">
      <c r="A308" s="21">
        <v>107.4</v>
      </c>
      <c r="B308" s="3" t="str">
        <f t="shared" si="1"/>
        <v>#REF!</v>
      </c>
    </row>
    <row r="309">
      <c r="A309" s="21">
        <v>111.79</v>
      </c>
      <c r="B309" s="3" t="str">
        <f t="shared" si="1"/>
        <v>#REF!</v>
      </c>
    </row>
    <row r="310">
      <c r="A310" s="21">
        <v>107.24</v>
      </c>
      <c r="B310" s="3" t="str">
        <f t="shared" si="1"/>
        <v>#REF!</v>
      </c>
    </row>
    <row r="311">
      <c r="A311" s="21">
        <v>111.7</v>
      </c>
      <c r="B311" s="3" t="str">
        <f t="shared" si="1"/>
        <v>#REF!</v>
      </c>
    </row>
    <row r="312">
      <c r="A312" s="25">
        <f>+4.27</f>
        <v>4.27</v>
      </c>
      <c r="B312" s="3" t="str">
        <f t="shared" si="1"/>
        <v>#REF!</v>
      </c>
    </row>
    <row r="313">
      <c r="A313" s="25">
        <f>+3.97%</f>
        <v>0.0397</v>
      </c>
      <c r="B313" s="3" t="str">
        <f t="shared" si="1"/>
        <v>#REF!</v>
      </c>
    </row>
    <row r="314">
      <c r="A314" s="26">
        <v>206681.0</v>
      </c>
      <c r="B314" s="3" t="str">
        <f t="shared" si="1"/>
        <v>#REF!</v>
      </c>
    </row>
    <row r="315">
      <c r="A315" s="26">
        <v>252008.0</v>
      </c>
      <c r="B315" s="3" t="str">
        <f t="shared" si="1"/>
        <v>#REF!</v>
      </c>
    </row>
    <row r="316">
      <c r="A316" s="27">
        <v>41187.0</v>
      </c>
      <c r="B316" s="3" t="str">
        <f t="shared" si="1"/>
        <v>#REF!</v>
      </c>
    </row>
    <row r="317">
      <c r="A317" s="28">
        <v>111.76</v>
      </c>
      <c r="B317" s="3" t="str">
        <f t="shared" si="1"/>
        <v>#REF!</v>
      </c>
    </row>
    <row r="318">
      <c r="A318" s="28">
        <v>112.09</v>
      </c>
      <c r="B318" s="3" t="str">
        <f t="shared" si="1"/>
        <v>#REF!</v>
      </c>
    </row>
    <row r="319">
      <c r="A319" s="28">
        <v>109.64</v>
      </c>
      <c r="B319" s="3" t="str">
        <f t="shared" si="1"/>
        <v>#REF!</v>
      </c>
    </row>
    <row r="320">
      <c r="A320" s="28">
        <v>111.18</v>
      </c>
      <c r="B320" s="3" t="str">
        <f t="shared" si="1"/>
        <v>#REF!</v>
      </c>
    </row>
    <row r="321">
      <c r="A321" s="21">
        <v>-0.52</v>
      </c>
      <c r="B321" s="3" t="str">
        <f t="shared" si="1"/>
        <v>#REF!</v>
      </c>
    </row>
    <row r="322">
      <c r="A322" s="22">
        <v>-0.0047</v>
      </c>
      <c r="B322" s="3" t="str">
        <f t="shared" si="1"/>
        <v>#REF!</v>
      </c>
    </row>
    <row r="323">
      <c r="A323" s="24">
        <v>223998.0</v>
      </c>
      <c r="B323" s="3" t="str">
        <f t="shared" si="1"/>
        <v>#REF!</v>
      </c>
    </row>
    <row r="324">
      <c r="A324" s="24">
        <v>254806.0</v>
      </c>
      <c r="B324" s="3" t="str">
        <f t="shared" si="1"/>
        <v>#REF!</v>
      </c>
    </row>
    <row r="325">
      <c r="A325" s="23">
        <v>41190.0</v>
      </c>
      <c r="B325" s="3" t="str">
        <f t="shared" si="1"/>
        <v>#REF!</v>
      </c>
    </row>
    <row r="326">
      <c r="A326" s="21">
        <v>111.16</v>
      </c>
      <c r="B326" s="3" t="str">
        <f t="shared" si="1"/>
        <v>#REF!</v>
      </c>
    </row>
    <row r="327">
      <c r="A327" s="21">
        <v>111.44</v>
      </c>
      <c r="B327" s="3" t="str">
        <f t="shared" si="1"/>
        <v>#REF!</v>
      </c>
    </row>
    <row r="328">
      <c r="A328" s="21">
        <v>109.74</v>
      </c>
      <c r="B328" s="3" t="str">
        <f t="shared" si="1"/>
        <v>#REF!</v>
      </c>
    </row>
    <row r="329">
      <c r="A329" s="21">
        <v>110.92</v>
      </c>
      <c r="B329" s="3" t="str">
        <f t="shared" si="1"/>
        <v>#REF!</v>
      </c>
    </row>
    <row r="330">
      <c r="A330" s="21">
        <v>-0.26</v>
      </c>
      <c r="B330" s="3" t="str">
        <f t="shared" si="1"/>
        <v>#REF!</v>
      </c>
    </row>
    <row r="331">
      <c r="A331" s="22">
        <v>-0.0023</v>
      </c>
      <c r="B331" s="3" t="str">
        <f t="shared" si="1"/>
        <v>#REF!</v>
      </c>
    </row>
    <row r="332">
      <c r="A332" s="24">
        <v>160411.0</v>
      </c>
      <c r="B332" s="3" t="str">
        <f t="shared" si="1"/>
        <v>#REF!</v>
      </c>
    </row>
    <row r="333">
      <c r="A333" s="24">
        <v>261250.0</v>
      </c>
      <c r="B333" s="3" t="str">
        <f t="shared" si="1"/>
        <v>#REF!</v>
      </c>
    </row>
    <row r="334">
      <c r="A334" s="23">
        <v>41191.0</v>
      </c>
      <c r="B334" s="3" t="str">
        <f t="shared" si="1"/>
        <v>#REF!</v>
      </c>
    </row>
    <row r="335">
      <c r="A335" s="21">
        <v>111.45</v>
      </c>
      <c r="B335" s="3" t="str">
        <f t="shared" si="1"/>
        <v>#REF!</v>
      </c>
    </row>
    <row r="336">
      <c r="A336" s="21">
        <v>113.64</v>
      </c>
      <c r="B336" s="3" t="str">
        <f t="shared" si="1"/>
        <v>#REF!</v>
      </c>
    </row>
    <row r="337">
      <c r="A337" s="21">
        <v>111.05</v>
      </c>
      <c r="B337" s="3" t="str">
        <f t="shared" si="1"/>
        <v>#REF!</v>
      </c>
    </row>
    <row r="338">
      <c r="A338" s="21">
        <v>113.41</v>
      </c>
      <c r="B338" s="3" t="str">
        <f t="shared" si="1"/>
        <v>#REF!</v>
      </c>
    </row>
    <row r="339">
      <c r="A339" s="25">
        <f>+2.49</f>
        <v>2.49</v>
      </c>
      <c r="B339" s="3" t="str">
        <f t="shared" si="1"/>
        <v>#REF!</v>
      </c>
    </row>
    <row r="340">
      <c r="A340" s="25">
        <f>+2.24%</f>
        <v>0.0224</v>
      </c>
      <c r="B340" s="3" t="str">
        <f t="shared" si="1"/>
        <v>#REF!</v>
      </c>
    </row>
    <row r="341">
      <c r="A341" s="26">
        <v>218001.0</v>
      </c>
      <c r="B341" s="3" t="str">
        <f t="shared" si="1"/>
        <v>#REF!</v>
      </c>
    </row>
    <row r="342">
      <c r="A342" s="26">
        <v>259079.0</v>
      </c>
      <c r="B342" s="3" t="str">
        <f t="shared" si="1"/>
        <v>#REF!</v>
      </c>
    </row>
    <row r="343">
      <c r="A343" s="29">
        <v>41192.0</v>
      </c>
      <c r="B343" s="3" t="str">
        <f t="shared" si="1"/>
        <v>#REF!</v>
      </c>
    </row>
    <row r="344">
      <c r="A344" s="28">
        <v>113.24</v>
      </c>
      <c r="B344" s="3" t="str">
        <f t="shared" si="1"/>
        <v>#REF!</v>
      </c>
    </row>
    <row r="345">
      <c r="A345" s="28">
        <v>114.41</v>
      </c>
      <c r="B345" s="3" t="str">
        <f t="shared" si="1"/>
        <v>#REF!</v>
      </c>
    </row>
    <row r="346">
      <c r="A346" s="28">
        <v>112.68</v>
      </c>
      <c r="B346" s="3" t="str">
        <f t="shared" si="1"/>
        <v>#REF!</v>
      </c>
    </row>
    <row r="347">
      <c r="A347" s="28">
        <v>113.18</v>
      </c>
      <c r="B347" s="3" t="str">
        <f t="shared" si="1"/>
        <v>#REF!</v>
      </c>
    </row>
    <row r="348">
      <c r="A348" s="21">
        <v>-0.23</v>
      </c>
      <c r="B348" s="3" t="str">
        <f t="shared" si="1"/>
        <v>#REF!</v>
      </c>
    </row>
    <row r="349">
      <c r="A349" s="22">
        <v>-0.002</v>
      </c>
      <c r="B349" s="3" t="str">
        <f t="shared" si="1"/>
        <v>#REF!</v>
      </c>
    </row>
    <row r="350">
      <c r="A350" s="24">
        <v>222240.0</v>
      </c>
      <c r="B350" s="3" t="str">
        <f t="shared" si="1"/>
        <v>#REF!</v>
      </c>
    </row>
    <row r="351">
      <c r="A351" s="24">
        <v>270244.0</v>
      </c>
      <c r="B351" s="3" t="str">
        <f t="shared" si="1"/>
        <v>#REF!</v>
      </c>
    </row>
    <row r="352">
      <c r="A352" s="30">
        <v>41193.0</v>
      </c>
      <c r="B352" s="3" t="str">
        <f t="shared" si="1"/>
        <v>#REF!</v>
      </c>
    </row>
    <row r="353">
      <c r="A353" s="21">
        <v>113.56</v>
      </c>
      <c r="B353" s="3" t="str">
        <f t="shared" si="1"/>
        <v>#REF!</v>
      </c>
    </row>
    <row r="354">
      <c r="A354" s="21">
        <v>114.95</v>
      </c>
      <c r="B354" s="3" t="str">
        <f t="shared" si="1"/>
        <v>#REF!</v>
      </c>
    </row>
    <row r="355">
      <c r="A355" s="21">
        <v>113.26</v>
      </c>
      <c r="B355" s="3" t="str">
        <f t="shared" si="1"/>
        <v>#REF!</v>
      </c>
    </row>
    <row r="356">
      <c r="A356" s="21">
        <v>114.68</v>
      </c>
      <c r="B356" s="3" t="str">
        <f t="shared" si="1"/>
        <v>#REF!</v>
      </c>
    </row>
    <row r="357">
      <c r="A357" s="25">
        <f>+1.5</f>
        <v>1.5</v>
      </c>
      <c r="B357" s="3" t="str">
        <f t="shared" si="1"/>
        <v>#REF!</v>
      </c>
    </row>
    <row r="358">
      <c r="A358" s="25">
        <f>+1.33%</f>
        <v>0.0133</v>
      </c>
      <c r="B358" s="3" t="str">
        <f t="shared" si="1"/>
        <v>#REF!</v>
      </c>
    </row>
    <row r="359">
      <c r="A359" s="26">
        <v>194917.0</v>
      </c>
      <c r="B359" s="3" t="str">
        <f t="shared" si="1"/>
        <v>#REF!</v>
      </c>
    </row>
    <row r="360">
      <c r="A360" s="26">
        <v>280560.0</v>
      </c>
      <c r="B360" s="3" t="str">
        <f t="shared" si="1"/>
        <v>#REF!</v>
      </c>
    </row>
    <row r="361">
      <c r="A361" s="29">
        <v>41194.0</v>
      </c>
      <c r="B361" s="3" t="str">
        <f t="shared" si="1"/>
        <v>#REF!</v>
      </c>
    </row>
    <row r="362">
      <c r="A362" s="28">
        <v>114.94</v>
      </c>
      <c r="B362" s="3" t="str">
        <f t="shared" si="1"/>
        <v>#REF!</v>
      </c>
    </row>
    <row r="363">
      <c r="A363" s="28">
        <v>114.94</v>
      </c>
      <c r="B363" s="3" t="str">
        <f t="shared" si="1"/>
        <v>#REF!</v>
      </c>
    </row>
    <row r="364">
      <c r="A364" s="28">
        <v>112.93</v>
      </c>
      <c r="B364" s="3" t="str">
        <f t="shared" si="1"/>
        <v>#REF!</v>
      </c>
    </row>
    <row r="365">
      <c r="A365" s="28">
        <v>113.61</v>
      </c>
      <c r="B365" s="3" t="str">
        <f t="shared" si="1"/>
        <v>#REF!</v>
      </c>
    </row>
    <row r="366">
      <c r="A366" s="21">
        <v>-1.07</v>
      </c>
      <c r="B366" s="3" t="str">
        <f t="shared" si="1"/>
        <v>#REF!</v>
      </c>
    </row>
    <row r="367">
      <c r="A367" s="22">
        <v>-0.0093</v>
      </c>
      <c r="B367" s="3" t="str">
        <f t="shared" si="1"/>
        <v>#REF!</v>
      </c>
    </row>
    <row r="368">
      <c r="A368" s="24">
        <v>182317.0</v>
      </c>
      <c r="B368" s="3" t="str">
        <f t="shared" si="1"/>
        <v>#REF!</v>
      </c>
    </row>
    <row r="369">
      <c r="A369" s="24">
        <v>290240.0</v>
      </c>
      <c r="B369" s="3" t="str">
        <f t="shared" si="1"/>
        <v>#REF!</v>
      </c>
    </row>
    <row r="370">
      <c r="A370" s="30">
        <v>41197.0</v>
      </c>
      <c r="B370" s="3" t="str">
        <f t="shared" si="1"/>
        <v>#REF!</v>
      </c>
    </row>
    <row r="371">
      <c r="A371" s="21">
        <v>113.33</v>
      </c>
      <c r="B371" s="3" t="str">
        <f t="shared" si="1"/>
        <v>#REF!</v>
      </c>
    </row>
    <row r="372">
      <c r="A372" s="21">
        <v>114.49</v>
      </c>
      <c r="B372" s="3" t="str">
        <f t="shared" si="1"/>
        <v>#REF!</v>
      </c>
    </row>
    <row r="373">
      <c r="A373" s="21">
        <v>112.46</v>
      </c>
      <c r="B373" s="3" t="str">
        <f t="shared" si="1"/>
        <v>#REF!</v>
      </c>
    </row>
    <row r="374">
      <c r="A374" s="21">
        <v>114.4</v>
      </c>
      <c r="B374" s="3" t="str">
        <f t="shared" si="1"/>
        <v>#REF!</v>
      </c>
    </row>
    <row r="375">
      <c r="A375" s="25">
        <f>+0.79</f>
        <v>0.79</v>
      </c>
      <c r="B375" s="3" t="str">
        <f t="shared" si="1"/>
        <v>#REF!</v>
      </c>
    </row>
    <row r="376">
      <c r="A376" s="25">
        <f>+0.7%</f>
        <v>0.007</v>
      </c>
      <c r="B376" s="3" t="str">
        <f t="shared" si="1"/>
        <v>#REF!</v>
      </c>
    </row>
    <row r="377">
      <c r="A377" s="26">
        <v>246136.0</v>
      </c>
      <c r="B377" s="3" t="str">
        <f t="shared" si="1"/>
        <v>#REF!</v>
      </c>
    </row>
    <row r="378">
      <c r="A378" s="26">
        <v>306626.0</v>
      </c>
      <c r="B378" s="3" t="str">
        <f t="shared" si="1"/>
        <v>#REF!</v>
      </c>
    </row>
    <row r="379">
      <c r="A379" s="29">
        <v>41198.0</v>
      </c>
      <c r="B379" s="3" t="str">
        <f t="shared" si="1"/>
        <v>#REF!</v>
      </c>
    </row>
    <row r="380">
      <c r="A380" s="28">
        <v>114.33</v>
      </c>
      <c r="B380" s="3" t="str">
        <f t="shared" si="1"/>
        <v>#REF!</v>
      </c>
    </row>
    <row r="381">
      <c r="A381" s="28">
        <v>114.87</v>
      </c>
      <c r="B381" s="3" t="str">
        <f t="shared" si="1"/>
        <v>#REF!</v>
      </c>
    </row>
    <row r="382">
      <c r="A382" s="28">
        <v>113.48</v>
      </c>
      <c r="B382" s="3" t="str">
        <f t="shared" si="1"/>
        <v>#REF!</v>
      </c>
    </row>
    <row r="383">
      <c r="A383" s="28">
        <v>114.0</v>
      </c>
      <c r="B383" s="3" t="str">
        <f t="shared" si="1"/>
        <v>#REF!</v>
      </c>
    </row>
    <row r="384">
      <c r="A384" s="21">
        <v>-0.4</v>
      </c>
      <c r="B384" s="3" t="str">
        <f t="shared" si="1"/>
        <v>#REF!</v>
      </c>
    </row>
    <row r="385">
      <c r="A385" s="22">
        <v>-0.0035</v>
      </c>
      <c r="B385" s="3" t="str">
        <f t="shared" si="1"/>
        <v>#REF!</v>
      </c>
    </row>
    <row r="386">
      <c r="A386" s="24">
        <v>208734.0</v>
      </c>
      <c r="B386" s="3" t="str">
        <f t="shared" si="1"/>
        <v>#REF!</v>
      </c>
    </row>
    <row r="387">
      <c r="A387" s="24">
        <v>311998.0</v>
      </c>
      <c r="B387" s="3" t="str">
        <f t="shared" si="1"/>
        <v>#REF!</v>
      </c>
    </row>
    <row r="388">
      <c r="A388" s="30">
        <v>41199.0</v>
      </c>
      <c r="B388" s="3" t="str">
        <f t="shared" si="1"/>
        <v>#REF!</v>
      </c>
    </row>
    <row r="389">
      <c r="A389" s="21">
        <v>113.93</v>
      </c>
      <c r="B389" s="3" t="str">
        <f t="shared" si="1"/>
        <v>#REF!</v>
      </c>
    </row>
    <row r="390">
      <c r="A390" s="21">
        <v>114.31</v>
      </c>
      <c r="B390" s="3" t="str">
        <f t="shared" si="1"/>
        <v>#REF!</v>
      </c>
    </row>
    <row r="391">
      <c r="A391" s="21">
        <v>112.8</v>
      </c>
      <c r="B391" s="3" t="str">
        <f t="shared" si="1"/>
        <v>#REF!</v>
      </c>
    </row>
    <row r="392">
      <c r="A392" s="21">
        <v>113.22</v>
      </c>
      <c r="B392" s="3" t="str">
        <f t="shared" si="1"/>
        <v>#REF!</v>
      </c>
    </row>
    <row r="393">
      <c r="A393" s="21">
        <v>-0.78</v>
      </c>
      <c r="B393" s="3" t="str">
        <f t="shared" si="1"/>
        <v>#REF!</v>
      </c>
    </row>
    <row r="394">
      <c r="A394" s="22">
        <v>-0.0068</v>
      </c>
      <c r="B394" s="3" t="str">
        <f t="shared" si="1"/>
        <v>#REF!</v>
      </c>
    </row>
    <row r="395">
      <c r="A395" s="24">
        <v>197956.0</v>
      </c>
      <c r="B395" s="3" t="str">
        <f t="shared" si="1"/>
        <v>#REF!</v>
      </c>
    </row>
    <row r="396">
      <c r="A396" s="24">
        <v>314400.0</v>
      </c>
      <c r="B396" s="3" t="str">
        <f t="shared" si="1"/>
        <v>#REF!</v>
      </c>
    </row>
    <row r="397">
      <c r="A397" s="30">
        <v>41200.0</v>
      </c>
      <c r="B397" s="3" t="str">
        <f t="shared" si="1"/>
        <v>#REF!</v>
      </c>
    </row>
    <row r="398">
      <c r="A398" s="21">
        <v>113.13</v>
      </c>
      <c r="B398" s="3" t="str">
        <f t="shared" si="1"/>
        <v>#REF!</v>
      </c>
    </row>
    <row r="399">
      <c r="A399" s="21">
        <v>113.63</v>
      </c>
      <c r="B399" s="3" t="str">
        <f t="shared" si="1"/>
        <v>#REF!</v>
      </c>
    </row>
    <row r="400">
      <c r="A400" s="21">
        <v>111.57</v>
      </c>
      <c r="B400" s="3" t="str">
        <f t="shared" si="1"/>
        <v>#REF!</v>
      </c>
    </row>
    <row r="401">
      <c r="A401" s="21">
        <v>112.42</v>
      </c>
      <c r="B401" s="3" t="str">
        <f t="shared" si="1"/>
        <v>#REF!</v>
      </c>
    </row>
    <row r="402">
      <c r="A402" s="21">
        <v>-0.8</v>
      </c>
      <c r="B402" s="3" t="str">
        <f t="shared" si="1"/>
        <v>#REF!</v>
      </c>
    </row>
    <row r="403">
      <c r="A403" s="22">
        <v>-0.0071</v>
      </c>
      <c r="B403" s="3" t="str">
        <f t="shared" si="1"/>
        <v>#REF!</v>
      </c>
    </row>
    <row r="404">
      <c r="A404" s="24">
        <v>212561.0</v>
      </c>
      <c r="B404" s="3" t="str">
        <f t="shared" si="1"/>
        <v>#REF!</v>
      </c>
    </row>
    <row r="405">
      <c r="A405" s="24">
        <v>303997.0</v>
      </c>
      <c r="B405" s="3" t="str">
        <f t="shared" si="1"/>
        <v>#REF!</v>
      </c>
    </row>
    <row r="406">
      <c r="A406" s="30">
        <v>41201.0</v>
      </c>
      <c r="B406" s="3" t="str">
        <f t="shared" si="1"/>
        <v>#REF!</v>
      </c>
    </row>
    <row r="407">
      <c r="A407" s="21">
        <v>112.26</v>
      </c>
      <c r="B407" s="3" t="str">
        <f t="shared" si="1"/>
        <v>#REF!</v>
      </c>
    </row>
    <row r="408">
      <c r="A408" s="21">
        <v>113.27</v>
      </c>
      <c r="B408" s="3" t="str">
        <f t="shared" si="1"/>
        <v>#REF!</v>
      </c>
    </row>
    <row r="409">
      <c r="A409" s="21">
        <v>109.9</v>
      </c>
      <c r="B409" s="3" t="str">
        <f t="shared" si="1"/>
        <v>#REF!</v>
      </c>
    </row>
    <row r="410">
      <c r="A410" s="21">
        <v>110.14</v>
      </c>
      <c r="B410" s="3" t="str">
        <f t="shared" si="1"/>
        <v>#REF!</v>
      </c>
    </row>
    <row r="411">
      <c r="A411" s="21">
        <v>-2.28</v>
      </c>
      <c r="B411" s="3" t="str">
        <f t="shared" si="1"/>
        <v>#REF!</v>
      </c>
    </row>
    <row r="412">
      <c r="A412" s="22">
        <v>-0.0203</v>
      </c>
      <c r="B412" s="3" t="str">
        <f t="shared" si="1"/>
        <v>#REF!</v>
      </c>
    </row>
    <row r="413">
      <c r="A413" s="24">
        <v>231128.0</v>
      </c>
      <c r="B413" s="3" t="str">
        <f t="shared" si="1"/>
        <v>#REF!</v>
      </c>
    </row>
    <row r="414">
      <c r="A414" s="24">
        <v>302340.0</v>
      </c>
      <c r="B414" s="3" t="str">
        <f t="shared" si="1"/>
        <v>#REF!</v>
      </c>
    </row>
    <row r="415">
      <c r="A415" s="30">
        <v>41204.0</v>
      </c>
      <c r="B415" s="3" t="str">
        <f t="shared" si="1"/>
        <v>#REF!</v>
      </c>
    </row>
    <row r="416">
      <c r="A416" s="21">
        <v>109.95</v>
      </c>
      <c r="B416" s="3" t="str">
        <f t="shared" si="1"/>
        <v>#REF!</v>
      </c>
    </row>
    <row r="417">
      <c r="A417" s="21">
        <v>110.97</v>
      </c>
      <c r="B417" s="3" t="str">
        <f t="shared" si="1"/>
        <v>#REF!</v>
      </c>
    </row>
    <row r="418">
      <c r="A418" s="21">
        <v>109.12</v>
      </c>
      <c r="B418" s="3" t="str">
        <f t="shared" si="1"/>
        <v>#REF!</v>
      </c>
    </row>
    <row r="419">
      <c r="A419" s="21">
        <v>109.44</v>
      </c>
      <c r="B419" s="3" t="str">
        <f t="shared" si="1"/>
        <v>#REF!</v>
      </c>
    </row>
    <row r="420">
      <c r="A420" s="21">
        <v>-0.7</v>
      </c>
      <c r="B420" s="3" t="str">
        <f t="shared" si="1"/>
        <v>#REF!</v>
      </c>
    </row>
    <row r="421">
      <c r="A421" s="22">
        <v>-0.0064</v>
      </c>
      <c r="B421" s="3" t="str">
        <f t="shared" si="1"/>
        <v>#REF!</v>
      </c>
    </row>
    <row r="422">
      <c r="A422" s="24">
        <v>218731.0</v>
      </c>
      <c r="B422" s="3" t="str">
        <f t="shared" si="1"/>
        <v>#REF!</v>
      </c>
    </row>
    <row r="423">
      <c r="A423" s="24">
        <v>288209.0</v>
      </c>
      <c r="B423" s="3" t="str">
        <f t="shared" si="1"/>
        <v>#REF!</v>
      </c>
    </row>
    <row r="424">
      <c r="A424" s="30">
        <v>41205.0</v>
      </c>
      <c r="B424" s="3" t="str">
        <f t="shared" si="1"/>
        <v>#REF!</v>
      </c>
    </row>
    <row r="425">
      <c r="A425" s="21">
        <v>109.52</v>
      </c>
      <c r="B425" s="3" t="str">
        <f t="shared" si="1"/>
        <v>#REF!</v>
      </c>
    </row>
    <row r="426">
      <c r="A426" s="21">
        <v>109.8</v>
      </c>
      <c r="B426" s="3" t="str">
        <f t="shared" si="1"/>
        <v>#REF!</v>
      </c>
    </row>
    <row r="427">
      <c r="A427" s="21">
        <v>107.31</v>
      </c>
      <c r="B427" s="3" t="str">
        <f t="shared" si="1"/>
        <v>#REF!</v>
      </c>
    </row>
    <row r="428">
      <c r="A428" s="21">
        <v>108.25</v>
      </c>
      <c r="B428" s="3" t="str">
        <f t="shared" si="1"/>
        <v>#REF!</v>
      </c>
    </row>
    <row r="429">
      <c r="A429" s="21">
        <v>-1.19</v>
      </c>
      <c r="B429" s="3" t="str">
        <f t="shared" si="1"/>
        <v>#REF!</v>
      </c>
    </row>
    <row r="430">
      <c r="A430" s="22">
        <v>-0.0109</v>
      </c>
      <c r="B430" s="3" t="str">
        <f t="shared" si="1"/>
        <v>#REF!</v>
      </c>
    </row>
    <row r="431">
      <c r="A431" s="24">
        <v>254966.0</v>
      </c>
      <c r="B431" s="3" t="str">
        <f t="shared" si="1"/>
        <v>#REF!</v>
      </c>
    </row>
    <row r="432">
      <c r="A432" s="24">
        <v>283178.0</v>
      </c>
      <c r="B432" s="3" t="str">
        <f t="shared" si="1"/>
        <v>#REF!</v>
      </c>
    </row>
    <row r="433">
      <c r="A433" s="30">
        <v>41206.0</v>
      </c>
      <c r="B433" s="3" t="str">
        <f t="shared" si="1"/>
        <v>#REF!</v>
      </c>
    </row>
    <row r="434">
      <c r="A434" s="21">
        <v>108.31</v>
      </c>
      <c r="B434" s="3" t="str">
        <f t="shared" si="1"/>
        <v>#REF!</v>
      </c>
    </row>
    <row r="435">
      <c r="A435" s="21">
        <v>109.34</v>
      </c>
      <c r="B435" s="3" t="str">
        <f t="shared" si="1"/>
        <v>#REF!</v>
      </c>
    </row>
    <row r="436">
      <c r="A436" s="21">
        <v>106.8</v>
      </c>
      <c r="B436" s="3" t="str">
        <f t="shared" si="1"/>
        <v>#REF!</v>
      </c>
    </row>
    <row r="437">
      <c r="A437" s="21">
        <v>107.85</v>
      </c>
      <c r="B437" s="3" t="str">
        <f t="shared" si="1"/>
        <v>#REF!</v>
      </c>
    </row>
    <row r="438">
      <c r="A438" s="21">
        <v>-0.4</v>
      </c>
      <c r="B438" s="3" t="str">
        <f t="shared" si="1"/>
        <v>#REF!</v>
      </c>
    </row>
    <row r="439">
      <c r="A439" s="22">
        <v>-0.0037</v>
      </c>
      <c r="B439" s="3" t="str">
        <f t="shared" si="1"/>
        <v>#REF!</v>
      </c>
    </row>
    <row r="440">
      <c r="A440" s="24">
        <v>233367.0</v>
      </c>
      <c r="B440" s="3" t="str">
        <f t="shared" si="1"/>
        <v>#REF!</v>
      </c>
    </row>
    <row r="441">
      <c r="A441" s="24">
        <v>269255.0</v>
      </c>
      <c r="B441" s="3" t="str">
        <f t="shared" si="1"/>
        <v>#REF!</v>
      </c>
    </row>
    <row r="442">
      <c r="A442" s="30">
        <v>41207.0</v>
      </c>
      <c r="B442" s="3" t="str">
        <f t="shared" si="1"/>
        <v>#REF!</v>
      </c>
    </row>
    <row r="443">
      <c r="A443" s="21">
        <v>107.59</v>
      </c>
      <c r="B443" s="3" t="str">
        <f t="shared" si="1"/>
        <v>#REF!</v>
      </c>
    </row>
    <row r="444">
      <c r="A444" s="21">
        <v>109.28</v>
      </c>
      <c r="B444" s="3" t="str">
        <f t="shared" si="1"/>
        <v>#REF!</v>
      </c>
    </row>
    <row r="445">
      <c r="A445" s="21">
        <v>107.46</v>
      </c>
      <c r="B445" s="3" t="str">
        <f t="shared" si="1"/>
        <v>#REF!</v>
      </c>
    </row>
    <row r="446">
      <c r="A446" s="21">
        <v>108.49</v>
      </c>
      <c r="B446" s="3" t="str">
        <f t="shared" si="1"/>
        <v>#REF!</v>
      </c>
    </row>
    <row r="447">
      <c r="A447" s="25">
        <f>+0.64</f>
        <v>0.64</v>
      </c>
      <c r="B447" s="3" t="str">
        <f t="shared" si="1"/>
        <v>#REF!</v>
      </c>
    </row>
    <row r="448">
      <c r="A448" s="25">
        <f>+0.59%</f>
        <v>0.0059</v>
      </c>
      <c r="B448" s="3" t="str">
        <f t="shared" si="1"/>
        <v>#REF!</v>
      </c>
    </row>
    <row r="449">
      <c r="A449" s="26">
        <v>216599.0</v>
      </c>
      <c r="B449" s="3" t="str">
        <f t="shared" si="1"/>
        <v>#REF!</v>
      </c>
    </row>
    <row r="450">
      <c r="A450" s="26">
        <v>268621.0</v>
      </c>
      <c r="B450" s="3" t="str">
        <f t="shared" si="1"/>
        <v>#REF!</v>
      </c>
    </row>
    <row r="451">
      <c r="A451" s="29">
        <v>41208.0</v>
      </c>
      <c r="B451" s="3" t="str">
        <f t="shared" si="1"/>
        <v>#REF!</v>
      </c>
    </row>
    <row r="452">
      <c r="A452" s="28">
        <v>108.49</v>
      </c>
      <c r="B452" s="3" t="str">
        <f t="shared" si="1"/>
        <v>#REF!</v>
      </c>
    </row>
    <row r="453">
      <c r="A453" s="28">
        <v>109.7</v>
      </c>
      <c r="B453" s="3" t="str">
        <f t="shared" si="1"/>
        <v>#REF!</v>
      </c>
    </row>
    <row r="454">
      <c r="A454" s="28">
        <v>107.4</v>
      </c>
      <c r="B454" s="3" t="str">
        <f t="shared" si="1"/>
        <v>#REF!</v>
      </c>
    </row>
    <row r="455">
      <c r="A455" s="28">
        <v>109.55</v>
      </c>
      <c r="B455" s="3" t="str">
        <f t="shared" si="1"/>
        <v>#REF!</v>
      </c>
    </row>
    <row r="456">
      <c r="A456" s="25">
        <f>+1.06</f>
        <v>1.06</v>
      </c>
      <c r="B456" s="3" t="str">
        <f t="shared" si="1"/>
        <v>#REF!</v>
      </c>
    </row>
    <row r="457">
      <c r="A457" s="25">
        <f>+0.98%</f>
        <v>0.0098</v>
      </c>
      <c r="B457" s="3" t="str">
        <f t="shared" si="1"/>
        <v>#REF!</v>
      </c>
    </row>
    <row r="458">
      <c r="A458" s="26">
        <v>210558.0</v>
      </c>
      <c r="B458" s="3" t="str">
        <f t="shared" si="1"/>
        <v>#REF!</v>
      </c>
    </row>
    <row r="459">
      <c r="A459" s="26">
        <v>263416.0</v>
      </c>
      <c r="B459" s="3" t="str">
        <f t="shared" si="1"/>
        <v>#REF!</v>
      </c>
    </row>
    <row r="460">
      <c r="A460" s="29">
        <v>41211.0</v>
      </c>
      <c r="B460" s="3" t="str">
        <f t="shared" si="1"/>
        <v>#REF!</v>
      </c>
    </row>
    <row r="461">
      <c r="A461" s="28">
        <v>109.65</v>
      </c>
      <c r="B461" s="3" t="str">
        <f t="shared" si="1"/>
        <v>#REF!</v>
      </c>
    </row>
    <row r="462">
      <c r="A462" s="28">
        <v>110.26</v>
      </c>
      <c r="B462" s="3" t="str">
        <f t="shared" si="1"/>
        <v>#REF!</v>
      </c>
    </row>
    <row r="463">
      <c r="A463" s="28">
        <v>108.51</v>
      </c>
      <c r="B463" s="3" t="str">
        <f t="shared" si="1"/>
        <v>#REF!</v>
      </c>
    </row>
    <row r="464">
      <c r="A464" s="28">
        <v>109.44</v>
      </c>
      <c r="B464" s="3" t="str">
        <f t="shared" si="1"/>
        <v>#REF!</v>
      </c>
    </row>
    <row r="465">
      <c r="A465" s="21">
        <v>-0.11</v>
      </c>
      <c r="B465" s="3" t="str">
        <f t="shared" si="1"/>
        <v>#REF!</v>
      </c>
    </row>
    <row r="466">
      <c r="A466" s="22">
        <v>-0.001</v>
      </c>
      <c r="B466" s="3" t="str">
        <f t="shared" si="1"/>
        <v>#REF!</v>
      </c>
    </row>
    <row r="467">
      <c r="A467" s="24">
        <v>170584.0</v>
      </c>
      <c r="B467" s="3" t="str">
        <f t="shared" si="1"/>
        <v>#REF!</v>
      </c>
    </row>
    <row r="468">
      <c r="A468" s="24">
        <v>243208.0</v>
      </c>
      <c r="B468" s="3" t="str">
        <f t="shared" si="1"/>
        <v>#REF!</v>
      </c>
    </row>
    <row r="469">
      <c r="A469" s="30">
        <v>41212.0</v>
      </c>
      <c r="B469" s="3" t="str">
        <f t="shared" si="1"/>
        <v>#REF!</v>
      </c>
    </row>
    <row r="470">
      <c r="A470" s="21">
        <v>109.36</v>
      </c>
      <c r="B470" s="3" t="str">
        <f t="shared" si="1"/>
        <v>#REF!</v>
      </c>
    </row>
    <row r="471">
      <c r="A471" s="21">
        <v>110.1</v>
      </c>
      <c r="B471" s="3" t="str">
        <f t="shared" si="1"/>
        <v>#REF!</v>
      </c>
    </row>
    <row r="472">
      <c r="A472" s="21">
        <v>108.65</v>
      </c>
      <c r="B472" s="3" t="str">
        <f t="shared" si="1"/>
        <v>#REF!</v>
      </c>
    </row>
    <row r="473">
      <c r="A473" s="21">
        <v>109.08</v>
      </c>
      <c r="B473" s="3" t="str">
        <f t="shared" si="1"/>
        <v>#REF!</v>
      </c>
    </row>
    <row r="474">
      <c r="A474" s="21">
        <v>-0.36</v>
      </c>
      <c r="B474" s="3" t="str">
        <f t="shared" si="1"/>
        <v>#REF!</v>
      </c>
    </row>
    <row r="475">
      <c r="A475" s="22">
        <v>-0.0033</v>
      </c>
      <c r="B475" s="3" t="str">
        <f t="shared" si="1"/>
        <v>#REF!</v>
      </c>
    </row>
    <row r="476">
      <c r="A476" s="24">
        <v>147694.0</v>
      </c>
      <c r="B476" s="3" t="str">
        <f t="shared" si="1"/>
        <v>#REF!</v>
      </c>
    </row>
    <row r="477">
      <c r="A477" s="24">
        <v>233397.0</v>
      </c>
      <c r="B477" s="3" t="str">
        <f t="shared" si="1"/>
        <v>#REF!</v>
      </c>
    </row>
    <row r="478">
      <c r="A478" s="30">
        <v>41213.0</v>
      </c>
      <c r="B478" s="3" t="str">
        <f t="shared" si="1"/>
        <v>#REF!</v>
      </c>
    </row>
    <row r="479">
      <c r="A479" s="21">
        <v>109.14</v>
      </c>
      <c r="B479" s="3" t="str">
        <f t="shared" si="1"/>
        <v>#REF!</v>
      </c>
    </row>
    <row r="480">
      <c r="A480" s="21">
        <v>109.8</v>
      </c>
      <c r="B480" s="3" t="str">
        <f t="shared" si="1"/>
        <v>#REF!</v>
      </c>
    </row>
    <row r="481">
      <c r="A481" s="21">
        <v>108.3</v>
      </c>
      <c r="B481" s="3" t="str">
        <f t="shared" si="1"/>
        <v>#REF!</v>
      </c>
    </row>
    <row r="482">
      <c r="A482" s="21">
        <v>108.7</v>
      </c>
      <c r="B482" s="3" t="str">
        <f t="shared" si="1"/>
        <v>#REF!</v>
      </c>
    </row>
    <row r="483">
      <c r="A483" s="21">
        <v>-0.38</v>
      </c>
      <c r="B483" s="3" t="str">
        <f t="shared" si="1"/>
        <v>#REF!</v>
      </c>
    </row>
    <row r="484">
      <c r="A484" s="22">
        <v>-0.0035</v>
      </c>
      <c r="B484" s="3" t="str">
        <f t="shared" si="1"/>
        <v>#REF!</v>
      </c>
    </row>
    <row r="485">
      <c r="A485" s="24">
        <v>174268.0</v>
      </c>
      <c r="B485" s="3" t="str">
        <f t="shared" si="1"/>
        <v>#REF!</v>
      </c>
    </row>
    <row r="486">
      <c r="A486" s="24">
        <v>225650.0</v>
      </c>
      <c r="B486" s="3" t="str">
        <f t="shared" si="1"/>
        <v>#REF!</v>
      </c>
    </row>
    <row r="487">
      <c r="A487" s="23">
        <v>41214.0</v>
      </c>
      <c r="B487" s="3" t="str">
        <f t="shared" si="1"/>
        <v>#REF!</v>
      </c>
    </row>
    <row r="488">
      <c r="A488" s="21">
        <v>108.49</v>
      </c>
      <c r="B488" s="3" t="str">
        <f t="shared" si="1"/>
        <v>#REF!</v>
      </c>
    </row>
    <row r="489">
      <c r="A489" s="21">
        <v>109.03</v>
      </c>
      <c r="B489" s="3" t="str">
        <f t="shared" si="1"/>
        <v>#REF!</v>
      </c>
    </row>
    <row r="490">
      <c r="A490" s="21">
        <v>107.75</v>
      </c>
      <c r="B490" s="3" t="str">
        <f t="shared" si="1"/>
        <v>#REF!</v>
      </c>
    </row>
    <row r="491">
      <c r="A491" s="21">
        <v>108.17</v>
      </c>
      <c r="B491" s="3" t="str">
        <f t="shared" si="1"/>
        <v>#REF!</v>
      </c>
    </row>
    <row r="492">
      <c r="A492" s="21">
        <v>-0.53</v>
      </c>
      <c r="B492" s="3" t="str">
        <f t="shared" si="1"/>
        <v>#REF!</v>
      </c>
    </row>
    <row r="493">
      <c r="A493" s="22">
        <v>-0.0049</v>
      </c>
      <c r="B493" s="3" t="str">
        <f t="shared" si="1"/>
        <v>#REF!</v>
      </c>
    </row>
    <row r="494">
      <c r="A494" s="24">
        <v>205295.0</v>
      </c>
      <c r="B494" s="3" t="str">
        <f t="shared" si="1"/>
        <v>#REF!</v>
      </c>
    </row>
    <row r="495">
      <c r="A495" s="24">
        <v>213281.0</v>
      </c>
      <c r="B495" s="3" t="str">
        <f t="shared" si="1"/>
        <v>#REF!</v>
      </c>
    </row>
    <row r="496">
      <c r="A496" s="23">
        <v>41215.0</v>
      </c>
      <c r="B496" s="3" t="str">
        <f t="shared" si="1"/>
        <v>#REF!</v>
      </c>
    </row>
    <row r="497">
      <c r="A497" s="21">
        <v>108.07</v>
      </c>
      <c r="B497" s="3" t="str">
        <f t="shared" si="1"/>
        <v>#REF!</v>
      </c>
    </row>
    <row r="498">
      <c r="A498" s="21">
        <v>108.8</v>
      </c>
      <c r="B498" s="3" t="str">
        <f t="shared" si="1"/>
        <v>#REF!</v>
      </c>
    </row>
    <row r="499">
      <c r="A499" s="21">
        <v>105.5</v>
      </c>
      <c r="B499" s="3" t="str">
        <f t="shared" si="1"/>
        <v>#REF!</v>
      </c>
    </row>
    <row r="500">
      <c r="A500" s="21">
        <v>105.68</v>
      </c>
      <c r="B500" s="3" t="str">
        <f t="shared" si="1"/>
        <v>#REF!</v>
      </c>
    </row>
    <row r="501">
      <c r="A501" s="21">
        <v>-2.49</v>
      </c>
      <c r="B501" s="3" t="str">
        <f t="shared" si="1"/>
        <v>#REF!</v>
      </c>
    </row>
    <row r="502">
      <c r="A502" s="22">
        <v>-0.023</v>
      </c>
      <c r="B502" s="3" t="str">
        <f t="shared" si="1"/>
        <v>#REF!</v>
      </c>
    </row>
    <row r="503">
      <c r="A503" s="24">
        <v>234748.0</v>
      </c>
      <c r="B503" s="3" t="str">
        <f t="shared" si="1"/>
        <v>#REF!</v>
      </c>
    </row>
    <row r="504">
      <c r="A504" s="24">
        <v>209280.0</v>
      </c>
      <c r="B504" s="3" t="str">
        <f t="shared" si="1"/>
        <v>#REF!</v>
      </c>
    </row>
    <row r="505">
      <c r="A505" s="23">
        <v>41218.0</v>
      </c>
      <c r="B505" s="3" t="str">
        <f t="shared" si="1"/>
        <v>#REF!</v>
      </c>
    </row>
    <row r="506">
      <c r="A506" s="21">
        <v>105.55</v>
      </c>
      <c r="B506" s="3" t="str">
        <f t="shared" si="1"/>
        <v>#REF!</v>
      </c>
    </row>
    <row r="507">
      <c r="A507" s="21">
        <v>108.18</v>
      </c>
      <c r="B507" s="3" t="str">
        <f t="shared" si="1"/>
        <v>#REF!</v>
      </c>
    </row>
    <row r="508">
      <c r="A508" s="21">
        <v>104.76</v>
      </c>
      <c r="B508" s="3" t="str">
        <f t="shared" si="1"/>
        <v>#REF!</v>
      </c>
    </row>
    <row r="509">
      <c r="A509" s="21">
        <v>107.73</v>
      </c>
      <c r="B509" s="3" t="str">
        <f t="shared" si="1"/>
        <v>#REF!</v>
      </c>
    </row>
    <row r="510">
      <c r="A510" s="25">
        <f>+2.05</f>
        <v>2.05</v>
      </c>
      <c r="B510" s="3" t="str">
        <f t="shared" si="1"/>
        <v>#REF!</v>
      </c>
    </row>
    <row r="511">
      <c r="A511" s="25">
        <f>+1.94%</f>
        <v>0.0194</v>
      </c>
      <c r="B511" s="3" t="str">
        <f t="shared" si="1"/>
        <v>#REF!</v>
      </c>
    </row>
    <row r="512">
      <c r="A512" s="26">
        <v>217310.0</v>
      </c>
      <c r="B512" s="3" t="str">
        <f t="shared" si="1"/>
        <v>#REF!</v>
      </c>
    </row>
    <row r="513">
      <c r="A513" s="26">
        <v>195869.0</v>
      </c>
      <c r="B513" s="3" t="str">
        <f t="shared" si="1"/>
        <v>#REF!</v>
      </c>
    </row>
    <row r="514">
      <c r="A514" s="27">
        <v>41219.0</v>
      </c>
      <c r="B514" s="3" t="str">
        <f t="shared" si="1"/>
        <v>#REF!</v>
      </c>
    </row>
    <row r="515">
      <c r="A515" s="28">
        <v>107.93</v>
      </c>
      <c r="B515" s="3" t="str">
        <f t="shared" si="1"/>
        <v>#REF!</v>
      </c>
    </row>
    <row r="516">
      <c r="A516" s="28">
        <v>111.31</v>
      </c>
      <c r="B516" s="3" t="str">
        <f t="shared" si="1"/>
        <v>#REF!</v>
      </c>
    </row>
    <row r="517">
      <c r="A517" s="28">
        <v>107.13</v>
      </c>
      <c r="B517" s="3" t="str">
        <f t="shared" si="1"/>
        <v>#REF!</v>
      </c>
    </row>
    <row r="518">
      <c r="A518" s="28">
        <v>111.07</v>
      </c>
      <c r="B518" s="3" t="str">
        <f t="shared" si="1"/>
        <v>#REF!</v>
      </c>
    </row>
    <row r="519">
      <c r="A519" s="25">
        <f>+3.34</f>
        <v>3.34</v>
      </c>
      <c r="B519" s="3" t="str">
        <f t="shared" si="1"/>
        <v>#REF!</v>
      </c>
    </row>
    <row r="520">
      <c r="A520" s="25">
        <f>+3.1%</f>
        <v>0.031</v>
      </c>
      <c r="B520" s="3" t="str">
        <f t="shared" si="1"/>
        <v>#REF!</v>
      </c>
    </row>
    <row r="521">
      <c r="A521" s="26">
        <v>259929.0</v>
      </c>
      <c r="B521" s="3" t="str">
        <f t="shared" si="1"/>
        <v>#REF!</v>
      </c>
    </row>
    <row r="522">
      <c r="A522" s="26">
        <v>184388.0</v>
      </c>
      <c r="B522" s="3" t="str">
        <f t="shared" si="1"/>
        <v>#REF!</v>
      </c>
    </row>
    <row r="523">
      <c r="A523" s="27">
        <v>41220.0</v>
      </c>
      <c r="B523" s="3" t="str">
        <f t="shared" si="1"/>
        <v>#REF!</v>
      </c>
    </row>
    <row r="524">
      <c r="A524" s="28">
        <v>110.83</v>
      </c>
      <c r="B524" s="3" t="str">
        <f t="shared" si="1"/>
        <v>#REF!</v>
      </c>
    </row>
    <row r="525">
      <c r="A525" s="28">
        <v>111.64</v>
      </c>
      <c r="B525" s="3" t="str">
        <f t="shared" si="1"/>
        <v>#REF!</v>
      </c>
    </row>
    <row r="526">
      <c r="A526" s="28">
        <v>106.53</v>
      </c>
      <c r="B526" s="3" t="str">
        <f t="shared" si="1"/>
        <v>#REF!</v>
      </c>
    </row>
    <row r="527">
      <c r="A527" s="28">
        <v>106.82</v>
      </c>
      <c r="B527" s="3" t="str">
        <f t="shared" si="1"/>
        <v>#REF!</v>
      </c>
    </row>
    <row r="528">
      <c r="A528" s="21">
        <v>-4.25</v>
      </c>
      <c r="B528" s="3" t="str">
        <f t="shared" si="1"/>
        <v>#REF!</v>
      </c>
    </row>
    <row r="529">
      <c r="A529" s="22">
        <v>-0.0383</v>
      </c>
      <c r="B529" s="3" t="str">
        <f t="shared" si="1"/>
        <v>#REF!</v>
      </c>
    </row>
    <row r="530">
      <c r="A530" s="24">
        <v>265312.0</v>
      </c>
      <c r="B530" s="3" t="str">
        <f t="shared" si="1"/>
        <v>#REF!</v>
      </c>
    </row>
    <row r="531">
      <c r="A531" s="24">
        <v>168937.0</v>
      </c>
      <c r="B531" s="3" t="str">
        <f t="shared" si="1"/>
        <v>#REF!</v>
      </c>
    </row>
    <row r="532">
      <c r="A532" s="23">
        <v>41221.0</v>
      </c>
      <c r="B532" s="3" t="str">
        <f t="shared" si="1"/>
        <v>#REF!</v>
      </c>
    </row>
    <row r="533">
      <c r="A533" s="21">
        <v>106.92</v>
      </c>
      <c r="B533" s="3" t="str">
        <f t="shared" si="1"/>
        <v>#REF!</v>
      </c>
    </row>
    <row r="534">
      <c r="A534" s="21">
        <v>108.17</v>
      </c>
      <c r="B534" s="3" t="str">
        <f t="shared" si="1"/>
        <v>#REF!</v>
      </c>
    </row>
    <row r="535">
      <c r="A535" s="21">
        <v>106.12</v>
      </c>
      <c r="B535" s="3" t="str">
        <f t="shared" si="1"/>
        <v>#REF!</v>
      </c>
    </row>
    <row r="536">
      <c r="A536" s="21">
        <v>107.25</v>
      </c>
      <c r="B536" s="3" t="str">
        <f t="shared" si="1"/>
        <v>#REF!</v>
      </c>
    </row>
    <row r="537">
      <c r="A537" s="25">
        <f>+0.43</f>
        <v>0.43</v>
      </c>
      <c r="B537" s="3" t="str">
        <f t="shared" si="1"/>
        <v>#REF!</v>
      </c>
    </row>
    <row r="538">
      <c r="A538" s="25">
        <f>+0.4%</f>
        <v>0.004</v>
      </c>
      <c r="B538" s="3" t="str">
        <f t="shared" si="1"/>
        <v>#REF!</v>
      </c>
    </row>
    <row r="539">
      <c r="A539" s="26">
        <v>200132.0</v>
      </c>
      <c r="B539" s="3" t="str">
        <f t="shared" si="1"/>
        <v>#REF!</v>
      </c>
    </row>
    <row r="540">
      <c r="A540" s="26">
        <v>144358.0</v>
      </c>
      <c r="B540" s="3" t="str">
        <f t="shared" si="1"/>
        <v>#REF!</v>
      </c>
    </row>
    <row r="541">
      <c r="A541" s="27">
        <v>41222.0</v>
      </c>
      <c r="B541" s="3" t="str">
        <f t="shared" si="1"/>
        <v>#REF!</v>
      </c>
    </row>
    <row r="542">
      <c r="A542" s="28">
        <v>107.15</v>
      </c>
      <c r="B542" s="3" t="str">
        <f t="shared" si="1"/>
        <v>#REF!</v>
      </c>
    </row>
    <row r="543">
      <c r="A543" s="28">
        <v>109.78</v>
      </c>
      <c r="B543" s="3" t="str">
        <f t="shared" si="1"/>
        <v>#REF!</v>
      </c>
    </row>
    <row r="544">
      <c r="A544" s="28">
        <v>106.25</v>
      </c>
      <c r="B544" s="3" t="str">
        <f t="shared" si="1"/>
        <v>#REF!</v>
      </c>
    </row>
    <row r="545">
      <c r="A545" s="28">
        <v>109.4</v>
      </c>
      <c r="B545" s="3" t="str">
        <f t="shared" si="1"/>
        <v>#REF!</v>
      </c>
    </row>
    <row r="546">
      <c r="A546" s="25">
        <f>+2.15</f>
        <v>2.15</v>
      </c>
      <c r="B546" s="3" t="str">
        <f t="shared" si="1"/>
        <v>#REF!</v>
      </c>
    </row>
    <row r="547">
      <c r="A547" s="25">
        <f>+2%</f>
        <v>0.02</v>
      </c>
      <c r="B547" s="3" t="str">
        <f t="shared" si="1"/>
        <v>#REF!</v>
      </c>
    </row>
    <row r="548">
      <c r="A548" s="26">
        <v>201005.0</v>
      </c>
      <c r="B548" s="3" t="str">
        <f t="shared" si="1"/>
        <v>#REF!</v>
      </c>
    </row>
    <row r="549">
      <c r="A549" s="26">
        <v>132161.0</v>
      </c>
      <c r="B549" s="3" t="str">
        <f t="shared" si="1"/>
        <v>#REF!</v>
      </c>
    </row>
    <row r="550">
      <c r="A550" s="29">
        <v>41225.0</v>
      </c>
      <c r="B550" s="3" t="str">
        <f t="shared" si="1"/>
        <v>#REF!</v>
      </c>
    </row>
    <row r="551">
      <c r="A551" s="28">
        <v>109.28</v>
      </c>
      <c r="B551" s="3" t="str">
        <f t="shared" si="1"/>
        <v>#REF!</v>
      </c>
    </row>
    <row r="552">
      <c r="A552" s="28">
        <v>110.39</v>
      </c>
      <c r="B552" s="3" t="str">
        <f t="shared" si="1"/>
        <v>#REF!</v>
      </c>
    </row>
    <row r="553">
      <c r="A553" s="28">
        <v>108.56</v>
      </c>
      <c r="B553" s="3" t="str">
        <f t="shared" si="1"/>
        <v>#REF!</v>
      </c>
    </row>
    <row r="554">
      <c r="A554" s="28">
        <v>109.07</v>
      </c>
      <c r="B554" s="3" t="str">
        <f t="shared" si="1"/>
        <v>#REF!</v>
      </c>
    </row>
    <row r="555">
      <c r="A555" s="21">
        <v>-0.33</v>
      </c>
      <c r="B555" s="3" t="str">
        <f t="shared" si="1"/>
        <v>#REF!</v>
      </c>
    </row>
    <row r="556">
      <c r="A556" s="22">
        <v>-0.003</v>
      </c>
      <c r="B556" s="3" t="str">
        <f t="shared" si="1"/>
        <v>#REF!</v>
      </c>
    </row>
    <row r="557">
      <c r="A557" s="24">
        <v>180985.0</v>
      </c>
      <c r="B557" s="3" t="str">
        <f t="shared" si="1"/>
        <v>#REF!</v>
      </c>
    </row>
    <row r="558">
      <c r="A558" s="24">
        <v>91020.0</v>
      </c>
      <c r="B558" s="3" t="str">
        <f t="shared" si="1"/>
        <v>#REF!</v>
      </c>
    </row>
    <row r="559">
      <c r="A559" s="30">
        <v>41226.0</v>
      </c>
      <c r="B559" s="3" t="str">
        <f t="shared" si="1"/>
        <v>#REF!</v>
      </c>
    </row>
    <row r="560">
      <c r="A560" s="21">
        <v>108.7</v>
      </c>
      <c r="B560" s="3" t="str">
        <f t="shared" si="1"/>
        <v>#REF!</v>
      </c>
    </row>
    <row r="561">
      <c r="A561" s="21">
        <v>108.98</v>
      </c>
      <c r="B561" s="3" t="str">
        <f t="shared" si="1"/>
        <v>#REF!</v>
      </c>
    </row>
    <row r="562">
      <c r="A562" s="21">
        <v>107.38</v>
      </c>
      <c r="B562" s="3" t="str">
        <f t="shared" si="1"/>
        <v>#REF!</v>
      </c>
    </row>
    <row r="563">
      <c r="A563" s="21">
        <v>108.26</v>
      </c>
      <c r="B563" s="3" t="str">
        <f t="shared" si="1"/>
        <v>#REF!</v>
      </c>
    </row>
    <row r="564">
      <c r="A564" s="21">
        <v>-0.81</v>
      </c>
      <c r="B564" s="3" t="str">
        <f t="shared" si="1"/>
        <v>#REF!</v>
      </c>
    </row>
    <row r="565">
      <c r="A565" s="22">
        <v>-0.0074</v>
      </c>
      <c r="B565" s="3" t="str">
        <f t="shared" si="1"/>
        <v>#REF!</v>
      </c>
    </row>
    <row r="566">
      <c r="A566" s="24">
        <v>140008.0</v>
      </c>
      <c r="B566" s="3" t="str">
        <f t="shared" si="1"/>
        <v>#REF!</v>
      </c>
    </row>
    <row r="567">
      <c r="A567" s="24">
        <v>73582.0</v>
      </c>
      <c r="B567" s="3" t="str">
        <f t="shared" si="1"/>
        <v>#REF!</v>
      </c>
    </row>
    <row r="568">
      <c r="A568" s="30">
        <v>41227.0</v>
      </c>
      <c r="B568" s="3" t="str">
        <f t="shared" si="1"/>
        <v>#REF!</v>
      </c>
    </row>
    <row r="569">
      <c r="A569" s="21">
        <v>108.12</v>
      </c>
      <c r="B569" s="3" t="str">
        <f t="shared" si="1"/>
        <v>#REF!</v>
      </c>
    </row>
    <row r="570">
      <c r="A570" s="21">
        <v>110.35</v>
      </c>
      <c r="B570" s="3" t="str">
        <f t="shared" si="1"/>
        <v>#REF!</v>
      </c>
    </row>
    <row r="571">
      <c r="A571" s="21">
        <v>107.8</v>
      </c>
      <c r="B571" s="3" t="str">
        <f t="shared" si="1"/>
        <v>#REF!</v>
      </c>
    </row>
    <row r="572">
      <c r="A572" s="21">
        <v>109.61</v>
      </c>
      <c r="B572" s="3" t="str">
        <f t="shared" si="1"/>
        <v>#REF!</v>
      </c>
    </row>
    <row r="573">
      <c r="A573" s="25">
        <f>+1.35</f>
        <v>1.35</v>
      </c>
      <c r="B573" s="3" t="str">
        <f t="shared" si="1"/>
        <v>#REF!</v>
      </c>
    </row>
    <row r="574">
      <c r="A574" s="25">
        <f>+1.25%</f>
        <v>0.0125</v>
      </c>
      <c r="B574" s="3" t="str">
        <f t="shared" si="1"/>
        <v>#REF!</v>
      </c>
    </row>
    <row r="575">
      <c r="A575" s="26">
        <v>113913.0</v>
      </c>
      <c r="B575" s="3" t="str">
        <f t="shared" si="1"/>
        <v>#REF!</v>
      </c>
    </row>
    <row r="576">
      <c r="A576" s="26">
        <v>43160.0</v>
      </c>
      <c r="B576" s="3" t="str">
        <f t="shared" si="1"/>
        <v>#REF!</v>
      </c>
    </row>
    <row r="577">
      <c r="A577" s="14">
        <v>41228.0</v>
      </c>
      <c r="B577" s="3" t="str">
        <f t="shared" si="1"/>
        <v>#REF!</v>
      </c>
    </row>
    <row r="578">
      <c r="A578" s="8">
        <v>109.68</v>
      </c>
      <c r="B578" s="3" t="str">
        <f t="shared" si="1"/>
        <v>#REF!</v>
      </c>
    </row>
    <row r="579">
      <c r="A579" s="8">
        <v>111.12</v>
      </c>
      <c r="B579" s="3" t="str">
        <f t="shared" si="1"/>
        <v>#REF!</v>
      </c>
    </row>
    <row r="580">
      <c r="A580" s="8">
        <v>109.66</v>
      </c>
      <c r="B580" s="3" t="str">
        <f t="shared" si="1"/>
        <v>#REF!</v>
      </c>
    </row>
    <row r="581">
      <c r="A581" s="8">
        <v>110.98</v>
      </c>
      <c r="B581" s="3" t="str">
        <f t="shared" si="1"/>
        <v>#REF!</v>
      </c>
    </row>
    <row r="582">
      <c r="A582" s="9">
        <f>+1.37</f>
        <v>1.37</v>
      </c>
      <c r="B582" s="3" t="str">
        <f t="shared" si="1"/>
        <v>#REF!</v>
      </c>
    </row>
    <row r="583">
      <c r="A583" s="9">
        <f>+1.25%</f>
        <v>0.0125</v>
      </c>
      <c r="B583" s="3" t="str">
        <f t="shared" si="1"/>
        <v>#REF!</v>
      </c>
    </row>
    <row r="584">
      <c r="A584" s="31">
        <v>21030.0</v>
      </c>
      <c r="B584" s="3" t="str">
        <f t="shared" si="1"/>
        <v>#REF!</v>
      </c>
    </row>
    <row r="585">
      <c r="A585" s="32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41170</v>
      </c>
      <c r="C3" s="3">
        <v>112.54</v>
      </c>
      <c r="D3" s="3">
        <v>113.31</v>
      </c>
      <c r="E3" s="3">
        <v>110.6</v>
      </c>
      <c r="F3" s="3">
        <v>110.99</v>
      </c>
      <c r="G3" s="3">
        <v>-1.79</v>
      </c>
      <c r="H3" s="6">
        <v>-0.0159</v>
      </c>
      <c r="I3" s="15">
        <v>41079.0</v>
      </c>
      <c r="J3" s="15">
        <v>98848.0</v>
      </c>
    </row>
    <row r="4">
      <c r="A4" s="19" t="s">
        <v>4</v>
      </c>
      <c r="B4" s="5">
        <f t="shared" si="1"/>
        <v>41171</v>
      </c>
      <c r="C4" s="3">
        <v>110.64</v>
      </c>
      <c r="D4" s="3">
        <v>111.87</v>
      </c>
      <c r="E4" s="3">
        <v>106.32</v>
      </c>
      <c r="F4" s="3">
        <v>107.05</v>
      </c>
      <c r="G4" s="3">
        <v>-3.94</v>
      </c>
      <c r="H4" s="6">
        <v>-0.0355</v>
      </c>
      <c r="I4" s="15">
        <v>64004.0</v>
      </c>
      <c r="J4" s="15">
        <v>101925.0</v>
      </c>
    </row>
    <row r="5">
      <c r="A5" s="19" t="s">
        <v>5</v>
      </c>
      <c r="B5" s="5">
        <f t="shared" si="1"/>
        <v>41172</v>
      </c>
      <c r="C5" s="3">
        <v>107.04</v>
      </c>
      <c r="D5" s="3">
        <v>109.06</v>
      </c>
      <c r="E5" s="3">
        <v>106.0</v>
      </c>
      <c r="F5" s="3">
        <v>108.57</v>
      </c>
      <c r="G5" s="3">
        <v>1.52</v>
      </c>
      <c r="H5" s="3">
        <v>0.014199999999999999</v>
      </c>
      <c r="I5" s="15">
        <v>67810.0</v>
      </c>
      <c r="J5" s="15">
        <v>98377.0</v>
      </c>
    </row>
    <row r="6">
      <c r="A6" s="19" t="s">
        <v>6</v>
      </c>
      <c r="B6" s="5">
        <f t="shared" si="1"/>
        <v>41173</v>
      </c>
      <c r="C6" s="3">
        <v>108.87</v>
      </c>
      <c r="D6" s="3">
        <v>110.22</v>
      </c>
      <c r="E6" s="3">
        <v>108.66</v>
      </c>
      <c r="F6" s="3">
        <v>109.98</v>
      </c>
      <c r="G6" s="3">
        <v>1.41</v>
      </c>
      <c r="H6" s="3">
        <v>0.013000000000000001</v>
      </c>
      <c r="I6" s="15">
        <v>36019.0</v>
      </c>
      <c r="J6" s="15">
        <v>97563.0</v>
      </c>
    </row>
    <row r="7">
      <c r="A7" s="19" t="s">
        <v>7</v>
      </c>
      <c r="B7" s="5">
        <f t="shared" si="1"/>
        <v>41176</v>
      </c>
      <c r="C7" s="3">
        <v>109.97</v>
      </c>
      <c r="D7" s="3">
        <v>109.97</v>
      </c>
      <c r="E7" s="3">
        <v>107.67</v>
      </c>
      <c r="F7" s="3">
        <v>108.63</v>
      </c>
      <c r="G7" s="3">
        <v>-1.35</v>
      </c>
      <c r="H7" s="6">
        <v>-0.0123</v>
      </c>
      <c r="I7" s="15">
        <v>44292.0</v>
      </c>
      <c r="J7" s="15">
        <v>99779.0</v>
      </c>
    </row>
    <row r="8">
      <c r="A8" s="19" t="s">
        <v>8</v>
      </c>
      <c r="B8" s="5">
        <f t="shared" si="1"/>
        <v>41177</v>
      </c>
      <c r="C8" s="3">
        <v>108.6</v>
      </c>
      <c r="D8" s="3">
        <v>110.23</v>
      </c>
      <c r="E8" s="3">
        <v>108.31</v>
      </c>
      <c r="F8" s="3">
        <v>109.06</v>
      </c>
      <c r="G8" s="3">
        <v>0.43</v>
      </c>
      <c r="H8" s="3">
        <v>0.004</v>
      </c>
      <c r="I8" s="15">
        <v>50464.0</v>
      </c>
      <c r="J8" s="15">
        <v>102808.0</v>
      </c>
    </row>
    <row r="9">
      <c r="A9" s="19" t="s">
        <v>9</v>
      </c>
      <c r="B9" s="5">
        <f t="shared" si="1"/>
        <v>41178</v>
      </c>
      <c r="C9" s="3">
        <v>108.5</v>
      </c>
      <c r="D9" s="3">
        <v>108.85</v>
      </c>
      <c r="E9" s="3">
        <v>107.07</v>
      </c>
      <c r="F9" s="3">
        <v>108.57</v>
      </c>
      <c r="G9" s="3">
        <v>-0.49</v>
      </c>
      <c r="H9" s="6">
        <v>-0.0045</v>
      </c>
      <c r="I9" s="15">
        <v>44400.0</v>
      </c>
      <c r="J9" s="15">
        <v>103872.0</v>
      </c>
    </row>
    <row r="10">
      <c r="A10" s="20">
        <v>41170.0</v>
      </c>
      <c r="B10" s="5">
        <f t="shared" si="1"/>
        <v>41179</v>
      </c>
      <c r="C10" s="3">
        <v>108.57</v>
      </c>
      <c r="D10" s="3">
        <v>110.94</v>
      </c>
      <c r="E10" s="3">
        <v>108.25</v>
      </c>
      <c r="F10" s="3">
        <v>110.5</v>
      </c>
      <c r="G10" s="3">
        <v>1.93</v>
      </c>
      <c r="H10" s="3">
        <v>0.0178</v>
      </c>
      <c r="I10" s="15">
        <v>69155.0</v>
      </c>
      <c r="J10" s="15">
        <v>102035.0</v>
      </c>
    </row>
    <row r="11">
      <c r="A11" s="19">
        <v>112.54</v>
      </c>
      <c r="B11" s="5">
        <f t="shared" si="1"/>
        <v>41180</v>
      </c>
      <c r="C11" s="3">
        <v>110.78</v>
      </c>
      <c r="D11" s="3">
        <v>111.73</v>
      </c>
      <c r="E11" s="3">
        <v>110.01</v>
      </c>
      <c r="F11" s="3">
        <v>110.93</v>
      </c>
      <c r="G11" s="3">
        <v>0.43</v>
      </c>
      <c r="H11" s="3">
        <v>0.0039000000000000003</v>
      </c>
      <c r="I11" s="15">
        <v>46915.0</v>
      </c>
      <c r="J11" s="15">
        <v>105954.0</v>
      </c>
    </row>
    <row r="12">
      <c r="A12" s="19">
        <v>113.31</v>
      </c>
      <c r="B12" s="5">
        <f t="shared" si="1"/>
        <v>41183</v>
      </c>
      <c r="C12" s="3">
        <v>110.55</v>
      </c>
      <c r="D12" s="3">
        <v>111.72</v>
      </c>
      <c r="E12" s="3">
        <v>110.03</v>
      </c>
      <c r="F12" s="3">
        <v>110.73</v>
      </c>
      <c r="G12" s="3">
        <v>-0.2</v>
      </c>
      <c r="H12" s="6">
        <v>-0.0018</v>
      </c>
      <c r="I12" s="15">
        <v>42872.0</v>
      </c>
      <c r="J12" s="15">
        <v>108931.0</v>
      </c>
    </row>
    <row r="13">
      <c r="A13" s="19">
        <v>110.6</v>
      </c>
      <c r="B13" s="5">
        <f t="shared" si="1"/>
        <v>41184</v>
      </c>
      <c r="C13" s="3">
        <v>110.78</v>
      </c>
      <c r="D13" s="3">
        <v>111.06</v>
      </c>
      <c r="E13" s="3">
        <v>110.0</v>
      </c>
      <c r="F13" s="3">
        <v>110.26</v>
      </c>
      <c r="G13" s="3">
        <v>-0.47</v>
      </c>
      <c r="H13" s="6">
        <v>-0.0042</v>
      </c>
      <c r="I13" s="15">
        <v>49106.0</v>
      </c>
      <c r="J13" s="15">
        <v>116607.0</v>
      </c>
    </row>
    <row r="14">
      <c r="A14" s="19">
        <v>110.99</v>
      </c>
      <c r="B14" s="5">
        <f t="shared" si="1"/>
        <v>41185</v>
      </c>
      <c r="C14" s="3">
        <v>109.96</v>
      </c>
      <c r="D14" s="3">
        <v>109.98</v>
      </c>
      <c r="E14" s="3">
        <v>106.36</v>
      </c>
      <c r="F14" s="3">
        <v>106.85</v>
      </c>
      <c r="G14" s="3">
        <v>-3.41</v>
      </c>
      <c r="H14" s="6">
        <v>-0.0309</v>
      </c>
      <c r="I14" s="15">
        <v>63958.0</v>
      </c>
      <c r="J14" s="15">
        <v>126629.0</v>
      </c>
    </row>
    <row r="15">
      <c r="A15" s="21">
        <v>-1.79</v>
      </c>
      <c r="B15" s="5">
        <f t="shared" si="1"/>
        <v>41186</v>
      </c>
      <c r="C15" s="3">
        <v>106.87</v>
      </c>
      <c r="D15" s="3">
        <v>111.07</v>
      </c>
      <c r="E15" s="3">
        <v>106.7</v>
      </c>
      <c r="F15" s="3">
        <v>110.99</v>
      </c>
      <c r="G15" s="3">
        <v>4.14</v>
      </c>
      <c r="H15" s="3">
        <v>0.0387</v>
      </c>
      <c r="I15" s="15">
        <v>61749.0</v>
      </c>
      <c r="J15" s="15">
        <v>131681.0</v>
      </c>
    </row>
    <row r="16">
      <c r="A16" s="22">
        <v>-0.0159</v>
      </c>
      <c r="B16" s="5">
        <f t="shared" si="1"/>
        <v>41187</v>
      </c>
      <c r="C16" s="3">
        <v>110.57</v>
      </c>
      <c r="D16" s="3">
        <v>111.27</v>
      </c>
      <c r="E16" s="3">
        <v>108.93</v>
      </c>
      <c r="F16" s="3">
        <v>110.48</v>
      </c>
      <c r="G16" s="3">
        <v>-0.51</v>
      </c>
      <c r="H16" s="6">
        <v>-0.0046</v>
      </c>
      <c r="I16" s="15">
        <v>75320.0</v>
      </c>
      <c r="J16" s="15">
        <v>135831.0</v>
      </c>
    </row>
    <row r="17">
      <c r="A17" s="24">
        <v>41079.0</v>
      </c>
      <c r="B17" s="5">
        <f t="shared" si="1"/>
        <v>41190</v>
      </c>
      <c r="C17" s="3">
        <v>110.48</v>
      </c>
      <c r="D17" s="3">
        <v>110.74</v>
      </c>
      <c r="E17" s="3">
        <v>109.07</v>
      </c>
      <c r="F17" s="3">
        <v>110.2</v>
      </c>
      <c r="G17" s="3">
        <v>-0.28</v>
      </c>
      <c r="H17" s="6">
        <v>-0.0025</v>
      </c>
      <c r="I17" s="15">
        <v>53697.0</v>
      </c>
      <c r="J17" s="15">
        <v>143171.0</v>
      </c>
    </row>
    <row r="18">
      <c r="A18" s="24">
        <v>98848.0</v>
      </c>
      <c r="B18" s="5">
        <f t="shared" si="1"/>
        <v>41191</v>
      </c>
      <c r="C18" s="3">
        <v>110.72</v>
      </c>
      <c r="D18" s="3">
        <v>112.8</v>
      </c>
      <c r="E18" s="3">
        <v>110.35</v>
      </c>
      <c r="F18" s="3">
        <v>112.59</v>
      </c>
      <c r="G18" s="3">
        <v>2.39</v>
      </c>
      <c r="H18" s="3">
        <v>0.0217</v>
      </c>
      <c r="I18" s="15">
        <v>72774.0</v>
      </c>
      <c r="J18" s="15">
        <v>147994.0</v>
      </c>
    </row>
    <row r="19">
      <c r="A19" s="23">
        <v>41171.0</v>
      </c>
      <c r="B19" s="13">
        <f t="shared" si="1"/>
        <v>41192</v>
      </c>
      <c r="C19" s="3">
        <v>112.36</v>
      </c>
      <c r="D19" s="3">
        <v>113.52</v>
      </c>
      <c r="E19" s="3">
        <v>111.83</v>
      </c>
      <c r="F19" s="3">
        <v>112.35</v>
      </c>
      <c r="G19" s="3">
        <v>-0.24</v>
      </c>
      <c r="H19" s="6">
        <v>-0.0021</v>
      </c>
      <c r="I19" s="15">
        <v>92859.0</v>
      </c>
      <c r="J19" s="15">
        <v>159388.0</v>
      </c>
    </row>
    <row r="20">
      <c r="A20" s="21">
        <v>110.64</v>
      </c>
      <c r="B20" s="13">
        <f t="shared" si="1"/>
        <v>41193</v>
      </c>
      <c r="C20" s="3">
        <v>112.56</v>
      </c>
      <c r="D20" s="3">
        <v>114.18</v>
      </c>
      <c r="E20" s="3">
        <v>112.43</v>
      </c>
      <c r="F20" s="3">
        <v>113.93</v>
      </c>
      <c r="G20" s="3">
        <v>1.58</v>
      </c>
      <c r="H20" s="3">
        <v>0.0141</v>
      </c>
      <c r="I20" s="15">
        <v>77806.0</v>
      </c>
      <c r="J20" s="15">
        <v>167658.0</v>
      </c>
    </row>
    <row r="21">
      <c r="A21" s="21">
        <v>111.87</v>
      </c>
      <c r="B21" s="13">
        <f t="shared" si="1"/>
        <v>41194</v>
      </c>
      <c r="C21" s="3">
        <v>114.05</v>
      </c>
      <c r="D21" s="3">
        <v>114.09</v>
      </c>
      <c r="E21" s="3">
        <v>112.23</v>
      </c>
      <c r="F21" s="3">
        <v>112.89</v>
      </c>
      <c r="G21" s="3">
        <v>-1.04</v>
      </c>
      <c r="H21" s="6">
        <v>-0.0091</v>
      </c>
      <c r="I21" s="15">
        <v>60500.0</v>
      </c>
      <c r="J21" s="15">
        <v>170060.0</v>
      </c>
    </row>
    <row r="22">
      <c r="A22" s="21">
        <v>106.32</v>
      </c>
      <c r="B22" s="13">
        <f t="shared" si="1"/>
        <v>41197</v>
      </c>
      <c r="C22" s="3">
        <v>112.6</v>
      </c>
      <c r="D22" s="3">
        <v>113.59</v>
      </c>
      <c r="E22" s="3">
        <v>111.7</v>
      </c>
      <c r="F22" s="3">
        <v>113.54</v>
      </c>
      <c r="G22" s="3">
        <v>0.65</v>
      </c>
      <c r="H22" s="3">
        <v>0.0058</v>
      </c>
      <c r="I22" s="15">
        <v>73938.0</v>
      </c>
      <c r="J22" s="15">
        <v>177953.0</v>
      </c>
    </row>
    <row r="23">
      <c r="A23" s="21">
        <v>107.05</v>
      </c>
      <c r="B23" s="13">
        <f t="shared" si="1"/>
        <v>41198</v>
      </c>
      <c r="C23" s="3">
        <v>113.42</v>
      </c>
      <c r="D23" s="3">
        <v>114.0</v>
      </c>
      <c r="E23" s="3">
        <v>112.75</v>
      </c>
      <c r="F23" s="3">
        <v>113.28</v>
      </c>
      <c r="G23" s="3">
        <v>-0.26</v>
      </c>
      <c r="H23" s="6">
        <v>-0.0023</v>
      </c>
      <c r="I23" s="15">
        <v>82877.0</v>
      </c>
      <c r="J23" s="15">
        <v>177301.0</v>
      </c>
    </row>
    <row r="24">
      <c r="A24" s="21">
        <v>-3.94</v>
      </c>
      <c r="B24" s="13">
        <f t="shared" si="1"/>
        <v>41199</v>
      </c>
      <c r="C24" s="3">
        <v>113.24</v>
      </c>
      <c r="D24" s="3">
        <v>113.59</v>
      </c>
      <c r="E24" s="3">
        <v>112.16</v>
      </c>
      <c r="F24" s="3">
        <v>112.58</v>
      </c>
      <c r="G24" s="3">
        <v>-0.7</v>
      </c>
      <c r="H24" s="6">
        <v>-0.0062</v>
      </c>
      <c r="I24" s="15">
        <v>92652.0</v>
      </c>
      <c r="J24" s="15">
        <v>177831.0</v>
      </c>
    </row>
    <row r="25">
      <c r="A25" s="22">
        <v>-0.0355</v>
      </c>
      <c r="B25" s="13">
        <f t="shared" si="1"/>
        <v>41200</v>
      </c>
      <c r="C25" s="3">
        <v>112.47</v>
      </c>
      <c r="D25" s="3">
        <v>112.96</v>
      </c>
      <c r="E25" s="3">
        <v>111.0</v>
      </c>
      <c r="F25" s="3">
        <v>111.75</v>
      </c>
      <c r="G25" s="3">
        <v>-0.83</v>
      </c>
      <c r="H25" s="6">
        <v>-0.0074</v>
      </c>
      <c r="I25" s="15">
        <v>81736.0</v>
      </c>
      <c r="J25" s="15">
        <v>181467.0</v>
      </c>
    </row>
    <row r="26">
      <c r="A26" s="24">
        <v>64004.0</v>
      </c>
      <c r="B26" s="13">
        <f t="shared" si="1"/>
        <v>41201</v>
      </c>
      <c r="C26" s="3">
        <v>111.66</v>
      </c>
      <c r="D26" s="3">
        <v>112.52</v>
      </c>
      <c r="E26" s="3">
        <v>109.2</v>
      </c>
      <c r="F26" s="3">
        <v>109.39</v>
      </c>
      <c r="G26" s="3">
        <v>-2.36</v>
      </c>
      <c r="H26" s="6">
        <v>-0.0211</v>
      </c>
      <c r="I26" s="15">
        <v>80741.0</v>
      </c>
      <c r="J26" s="15">
        <v>183307.0</v>
      </c>
    </row>
    <row r="27">
      <c r="A27" s="24">
        <v>101925.0</v>
      </c>
      <c r="B27" s="13">
        <f t="shared" si="1"/>
        <v>41204</v>
      </c>
      <c r="C27" s="3">
        <v>109.1</v>
      </c>
      <c r="D27" s="3">
        <v>110.25</v>
      </c>
      <c r="E27" s="3">
        <v>108.38</v>
      </c>
      <c r="F27" s="3">
        <v>108.68</v>
      </c>
      <c r="G27" s="3">
        <v>-0.71</v>
      </c>
      <c r="H27" s="6">
        <v>-0.0065</v>
      </c>
      <c r="I27" s="15">
        <v>78107.0</v>
      </c>
      <c r="J27" s="15">
        <v>187569.0</v>
      </c>
    </row>
    <row r="28">
      <c r="A28" s="23">
        <v>41172.0</v>
      </c>
      <c r="B28" s="13">
        <f t="shared" si="1"/>
        <v>41205</v>
      </c>
      <c r="C28" s="3">
        <v>108.91</v>
      </c>
      <c r="D28" s="3">
        <v>108.99</v>
      </c>
      <c r="E28" s="3">
        <v>106.54</v>
      </c>
      <c r="F28" s="3">
        <v>107.44</v>
      </c>
      <c r="G28" s="3">
        <v>-1.24</v>
      </c>
      <c r="H28" s="6">
        <v>-0.0114</v>
      </c>
      <c r="I28" s="15">
        <v>97054.0</v>
      </c>
      <c r="J28" s="15">
        <v>192035.0</v>
      </c>
    </row>
    <row r="29">
      <c r="A29" s="21">
        <v>107.04</v>
      </c>
      <c r="B29" s="13">
        <f t="shared" si="1"/>
        <v>41206</v>
      </c>
      <c r="C29" s="3">
        <v>107.54</v>
      </c>
      <c r="D29" s="3">
        <v>108.47</v>
      </c>
      <c r="E29" s="3">
        <v>105.93</v>
      </c>
      <c r="F29" s="3">
        <v>106.96</v>
      </c>
      <c r="G29" s="3">
        <v>-0.48</v>
      </c>
      <c r="H29" s="6">
        <v>-0.0045</v>
      </c>
      <c r="I29" s="15">
        <v>97488.0</v>
      </c>
      <c r="J29" s="15">
        <v>203428.0</v>
      </c>
    </row>
    <row r="30">
      <c r="A30" s="21">
        <v>109.06</v>
      </c>
      <c r="B30" s="13">
        <f t="shared" si="1"/>
        <v>41207</v>
      </c>
      <c r="C30" s="3">
        <v>106.93</v>
      </c>
      <c r="D30" s="3">
        <v>108.29</v>
      </c>
      <c r="E30" s="3">
        <v>106.5</v>
      </c>
      <c r="F30" s="3">
        <v>107.48</v>
      </c>
      <c r="G30" s="3">
        <v>0.52</v>
      </c>
      <c r="H30" s="3">
        <v>0.0049</v>
      </c>
      <c r="I30" s="15">
        <v>123350.0</v>
      </c>
      <c r="J30" s="15">
        <v>207282.0</v>
      </c>
    </row>
    <row r="31">
      <c r="A31" s="21">
        <v>106.0</v>
      </c>
      <c r="B31" s="13">
        <f t="shared" si="1"/>
        <v>41208</v>
      </c>
      <c r="C31" s="3">
        <v>107.48</v>
      </c>
      <c r="D31" s="3">
        <v>108.61</v>
      </c>
      <c r="E31" s="3">
        <v>106.35</v>
      </c>
      <c r="F31" s="3">
        <v>108.49</v>
      </c>
      <c r="G31" s="3">
        <v>1.01</v>
      </c>
      <c r="H31" s="3">
        <v>0.009399999999999999</v>
      </c>
      <c r="I31" s="15">
        <v>95867.0</v>
      </c>
      <c r="J31" s="15">
        <v>210171.0</v>
      </c>
    </row>
    <row r="32">
      <c r="A32" s="21">
        <v>108.57</v>
      </c>
      <c r="B32" s="13">
        <f t="shared" si="1"/>
        <v>41211</v>
      </c>
      <c r="C32" s="3">
        <v>108.65</v>
      </c>
      <c r="D32" s="3">
        <v>109.1</v>
      </c>
      <c r="E32" s="3">
        <v>107.45</v>
      </c>
      <c r="F32" s="3">
        <v>108.18</v>
      </c>
      <c r="G32" s="3">
        <v>-0.31</v>
      </c>
      <c r="H32" s="6">
        <v>-0.0029</v>
      </c>
      <c r="I32" s="15">
        <v>118611.0</v>
      </c>
      <c r="J32" s="15">
        <v>201795.0</v>
      </c>
    </row>
    <row r="33">
      <c r="A33" s="25">
        <f>+1.52</f>
        <v>1.52</v>
      </c>
      <c r="B33" s="13">
        <f t="shared" si="1"/>
        <v>41212</v>
      </c>
      <c r="C33" s="3">
        <v>107.93</v>
      </c>
      <c r="D33" s="3">
        <v>108.83</v>
      </c>
      <c r="E33" s="3">
        <v>107.49</v>
      </c>
      <c r="F33" s="3">
        <v>107.9</v>
      </c>
      <c r="G33" s="3">
        <v>-0.28</v>
      </c>
      <c r="H33" s="6">
        <v>-0.0026</v>
      </c>
      <c r="I33" s="15">
        <v>106187.0</v>
      </c>
      <c r="J33" s="15">
        <v>201885.0</v>
      </c>
    </row>
    <row r="34">
      <c r="A34" s="25">
        <f>+1.42%</f>
        <v>0.0142</v>
      </c>
      <c r="B34" s="13">
        <f t="shared" si="1"/>
        <v>41213</v>
      </c>
      <c r="C34" s="3">
        <v>107.3</v>
      </c>
      <c r="D34" s="3">
        <v>108.58</v>
      </c>
      <c r="E34" s="3">
        <v>107.17</v>
      </c>
      <c r="F34" s="3">
        <v>107.56</v>
      </c>
      <c r="G34" s="3">
        <v>-0.34</v>
      </c>
      <c r="H34" s="6">
        <v>-0.0032</v>
      </c>
      <c r="I34" s="15">
        <v>107538.0</v>
      </c>
      <c r="J34" s="15">
        <v>204607.0</v>
      </c>
    </row>
    <row r="35">
      <c r="A35" s="26">
        <v>67810.0</v>
      </c>
      <c r="B35" s="5">
        <f t="shared" si="1"/>
        <v>41214</v>
      </c>
      <c r="C35" s="3">
        <v>107.42</v>
      </c>
      <c r="D35" s="3">
        <v>107.87</v>
      </c>
      <c r="E35" s="3">
        <v>106.74</v>
      </c>
      <c r="F35" s="3">
        <v>107.34</v>
      </c>
      <c r="G35" s="3">
        <v>-0.22</v>
      </c>
      <c r="H35" s="6">
        <v>-0.002</v>
      </c>
      <c r="I35" s="15">
        <v>160888.0</v>
      </c>
      <c r="J35" s="15">
        <v>216597.0</v>
      </c>
    </row>
    <row r="36">
      <c r="A36" s="26">
        <v>98377.0</v>
      </c>
      <c r="B36" s="5">
        <f t="shared" si="1"/>
        <v>41215</v>
      </c>
      <c r="C36" s="3">
        <v>107.25</v>
      </c>
      <c r="D36" s="3">
        <v>107.96</v>
      </c>
      <c r="E36" s="3">
        <v>104.79</v>
      </c>
      <c r="F36" s="3">
        <v>104.97</v>
      </c>
      <c r="G36" s="3">
        <v>-2.37</v>
      </c>
      <c r="H36" s="6">
        <v>-0.0221</v>
      </c>
      <c r="I36" s="15">
        <v>124827.0</v>
      </c>
      <c r="J36" s="15">
        <v>224074.0</v>
      </c>
    </row>
    <row r="37">
      <c r="A37" s="27">
        <v>41173.0</v>
      </c>
      <c r="B37" s="5">
        <f t="shared" si="1"/>
        <v>41218</v>
      </c>
      <c r="C37" s="3">
        <v>104.84</v>
      </c>
      <c r="D37" s="3">
        <v>107.3</v>
      </c>
      <c r="E37" s="3">
        <v>104.09</v>
      </c>
      <c r="F37" s="3">
        <v>106.91</v>
      </c>
      <c r="G37" s="3">
        <v>1.94</v>
      </c>
      <c r="H37" s="3">
        <v>0.018500000000000003</v>
      </c>
      <c r="I37" s="15">
        <v>122728.0</v>
      </c>
      <c r="J37" s="15">
        <v>227136.0</v>
      </c>
    </row>
    <row r="38">
      <c r="A38" s="28">
        <v>108.87</v>
      </c>
      <c r="B38" s="5">
        <f t="shared" si="1"/>
        <v>41219</v>
      </c>
      <c r="C38" s="3">
        <v>106.85</v>
      </c>
      <c r="D38" s="3">
        <v>110.39</v>
      </c>
      <c r="E38" s="3">
        <v>106.26</v>
      </c>
      <c r="F38" s="3">
        <v>110.14</v>
      </c>
      <c r="G38" s="3">
        <v>3.23</v>
      </c>
      <c r="H38" s="3">
        <v>0.0302</v>
      </c>
      <c r="I38" s="15">
        <v>153997.0</v>
      </c>
      <c r="J38" s="15">
        <v>239162.0</v>
      </c>
    </row>
    <row r="39">
      <c r="A39" s="28">
        <v>110.22</v>
      </c>
      <c r="B39" s="5">
        <f t="shared" si="1"/>
        <v>41220</v>
      </c>
      <c r="C39" s="3">
        <v>109.77</v>
      </c>
      <c r="D39" s="3">
        <v>110.69</v>
      </c>
      <c r="E39" s="3">
        <v>105.72</v>
      </c>
      <c r="F39" s="3">
        <v>106.0</v>
      </c>
      <c r="G39" s="3">
        <v>-4.14</v>
      </c>
      <c r="H39" s="6">
        <v>-0.0376</v>
      </c>
      <c r="I39" s="15">
        <v>155015.0</v>
      </c>
      <c r="J39" s="15">
        <v>244345.0</v>
      </c>
    </row>
    <row r="40">
      <c r="A40" s="28">
        <v>108.66</v>
      </c>
      <c r="B40" s="5">
        <f t="shared" si="1"/>
        <v>41221</v>
      </c>
      <c r="C40" s="3">
        <v>106.0</v>
      </c>
      <c r="D40" s="3">
        <v>107.31</v>
      </c>
      <c r="E40" s="3">
        <v>105.32</v>
      </c>
      <c r="F40" s="3">
        <v>106.46</v>
      </c>
      <c r="G40" s="3">
        <v>0.46</v>
      </c>
      <c r="H40" s="3">
        <v>0.0043</v>
      </c>
      <c r="I40" s="15">
        <v>144015.0</v>
      </c>
      <c r="J40" s="15">
        <v>255195.0</v>
      </c>
    </row>
    <row r="41">
      <c r="A41" s="28">
        <v>109.98</v>
      </c>
      <c r="B41" s="5">
        <f t="shared" si="1"/>
        <v>41222</v>
      </c>
      <c r="C41" s="3">
        <v>106.33</v>
      </c>
      <c r="D41" s="3">
        <v>108.81</v>
      </c>
      <c r="E41" s="3">
        <v>105.45</v>
      </c>
      <c r="F41" s="3">
        <v>108.42</v>
      </c>
      <c r="G41" s="3">
        <v>1.96</v>
      </c>
      <c r="H41" s="3">
        <v>0.0184</v>
      </c>
      <c r="I41" s="15">
        <v>159368.0</v>
      </c>
      <c r="J41" s="15">
        <v>256441.0</v>
      </c>
    </row>
    <row r="42">
      <c r="A42" s="25">
        <f>+1.41</f>
        <v>1.41</v>
      </c>
      <c r="B42" s="13">
        <f t="shared" si="1"/>
        <v>41225</v>
      </c>
      <c r="C42" s="3">
        <v>108.29</v>
      </c>
      <c r="D42" s="3">
        <v>109.36</v>
      </c>
      <c r="E42" s="3">
        <v>107.53</v>
      </c>
      <c r="F42" s="3">
        <v>108.15</v>
      </c>
      <c r="G42" s="3">
        <v>-0.27</v>
      </c>
      <c r="H42" s="6">
        <v>-0.0025</v>
      </c>
      <c r="I42" s="15">
        <v>172194.0</v>
      </c>
      <c r="J42" s="15">
        <v>275675.0</v>
      </c>
    </row>
    <row r="43">
      <c r="A43" s="25">
        <f>+1.3%</f>
        <v>0.013</v>
      </c>
      <c r="B43" s="13">
        <f t="shared" si="1"/>
        <v>41226</v>
      </c>
      <c r="C43" s="3">
        <v>107.88</v>
      </c>
      <c r="D43" s="3">
        <v>108.0</v>
      </c>
      <c r="E43" s="3">
        <v>106.56</v>
      </c>
      <c r="F43" s="3">
        <v>107.34</v>
      </c>
      <c r="G43" s="3">
        <v>-0.81</v>
      </c>
      <c r="H43" s="6">
        <v>-0.0075</v>
      </c>
      <c r="I43" s="15">
        <v>172382.0</v>
      </c>
      <c r="J43" s="15">
        <v>286277.0</v>
      </c>
    </row>
    <row r="44">
      <c r="A44" s="26">
        <v>36019.0</v>
      </c>
      <c r="B44" s="13">
        <f t="shared" si="1"/>
        <v>41227</v>
      </c>
      <c r="C44" s="3">
        <v>107.18</v>
      </c>
      <c r="D44" s="3">
        <v>109.3</v>
      </c>
      <c r="E44" s="3">
        <v>106.87</v>
      </c>
      <c r="F44" s="3">
        <v>108.48</v>
      </c>
      <c r="G44" s="3">
        <v>1.14</v>
      </c>
      <c r="H44" s="3">
        <v>0.0106</v>
      </c>
      <c r="I44" s="15">
        <v>256583.0</v>
      </c>
      <c r="J44" s="15">
        <v>299406.0</v>
      </c>
    </row>
    <row r="45">
      <c r="A45" s="26">
        <v>97563.0</v>
      </c>
      <c r="B45" s="13">
        <f t="shared" si="1"/>
        <v>41228</v>
      </c>
      <c r="C45" s="3">
        <v>108.62</v>
      </c>
      <c r="D45" s="3">
        <v>109.58</v>
      </c>
      <c r="E45" s="3">
        <v>107.3</v>
      </c>
      <c r="F45" s="3">
        <v>108.01</v>
      </c>
      <c r="G45" s="3">
        <v>-0.47</v>
      </c>
      <c r="H45" s="6">
        <v>-0.0043</v>
      </c>
      <c r="I45" s="15">
        <v>226346.0</v>
      </c>
      <c r="J45" s="15">
        <v>313908.0</v>
      </c>
    </row>
    <row r="46">
      <c r="A46" s="27">
        <v>41176.0</v>
      </c>
      <c r="B46" s="13">
        <f t="shared" si="1"/>
        <v>41229</v>
      </c>
      <c r="C46" s="3">
        <v>107.69</v>
      </c>
      <c r="D46" s="3">
        <v>109.25</v>
      </c>
      <c r="E46" s="3">
        <v>107.66</v>
      </c>
      <c r="F46" s="3">
        <v>108.95</v>
      </c>
      <c r="G46" s="3">
        <v>0.94</v>
      </c>
      <c r="H46" s="3">
        <v>0.0087</v>
      </c>
      <c r="I46" s="15">
        <v>200901.0</v>
      </c>
      <c r="J46" s="15">
        <v>311112.0</v>
      </c>
    </row>
    <row r="47">
      <c r="A47" s="28">
        <v>109.97</v>
      </c>
      <c r="B47" s="13">
        <f t="shared" si="1"/>
        <v>41232</v>
      </c>
      <c r="C47" s="3">
        <v>109.2</v>
      </c>
      <c r="D47" s="3">
        <v>112.2</v>
      </c>
      <c r="E47" s="3">
        <v>109.19</v>
      </c>
      <c r="F47" s="3">
        <v>111.7</v>
      </c>
      <c r="G47" s="3">
        <v>2.75</v>
      </c>
      <c r="H47" s="3">
        <v>0.0252</v>
      </c>
      <c r="I47" s="15">
        <v>232659.0</v>
      </c>
      <c r="J47" s="15">
        <v>314046.0</v>
      </c>
    </row>
    <row r="48">
      <c r="A48" s="28">
        <v>109.97</v>
      </c>
      <c r="B48" s="13">
        <f t="shared" si="1"/>
        <v>41233</v>
      </c>
      <c r="C48" s="3">
        <v>111.8</v>
      </c>
      <c r="D48" s="3">
        <v>111.85</v>
      </c>
      <c r="E48" s="3">
        <v>109.01</v>
      </c>
      <c r="F48" s="3">
        <v>109.83</v>
      </c>
      <c r="G48" s="3">
        <v>-1.87</v>
      </c>
      <c r="H48" s="6">
        <v>-0.0167</v>
      </c>
      <c r="I48" s="15">
        <v>236660.0</v>
      </c>
      <c r="J48" s="15">
        <v>307735.0</v>
      </c>
    </row>
    <row r="49">
      <c r="A49" s="28">
        <v>107.67</v>
      </c>
      <c r="B49" s="13">
        <f t="shared" si="1"/>
        <v>41234</v>
      </c>
      <c r="C49" s="3">
        <v>110.49</v>
      </c>
      <c r="D49" s="3">
        <v>111.46</v>
      </c>
      <c r="E49" s="3">
        <v>109.55</v>
      </c>
      <c r="F49" s="3">
        <v>110.86</v>
      </c>
      <c r="G49" s="3">
        <v>1.03</v>
      </c>
      <c r="H49" s="3">
        <v>0.009399999999999999</v>
      </c>
      <c r="I49" s="15">
        <v>192519.0</v>
      </c>
      <c r="J49" s="15">
        <v>296359.0</v>
      </c>
    </row>
    <row r="50">
      <c r="A50" s="28">
        <v>108.63</v>
      </c>
      <c r="B50" s="13">
        <f t="shared" si="1"/>
        <v>41235</v>
      </c>
      <c r="C50" s="3">
        <v>110.97</v>
      </c>
      <c r="D50" s="3">
        <v>111.17</v>
      </c>
      <c r="E50" s="3">
        <v>110.11</v>
      </c>
      <c r="F50" s="3">
        <v>110.55</v>
      </c>
      <c r="G50" s="3">
        <v>-0.31</v>
      </c>
      <c r="H50" s="6">
        <v>-0.0028</v>
      </c>
      <c r="I50" s="15">
        <v>55283.0</v>
      </c>
      <c r="J50" s="15">
        <v>302556.0</v>
      </c>
    </row>
    <row r="51">
      <c r="A51" s="21">
        <v>-1.35</v>
      </c>
      <c r="B51" s="13">
        <f t="shared" si="1"/>
        <v>41236</v>
      </c>
      <c r="C51" s="3">
        <v>110.47</v>
      </c>
      <c r="D51" s="3">
        <v>111.54</v>
      </c>
      <c r="E51" s="3">
        <v>110.1</v>
      </c>
      <c r="F51" s="3">
        <v>111.38</v>
      </c>
      <c r="G51" s="3">
        <v>0.83</v>
      </c>
      <c r="H51" s="3">
        <v>0.0075</v>
      </c>
      <c r="I51" s="15">
        <v>103820.0</v>
      </c>
      <c r="J51" s="15">
        <v>296402.0</v>
      </c>
    </row>
    <row r="52">
      <c r="A52" s="22">
        <v>-0.0123</v>
      </c>
      <c r="B52" s="13">
        <f t="shared" si="1"/>
        <v>41239</v>
      </c>
      <c r="C52" s="3">
        <v>111.16</v>
      </c>
      <c r="D52" s="3">
        <v>111.48</v>
      </c>
      <c r="E52" s="3">
        <v>110.27</v>
      </c>
      <c r="F52" s="3">
        <v>110.92</v>
      </c>
      <c r="G52" s="3">
        <v>-0.46</v>
      </c>
      <c r="H52" s="6">
        <v>-0.0041</v>
      </c>
      <c r="I52" s="15">
        <v>134485.0</v>
      </c>
      <c r="J52" s="15">
        <v>290809.0</v>
      </c>
    </row>
    <row r="53">
      <c r="A53" s="24">
        <v>44292.0</v>
      </c>
      <c r="B53" s="13">
        <f t="shared" si="1"/>
        <v>41240</v>
      </c>
      <c r="C53" s="3">
        <v>111.0</v>
      </c>
      <c r="D53" s="3">
        <v>111.36</v>
      </c>
      <c r="E53" s="3">
        <v>109.31</v>
      </c>
      <c r="F53" s="3">
        <v>109.87</v>
      </c>
      <c r="G53" s="3">
        <v>-1.05</v>
      </c>
      <c r="H53" s="6">
        <v>-0.0095</v>
      </c>
      <c r="I53" s="15">
        <v>178244.0</v>
      </c>
      <c r="J53" s="15">
        <v>282016.0</v>
      </c>
    </row>
    <row r="54">
      <c r="A54" s="24">
        <v>99779.0</v>
      </c>
      <c r="B54" s="13">
        <f t="shared" si="1"/>
        <v>41241</v>
      </c>
      <c r="C54" s="3">
        <v>109.95</v>
      </c>
      <c r="D54" s="3">
        <v>110.17</v>
      </c>
      <c r="E54" s="3">
        <v>108.44</v>
      </c>
      <c r="F54" s="3">
        <v>109.51</v>
      </c>
      <c r="G54" s="3">
        <v>-0.36</v>
      </c>
      <c r="H54" s="6">
        <v>-0.0033</v>
      </c>
      <c r="I54" s="15">
        <v>192924.0</v>
      </c>
      <c r="J54" s="15">
        <v>273597.0</v>
      </c>
    </row>
    <row r="55">
      <c r="A55" s="23">
        <v>41177.0</v>
      </c>
      <c r="B55" s="13">
        <f t="shared" si="1"/>
        <v>41242</v>
      </c>
      <c r="C55" s="3">
        <v>109.7</v>
      </c>
      <c r="D55" s="3">
        <v>111.3</v>
      </c>
      <c r="E55" s="3">
        <v>109.45</v>
      </c>
      <c r="F55" s="3">
        <v>110.76</v>
      </c>
      <c r="G55" s="3">
        <v>1.25</v>
      </c>
      <c r="H55" s="3">
        <v>0.011399999999999999</v>
      </c>
      <c r="I55" s="15">
        <v>254908.0</v>
      </c>
      <c r="J55" s="15">
        <v>260648.0</v>
      </c>
    </row>
    <row r="56">
      <c r="A56" s="21">
        <v>108.6</v>
      </c>
      <c r="B56" s="13">
        <f t="shared" si="1"/>
        <v>41243</v>
      </c>
      <c r="C56" s="3">
        <v>110.35</v>
      </c>
      <c r="D56" s="3">
        <v>111.34</v>
      </c>
      <c r="E56" s="3">
        <v>110.25</v>
      </c>
      <c r="F56" s="3">
        <v>111.23</v>
      </c>
      <c r="G56" s="3">
        <v>0.47</v>
      </c>
      <c r="H56" s="3">
        <v>0.0042</v>
      </c>
      <c r="I56" s="15">
        <v>162851.0</v>
      </c>
      <c r="J56" s="15">
        <v>238468.0</v>
      </c>
    </row>
    <row r="57">
      <c r="A57" s="21">
        <v>110.23</v>
      </c>
      <c r="B57" s="5">
        <f t="shared" si="1"/>
        <v>41246</v>
      </c>
      <c r="C57" s="3">
        <v>110.96</v>
      </c>
      <c r="D57" s="3">
        <v>112.33</v>
      </c>
      <c r="E57" s="3">
        <v>110.6</v>
      </c>
      <c r="F57" s="3">
        <v>110.92</v>
      </c>
      <c r="G57" s="3">
        <v>-0.31</v>
      </c>
      <c r="H57" s="6">
        <v>-0.0028</v>
      </c>
      <c r="I57" s="15">
        <v>195733.0</v>
      </c>
      <c r="J57" s="15">
        <v>224212.0</v>
      </c>
    </row>
    <row r="58">
      <c r="A58" s="21">
        <v>108.31</v>
      </c>
      <c r="B58" s="5">
        <f t="shared" si="1"/>
        <v>41247</v>
      </c>
      <c r="C58" s="3">
        <v>110.92</v>
      </c>
      <c r="D58" s="3">
        <v>110.92</v>
      </c>
      <c r="E58" s="3">
        <v>109.15</v>
      </c>
      <c r="F58" s="3">
        <v>109.84</v>
      </c>
      <c r="G58" s="3">
        <v>-1.08</v>
      </c>
      <c r="H58" s="6">
        <v>-0.0097</v>
      </c>
      <c r="I58" s="15">
        <v>213909.0</v>
      </c>
      <c r="J58" s="15">
        <v>201133.0</v>
      </c>
    </row>
    <row r="59">
      <c r="A59" s="21">
        <v>109.06</v>
      </c>
      <c r="B59" s="5">
        <f t="shared" si="1"/>
        <v>41248</v>
      </c>
      <c r="C59" s="3">
        <v>109.87</v>
      </c>
      <c r="D59" s="3">
        <v>110.57</v>
      </c>
      <c r="E59" s="3">
        <v>108.64</v>
      </c>
      <c r="F59" s="3">
        <v>108.81</v>
      </c>
      <c r="G59" s="3">
        <v>-1.03</v>
      </c>
      <c r="H59" s="6">
        <v>-0.0094</v>
      </c>
      <c r="I59" s="15">
        <v>184649.0</v>
      </c>
      <c r="J59" s="15">
        <v>185021.0</v>
      </c>
    </row>
    <row r="60">
      <c r="A60" s="25">
        <f>+0.43</f>
        <v>0.43</v>
      </c>
      <c r="B60" s="5">
        <f t="shared" si="1"/>
        <v>41249</v>
      </c>
      <c r="C60" s="3">
        <v>108.63</v>
      </c>
      <c r="D60" s="3">
        <v>109.16</v>
      </c>
      <c r="E60" s="3">
        <v>106.63</v>
      </c>
      <c r="F60" s="3">
        <v>107.03</v>
      </c>
      <c r="G60" s="3">
        <v>-1.78</v>
      </c>
      <c r="H60" s="6">
        <v>-0.0164</v>
      </c>
      <c r="I60" s="15">
        <v>215254.0</v>
      </c>
      <c r="J60" s="15">
        <v>163310.0</v>
      </c>
    </row>
    <row r="61">
      <c r="A61" s="25">
        <f>+0.4%</f>
        <v>0.004</v>
      </c>
      <c r="B61" s="5">
        <f t="shared" si="1"/>
        <v>41250</v>
      </c>
      <c r="C61" s="3">
        <v>107.05</v>
      </c>
      <c r="D61" s="3">
        <v>107.89</v>
      </c>
      <c r="E61" s="3">
        <v>106.66</v>
      </c>
      <c r="F61" s="3">
        <v>107.02</v>
      </c>
      <c r="G61" s="3">
        <v>-0.01</v>
      </c>
      <c r="H61" s="6">
        <v>-1.0E-4</v>
      </c>
      <c r="I61" s="15">
        <v>181183.0</v>
      </c>
      <c r="J61" s="15">
        <v>144634.0</v>
      </c>
    </row>
    <row r="62">
      <c r="A62" s="26">
        <v>50464.0</v>
      </c>
      <c r="B62" s="13">
        <f t="shared" si="1"/>
        <v>41253</v>
      </c>
      <c r="C62" s="3">
        <v>107.3</v>
      </c>
      <c r="D62" s="3">
        <v>108.54</v>
      </c>
      <c r="E62" s="3">
        <v>107.01</v>
      </c>
      <c r="F62" s="3">
        <v>107.33</v>
      </c>
      <c r="G62" s="3">
        <v>0.31</v>
      </c>
      <c r="H62" s="3">
        <v>0.0029</v>
      </c>
      <c r="I62" s="15">
        <v>168575.0</v>
      </c>
      <c r="J62" s="15">
        <v>120878.0</v>
      </c>
    </row>
    <row r="63">
      <c r="A63" s="26">
        <v>102808.0</v>
      </c>
      <c r="B63" s="13">
        <f t="shared" si="1"/>
        <v>41254</v>
      </c>
      <c r="C63" s="3">
        <v>107.45</v>
      </c>
      <c r="D63" s="3">
        <v>108.37</v>
      </c>
      <c r="E63" s="3">
        <v>107.09</v>
      </c>
      <c r="F63" s="3">
        <v>108.01</v>
      </c>
      <c r="G63" s="3">
        <v>0.68</v>
      </c>
      <c r="H63" s="3">
        <v>0.0063</v>
      </c>
      <c r="I63" s="15">
        <v>160055.0</v>
      </c>
      <c r="J63" s="15">
        <v>96194.0</v>
      </c>
    </row>
    <row r="64">
      <c r="A64" s="27">
        <v>41178.0</v>
      </c>
      <c r="B64" s="13">
        <f t="shared" si="1"/>
        <v>41255</v>
      </c>
      <c r="C64" s="3">
        <v>108.14</v>
      </c>
      <c r="D64" s="3">
        <v>110.5</v>
      </c>
      <c r="E64" s="3">
        <v>108.14</v>
      </c>
      <c r="F64" s="3">
        <v>109.5</v>
      </c>
      <c r="G64" s="3">
        <v>1.49</v>
      </c>
      <c r="H64" s="3">
        <v>0.0138</v>
      </c>
      <c r="I64" s="15">
        <v>169434.0</v>
      </c>
      <c r="J64" s="15">
        <v>63502.0</v>
      </c>
    </row>
    <row r="65">
      <c r="A65" s="28">
        <v>108.5</v>
      </c>
      <c r="B65" s="13">
        <f t="shared" si="1"/>
        <v>41256</v>
      </c>
      <c r="C65" s="3">
        <v>109.36</v>
      </c>
      <c r="D65" s="3">
        <v>109.52</v>
      </c>
      <c r="E65" s="3">
        <v>107.8</v>
      </c>
      <c r="F65" s="3">
        <v>107.91</v>
      </c>
      <c r="G65" s="3">
        <v>-1.59</v>
      </c>
      <c r="H65" s="6">
        <v>-0.0145</v>
      </c>
      <c r="I65" s="15">
        <v>77622.0</v>
      </c>
      <c r="J65" s="15">
        <v>28820.0</v>
      </c>
    </row>
    <row r="66">
      <c r="A66" s="28">
        <v>108.85</v>
      </c>
      <c r="B66" s="13">
        <f t="shared" si="1"/>
        <v>41257</v>
      </c>
      <c r="C66" s="3">
        <v>108.2</v>
      </c>
      <c r="D66" s="3">
        <v>109.58</v>
      </c>
      <c r="E66" s="3">
        <v>108.2</v>
      </c>
      <c r="F66" s="3">
        <v>109.15</v>
      </c>
      <c r="G66" s="3">
        <v>1.24</v>
      </c>
      <c r="H66" s="3">
        <v>0.0115</v>
      </c>
      <c r="I66" s="15">
        <v>16502.0</v>
      </c>
      <c r="J66" s="3"/>
    </row>
    <row r="67">
      <c r="A67" s="28">
        <v>107.07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108.57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-0.49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-0.0045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44400.0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103872.0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41179.0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108.57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110.94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108.25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110.5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+1.93</f>
        <v>1.93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+1.78%</f>
        <v>0.0178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69155.0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102035.0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41180.0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110.78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111.73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110.01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110.93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+0.43</f>
        <v>0.43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+0.39%</f>
        <v>0.0039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46915.0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105954.0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41183.0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110.55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111.72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110.03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110.73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-0.0018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42872.0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108931.0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41184.0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110.78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111.06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110.0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110.26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-0.47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-0.0042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49106.0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116607.0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41185.0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109.96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109.98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106.36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106.85</v>
      </c>
      <c r="B113" s="3" t="str">
        <f t="shared" si="1"/>
        <v/>
      </c>
    </row>
    <row r="114">
      <c r="A114" s="21">
        <v>-3.41</v>
      </c>
      <c r="B114" s="3" t="str">
        <f t="shared" si="1"/>
        <v>#REF!</v>
      </c>
    </row>
    <row r="115">
      <c r="A115" s="22">
        <v>-0.0309</v>
      </c>
      <c r="B115" s="3" t="str">
        <f t="shared" si="1"/>
        <v>#REF!</v>
      </c>
    </row>
    <row r="116">
      <c r="A116" s="24">
        <v>63958.0</v>
      </c>
      <c r="B116" s="3" t="str">
        <f t="shared" si="1"/>
        <v>#REF!</v>
      </c>
    </row>
    <row r="117">
      <c r="A117" s="24">
        <v>126629.0</v>
      </c>
      <c r="B117" s="3" t="str">
        <f t="shared" si="1"/>
        <v>#REF!</v>
      </c>
    </row>
    <row r="118">
      <c r="A118" s="23">
        <v>41186.0</v>
      </c>
      <c r="B118" s="3" t="str">
        <f t="shared" si="1"/>
        <v>#REF!</v>
      </c>
    </row>
    <row r="119">
      <c r="A119" s="21">
        <v>106.87</v>
      </c>
      <c r="B119" s="3" t="str">
        <f t="shared" si="1"/>
        <v>#REF!</v>
      </c>
    </row>
    <row r="120">
      <c r="A120" s="21">
        <v>111.07</v>
      </c>
      <c r="B120" s="3" t="str">
        <f t="shared" si="1"/>
        <v>#REF!</v>
      </c>
    </row>
    <row r="121">
      <c r="A121" s="21">
        <v>106.7</v>
      </c>
      <c r="B121" s="3" t="str">
        <f t="shared" si="1"/>
        <v>#REF!</v>
      </c>
    </row>
    <row r="122">
      <c r="A122" s="21">
        <v>110.99</v>
      </c>
      <c r="B122" s="3" t="str">
        <f t="shared" si="1"/>
        <v>#REF!</v>
      </c>
    </row>
    <row r="123">
      <c r="A123" s="25">
        <f>+4.14</f>
        <v>4.14</v>
      </c>
      <c r="B123" s="3" t="str">
        <f t="shared" si="1"/>
        <v>#REF!</v>
      </c>
    </row>
    <row r="124">
      <c r="A124" s="25">
        <f>+3.87%</f>
        <v>0.0387</v>
      </c>
      <c r="B124" s="3" t="str">
        <f t="shared" si="1"/>
        <v>#REF!</v>
      </c>
    </row>
    <row r="125">
      <c r="A125" s="26">
        <v>61749.0</v>
      </c>
      <c r="B125" s="3" t="str">
        <f t="shared" si="1"/>
        <v>#REF!</v>
      </c>
    </row>
    <row r="126">
      <c r="A126" s="26">
        <v>131681.0</v>
      </c>
      <c r="B126" s="3" t="str">
        <f t="shared" si="1"/>
        <v>#REF!</v>
      </c>
    </row>
    <row r="127">
      <c r="A127" s="27">
        <v>41187.0</v>
      </c>
      <c r="B127" s="3" t="str">
        <f t="shared" si="1"/>
        <v>#REF!</v>
      </c>
    </row>
    <row r="128">
      <c r="A128" s="28">
        <v>110.57</v>
      </c>
      <c r="B128" s="3" t="str">
        <f t="shared" si="1"/>
        <v>#REF!</v>
      </c>
    </row>
    <row r="129">
      <c r="A129" s="28">
        <v>111.27</v>
      </c>
      <c r="B129" s="3" t="str">
        <f t="shared" si="1"/>
        <v>#REF!</v>
      </c>
    </row>
    <row r="130">
      <c r="A130" s="28">
        <v>108.93</v>
      </c>
      <c r="B130" s="3" t="str">
        <f t="shared" si="1"/>
        <v>#REF!</v>
      </c>
    </row>
    <row r="131">
      <c r="A131" s="28">
        <v>110.48</v>
      </c>
      <c r="B131" s="3" t="str">
        <f t="shared" si="1"/>
        <v>#REF!</v>
      </c>
    </row>
    <row r="132">
      <c r="A132" s="21">
        <v>-0.51</v>
      </c>
      <c r="B132" s="3" t="str">
        <f t="shared" si="1"/>
        <v>#REF!</v>
      </c>
    </row>
    <row r="133">
      <c r="A133" s="22">
        <v>-0.0046</v>
      </c>
      <c r="B133" s="3" t="str">
        <f t="shared" si="1"/>
        <v>#REF!</v>
      </c>
    </row>
    <row r="134">
      <c r="A134" s="24">
        <v>75320.0</v>
      </c>
      <c r="B134" s="3" t="str">
        <f t="shared" si="1"/>
        <v>#REF!</v>
      </c>
    </row>
    <row r="135">
      <c r="A135" s="24">
        <v>135831.0</v>
      </c>
      <c r="B135" s="3" t="str">
        <f t="shared" si="1"/>
        <v>#REF!</v>
      </c>
    </row>
    <row r="136">
      <c r="A136" s="23">
        <v>41190.0</v>
      </c>
      <c r="B136" s="3" t="str">
        <f t="shared" si="1"/>
        <v>#REF!</v>
      </c>
    </row>
    <row r="137">
      <c r="A137" s="21">
        <v>110.48</v>
      </c>
      <c r="B137" s="3" t="str">
        <f t="shared" si="1"/>
        <v>#REF!</v>
      </c>
    </row>
    <row r="138">
      <c r="A138" s="21">
        <v>110.74</v>
      </c>
      <c r="B138" s="3" t="str">
        <f t="shared" si="1"/>
        <v>#REF!</v>
      </c>
    </row>
    <row r="139">
      <c r="A139" s="21">
        <v>109.07</v>
      </c>
      <c r="B139" s="3" t="str">
        <f t="shared" si="1"/>
        <v>#REF!</v>
      </c>
    </row>
    <row r="140">
      <c r="A140" s="21">
        <v>110.2</v>
      </c>
      <c r="B140" s="3" t="str">
        <f t="shared" si="1"/>
        <v>#REF!</v>
      </c>
    </row>
    <row r="141">
      <c r="A141" s="21">
        <v>-0.28</v>
      </c>
      <c r="B141" s="3" t="str">
        <f t="shared" si="1"/>
        <v>#REF!</v>
      </c>
    </row>
    <row r="142">
      <c r="A142" s="22">
        <v>-0.0025</v>
      </c>
      <c r="B142" s="3" t="str">
        <f t="shared" si="1"/>
        <v>#REF!</v>
      </c>
    </row>
    <row r="143">
      <c r="A143" s="24">
        <v>53697.0</v>
      </c>
      <c r="B143" s="3" t="str">
        <f t="shared" si="1"/>
        <v>#REF!</v>
      </c>
    </row>
    <row r="144">
      <c r="A144" s="24">
        <v>143171.0</v>
      </c>
      <c r="B144" s="3" t="str">
        <f t="shared" si="1"/>
        <v>#REF!</v>
      </c>
    </row>
    <row r="145">
      <c r="A145" s="23">
        <v>41191.0</v>
      </c>
      <c r="B145" s="3" t="str">
        <f t="shared" si="1"/>
        <v>#REF!</v>
      </c>
    </row>
    <row r="146">
      <c r="A146" s="21">
        <v>110.72</v>
      </c>
      <c r="B146" s="3" t="str">
        <f t="shared" si="1"/>
        <v>#REF!</v>
      </c>
    </row>
    <row r="147">
      <c r="A147" s="21">
        <v>112.8</v>
      </c>
      <c r="B147" s="3" t="str">
        <f t="shared" si="1"/>
        <v>#REF!</v>
      </c>
    </row>
    <row r="148">
      <c r="A148" s="21">
        <v>110.35</v>
      </c>
      <c r="B148" s="3" t="str">
        <f t="shared" si="1"/>
        <v>#REF!</v>
      </c>
    </row>
    <row r="149">
      <c r="A149" s="21">
        <v>112.59</v>
      </c>
      <c r="B149" s="3" t="str">
        <f t="shared" si="1"/>
        <v>#REF!</v>
      </c>
    </row>
    <row r="150">
      <c r="A150" s="25">
        <f>+2.39</f>
        <v>2.39</v>
      </c>
      <c r="B150" s="3" t="str">
        <f t="shared" si="1"/>
        <v>#REF!</v>
      </c>
    </row>
    <row r="151">
      <c r="A151" s="25">
        <f>+2.17%</f>
        <v>0.0217</v>
      </c>
      <c r="B151" s="3" t="str">
        <f t="shared" si="1"/>
        <v>#REF!</v>
      </c>
    </row>
    <row r="152">
      <c r="A152" s="26">
        <v>72774.0</v>
      </c>
      <c r="B152" s="3" t="str">
        <f t="shared" si="1"/>
        <v>#REF!</v>
      </c>
    </row>
    <row r="153">
      <c r="A153" s="26">
        <v>147994.0</v>
      </c>
      <c r="B153" s="3" t="str">
        <f t="shared" si="1"/>
        <v>#REF!</v>
      </c>
    </row>
    <row r="154">
      <c r="A154" s="29">
        <v>41192.0</v>
      </c>
      <c r="B154" s="3" t="str">
        <f t="shared" si="1"/>
        <v>#REF!</v>
      </c>
    </row>
    <row r="155">
      <c r="A155" s="28">
        <v>112.36</v>
      </c>
      <c r="B155" s="3" t="str">
        <f t="shared" si="1"/>
        <v>#REF!</v>
      </c>
    </row>
    <row r="156">
      <c r="A156" s="28">
        <v>113.52</v>
      </c>
      <c r="B156" s="3" t="str">
        <f t="shared" si="1"/>
        <v>#REF!</v>
      </c>
    </row>
    <row r="157">
      <c r="A157" s="28">
        <v>111.83</v>
      </c>
      <c r="B157" s="3" t="str">
        <f t="shared" si="1"/>
        <v>#REF!</v>
      </c>
    </row>
    <row r="158">
      <c r="A158" s="28">
        <v>112.35</v>
      </c>
      <c r="B158" s="3" t="str">
        <f t="shared" si="1"/>
        <v>#REF!</v>
      </c>
    </row>
    <row r="159">
      <c r="A159" s="21">
        <v>-0.24</v>
      </c>
      <c r="B159" s="3" t="str">
        <f t="shared" si="1"/>
        <v>#REF!</v>
      </c>
    </row>
    <row r="160">
      <c r="A160" s="22">
        <v>-0.0021</v>
      </c>
      <c r="B160" s="3" t="str">
        <f t="shared" si="1"/>
        <v>#REF!</v>
      </c>
    </row>
    <row r="161">
      <c r="A161" s="24">
        <v>92859.0</v>
      </c>
      <c r="B161" s="3" t="str">
        <f t="shared" si="1"/>
        <v>#REF!</v>
      </c>
    </row>
    <row r="162">
      <c r="A162" s="24">
        <v>159388.0</v>
      </c>
      <c r="B162" s="3" t="str">
        <f t="shared" si="1"/>
        <v>#REF!</v>
      </c>
    </row>
    <row r="163">
      <c r="A163" s="30">
        <v>41193.0</v>
      </c>
      <c r="B163" s="3" t="str">
        <f t="shared" si="1"/>
        <v>#REF!</v>
      </c>
    </row>
    <row r="164">
      <c r="A164" s="21">
        <v>112.56</v>
      </c>
      <c r="B164" s="3" t="str">
        <f t="shared" si="1"/>
        <v>#REF!</v>
      </c>
    </row>
    <row r="165">
      <c r="A165" s="21">
        <v>114.18</v>
      </c>
      <c r="B165" s="3" t="str">
        <f t="shared" si="1"/>
        <v>#REF!</v>
      </c>
    </row>
    <row r="166">
      <c r="A166" s="21">
        <v>112.43</v>
      </c>
      <c r="B166" s="3" t="str">
        <f t="shared" si="1"/>
        <v>#REF!</v>
      </c>
    </row>
    <row r="167">
      <c r="A167" s="21">
        <v>113.93</v>
      </c>
      <c r="B167" s="3" t="str">
        <f t="shared" si="1"/>
        <v>#REF!</v>
      </c>
    </row>
    <row r="168">
      <c r="A168" s="25">
        <f>+1.58</f>
        <v>1.58</v>
      </c>
      <c r="B168" s="3" t="str">
        <f t="shared" si="1"/>
        <v>#REF!</v>
      </c>
    </row>
    <row r="169">
      <c r="A169" s="25">
        <f>+1.41%</f>
        <v>0.0141</v>
      </c>
      <c r="B169" s="3" t="str">
        <f t="shared" si="1"/>
        <v>#REF!</v>
      </c>
    </row>
    <row r="170">
      <c r="A170" s="26">
        <v>77806.0</v>
      </c>
      <c r="B170" s="3" t="str">
        <f t="shared" si="1"/>
        <v>#REF!</v>
      </c>
    </row>
    <row r="171">
      <c r="A171" s="26">
        <v>167658.0</v>
      </c>
      <c r="B171" s="3" t="str">
        <f t="shared" si="1"/>
        <v>#REF!</v>
      </c>
    </row>
    <row r="172">
      <c r="A172" s="29">
        <v>41194.0</v>
      </c>
      <c r="B172" s="3" t="str">
        <f t="shared" si="1"/>
        <v>#REF!</v>
      </c>
    </row>
    <row r="173">
      <c r="A173" s="28">
        <v>114.05</v>
      </c>
      <c r="B173" s="3" t="str">
        <f t="shared" si="1"/>
        <v>#REF!</v>
      </c>
    </row>
    <row r="174">
      <c r="A174" s="28">
        <v>114.09</v>
      </c>
      <c r="B174" s="3" t="str">
        <f t="shared" si="1"/>
        <v>#REF!</v>
      </c>
    </row>
    <row r="175">
      <c r="A175" s="28">
        <v>112.23</v>
      </c>
      <c r="B175" s="3" t="str">
        <f t="shared" si="1"/>
        <v>#REF!</v>
      </c>
    </row>
    <row r="176">
      <c r="A176" s="28">
        <v>112.89</v>
      </c>
      <c r="B176" s="3" t="str">
        <f t="shared" si="1"/>
        <v>#REF!</v>
      </c>
    </row>
    <row r="177">
      <c r="A177" s="21">
        <v>-1.04</v>
      </c>
      <c r="B177" s="3" t="str">
        <f t="shared" si="1"/>
        <v>#REF!</v>
      </c>
    </row>
    <row r="178">
      <c r="A178" s="22">
        <v>-0.0091</v>
      </c>
      <c r="B178" s="3" t="str">
        <f t="shared" si="1"/>
        <v>#REF!</v>
      </c>
    </row>
    <row r="179">
      <c r="A179" s="24">
        <v>60500.0</v>
      </c>
      <c r="B179" s="3" t="str">
        <f t="shared" si="1"/>
        <v>#REF!</v>
      </c>
    </row>
    <row r="180">
      <c r="A180" s="24">
        <v>170060.0</v>
      </c>
      <c r="B180" s="3" t="str">
        <f t="shared" si="1"/>
        <v>#REF!</v>
      </c>
    </row>
    <row r="181">
      <c r="A181" s="30">
        <v>41197.0</v>
      </c>
      <c r="B181" s="3" t="str">
        <f t="shared" si="1"/>
        <v>#REF!</v>
      </c>
    </row>
    <row r="182">
      <c r="A182" s="21">
        <v>112.6</v>
      </c>
      <c r="B182" s="3" t="str">
        <f t="shared" si="1"/>
        <v>#REF!</v>
      </c>
    </row>
    <row r="183">
      <c r="A183" s="21">
        <v>113.59</v>
      </c>
      <c r="B183" s="3" t="str">
        <f t="shared" si="1"/>
        <v>#REF!</v>
      </c>
    </row>
    <row r="184">
      <c r="A184" s="21">
        <v>111.7</v>
      </c>
      <c r="B184" s="3" t="str">
        <f t="shared" si="1"/>
        <v>#REF!</v>
      </c>
    </row>
    <row r="185">
      <c r="A185" s="21">
        <v>113.54</v>
      </c>
      <c r="B185" s="3" t="str">
        <f t="shared" si="1"/>
        <v>#REF!</v>
      </c>
    </row>
    <row r="186">
      <c r="A186" s="25">
        <f>+0.65</f>
        <v>0.65</v>
      </c>
      <c r="B186" s="3" t="str">
        <f t="shared" si="1"/>
        <v>#REF!</v>
      </c>
    </row>
    <row r="187">
      <c r="A187" s="25">
        <f>+0.58%</f>
        <v>0.0058</v>
      </c>
      <c r="B187" s="3" t="str">
        <f t="shared" si="1"/>
        <v>#REF!</v>
      </c>
    </row>
    <row r="188">
      <c r="A188" s="26">
        <v>73938.0</v>
      </c>
      <c r="B188" s="3" t="str">
        <f t="shared" si="1"/>
        <v>#REF!</v>
      </c>
    </row>
    <row r="189">
      <c r="A189" s="26">
        <v>177953.0</v>
      </c>
      <c r="B189" s="3" t="str">
        <f t="shared" si="1"/>
        <v>#REF!</v>
      </c>
    </row>
    <row r="190">
      <c r="A190" s="29">
        <v>41198.0</v>
      </c>
      <c r="B190" s="3" t="str">
        <f t="shared" si="1"/>
        <v>#REF!</v>
      </c>
    </row>
    <row r="191">
      <c r="A191" s="28">
        <v>113.42</v>
      </c>
      <c r="B191" s="3" t="str">
        <f t="shared" si="1"/>
        <v>#REF!</v>
      </c>
    </row>
    <row r="192">
      <c r="A192" s="28">
        <v>114.0</v>
      </c>
      <c r="B192" s="3" t="str">
        <f t="shared" si="1"/>
        <v>#REF!</v>
      </c>
    </row>
    <row r="193">
      <c r="A193" s="28">
        <v>112.75</v>
      </c>
      <c r="B193" s="3" t="str">
        <f t="shared" si="1"/>
        <v>#REF!</v>
      </c>
    </row>
    <row r="194">
      <c r="A194" s="28">
        <v>113.28</v>
      </c>
      <c r="B194" s="3" t="str">
        <f t="shared" si="1"/>
        <v>#REF!</v>
      </c>
    </row>
    <row r="195">
      <c r="A195" s="21">
        <v>-0.26</v>
      </c>
      <c r="B195" s="3" t="str">
        <f t="shared" si="1"/>
        <v>#REF!</v>
      </c>
    </row>
    <row r="196">
      <c r="A196" s="22">
        <v>-0.0023</v>
      </c>
      <c r="B196" s="3" t="str">
        <f t="shared" si="1"/>
        <v>#REF!</v>
      </c>
    </row>
    <row r="197">
      <c r="A197" s="24">
        <v>82877.0</v>
      </c>
      <c r="B197" s="3" t="str">
        <f t="shared" si="1"/>
        <v>#REF!</v>
      </c>
    </row>
    <row r="198">
      <c r="A198" s="24">
        <v>177301.0</v>
      </c>
      <c r="B198" s="3" t="str">
        <f t="shared" si="1"/>
        <v>#REF!</v>
      </c>
    </row>
    <row r="199">
      <c r="A199" s="30">
        <v>41199.0</v>
      </c>
      <c r="B199" s="3" t="str">
        <f t="shared" si="1"/>
        <v>#REF!</v>
      </c>
    </row>
    <row r="200">
      <c r="A200" s="21">
        <v>113.24</v>
      </c>
      <c r="B200" s="3" t="str">
        <f t="shared" si="1"/>
        <v>#REF!</v>
      </c>
    </row>
    <row r="201">
      <c r="A201" s="21">
        <v>113.59</v>
      </c>
      <c r="B201" s="3" t="str">
        <f t="shared" si="1"/>
        <v>#REF!</v>
      </c>
    </row>
    <row r="202">
      <c r="A202" s="21">
        <v>112.16</v>
      </c>
      <c r="B202" s="3" t="str">
        <f t="shared" si="1"/>
        <v>#REF!</v>
      </c>
    </row>
    <row r="203">
      <c r="A203" s="21">
        <v>112.58</v>
      </c>
      <c r="B203" s="3" t="str">
        <f t="shared" si="1"/>
        <v>#REF!</v>
      </c>
    </row>
    <row r="204">
      <c r="A204" s="21">
        <v>-0.7</v>
      </c>
      <c r="B204" s="3" t="str">
        <f t="shared" si="1"/>
        <v>#REF!</v>
      </c>
    </row>
    <row r="205">
      <c r="A205" s="22">
        <v>-0.0062</v>
      </c>
      <c r="B205" s="3" t="str">
        <f t="shared" si="1"/>
        <v>#REF!</v>
      </c>
    </row>
    <row r="206">
      <c r="A206" s="24">
        <v>92652.0</v>
      </c>
      <c r="B206" s="3" t="str">
        <f t="shared" si="1"/>
        <v>#REF!</v>
      </c>
    </row>
    <row r="207">
      <c r="A207" s="24">
        <v>177831.0</v>
      </c>
      <c r="B207" s="3" t="str">
        <f t="shared" si="1"/>
        <v>#REF!</v>
      </c>
    </row>
    <row r="208">
      <c r="A208" s="30">
        <v>41200.0</v>
      </c>
      <c r="B208" s="3" t="str">
        <f t="shared" si="1"/>
        <v>#REF!</v>
      </c>
    </row>
    <row r="209">
      <c r="A209" s="21">
        <v>112.47</v>
      </c>
      <c r="B209" s="3" t="str">
        <f t="shared" si="1"/>
        <v>#REF!</v>
      </c>
    </row>
    <row r="210">
      <c r="A210" s="21">
        <v>112.96</v>
      </c>
      <c r="B210" s="3" t="str">
        <f t="shared" si="1"/>
        <v>#REF!</v>
      </c>
    </row>
    <row r="211">
      <c r="A211" s="21">
        <v>111.0</v>
      </c>
      <c r="B211" s="3" t="str">
        <f t="shared" si="1"/>
        <v>#REF!</v>
      </c>
    </row>
    <row r="212">
      <c r="A212" s="21">
        <v>111.75</v>
      </c>
      <c r="B212" s="3" t="str">
        <f t="shared" si="1"/>
        <v>#REF!</v>
      </c>
    </row>
    <row r="213">
      <c r="A213" s="21">
        <v>-0.83</v>
      </c>
      <c r="B213" s="3" t="str">
        <f t="shared" si="1"/>
        <v>#REF!</v>
      </c>
    </row>
    <row r="214">
      <c r="A214" s="22">
        <v>-0.0074</v>
      </c>
      <c r="B214" s="3" t="str">
        <f t="shared" si="1"/>
        <v>#REF!</v>
      </c>
    </row>
    <row r="215">
      <c r="A215" s="24">
        <v>81736.0</v>
      </c>
      <c r="B215" s="3" t="str">
        <f t="shared" si="1"/>
        <v>#REF!</v>
      </c>
    </row>
    <row r="216">
      <c r="A216" s="24">
        <v>181467.0</v>
      </c>
      <c r="B216" s="3" t="str">
        <f t="shared" si="1"/>
        <v>#REF!</v>
      </c>
    </row>
    <row r="217">
      <c r="A217" s="30">
        <v>41201.0</v>
      </c>
      <c r="B217" s="3" t="str">
        <f t="shared" si="1"/>
        <v>#REF!</v>
      </c>
    </row>
    <row r="218">
      <c r="A218" s="21">
        <v>111.66</v>
      </c>
      <c r="B218" s="3" t="str">
        <f t="shared" si="1"/>
        <v>#REF!</v>
      </c>
    </row>
    <row r="219">
      <c r="A219" s="21">
        <v>112.52</v>
      </c>
      <c r="B219" s="3" t="str">
        <f t="shared" si="1"/>
        <v>#REF!</v>
      </c>
    </row>
    <row r="220">
      <c r="A220" s="21">
        <v>109.2</v>
      </c>
      <c r="B220" s="3" t="str">
        <f t="shared" si="1"/>
        <v>#REF!</v>
      </c>
    </row>
    <row r="221">
      <c r="A221" s="21">
        <v>109.39</v>
      </c>
      <c r="B221" s="3" t="str">
        <f t="shared" si="1"/>
        <v>#REF!</v>
      </c>
    </row>
    <row r="222">
      <c r="A222" s="21">
        <v>-2.36</v>
      </c>
      <c r="B222" s="3" t="str">
        <f t="shared" si="1"/>
        <v>#REF!</v>
      </c>
    </row>
    <row r="223">
      <c r="A223" s="22">
        <v>-0.0211</v>
      </c>
      <c r="B223" s="3" t="str">
        <f t="shared" si="1"/>
        <v>#REF!</v>
      </c>
    </row>
    <row r="224">
      <c r="A224" s="24">
        <v>80741.0</v>
      </c>
      <c r="B224" s="3" t="str">
        <f t="shared" si="1"/>
        <v>#REF!</v>
      </c>
    </row>
    <row r="225">
      <c r="A225" s="24">
        <v>183307.0</v>
      </c>
      <c r="B225" s="3" t="str">
        <f t="shared" si="1"/>
        <v>#REF!</v>
      </c>
    </row>
    <row r="226">
      <c r="A226" s="30">
        <v>41204.0</v>
      </c>
      <c r="B226" s="3" t="str">
        <f t="shared" si="1"/>
        <v>#REF!</v>
      </c>
    </row>
    <row r="227">
      <c r="A227" s="21">
        <v>109.1</v>
      </c>
      <c r="B227" s="3" t="str">
        <f t="shared" si="1"/>
        <v>#REF!</v>
      </c>
    </row>
    <row r="228">
      <c r="A228" s="21">
        <v>110.25</v>
      </c>
      <c r="B228" s="3" t="str">
        <f t="shared" si="1"/>
        <v>#REF!</v>
      </c>
    </row>
    <row r="229">
      <c r="A229" s="21">
        <v>108.38</v>
      </c>
      <c r="B229" s="3" t="str">
        <f t="shared" si="1"/>
        <v>#REF!</v>
      </c>
    </row>
    <row r="230">
      <c r="A230" s="21">
        <v>108.68</v>
      </c>
      <c r="B230" s="3" t="str">
        <f t="shared" si="1"/>
        <v>#REF!</v>
      </c>
    </row>
    <row r="231">
      <c r="A231" s="21">
        <v>-0.71</v>
      </c>
      <c r="B231" s="3" t="str">
        <f t="shared" si="1"/>
        <v>#REF!</v>
      </c>
    </row>
    <row r="232">
      <c r="A232" s="22">
        <v>-0.0065</v>
      </c>
      <c r="B232" s="3" t="str">
        <f t="shared" si="1"/>
        <v>#REF!</v>
      </c>
    </row>
    <row r="233">
      <c r="A233" s="24">
        <v>78107.0</v>
      </c>
      <c r="B233" s="3" t="str">
        <f t="shared" si="1"/>
        <v>#REF!</v>
      </c>
    </row>
    <row r="234">
      <c r="A234" s="24">
        <v>187569.0</v>
      </c>
      <c r="B234" s="3" t="str">
        <f t="shared" si="1"/>
        <v>#REF!</v>
      </c>
    </row>
    <row r="235">
      <c r="A235" s="30">
        <v>41205.0</v>
      </c>
      <c r="B235" s="3" t="str">
        <f t="shared" si="1"/>
        <v>#REF!</v>
      </c>
    </row>
    <row r="236">
      <c r="A236" s="21">
        <v>108.91</v>
      </c>
      <c r="B236" s="3" t="str">
        <f t="shared" si="1"/>
        <v>#REF!</v>
      </c>
    </row>
    <row r="237">
      <c r="A237" s="21">
        <v>108.99</v>
      </c>
      <c r="B237" s="3" t="str">
        <f t="shared" si="1"/>
        <v>#REF!</v>
      </c>
    </row>
    <row r="238">
      <c r="A238" s="21">
        <v>106.54</v>
      </c>
      <c r="B238" s="3" t="str">
        <f t="shared" si="1"/>
        <v>#REF!</v>
      </c>
    </row>
    <row r="239">
      <c r="A239" s="21">
        <v>107.44</v>
      </c>
      <c r="B239" s="3" t="str">
        <f t="shared" si="1"/>
        <v>#REF!</v>
      </c>
    </row>
    <row r="240">
      <c r="A240" s="21">
        <v>-1.24</v>
      </c>
      <c r="B240" s="3" t="str">
        <f t="shared" si="1"/>
        <v>#REF!</v>
      </c>
    </row>
    <row r="241">
      <c r="A241" s="22">
        <v>-0.0114</v>
      </c>
      <c r="B241" s="3" t="str">
        <f t="shared" si="1"/>
        <v>#REF!</v>
      </c>
    </row>
    <row r="242">
      <c r="A242" s="24">
        <v>97054.0</v>
      </c>
      <c r="B242" s="3" t="str">
        <f t="shared" si="1"/>
        <v>#REF!</v>
      </c>
    </row>
    <row r="243">
      <c r="A243" s="24">
        <v>192035.0</v>
      </c>
      <c r="B243" s="3" t="str">
        <f t="shared" si="1"/>
        <v>#REF!</v>
      </c>
    </row>
    <row r="244">
      <c r="A244" s="30">
        <v>41206.0</v>
      </c>
      <c r="B244" s="3" t="str">
        <f t="shared" si="1"/>
        <v>#REF!</v>
      </c>
    </row>
    <row r="245">
      <c r="A245" s="21">
        <v>107.54</v>
      </c>
      <c r="B245" s="3" t="str">
        <f t="shared" si="1"/>
        <v>#REF!</v>
      </c>
    </row>
    <row r="246">
      <c r="A246" s="21">
        <v>108.47</v>
      </c>
      <c r="B246" s="3" t="str">
        <f t="shared" si="1"/>
        <v>#REF!</v>
      </c>
    </row>
    <row r="247">
      <c r="A247" s="21">
        <v>105.93</v>
      </c>
      <c r="B247" s="3" t="str">
        <f t="shared" si="1"/>
        <v>#REF!</v>
      </c>
    </row>
    <row r="248">
      <c r="A248" s="21">
        <v>106.96</v>
      </c>
      <c r="B248" s="3" t="str">
        <f t="shared" si="1"/>
        <v>#REF!</v>
      </c>
    </row>
    <row r="249">
      <c r="A249" s="21">
        <v>-0.48</v>
      </c>
      <c r="B249" s="3" t="str">
        <f t="shared" si="1"/>
        <v>#REF!</v>
      </c>
    </row>
    <row r="250">
      <c r="A250" s="22">
        <v>-0.0045</v>
      </c>
      <c r="B250" s="3" t="str">
        <f t="shared" si="1"/>
        <v>#REF!</v>
      </c>
    </row>
    <row r="251">
      <c r="A251" s="24">
        <v>97488.0</v>
      </c>
      <c r="B251" s="3" t="str">
        <f t="shared" si="1"/>
        <v>#REF!</v>
      </c>
    </row>
    <row r="252">
      <c r="A252" s="24">
        <v>203428.0</v>
      </c>
      <c r="B252" s="3" t="str">
        <f t="shared" si="1"/>
        <v>#REF!</v>
      </c>
    </row>
    <row r="253">
      <c r="A253" s="30">
        <v>41207.0</v>
      </c>
      <c r="B253" s="3" t="str">
        <f t="shared" si="1"/>
        <v>#REF!</v>
      </c>
    </row>
    <row r="254">
      <c r="A254" s="21">
        <v>106.93</v>
      </c>
      <c r="B254" s="3" t="str">
        <f t="shared" si="1"/>
        <v>#REF!</v>
      </c>
    </row>
    <row r="255">
      <c r="A255" s="21">
        <v>108.29</v>
      </c>
      <c r="B255" s="3" t="str">
        <f t="shared" si="1"/>
        <v>#REF!</v>
      </c>
    </row>
    <row r="256">
      <c r="A256" s="21">
        <v>106.5</v>
      </c>
      <c r="B256" s="3" t="str">
        <f t="shared" si="1"/>
        <v>#REF!</v>
      </c>
    </row>
    <row r="257">
      <c r="A257" s="21">
        <v>107.48</v>
      </c>
      <c r="B257" s="3" t="str">
        <f t="shared" si="1"/>
        <v>#REF!</v>
      </c>
    </row>
    <row r="258">
      <c r="A258" s="25">
        <f>+0.52</f>
        <v>0.52</v>
      </c>
      <c r="B258" s="3" t="str">
        <f t="shared" si="1"/>
        <v>#REF!</v>
      </c>
    </row>
    <row r="259">
      <c r="A259" s="25">
        <f>+0.49%</f>
        <v>0.0049</v>
      </c>
      <c r="B259" s="3" t="str">
        <f t="shared" si="1"/>
        <v>#REF!</v>
      </c>
    </row>
    <row r="260">
      <c r="A260" s="26">
        <v>123350.0</v>
      </c>
      <c r="B260" s="3" t="str">
        <f t="shared" si="1"/>
        <v>#REF!</v>
      </c>
    </row>
    <row r="261">
      <c r="A261" s="26">
        <v>207282.0</v>
      </c>
      <c r="B261" s="3" t="str">
        <f t="shared" si="1"/>
        <v>#REF!</v>
      </c>
    </row>
    <row r="262">
      <c r="A262" s="29">
        <v>41208.0</v>
      </c>
      <c r="B262" s="3" t="str">
        <f t="shared" si="1"/>
        <v>#REF!</v>
      </c>
    </row>
    <row r="263">
      <c r="A263" s="28">
        <v>107.48</v>
      </c>
      <c r="B263" s="3" t="str">
        <f t="shared" si="1"/>
        <v>#REF!</v>
      </c>
    </row>
    <row r="264">
      <c r="A264" s="28">
        <v>108.61</v>
      </c>
      <c r="B264" s="3" t="str">
        <f t="shared" si="1"/>
        <v>#REF!</v>
      </c>
    </row>
    <row r="265">
      <c r="A265" s="28">
        <v>106.35</v>
      </c>
      <c r="B265" s="3" t="str">
        <f t="shared" si="1"/>
        <v>#REF!</v>
      </c>
    </row>
    <row r="266">
      <c r="A266" s="28">
        <v>108.49</v>
      </c>
      <c r="B266" s="3" t="str">
        <f t="shared" si="1"/>
        <v>#REF!</v>
      </c>
    </row>
    <row r="267">
      <c r="A267" s="25">
        <f>+1.01</f>
        <v>1.01</v>
      </c>
      <c r="B267" s="3" t="str">
        <f t="shared" si="1"/>
        <v>#REF!</v>
      </c>
    </row>
    <row r="268">
      <c r="A268" s="25">
        <f>+0.94%</f>
        <v>0.0094</v>
      </c>
      <c r="B268" s="3" t="str">
        <f t="shared" si="1"/>
        <v>#REF!</v>
      </c>
    </row>
    <row r="269">
      <c r="A269" s="26">
        <v>95867.0</v>
      </c>
      <c r="B269" s="3" t="str">
        <f t="shared" si="1"/>
        <v>#REF!</v>
      </c>
    </row>
    <row r="270">
      <c r="A270" s="26">
        <v>210171.0</v>
      </c>
      <c r="B270" s="3" t="str">
        <f t="shared" si="1"/>
        <v>#REF!</v>
      </c>
    </row>
    <row r="271">
      <c r="A271" s="29">
        <v>41211.0</v>
      </c>
      <c r="B271" s="3" t="str">
        <f t="shared" si="1"/>
        <v>#REF!</v>
      </c>
    </row>
    <row r="272">
      <c r="A272" s="28">
        <v>108.65</v>
      </c>
      <c r="B272" s="3" t="str">
        <f t="shared" si="1"/>
        <v>#REF!</v>
      </c>
    </row>
    <row r="273">
      <c r="A273" s="28">
        <v>109.1</v>
      </c>
      <c r="B273" s="3" t="str">
        <f t="shared" si="1"/>
        <v>#REF!</v>
      </c>
    </row>
    <row r="274">
      <c r="A274" s="28">
        <v>107.45</v>
      </c>
      <c r="B274" s="3" t="str">
        <f t="shared" si="1"/>
        <v>#REF!</v>
      </c>
    </row>
    <row r="275">
      <c r="A275" s="28">
        <v>108.18</v>
      </c>
      <c r="B275" s="3" t="str">
        <f t="shared" si="1"/>
        <v>#REF!</v>
      </c>
    </row>
    <row r="276">
      <c r="A276" s="21">
        <v>-0.31</v>
      </c>
      <c r="B276" s="3" t="str">
        <f t="shared" si="1"/>
        <v>#REF!</v>
      </c>
    </row>
    <row r="277">
      <c r="A277" s="22">
        <v>-0.0029</v>
      </c>
      <c r="B277" s="3" t="str">
        <f t="shared" si="1"/>
        <v>#REF!</v>
      </c>
    </row>
    <row r="278">
      <c r="A278" s="24">
        <v>118611.0</v>
      </c>
      <c r="B278" s="3" t="str">
        <f t="shared" si="1"/>
        <v>#REF!</v>
      </c>
    </row>
    <row r="279">
      <c r="A279" s="24">
        <v>201795.0</v>
      </c>
      <c r="B279" s="3" t="str">
        <f t="shared" si="1"/>
        <v>#REF!</v>
      </c>
    </row>
    <row r="280">
      <c r="A280" s="30">
        <v>41212.0</v>
      </c>
      <c r="B280" s="3" t="str">
        <f t="shared" si="1"/>
        <v>#REF!</v>
      </c>
    </row>
    <row r="281">
      <c r="A281" s="21">
        <v>107.93</v>
      </c>
      <c r="B281" s="3" t="str">
        <f t="shared" si="1"/>
        <v>#REF!</v>
      </c>
    </row>
    <row r="282">
      <c r="A282" s="21">
        <v>108.83</v>
      </c>
      <c r="B282" s="3" t="str">
        <f t="shared" si="1"/>
        <v>#REF!</v>
      </c>
    </row>
    <row r="283">
      <c r="A283" s="21">
        <v>107.49</v>
      </c>
      <c r="B283" s="3" t="str">
        <f t="shared" si="1"/>
        <v>#REF!</v>
      </c>
    </row>
    <row r="284">
      <c r="A284" s="21">
        <v>107.9</v>
      </c>
      <c r="B284" s="3" t="str">
        <f t="shared" si="1"/>
        <v>#REF!</v>
      </c>
    </row>
    <row r="285">
      <c r="A285" s="21">
        <v>-0.28</v>
      </c>
      <c r="B285" s="3" t="str">
        <f t="shared" si="1"/>
        <v>#REF!</v>
      </c>
    </row>
    <row r="286">
      <c r="A286" s="22">
        <v>-0.0026</v>
      </c>
      <c r="B286" s="3" t="str">
        <f t="shared" si="1"/>
        <v>#REF!</v>
      </c>
    </row>
    <row r="287">
      <c r="A287" s="24">
        <v>106187.0</v>
      </c>
      <c r="B287" s="3" t="str">
        <f t="shared" si="1"/>
        <v>#REF!</v>
      </c>
    </row>
    <row r="288">
      <c r="A288" s="24">
        <v>201885.0</v>
      </c>
      <c r="B288" s="3" t="str">
        <f t="shared" si="1"/>
        <v>#REF!</v>
      </c>
    </row>
    <row r="289">
      <c r="A289" s="30">
        <v>41213.0</v>
      </c>
      <c r="B289" s="3" t="str">
        <f t="shared" si="1"/>
        <v>#REF!</v>
      </c>
    </row>
    <row r="290">
      <c r="A290" s="21">
        <v>107.3</v>
      </c>
      <c r="B290" s="3" t="str">
        <f t="shared" si="1"/>
        <v>#REF!</v>
      </c>
    </row>
    <row r="291">
      <c r="A291" s="21">
        <v>108.58</v>
      </c>
      <c r="B291" s="3" t="str">
        <f t="shared" si="1"/>
        <v>#REF!</v>
      </c>
    </row>
    <row r="292">
      <c r="A292" s="21">
        <v>107.17</v>
      </c>
      <c r="B292" s="3" t="str">
        <f t="shared" si="1"/>
        <v>#REF!</v>
      </c>
    </row>
    <row r="293">
      <c r="A293" s="21">
        <v>107.56</v>
      </c>
      <c r="B293" s="3" t="str">
        <f t="shared" si="1"/>
        <v>#REF!</v>
      </c>
    </row>
    <row r="294">
      <c r="A294" s="21">
        <v>-0.34</v>
      </c>
      <c r="B294" s="3" t="str">
        <f t="shared" si="1"/>
        <v>#REF!</v>
      </c>
    </row>
    <row r="295">
      <c r="A295" s="22">
        <v>-0.0032</v>
      </c>
      <c r="B295" s="3" t="str">
        <f t="shared" si="1"/>
        <v>#REF!</v>
      </c>
    </row>
    <row r="296">
      <c r="A296" s="24">
        <v>107538.0</v>
      </c>
      <c r="B296" s="3" t="str">
        <f t="shared" si="1"/>
        <v>#REF!</v>
      </c>
    </row>
    <row r="297">
      <c r="A297" s="24">
        <v>204607.0</v>
      </c>
      <c r="B297" s="3" t="str">
        <f t="shared" si="1"/>
        <v>#REF!</v>
      </c>
    </row>
    <row r="298">
      <c r="A298" s="23">
        <v>41214.0</v>
      </c>
      <c r="B298" s="3" t="str">
        <f t="shared" si="1"/>
        <v>#REF!</v>
      </c>
    </row>
    <row r="299">
      <c r="A299" s="21">
        <v>107.42</v>
      </c>
      <c r="B299" s="3" t="str">
        <f t="shared" si="1"/>
        <v>#REF!</v>
      </c>
    </row>
    <row r="300">
      <c r="A300" s="21">
        <v>107.87</v>
      </c>
      <c r="B300" s="3" t="str">
        <f t="shared" si="1"/>
        <v>#REF!</v>
      </c>
    </row>
    <row r="301">
      <c r="A301" s="21">
        <v>106.74</v>
      </c>
      <c r="B301" s="3" t="str">
        <f t="shared" si="1"/>
        <v>#REF!</v>
      </c>
    </row>
    <row r="302">
      <c r="A302" s="21">
        <v>107.34</v>
      </c>
      <c r="B302" s="3" t="str">
        <f t="shared" si="1"/>
        <v>#REF!</v>
      </c>
    </row>
    <row r="303">
      <c r="A303" s="21">
        <v>-0.22</v>
      </c>
      <c r="B303" s="3" t="str">
        <f t="shared" si="1"/>
        <v>#REF!</v>
      </c>
    </row>
    <row r="304">
      <c r="A304" s="22">
        <v>-0.002</v>
      </c>
      <c r="B304" s="3" t="str">
        <f t="shared" si="1"/>
        <v>#REF!</v>
      </c>
    </row>
    <row r="305">
      <c r="A305" s="24">
        <v>160888.0</v>
      </c>
      <c r="B305" s="3" t="str">
        <f t="shared" si="1"/>
        <v>#REF!</v>
      </c>
    </row>
    <row r="306">
      <c r="A306" s="24">
        <v>216597.0</v>
      </c>
      <c r="B306" s="3" t="str">
        <f t="shared" si="1"/>
        <v>#REF!</v>
      </c>
    </row>
    <row r="307">
      <c r="A307" s="23">
        <v>41215.0</v>
      </c>
      <c r="B307" s="3" t="str">
        <f t="shared" si="1"/>
        <v>#REF!</v>
      </c>
    </row>
    <row r="308">
      <c r="A308" s="21">
        <v>107.25</v>
      </c>
      <c r="B308" s="3" t="str">
        <f t="shared" si="1"/>
        <v>#REF!</v>
      </c>
    </row>
    <row r="309">
      <c r="A309" s="21">
        <v>107.96</v>
      </c>
      <c r="B309" s="3" t="str">
        <f t="shared" si="1"/>
        <v>#REF!</v>
      </c>
    </row>
    <row r="310">
      <c r="A310" s="21">
        <v>104.79</v>
      </c>
      <c r="B310" s="3" t="str">
        <f t="shared" si="1"/>
        <v>#REF!</v>
      </c>
    </row>
    <row r="311">
      <c r="A311" s="21">
        <v>104.97</v>
      </c>
      <c r="B311" s="3" t="str">
        <f t="shared" si="1"/>
        <v>#REF!</v>
      </c>
    </row>
    <row r="312">
      <c r="A312" s="21">
        <v>-2.37</v>
      </c>
      <c r="B312" s="3" t="str">
        <f t="shared" si="1"/>
        <v>#REF!</v>
      </c>
    </row>
    <row r="313">
      <c r="A313" s="22">
        <v>-0.0221</v>
      </c>
      <c r="B313" s="3" t="str">
        <f t="shared" si="1"/>
        <v>#REF!</v>
      </c>
    </row>
    <row r="314">
      <c r="A314" s="24">
        <v>124827.0</v>
      </c>
      <c r="B314" s="3" t="str">
        <f t="shared" si="1"/>
        <v>#REF!</v>
      </c>
    </row>
    <row r="315">
      <c r="A315" s="24">
        <v>224074.0</v>
      </c>
      <c r="B315" s="3" t="str">
        <f t="shared" si="1"/>
        <v>#REF!</v>
      </c>
    </row>
    <row r="316">
      <c r="A316" s="23">
        <v>41218.0</v>
      </c>
      <c r="B316" s="3" t="str">
        <f t="shared" si="1"/>
        <v>#REF!</v>
      </c>
    </row>
    <row r="317">
      <c r="A317" s="21">
        <v>104.84</v>
      </c>
      <c r="B317" s="3" t="str">
        <f t="shared" si="1"/>
        <v>#REF!</v>
      </c>
    </row>
    <row r="318">
      <c r="A318" s="21">
        <v>107.3</v>
      </c>
      <c r="B318" s="3" t="str">
        <f t="shared" si="1"/>
        <v>#REF!</v>
      </c>
    </row>
    <row r="319">
      <c r="A319" s="21">
        <v>104.09</v>
      </c>
      <c r="B319" s="3" t="str">
        <f t="shared" si="1"/>
        <v>#REF!</v>
      </c>
    </row>
    <row r="320">
      <c r="A320" s="21">
        <v>106.91</v>
      </c>
      <c r="B320" s="3" t="str">
        <f t="shared" si="1"/>
        <v>#REF!</v>
      </c>
    </row>
    <row r="321">
      <c r="A321" s="25">
        <f>+1.94</f>
        <v>1.94</v>
      </c>
      <c r="B321" s="3" t="str">
        <f t="shared" si="1"/>
        <v>#REF!</v>
      </c>
    </row>
    <row r="322">
      <c r="A322" s="25">
        <f>+1.85%</f>
        <v>0.0185</v>
      </c>
      <c r="B322" s="3" t="str">
        <f t="shared" si="1"/>
        <v>#REF!</v>
      </c>
    </row>
    <row r="323">
      <c r="A323" s="26">
        <v>122728.0</v>
      </c>
      <c r="B323" s="3" t="str">
        <f t="shared" si="1"/>
        <v>#REF!</v>
      </c>
    </row>
    <row r="324">
      <c r="A324" s="26">
        <v>227136.0</v>
      </c>
      <c r="B324" s="3" t="str">
        <f t="shared" si="1"/>
        <v>#REF!</v>
      </c>
    </row>
    <row r="325">
      <c r="A325" s="27">
        <v>41219.0</v>
      </c>
      <c r="B325" s="3" t="str">
        <f t="shared" si="1"/>
        <v>#REF!</v>
      </c>
    </row>
    <row r="326">
      <c r="A326" s="28">
        <v>106.85</v>
      </c>
      <c r="B326" s="3" t="str">
        <f t="shared" si="1"/>
        <v>#REF!</v>
      </c>
    </row>
    <row r="327">
      <c r="A327" s="28">
        <v>110.39</v>
      </c>
      <c r="B327" s="3" t="str">
        <f t="shared" si="1"/>
        <v>#REF!</v>
      </c>
    </row>
    <row r="328">
      <c r="A328" s="28">
        <v>106.26</v>
      </c>
      <c r="B328" s="3" t="str">
        <f t="shared" si="1"/>
        <v>#REF!</v>
      </c>
    </row>
    <row r="329">
      <c r="A329" s="28">
        <v>110.14</v>
      </c>
      <c r="B329" s="3" t="str">
        <f t="shared" si="1"/>
        <v>#REF!</v>
      </c>
    </row>
    <row r="330">
      <c r="A330" s="25">
        <f>+3.23</f>
        <v>3.23</v>
      </c>
      <c r="B330" s="3" t="str">
        <f t="shared" si="1"/>
        <v>#REF!</v>
      </c>
    </row>
    <row r="331">
      <c r="A331" s="25">
        <f>+3.02%</f>
        <v>0.0302</v>
      </c>
      <c r="B331" s="3" t="str">
        <f t="shared" si="1"/>
        <v>#REF!</v>
      </c>
    </row>
    <row r="332">
      <c r="A332" s="26">
        <v>153997.0</v>
      </c>
      <c r="B332" s="3" t="str">
        <f t="shared" si="1"/>
        <v>#REF!</v>
      </c>
    </row>
    <row r="333">
      <c r="A333" s="26">
        <v>239162.0</v>
      </c>
      <c r="B333" s="3" t="str">
        <f t="shared" si="1"/>
        <v>#REF!</v>
      </c>
    </row>
    <row r="334">
      <c r="A334" s="27">
        <v>41220.0</v>
      </c>
      <c r="B334" s="3" t="str">
        <f t="shared" si="1"/>
        <v>#REF!</v>
      </c>
    </row>
    <row r="335">
      <c r="A335" s="28">
        <v>109.77</v>
      </c>
      <c r="B335" s="3" t="str">
        <f t="shared" si="1"/>
        <v>#REF!</v>
      </c>
    </row>
    <row r="336">
      <c r="A336" s="28">
        <v>110.69</v>
      </c>
      <c r="B336" s="3" t="str">
        <f t="shared" si="1"/>
        <v>#REF!</v>
      </c>
    </row>
    <row r="337">
      <c r="A337" s="28">
        <v>105.72</v>
      </c>
      <c r="B337" s="3" t="str">
        <f t="shared" si="1"/>
        <v>#REF!</v>
      </c>
    </row>
    <row r="338">
      <c r="A338" s="28">
        <v>106.0</v>
      </c>
      <c r="B338" s="3" t="str">
        <f t="shared" si="1"/>
        <v>#REF!</v>
      </c>
    </row>
    <row r="339">
      <c r="A339" s="21">
        <v>-4.14</v>
      </c>
      <c r="B339" s="3" t="str">
        <f t="shared" si="1"/>
        <v>#REF!</v>
      </c>
    </row>
    <row r="340">
      <c r="A340" s="22">
        <v>-0.0376</v>
      </c>
      <c r="B340" s="3" t="str">
        <f t="shared" si="1"/>
        <v>#REF!</v>
      </c>
    </row>
    <row r="341">
      <c r="A341" s="24">
        <v>155015.0</v>
      </c>
      <c r="B341" s="3" t="str">
        <f t="shared" si="1"/>
        <v>#REF!</v>
      </c>
    </row>
    <row r="342">
      <c r="A342" s="24">
        <v>244345.0</v>
      </c>
      <c r="B342" s="3" t="str">
        <f t="shared" si="1"/>
        <v>#REF!</v>
      </c>
    </row>
    <row r="343">
      <c r="A343" s="23">
        <v>41221.0</v>
      </c>
      <c r="B343" s="3" t="str">
        <f t="shared" si="1"/>
        <v>#REF!</v>
      </c>
    </row>
    <row r="344">
      <c r="A344" s="21">
        <v>106.0</v>
      </c>
      <c r="B344" s="3" t="str">
        <f t="shared" si="1"/>
        <v>#REF!</v>
      </c>
    </row>
    <row r="345">
      <c r="A345" s="21">
        <v>107.31</v>
      </c>
      <c r="B345" s="3" t="str">
        <f t="shared" si="1"/>
        <v>#REF!</v>
      </c>
    </row>
    <row r="346">
      <c r="A346" s="21">
        <v>105.32</v>
      </c>
      <c r="B346" s="3" t="str">
        <f t="shared" si="1"/>
        <v>#REF!</v>
      </c>
    </row>
    <row r="347">
      <c r="A347" s="21">
        <v>106.46</v>
      </c>
      <c r="B347" s="3" t="str">
        <f t="shared" si="1"/>
        <v>#REF!</v>
      </c>
    </row>
    <row r="348">
      <c r="A348" s="25">
        <f>+0.46</f>
        <v>0.46</v>
      </c>
      <c r="B348" s="3" t="str">
        <f t="shared" si="1"/>
        <v>#REF!</v>
      </c>
    </row>
    <row r="349">
      <c r="A349" s="25">
        <f>+0.43%</f>
        <v>0.0043</v>
      </c>
      <c r="B349" s="3" t="str">
        <f t="shared" si="1"/>
        <v>#REF!</v>
      </c>
    </row>
    <row r="350">
      <c r="A350" s="26">
        <v>144015.0</v>
      </c>
      <c r="B350" s="3" t="str">
        <f t="shared" si="1"/>
        <v>#REF!</v>
      </c>
    </row>
    <row r="351">
      <c r="A351" s="26">
        <v>255195.0</v>
      </c>
      <c r="B351" s="3" t="str">
        <f t="shared" si="1"/>
        <v>#REF!</v>
      </c>
    </row>
    <row r="352">
      <c r="A352" s="27">
        <v>41222.0</v>
      </c>
      <c r="B352" s="3" t="str">
        <f t="shared" si="1"/>
        <v>#REF!</v>
      </c>
    </row>
    <row r="353">
      <c r="A353" s="28">
        <v>106.33</v>
      </c>
      <c r="B353" s="3" t="str">
        <f t="shared" si="1"/>
        <v>#REF!</v>
      </c>
    </row>
    <row r="354">
      <c r="A354" s="28">
        <v>108.81</v>
      </c>
      <c r="B354" s="3" t="str">
        <f t="shared" si="1"/>
        <v>#REF!</v>
      </c>
    </row>
    <row r="355">
      <c r="A355" s="28">
        <v>105.45</v>
      </c>
      <c r="B355" s="3" t="str">
        <f t="shared" si="1"/>
        <v>#REF!</v>
      </c>
    </row>
    <row r="356">
      <c r="A356" s="28">
        <v>108.42</v>
      </c>
      <c r="B356" s="3" t="str">
        <f t="shared" si="1"/>
        <v>#REF!</v>
      </c>
    </row>
    <row r="357">
      <c r="A357" s="25">
        <f>+1.96</f>
        <v>1.96</v>
      </c>
      <c r="B357" s="3" t="str">
        <f t="shared" si="1"/>
        <v>#REF!</v>
      </c>
    </row>
    <row r="358">
      <c r="A358" s="25">
        <f>+1.84%</f>
        <v>0.0184</v>
      </c>
      <c r="B358" s="3" t="str">
        <f t="shared" si="1"/>
        <v>#REF!</v>
      </c>
    </row>
    <row r="359">
      <c r="A359" s="26">
        <v>159368.0</v>
      </c>
      <c r="B359" s="3" t="str">
        <f t="shared" si="1"/>
        <v>#REF!</v>
      </c>
    </row>
    <row r="360">
      <c r="A360" s="26">
        <v>256441.0</v>
      </c>
      <c r="B360" s="3" t="str">
        <f t="shared" si="1"/>
        <v>#REF!</v>
      </c>
    </row>
    <row r="361">
      <c r="A361" s="29">
        <v>41225.0</v>
      </c>
      <c r="B361" s="3" t="str">
        <f t="shared" si="1"/>
        <v>#REF!</v>
      </c>
    </row>
    <row r="362">
      <c r="A362" s="28">
        <v>108.29</v>
      </c>
      <c r="B362" s="3" t="str">
        <f t="shared" si="1"/>
        <v>#REF!</v>
      </c>
    </row>
    <row r="363">
      <c r="A363" s="28">
        <v>109.36</v>
      </c>
      <c r="B363" s="3" t="str">
        <f t="shared" si="1"/>
        <v>#REF!</v>
      </c>
    </row>
    <row r="364">
      <c r="A364" s="28">
        <v>107.53</v>
      </c>
      <c r="B364" s="3" t="str">
        <f t="shared" si="1"/>
        <v>#REF!</v>
      </c>
    </row>
    <row r="365">
      <c r="A365" s="28">
        <v>108.15</v>
      </c>
      <c r="B365" s="3" t="str">
        <f t="shared" si="1"/>
        <v>#REF!</v>
      </c>
    </row>
    <row r="366">
      <c r="A366" s="21">
        <v>-0.27</v>
      </c>
      <c r="B366" s="3" t="str">
        <f t="shared" si="1"/>
        <v>#REF!</v>
      </c>
    </row>
    <row r="367">
      <c r="A367" s="22">
        <v>-0.0025</v>
      </c>
      <c r="B367" s="3" t="str">
        <f t="shared" si="1"/>
        <v>#REF!</v>
      </c>
    </row>
    <row r="368">
      <c r="A368" s="24">
        <v>172194.0</v>
      </c>
      <c r="B368" s="3" t="str">
        <f t="shared" si="1"/>
        <v>#REF!</v>
      </c>
    </row>
    <row r="369">
      <c r="A369" s="24">
        <v>275675.0</v>
      </c>
      <c r="B369" s="3" t="str">
        <f t="shared" si="1"/>
        <v>#REF!</v>
      </c>
    </row>
    <row r="370">
      <c r="A370" s="30">
        <v>41226.0</v>
      </c>
      <c r="B370" s="3" t="str">
        <f t="shared" si="1"/>
        <v>#REF!</v>
      </c>
    </row>
    <row r="371">
      <c r="A371" s="21">
        <v>107.88</v>
      </c>
      <c r="B371" s="3" t="str">
        <f t="shared" si="1"/>
        <v>#REF!</v>
      </c>
    </row>
    <row r="372">
      <c r="A372" s="21">
        <v>108.0</v>
      </c>
      <c r="B372" s="3" t="str">
        <f t="shared" si="1"/>
        <v>#REF!</v>
      </c>
    </row>
    <row r="373">
      <c r="A373" s="21">
        <v>106.56</v>
      </c>
      <c r="B373" s="3" t="str">
        <f t="shared" si="1"/>
        <v>#REF!</v>
      </c>
    </row>
    <row r="374">
      <c r="A374" s="21">
        <v>107.34</v>
      </c>
      <c r="B374" s="3" t="str">
        <f t="shared" si="1"/>
        <v>#REF!</v>
      </c>
    </row>
    <row r="375">
      <c r="A375" s="21">
        <v>-0.81</v>
      </c>
      <c r="B375" s="3" t="str">
        <f t="shared" si="1"/>
        <v>#REF!</v>
      </c>
    </row>
    <row r="376">
      <c r="A376" s="22">
        <v>-0.0075</v>
      </c>
      <c r="B376" s="3" t="str">
        <f t="shared" si="1"/>
        <v>#REF!</v>
      </c>
    </row>
    <row r="377">
      <c r="A377" s="24">
        <v>172382.0</v>
      </c>
      <c r="B377" s="3" t="str">
        <f t="shared" si="1"/>
        <v>#REF!</v>
      </c>
    </row>
    <row r="378">
      <c r="A378" s="24">
        <v>286277.0</v>
      </c>
      <c r="B378" s="3" t="str">
        <f t="shared" si="1"/>
        <v>#REF!</v>
      </c>
    </row>
    <row r="379">
      <c r="A379" s="30">
        <v>41227.0</v>
      </c>
      <c r="B379" s="3" t="str">
        <f t="shared" si="1"/>
        <v>#REF!</v>
      </c>
    </row>
    <row r="380">
      <c r="A380" s="21">
        <v>107.18</v>
      </c>
      <c r="B380" s="3" t="str">
        <f t="shared" si="1"/>
        <v>#REF!</v>
      </c>
    </row>
    <row r="381">
      <c r="A381" s="21">
        <v>109.3</v>
      </c>
      <c r="B381" s="3" t="str">
        <f t="shared" si="1"/>
        <v>#REF!</v>
      </c>
    </row>
    <row r="382">
      <c r="A382" s="21">
        <v>106.87</v>
      </c>
      <c r="B382" s="3" t="str">
        <f t="shared" si="1"/>
        <v>#REF!</v>
      </c>
    </row>
    <row r="383">
      <c r="A383" s="21">
        <v>108.48</v>
      </c>
      <c r="B383" s="3" t="str">
        <f t="shared" si="1"/>
        <v>#REF!</v>
      </c>
    </row>
    <row r="384">
      <c r="A384" s="25">
        <f>+1.14</f>
        <v>1.14</v>
      </c>
      <c r="B384" s="3" t="str">
        <f t="shared" si="1"/>
        <v>#REF!</v>
      </c>
    </row>
    <row r="385">
      <c r="A385" s="25">
        <f>+1.06%</f>
        <v>0.0106</v>
      </c>
      <c r="B385" s="3" t="str">
        <f t="shared" si="1"/>
        <v>#REF!</v>
      </c>
    </row>
    <row r="386">
      <c r="A386" s="26">
        <v>256583.0</v>
      </c>
      <c r="B386" s="3" t="str">
        <f t="shared" si="1"/>
        <v>#REF!</v>
      </c>
    </row>
    <row r="387">
      <c r="A387" s="26">
        <v>299406.0</v>
      </c>
      <c r="B387" s="3" t="str">
        <f t="shared" si="1"/>
        <v>#REF!</v>
      </c>
    </row>
    <row r="388">
      <c r="A388" s="29">
        <v>41228.0</v>
      </c>
      <c r="B388" s="3" t="str">
        <f t="shared" si="1"/>
        <v>#REF!</v>
      </c>
    </row>
    <row r="389">
      <c r="A389" s="28">
        <v>108.62</v>
      </c>
      <c r="B389" s="3" t="str">
        <f t="shared" si="1"/>
        <v>#REF!</v>
      </c>
    </row>
    <row r="390">
      <c r="A390" s="28">
        <v>109.58</v>
      </c>
      <c r="B390" s="3" t="str">
        <f t="shared" si="1"/>
        <v>#REF!</v>
      </c>
    </row>
    <row r="391">
      <c r="A391" s="28">
        <v>107.3</v>
      </c>
      <c r="B391" s="3" t="str">
        <f t="shared" si="1"/>
        <v>#REF!</v>
      </c>
    </row>
    <row r="392">
      <c r="A392" s="28">
        <v>108.01</v>
      </c>
      <c r="B392" s="3" t="str">
        <f t="shared" si="1"/>
        <v>#REF!</v>
      </c>
    </row>
    <row r="393">
      <c r="A393" s="21">
        <v>-0.47</v>
      </c>
      <c r="B393" s="3" t="str">
        <f t="shared" si="1"/>
        <v>#REF!</v>
      </c>
    </row>
    <row r="394">
      <c r="A394" s="22">
        <v>-0.0043</v>
      </c>
      <c r="B394" s="3" t="str">
        <f t="shared" si="1"/>
        <v>#REF!</v>
      </c>
    </row>
    <row r="395">
      <c r="A395" s="24">
        <v>226346.0</v>
      </c>
      <c r="B395" s="3" t="str">
        <f t="shared" si="1"/>
        <v>#REF!</v>
      </c>
    </row>
    <row r="396">
      <c r="A396" s="24">
        <v>313908.0</v>
      </c>
      <c r="B396" s="3" t="str">
        <f t="shared" si="1"/>
        <v>#REF!</v>
      </c>
    </row>
    <row r="397">
      <c r="A397" s="30">
        <v>41229.0</v>
      </c>
      <c r="B397" s="3" t="str">
        <f t="shared" si="1"/>
        <v>#REF!</v>
      </c>
    </row>
    <row r="398">
      <c r="A398" s="21">
        <v>107.69</v>
      </c>
      <c r="B398" s="3" t="str">
        <f t="shared" si="1"/>
        <v>#REF!</v>
      </c>
    </row>
    <row r="399">
      <c r="A399" s="21">
        <v>109.25</v>
      </c>
      <c r="B399" s="3" t="str">
        <f t="shared" si="1"/>
        <v>#REF!</v>
      </c>
    </row>
    <row r="400">
      <c r="A400" s="21">
        <v>107.66</v>
      </c>
      <c r="B400" s="3" t="str">
        <f t="shared" si="1"/>
        <v>#REF!</v>
      </c>
    </row>
    <row r="401">
      <c r="A401" s="21">
        <v>108.95</v>
      </c>
      <c r="B401" s="3" t="str">
        <f t="shared" si="1"/>
        <v>#REF!</v>
      </c>
    </row>
    <row r="402">
      <c r="A402" s="25">
        <f>+0.94</f>
        <v>0.94</v>
      </c>
      <c r="B402" s="3" t="str">
        <f t="shared" si="1"/>
        <v>#REF!</v>
      </c>
    </row>
    <row r="403">
      <c r="A403" s="25">
        <f>+0.87%</f>
        <v>0.0087</v>
      </c>
      <c r="B403" s="3" t="str">
        <f t="shared" si="1"/>
        <v>#REF!</v>
      </c>
    </row>
    <row r="404">
      <c r="A404" s="26">
        <v>200901.0</v>
      </c>
      <c r="B404" s="3" t="str">
        <f t="shared" si="1"/>
        <v>#REF!</v>
      </c>
    </row>
    <row r="405">
      <c r="A405" s="26">
        <v>311112.0</v>
      </c>
      <c r="B405" s="3" t="str">
        <f t="shared" si="1"/>
        <v>#REF!</v>
      </c>
    </row>
    <row r="406">
      <c r="A406" s="29">
        <v>41232.0</v>
      </c>
      <c r="B406" s="3" t="str">
        <f t="shared" si="1"/>
        <v>#REF!</v>
      </c>
    </row>
    <row r="407">
      <c r="A407" s="28">
        <v>109.2</v>
      </c>
      <c r="B407" s="3" t="str">
        <f t="shared" si="1"/>
        <v>#REF!</v>
      </c>
    </row>
    <row r="408">
      <c r="A408" s="28">
        <v>112.2</v>
      </c>
      <c r="B408" s="3" t="str">
        <f t="shared" si="1"/>
        <v>#REF!</v>
      </c>
    </row>
    <row r="409">
      <c r="A409" s="28">
        <v>109.19</v>
      </c>
      <c r="B409" s="3" t="str">
        <f t="shared" si="1"/>
        <v>#REF!</v>
      </c>
    </row>
    <row r="410">
      <c r="A410" s="28">
        <v>111.7</v>
      </c>
      <c r="B410" s="3" t="str">
        <f t="shared" si="1"/>
        <v>#REF!</v>
      </c>
    </row>
    <row r="411">
      <c r="A411" s="25">
        <f>+2.75</f>
        <v>2.75</v>
      </c>
      <c r="B411" s="3" t="str">
        <f t="shared" si="1"/>
        <v>#REF!</v>
      </c>
    </row>
    <row r="412">
      <c r="A412" s="25">
        <f>+2.52%</f>
        <v>0.0252</v>
      </c>
      <c r="B412" s="3" t="str">
        <f t="shared" si="1"/>
        <v>#REF!</v>
      </c>
    </row>
    <row r="413">
      <c r="A413" s="26">
        <v>232659.0</v>
      </c>
      <c r="B413" s="3" t="str">
        <f t="shared" si="1"/>
        <v>#REF!</v>
      </c>
    </row>
    <row r="414">
      <c r="A414" s="26">
        <v>314046.0</v>
      </c>
      <c r="B414" s="3" t="str">
        <f t="shared" si="1"/>
        <v>#REF!</v>
      </c>
    </row>
    <row r="415">
      <c r="A415" s="29">
        <v>41233.0</v>
      </c>
      <c r="B415" s="3" t="str">
        <f t="shared" si="1"/>
        <v>#REF!</v>
      </c>
    </row>
    <row r="416">
      <c r="A416" s="28">
        <v>111.8</v>
      </c>
      <c r="B416" s="3" t="str">
        <f t="shared" si="1"/>
        <v>#REF!</v>
      </c>
    </row>
    <row r="417">
      <c r="A417" s="28">
        <v>111.85</v>
      </c>
      <c r="B417" s="3" t="str">
        <f t="shared" si="1"/>
        <v>#REF!</v>
      </c>
    </row>
    <row r="418">
      <c r="A418" s="28">
        <v>109.01</v>
      </c>
      <c r="B418" s="3" t="str">
        <f t="shared" si="1"/>
        <v>#REF!</v>
      </c>
    </row>
    <row r="419">
      <c r="A419" s="28">
        <v>109.83</v>
      </c>
      <c r="B419" s="3" t="str">
        <f t="shared" si="1"/>
        <v>#REF!</v>
      </c>
    </row>
    <row r="420">
      <c r="A420" s="21">
        <v>-1.87</v>
      </c>
      <c r="B420" s="3" t="str">
        <f t="shared" si="1"/>
        <v>#REF!</v>
      </c>
    </row>
    <row r="421">
      <c r="A421" s="22">
        <v>-0.0167</v>
      </c>
      <c r="B421" s="3" t="str">
        <f t="shared" si="1"/>
        <v>#REF!</v>
      </c>
    </row>
    <row r="422">
      <c r="A422" s="24">
        <v>236660.0</v>
      </c>
      <c r="B422" s="3" t="str">
        <f t="shared" si="1"/>
        <v>#REF!</v>
      </c>
    </row>
    <row r="423">
      <c r="A423" s="24">
        <v>307735.0</v>
      </c>
      <c r="B423" s="3" t="str">
        <f t="shared" si="1"/>
        <v>#REF!</v>
      </c>
    </row>
    <row r="424">
      <c r="A424" s="30">
        <v>41234.0</v>
      </c>
      <c r="B424" s="3" t="str">
        <f t="shared" si="1"/>
        <v>#REF!</v>
      </c>
    </row>
    <row r="425">
      <c r="A425" s="21">
        <v>110.49</v>
      </c>
      <c r="B425" s="3" t="str">
        <f t="shared" si="1"/>
        <v>#REF!</v>
      </c>
    </row>
    <row r="426">
      <c r="A426" s="21">
        <v>111.46</v>
      </c>
      <c r="B426" s="3" t="str">
        <f t="shared" si="1"/>
        <v>#REF!</v>
      </c>
    </row>
    <row r="427">
      <c r="A427" s="21">
        <v>109.55</v>
      </c>
      <c r="B427" s="3" t="str">
        <f t="shared" si="1"/>
        <v>#REF!</v>
      </c>
    </row>
    <row r="428">
      <c r="A428" s="21">
        <v>110.86</v>
      </c>
      <c r="B428" s="3" t="str">
        <f t="shared" si="1"/>
        <v>#REF!</v>
      </c>
    </row>
    <row r="429">
      <c r="A429" s="25">
        <f>+1.03</f>
        <v>1.03</v>
      </c>
      <c r="B429" s="3" t="str">
        <f t="shared" si="1"/>
        <v>#REF!</v>
      </c>
    </row>
    <row r="430">
      <c r="A430" s="25">
        <f>+0.94%</f>
        <v>0.0094</v>
      </c>
      <c r="B430" s="3" t="str">
        <f t="shared" si="1"/>
        <v>#REF!</v>
      </c>
    </row>
    <row r="431">
      <c r="A431" s="26">
        <v>192519.0</v>
      </c>
      <c r="B431" s="3" t="str">
        <f t="shared" si="1"/>
        <v>#REF!</v>
      </c>
    </row>
    <row r="432">
      <c r="A432" s="26">
        <v>296359.0</v>
      </c>
      <c r="B432" s="3" t="str">
        <f t="shared" si="1"/>
        <v>#REF!</v>
      </c>
    </row>
    <row r="433">
      <c r="A433" s="29">
        <v>41235.0</v>
      </c>
      <c r="B433" s="3" t="str">
        <f t="shared" si="1"/>
        <v>#REF!</v>
      </c>
    </row>
    <row r="434">
      <c r="A434" s="28">
        <v>110.97</v>
      </c>
      <c r="B434" s="3" t="str">
        <f t="shared" si="1"/>
        <v>#REF!</v>
      </c>
    </row>
    <row r="435">
      <c r="A435" s="28">
        <v>111.17</v>
      </c>
      <c r="B435" s="3" t="str">
        <f t="shared" si="1"/>
        <v>#REF!</v>
      </c>
    </row>
    <row r="436">
      <c r="A436" s="28">
        <v>110.11</v>
      </c>
      <c r="B436" s="3" t="str">
        <f t="shared" si="1"/>
        <v>#REF!</v>
      </c>
    </row>
    <row r="437">
      <c r="A437" s="28">
        <v>110.55</v>
      </c>
      <c r="B437" s="3" t="str">
        <f t="shared" si="1"/>
        <v>#REF!</v>
      </c>
    </row>
    <row r="438">
      <c r="A438" s="21">
        <v>-0.31</v>
      </c>
      <c r="B438" s="3" t="str">
        <f t="shared" si="1"/>
        <v>#REF!</v>
      </c>
    </row>
    <row r="439">
      <c r="A439" s="22">
        <v>-0.0028</v>
      </c>
      <c r="B439" s="3" t="str">
        <f t="shared" si="1"/>
        <v>#REF!</v>
      </c>
    </row>
    <row r="440">
      <c r="A440" s="24">
        <v>55283.0</v>
      </c>
      <c r="B440" s="3" t="str">
        <f t="shared" si="1"/>
        <v>#REF!</v>
      </c>
    </row>
    <row r="441">
      <c r="A441" s="24">
        <v>302556.0</v>
      </c>
      <c r="B441" s="3" t="str">
        <f t="shared" si="1"/>
        <v>#REF!</v>
      </c>
    </row>
    <row r="442">
      <c r="A442" s="30">
        <v>41236.0</v>
      </c>
      <c r="B442" s="3" t="str">
        <f t="shared" si="1"/>
        <v>#REF!</v>
      </c>
    </row>
    <row r="443">
      <c r="A443" s="21">
        <v>110.47</v>
      </c>
      <c r="B443" s="3" t="str">
        <f t="shared" si="1"/>
        <v>#REF!</v>
      </c>
    </row>
    <row r="444">
      <c r="A444" s="21">
        <v>111.54</v>
      </c>
      <c r="B444" s="3" t="str">
        <f t="shared" si="1"/>
        <v>#REF!</v>
      </c>
    </row>
    <row r="445">
      <c r="A445" s="21">
        <v>110.1</v>
      </c>
      <c r="B445" s="3" t="str">
        <f t="shared" si="1"/>
        <v>#REF!</v>
      </c>
    </row>
    <row r="446">
      <c r="A446" s="21">
        <v>111.38</v>
      </c>
      <c r="B446" s="3" t="str">
        <f t="shared" si="1"/>
        <v>#REF!</v>
      </c>
    </row>
    <row r="447">
      <c r="A447" s="25">
        <f>+0.83</f>
        <v>0.83</v>
      </c>
      <c r="B447" s="3" t="str">
        <f t="shared" si="1"/>
        <v>#REF!</v>
      </c>
    </row>
    <row r="448">
      <c r="A448" s="25">
        <f>+0.75%</f>
        <v>0.0075</v>
      </c>
      <c r="B448" s="3" t="str">
        <f t="shared" si="1"/>
        <v>#REF!</v>
      </c>
    </row>
    <row r="449">
      <c r="A449" s="26">
        <v>103820.0</v>
      </c>
      <c r="B449" s="3" t="str">
        <f t="shared" si="1"/>
        <v>#REF!</v>
      </c>
    </row>
    <row r="450">
      <c r="A450" s="26">
        <v>296402.0</v>
      </c>
      <c r="B450" s="3" t="str">
        <f t="shared" si="1"/>
        <v>#REF!</v>
      </c>
    </row>
    <row r="451">
      <c r="A451" s="29">
        <v>41239.0</v>
      </c>
      <c r="B451" s="3" t="str">
        <f t="shared" si="1"/>
        <v>#REF!</v>
      </c>
    </row>
    <row r="452">
      <c r="A452" s="28">
        <v>111.16</v>
      </c>
      <c r="B452" s="3" t="str">
        <f t="shared" si="1"/>
        <v>#REF!</v>
      </c>
    </row>
    <row r="453">
      <c r="A453" s="28">
        <v>111.48</v>
      </c>
      <c r="B453" s="3" t="str">
        <f t="shared" si="1"/>
        <v>#REF!</v>
      </c>
    </row>
    <row r="454">
      <c r="A454" s="28">
        <v>110.27</v>
      </c>
      <c r="B454" s="3" t="str">
        <f t="shared" si="1"/>
        <v>#REF!</v>
      </c>
    </row>
    <row r="455">
      <c r="A455" s="28">
        <v>110.92</v>
      </c>
      <c r="B455" s="3" t="str">
        <f t="shared" si="1"/>
        <v>#REF!</v>
      </c>
    </row>
    <row r="456">
      <c r="A456" s="21">
        <v>-0.46</v>
      </c>
      <c r="B456" s="3" t="str">
        <f t="shared" si="1"/>
        <v>#REF!</v>
      </c>
    </row>
    <row r="457">
      <c r="A457" s="22">
        <v>-0.0041</v>
      </c>
      <c r="B457" s="3" t="str">
        <f t="shared" si="1"/>
        <v>#REF!</v>
      </c>
    </row>
    <row r="458">
      <c r="A458" s="24">
        <v>134485.0</v>
      </c>
      <c r="B458" s="3" t="str">
        <f t="shared" si="1"/>
        <v>#REF!</v>
      </c>
    </row>
    <row r="459">
      <c r="A459" s="24">
        <v>290809.0</v>
      </c>
      <c r="B459" s="3" t="str">
        <f t="shared" si="1"/>
        <v>#REF!</v>
      </c>
    </row>
    <row r="460">
      <c r="A460" s="30">
        <v>41240.0</v>
      </c>
      <c r="B460" s="3" t="str">
        <f t="shared" si="1"/>
        <v>#REF!</v>
      </c>
    </row>
    <row r="461">
      <c r="A461" s="21">
        <v>111.0</v>
      </c>
      <c r="B461" s="3" t="str">
        <f t="shared" si="1"/>
        <v>#REF!</v>
      </c>
    </row>
    <row r="462">
      <c r="A462" s="21">
        <v>111.36</v>
      </c>
      <c r="B462" s="3" t="str">
        <f t="shared" si="1"/>
        <v>#REF!</v>
      </c>
    </row>
    <row r="463">
      <c r="A463" s="21">
        <v>109.31</v>
      </c>
      <c r="B463" s="3" t="str">
        <f t="shared" si="1"/>
        <v>#REF!</v>
      </c>
    </row>
    <row r="464">
      <c r="A464" s="21">
        <v>109.87</v>
      </c>
      <c r="B464" s="3" t="str">
        <f t="shared" si="1"/>
        <v>#REF!</v>
      </c>
    </row>
    <row r="465">
      <c r="A465" s="21">
        <v>-1.05</v>
      </c>
      <c r="B465" s="3" t="str">
        <f t="shared" si="1"/>
        <v>#REF!</v>
      </c>
    </row>
    <row r="466">
      <c r="A466" s="22">
        <v>-0.0095</v>
      </c>
      <c r="B466" s="3" t="str">
        <f t="shared" si="1"/>
        <v>#REF!</v>
      </c>
    </row>
    <row r="467">
      <c r="A467" s="24">
        <v>178244.0</v>
      </c>
      <c r="B467" s="3" t="str">
        <f t="shared" si="1"/>
        <v>#REF!</v>
      </c>
    </row>
    <row r="468">
      <c r="A468" s="24">
        <v>282016.0</v>
      </c>
      <c r="B468" s="3" t="str">
        <f t="shared" si="1"/>
        <v>#REF!</v>
      </c>
    </row>
    <row r="469">
      <c r="A469" s="30">
        <v>41241.0</v>
      </c>
      <c r="B469" s="3" t="str">
        <f t="shared" si="1"/>
        <v>#REF!</v>
      </c>
    </row>
    <row r="470">
      <c r="A470" s="21">
        <v>109.95</v>
      </c>
      <c r="B470" s="3" t="str">
        <f t="shared" si="1"/>
        <v>#REF!</v>
      </c>
    </row>
    <row r="471">
      <c r="A471" s="21">
        <v>110.17</v>
      </c>
      <c r="B471" s="3" t="str">
        <f t="shared" si="1"/>
        <v>#REF!</v>
      </c>
    </row>
    <row r="472">
      <c r="A472" s="21">
        <v>108.44</v>
      </c>
      <c r="B472" s="3" t="str">
        <f t="shared" si="1"/>
        <v>#REF!</v>
      </c>
    </row>
    <row r="473">
      <c r="A473" s="21">
        <v>109.51</v>
      </c>
      <c r="B473" s="3" t="str">
        <f t="shared" si="1"/>
        <v>#REF!</v>
      </c>
    </row>
    <row r="474">
      <c r="A474" s="21">
        <v>-0.36</v>
      </c>
      <c r="B474" s="3" t="str">
        <f t="shared" si="1"/>
        <v>#REF!</v>
      </c>
    </row>
    <row r="475">
      <c r="A475" s="22">
        <v>-0.0033</v>
      </c>
      <c r="B475" s="3" t="str">
        <f t="shared" si="1"/>
        <v>#REF!</v>
      </c>
    </row>
    <row r="476">
      <c r="A476" s="24">
        <v>192924.0</v>
      </c>
      <c r="B476" s="3" t="str">
        <f t="shared" si="1"/>
        <v>#REF!</v>
      </c>
    </row>
    <row r="477">
      <c r="A477" s="24">
        <v>273597.0</v>
      </c>
      <c r="B477" s="3" t="str">
        <f t="shared" si="1"/>
        <v>#REF!</v>
      </c>
    </row>
    <row r="478">
      <c r="A478" s="30">
        <v>41242.0</v>
      </c>
      <c r="B478" s="3" t="str">
        <f t="shared" si="1"/>
        <v>#REF!</v>
      </c>
    </row>
    <row r="479">
      <c r="A479" s="21">
        <v>109.7</v>
      </c>
      <c r="B479" s="3" t="str">
        <f t="shared" si="1"/>
        <v>#REF!</v>
      </c>
    </row>
    <row r="480">
      <c r="A480" s="21">
        <v>111.3</v>
      </c>
      <c r="B480" s="3" t="str">
        <f t="shared" si="1"/>
        <v>#REF!</v>
      </c>
    </row>
    <row r="481">
      <c r="A481" s="21">
        <v>109.45</v>
      </c>
      <c r="B481" s="3" t="str">
        <f t="shared" si="1"/>
        <v>#REF!</v>
      </c>
    </row>
    <row r="482">
      <c r="A482" s="21">
        <v>110.76</v>
      </c>
      <c r="B482" s="3" t="str">
        <f t="shared" si="1"/>
        <v>#REF!</v>
      </c>
    </row>
    <row r="483">
      <c r="A483" s="25">
        <f>+1.25</f>
        <v>1.25</v>
      </c>
      <c r="B483" s="3" t="str">
        <f t="shared" si="1"/>
        <v>#REF!</v>
      </c>
    </row>
    <row r="484">
      <c r="A484" s="25">
        <f>+1.14%</f>
        <v>0.0114</v>
      </c>
      <c r="B484" s="3" t="str">
        <f t="shared" si="1"/>
        <v>#REF!</v>
      </c>
    </row>
    <row r="485">
      <c r="A485" s="26">
        <v>254908.0</v>
      </c>
      <c r="B485" s="3" t="str">
        <f t="shared" si="1"/>
        <v>#REF!</v>
      </c>
    </row>
    <row r="486">
      <c r="A486" s="26">
        <v>260648.0</v>
      </c>
      <c r="B486" s="3" t="str">
        <f t="shared" si="1"/>
        <v>#REF!</v>
      </c>
    </row>
    <row r="487">
      <c r="A487" s="29">
        <v>41243.0</v>
      </c>
      <c r="B487" s="3" t="str">
        <f t="shared" si="1"/>
        <v>#REF!</v>
      </c>
    </row>
    <row r="488">
      <c r="A488" s="28">
        <v>110.35</v>
      </c>
      <c r="B488" s="3" t="str">
        <f t="shared" si="1"/>
        <v>#REF!</v>
      </c>
    </row>
    <row r="489">
      <c r="A489" s="28">
        <v>111.34</v>
      </c>
      <c r="B489" s="3" t="str">
        <f t="shared" si="1"/>
        <v>#REF!</v>
      </c>
    </row>
    <row r="490">
      <c r="A490" s="28">
        <v>110.25</v>
      </c>
      <c r="B490" s="3" t="str">
        <f t="shared" si="1"/>
        <v>#REF!</v>
      </c>
    </row>
    <row r="491">
      <c r="A491" s="28">
        <v>111.23</v>
      </c>
      <c r="B491" s="3" t="str">
        <f t="shared" si="1"/>
        <v>#REF!</v>
      </c>
    </row>
    <row r="492">
      <c r="A492" s="25">
        <f>+0.47</f>
        <v>0.47</v>
      </c>
      <c r="B492" s="3" t="str">
        <f t="shared" si="1"/>
        <v>#REF!</v>
      </c>
    </row>
    <row r="493">
      <c r="A493" s="25">
        <f>+0.42%</f>
        <v>0.0042</v>
      </c>
      <c r="B493" s="3" t="str">
        <f t="shared" si="1"/>
        <v>#REF!</v>
      </c>
    </row>
    <row r="494">
      <c r="A494" s="26">
        <v>162851.0</v>
      </c>
      <c r="B494" s="3" t="str">
        <f t="shared" si="1"/>
        <v>#REF!</v>
      </c>
    </row>
    <row r="495">
      <c r="A495" s="26">
        <v>238468.0</v>
      </c>
      <c r="B495" s="3" t="str">
        <f t="shared" si="1"/>
        <v>#REF!</v>
      </c>
    </row>
    <row r="496">
      <c r="A496" s="27">
        <v>41246.0</v>
      </c>
      <c r="B496" s="3" t="str">
        <f t="shared" si="1"/>
        <v>#REF!</v>
      </c>
    </row>
    <row r="497">
      <c r="A497" s="28">
        <v>110.96</v>
      </c>
      <c r="B497" s="3" t="str">
        <f t="shared" si="1"/>
        <v>#REF!</v>
      </c>
    </row>
    <row r="498">
      <c r="A498" s="28">
        <v>112.33</v>
      </c>
      <c r="B498" s="3" t="str">
        <f t="shared" si="1"/>
        <v>#REF!</v>
      </c>
    </row>
    <row r="499">
      <c r="A499" s="28">
        <v>110.6</v>
      </c>
      <c r="B499" s="3" t="str">
        <f t="shared" si="1"/>
        <v>#REF!</v>
      </c>
    </row>
    <row r="500">
      <c r="A500" s="28">
        <v>110.92</v>
      </c>
      <c r="B500" s="3" t="str">
        <f t="shared" si="1"/>
        <v>#REF!</v>
      </c>
    </row>
    <row r="501">
      <c r="A501" s="21">
        <v>-0.31</v>
      </c>
      <c r="B501" s="3" t="str">
        <f t="shared" si="1"/>
        <v>#REF!</v>
      </c>
    </row>
    <row r="502">
      <c r="A502" s="22">
        <v>-0.0028</v>
      </c>
      <c r="B502" s="3" t="str">
        <f t="shared" si="1"/>
        <v>#REF!</v>
      </c>
    </row>
    <row r="503">
      <c r="A503" s="24">
        <v>195733.0</v>
      </c>
      <c r="B503" s="3" t="str">
        <f t="shared" si="1"/>
        <v>#REF!</v>
      </c>
    </row>
    <row r="504">
      <c r="A504" s="24">
        <v>224212.0</v>
      </c>
      <c r="B504" s="3" t="str">
        <f t="shared" si="1"/>
        <v>#REF!</v>
      </c>
    </row>
    <row r="505">
      <c r="A505" s="23">
        <v>41247.0</v>
      </c>
      <c r="B505" s="3" t="str">
        <f t="shared" si="1"/>
        <v>#REF!</v>
      </c>
    </row>
    <row r="506">
      <c r="A506" s="21">
        <v>110.92</v>
      </c>
      <c r="B506" s="3" t="str">
        <f t="shared" si="1"/>
        <v>#REF!</v>
      </c>
    </row>
    <row r="507">
      <c r="A507" s="21">
        <v>110.92</v>
      </c>
      <c r="B507" s="3" t="str">
        <f t="shared" si="1"/>
        <v>#REF!</v>
      </c>
    </row>
    <row r="508">
      <c r="A508" s="21">
        <v>109.15</v>
      </c>
      <c r="B508" s="3" t="str">
        <f t="shared" si="1"/>
        <v>#REF!</v>
      </c>
    </row>
    <row r="509">
      <c r="A509" s="21">
        <v>109.84</v>
      </c>
      <c r="B509" s="3" t="str">
        <f t="shared" si="1"/>
        <v>#REF!</v>
      </c>
    </row>
    <row r="510">
      <c r="A510" s="21">
        <v>-1.08</v>
      </c>
      <c r="B510" s="3" t="str">
        <f t="shared" si="1"/>
        <v>#REF!</v>
      </c>
    </row>
    <row r="511">
      <c r="A511" s="22">
        <v>-0.0097</v>
      </c>
      <c r="B511" s="3" t="str">
        <f t="shared" si="1"/>
        <v>#REF!</v>
      </c>
    </row>
    <row r="512">
      <c r="A512" s="24">
        <v>213909.0</v>
      </c>
      <c r="B512" s="3" t="str">
        <f t="shared" si="1"/>
        <v>#REF!</v>
      </c>
    </row>
    <row r="513">
      <c r="A513" s="24">
        <v>201133.0</v>
      </c>
      <c r="B513" s="3" t="str">
        <f t="shared" si="1"/>
        <v>#REF!</v>
      </c>
    </row>
    <row r="514">
      <c r="A514" s="23">
        <v>41248.0</v>
      </c>
      <c r="B514" s="3" t="str">
        <f t="shared" si="1"/>
        <v>#REF!</v>
      </c>
    </row>
    <row r="515">
      <c r="A515" s="21">
        <v>109.87</v>
      </c>
      <c r="B515" s="3" t="str">
        <f t="shared" si="1"/>
        <v>#REF!</v>
      </c>
    </row>
    <row r="516">
      <c r="A516" s="21">
        <v>110.57</v>
      </c>
      <c r="B516" s="3" t="str">
        <f t="shared" si="1"/>
        <v>#REF!</v>
      </c>
    </row>
    <row r="517">
      <c r="A517" s="21">
        <v>108.64</v>
      </c>
      <c r="B517" s="3" t="str">
        <f t="shared" si="1"/>
        <v>#REF!</v>
      </c>
    </row>
    <row r="518">
      <c r="A518" s="21">
        <v>108.81</v>
      </c>
      <c r="B518" s="3" t="str">
        <f t="shared" si="1"/>
        <v>#REF!</v>
      </c>
    </row>
    <row r="519">
      <c r="A519" s="21">
        <v>-1.03</v>
      </c>
      <c r="B519" s="3" t="str">
        <f t="shared" si="1"/>
        <v>#REF!</v>
      </c>
    </row>
    <row r="520">
      <c r="A520" s="22">
        <v>-0.0094</v>
      </c>
      <c r="B520" s="3" t="str">
        <f t="shared" si="1"/>
        <v>#REF!</v>
      </c>
    </row>
    <row r="521">
      <c r="A521" s="24">
        <v>184649.0</v>
      </c>
      <c r="B521" s="3" t="str">
        <f t="shared" si="1"/>
        <v>#REF!</v>
      </c>
    </row>
    <row r="522">
      <c r="A522" s="24">
        <v>185021.0</v>
      </c>
      <c r="B522" s="3" t="str">
        <f t="shared" si="1"/>
        <v>#REF!</v>
      </c>
    </row>
    <row r="523">
      <c r="A523" s="23">
        <v>41249.0</v>
      </c>
      <c r="B523" s="3" t="str">
        <f t="shared" si="1"/>
        <v>#REF!</v>
      </c>
    </row>
    <row r="524">
      <c r="A524" s="21">
        <v>108.63</v>
      </c>
      <c r="B524" s="3" t="str">
        <f t="shared" si="1"/>
        <v>#REF!</v>
      </c>
    </row>
    <row r="525">
      <c r="A525" s="21">
        <v>109.16</v>
      </c>
      <c r="B525" s="3" t="str">
        <f t="shared" si="1"/>
        <v>#REF!</v>
      </c>
    </row>
    <row r="526">
      <c r="A526" s="21">
        <v>106.63</v>
      </c>
      <c r="B526" s="3" t="str">
        <f t="shared" si="1"/>
        <v>#REF!</v>
      </c>
    </row>
    <row r="527">
      <c r="A527" s="21">
        <v>107.03</v>
      </c>
      <c r="B527" s="3" t="str">
        <f t="shared" si="1"/>
        <v>#REF!</v>
      </c>
    </row>
    <row r="528">
      <c r="A528" s="21">
        <v>-1.78</v>
      </c>
      <c r="B528" s="3" t="str">
        <f t="shared" si="1"/>
        <v>#REF!</v>
      </c>
    </row>
    <row r="529">
      <c r="A529" s="22">
        <v>-0.0164</v>
      </c>
      <c r="B529" s="3" t="str">
        <f t="shared" si="1"/>
        <v>#REF!</v>
      </c>
    </row>
    <row r="530">
      <c r="A530" s="24">
        <v>215254.0</v>
      </c>
      <c r="B530" s="3" t="str">
        <f t="shared" si="1"/>
        <v>#REF!</v>
      </c>
    </row>
    <row r="531">
      <c r="A531" s="24">
        <v>163310.0</v>
      </c>
      <c r="B531" s="3" t="str">
        <f t="shared" si="1"/>
        <v>#REF!</v>
      </c>
    </row>
    <row r="532">
      <c r="A532" s="23">
        <v>41250.0</v>
      </c>
      <c r="B532" s="3" t="str">
        <f t="shared" si="1"/>
        <v>#REF!</v>
      </c>
    </row>
    <row r="533">
      <c r="A533" s="21">
        <v>107.05</v>
      </c>
      <c r="B533" s="3" t="str">
        <f t="shared" si="1"/>
        <v>#REF!</v>
      </c>
    </row>
    <row r="534">
      <c r="A534" s="21">
        <v>107.89</v>
      </c>
      <c r="B534" s="3" t="str">
        <f t="shared" si="1"/>
        <v>#REF!</v>
      </c>
    </row>
    <row r="535">
      <c r="A535" s="21">
        <v>106.66</v>
      </c>
      <c r="B535" s="3" t="str">
        <f t="shared" si="1"/>
        <v>#REF!</v>
      </c>
    </row>
    <row r="536">
      <c r="A536" s="21">
        <v>107.02</v>
      </c>
      <c r="B536" s="3" t="str">
        <f t="shared" si="1"/>
        <v>#REF!</v>
      </c>
    </row>
    <row r="537">
      <c r="A537" s="21">
        <v>-0.01</v>
      </c>
      <c r="B537" s="3" t="str">
        <f t="shared" si="1"/>
        <v>#REF!</v>
      </c>
    </row>
    <row r="538">
      <c r="A538" s="22">
        <v>-1.0E-4</v>
      </c>
      <c r="B538" s="3" t="str">
        <f t="shared" si="1"/>
        <v>#REF!</v>
      </c>
    </row>
    <row r="539">
      <c r="A539" s="24">
        <v>181183.0</v>
      </c>
      <c r="B539" s="3" t="str">
        <f t="shared" si="1"/>
        <v>#REF!</v>
      </c>
    </row>
    <row r="540">
      <c r="A540" s="24">
        <v>144634.0</v>
      </c>
      <c r="B540" s="3" t="str">
        <f t="shared" si="1"/>
        <v>#REF!</v>
      </c>
    </row>
    <row r="541">
      <c r="A541" s="30">
        <v>41253.0</v>
      </c>
      <c r="B541" s="3" t="str">
        <f t="shared" si="1"/>
        <v>#REF!</v>
      </c>
    </row>
    <row r="542">
      <c r="A542" s="21">
        <v>107.3</v>
      </c>
      <c r="B542" s="3" t="str">
        <f t="shared" si="1"/>
        <v>#REF!</v>
      </c>
    </row>
    <row r="543">
      <c r="A543" s="21">
        <v>108.54</v>
      </c>
      <c r="B543" s="3" t="str">
        <f t="shared" si="1"/>
        <v>#REF!</v>
      </c>
    </row>
    <row r="544">
      <c r="A544" s="21">
        <v>107.01</v>
      </c>
      <c r="B544" s="3" t="str">
        <f t="shared" si="1"/>
        <v>#REF!</v>
      </c>
    </row>
    <row r="545">
      <c r="A545" s="21">
        <v>107.33</v>
      </c>
      <c r="B545" s="3" t="str">
        <f t="shared" si="1"/>
        <v>#REF!</v>
      </c>
    </row>
    <row r="546">
      <c r="A546" s="25">
        <f>+0.31</f>
        <v>0.31</v>
      </c>
      <c r="B546" s="3" t="str">
        <f t="shared" si="1"/>
        <v>#REF!</v>
      </c>
    </row>
    <row r="547">
      <c r="A547" s="25">
        <f>+0.29%</f>
        <v>0.0029</v>
      </c>
      <c r="B547" s="3" t="str">
        <f t="shared" si="1"/>
        <v>#REF!</v>
      </c>
    </row>
    <row r="548">
      <c r="A548" s="26">
        <v>168575.0</v>
      </c>
      <c r="B548" s="3" t="str">
        <f t="shared" si="1"/>
        <v>#REF!</v>
      </c>
    </row>
    <row r="549">
      <c r="A549" s="26">
        <v>120878.0</v>
      </c>
      <c r="B549" s="3" t="str">
        <f t="shared" si="1"/>
        <v>#REF!</v>
      </c>
    </row>
    <row r="550">
      <c r="A550" s="29">
        <v>41254.0</v>
      </c>
      <c r="B550" s="3" t="str">
        <f t="shared" si="1"/>
        <v>#REF!</v>
      </c>
    </row>
    <row r="551">
      <c r="A551" s="28">
        <v>107.45</v>
      </c>
      <c r="B551" s="3" t="str">
        <f t="shared" si="1"/>
        <v>#REF!</v>
      </c>
    </row>
    <row r="552">
      <c r="A552" s="28">
        <v>108.37</v>
      </c>
      <c r="B552" s="3" t="str">
        <f t="shared" si="1"/>
        <v>#REF!</v>
      </c>
    </row>
    <row r="553">
      <c r="A553" s="28">
        <v>107.09</v>
      </c>
      <c r="B553" s="3" t="str">
        <f t="shared" si="1"/>
        <v>#REF!</v>
      </c>
    </row>
    <row r="554">
      <c r="A554" s="28">
        <v>108.01</v>
      </c>
      <c r="B554" s="3" t="str">
        <f t="shared" si="1"/>
        <v>#REF!</v>
      </c>
    </row>
    <row r="555">
      <c r="A555" s="25">
        <f>+0.68</f>
        <v>0.68</v>
      </c>
      <c r="B555" s="3" t="str">
        <f t="shared" si="1"/>
        <v>#REF!</v>
      </c>
    </row>
    <row r="556">
      <c r="A556" s="25">
        <f>+0.63%</f>
        <v>0.0063</v>
      </c>
      <c r="B556" s="3" t="str">
        <f t="shared" si="1"/>
        <v>#REF!</v>
      </c>
    </row>
    <row r="557">
      <c r="A557" s="26">
        <v>160055.0</v>
      </c>
      <c r="B557" s="3" t="str">
        <f t="shared" si="1"/>
        <v>#REF!</v>
      </c>
    </row>
    <row r="558">
      <c r="A558" s="26">
        <v>96194.0</v>
      </c>
      <c r="B558" s="3" t="str">
        <f t="shared" si="1"/>
        <v>#REF!</v>
      </c>
    </row>
    <row r="559">
      <c r="A559" s="29">
        <v>41255.0</v>
      </c>
      <c r="B559" s="3" t="str">
        <f t="shared" si="1"/>
        <v>#REF!</v>
      </c>
    </row>
    <row r="560">
      <c r="A560" s="28">
        <v>108.14</v>
      </c>
      <c r="B560" s="3" t="str">
        <f t="shared" si="1"/>
        <v>#REF!</v>
      </c>
    </row>
    <row r="561">
      <c r="A561" s="28">
        <v>110.5</v>
      </c>
      <c r="B561" s="3" t="str">
        <f t="shared" si="1"/>
        <v>#REF!</v>
      </c>
    </row>
    <row r="562">
      <c r="A562" s="28">
        <v>108.14</v>
      </c>
      <c r="B562" s="3" t="str">
        <f t="shared" si="1"/>
        <v>#REF!</v>
      </c>
    </row>
    <row r="563">
      <c r="A563" s="28">
        <v>109.5</v>
      </c>
      <c r="B563" s="3" t="str">
        <f t="shared" si="1"/>
        <v>#REF!</v>
      </c>
    </row>
    <row r="564">
      <c r="A564" s="25">
        <f>+1.49</f>
        <v>1.49</v>
      </c>
      <c r="B564" s="3" t="str">
        <f t="shared" si="1"/>
        <v>#REF!</v>
      </c>
    </row>
    <row r="565">
      <c r="A565" s="25">
        <f>+1.38%</f>
        <v>0.0138</v>
      </c>
      <c r="B565" s="3" t="str">
        <f t="shared" si="1"/>
        <v>#REF!</v>
      </c>
    </row>
    <row r="566">
      <c r="A566" s="26">
        <v>169434.0</v>
      </c>
      <c r="B566" s="3" t="str">
        <f t="shared" si="1"/>
        <v>#REF!</v>
      </c>
    </row>
    <row r="567">
      <c r="A567" s="26">
        <v>63502.0</v>
      </c>
      <c r="B567" s="3" t="str">
        <f t="shared" si="1"/>
        <v>#REF!</v>
      </c>
    </row>
    <row r="568">
      <c r="A568" s="29">
        <v>41256.0</v>
      </c>
      <c r="B568" s="3" t="str">
        <f t="shared" si="1"/>
        <v>#REF!</v>
      </c>
    </row>
    <row r="569">
      <c r="A569" s="28">
        <v>109.36</v>
      </c>
      <c r="B569" s="3" t="str">
        <f t="shared" si="1"/>
        <v>#REF!</v>
      </c>
    </row>
    <row r="570">
      <c r="A570" s="28">
        <v>109.52</v>
      </c>
      <c r="B570" s="3" t="str">
        <f t="shared" si="1"/>
        <v>#REF!</v>
      </c>
    </row>
    <row r="571">
      <c r="A571" s="28">
        <v>107.8</v>
      </c>
      <c r="B571" s="3" t="str">
        <f t="shared" si="1"/>
        <v>#REF!</v>
      </c>
    </row>
    <row r="572">
      <c r="A572" s="28">
        <v>107.91</v>
      </c>
      <c r="B572" s="3" t="str">
        <f t="shared" si="1"/>
        <v>#REF!</v>
      </c>
    </row>
    <row r="573">
      <c r="A573" s="21">
        <v>-1.59</v>
      </c>
      <c r="B573" s="3" t="str">
        <f t="shared" si="1"/>
        <v>#REF!</v>
      </c>
    </row>
    <row r="574">
      <c r="A574" s="22">
        <v>-0.0145</v>
      </c>
      <c r="B574" s="3" t="str">
        <f t="shared" si="1"/>
        <v>#REF!</v>
      </c>
    </row>
    <row r="575">
      <c r="A575" s="24">
        <v>77622.0</v>
      </c>
      <c r="B575" s="3" t="str">
        <f t="shared" si="1"/>
        <v>#REF!</v>
      </c>
    </row>
    <row r="576">
      <c r="A576" s="24">
        <v>28820.0</v>
      </c>
      <c r="B576" s="3" t="str">
        <f t="shared" si="1"/>
        <v>#REF!</v>
      </c>
    </row>
    <row r="577">
      <c r="A577" s="14">
        <v>41257.0</v>
      </c>
      <c r="B577" s="3" t="str">
        <f t="shared" si="1"/>
        <v>#REF!</v>
      </c>
    </row>
    <row r="578">
      <c r="A578" s="8">
        <v>108.2</v>
      </c>
      <c r="B578" s="3" t="str">
        <f t="shared" si="1"/>
        <v>#REF!</v>
      </c>
    </row>
    <row r="579">
      <c r="A579" s="8">
        <v>109.58</v>
      </c>
      <c r="B579" s="3" t="str">
        <f t="shared" si="1"/>
        <v>#REF!</v>
      </c>
    </row>
    <row r="580">
      <c r="A580" s="8">
        <v>108.2</v>
      </c>
      <c r="B580" s="3" t="str">
        <f t="shared" si="1"/>
        <v>#REF!</v>
      </c>
    </row>
    <row r="581">
      <c r="A581" s="8">
        <v>109.15</v>
      </c>
      <c r="B581" s="3" t="str">
        <f t="shared" si="1"/>
        <v>#REF!</v>
      </c>
    </row>
    <row r="582">
      <c r="A582" s="9">
        <f>+1.24</f>
        <v>1.24</v>
      </c>
      <c r="B582" s="3" t="str">
        <f t="shared" si="1"/>
        <v>#REF!</v>
      </c>
    </row>
    <row r="583">
      <c r="A583" s="9">
        <f>+1.15%</f>
        <v>0.0115</v>
      </c>
      <c r="B583" s="3" t="str">
        <f t="shared" si="1"/>
        <v>#REF!</v>
      </c>
    </row>
    <row r="584">
      <c r="A584" s="31">
        <v>16502.0</v>
      </c>
      <c r="B584" s="3" t="str">
        <f t="shared" si="1"/>
        <v>#REF!</v>
      </c>
    </row>
    <row r="585">
      <c r="A585" s="32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41199</v>
      </c>
      <c r="C3" s="3">
        <v>112.64</v>
      </c>
      <c r="D3" s="3">
        <v>112.99</v>
      </c>
      <c r="E3" s="3">
        <v>111.64</v>
      </c>
      <c r="F3" s="3">
        <v>112.02</v>
      </c>
      <c r="G3" s="3">
        <v>-0.64</v>
      </c>
      <c r="H3" s="6">
        <v>-0.0057</v>
      </c>
      <c r="I3" s="15">
        <v>36590.0</v>
      </c>
      <c r="J3" s="15">
        <v>66534.0</v>
      </c>
    </row>
    <row r="4">
      <c r="A4" s="4" t="s">
        <v>4</v>
      </c>
      <c r="B4" s="13">
        <f t="shared" si="1"/>
        <v>41200</v>
      </c>
      <c r="C4" s="3">
        <v>111.91</v>
      </c>
      <c r="D4" s="3">
        <v>112.37</v>
      </c>
      <c r="E4" s="3">
        <v>110.49</v>
      </c>
      <c r="F4" s="3">
        <v>111.18</v>
      </c>
      <c r="G4" s="3">
        <v>-0.84</v>
      </c>
      <c r="H4" s="6">
        <v>-0.0075</v>
      </c>
      <c r="I4" s="15">
        <v>34010.0</v>
      </c>
      <c r="J4" s="15">
        <v>67637.0</v>
      </c>
    </row>
    <row r="5">
      <c r="A5" s="4" t="s">
        <v>5</v>
      </c>
      <c r="B5" s="13">
        <f t="shared" si="1"/>
        <v>41201</v>
      </c>
      <c r="C5" s="3">
        <v>111.25</v>
      </c>
      <c r="D5" s="3">
        <v>111.87</v>
      </c>
      <c r="E5" s="3">
        <v>108.62</v>
      </c>
      <c r="F5" s="3">
        <v>108.77</v>
      </c>
      <c r="G5" s="3">
        <v>-2.41</v>
      </c>
      <c r="H5" s="6">
        <v>-0.0217</v>
      </c>
      <c r="I5" s="15">
        <v>38340.0</v>
      </c>
      <c r="J5" s="15">
        <v>68202.0</v>
      </c>
    </row>
    <row r="6">
      <c r="A6" s="4" t="s">
        <v>6</v>
      </c>
      <c r="B6" s="13">
        <f t="shared" si="1"/>
        <v>41204</v>
      </c>
      <c r="C6" s="3">
        <v>108.48</v>
      </c>
      <c r="D6" s="3">
        <v>109.64</v>
      </c>
      <c r="E6" s="3">
        <v>107.75</v>
      </c>
      <c r="F6" s="3">
        <v>108.05</v>
      </c>
      <c r="G6" s="3">
        <v>-0.72</v>
      </c>
      <c r="H6" s="6">
        <v>-0.0066</v>
      </c>
      <c r="I6" s="15">
        <v>39180.0</v>
      </c>
      <c r="J6" s="15">
        <v>70811.0</v>
      </c>
    </row>
    <row r="7">
      <c r="A7" s="4" t="s">
        <v>7</v>
      </c>
      <c r="B7" s="13">
        <f t="shared" si="1"/>
        <v>41205</v>
      </c>
      <c r="C7" s="3">
        <v>108.25</v>
      </c>
      <c r="D7" s="3">
        <v>108.25</v>
      </c>
      <c r="E7" s="3">
        <v>105.92</v>
      </c>
      <c r="F7" s="3">
        <v>106.77</v>
      </c>
      <c r="G7" s="3">
        <v>-1.28</v>
      </c>
      <c r="H7" s="6">
        <v>-0.0118</v>
      </c>
      <c r="I7" s="15">
        <v>42016.0</v>
      </c>
      <c r="J7" s="15">
        <v>70887.0</v>
      </c>
    </row>
    <row r="8">
      <c r="A8" s="4" t="s">
        <v>8</v>
      </c>
      <c r="B8" s="13">
        <f t="shared" si="1"/>
        <v>41206</v>
      </c>
      <c r="C8" s="3">
        <v>106.88</v>
      </c>
      <c r="D8" s="3">
        <v>107.77</v>
      </c>
      <c r="E8" s="3">
        <v>105.26</v>
      </c>
      <c r="F8" s="3">
        <v>106.27</v>
      </c>
      <c r="G8" s="3">
        <v>-0.5</v>
      </c>
      <c r="H8" s="6">
        <v>-0.0047</v>
      </c>
      <c r="I8" s="15">
        <v>44914.0</v>
      </c>
      <c r="J8" s="15">
        <v>71925.0</v>
      </c>
    </row>
    <row r="9">
      <c r="A9" s="4" t="s">
        <v>9</v>
      </c>
      <c r="B9" s="13">
        <f t="shared" si="1"/>
        <v>41207</v>
      </c>
      <c r="C9" s="3">
        <v>106.25</v>
      </c>
      <c r="D9" s="3">
        <v>107.52</v>
      </c>
      <c r="E9" s="3">
        <v>105.81</v>
      </c>
      <c r="F9" s="3">
        <v>106.74</v>
      </c>
      <c r="G9" s="3">
        <v>0.47</v>
      </c>
      <c r="H9" s="3">
        <v>0.0044</v>
      </c>
      <c r="I9" s="15">
        <v>63132.0</v>
      </c>
      <c r="J9" s="15">
        <v>76225.0</v>
      </c>
    </row>
    <row r="10">
      <c r="A10" s="14">
        <v>41199.0</v>
      </c>
      <c r="B10" s="13">
        <f t="shared" si="1"/>
        <v>41208</v>
      </c>
      <c r="C10" s="3">
        <v>106.72</v>
      </c>
      <c r="D10" s="3">
        <v>107.87</v>
      </c>
      <c r="E10" s="3">
        <v>105.62</v>
      </c>
      <c r="F10" s="3">
        <v>107.75</v>
      </c>
      <c r="G10" s="3">
        <v>1.01</v>
      </c>
      <c r="H10" s="3">
        <v>0.0095</v>
      </c>
      <c r="I10" s="15">
        <v>40096.0</v>
      </c>
      <c r="J10" s="15">
        <v>77213.0</v>
      </c>
    </row>
    <row r="11">
      <c r="A11" s="8">
        <v>112.64</v>
      </c>
      <c r="B11" s="13">
        <f t="shared" si="1"/>
        <v>41211</v>
      </c>
      <c r="C11" s="3">
        <v>107.54</v>
      </c>
      <c r="D11" s="3">
        <v>108.3</v>
      </c>
      <c r="E11" s="3">
        <v>106.64</v>
      </c>
      <c r="F11" s="3">
        <v>107.34</v>
      </c>
      <c r="G11" s="3">
        <v>-0.41</v>
      </c>
      <c r="H11" s="6">
        <v>-0.0038</v>
      </c>
      <c r="I11" s="15">
        <v>54867.0</v>
      </c>
      <c r="J11" s="15">
        <v>82192.0</v>
      </c>
    </row>
    <row r="12">
      <c r="A12" s="8">
        <v>112.99</v>
      </c>
      <c r="B12" s="13">
        <f t="shared" si="1"/>
        <v>41212</v>
      </c>
      <c r="C12" s="3">
        <v>106.92</v>
      </c>
      <c r="D12" s="3">
        <v>107.97</v>
      </c>
      <c r="E12" s="3">
        <v>106.71</v>
      </c>
      <c r="F12" s="3">
        <v>107.07</v>
      </c>
      <c r="G12" s="3">
        <v>-0.27</v>
      </c>
      <c r="H12" s="6">
        <v>-0.0025</v>
      </c>
      <c r="I12" s="15">
        <v>54654.0</v>
      </c>
      <c r="J12" s="15">
        <v>86761.0</v>
      </c>
    </row>
    <row r="13">
      <c r="A13" s="8">
        <v>111.64</v>
      </c>
      <c r="B13" s="13">
        <f t="shared" si="1"/>
        <v>41213</v>
      </c>
      <c r="C13" s="3">
        <v>107.01</v>
      </c>
      <c r="D13" s="3">
        <v>107.73</v>
      </c>
      <c r="E13" s="3">
        <v>106.36</v>
      </c>
      <c r="F13" s="3">
        <v>106.73</v>
      </c>
      <c r="G13" s="3">
        <v>-0.34</v>
      </c>
      <c r="H13" s="6">
        <v>-0.0032</v>
      </c>
      <c r="I13" s="15">
        <v>51138.0</v>
      </c>
      <c r="J13" s="15">
        <v>93712.0</v>
      </c>
    </row>
    <row r="14">
      <c r="A14" s="8">
        <v>112.02</v>
      </c>
      <c r="B14" s="5">
        <f t="shared" si="1"/>
        <v>41214</v>
      </c>
      <c r="C14" s="3">
        <v>106.62</v>
      </c>
      <c r="D14" s="3">
        <v>107.15</v>
      </c>
      <c r="E14" s="3">
        <v>106.06</v>
      </c>
      <c r="F14" s="3">
        <v>106.7</v>
      </c>
      <c r="G14" s="3">
        <v>-0.03</v>
      </c>
      <c r="H14" s="6">
        <v>-3.0E-4</v>
      </c>
      <c r="I14" s="15">
        <v>68405.0</v>
      </c>
      <c r="J14" s="15">
        <v>95532.0</v>
      </c>
    </row>
    <row r="15">
      <c r="A15" s="11">
        <v>-0.64</v>
      </c>
      <c r="B15" s="5">
        <f t="shared" si="1"/>
        <v>41215</v>
      </c>
      <c r="C15" s="3">
        <v>106.62</v>
      </c>
      <c r="D15" s="3">
        <v>107.3</v>
      </c>
      <c r="E15" s="3">
        <v>104.18</v>
      </c>
      <c r="F15" s="3">
        <v>104.38</v>
      </c>
      <c r="G15" s="3">
        <v>-2.32</v>
      </c>
      <c r="H15" s="6">
        <v>-0.0217</v>
      </c>
      <c r="I15" s="15">
        <v>58951.0</v>
      </c>
      <c r="J15" s="15">
        <v>100314.0</v>
      </c>
    </row>
    <row r="16">
      <c r="A16" s="12">
        <v>-0.0057</v>
      </c>
      <c r="B16" s="5">
        <f t="shared" si="1"/>
        <v>41218</v>
      </c>
      <c r="C16" s="3">
        <v>104.1</v>
      </c>
      <c r="D16" s="3">
        <v>106.66</v>
      </c>
      <c r="E16" s="3">
        <v>103.53</v>
      </c>
      <c r="F16" s="3">
        <v>106.27</v>
      </c>
      <c r="G16" s="3">
        <v>1.89</v>
      </c>
      <c r="H16" s="3">
        <v>0.0181</v>
      </c>
      <c r="I16" s="15">
        <v>53267.0</v>
      </c>
      <c r="J16" s="15">
        <v>103461.0</v>
      </c>
    </row>
    <row r="17">
      <c r="A17" s="17">
        <v>36590.0</v>
      </c>
      <c r="B17" s="5">
        <f t="shared" si="1"/>
        <v>41219</v>
      </c>
      <c r="C17" s="3">
        <v>106.19</v>
      </c>
      <c r="D17" s="3">
        <v>109.65</v>
      </c>
      <c r="E17" s="3">
        <v>105.59</v>
      </c>
      <c r="F17" s="3">
        <v>109.43</v>
      </c>
      <c r="G17" s="3">
        <v>3.16</v>
      </c>
      <c r="H17" s="3">
        <v>0.0297</v>
      </c>
      <c r="I17" s="15">
        <v>64334.0</v>
      </c>
      <c r="J17" s="15">
        <v>110762.0</v>
      </c>
    </row>
    <row r="18">
      <c r="A18" s="17">
        <v>66534.0</v>
      </c>
      <c r="B18" s="5">
        <f t="shared" si="1"/>
        <v>41220</v>
      </c>
      <c r="C18" s="3">
        <v>109.04</v>
      </c>
      <c r="D18" s="3">
        <v>109.95</v>
      </c>
      <c r="E18" s="3">
        <v>105.12</v>
      </c>
      <c r="F18" s="3">
        <v>105.43</v>
      </c>
      <c r="G18" s="3">
        <v>-4.0</v>
      </c>
      <c r="H18" s="6">
        <v>-0.0366</v>
      </c>
      <c r="I18" s="15">
        <v>74448.0</v>
      </c>
      <c r="J18" s="15">
        <v>124906.0</v>
      </c>
    </row>
    <row r="19">
      <c r="A19" s="14">
        <v>41200.0</v>
      </c>
      <c r="B19" s="5">
        <f t="shared" si="1"/>
        <v>41221</v>
      </c>
      <c r="C19" s="3">
        <v>105.55</v>
      </c>
      <c r="D19" s="3">
        <v>106.67</v>
      </c>
      <c r="E19" s="3">
        <v>104.73</v>
      </c>
      <c r="F19" s="3">
        <v>105.87</v>
      </c>
      <c r="G19" s="3">
        <v>0.44</v>
      </c>
      <c r="H19" s="3">
        <v>0.0042</v>
      </c>
      <c r="I19" s="15">
        <v>61348.0</v>
      </c>
      <c r="J19" s="15">
        <v>132575.0</v>
      </c>
    </row>
    <row r="20">
      <c r="A20" s="8">
        <v>111.91</v>
      </c>
      <c r="B20" s="5">
        <f t="shared" si="1"/>
        <v>41222</v>
      </c>
      <c r="C20" s="3">
        <v>105.74</v>
      </c>
      <c r="D20" s="3">
        <v>108.1</v>
      </c>
      <c r="E20" s="3">
        <v>104.83</v>
      </c>
      <c r="F20" s="3">
        <v>107.74</v>
      </c>
      <c r="G20" s="3">
        <v>1.87</v>
      </c>
      <c r="H20" s="3">
        <v>0.0177</v>
      </c>
      <c r="I20" s="15">
        <v>72311.0</v>
      </c>
      <c r="J20" s="15">
        <v>139732.0</v>
      </c>
    </row>
    <row r="21">
      <c r="A21" s="8">
        <v>112.37</v>
      </c>
      <c r="B21" s="13">
        <f t="shared" si="1"/>
        <v>41225</v>
      </c>
      <c r="C21" s="3">
        <v>107.59</v>
      </c>
      <c r="D21" s="3">
        <v>108.63</v>
      </c>
      <c r="E21" s="3">
        <v>106.84</v>
      </c>
      <c r="F21" s="3">
        <v>107.54</v>
      </c>
      <c r="G21" s="3">
        <v>-0.2</v>
      </c>
      <c r="H21" s="6">
        <v>-0.0019</v>
      </c>
      <c r="I21" s="15">
        <v>67786.0</v>
      </c>
      <c r="J21" s="15">
        <v>147564.0</v>
      </c>
    </row>
    <row r="22">
      <c r="A22" s="8">
        <v>110.49</v>
      </c>
      <c r="B22" s="13">
        <f t="shared" si="1"/>
        <v>41226</v>
      </c>
      <c r="C22" s="3">
        <v>107.2</v>
      </c>
      <c r="D22" s="3">
        <v>107.37</v>
      </c>
      <c r="E22" s="3">
        <v>106.0</v>
      </c>
      <c r="F22" s="3">
        <v>106.78</v>
      </c>
      <c r="G22" s="3">
        <v>-0.76</v>
      </c>
      <c r="H22" s="6">
        <v>-0.0071</v>
      </c>
      <c r="I22" s="15">
        <v>61627.0</v>
      </c>
      <c r="J22" s="15">
        <v>156014.0</v>
      </c>
    </row>
    <row r="23">
      <c r="A23" s="8">
        <v>111.18</v>
      </c>
      <c r="B23" s="13">
        <f t="shared" si="1"/>
        <v>41227</v>
      </c>
      <c r="C23" s="3">
        <v>106.63</v>
      </c>
      <c r="D23" s="3">
        <v>108.65</v>
      </c>
      <c r="E23" s="3">
        <v>106.35</v>
      </c>
      <c r="F23" s="3">
        <v>107.84</v>
      </c>
      <c r="G23" s="3">
        <v>1.06</v>
      </c>
      <c r="H23" s="3">
        <v>0.009899999999999999</v>
      </c>
      <c r="I23" s="15">
        <v>92150.0</v>
      </c>
      <c r="J23" s="15">
        <v>152402.0</v>
      </c>
    </row>
    <row r="24">
      <c r="A24" s="11">
        <v>-0.84</v>
      </c>
      <c r="B24" s="13">
        <f t="shared" si="1"/>
        <v>41228</v>
      </c>
      <c r="C24" s="3">
        <v>107.96</v>
      </c>
      <c r="D24" s="3">
        <v>108.91</v>
      </c>
      <c r="E24" s="3">
        <v>106.62</v>
      </c>
      <c r="F24" s="3">
        <v>107.33</v>
      </c>
      <c r="G24" s="3">
        <v>-0.51</v>
      </c>
      <c r="H24" s="6">
        <v>-0.0047</v>
      </c>
      <c r="I24" s="15">
        <v>78629.0</v>
      </c>
      <c r="J24" s="15">
        <v>156463.0</v>
      </c>
    </row>
    <row r="25">
      <c r="A25" s="12">
        <v>-0.0075</v>
      </c>
      <c r="B25" s="13">
        <f t="shared" si="1"/>
        <v>41229</v>
      </c>
      <c r="C25" s="3">
        <v>107.02</v>
      </c>
      <c r="D25" s="3">
        <v>108.45</v>
      </c>
      <c r="E25" s="3">
        <v>107.02</v>
      </c>
      <c r="F25" s="3">
        <v>108.2</v>
      </c>
      <c r="G25" s="3">
        <v>0.87</v>
      </c>
      <c r="H25" s="3">
        <v>0.008100000000000001</v>
      </c>
      <c r="I25" s="15">
        <v>108743.0</v>
      </c>
      <c r="J25" s="15">
        <v>160587.0</v>
      </c>
    </row>
    <row r="26">
      <c r="A26" s="17">
        <v>34010.0</v>
      </c>
      <c r="B26" s="13">
        <f t="shared" si="1"/>
        <v>41232</v>
      </c>
      <c r="C26" s="3">
        <v>108.68</v>
      </c>
      <c r="D26" s="3">
        <v>111.38</v>
      </c>
      <c r="E26" s="3">
        <v>108.57</v>
      </c>
      <c r="F26" s="3">
        <v>110.9</v>
      </c>
      <c r="G26" s="3">
        <v>2.7</v>
      </c>
      <c r="H26" s="3">
        <v>0.025</v>
      </c>
      <c r="I26" s="15">
        <v>98287.0</v>
      </c>
      <c r="J26" s="15">
        <v>161288.0</v>
      </c>
    </row>
    <row r="27">
      <c r="A27" s="17">
        <v>67637.0</v>
      </c>
      <c r="B27" s="13">
        <f t="shared" si="1"/>
        <v>41233</v>
      </c>
      <c r="C27" s="3">
        <v>111.0</v>
      </c>
      <c r="D27" s="3">
        <v>111.09</v>
      </c>
      <c r="E27" s="3">
        <v>108.29</v>
      </c>
      <c r="F27" s="3">
        <v>109.08</v>
      </c>
      <c r="G27" s="3">
        <v>-1.82</v>
      </c>
      <c r="H27" s="6">
        <v>-0.0164</v>
      </c>
      <c r="I27" s="15">
        <v>90407.0</v>
      </c>
      <c r="J27" s="15">
        <v>163116.0</v>
      </c>
    </row>
    <row r="28">
      <c r="A28" s="14">
        <v>41201.0</v>
      </c>
      <c r="B28" s="13">
        <f t="shared" si="1"/>
        <v>41234</v>
      </c>
      <c r="C28" s="3">
        <v>109.75</v>
      </c>
      <c r="D28" s="3">
        <v>110.62</v>
      </c>
      <c r="E28" s="3">
        <v>108.77</v>
      </c>
      <c r="F28" s="3">
        <v>110.04</v>
      </c>
      <c r="G28" s="3">
        <v>0.96</v>
      </c>
      <c r="H28" s="3">
        <v>0.0088</v>
      </c>
      <c r="I28" s="15">
        <v>85049.0</v>
      </c>
      <c r="J28" s="15">
        <v>164585.0</v>
      </c>
    </row>
    <row r="29">
      <c r="A29" s="8">
        <v>111.25</v>
      </c>
      <c r="B29" s="13">
        <f t="shared" si="1"/>
        <v>41235</v>
      </c>
      <c r="C29" s="3">
        <v>110.13</v>
      </c>
      <c r="D29" s="3">
        <v>110.3</v>
      </c>
      <c r="E29" s="3">
        <v>109.34</v>
      </c>
      <c r="F29" s="3">
        <v>109.73</v>
      </c>
      <c r="G29" s="3">
        <v>-0.31</v>
      </c>
      <c r="H29" s="6">
        <v>-0.0028</v>
      </c>
      <c r="I29" s="15">
        <v>24551.0</v>
      </c>
      <c r="J29" s="15">
        <v>166584.0</v>
      </c>
    </row>
    <row r="30">
      <c r="A30" s="8">
        <v>111.87</v>
      </c>
      <c r="B30" s="13">
        <f t="shared" si="1"/>
        <v>41236</v>
      </c>
      <c r="C30" s="3">
        <v>109.63</v>
      </c>
      <c r="D30" s="3">
        <v>110.71</v>
      </c>
      <c r="E30" s="3">
        <v>109.33</v>
      </c>
      <c r="F30" s="3">
        <v>110.51</v>
      </c>
      <c r="G30" s="3">
        <v>0.78</v>
      </c>
      <c r="H30" s="3">
        <v>0.0070999999999999995</v>
      </c>
      <c r="I30" s="15">
        <v>49617.0</v>
      </c>
      <c r="J30" s="15">
        <v>175416.0</v>
      </c>
    </row>
    <row r="31">
      <c r="A31" s="8">
        <v>108.62</v>
      </c>
      <c r="B31" s="13">
        <f t="shared" si="1"/>
        <v>41239</v>
      </c>
      <c r="C31" s="3">
        <v>110.3</v>
      </c>
      <c r="D31" s="3">
        <v>110.57</v>
      </c>
      <c r="E31" s="3">
        <v>109.47</v>
      </c>
      <c r="F31" s="3">
        <v>110.09</v>
      </c>
      <c r="G31" s="3">
        <v>-0.42</v>
      </c>
      <c r="H31" s="6">
        <v>-0.0038</v>
      </c>
      <c r="I31" s="15">
        <v>61785.0</v>
      </c>
      <c r="J31" s="15">
        <v>179455.0</v>
      </c>
    </row>
    <row r="32">
      <c r="A32" s="8">
        <v>108.77</v>
      </c>
      <c r="B32" s="13">
        <f t="shared" si="1"/>
        <v>41240</v>
      </c>
      <c r="C32" s="3">
        <v>110.2</v>
      </c>
      <c r="D32" s="3">
        <v>110.51</v>
      </c>
      <c r="E32" s="3">
        <v>108.6</v>
      </c>
      <c r="F32" s="3">
        <v>109.12</v>
      </c>
      <c r="G32" s="3">
        <v>-0.97</v>
      </c>
      <c r="H32" s="6">
        <v>-0.0088</v>
      </c>
      <c r="I32" s="15">
        <v>84229.0</v>
      </c>
      <c r="J32" s="15">
        <v>192021.0</v>
      </c>
    </row>
    <row r="33">
      <c r="A33" s="11">
        <v>-2.41</v>
      </c>
      <c r="B33" s="13">
        <f t="shared" si="1"/>
        <v>41241</v>
      </c>
      <c r="C33" s="3">
        <v>109.2</v>
      </c>
      <c r="D33" s="3">
        <v>109.41</v>
      </c>
      <c r="E33" s="3">
        <v>107.63</v>
      </c>
      <c r="F33" s="3">
        <v>108.64</v>
      </c>
      <c r="G33" s="3">
        <v>-0.48</v>
      </c>
      <c r="H33" s="6">
        <v>-0.0044</v>
      </c>
      <c r="I33" s="15">
        <v>91771.0</v>
      </c>
      <c r="J33" s="15">
        <v>192005.0</v>
      </c>
    </row>
    <row r="34">
      <c r="A34" s="12">
        <v>-0.0217</v>
      </c>
      <c r="B34" s="13">
        <f t="shared" si="1"/>
        <v>41242</v>
      </c>
      <c r="C34" s="3">
        <v>108.88</v>
      </c>
      <c r="D34" s="3">
        <v>110.34</v>
      </c>
      <c r="E34" s="3">
        <v>108.59</v>
      </c>
      <c r="F34" s="3">
        <v>109.84</v>
      </c>
      <c r="G34" s="3">
        <v>1.2</v>
      </c>
      <c r="H34" s="3">
        <v>0.011000000000000001</v>
      </c>
      <c r="I34" s="15">
        <v>143658.0</v>
      </c>
      <c r="J34" s="15">
        <v>208074.0</v>
      </c>
    </row>
    <row r="35">
      <c r="A35" s="17">
        <v>38340.0</v>
      </c>
      <c r="B35" s="13">
        <f t="shared" si="1"/>
        <v>41243</v>
      </c>
      <c r="C35" s="3">
        <v>109.58</v>
      </c>
      <c r="D35" s="3">
        <v>110.36</v>
      </c>
      <c r="E35" s="3">
        <v>109.34</v>
      </c>
      <c r="F35" s="3">
        <v>110.25</v>
      </c>
      <c r="G35" s="3">
        <v>0.41</v>
      </c>
      <c r="H35" s="3">
        <v>0.0037</v>
      </c>
      <c r="I35" s="15">
        <v>93305.0</v>
      </c>
      <c r="J35" s="15">
        <v>198324.0</v>
      </c>
    </row>
    <row r="36">
      <c r="A36" s="17">
        <v>68202.0</v>
      </c>
      <c r="B36" s="5">
        <f t="shared" si="1"/>
        <v>41246</v>
      </c>
      <c r="C36" s="3">
        <v>110.18</v>
      </c>
      <c r="D36" s="3">
        <v>111.35</v>
      </c>
      <c r="E36" s="3">
        <v>109.69</v>
      </c>
      <c r="F36" s="3">
        <v>110.02</v>
      </c>
      <c r="G36" s="3">
        <v>-0.23</v>
      </c>
      <c r="H36" s="6">
        <v>-0.0021</v>
      </c>
      <c r="I36" s="15">
        <v>109768.0</v>
      </c>
      <c r="J36" s="15">
        <v>208880.0</v>
      </c>
    </row>
    <row r="37">
      <c r="A37" s="14">
        <v>41204.0</v>
      </c>
      <c r="B37" s="5">
        <f t="shared" si="1"/>
        <v>41247</v>
      </c>
      <c r="C37" s="3">
        <v>110.04</v>
      </c>
      <c r="D37" s="3">
        <v>110.04</v>
      </c>
      <c r="E37" s="3">
        <v>108.36</v>
      </c>
      <c r="F37" s="3">
        <v>108.93</v>
      </c>
      <c r="G37" s="3">
        <v>-1.09</v>
      </c>
      <c r="H37" s="6">
        <v>-0.0099</v>
      </c>
      <c r="I37" s="15">
        <v>129734.0</v>
      </c>
      <c r="J37" s="15">
        <v>212805.0</v>
      </c>
    </row>
    <row r="38">
      <c r="A38" s="8">
        <v>108.48</v>
      </c>
      <c r="B38" s="5">
        <f t="shared" si="1"/>
        <v>41248</v>
      </c>
      <c r="C38" s="3">
        <v>108.92</v>
      </c>
      <c r="D38" s="3">
        <v>109.65</v>
      </c>
      <c r="E38" s="3">
        <v>107.72</v>
      </c>
      <c r="F38" s="3">
        <v>107.95</v>
      </c>
      <c r="G38" s="3">
        <v>-0.98</v>
      </c>
      <c r="H38" s="6">
        <v>-0.009</v>
      </c>
      <c r="I38" s="15">
        <v>114598.0</v>
      </c>
      <c r="J38" s="15">
        <v>235236.0</v>
      </c>
    </row>
    <row r="39">
      <c r="A39" s="8">
        <v>109.64</v>
      </c>
      <c r="B39" s="5">
        <f t="shared" si="1"/>
        <v>41249</v>
      </c>
      <c r="C39" s="3">
        <v>107.75</v>
      </c>
      <c r="D39" s="3">
        <v>108.3</v>
      </c>
      <c r="E39" s="3">
        <v>105.86</v>
      </c>
      <c r="F39" s="3">
        <v>106.26</v>
      </c>
      <c r="G39" s="3">
        <v>-1.69</v>
      </c>
      <c r="H39" s="6">
        <v>-0.0157</v>
      </c>
      <c r="I39" s="15">
        <v>131470.0</v>
      </c>
      <c r="J39" s="15">
        <v>252533.0</v>
      </c>
    </row>
    <row r="40">
      <c r="A40" s="8">
        <v>107.75</v>
      </c>
      <c r="B40" s="5">
        <f t="shared" si="1"/>
        <v>41250</v>
      </c>
      <c r="C40" s="3">
        <v>106.15</v>
      </c>
      <c r="D40" s="3">
        <v>107.04</v>
      </c>
      <c r="E40" s="3">
        <v>105.8</v>
      </c>
      <c r="F40" s="3">
        <v>106.17</v>
      </c>
      <c r="G40" s="3">
        <v>-0.09</v>
      </c>
      <c r="H40" s="6">
        <v>-8.0E-4</v>
      </c>
      <c r="I40" s="15">
        <v>141476.0</v>
      </c>
      <c r="J40" s="15">
        <v>274025.0</v>
      </c>
    </row>
    <row r="41">
      <c r="A41" s="8">
        <v>108.05</v>
      </c>
      <c r="B41" s="13">
        <f t="shared" si="1"/>
        <v>41253</v>
      </c>
      <c r="C41" s="3">
        <v>106.27</v>
      </c>
      <c r="D41" s="3">
        <v>107.52</v>
      </c>
      <c r="E41" s="3">
        <v>105.93</v>
      </c>
      <c r="F41" s="3">
        <v>106.21</v>
      </c>
      <c r="G41" s="3">
        <v>0.04</v>
      </c>
      <c r="H41" s="3">
        <v>4.0E-4</v>
      </c>
      <c r="I41" s="15">
        <v>158466.0</v>
      </c>
      <c r="J41" s="15">
        <v>291262.0</v>
      </c>
    </row>
    <row r="42">
      <c r="A42" s="11">
        <v>-0.72</v>
      </c>
      <c r="B42" s="13">
        <f t="shared" si="1"/>
        <v>41254</v>
      </c>
      <c r="C42" s="3">
        <v>106.18</v>
      </c>
      <c r="D42" s="3">
        <v>107.17</v>
      </c>
      <c r="E42" s="3">
        <v>105.98</v>
      </c>
      <c r="F42" s="3">
        <v>106.69</v>
      </c>
      <c r="G42" s="3">
        <v>0.48</v>
      </c>
      <c r="H42" s="3">
        <v>0.0045000000000000005</v>
      </c>
      <c r="I42" s="15">
        <v>164821.0</v>
      </c>
      <c r="J42" s="15">
        <v>301990.0</v>
      </c>
    </row>
    <row r="43">
      <c r="A43" s="12">
        <v>-0.0066</v>
      </c>
      <c r="B43" s="13">
        <f t="shared" si="1"/>
        <v>41255</v>
      </c>
      <c r="C43" s="3">
        <v>106.77</v>
      </c>
      <c r="D43" s="3">
        <v>108.92</v>
      </c>
      <c r="E43" s="3">
        <v>106.77</v>
      </c>
      <c r="F43" s="3">
        <v>108.02</v>
      </c>
      <c r="G43" s="3">
        <v>1.33</v>
      </c>
      <c r="H43" s="3">
        <v>0.0125</v>
      </c>
      <c r="I43" s="15">
        <v>233210.0</v>
      </c>
      <c r="J43" s="15">
        <v>308779.0</v>
      </c>
    </row>
    <row r="44">
      <c r="A44" s="17">
        <v>39180.0</v>
      </c>
      <c r="B44" s="13">
        <f t="shared" si="1"/>
        <v>41256</v>
      </c>
      <c r="C44" s="3">
        <v>107.95</v>
      </c>
      <c r="D44" s="3">
        <v>108.13</v>
      </c>
      <c r="E44" s="3">
        <v>106.38</v>
      </c>
      <c r="F44" s="3">
        <v>106.46</v>
      </c>
      <c r="G44" s="3">
        <v>-1.56</v>
      </c>
      <c r="H44" s="6">
        <v>-0.0144</v>
      </c>
      <c r="I44" s="15">
        <v>188677.0</v>
      </c>
      <c r="J44" s="15">
        <v>313795.0</v>
      </c>
    </row>
    <row r="45">
      <c r="A45" s="17">
        <v>70811.0</v>
      </c>
      <c r="B45" s="13">
        <f t="shared" si="1"/>
        <v>41257</v>
      </c>
      <c r="C45" s="3">
        <v>106.62</v>
      </c>
      <c r="D45" s="3">
        <v>108.4</v>
      </c>
      <c r="E45" s="3">
        <v>106.55</v>
      </c>
      <c r="F45" s="3">
        <v>108.18</v>
      </c>
      <c r="G45" s="3">
        <v>1.72</v>
      </c>
      <c r="H45" s="3">
        <v>0.016200000000000003</v>
      </c>
      <c r="I45" s="15">
        <v>169515.0</v>
      </c>
      <c r="J45" s="15">
        <v>320097.0</v>
      </c>
    </row>
    <row r="46">
      <c r="A46" s="14">
        <v>41205.0</v>
      </c>
      <c r="B46" s="13">
        <f t="shared" si="1"/>
        <v>41260</v>
      </c>
      <c r="C46" s="3">
        <v>108.3</v>
      </c>
      <c r="D46" s="3">
        <v>108.5</v>
      </c>
      <c r="E46" s="3">
        <v>107.58</v>
      </c>
      <c r="F46" s="3">
        <v>107.64</v>
      </c>
      <c r="G46" s="3">
        <v>-0.54</v>
      </c>
      <c r="H46" s="6">
        <v>-0.005</v>
      </c>
      <c r="I46" s="15">
        <v>129067.0</v>
      </c>
      <c r="J46" s="15">
        <v>310466.0</v>
      </c>
    </row>
    <row r="47">
      <c r="A47" s="8">
        <v>108.25</v>
      </c>
      <c r="B47" s="13">
        <f t="shared" si="1"/>
        <v>41261</v>
      </c>
      <c r="C47" s="3">
        <v>107.98</v>
      </c>
      <c r="D47" s="3">
        <v>108.98</v>
      </c>
      <c r="E47" s="3">
        <v>107.93</v>
      </c>
      <c r="F47" s="3">
        <v>108.84</v>
      </c>
      <c r="G47" s="3">
        <v>1.2</v>
      </c>
      <c r="H47" s="3">
        <v>0.0111</v>
      </c>
      <c r="I47" s="15">
        <v>137263.0</v>
      </c>
      <c r="J47" s="15">
        <v>307938.0</v>
      </c>
    </row>
    <row r="48">
      <c r="A48" s="8">
        <v>108.25</v>
      </c>
      <c r="B48" s="13">
        <f t="shared" si="1"/>
        <v>41262</v>
      </c>
      <c r="C48" s="3">
        <v>108.9</v>
      </c>
      <c r="D48" s="3">
        <v>110.48</v>
      </c>
      <c r="E48" s="3">
        <v>108.74</v>
      </c>
      <c r="F48" s="3">
        <v>110.36</v>
      </c>
      <c r="G48" s="3">
        <v>1.52</v>
      </c>
      <c r="H48" s="3">
        <v>0.013999999999999999</v>
      </c>
      <c r="I48" s="15">
        <v>162382.0</v>
      </c>
      <c r="J48" s="15">
        <v>313455.0</v>
      </c>
    </row>
    <row r="49">
      <c r="A49" s="8">
        <v>105.92</v>
      </c>
      <c r="B49" s="13">
        <f t="shared" si="1"/>
        <v>41263</v>
      </c>
      <c r="C49" s="3">
        <v>110.1</v>
      </c>
      <c r="D49" s="3">
        <v>110.66</v>
      </c>
      <c r="E49" s="3">
        <v>109.7</v>
      </c>
      <c r="F49" s="3">
        <v>110.2</v>
      </c>
      <c r="G49" s="3">
        <v>-0.16</v>
      </c>
      <c r="H49" s="6">
        <v>-0.0014</v>
      </c>
      <c r="I49" s="15">
        <v>136537.0</v>
      </c>
      <c r="J49" s="15">
        <v>309362.0</v>
      </c>
    </row>
    <row r="50">
      <c r="A50" s="8">
        <v>106.77</v>
      </c>
      <c r="B50" s="13">
        <f t="shared" si="1"/>
        <v>41264</v>
      </c>
      <c r="C50" s="3">
        <v>110.2</v>
      </c>
      <c r="D50" s="3">
        <v>110.28</v>
      </c>
      <c r="E50" s="3">
        <v>108.66</v>
      </c>
      <c r="F50" s="3">
        <v>108.97</v>
      </c>
      <c r="G50" s="3">
        <v>-1.23</v>
      </c>
      <c r="H50" s="6">
        <v>-0.0112</v>
      </c>
      <c r="I50" s="15">
        <v>132651.0</v>
      </c>
      <c r="J50" s="15">
        <v>301088.0</v>
      </c>
    </row>
    <row r="51">
      <c r="A51" s="11">
        <v>-1.28</v>
      </c>
      <c r="B51" s="13">
        <f t="shared" si="1"/>
        <v>41267</v>
      </c>
      <c r="C51" s="3">
        <v>109.02</v>
      </c>
      <c r="D51" s="3">
        <v>109.22</v>
      </c>
      <c r="E51" s="3">
        <v>108.13</v>
      </c>
      <c r="F51" s="3">
        <v>108.8</v>
      </c>
      <c r="G51" s="3">
        <v>-0.17</v>
      </c>
      <c r="H51" s="6">
        <v>-0.0016</v>
      </c>
      <c r="I51" s="15">
        <v>49454.0</v>
      </c>
      <c r="J51" s="15">
        <v>297397.0</v>
      </c>
    </row>
    <row r="52">
      <c r="A52" s="12">
        <v>-0.0118</v>
      </c>
      <c r="B52" s="13">
        <f t="shared" si="1"/>
        <v>41269</v>
      </c>
      <c r="C52" s="3">
        <v>109.15</v>
      </c>
      <c r="D52" s="3">
        <v>111.52</v>
      </c>
      <c r="E52" s="3">
        <v>109.0</v>
      </c>
      <c r="F52" s="3">
        <v>111.07</v>
      </c>
      <c r="G52" s="3">
        <v>2.27</v>
      </c>
      <c r="H52" s="3">
        <v>0.0209</v>
      </c>
      <c r="I52" s="15">
        <v>74970.0</v>
      </c>
      <c r="J52" s="15">
        <v>295547.0</v>
      </c>
    </row>
    <row r="53">
      <c r="A53" s="17">
        <v>42016.0</v>
      </c>
      <c r="B53" s="13">
        <f t="shared" si="1"/>
        <v>41270</v>
      </c>
      <c r="C53" s="3">
        <v>110.78</v>
      </c>
      <c r="D53" s="3">
        <v>111.33</v>
      </c>
      <c r="E53" s="3">
        <v>110.1</v>
      </c>
      <c r="F53" s="3">
        <v>110.8</v>
      </c>
      <c r="G53" s="3">
        <v>-0.27</v>
      </c>
      <c r="H53" s="6">
        <v>-0.0024</v>
      </c>
      <c r="I53" s="15">
        <v>104699.0</v>
      </c>
      <c r="J53" s="15">
        <v>288349.0</v>
      </c>
    </row>
    <row r="54">
      <c r="A54" s="17">
        <v>70887.0</v>
      </c>
      <c r="B54" s="13">
        <f t="shared" si="1"/>
        <v>41271</v>
      </c>
      <c r="C54" s="3">
        <v>111.24</v>
      </c>
      <c r="D54" s="3">
        <v>111.38</v>
      </c>
      <c r="E54" s="3">
        <v>109.83</v>
      </c>
      <c r="F54" s="3">
        <v>110.62</v>
      </c>
      <c r="G54" s="3">
        <v>-0.18</v>
      </c>
      <c r="H54" s="6">
        <v>-0.0016</v>
      </c>
      <c r="I54" s="15">
        <v>117889.0</v>
      </c>
      <c r="J54" s="15">
        <v>275415.0</v>
      </c>
    </row>
    <row r="55">
      <c r="A55" s="14">
        <v>41206.0</v>
      </c>
      <c r="B55" s="13">
        <f t="shared" si="1"/>
        <v>41274</v>
      </c>
      <c r="C55" s="3">
        <v>110.35</v>
      </c>
      <c r="D55" s="3">
        <v>111.34</v>
      </c>
      <c r="E55" s="3">
        <v>109.38</v>
      </c>
      <c r="F55" s="3">
        <v>111.11</v>
      </c>
      <c r="G55" s="3">
        <v>0.49</v>
      </c>
      <c r="H55" s="3">
        <v>0.0044</v>
      </c>
      <c r="I55" s="15">
        <v>98677.0</v>
      </c>
      <c r="J55" s="15">
        <v>266159.0</v>
      </c>
    </row>
    <row r="56">
      <c r="A56" s="8">
        <v>106.88</v>
      </c>
      <c r="B56" s="5">
        <f t="shared" si="1"/>
        <v>41276</v>
      </c>
      <c r="C56" s="3">
        <v>111.5</v>
      </c>
      <c r="D56" s="3">
        <v>112.9</v>
      </c>
      <c r="E56" s="3">
        <v>111.27</v>
      </c>
      <c r="F56" s="3">
        <v>112.47</v>
      </c>
      <c r="G56" s="3">
        <v>1.36</v>
      </c>
      <c r="H56" s="3">
        <v>0.012199999999999999</v>
      </c>
      <c r="I56" s="15">
        <v>182884.0</v>
      </c>
      <c r="J56" s="15">
        <v>253913.0</v>
      </c>
    </row>
    <row r="57">
      <c r="A57" s="8">
        <v>107.77</v>
      </c>
      <c r="B57" s="5">
        <f t="shared" si="1"/>
        <v>41277</v>
      </c>
      <c r="C57" s="3">
        <v>112.2</v>
      </c>
      <c r="D57" s="3">
        <v>112.42</v>
      </c>
      <c r="E57" s="3">
        <v>111.63</v>
      </c>
      <c r="F57" s="3">
        <v>112.14</v>
      </c>
      <c r="G57" s="3">
        <v>-0.33</v>
      </c>
      <c r="H57" s="6">
        <v>-0.0029</v>
      </c>
      <c r="I57" s="15">
        <v>190189.0</v>
      </c>
      <c r="J57" s="15">
        <v>218806.0</v>
      </c>
    </row>
    <row r="58">
      <c r="A58" s="8">
        <v>105.26</v>
      </c>
      <c r="B58" s="5">
        <f t="shared" si="1"/>
        <v>41278</v>
      </c>
      <c r="C58" s="3">
        <v>111.72</v>
      </c>
      <c r="D58" s="3">
        <v>111.78</v>
      </c>
      <c r="E58" s="3">
        <v>110.38</v>
      </c>
      <c r="F58" s="3">
        <v>111.31</v>
      </c>
      <c r="G58" s="3">
        <v>-0.83</v>
      </c>
      <c r="H58" s="6">
        <v>-0.0074</v>
      </c>
      <c r="I58" s="15">
        <v>191322.0</v>
      </c>
      <c r="J58" s="15">
        <v>201097.0</v>
      </c>
    </row>
    <row r="59">
      <c r="A59" s="8">
        <v>106.27</v>
      </c>
      <c r="B59" s="5">
        <f t="shared" si="1"/>
        <v>41281</v>
      </c>
      <c r="C59" s="3">
        <v>111.42</v>
      </c>
      <c r="D59" s="3">
        <v>111.69</v>
      </c>
      <c r="E59" s="3">
        <v>110.54</v>
      </c>
      <c r="F59" s="3">
        <v>111.4</v>
      </c>
      <c r="G59" s="3">
        <v>0.09</v>
      </c>
      <c r="H59" s="3">
        <v>8.0E-4</v>
      </c>
      <c r="I59" s="15">
        <v>203477.0</v>
      </c>
      <c r="J59" s="15">
        <v>169873.0</v>
      </c>
    </row>
    <row r="60">
      <c r="A60" s="11">
        <v>-0.5</v>
      </c>
      <c r="B60" s="5">
        <f t="shared" si="1"/>
        <v>41282</v>
      </c>
      <c r="C60" s="3">
        <v>111.42</v>
      </c>
      <c r="D60" s="3">
        <v>112.47</v>
      </c>
      <c r="E60" s="3">
        <v>111.12</v>
      </c>
      <c r="F60" s="3">
        <v>111.94</v>
      </c>
      <c r="G60" s="3">
        <v>0.54</v>
      </c>
      <c r="H60" s="3">
        <v>0.0048</v>
      </c>
      <c r="I60" s="15">
        <v>193452.0</v>
      </c>
      <c r="J60" s="15">
        <v>143973.0</v>
      </c>
    </row>
    <row r="61">
      <c r="A61" s="12">
        <v>-0.0047</v>
      </c>
      <c r="B61" s="5">
        <f t="shared" si="1"/>
        <v>41283</v>
      </c>
      <c r="C61" s="3">
        <v>111.9</v>
      </c>
      <c r="D61" s="3">
        <v>112.23</v>
      </c>
      <c r="E61" s="3">
        <v>111.11</v>
      </c>
      <c r="F61" s="3">
        <v>111.76</v>
      </c>
      <c r="G61" s="3">
        <v>-0.18</v>
      </c>
      <c r="H61" s="6">
        <v>-0.0016</v>
      </c>
      <c r="I61" s="15">
        <v>171890.0</v>
      </c>
      <c r="J61" s="15">
        <v>117104.0</v>
      </c>
    </row>
    <row r="62">
      <c r="A62" s="17">
        <v>44914.0</v>
      </c>
      <c r="B62" s="5">
        <f t="shared" si="1"/>
        <v>41284</v>
      </c>
      <c r="C62" s="3">
        <v>111.68</v>
      </c>
      <c r="D62" s="3">
        <v>113.29</v>
      </c>
      <c r="E62" s="3">
        <v>111.6</v>
      </c>
      <c r="F62" s="3">
        <v>111.89</v>
      </c>
      <c r="G62" s="3">
        <v>0.13</v>
      </c>
      <c r="H62" s="3">
        <v>0.0012</v>
      </c>
      <c r="I62" s="15">
        <v>196963.0</v>
      </c>
      <c r="J62" s="15">
        <v>98695.0</v>
      </c>
    </row>
    <row r="63">
      <c r="A63" s="17">
        <v>71925.0</v>
      </c>
      <c r="B63" s="5">
        <f t="shared" si="1"/>
        <v>41285</v>
      </c>
      <c r="C63" s="3">
        <v>111.95</v>
      </c>
      <c r="D63" s="3">
        <v>111.95</v>
      </c>
      <c r="E63" s="3">
        <v>109.6</v>
      </c>
      <c r="F63" s="3">
        <v>110.64</v>
      </c>
      <c r="G63" s="3">
        <v>-1.25</v>
      </c>
      <c r="H63" s="6">
        <v>-0.0112</v>
      </c>
      <c r="I63" s="15">
        <v>168004.0</v>
      </c>
      <c r="J63" s="15">
        <v>82042.0</v>
      </c>
    </row>
    <row r="64">
      <c r="A64" s="14">
        <v>41207.0</v>
      </c>
      <c r="B64" s="5">
        <f t="shared" si="1"/>
        <v>41288</v>
      </c>
      <c r="C64" s="3">
        <v>110.62</v>
      </c>
      <c r="D64" s="3">
        <v>112.15</v>
      </c>
      <c r="E64" s="3">
        <v>110.31</v>
      </c>
      <c r="F64" s="3">
        <v>111.88</v>
      </c>
      <c r="G64" s="3">
        <v>1.24</v>
      </c>
      <c r="H64" s="3">
        <v>0.011200000000000002</v>
      </c>
      <c r="I64" s="15">
        <v>110134.0</v>
      </c>
      <c r="J64" s="15">
        <v>62624.0</v>
      </c>
    </row>
    <row r="65">
      <c r="A65" s="8">
        <v>106.25</v>
      </c>
      <c r="B65" s="5">
        <f t="shared" si="1"/>
        <v>41289</v>
      </c>
      <c r="C65" s="3">
        <v>111.93</v>
      </c>
      <c r="D65" s="3">
        <v>112.46</v>
      </c>
      <c r="E65" s="3">
        <v>110.19</v>
      </c>
      <c r="F65" s="3">
        <v>110.3</v>
      </c>
      <c r="G65" s="3">
        <v>-1.58</v>
      </c>
      <c r="H65" s="6">
        <v>-0.0141</v>
      </c>
      <c r="I65" s="15">
        <v>101258.0</v>
      </c>
      <c r="J65" s="15">
        <v>24348.0</v>
      </c>
    </row>
    <row r="66">
      <c r="A66" s="8">
        <v>107.52</v>
      </c>
      <c r="B66" s="5">
        <f t="shared" si="1"/>
        <v>41290</v>
      </c>
      <c r="C66" s="3">
        <v>110.52</v>
      </c>
      <c r="D66" s="3">
        <v>110.84</v>
      </c>
      <c r="E66" s="3">
        <v>110.24</v>
      </c>
      <c r="F66" s="3">
        <v>110.61</v>
      </c>
      <c r="G66" s="3">
        <v>0.31</v>
      </c>
      <c r="H66" s="3">
        <v>0.0028000000000000004</v>
      </c>
      <c r="I66" s="15">
        <v>19705.0</v>
      </c>
      <c r="J66" s="3">
        <v>0.0</v>
      </c>
    </row>
    <row r="67">
      <c r="A67" s="8">
        <v>105.81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106.74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+0.47</f>
        <v>0.47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+0.44%</f>
        <v>0.0044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63132.0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76225.0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4">
        <v>41208.0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106.72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107.87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105.62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107.75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+1.01</f>
        <v>1.01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+0.95%</f>
        <v>0.0095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40096.0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77213.0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41211.0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107.54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108.3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106.64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107.34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-0.41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-0.0038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54867.0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82192.0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4">
        <v>41212.0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106.92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107.97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106.71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107.07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-0.27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-0.0025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54654.0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86761.0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41213.0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107.01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107.73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106.36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106.73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-0.34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-0.0032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51138.0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93712.0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41214.0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106.62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107.15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106.06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106.7</v>
      </c>
      <c r="B113" s="3" t="str">
        <f t="shared" si="1"/>
        <v/>
      </c>
    </row>
    <row r="114">
      <c r="A114" s="11">
        <v>-0.03</v>
      </c>
      <c r="B114" s="3" t="str">
        <f t="shared" si="1"/>
        <v>#REF!</v>
      </c>
    </row>
    <row r="115">
      <c r="A115" s="12">
        <v>-3.0E-4</v>
      </c>
      <c r="B115" s="3" t="str">
        <f t="shared" si="1"/>
        <v>#REF!</v>
      </c>
    </row>
    <row r="116">
      <c r="A116" s="17">
        <v>68405.0</v>
      </c>
      <c r="B116" s="3" t="str">
        <f t="shared" si="1"/>
        <v>#REF!</v>
      </c>
    </row>
    <row r="117">
      <c r="A117" s="17">
        <v>95532.0</v>
      </c>
      <c r="B117" s="3" t="str">
        <f t="shared" si="1"/>
        <v>#REF!</v>
      </c>
    </row>
    <row r="118">
      <c r="A118" s="7">
        <v>41215.0</v>
      </c>
      <c r="B118" s="3" t="str">
        <f t="shared" si="1"/>
        <v>#REF!</v>
      </c>
    </row>
    <row r="119">
      <c r="A119" s="8">
        <v>106.62</v>
      </c>
      <c r="B119" s="3" t="str">
        <f t="shared" si="1"/>
        <v>#REF!</v>
      </c>
    </row>
    <row r="120">
      <c r="A120" s="8">
        <v>107.3</v>
      </c>
      <c r="B120" s="3" t="str">
        <f t="shared" si="1"/>
        <v>#REF!</v>
      </c>
    </row>
    <row r="121">
      <c r="A121" s="8">
        <v>104.18</v>
      </c>
      <c r="B121" s="3" t="str">
        <f t="shared" si="1"/>
        <v>#REF!</v>
      </c>
    </row>
    <row r="122">
      <c r="A122" s="8">
        <v>104.38</v>
      </c>
      <c r="B122" s="3" t="str">
        <f t="shared" si="1"/>
        <v>#REF!</v>
      </c>
    </row>
    <row r="123">
      <c r="A123" s="11">
        <v>-2.32</v>
      </c>
      <c r="B123" s="3" t="str">
        <f t="shared" si="1"/>
        <v>#REF!</v>
      </c>
    </row>
    <row r="124">
      <c r="A124" s="12">
        <v>-0.0217</v>
      </c>
      <c r="B124" s="3" t="str">
        <f t="shared" si="1"/>
        <v>#REF!</v>
      </c>
    </row>
    <row r="125">
      <c r="A125" s="17">
        <v>58951.0</v>
      </c>
      <c r="B125" s="3" t="str">
        <f t="shared" si="1"/>
        <v>#REF!</v>
      </c>
    </row>
    <row r="126">
      <c r="A126" s="17">
        <v>100314.0</v>
      </c>
      <c r="B126" s="3" t="str">
        <f t="shared" si="1"/>
        <v>#REF!</v>
      </c>
    </row>
    <row r="127">
      <c r="A127" s="7">
        <v>41218.0</v>
      </c>
      <c r="B127" s="3" t="str">
        <f t="shared" si="1"/>
        <v>#REF!</v>
      </c>
    </row>
    <row r="128">
      <c r="A128" s="8">
        <v>104.1</v>
      </c>
      <c r="B128" s="3" t="str">
        <f t="shared" si="1"/>
        <v>#REF!</v>
      </c>
    </row>
    <row r="129">
      <c r="A129" s="8">
        <v>106.66</v>
      </c>
      <c r="B129" s="3" t="str">
        <f t="shared" si="1"/>
        <v>#REF!</v>
      </c>
    </row>
    <row r="130">
      <c r="A130" s="8">
        <v>103.53</v>
      </c>
      <c r="B130" s="3" t="str">
        <f t="shared" si="1"/>
        <v>#REF!</v>
      </c>
    </row>
    <row r="131">
      <c r="A131" s="8">
        <v>106.27</v>
      </c>
      <c r="B131" s="3" t="str">
        <f t="shared" si="1"/>
        <v>#REF!</v>
      </c>
    </row>
    <row r="132">
      <c r="A132" s="9">
        <f>+1.89</f>
        <v>1.89</v>
      </c>
      <c r="B132" s="3" t="str">
        <f t="shared" si="1"/>
        <v>#REF!</v>
      </c>
    </row>
    <row r="133">
      <c r="A133" s="9">
        <f>+1.81%</f>
        <v>0.0181</v>
      </c>
      <c r="B133" s="3" t="str">
        <f t="shared" si="1"/>
        <v>#REF!</v>
      </c>
    </row>
    <row r="134">
      <c r="A134" s="16">
        <v>53267.0</v>
      </c>
      <c r="B134" s="3" t="str">
        <f t="shared" si="1"/>
        <v>#REF!</v>
      </c>
    </row>
    <row r="135">
      <c r="A135" s="16">
        <v>103461.0</v>
      </c>
      <c r="B135" s="3" t="str">
        <f t="shared" si="1"/>
        <v>#REF!</v>
      </c>
    </row>
    <row r="136">
      <c r="A136" s="7">
        <v>41219.0</v>
      </c>
      <c r="B136" s="3" t="str">
        <f t="shared" si="1"/>
        <v>#REF!</v>
      </c>
    </row>
    <row r="137">
      <c r="A137" s="8">
        <v>106.19</v>
      </c>
      <c r="B137" s="3" t="str">
        <f t="shared" si="1"/>
        <v>#REF!</v>
      </c>
    </row>
    <row r="138">
      <c r="A138" s="8">
        <v>109.65</v>
      </c>
      <c r="B138" s="3" t="str">
        <f t="shared" si="1"/>
        <v>#REF!</v>
      </c>
    </row>
    <row r="139">
      <c r="A139" s="8">
        <v>105.59</v>
      </c>
      <c r="B139" s="3" t="str">
        <f t="shared" si="1"/>
        <v>#REF!</v>
      </c>
    </row>
    <row r="140">
      <c r="A140" s="8">
        <v>109.43</v>
      </c>
      <c r="B140" s="3" t="str">
        <f t="shared" si="1"/>
        <v>#REF!</v>
      </c>
    </row>
    <row r="141">
      <c r="A141" s="9">
        <f>+3.16</f>
        <v>3.16</v>
      </c>
      <c r="B141" s="3" t="str">
        <f t="shared" si="1"/>
        <v>#REF!</v>
      </c>
    </row>
    <row r="142">
      <c r="A142" s="9">
        <f>+2.97%</f>
        <v>0.0297</v>
      </c>
      <c r="B142" s="3" t="str">
        <f t="shared" si="1"/>
        <v>#REF!</v>
      </c>
    </row>
    <row r="143">
      <c r="A143" s="16">
        <v>64334.0</v>
      </c>
      <c r="B143" s="3" t="str">
        <f t="shared" si="1"/>
        <v>#REF!</v>
      </c>
    </row>
    <row r="144">
      <c r="A144" s="16">
        <v>110762.0</v>
      </c>
      <c r="B144" s="3" t="str">
        <f t="shared" si="1"/>
        <v>#REF!</v>
      </c>
    </row>
    <row r="145">
      <c r="A145" s="7">
        <v>41220.0</v>
      </c>
      <c r="B145" s="3" t="str">
        <f t="shared" si="1"/>
        <v>#REF!</v>
      </c>
    </row>
    <row r="146">
      <c r="A146" s="8">
        <v>109.04</v>
      </c>
      <c r="B146" s="3" t="str">
        <f t="shared" si="1"/>
        <v>#REF!</v>
      </c>
    </row>
    <row r="147">
      <c r="A147" s="8">
        <v>109.95</v>
      </c>
      <c r="B147" s="3" t="str">
        <f t="shared" si="1"/>
        <v>#REF!</v>
      </c>
    </row>
    <row r="148">
      <c r="A148" s="8">
        <v>105.12</v>
      </c>
      <c r="B148" s="3" t="str">
        <f t="shared" si="1"/>
        <v>#REF!</v>
      </c>
    </row>
    <row r="149">
      <c r="A149" s="8">
        <v>105.43</v>
      </c>
      <c r="B149" s="3" t="str">
        <f t="shared" si="1"/>
        <v>#REF!</v>
      </c>
    </row>
    <row r="150">
      <c r="A150" s="11">
        <v>-4.0</v>
      </c>
      <c r="B150" s="3" t="str">
        <f t="shared" si="1"/>
        <v>#REF!</v>
      </c>
    </row>
    <row r="151">
      <c r="A151" s="12">
        <v>-0.0366</v>
      </c>
      <c r="B151" s="3" t="str">
        <f t="shared" si="1"/>
        <v>#REF!</v>
      </c>
    </row>
    <row r="152">
      <c r="A152" s="17">
        <v>74448.0</v>
      </c>
      <c r="B152" s="3" t="str">
        <f t="shared" si="1"/>
        <v>#REF!</v>
      </c>
    </row>
    <row r="153">
      <c r="A153" s="17">
        <v>124906.0</v>
      </c>
      <c r="B153" s="3" t="str">
        <f t="shared" si="1"/>
        <v>#REF!</v>
      </c>
    </row>
    <row r="154">
      <c r="A154" s="7">
        <v>41221.0</v>
      </c>
      <c r="B154" s="3" t="str">
        <f t="shared" si="1"/>
        <v>#REF!</v>
      </c>
    </row>
    <row r="155">
      <c r="A155" s="8">
        <v>105.55</v>
      </c>
      <c r="B155" s="3" t="str">
        <f t="shared" si="1"/>
        <v>#REF!</v>
      </c>
    </row>
    <row r="156">
      <c r="A156" s="8">
        <v>106.67</v>
      </c>
      <c r="B156" s="3" t="str">
        <f t="shared" si="1"/>
        <v>#REF!</v>
      </c>
    </row>
    <row r="157">
      <c r="A157" s="8">
        <v>104.73</v>
      </c>
      <c r="B157" s="3" t="str">
        <f t="shared" si="1"/>
        <v>#REF!</v>
      </c>
    </row>
    <row r="158">
      <c r="A158" s="8">
        <v>105.87</v>
      </c>
      <c r="B158" s="3" t="str">
        <f t="shared" si="1"/>
        <v>#REF!</v>
      </c>
    </row>
    <row r="159">
      <c r="A159" s="9">
        <f>+0.44</f>
        <v>0.44</v>
      </c>
      <c r="B159" s="3" t="str">
        <f t="shared" si="1"/>
        <v>#REF!</v>
      </c>
    </row>
    <row r="160">
      <c r="A160" s="9">
        <f>+0.42%</f>
        <v>0.0042</v>
      </c>
      <c r="B160" s="3" t="str">
        <f t="shared" si="1"/>
        <v>#REF!</v>
      </c>
    </row>
    <row r="161">
      <c r="A161" s="16">
        <v>61348.0</v>
      </c>
      <c r="B161" s="3" t="str">
        <f t="shared" si="1"/>
        <v>#REF!</v>
      </c>
    </row>
    <row r="162">
      <c r="A162" s="16">
        <v>132575.0</v>
      </c>
      <c r="B162" s="3" t="str">
        <f t="shared" si="1"/>
        <v>#REF!</v>
      </c>
    </row>
    <row r="163">
      <c r="A163" s="7">
        <v>41222.0</v>
      </c>
      <c r="B163" s="3" t="str">
        <f t="shared" si="1"/>
        <v>#REF!</v>
      </c>
    </row>
    <row r="164">
      <c r="A164" s="8">
        <v>105.74</v>
      </c>
      <c r="B164" s="3" t="str">
        <f t="shared" si="1"/>
        <v>#REF!</v>
      </c>
    </row>
    <row r="165">
      <c r="A165" s="8">
        <v>108.1</v>
      </c>
      <c r="B165" s="3" t="str">
        <f t="shared" si="1"/>
        <v>#REF!</v>
      </c>
    </row>
    <row r="166">
      <c r="A166" s="8">
        <v>104.83</v>
      </c>
      <c r="B166" s="3" t="str">
        <f t="shared" si="1"/>
        <v>#REF!</v>
      </c>
    </row>
    <row r="167">
      <c r="A167" s="8">
        <v>107.74</v>
      </c>
      <c r="B167" s="3" t="str">
        <f t="shared" si="1"/>
        <v>#REF!</v>
      </c>
    </row>
    <row r="168">
      <c r="A168" s="9">
        <f>+1.87</f>
        <v>1.87</v>
      </c>
      <c r="B168" s="3" t="str">
        <f t="shared" si="1"/>
        <v>#REF!</v>
      </c>
    </row>
    <row r="169">
      <c r="A169" s="9">
        <f>+1.77%</f>
        <v>0.0177</v>
      </c>
      <c r="B169" s="3" t="str">
        <f t="shared" si="1"/>
        <v>#REF!</v>
      </c>
    </row>
    <row r="170">
      <c r="A170" s="16">
        <v>72311.0</v>
      </c>
      <c r="B170" s="3" t="str">
        <f t="shared" si="1"/>
        <v>#REF!</v>
      </c>
    </row>
    <row r="171">
      <c r="A171" s="16">
        <v>139732.0</v>
      </c>
      <c r="B171" s="3" t="str">
        <f t="shared" si="1"/>
        <v>#REF!</v>
      </c>
    </row>
    <row r="172">
      <c r="A172" s="14">
        <v>41225.0</v>
      </c>
      <c r="B172" s="3" t="str">
        <f t="shared" si="1"/>
        <v>#REF!</v>
      </c>
    </row>
    <row r="173">
      <c r="A173" s="8">
        <v>107.59</v>
      </c>
      <c r="B173" s="3" t="str">
        <f t="shared" si="1"/>
        <v>#REF!</v>
      </c>
    </row>
    <row r="174">
      <c r="A174" s="8">
        <v>108.63</v>
      </c>
      <c r="B174" s="3" t="str">
        <f t="shared" si="1"/>
        <v>#REF!</v>
      </c>
    </row>
    <row r="175">
      <c r="A175" s="8">
        <v>106.84</v>
      </c>
      <c r="B175" s="3" t="str">
        <f t="shared" si="1"/>
        <v>#REF!</v>
      </c>
    </row>
    <row r="176">
      <c r="A176" s="8">
        <v>107.54</v>
      </c>
      <c r="B176" s="3" t="str">
        <f t="shared" si="1"/>
        <v>#REF!</v>
      </c>
    </row>
    <row r="177">
      <c r="A177" s="11">
        <v>-0.2</v>
      </c>
      <c r="B177" s="3" t="str">
        <f t="shared" si="1"/>
        <v>#REF!</v>
      </c>
    </row>
    <row r="178">
      <c r="A178" s="12">
        <v>-0.0019</v>
      </c>
      <c r="B178" s="3" t="str">
        <f t="shared" si="1"/>
        <v>#REF!</v>
      </c>
    </row>
    <row r="179">
      <c r="A179" s="17">
        <v>67786.0</v>
      </c>
      <c r="B179" s="3" t="str">
        <f t="shared" si="1"/>
        <v>#REF!</v>
      </c>
    </row>
    <row r="180">
      <c r="A180" s="17">
        <v>147564.0</v>
      </c>
      <c r="B180" s="3" t="str">
        <f t="shared" si="1"/>
        <v>#REF!</v>
      </c>
    </row>
    <row r="181">
      <c r="A181" s="14">
        <v>41226.0</v>
      </c>
      <c r="B181" s="3" t="str">
        <f t="shared" si="1"/>
        <v>#REF!</v>
      </c>
    </row>
    <row r="182">
      <c r="A182" s="8">
        <v>107.2</v>
      </c>
      <c r="B182" s="3" t="str">
        <f t="shared" si="1"/>
        <v>#REF!</v>
      </c>
    </row>
    <row r="183">
      <c r="A183" s="8">
        <v>107.37</v>
      </c>
      <c r="B183" s="3" t="str">
        <f t="shared" si="1"/>
        <v>#REF!</v>
      </c>
    </row>
    <row r="184">
      <c r="A184" s="8">
        <v>106.0</v>
      </c>
      <c r="B184" s="3" t="str">
        <f t="shared" si="1"/>
        <v>#REF!</v>
      </c>
    </row>
    <row r="185">
      <c r="A185" s="8">
        <v>106.78</v>
      </c>
      <c r="B185" s="3" t="str">
        <f t="shared" si="1"/>
        <v>#REF!</v>
      </c>
    </row>
    <row r="186">
      <c r="A186" s="11">
        <v>-0.76</v>
      </c>
      <c r="B186" s="3" t="str">
        <f t="shared" si="1"/>
        <v>#REF!</v>
      </c>
    </row>
    <row r="187">
      <c r="A187" s="12">
        <v>-0.0071</v>
      </c>
      <c r="B187" s="3" t="str">
        <f t="shared" si="1"/>
        <v>#REF!</v>
      </c>
    </row>
    <row r="188">
      <c r="A188" s="17">
        <v>61627.0</v>
      </c>
      <c r="B188" s="3" t="str">
        <f t="shared" si="1"/>
        <v>#REF!</v>
      </c>
    </row>
    <row r="189">
      <c r="A189" s="17">
        <v>156014.0</v>
      </c>
      <c r="B189" s="3" t="str">
        <f t="shared" si="1"/>
        <v>#REF!</v>
      </c>
    </row>
    <row r="190">
      <c r="A190" s="14">
        <v>41227.0</v>
      </c>
      <c r="B190" s="3" t="str">
        <f t="shared" si="1"/>
        <v>#REF!</v>
      </c>
    </row>
    <row r="191">
      <c r="A191" s="8">
        <v>106.63</v>
      </c>
      <c r="B191" s="3" t="str">
        <f t="shared" si="1"/>
        <v>#REF!</v>
      </c>
    </row>
    <row r="192">
      <c r="A192" s="8">
        <v>108.65</v>
      </c>
      <c r="B192" s="3" t="str">
        <f t="shared" si="1"/>
        <v>#REF!</v>
      </c>
    </row>
    <row r="193">
      <c r="A193" s="8">
        <v>106.35</v>
      </c>
      <c r="B193" s="3" t="str">
        <f t="shared" si="1"/>
        <v>#REF!</v>
      </c>
    </row>
    <row r="194">
      <c r="A194" s="8">
        <v>107.84</v>
      </c>
      <c r="B194" s="3" t="str">
        <f t="shared" si="1"/>
        <v>#REF!</v>
      </c>
    </row>
    <row r="195">
      <c r="A195" s="9">
        <f>+1.06</f>
        <v>1.06</v>
      </c>
      <c r="B195" s="3" t="str">
        <f t="shared" si="1"/>
        <v>#REF!</v>
      </c>
    </row>
    <row r="196">
      <c r="A196" s="9">
        <f>+0.99%</f>
        <v>0.0099</v>
      </c>
      <c r="B196" s="3" t="str">
        <f t="shared" si="1"/>
        <v>#REF!</v>
      </c>
    </row>
    <row r="197">
      <c r="A197" s="16">
        <v>92150.0</v>
      </c>
      <c r="B197" s="3" t="str">
        <f t="shared" si="1"/>
        <v>#REF!</v>
      </c>
    </row>
    <row r="198">
      <c r="A198" s="16">
        <v>152402.0</v>
      </c>
      <c r="B198" s="3" t="str">
        <f t="shared" si="1"/>
        <v>#REF!</v>
      </c>
    </row>
    <row r="199">
      <c r="A199" s="14">
        <v>41228.0</v>
      </c>
      <c r="B199" s="3" t="str">
        <f t="shared" si="1"/>
        <v>#REF!</v>
      </c>
    </row>
    <row r="200">
      <c r="A200" s="8">
        <v>107.96</v>
      </c>
      <c r="B200" s="3" t="str">
        <f t="shared" si="1"/>
        <v>#REF!</v>
      </c>
    </row>
    <row r="201">
      <c r="A201" s="8">
        <v>108.91</v>
      </c>
      <c r="B201" s="3" t="str">
        <f t="shared" si="1"/>
        <v>#REF!</v>
      </c>
    </row>
    <row r="202">
      <c r="A202" s="8">
        <v>106.62</v>
      </c>
      <c r="B202" s="3" t="str">
        <f t="shared" si="1"/>
        <v>#REF!</v>
      </c>
    </row>
    <row r="203">
      <c r="A203" s="8">
        <v>107.33</v>
      </c>
      <c r="B203" s="3" t="str">
        <f t="shared" si="1"/>
        <v>#REF!</v>
      </c>
    </row>
    <row r="204">
      <c r="A204" s="11">
        <v>-0.51</v>
      </c>
      <c r="B204" s="3" t="str">
        <f t="shared" si="1"/>
        <v>#REF!</v>
      </c>
    </row>
    <row r="205">
      <c r="A205" s="12">
        <v>-0.0047</v>
      </c>
      <c r="B205" s="3" t="str">
        <f t="shared" si="1"/>
        <v>#REF!</v>
      </c>
    </row>
    <row r="206">
      <c r="A206" s="17">
        <v>78629.0</v>
      </c>
      <c r="B206" s="3" t="str">
        <f t="shared" si="1"/>
        <v>#REF!</v>
      </c>
    </row>
    <row r="207">
      <c r="A207" s="17">
        <v>156463.0</v>
      </c>
      <c r="B207" s="3" t="str">
        <f t="shared" si="1"/>
        <v>#REF!</v>
      </c>
    </row>
    <row r="208">
      <c r="A208" s="14">
        <v>41229.0</v>
      </c>
      <c r="B208" s="3" t="str">
        <f t="shared" si="1"/>
        <v>#REF!</v>
      </c>
    </row>
    <row r="209">
      <c r="A209" s="8">
        <v>107.02</v>
      </c>
      <c r="B209" s="3" t="str">
        <f t="shared" si="1"/>
        <v>#REF!</v>
      </c>
    </row>
    <row r="210">
      <c r="A210" s="8">
        <v>108.45</v>
      </c>
      <c r="B210" s="3" t="str">
        <f t="shared" si="1"/>
        <v>#REF!</v>
      </c>
    </row>
    <row r="211">
      <c r="A211" s="8">
        <v>107.02</v>
      </c>
      <c r="B211" s="3" t="str">
        <f t="shared" si="1"/>
        <v>#REF!</v>
      </c>
    </row>
    <row r="212">
      <c r="A212" s="8">
        <v>108.2</v>
      </c>
      <c r="B212" s="3" t="str">
        <f t="shared" si="1"/>
        <v>#REF!</v>
      </c>
    </row>
    <row r="213">
      <c r="A213" s="9">
        <f>+0.87</f>
        <v>0.87</v>
      </c>
      <c r="B213" s="3" t="str">
        <f t="shared" si="1"/>
        <v>#REF!</v>
      </c>
    </row>
    <row r="214">
      <c r="A214" s="9">
        <f>+0.81%</f>
        <v>0.0081</v>
      </c>
      <c r="B214" s="3" t="str">
        <f t="shared" si="1"/>
        <v>#REF!</v>
      </c>
    </row>
    <row r="215">
      <c r="A215" s="16">
        <v>108743.0</v>
      </c>
      <c r="B215" s="3" t="str">
        <f t="shared" si="1"/>
        <v>#REF!</v>
      </c>
    </row>
    <row r="216">
      <c r="A216" s="16">
        <v>160587.0</v>
      </c>
      <c r="B216" s="3" t="str">
        <f t="shared" si="1"/>
        <v>#REF!</v>
      </c>
    </row>
    <row r="217">
      <c r="A217" s="14">
        <v>41232.0</v>
      </c>
      <c r="B217" s="3" t="str">
        <f t="shared" si="1"/>
        <v>#REF!</v>
      </c>
    </row>
    <row r="218">
      <c r="A218" s="8">
        <v>108.68</v>
      </c>
      <c r="B218" s="3" t="str">
        <f t="shared" si="1"/>
        <v>#REF!</v>
      </c>
    </row>
    <row r="219">
      <c r="A219" s="8">
        <v>111.38</v>
      </c>
      <c r="B219" s="3" t="str">
        <f t="shared" si="1"/>
        <v>#REF!</v>
      </c>
    </row>
    <row r="220">
      <c r="A220" s="8">
        <v>108.57</v>
      </c>
      <c r="B220" s="3" t="str">
        <f t="shared" si="1"/>
        <v>#REF!</v>
      </c>
    </row>
    <row r="221">
      <c r="A221" s="8">
        <v>110.9</v>
      </c>
      <c r="B221" s="3" t="str">
        <f t="shared" si="1"/>
        <v>#REF!</v>
      </c>
    </row>
    <row r="222">
      <c r="A222" s="9">
        <f>+2.7</f>
        <v>2.7</v>
      </c>
      <c r="B222" s="3" t="str">
        <f t="shared" si="1"/>
        <v>#REF!</v>
      </c>
    </row>
    <row r="223">
      <c r="A223" s="9">
        <f>+2.5%</f>
        <v>0.025</v>
      </c>
      <c r="B223" s="3" t="str">
        <f t="shared" si="1"/>
        <v>#REF!</v>
      </c>
    </row>
    <row r="224">
      <c r="A224" s="16">
        <v>98287.0</v>
      </c>
      <c r="B224" s="3" t="str">
        <f t="shared" si="1"/>
        <v>#REF!</v>
      </c>
    </row>
    <row r="225">
      <c r="A225" s="16">
        <v>161288.0</v>
      </c>
      <c r="B225" s="3" t="str">
        <f t="shared" si="1"/>
        <v>#REF!</v>
      </c>
    </row>
    <row r="226">
      <c r="A226" s="14">
        <v>41233.0</v>
      </c>
      <c r="B226" s="3" t="str">
        <f t="shared" si="1"/>
        <v>#REF!</v>
      </c>
    </row>
    <row r="227">
      <c r="A227" s="8">
        <v>111.0</v>
      </c>
      <c r="B227" s="3" t="str">
        <f t="shared" si="1"/>
        <v>#REF!</v>
      </c>
    </row>
    <row r="228">
      <c r="A228" s="8">
        <v>111.09</v>
      </c>
      <c r="B228" s="3" t="str">
        <f t="shared" si="1"/>
        <v>#REF!</v>
      </c>
    </row>
    <row r="229">
      <c r="A229" s="8">
        <v>108.29</v>
      </c>
      <c r="B229" s="3" t="str">
        <f t="shared" si="1"/>
        <v>#REF!</v>
      </c>
    </row>
    <row r="230">
      <c r="A230" s="8">
        <v>109.08</v>
      </c>
      <c r="B230" s="3" t="str">
        <f t="shared" si="1"/>
        <v>#REF!</v>
      </c>
    </row>
    <row r="231">
      <c r="A231" s="11">
        <v>-1.82</v>
      </c>
      <c r="B231" s="3" t="str">
        <f t="shared" si="1"/>
        <v>#REF!</v>
      </c>
    </row>
    <row r="232">
      <c r="A232" s="12">
        <v>-0.0164</v>
      </c>
      <c r="B232" s="3" t="str">
        <f t="shared" si="1"/>
        <v>#REF!</v>
      </c>
    </row>
    <row r="233">
      <c r="A233" s="17">
        <v>90407.0</v>
      </c>
      <c r="B233" s="3" t="str">
        <f t="shared" si="1"/>
        <v>#REF!</v>
      </c>
    </row>
    <row r="234">
      <c r="A234" s="17">
        <v>163116.0</v>
      </c>
      <c r="B234" s="3" t="str">
        <f t="shared" si="1"/>
        <v>#REF!</v>
      </c>
    </row>
    <row r="235">
      <c r="A235" s="14">
        <v>41234.0</v>
      </c>
      <c r="B235" s="3" t="str">
        <f t="shared" si="1"/>
        <v>#REF!</v>
      </c>
    </row>
    <row r="236">
      <c r="A236" s="8">
        <v>109.75</v>
      </c>
      <c r="B236" s="3" t="str">
        <f t="shared" si="1"/>
        <v>#REF!</v>
      </c>
    </row>
    <row r="237">
      <c r="A237" s="8">
        <v>110.62</v>
      </c>
      <c r="B237" s="3" t="str">
        <f t="shared" si="1"/>
        <v>#REF!</v>
      </c>
    </row>
    <row r="238">
      <c r="A238" s="8">
        <v>108.77</v>
      </c>
      <c r="B238" s="3" t="str">
        <f t="shared" si="1"/>
        <v>#REF!</v>
      </c>
    </row>
    <row r="239">
      <c r="A239" s="8">
        <v>110.04</v>
      </c>
      <c r="B239" s="3" t="str">
        <f t="shared" si="1"/>
        <v>#REF!</v>
      </c>
    </row>
    <row r="240">
      <c r="A240" s="9">
        <f>+0.96</f>
        <v>0.96</v>
      </c>
      <c r="B240" s="3" t="str">
        <f t="shared" si="1"/>
        <v>#REF!</v>
      </c>
    </row>
    <row r="241">
      <c r="A241" s="9">
        <f>+0.88%</f>
        <v>0.0088</v>
      </c>
      <c r="B241" s="3" t="str">
        <f t="shared" si="1"/>
        <v>#REF!</v>
      </c>
    </row>
    <row r="242">
      <c r="A242" s="16">
        <v>85049.0</v>
      </c>
      <c r="B242" s="3" t="str">
        <f t="shared" si="1"/>
        <v>#REF!</v>
      </c>
    </row>
    <row r="243">
      <c r="A243" s="16">
        <v>164585.0</v>
      </c>
      <c r="B243" s="3" t="str">
        <f t="shared" si="1"/>
        <v>#REF!</v>
      </c>
    </row>
    <row r="244">
      <c r="A244" s="14">
        <v>41235.0</v>
      </c>
      <c r="B244" s="3" t="str">
        <f t="shared" si="1"/>
        <v>#REF!</v>
      </c>
    </row>
    <row r="245">
      <c r="A245" s="8">
        <v>110.13</v>
      </c>
      <c r="B245" s="3" t="str">
        <f t="shared" si="1"/>
        <v>#REF!</v>
      </c>
    </row>
    <row r="246">
      <c r="A246" s="8">
        <v>110.3</v>
      </c>
      <c r="B246" s="3" t="str">
        <f t="shared" si="1"/>
        <v>#REF!</v>
      </c>
    </row>
    <row r="247">
      <c r="A247" s="8">
        <v>109.34</v>
      </c>
      <c r="B247" s="3" t="str">
        <f t="shared" si="1"/>
        <v>#REF!</v>
      </c>
    </row>
    <row r="248">
      <c r="A248" s="8">
        <v>109.73</v>
      </c>
      <c r="B248" s="3" t="str">
        <f t="shared" si="1"/>
        <v>#REF!</v>
      </c>
    </row>
    <row r="249">
      <c r="A249" s="11">
        <v>-0.31</v>
      </c>
      <c r="B249" s="3" t="str">
        <f t="shared" si="1"/>
        <v>#REF!</v>
      </c>
    </row>
    <row r="250">
      <c r="A250" s="12">
        <v>-0.0028</v>
      </c>
      <c r="B250" s="3" t="str">
        <f t="shared" si="1"/>
        <v>#REF!</v>
      </c>
    </row>
    <row r="251">
      <c r="A251" s="17">
        <v>24551.0</v>
      </c>
      <c r="B251" s="3" t="str">
        <f t="shared" si="1"/>
        <v>#REF!</v>
      </c>
    </row>
    <row r="252">
      <c r="A252" s="17">
        <v>166584.0</v>
      </c>
      <c r="B252" s="3" t="str">
        <f t="shared" si="1"/>
        <v>#REF!</v>
      </c>
    </row>
    <row r="253">
      <c r="A253" s="14">
        <v>41236.0</v>
      </c>
      <c r="B253" s="3" t="str">
        <f t="shared" si="1"/>
        <v>#REF!</v>
      </c>
    </row>
    <row r="254">
      <c r="A254" s="8">
        <v>109.63</v>
      </c>
      <c r="B254" s="3" t="str">
        <f t="shared" si="1"/>
        <v>#REF!</v>
      </c>
    </row>
    <row r="255">
      <c r="A255" s="8">
        <v>110.71</v>
      </c>
      <c r="B255" s="3" t="str">
        <f t="shared" si="1"/>
        <v>#REF!</v>
      </c>
    </row>
    <row r="256">
      <c r="A256" s="8">
        <v>109.33</v>
      </c>
      <c r="B256" s="3" t="str">
        <f t="shared" si="1"/>
        <v>#REF!</v>
      </c>
    </row>
    <row r="257">
      <c r="A257" s="8">
        <v>110.51</v>
      </c>
      <c r="B257" s="3" t="str">
        <f t="shared" si="1"/>
        <v>#REF!</v>
      </c>
    </row>
    <row r="258">
      <c r="A258" s="9">
        <f>+0.78</f>
        <v>0.78</v>
      </c>
      <c r="B258" s="3" t="str">
        <f t="shared" si="1"/>
        <v>#REF!</v>
      </c>
    </row>
    <row r="259">
      <c r="A259" s="9">
        <f>+0.71%</f>
        <v>0.0071</v>
      </c>
      <c r="B259" s="3" t="str">
        <f t="shared" si="1"/>
        <v>#REF!</v>
      </c>
    </row>
    <row r="260">
      <c r="A260" s="16">
        <v>49617.0</v>
      </c>
      <c r="B260" s="3" t="str">
        <f t="shared" si="1"/>
        <v>#REF!</v>
      </c>
    </row>
    <row r="261">
      <c r="A261" s="16">
        <v>175416.0</v>
      </c>
      <c r="B261" s="3" t="str">
        <f t="shared" si="1"/>
        <v>#REF!</v>
      </c>
    </row>
    <row r="262">
      <c r="A262" s="14">
        <v>41239.0</v>
      </c>
      <c r="B262" s="3" t="str">
        <f t="shared" si="1"/>
        <v>#REF!</v>
      </c>
    </row>
    <row r="263">
      <c r="A263" s="8">
        <v>110.3</v>
      </c>
      <c r="B263" s="3" t="str">
        <f t="shared" si="1"/>
        <v>#REF!</v>
      </c>
    </row>
    <row r="264">
      <c r="A264" s="8">
        <v>110.57</v>
      </c>
      <c r="B264" s="3" t="str">
        <f t="shared" si="1"/>
        <v>#REF!</v>
      </c>
    </row>
    <row r="265">
      <c r="A265" s="8">
        <v>109.47</v>
      </c>
      <c r="B265" s="3" t="str">
        <f t="shared" si="1"/>
        <v>#REF!</v>
      </c>
    </row>
    <row r="266">
      <c r="A266" s="8">
        <v>110.09</v>
      </c>
      <c r="B266" s="3" t="str">
        <f t="shared" si="1"/>
        <v>#REF!</v>
      </c>
    </row>
    <row r="267">
      <c r="A267" s="11">
        <v>-0.42</v>
      </c>
      <c r="B267" s="3" t="str">
        <f t="shared" si="1"/>
        <v>#REF!</v>
      </c>
    </row>
    <row r="268">
      <c r="A268" s="12">
        <v>-0.0038</v>
      </c>
      <c r="B268" s="3" t="str">
        <f t="shared" si="1"/>
        <v>#REF!</v>
      </c>
    </row>
    <row r="269">
      <c r="A269" s="17">
        <v>61785.0</v>
      </c>
      <c r="B269" s="3" t="str">
        <f t="shared" si="1"/>
        <v>#REF!</v>
      </c>
    </row>
    <row r="270">
      <c r="A270" s="17">
        <v>179455.0</v>
      </c>
      <c r="B270" s="3" t="str">
        <f t="shared" si="1"/>
        <v>#REF!</v>
      </c>
    </row>
    <row r="271">
      <c r="A271" s="14">
        <v>41240.0</v>
      </c>
      <c r="B271" s="3" t="str">
        <f t="shared" si="1"/>
        <v>#REF!</v>
      </c>
    </row>
    <row r="272">
      <c r="A272" s="8">
        <v>110.2</v>
      </c>
      <c r="B272" s="3" t="str">
        <f t="shared" si="1"/>
        <v>#REF!</v>
      </c>
    </row>
    <row r="273">
      <c r="A273" s="8">
        <v>110.51</v>
      </c>
      <c r="B273" s="3" t="str">
        <f t="shared" si="1"/>
        <v>#REF!</v>
      </c>
    </row>
    <row r="274">
      <c r="A274" s="8">
        <v>108.6</v>
      </c>
      <c r="B274" s="3" t="str">
        <f t="shared" si="1"/>
        <v>#REF!</v>
      </c>
    </row>
    <row r="275">
      <c r="A275" s="8">
        <v>109.12</v>
      </c>
      <c r="B275" s="3" t="str">
        <f t="shared" si="1"/>
        <v>#REF!</v>
      </c>
    </row>
    <row r="276">
      <c r="A276" s="11">
        <v>-0.97</v>
      </c>
      <c r="B276" s="3" t="str">
        <f t="shared" si="1"/>
        <v>#REF!</v>
      </c>
    </row>
    <row r="277">
      <c r="A277" s="12">
        <v>-0.0088</v>
      </c>
      <c r="B277" s="3" t="str">
        <f t="shared" si="1"/>
        <v>#REF!</v>
      </c>
    </row>
    <row r="278">
      <c r="A278" s="17">
        <v>84229.0</v>
      </c>
      <c r="B278" s="3" t="str">
        <f t="shared" si="1"/>
        <v>#REF!</v>
      </c>
    </row>
    <row r="279">
      <c r="A279" s="17">
        <v>192021.0</v>
      </c>
      <c r="B279" s="3" t="str">
        <f t="shared" si="1"/>
        <v>#REF!</v>
      </c>
    </row>
    <row r="280">
      <c r="A280" s="14">
        <v>41241.0</v>
      </c>
      <c r="B280" s="3" t="str">
        <f t="shared" si="1"/>
        <v>#REF!</v>
      </c>
    </row>
    <row r="281">
      <c r="A281" s="8">
        <v>109.2</v>
      </c>
      <c r="B281" s="3" t="str">
        <f t="shared" si="1"/>
        <v>#REF!</v>
      </c>
    </row>
    <row r="282">
      <c r="A282" s="8">
        <v>109.41</v>
      </c>
      <c r="B282" s="3" t="str">
        <f t="shared" si="1"/>
        <v>#REF!</v>
      </c>
    </row>
    <row r="283">
      <c r="A283" s="8">
        <v>107.63</v>
      </c>
      <c r="B283" s="3" t="str">
        <f t="shared" si="1"/>
        <v>#REF!</v>
      </c>
    </row>
    <row r="284">
      <c r="A284" s="8">
        <v>108.64</v>
      </c>
      <c r="B284" s="3" t="str">
        <f t="shared" si="1"/>
        <v>#REF!</v>
      </c>
    </row>
    <row r="285">
      <c r="A285" s="11">
        <v>-0.48</v>
      </c>
      <c r="B285" s="3" t="str">
        <f t="shared" si="1"/>
        <v>#REF!</v>
      </c>
    </row>
    <row r="286">
      <c r="A286" s="12">
        <v>-0.0044</v>
      </c>
      <c r="B286" s="3" t="str">
        <f t="shared" si="1"/>
        <v>#REF!</v>
      </c>
    </row>
    <row r="287">
      <c r="A287" s="17">
        <v>91771.0</v>
      </c>
      <c r="B287" s="3" t="str">
        <f t="shared" si="1"/>
        <v>#REF!</v>
      </c>
    </row>
    <row r="288">
      <c r="A288" s="17">
        <v>192005.0</v>
      </c>
      <c r="B288" s="3" t="str">
        <f t="shared" si="1"/>
        <v>#REF!</v>
      </c>
    </row>
    <row r="289">
      <c r="A289" s="14">
        <v>41242.0</v>
      </c>
      <c r="B289" s="3" t="str">
        <f t="shared" si="1"/>
        <v>#REF!</v>
      </c>
    </row>
    <row r="290">
      <c r="A290" s="8">
        <v>108.88</v>
      </c>
      <c r="B290" s="3" t="str">
        <f t="shared" si="1"/>
        <v>#REF!</v>
      </c>
    </row>
    <row r="291">
      <c r="A291" s="8">
        <v>110.34</v>
      </c>
      <c r="B291" s="3" t="str">
        <f t="shared" si="1"/>
        <v>#REF!</v>
      </c>
    </row>
    <row r="292">
      <c r="A292" s="8">
        <v>108.59</v>
      </c>
      <c r="B292" s="3" t="str">
        <f t="shared" si="1"/>
        <v>#REF!</v>
      </c>
    </row>
    <row r="293">
      <c r="A293" s="8">
        <v>109.84</v>
      </c>
      <c r="B293" s="3" t="str">
        <f t="shared" si="1"/>
        <v>#REF!</v>
      </c>
    </row>
    <row r="294">
      <c r="A294" s="9">
        <f>+1.2</f>
        <v>1.2</v>
      </c>
      <c r="B294" s="3" t="str">
        <f t="shared" si="1"/>
        <v>#REF!</v>
      </c>
    </row>
    <row r="295">
      <c r="A295" s="9">
        <f>+1.1%</f>
        <v>0.011</v>
      </c>
      <c r="B295" s="3" t="str">
        <f t="shared" si="1"/>
        <v>#REF!</v>
      </c>
    </row>
    <row r="296">
      <c r="A296" s="16">
        <v>143658.0</v>
      </c>
      <c r="B296" s="3" t="str">
        <f t="shared" si="1"/>
        <v>#REF!</v>
      </c>
    </row>
    <row r="297">
      <c r="A297" s="16">
        <v>208074.0</v>
      </c>
      <c r="B297" s="3" t="str">
        <f t="shared" si="1"/>
        <v>#REF!</v>
      </c>
    </row>
    <row r="298">
      <c r="A298" s="14">
        <v>41243.0</v>
      </c>
      <c r="B298" s="3" t="str">
        <f t="shared" si="1"/>
        <v>#REF!</v>
      </c>
    </row>
    <row r="299">
      <c r="A299" s="8">
        <v>109.58</v>
      </c>
      <c r="B299" s="3" t="str">
        <f t="shared" si="1"/>
        <v>#REF!</v>
      </c>
    </row>
    <row r="300">
      <c r="A300" s="8">
        <v>110.36</v>
      </c>
      <c r="B300" s="3" t="str">
        <f t="shared" si="1"/>
        <v>#REF!</v>
      </c>
    </row>
    <row r="301">
      <c r="A301" s="8">
        <v>109.34</v>
      </c>
      <c r="B301" s="3" t="str">
        <f t="shared" si="1"/>
        <v>#REF!</v>
      </c>
    </row>
    <row r="302">
      <c r="A302" s="8">
        <v>110.25</v>
      </c>
      <c r="B302" s="3" t="str">
        <f t="shared" si="1"/>
        <v>#REF!</v>
      </c>
    </row>
    <row r="303">
      <c r="A303" s="9">
        <f>+0.41</f>
        <v>0.41</v>
      </c>
      <c r="B303" s="3" t="str">
        <f t="shared" si="1"/>
        <v>#REF!</v>
      </c>
    </row>
    <row r="304">
      <c r="A304" s="9">
        <f>+0.37%</f>
        <v>0.0037</v>
      </c>
      <c r="B304" s="3" t="str">
        <f t="shared" si="1"/>
        <v>#REF!</v>
      </c>
    </row>
    <row r="305">
      <c r="A305" s="16">
        <v>93305.0</v>
      </c>
      <c r="B305" s="3" t="str">
        <f t="shared" si="1"/>
        <v>#REF!</v>
      </c>
    </row>
    <row r="306">
      <c r="A306" s="16">
        <v>198324.0</v>
      </c>
      <c r="B306" s="3" t="str">
        <f t="shared" si="1"/>
        <v>#REF!</v>
      </c>
    </row>
    <row r="307">
      <c r="A307" s="7">
        <v>41246.0</v>
      </c>
      <c r="B307" s="3" t="str">
        <f t="shared" si="1"/>
        <v>#REF!</v>
      </c>
    </row>
    <row r="308">
      <c r="A308" s="8">
        <v>110.18</v>
      </c>
      <c r="B308" s="3" t="str">
        <f t="shared" si="1"/>
        <v>#REF!</v>
      </c>
    </row>
    <row r="309">
      <c r="A309" s="8">
        <v>111.35</v>
      </c>
      <c r="B309" s="3" t="str">
        <f t="shared" si="1"/>
        <v>#REF!</v>
      </c>
    </row>
    <row r="310">
      <c r="A310" s="8">
        <v>109.69</v>
      </c>
      <c r="B310" s="3" t="str">
        <f t="shared" si="1"/>
        <v>#REF!</v>
      </c>
    </row>
    <row r="311">
      <c r="A311" s="8">
        <v>110.02</v>
      </c>
      <c r="B311" s="3" t="str">
        <f t="shared" si="1"/>
        <v>#REF!</v>
      </c>
    </row>
    <row r="312">
      <c r="A312" s="11">
        <v>-0.23</v>
      </c>
      <c r="B312" s="3" t="str">
        <f t="shared" si="1"/>
        <v>#REF!</v>
      </c>
    </row>
    <row r="313">
      <c r="A313" s="12">
        <v>-0.0021</v>
      </c>
      <c r="B313" s="3" t="str">
        <f t="shared" si="1"/>
        <v>#REF!</v>
      </c>
    </row>
    <row r="314">
      <c r="A314" s="17">
        <v>109768.0</v>
      </c>
      <c r="B314" s="3" t="str">
        <f t="shared" si="1"/>
        <v>#REF!</v>
      </c>
    </row>
    <row r="315">
      <c r="A315" s="17">
        <v>208880.0</v>
      </c>
      <c r="B315" s="3" t="str">
        <f t="shared" si="1"/>
        <v>#REF!</v>
      </c>
    </row>
    <row r="316">
      <c r="A316" s="7">
        <v>41247.0</v>
      </c>
      <c r="B316" s="3" t="str">
        <f t="shared" si="1"/>
        <v>#REF!</v>
      </c>
    </row>
    <row r="317">
      <c r="A317" s="8">
        <v>110.04</v>
      </c>
      <c r="B317" s="3" t="str">
        <f t="shared" si="1"/>
        <v>#REF!</v>
      </c>
    </row>
    <row r="318">
      <c r="A318" s="8">
        <v>110.04</v>
      </c>
      <c r="B318" s="3" t="str">
        <f t="shared" si="1"/>
        <v>#REF!</v>
      </c>
    </row>
    <row r="319">
      <c r="A319" s="8">
        <v>108.36</v>
      </c>
      <c r="B319" s="3" t="str">
        <f t="shared" si="1"/>
        <v>#REF!</v>
      </c>
    </row>
    <row r="320">
      <c r="A320" s="8">
        <v>108.93</v>
      </c>
      <c r="B320" s="3" t="str">
        <f t="shared" si="1"/>
        <v>#REF!</v>
      </c>
    </row>
    <row r="321">
      <c r="A321" s="11">
        <v>-1.09</v>
      </c>
      <c r="B321" s="3" t="str">
        <f t="shared" si="1"/>
        <v>#REF!</v>
      </c>
    </row>
    <row r="322">
      <c r="A322" s="12">
        <v>-0.0099</v>
      </c>
      <c r="B322" s="3" t="str">
        <f t="shared" si="1"/>
        <v>#REF!</v>
      </c>
    </row>
    <row r="323">
      <c r="A323" s="17">
        <v>129734.0</v>
      </c>
      <c r="B323" s="3" t="str">
        <f t="shared" si="1"/>
        <v>#REF!</v>
      </c>
    </row>
    <row r="324">
      <c r="A324" s="17">
        <v>212805.0</v>
      </c>
      <c r="B324" s="3" t="str">
        <f t="shared" si="1"/>
        <v>#REF!</v>
      </c>
    </row>
    <row r="325">
      <c r="A325" s="7">
        <v>41248.0</v>
      </c>
      <c r="B325" s="3" t="str">
        <f t="shared" si="1"/>
        <v>#REF!</v>
      </c>
    </row>
    <row r="326">
      <c r="A326" s="8">
        <v>108.92</v>
      </c>
      <c r="B326" s="3" t="str">
        <f t="shared" si="1"/>
        <v>#REF!</v>
      </c>
    </row>
    <row r="327">
      <c r="A327" s="8">
        <v>109.65</v>
      </c>
      <c r="B327" s="3" t="str">
        <f t="shared" si="1"/>
        <v>#REF!</v>
      </c>
    </row>
    <row r="328">
      <c r="A328" s="8">
        <v>107.72</v>
      </c>
      <c r="B328" s="3" t="str">
        <f t="shared" si="1"/>
        <v>#REF!</v>
      </c>
    </row>
    <row r="329">
      <c r="A329" s="8">
        <v>107.95</v>
      </c>
      <c r="B329" s="3" t="str">
        <f t="shared" si="1"/>
        <v>#REF!</v>
      </c>
    </row>
    <row r="330">
      <c r="A330" s="11">
        <v>-0.98</v>
      </c>
      <c r="B330" s="3" t="str">
        <f t="shared" si="1"/>
        <v>#REF!</v>
      </c>
    </row>
    <row r="331">
      <c r="A331" s="12">
        <v>-0.009</v>
      </c>
      <c r="B331" s="3" t="str">
        <f t="shared" si="1"/>
        <v>#REF!</v>
      </c>
    </row>
    <row r="332">
      <c r="A332" s="17">
        <v>114598.0</v>
      </c>
      <c r="B332" s="3" t="str">
        <f t="shared" si="1"/>
        <v>#REF!</v>
      </c>
    </row>
    <row r="333">
      <c r="A333" s="17">
        <v>235236.0</v>
      </c>
      <c r="B333" s="3" t="str">
        <f t="shared" si="1"/>
        <v>#REF!</v>
      </c>
    </row>
    <row r="334">
      <c r="A334" s="7">
        <v>41249.0</v>
      </c>
      <c r="B334" s="3" t="str">
        <f t="shared" si="1"/>
        <v>#REF!</v>
      </c>
    </row>
    <row r="335">
      <c r="A335" s="8">
        <v>107.75</v>
      </c>
      <c r="B335" s="3" t="str">
        <f t="shared" si="1"/>
        <v>#REF!</v>
      </c>
    </row>
    <row r="336">
      <c r="A336" s="8">
        <v>108.3</v>
      </c>
      <c r="B336" s="3" t="str">
        <f t="shared" si="1"/>
        <v>#REF!</v>
      </c>
    </row>
    <row r="337">
      <c r="A337" s="8">
        <v>105.86</v>
      </c>
      <c r="B337" s="3" t="str">
        <f t="shared" si="1"/>
        <v>#REF!</v>
      </c>
    </row>
    <row r="338">
      <c r="A338" s="8">
        <v>106.26</v>
      </c>
      <c r="B338" s="3" t="str">
        <f t="shared" si="1"/>
        <v>#REF!</v>
      </c>
    </row>
    <row r="339">
      <c r="A339" s="11">
        <v>-1.69</v>
      </c>
      <c r="B339" s="3" t="str">
        <f t="shared" si="1"/>
        <v>#REF!</v>
      </c>
    </row>
    <row r="340">
      <c r="A340" s="12">
        <v>-0.0157</v>
      </c>
      <c r="B340" s="3" t="str">
        <f t="shared" si="1"/>
        <v>#REF!</v>
      </c>
    </row>
    <row r="341">
      <c r="A341" s="17">
        <v>131470.0</v>
      </c>
      <c r="B341" s="3" t="str">
        <f t="shared" si="1"/>
        <v>#REF!</v>
      </c>
    </row>
    <row r="342">
      <c r="A342" s="17">
        <v>252533.0</v>
      </c>
      <c r="B342" s="3" t="str">
        <f t="shared" si="1"/>
        <v>#REF!</v>
      </c>
    </row>
    <row r="343">
      <c r="A343" s="7">
        <v>41250.0</v>
      </c>
      <c r="B343" s="3" t="str">
        <f t="shared" si="1"/>
        <v>#REF!</v>
      </c>
    </row>
    <row r="344">
      <c r="A344" s="8">
        <v>106.15</v>
      </c>
      <c r="B344" s="3" t="str">
        <f t="shared" si="1"/>
        <v>#REF!</v>
      </c>
    </row>
    <row r="345">
      <c r="A345" s="8">
        <v>107.04</v>
      </c>
      <c r="B345" s="3" t="str">
        <f t="shared" si="1"/>
        <v>#REF!</v>
      </c>
    </row>
    <row r="346">
      <c r="A346" s="8">
        <v>105.8</v>
      </c>
      <c r="B346" s="3" t="str">
        <f t="shared" si="1"/>
        <v>#REF!</v>
      </c>
    </row>
    <row r="347">
      <c r="A347" s="8">
        <v>106.17</v>
      </c>
      <c r="B347" s="3" t="str">
        <f t="shared" si="1"/>
        <v>#REF!</v>
      </c>
    </row>
    <row r="348">
      <c r="A348" s="11">
        <v>-0.09</v>
      </c>
      <c r="B348" s="3" t="str">
        <f t="shared" si="1"/>
        <v>#REF!</v>
      </c>
    </row>
    <row r="349">
      <c r="A349" s="12">
        <v>-8.0E-4</v>
      </c>
      <c r="B349" s="3" t="str">
        <f t="shared" si="1"/>
        <v>#REF!</v>
      </c>
    </row>
    <row r="350">
      <c r="A350" s="17">
        <v>141476.0</v>
      </c>
      <c r="B350" s="3" t="str">
        <f t="shared" si="1"/>
        <v>#REF!</v>
      </c>
    </row>
    <row r="351">
      <c r="A351" s="17">
        <v>274025.0</v>
      </c>
      <c r="B351" s="3" t="str">
        <f t="shared" si="1"/>
        <v>#REF!</v>
      </c>
    </row>
    <row r="352">
      <c r="A352" s="14">
        <v>41253.0</v>
      </c>
      <c r="B352" s="3" t="str">
        <f t="shared" si="1"/>
        <v>#REF!</v>
      </c>
    </row>
    <row r="353">
      <c r="A353" s="8">
        <v>106.27</v>
      </c>
      <c r="B353" s="3" t="str">
        <f t="shared" si="1"/>
        <v>#REF!</v>
      </c>
    </row>
    <row r="354">
      <c r="A354" s="8">
        <v>107.52</v>
      </c>
      <c r="B354" s="3" t="str">
        <f t="shared" si="1"/>
        <v>#REF!</v>
      </c>
    </row>
    <row r="355">
      <c r="A355" s="8">
        <v>105.93</v>
      </c>
      <c r="B355" s="3" t="str">
        <f t="shared" si="1"/>
        <v>#REF!</v>
      </c>
    </row>
    <row r="356">
      <c r="A356" s="8">
        <v>106.21</v>
      </c>
      <c r="B356" s="3" t="str">
        <f t="shared" si="1"/>
        <v>#REF!</v>
      </c>
    </row>
    <row r="357">
      <c r="A357" s="9">
        <f>+0.04</f>
        <v>0.04</v>
      </c>
      <c r="B357" s="3" t="str">
        <f t="shared" si="1"/>
        <v>#REF!</v>
      </c>
    </row>
    <row r="358">
      <c r="A358" s="9">
        <f>+0.04%</f>
        <v>0.0004</v>
      </c>
      <c r="B358" s="3" t="str">
        <f t="shared" si="1"/>
        <v>#REF!</v>
      </c>
    </row>
    <row r="359">
      <c r="A359" s="16">
        <v>158466.0</v>
      </c>
      <c r="B359" s="3" t="str">
        <f t="shared" si="1"/>
        <v>#REF!</v>
      </c>
    </row>
    <row r="360">
      <c r="A360" s="16">
        <v>291262.0</v>
      </c>
      <c r="B360" s="3" t="str">
        <f t="shared" si="1"/>
        <v>#REF!</v>
      </c>
    </row>
    <row r="361">
      <c r="A361" s="14">
        <v>41254.0</v>
      </c>
      <c r="B361" s="3" t="str">
        <f t="shared" si="1"/>
        <v>#REF!</v>
      </c>
    </row>
    <row r="362">
      <c r="A362" s="8">
        <v>106.18</v>
      </c>
      <c r="B362" s="3" t="str">
        <f t="shared" si="1"/>
        <v>#REF!</v>
      </c>
    </row>
    <row r="363">
      <c r="A363" s="8">
        <v>107.17</v>
      </c>
      <c r="B363" s="3" t="str">
        <f t="shared" si="1"/>
        <v>#REF!</v>
      </c>
    </row>
    <row r="364">
      <c r="A364" s="8">
        <v>105.98</v>
      </c>
      <c r="B364" s="3" t="str">
        <f t="shared" si="1"/>
        <v>#REF!</v>
      </c>
    </row>
    <row r="365">
      <c r="A365" s="8">
        <v>106.69</v>
      </c>
      <c r="B365" s="3" t="str">
        <f t="shared" si="1"/>
        <v>#REF!</v>
      </c>
    </row>
    <row r="366">
      <c r="A366" s="9">
        <f>+0.48</f>
        <v>0.48</v>
      </c>
      <c r="B366" s="3" t="str">
        <f t="shared" si="1"/>
        <v>#REF!</v>
      </c>
    </row>
    <row r="367">
      <c r="A367" s="9">
        <f>+0.45%</f>
        <v>0.0045</v>
      </c>
      <c r="B367" s="3" t="str">
        <f t="shared" si="1"/>
        <v>#REF!</v>
      </c>
    </row>
    <row r="368">
      <c r="A368" s="16">
        <v>164821.0</v>
      </c>
      <c r="B368" s="3" t="str">
        <f t="shared" si="1"/>
        <v>#REF!</v>
      </c>
    </row>
    <row r="369">
      <c r="A369" s="16">
        <v>301990.0</v>
      </c>
      <c r="B369" s="3" t="str">
        <f t="shared" si="1"/>
        <v>#REF!</v>
      </c>
    </row>
    <row r="370">
      <c r="A370" s="14">
        <v>41255.0</v>
      </c>
      <c r="B370" s="3" t="str">
        <f t="shared" si="1"/>
        <v>#REF!</v>
      </c>
    </row>
    <row r="371">
      <c r="A371" s="8">
        <v>106.77</v>
      </c>
      <c r="B371" s="3" t="str">
        <f t="shared" si="1"/>
        <v>#REF!</v>
      </c>
    </row>
    <row r="372">
      <c r="A372" s="8">
        <v>108.92</v>
      </c>
      <c r="B372" s="3" t="str">
        <f t="shared" si="1"/>
        <v>#REF!</v>
      </c>
    </row>
    <row r="373">
      <c r="A373" s="8">
        <v>106.77</v>
      </c>
      <c r="B373" s="3" t="str">
        <f t="shared" si="1"/>
        <v>#REF!</v>
      </c>
    </row>
    <row r="374">
      <c r="A374" s="8">
        <v>108.02</v>
      </c>
      <c r="B374" s="3" t="str">
        <f t="shared" si="1"/>
        <v>#REF!</v>
      </c>
    </row>
    <row r="375">
      <c r="A375" s="9">
        <f>+1.33</f>
        <v>1.33</v>
      </c>
      <c r="B375" s="3" t="str">
        <f t="shared" si="1"/>
        <v>#REF!</v>
      </c>
    </row>
    <row r="376">
      <c r="A376" s="9">
        <f>+1.25%</f>
        <v>0.0125</v>
      </c>
      <c r="B376" s="3" t="str">
        <f t="shared" si="1"/>
        <v>#REF!</v>
      </c>
    </row>
    <row r="377">
      <c r="A377" s="16">
        <v>233210.0</v>
      </c>
      <c r="B377" s="3" t="str">
        <f t="shared" si="1"/>
        <v>#REF!</v>
      </c>
    </row>
    <row r="378">
      <c r="A378" s="16">
        <v>308779.0</v>
      </c>
      <c r="B378" s="3" t="str">
        <f t="shared" si="1"/>
        <v>#REF!</v>
      </c>
    </row>
    <row r="379">
      <c r="A379" s="14">
        <v>41256.0</v>
      </c>
      <c r="B379" s="3" t="str">
        <f t="shared" si="1"/>
        <v>#REF!</v>
      </c>
    </row>
    <row r="380">
      <c r="A380" s="8">
        <v>107.95</v>
      </c>
      <c r="B380" s="3" t="str">
        <f t="shared" si="1"/>
        <v>#REF!</v>
      </c>
    </row>
    <row r="381">
      <c r="A381" s="8">
        <v>108.13</v>
      </c>
      <c r="B381" s="3" t="str">
        <f t="shared" si="1"/>
        <v>#REF!</v>
      </c>
    </row>
    <row r="382">
      <c r="A382" s="8">
        <v>106.38</v>
      </c>
      <c r="B382" s="3" t="str">
        <f t="shared" si="1"/>
        <v>#REF!</v>
      </c>
    </row>
    <row r="383">
      <c r="A383" s="8">
        <v>106.46</v>
      </c>
      <c r="B383" s="3" t="str">
        <f t="shared" si="1"/>
        <v>#REF!</v>
      </c>
    </row>
    <row r="384">
      <c r="A384" s="11">
        <v>-1.56</v>
      </c>
      <c r="B384" s="3" t="str">
        <f t="shared" si="1"/>
        <v>#REF!</v>
      </c>
    </row>
    <row r="385">
      <c r="A385" s="12">
        <v>-0.0144</v>
      </c>
      <c r="B385" s="3" t="str">
        <f t="shared" si="1"/>
        <v>#REF!</v>
      </c>
    </row>
    <row r="386">
      <c r="A386" s="17">
        <v>188677.0</v>
      </c>
      <c r="B386" s="3" t="str">
        <f t="shared" si="1"/>
        <v>#REF!</v>
      </c>
    </row>
    <row r="387">
      <c r="A387" s="17">
        <v>313795.0</v>
      </c>
      <c r="B387" s="3" t="str">
        <f t="shared" si="1"/>
        <v>#REF!</v>
      </c>
    </row>
    <row r="388">
      <c r="A388" s="14">
        <v>41257.0</v>
      </c>
      <c r="B388" s="3" t="str">
        <f t="shared" si="1"/>
        <v>#REF!</v>
      </c>
    </row>
    <row r="389">
      <c r="A389" s="8">
        <v>106.62</v>
      </c>
      <c r="B389" s="3" t="str">
        <f t="shared" si="1"/>
        <v>#REF!</v>
      </c>
    </row>
    <row r="390">
      <c r="A390" s="8">
        <v>108.4</v>
      </c>
      <c r="B390" s="3" t="str">
        <f t="shared" si="1"/>
        <v>#REF!</v>
      </c>
    </row>
    <row r="391">
      <c r="A391" s="8">
        <v>106.55</v>
      </c>
      <c r="B391" s="3" t="str">
        <f t="shared" si="1"/>
        <v>#REF!</v>
      </c>
    </row>
    <row r="392">
      <c r="A392" s="8">
        <v>108.18</v>
      </c>
      <c r="B392" s="3" t="str">
        <f t="shared" si="1"/>
        <v>#REF!</v>
      </c>
    </row>
    <row r="393">
      <c r="A393" s="9">
        <f>+1.72</f>
        <v>1.72</v>
      </c>
      <c r="B393" s="3" t="str">
        <f t="shared" si="1"/>
        <v>#REF!</v>
      </c>
    </row>
    <row r="394">
      <c r="A394" s="9">
        <f>+1.62%</f>
        <v>0.0162</v>
      </c>
      <c r="B394" s="3" t="str">
        <f t="shared" si="1"/>
        <v>#REF!</v>
      </c>
    </row>
    <row r="395">
      <c r="A395" s="16">
        <v>169515.0</v>
      </c>
      <c r="B395" s="3" t="str">
        <f t="shared" si="1"/>
        <v>#REF!</v>
      </c>
    </row>
    <row r="396">
      <c r="A396" s="16">
        <v>320097.0</v>
      </c>
      <c r="B396" s="3" t="str">
        <f t="shared" si="1"/>
        <v>#REF!</v>
      </c>
    </row>
    <row r="397">
      <c r="A397" s="14">
        <v>41260.0</v>
      </c>
      <c r="B397" s="3" t="str">
        <f t="shared" si="1"/>
        <v>#REF!</v>
      </c>
    </row>
    <row r="398">
      <c r="A398" s="8">
        <v>108.3</v>
      </c>
      <c r="B398" s="3" t="str">
        <f t="shared" si="1"/>
        <v>#REF!</v>
      </c>
    </row>
    <row r="399">
      <c r="A399" s="8">
        <v>108.5</v>
      </c>
      <c r="B399" s="3" t="str">
        <f t="shared" si="1"/>
        <v>#REF!</v>
      </c>
    </row>
    <row r="400">
      <c r="A400" s="8">
        <v>107.58</v>
      </c>
      <c r="B400" s="3" t="str">
        <f t="shared" si="1"/>
        <v>#REF!</v>
      </c>
    </row>
    <row r="401">
      <c r="A401" s="8">
        <v>107.64</v>
      </c>
      <c r="B401" s="3" t="str">
        <f t="shared" si="1"/>
        <v>#REF!</v>
      </c>
    </row>
    <row r="402">
      <c r="A402" s="11">
        <v>-0.54</v>
      </c>
      <c r="B402" s="3" t="str">
        <f t="shared" si="1"/>
        <v>#REF!</v>
      </c>
    </row>
    <row r="403">
      <c r="A403" s="12">
        <v>-0.005</v>
      </c>
      <c r="B403" s="3" t="str">
        <f t="shared" si="1"/>
        <v>#REF!</v>
      </c>
    </row>
    <row r="404">
      <c r="A404" s="17">
        <v>129067.0</v>
      </c>
      <c r="B404" s="3" t="str">
        <f t="shared" si="1"/>
        <v>#REF!</v>
      </c>
    </row>
    <row r="405">
      <c r="A405" s="17">
        <v>310466.0</v>
      </c>
      <c r="B405" s="3" t="str">
        <f t="shared" si="1"/>
        <v>#REF!</v>
      </c>
    </row>
    <row r="406">
      <c r="A406" s="14">
        <v>41261.0</v>
      </c>
      <c r="B406" s="3" t="str">
        <f t="shared" si="1"/>
        <v>#REF!</v>
      </c>
    </row>
    <row r="407">
      <c r="A407" s="8">
        <v>107.98</v>
      </c>
      <c r="B407" s="3" t="str">
        <f t="shared" si="1"/>
        <v>#REF!</v>
      </c>
    </row>
    <row r="408">
      <c r="A408" s="8">
        <v>108.98</v>
      </c>
      <c r="B408" s="3" t="str">
        <f t="shared" si="1"/>
        <v>#REF!</v>
      </c>
    </row>
    <row r="409">
      <c r="A409" s="8">
        <v>107.93</v>
      </c>
      <c r="B409" s="3" t="str">
        <f t="shared" si="1"/>
        <v>#REF!</v>
      </c>
    </row>
    <row r="410">
      <c r="A410" s="8">
        <v>108.84</v>
      </c>
      <c r="B410" s="3" t="str">
        <f t="shared" si="1"/>
        <v>#REF!</v>
      </c>
    </row>
    <row r="411">
      <c r="A411" s="9">
        <f>+1.2</f>
        <v>1.2</v>
      </c>
      <c r="B411" s="3" t="str">
        <f t="shared" si="1"/>
        <v>#REF!</v>
      </c>
    </row>
    <row r="412">
      <c r="A412" s="9">
        <f>+1.11%</f>
        <v>0.0111</v>
      </c>
      <c r="B412" s="3" t="str">
        <f t="shared" si="1"/>
        <v>#REF!</v>
      </c>
    </row>
    <row r="413">
      <c r="A413" s="16">
        <v>137263.0</v>
      </c>
      <c r="B413" s="3" t="str">
        <f t="shared" si="1"/>
        <v>#REF!</v>
      </c>
    </row>
    <row r="414">
      <c r="A414" s="16">
        <v>307938.0</v>
      </c>
      <c r="B414" s="3" t="str">
        <f t="shared" si="1"/>
        <v>#REF!</v>
      </c>
    </row>
    <row r="415">
      <c r="A415" s="14">
        <v>41262.0</v>
      </c>
      <c r="B415" s="3" t="str">
        <f t="shared" si="1"/>
        <v>#REF!</v>
      </c>
    </row>
    <row r="416">
      <c r="A416" s="8">
        <v>108.9</v>
      </c>
      <c r="B416" s="3" t="str">
        <f t="shared" si="1"/>
        <v>#REF!</v>
      </c>
    </row>
    <row r="417">
      <c r="A417" s="8">
        <v>110.48</v>
      </c>
      <c r="B417" s="3" t="str">
        <f t="shared" si="1"/>
        <v>#REF!</v>
      </c>
    </row>
    <row r="418">
      <c r="A418" s="8">
        <v>108.74</v>
      </c>
      <c r="B418" s="3" t="str">
        <f t="shared" si="1"/>
        <v>#REF!</v>
      </c>
    </row>
    <row r="419">
      <c r="A419" s="8">
        <v>110.36</v>
      </c>
      <c r="B419" s="3" t="str">
        <f t="shared" si="1"/>
        <v>#REF!</v>
      </c>
    </row>
    <row r="420">
      <c r="A420" s="9">
        <f>+1.52</f>
        <v>1.52</v>
      </c>
      <c r="B420" s="3" t="str">
        <f t="shared" si="1"/>
        <v>#REF!</v>
      </c>
    </row>
    <row r="421">
      <c r="A421" s="9">
        <f>+1.4%</f>
        <v>0.014</v>
      </c>
      <c r="B421" s="3" t="str">
        <f t="shared" si="1"/>
        <v>#REF!</v>
      </c>
    </row>
    <row r="422">
      <c r="A422" s="16">
        <v>162382.0</v>
      </c>
      <c r="B422" s="3" t="str">
        <f t="shared" si="1"/>
        <v>#REF!</v>
      </c>
    </row>
    <row r="423">
      <c r="A423" s="16">
        <v>313455.0</v>
      </c>
      <c r="B423" s="3" t="str">
        <f t="shared" si="1"/>
        <v>#REF!</v>
      </c>
    </row>
    <row r="424">
      <c r="A424" s="14">
        <v>41263.0</v>
      </c>
      <c r="B424" s="3" t="str">
        <f t="shared" si="1"/>
        <v>#REF!</v>
      </c>
    </row>
    <row r="425">
      <c r="A425" s="8">
        <v>110.1</v>
      </c>
      <c r="B425" s="3" t="str">
        <f t="shared" si="1"/>
        <v>#REF!</v>
      </c>
    </row>
    <row r="426">
      <c r="A426" s="8">
        <v>110.66</v>
      </c>
      <c r="B426" s="3" t="str">
        <f t="shared" si="1"/>
        <v>#REF!</v>
      </c>
    </row>
    <row r="427">
      <c r="A427" s="8">
        <v>109.7</v>
      </c>
      <c r="B427" s="3" t="str">
        <f t="shared" si="1"/>
        <v>#REF!</v>
      </c>
    </row>
    <row r="428">
      <c r="A428" s="8">
        <v>110.2</v>
      </c>
      <c r="B428" s="3" t="str">
        <f t="shared" si="1"/>
        <v>#REF!</v>
      </c>
    </row>
    <row r="429">
      <c r="A429" s="11">
        <v>-0.16</v>
      </c>
      <c r="B429" s="3" t="str">
        <f t="shared" si="1"/>
        <v>#REF!</v>
      </c>
    </row>
    <row r="430">
      <c r="A430" s="12">
        <v>-0.0014</v>
      </c>
      <c r="B430" s="3" t="str">
        <f t="shared" si="1"/>
        <v>#REF!</v>
      </c>
    </row>
    <row r="431">
      <c r="A431" s="17">
        <v>136537.0</v>
      </c>
      <c r="B431" s="3" t="str">
        <f t="shared" si="1"/>
        <v>#REF!</v>
      </c>
    </row>
    <row r="432">
      <c r="A432" s="17">
        <v>309362.0</v>
      </c>
      <c r="B432" s="3" t="str">
        <f t="shared" si="1"/>
        <v>#REF!</v>
      </c>
    </row>
    <row r="433">
      <c r="A433" s="14">
        <v>41264.0</v>
      </c>
      <c r="B433" s="3" t="str">
        <f t="shared" si="1"/>
        <v>#REF!</v>
      </c>
    </row>
    <row r="434">
      <c r="A434" s="8">
        <v>110.2</v>
      </c>
      <c r="B434" s="3" t="str">
        <f t="shared" si="1"/>
        <v>#REF!</v>
      </c>
    </row>
    <row r="435">
      <c r="A435" s="8">
        <v>110.28</v>
      </c>
      <c r="B435" s="3" t="str">
        <f t="shared" si="1"/>
        <v>#REF!</v>
      </c>
    </row>
    <row r="436">
      <c r="A436" s="8">
        <v>108.66</v>
      </c>
      <c r="B436" s="3" t="str">
        <f t="shared" si="1"/>
        <v>#REF!</v>
      </c>
    </row>
    <row r="437">
      <c r="A437" s="8">
        <v>108.97</v>
      </c>
      <c r="B437" s="3" t="str">
        <f t="shared" si="1"/>
        <v>#REF!</v>
      </c>
    </row>
    <row r="438">
      <c r="A438" s="11">
        <v>-1.23</v>
      </c>
      <c r="B438" s="3" t="str">
        <f t="shared" si="1"/>
        <v>#REF!</v>
      </c>
    </row>
    <row r="439">
      <c r="A439" s="12">
        <v>-0.0112</v>
      </c>
      <c r="B439" s="3" t="str">
        <f t="shared" si="1"/>
        <v>#REF!</v>
      </c>
    </row>
    <row r="440">
      <c r="A440" s="17">
        <v>132651.0</v>
      </c>
      <c r="B440" s="3" t="str">
        <f t="shared" si="1"/>
        <v>#REF!</v>
      </c>
    </row>
    <row r="441">
      <c r="A441" s="17">
        <v>301088.0</v>
      </c>
      <c r="B441" s="3" t="str">
        <f t="shared" si="1"/>
        <v>#REF!</v>
      </c>
    </row>
    <row r="442">
      <c r="A442" s="14">
        <v>41267.0</v>
      </c>
      <c r="B442" s="3" t="str">
        <f t="shared" si="1"/>
        <v>#REF!</v>
      </c>
    </row>
    <row r="443">
      <c r="A443" s="8">
        <v>109.02</v>
      </c>
      <c r="B443" s="3" t="str">
        <f t="shared" si="1"/>
        <v>#REF!</v>
      </c>
    </row>
    <row r="444">
      <c r="A444" s="8">
        <v>109.22</v>
      </c>
      <c r="B444" s="3" t="str">
        <f t="shared" si="1"/>
        <v>#REF!</v>
      </c>
    </row>
    <row r="445">
      <c r="A445" s="8">
        <v>108.13</v>
      </c>
      <c r="B445" s="3" t="str">
        <f t="shared" si="1"/>
        <v>#REF!</v>
      </c>
    </row>
    <row r="446">
      <c r="A446" s="8">
        <v>108.8</v>
      </c>
      <c r="B446" s="3" t="str">
        <f t="shared" si="1"/>
        <v>#REF!</v>
      </c>
    </row>
    <row r="447">
      <c r="A447" s="11">
        <v>-0.17</v>
      </c>
      <c r="B447" s="3" t="str">
        <f t="shared" si="1"/>
        <v>#REF!</v>
      </c>
    </row>
    <row r="448">
      <c r="A448" s="12">
        <v>-0.0016</v>
      </c>
      <c r="B448" s="3" t="str">
        <f t="shared" si="1"/>
        <v>#REF!</v>
      </c>
    </row>
    <row r="449">
      <c r="A449" s="17">
        <v>49454.0</v>
      </c>
      <c r="B449" s="3" t="str">
        <f t="shared" si="1"/>
        <v>#REF!</v>
      </c>
    </row>
    <row r="450">
      <c r="A450" s="17">
        <v>297397.0</v>
      </c>
      <c r="B450" s="3" t="str">
        <f t="shared" si="1"/>
        <v>#REF!</v>
      </c>
    </row>
    <row r="451">
      <c r="A451" s="14">
        <v>41269.0</v>
      </c>
      <c r="B451" s="3" t="str">
        <f t="shared" si="1"/>
        <v>#REF!</v>
      </c>
    </row>
    <row r="452">
      <c r="A452" s="8">
        <v>109.15</v>
      </c>
      <c r="B452" s="3" t="str">
        <f t="shared" si="1"/>
        <v>#REF!</v>
      </c>
    </row>
    <row r="453">
      <c r="A453" s="8">
        <v>111.52</v>
      </c>
      <c r="B453" s="3" t="str">
        <f t="shared" si="1"/>
        <v>#REF!</v>
      </c>
    </row>
    <row r="454">
      <c r="A454" s="8">
        <v>109.0</v>
      </c>
      <c r="B454" s="3" t="str">
        <f t="shared" si="1"/>
        <v>#REF!</v>
      </c>
    </row>
    <row r="455">
      <c r="A455" s="8">
        <v>111.07</v>
      </c>
      <c r="B455" s="3" t="str">
        <f t="shared" si="1"/>
        <v>#REF!</v>
      </c>
    </row>
    <row r="456">
      <c r="A456" s="9">
        <f>+2.27</f>
        <v>2.27</v>
      </c>
      <c r="B456" s="3" t="str">
        <f t="shared" si="1"/>
        <v>#REF!</v>
      </c>
    </row>
    <row r="457">
      <c r="A457" s="9">
        <f>+2.09%</f>
        <v>0.0209</v>
      </c>
      <c r="B457" s="3" t="str">
        <f t="shared" si="1"/>
        <v>#REF!</v>
      </c>
    </row>
    <row r="458">
      <c r="A458" s="16">
        <v>74970.0</v>
      </c>
      <c r="B458" s="3" t="str">
        <f t="shared" si="1"/>
        <v>#REF!</v>
      </c>
    </row>
    <row r="459">
      <c r="A459" s="16">
        <v>295547.0</v>
      </c>
      <c r="B459" s="3" t="str">
        <f t="shared" si="1"/>
        <v>#REF!</v>
      </c>
    </row>
    <row r="460">
      <c r="A460" s="14">
        <v>41270.0</v>
      </c>
      <c r="B460" s="3" t="str">
        <f t="shared" si="1"/>
        <v>#REF!</v>
      </c>
    </row>
    <row r="461">
      <c r="A461" s="8">
        <v>110.78</v>
      </c>
      <c r="B461" s="3" t="str">
        <f t="shared" si="1"/>
        <v>#REF!</v>
      </c>
    </row>
    <row r="462">
      <c r="A462" s="8">
        <v>111.33</v>
      </c>
      <c r="B462" s="3" t="str">
        <f t="shared" si="1"/>
        <v>#REF!</v>
      </c>
    </row>
    <row r="463">
      <c r="A463" s="8">
        <v>110.1</v>
      </c>
      <c r="B463" s="3" t="str">
        <f t="shared" si="1"/>
        <v>#REF!</v>
      </c>
    </row>
    <row r="464">
      <c r="A464" s="8">
        <v>110.8</v>
      </c>
      <c r="B464" s="3" t="str">
        <f t="shared" si="1"/>
        <v>#REF!</v>
      </c>
    </row>
    <row r="465">
      <c r="A465" s="11">
        <v>-0.27</v>
      </c>
      <c r="B465" s="3" t="str">
        <f t="shared" si="1"/>
        <v>#REF!</v>
      </c>
    </row>
    <row r="466">
      <c r="A466" s="12">
        <v>-0.0024</v>
      </c>
      <c r="B466" s="3" t="str">
        <f t="shared" si="1"/>
        <v>#REF!</v>
      </c>
    </row>
    <row r="467">
      <c r="A467" s="17">
        <v>104699.0</v>
      </c>
      <c r="B467" s="3" t="str">
        <f t="shared" si="1"/>
        <v>#REF!</v>
      </c>
    </row>
    <row r="468">
      <c r="A468" s="17">
        <v>288349.0</v>
      </c>
      <c r="B468" s="3" t="str">
        <f t="shared" si="1"/>
        <v>#REF!</v>
      </c>
    </row>
    <row r="469">
      <c r="A469" s="14">
        <v>41271.0</v>
      </c>
      <c r="B469" s="3" t="str">
        <f t="shared" si="1"/>
        <v>#REF!</v>
      </c>
    </row>
    <row r="470">
      <c r="A470" s="8">
        <v>111.24</v>
      </c>
      <c r="B470" s="3" t="str">
        <f t="shared" si="1"/>
        <v>#REF!</v>
      </c>
    </row>
    <row r="471">
      <c r="A471" s="8">
        <v>111.38</v>
      </c>
      <c r="B471" s="3" t="str">
        <f t="shared" si="1"/>
        <v>#REF!</v>
      </c>
    </row>
    <row r="472">
      <c r="A472" s="8">
        <v>109.83</v>
      </c>
      <c r="B472" s="3" t="str">
        <f t="shared" si="1"/>
        <v>#REF!</v>
      </c>
    </row>
    <row r="473">
      <c r="A473" s="8">
        <v>110.62</v>
      </c>
      <c r="B473" s="3" t="str">
        <f t="shared" si="1"/>
        <v>#REF!</v>
      </c>
    </row>
    <row r="474">
      <c r="A474" s="11">
        <v>-0.18</v>
      </c>
      <c r="B474" s="3" t="str">
        <f t="shared" si="1"/>
        <v>#REF!</v>
      </c>
    </row>
    <row r="475">
      <c r="A475" s="12">
        <v>-0.0016</v>
      </c>
      <c r="B475" s="3" t="str">
        <f t="shared" si="1"/>
        <v>#REF!</v>
      </c>
    </row>
    <row r="476">
      <c r="A476" s="17">
        <v>117889.0</v>
      </c>
      <c r="B476" s="3" t="str">
        <f t="shared" si="1"/>
        <v>#REF!</v>
      </c>
    </row>
    <row r="477">
      <c r="A477" s="17">
        <v>275415.0</v>
      </c>
      <c r="B477" s="3" t="str">
        <f t="shared" si="1"/>
        <v>#REF!</v>
      </c>
    </row>
    <row r="478">
      <c r="A478" s="14">
        <v>41274.0</v>
      </c>
      <c r="B478" s="3" t="str">
        <f t="shared" si="1"/>
        <v>#REF!</v>
      </c>
    </row>
    <row r="479">
      <c r="A479" s="8">
        <v>110.35</v>
      </c>
      <c r="B479" s="3" t="str">
        <f t="shared" si="1"/>
        <v>#REF!</v>
      </c>
    </row>
    <row r="480">
      <c r="A480" s="8">
        <v>111.34</v>
      </c>
      <c r="B480" s="3" t="str">
        <f t="shared" si="1"/>
        <v>#REF!</v>
      </c>
    </row>
    <row r="481">
      <c r="A481" s="8">
        <v>109.38</v>
      </c>
      <c r="B481" s="3" t="str">
        <f t="shared" si="1"/>
        <v>#REF!</v>
      </c>
    </row>
    <row r="482">
      <c r="A482" s="8">
        <v>111.11</v>
      </c>
      <c r="B482" s="3" t="str">
        <f t="shared" si="1"/>
        <v>#REF!</v>
      </c>
    </row>
    <row r="483">
      <c r="A483" s="9">
        <f>+0.49</f>
        <v>0.49</v>
      </c>
      <c r="B483" s="3" t="str">
        <f t="shared" si="1"/>
        <v>#REF!</v>
      </c>
    </row>
    <row r="484">
      <c r="A484" s="9">
        <f>+0.44%</f>
        <v>0.0044</v>
      </c>
      <c r="B484" s="3" t="str">
        <f t="shared" si="1"/>
        <v>#REF!</v>
      </c>
    </row>
    <row r="485">
      <c r="A485" s="16">
        <v>98677.0</v>
      </c>
      <c r="B485" s="3" t="str">
        <f t="shared" si="1"/>
        <v>#REF!</v>
      </c>
    </row>
    <row r="486">
      <c r="A486" s="16">
        <v>266159.0</v>
      </c>
      <c r="B486" s="3" t="str">
        <f t="shared" si="1"/>
        <v>#REF!</v>
      </c>
    </row>
    <row r="487">
      <c r="A487" s="7">
        <v>41276.0</v>
      </c>
      <c r="B487" s="3" t="str">
        <f t="shared" si="1"/>
        <v>#REF!</v>
      </c>
    </row>
    <row r="488">
      <c r="A488" s="8">
        <v>111.5</v>
      </c>
      <c r="B488" s="3" t="str">
        <f t="shared" si="1"/>
        <v>#REF!</v>
      </c>
    </row>
    <row r="489">
      <c r="A489" s="8">
        <v>112.9</v>
      </c>
      <c r="B489" s="3" t="str">
        <f t="shared" si="1"/>
        <v>#REF!</v>
      </c>
    </row>
    <row r="490">
      <c r="A490" s="8">
        <v>111.27</v>
      </c>
      <c r="B490" s="3" t="str">
        <f t="shared" si="1"/>
        <v>#REF!</v>
      </c>
    </row>
    <row r="491">
      <c r="A491" s="8">
        <v>112.47</v>
      </c>
      <c r="B491" s="3" t="str">
        <f t="shared" si="1"/>
        <v>#REF!</v>
      </c>
    </row>
    <row r="492">
      <c r="A492" s="9">
        <f>+1.36</f>
        <v>1.36</v>
      </c>
      <c r="B492" s="3" t="str">
        <f t="shared" si="1"/>
        <v>#REF!</v>
      </c>
    </row>
    <row r="493">
      <c r="A493" s="9">
        <f>+1.22%</f>
        <v>0.0122</v>
      </c>
      <c r="B493" s="3" t="str">
        <f t="shared" si="1"/>
        <v>#REF!</v>
      </c>
    </row>
    <row r="494">
      <c r="A494" s="16">
        <v>182884.0</v>
      </c>
      <c r="B494" s="3" t="str">
        <f t="shared" si="1"/>
        <v>#REF!</v>
      </c>
    </row>
    <row r="495">
      <c r="A495" s="16">
        <v>253913.0</v>
      </c>
      <c r="B495" s="3" t="str">
        <f t="shared" si="1"/>
        <v>#REF!</v>
      </c>
    </row>
    <row r="496">
      <c r="A496" s="7">
        <v>41277.0</v>
      </c>
      <c r="B496" s="3" t="str">
        <f t="shared" si="1"/>
        <v>#REF!</v>
      </c>
    </row>
    <row r="497">
      <c r="A497" s="8">
        <v>112.2</v>
      </c>
      <c r="B497" s="3" t="str">
        <f t="shared" si="1"/>
        <v>#REF!</v>
      </c>
    </row>
    <row r="498">
      <c r="A498" s="8">
        <v>112.42</v>
      </c>
      <c r="B498" s="3" t="str">
        <f t="shared" si="1"/>
        <v>#REF!</v>
      </c>
    </row>
    <row r="499">
      <c r="A499" s="8">
        <v>111.63</v>
      </c>
      <c r="B499" s="3" t="str">
        <f t="shared" si="1"/>
        <v>#REF!</v>
      </c>
    </row>
    <row r="500">
      <c r="A500" s="8">
        <v>112.14</v>
      </c>
      <c r="B500" s="3" t="str">
        <f t="shared" si="1"/>
        <v>#REF!</v>
      </c>
    </row>
    <row r="501">
      <c r="A501" s="11">
        <v>-0.33</v>
      </c>
      <c r="B501" s="3" t="str">
        <f t="shared" si="1"/>
        <v>#REF!</v>
      </c>
    </row>
    <row r="502">
      <c r="A502" s="12">
        <v>-0.0029</v>
      </c>
      <c r="B502" s="3" t="str">
        <f t="shared" si="1"/>
        <v>#REF!</v>
      </c>
    </row>
    <row r="503">
      <c r="A503" s="17">
        <v>190189.0</v>
      </c>
      <c r="B503" s="3" t="str">
        <f t="shared" si="1"/>
        <v>#REF!</v>
      </c>
    </row>
    <row r="504">
      <c r="A504" s="17">
        <v>218806.0</v>
      </c>
      <c r="B504" s="3" t="str">
        <f t="shared" si="1"/>
        <v>#REF!</v>
      </c>
    </row>
    <row r="505">
      <c r="A505" s="7">
        <v>41278.0</v>
      </c>
      <c r="B505" s="3" t="str">
        <f t="shared" si="1"/>
        <v>#REF!</v>
      </c>
    </row>
    <row r="506">
      <c r="A506" s="8">
        <v>111.72</v>
      </c>
      <c r="B506" s="3" t="str">
        <f t="shared" si="1"/>
        <v>#REF!</v>
      </c>
    </row>
    <row r="507">
      <c r="A507" s="8">
        <v>111.78</v>
      </c>
      <c r="B507" s="3" t="str">
        <f t="shared" si="1"/>
        <v>#REF!</v>
      </c>
    </row>
    <row r="508">
      <c r="A508" s="8">
        <v>110.38</v>
      </c>
      <c r="B508" s="3" t="str">
        <f t="shared" si="1"/>
        <v>#REF!</v>
      </c>
    </row>
    <row r="509">
      <c r="A509" s="8">
        <v>111.31</v>
      </c>
      <c r="B509" s="3" t="str">
        <f t="shared" si="1"/>
        <v>#REF!</v>
      </c>
    </row>
    <row r="510">
      <c r="A510" s="11">
        <v>-0.83</v>
      </c>
      <c r="B510" s="3" t="str">
        <f t="shared" si="1"/>
        <v>#REF!</v>
      </c>
    </row>
    <row r="511">
      <c r="A511" s="12">
        <v>-0.0074</v>
      </c>
      <c r="B511" s="3" t="str">
        <f t="shared" si="1"/>
        <v>#REF!</v>
      </c>
    </row>
    <row r="512">
      <c r="A512" s="17">
        <v>191322.0</v>
      </c>
      <c r="B512" s="3" t="str">
        <f t="shared" si="1"/>
        <v>#REF!</v>
      </c>
    </row>
    <row r="513">
      <c r="A513" s="17">
        <v>201097.0</v>
      </c>
      <c r="B513" s="3" t="str">
        <f t="shared" si="1"/>
        <v>#REF!</v>
      </c>
    </row>
    <row r="514">
      <c r="A514" s="7">
        <v>41281.0</v>
      </c>
      <c r="B514" s="3" t="str">
        <f t="shared" si="1"/>
        <v>#REF!</v>
      </c>
    </row>
    <row r="515">
      <c r="A515" s="8">
        <v>111.42</v>
      </c>
      <c r="B515" s="3" t="str">
        <f t="shared" si="1"/>
        <v>#REF!</v>
      </c>
    </row>
    <row r="516">
      <c r="A516" s="8">
        <v>111.69</v>
      </c>
      <c r="B516" s="3" t="str">
        <f t="shared" si="1"/>
        <v>#REF!</v>
      </c>
    </row>
    <row r="517">
      <c r="A517" s="8">
        <v>110.54</v>
      </c>
      <c r="B517" s="3" t="str">
        <f t="shared" si="1"/>
        <v>#REF!</v>
      </c>
    </row>
    <row r="518">
      <c r="A518" s="8">
        <v>111.4</v>
      </c>
      <c r="B518" s="3" t="str">
        <f t="shared" si="1"/>
        <v>#REF!</v>
      </c>
    </row>
    <row r="519">
      <c r="A519" s="9">
        <f>+0.09</f>
        <v>0.09</v>
      </c>
      <c r="B519" s="3" t="str">
        <f t="shared" si="1"/>
        <v>#REF!</v>
      </c>
    </row>
    <row r="520">
      <c r="A520" s="9">
        <f>+0.08%</f>
        <v>0.0008</v>
      </c>
      <c r="B520" s="3" t="str">
        <f t="shared" si="1"/>
        <v>#REF!</v>
      </c>
    </row>
    <row r="521">
      <c r="A521" s="16">
        <v>203477.0</v>
      </c>
      <c r="B521" s="3" t="str">
        <f t="shared" si="1"/>
        <v>#REF!</v>
      </c>
    </row>
    <row r="522">
      <c r="A522" s="16">
        <v>169873.0</v>
      </c>
      <c r="B522" s="3" t="str">
        <f t="shared" si="1"/>
        <v>#REF!</v>
      </c>
    </row>
    <row r="523">
      <c r="A523" s="7">
        <v>41282.0</v>
      </c>
      <c r="B523" s="3" t="str">
        <f t="shared" si="1"/>
        <v>#REF!</v>
      </c>
    </row>
    <row r="524">
      <c r="A524" s="8">
        <v>111.42</v>
      </c>
      <c r="B524" s="3" t="str">
        <f t="shared" si="1"/>
        <v>#REF!</v>
      </c>
    </row>
    <row r="525">
      <c r="A525" s="8">
        <v>112.47</v>
      </c>
      <c r="B525" s="3" t="str">
        <f t="shared" si="1"/>
        <v>#REF!</v>
      </c>
    </row>
    <row r="526">
      <c r="A526" s="8">
        <v>111.12</v>
      </c>
      <c r="B526" s="3" t="str">
        <f t="shared" si="1"/>
        <v>#REF!</v>
      </c>
    </row>
    <row r="527">
      <c r="A527" s="8">
        <v>111.94</v>
      </c>
      <c r="B527" s="3" t="str">
        <f t="shared" si="1"/>
        <v>#REF!</v>
      </c>
    </row>
    <row r="528">
      <c r="A528" s="9">
        <f>+0.54</f>
        <v>0.54</v>
      </c>
      <c r="B528" s="3" t="str">
        <f t="shared" si="1"/>
        <v>#REF!</v>
      </c>
    </row>
    <row r="529">
      <c r="A529" s="9">
        <f>+0.48%</f>
        <v>0.0048</v>
      </c>
      <c r="B529" s="3" t="str">
        <f t="shared" si="1"/>
        <v>#REF!</v>
      </c>
    </row>
    <row r="530">
      <c r="A530" s="16">
        <v>193452.0</v>
      </c>
      <c r="B530" s="3" t="str">
        <f t="shared" si="1"/>
        <v>#REF!</v>
      </c>
    </row>
    <row r="531">
      <c r="A531" s="16">
        <v>143973.0</v>
      </c>
      <c r="B531" s="3" t="str">
        <f t="shared" si="1"/>
        <v>#REF!</v>
      </c>
    </row>
    <row r="532">
      <c r="A532" s="7">
        <v>41283.0</v>
      </c>
      <c r="B532" s="3" t="str">
        <f t="shared" si="1"/>
        <v>#REF!</v>
      </c>
    </row>
    <row r="533">
      <c r="A533" s="8">
        <v>111.9</v>
      </c>
      <c r="B533" s="3" t="str">
        <f t="shared" si="1"/>
        <v>#REF!</v>
      </c>
    </row>
    <row r="534">
      <c r="A534" s="8">
        <v>112.23</v>
      </c>
      <c r="B534" s="3" t="str">
        <f t="shared" si="1"/>
        <v>#REF!</v>
      </c>
    </row>
    <row r="535">
      <c r="A535" s="8">
        <v>111.11</v>
      </c>
      <c r="B535" s="3" t="str">
        <f t="shared" si="1"/>
        <v>#REF!</v>
      </c>
    </row>
    <row r="536">
      <c r="A536" s="8">
        <v>111.76</v>
      </c>
      <c r="B536" s="3" t="str">
        <f t="shared" si="1"/>
        <v>#REF!</v>
      </c>
    </row>
    <row r="537">
      <c r="A537" s="11">
        <v>-0.18</v>
      </c>
      <c r="B537" s="3" t="str">
        <f t="shared" si="1"/>
        <v>#REF!</v>
      </c>
    </row>
    <row r="538">
      <c r="A538" s="12">
        <v>-0.0016</v>
      </c>
      <c r="B538" s="3" t="str">
        <f t="shared" si="1"/>
        <v>#REF!</v>
      </c>
    </row>
    <row r="539">
      <c r="A539" s="17">
        <v>171890.0</v>
      </c>
      <c r="B539" s="3" t="str">
        <f t="shared" si="1"/>
        <v>#REF!</v>
      </c>
    </row>
    <row r="540">
      <c r="A540" s="17">
        <v>117104.0</v>
      </c>
      <c r="B540" s="3" t="str">
        <f t="shared" si="1"/>
        <v>#REF!</v>
      </c>
    </row>
    <row r="541">
      <c r="A541" s="7">
        <v>41284.0</v>
      </c>
      <c r="B541" s="3" t="str">
        <f t="shared" si="1"/>
        <v>#REF!</v>
      </c>
    </row>
    <row r="542">
      <c r="A542" s="8">
        <v>111.68</v>
      </c>
      <c r="B542" s="3" t="str">
        <f t="shared" si="1"/>
        <v>#REF!</v>
      </c>
    </row>
    <row r="543">
      <c r="A543" s="8">
        <v>113.29</v>
      </c>
      <c r="B543" s="3" t="str">
        <f t="shared" si="1"/>
        <v>#REF!</v>
      </c>
    </row>
    <row r="544">
      <c r="A544" s="8">
        <v>111.6</v>
      </c>
      <c r="B544" s="3" t="str">
        <f t="shared" si="1"/>
        <v>#REF!</v>
      </c>
    </row>
    <row r="545">
      <c r="A545" s="8">
        <v>111.89</v>
      </c>
      <c r="B545" s="3" t="str">
        <f t="shared" si="1"/>
        <v>#REF!</v>
      </c>
    </row>
    <row r="546">
      <c r="A546" s="9">
        <f>+0.13</f>
        <v>0.13</v>
      </c>
      <c r="B546" s="3" t="str">
        <f t="shared" si="1"/>
        <v>#REF!</v>
      </c>
    </row>
    <row r="547">
      <c r="A547" s="9">
        <f>+0.12%</f>
        <v>0.0012</v>
      </c>
      <c r="B547" s="3" t="str">
        <f t="shared" si="1"/>
        <v>#REF!</v>
      </c>
    </row>
    <row r="548">
      <c r="A548" s="16">
        <v>196963.0</v>
      </c>
      <c r="B548" s="3" t="str">
        <f t="shared" si="1"/>
        <v>#REF!</v>
      </c>
    </row>
    <row r="549">
      <c r="A549" s="16">
        <v>98695.0</v>
      </c>
      <c r="B549" s="3" t="str">
        <f t="shared" si="1"/>
        <v>#REF!</v>
      </c>
    </row>
    <row r="550">
      <c r="A550" s="7">
        <v>41285.0</v>
      </c>
      <c r="B550" s="3" t="str">
        <f t="shared" si="1"/>
        <v>#REF!</v>
      </c>
    </row>
    <row r="551">
      <c r="A551" s="8">
        <v>111.95</v>
      </c>
      <c r="B551" s="3" t="str">
        <f t="shared" si="1"/>
        <v>#REF!</v>
      </c>
    </row>
    <row r="552">
      <c r="A552" s="8">
        <v>111.95</v>
      </c>
      <c r="B552" s="3" t="str">
        <f t="shared" si="1"/>
        <v>#REF!</v>
      </c>
    </row>
    <row r="553">
      <c r="A553" s="8">
        <v>109.6</v>
      </c>
      <c r="B553" s="3" t="str">
        <f t="shared" si="1"/>
        <v>#REF!</v>
      </c>
    </row>
    <row r="554">
      <c r="A554" s="8">
        <v>110.64</v>
      </c>
      <c r="B554" s="3" t="str">
        <f t="shared" si="1"/>
        <v>#REF!</v>
      </c>
    </row>
    <row r="555">
      <c r="A555" s="11">
        <v>-1.25</v>
      </c>
      <c r="B555" s="3" t="str">
        <f t="shared" si="1"/>
        <v>#REF!</v>
      </c>
    </row>
    <row r="556">
      <c r="A556" s="12">
        <v>-0.0112</v>
      </c>
      <c r="B556" s="3" t="str">
        <f t="shared" si="1"/>
        <v>#REF!</v>
      </c>
    </row>
    <row r="557">
      <c r="A557" s="17">
        <v>168004.0</v>
      </c>
      <c r="B557" s="3" t="str">
        <f t="shared" si="1"/>
        <v>#REF!</v>
      </c>
    </row>
    <row r="558">
      <c r="A558" s="17">
        <v>82042.0</v>
      </c>
      <c r="B558" s="3" t="str">
        <f t="shared" si="1"/>
        <v>#REF!</v>
      </c>
    </row>
    <row r="559">
      <c r="A559" s="7">
        <v>41288.0</v>
      </c>
      <c r="B559" s="3" t="str">
        <f t="shared" si="1"/>
        <v>#REF!</v>
      </c>
    </row>
    <row r="560">
      <c r="A560" s="8">
        <v>110.62</v>
      </c>
      <c r="B560" s="3" t="str">
        <f t="shared" si="1"/>
        <v>#REF!</v>
      </c>
    </row>
    <row r="561">
      <c r="A561" s="8">
        <v>112.15</v>
      </c>
      <c r="B561" s="3" t="str">
        <f t="shared" si="1"/>
        <v>#REF!</v>
      </c>
    </row>
    <row r="562">
      <c r="A562" s="8">
        <v>110.31</v>
      </c>
      <c r="B562" s="3" t="str">
        <f t="shared" si="1"/>
        <v>#REF!</v>
      </c>
    </row>
    <row r="563">
      <c r="A563" s="8">
        <v>111.88</v>
      </c>
      <c r="B563" s="3" t="str">
        <f t="shared" si="1"/>
        <v>#REF!</v>
      </c>
    </row>
    <row r="564">
      <c r="A564" s="9">
        <f>+1.24</f>
        <v>1.24</v>
      </c>
      <c r="B564" s="3" t="str">
        <f t="shared" si="1"/>
        <v>#REF!</v>
      </c>
    </row>
    <row r="565">
      <c r="A565" s="9">
        <f>+1.12%</f>
        <v>0.0112</v>
      </c>
      <c r="B565" s="3" t="str">
        <f t="shared" si="1"/>
        <v>#REF!</v>
      </c>
    </row>
    <row r="566">
      <c r="A566" s="16">
        <v>110134.0</v>
      </c>
      <c r="B566" s="3" t="str">
        <f t="shared" si="1"/>
        <v>#REF!</v>
      </c>
    </row>
    <row r="567">
      <c r="A567" s="16">
        <v>62624.0</v>
      </c>
      <c r="B567" s="3" t="str">
        <f t="shared" si="1"/>
        <v>#REF!</v>
      </c>
    </row>
    <row r="568">
      <c r="A568" s="7">
        <v>41289.0</v>
      </c>
      <c r="B568" s="3" t="str">
        <f t="shared" si="1"/>
        <v>#REF!</v>
      </c>
    </row>
    <row r="569">
      <c r="A569" s="8">
        <v>111.93</v>
      </c>
      <c r="B569" s="3" t="str">
        <f t="shared" si="1"/>
        <v>#REF!</v>
      </c>
    </row>
    <row r="570">
      <c r="A570" s="8">
        <v>112.46</v>
      </c>
      <c r="B570" s="3" t="str">
        <f t="shared" si="1"/>
        <v>#REF!</v>
      </c>
    </row>
    <row r="571">
      <c r="A571" s="8">
        <v>110.19</v>
      </c>
      <c r="B571" s="3" t="str">
        <f t="shared" si="1"/>
        <v>#REF!</v>
      </c>
    </row>
    <row r="572">
      <c r="A572" s="8">
        <v>110.3</v>
      </c>
      <c r="B572" s="3" t="str">
        <f t="shared" si="1"/>
        <v>#REF!</v>
      </c>
    </row>
    <row r="573">
      <c r="A573" s="11">
        <v>-1.58</v>
      </c>
      <c r="B573" s="3" t="str">
        <f t="shared" si="1"/>
        <v>#REF!</v>
      </c>
    </row>
    <row r="574">
      <c r="A574" s="12">
        <v>-0.0141</v>
      </c>
      <c r="B574" s="3" t="str">
        <f t="shared" si="1"/>
        <v>#REF!</v>
      </c>
    </row>
    <row r="575">
      <c r="A575" s="17">
        <v>101258.0</v>
      </c>
      <c r="B575" s="3" t="str">
        <f t="shared" si="1"/>
        <v>#REF!</v>
      </c>
    </row>
    <row r="576">
      <c r="A576" s="17">
        <v>24348.0</v>
      </c>
      <c r="B576" s="3" t="str">
        <f t="shared" si="1"/>
        <v>#REF!</v>
      </c>
    </row>
    <row r="577">
      <c r="A577" s="7">
        <v>41290.0</v>
      </c>
      <c r="B577" s="3" t="str">
        <f t="shared" si="1"/>
        <v>#REF!</v>
      </c>
    </row>
    <row r="578">
      <c r="A578" s="8">
        <v>110.52</v>
      </c>
      <c r="B578" s="3" t="str">
        <f t="shared" si="1"/>
        <v>#REF!</v>
      </c>
    </row>
    <row r="579">
      <c r="A579" s="8">
        <v>110.84</v>
      </c>
      <c r="B579" s="3" t="str">
        <f t="shared" si="1"/>
        <v>#REF!</v>
      </c>
    </row>
    <row r="580">
      <c r="A580" s="8">
        <v>110.24</v>
      </c>
      <c r="B580" s="3" t="str">
        <f t="shared" si="1"/>
        <v>#REF!</v>
      </c>
    </row>
    <row r="581">
      <c r="A581" s="8">
        <v>110.61</v>
      </c>
      <c r="B581" s="3" t="str">
        <f t="shared" si="1"/>
        <v>#REF!</v>
      </c>
    </row>
    <row r="582">
      <c r="A582" s="9">
        <f>+0.31</f>
        <v>0.31</v>
      </c>
      <c r="B582" s="3" t="str">
        <f t="shared" si="1"/>
        <v>#REF!</v>
      </c>
    </row>
    <row r="583">
      <c r="A583" s="9">
        <f>+0.28%</f>
        <v>0.0028</v>
      </c>
      <c r="B583" s="3" t="str">
        <f t="shared" si="1"/>
        <v>#REF!</v>
      </c>
    </row>
    <row r="584">
      <c r="A584" s="16">
        <v>19705.0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41227</v>
      </c>
      <c r="C3" s="3">
        <v>106.21</v>
      </c>
      <c r="D3" s="3">
        <v>108.17</v>
      </c>
      <c r="E3" s="3">
        <v>105.98</v>
      </c>
      <c r="F3" s="3">
        <v>107.36</v>
      </c>
      <c r="G3" s="3">
        <v>1.01</v>
      </c>
      <c r="H3" s="3">
        <v>0.0095</v>
      </c>
      <c r="I3" s="15">
        <v>48757.0</v>
      </c>
      <c r="J3" s="15">
        <v>79926.0</v>
      </c>
    </row>
    <row r="4">
      <c r="A4" s="4" t="s">
        <v>4</v>
      </c>
      <c r="B4" s="13">
        <f t="shared" si="1"/>
        <v>41228</v>
      </c>
      <c r="C4" s="3">
        <v>107.48</v>
      </c>
      <c r="D4" s="3">
        <v>108.4</v>
      </c>
      <c r="E4" s="3">
        <v>106.13</v>
      </c>
      <c r="F4" s="3">
        <v>106.82</v>
      </c>
      <c r="G4" s="3">
        <v>-0.54</v>
      </c>
      <c r="H4" s="6">
        <v>-0.005</v>
      </c>
      <c r="I4" s="15">
        <v>39354.0</v>
      </c>
      <c r="J4" s="15">
        <v>82790.0</v>
      </c>
    </row>
    <row r="5">
      <c r="A5" s="4" t="s">
        <v>5</v>
      </c>
      <c r="B5" s="13">
        <f t="shared" si="1"/>
        <v>41229</v>
      </c>
      <c r="C5" s="3">
        <v>106.51</v>
      </c>
      <c r="D5" s="3">
        <v>107.8</v>
      </c>
      <c r="E5" s="3">
        <v>106.49</v>
      </c>
      <c r="F5" s="3">
        <v>107.61</v>
      </c>
      <c r="G5" s="3">
        <v>0.79</v>
      </c>
      <c r="H5" s="3">
        <v>0.0074</v>
      </c>
      <c r="I5" s="15">
        <v>51303.0</v>
      </c>
      <c r="J5" s="15">
        <v>85467.0</v>
      </c>
    </row>
    <row r="6">
      <c r="A6" s="4" t="s">
        <v>6</v>
      </c>
      <c r="B6" s="13">
        <f t="shared" si="1"/>
        <v>41232</v>
      </c>
      <c r="C6" s="3">
        <v>108.06</v>
      </c>
      <c r="D6" s="3">
        <v>110.68</v>
      </c>
      <c r="E6" s="3">
        <v>107.96</v>
      </c>
      <c r="F6" s="3">
        <v>110.24</v>
      </c>
      <c r="G6" s="3">
        <v>2.63</v>
      </c>
      <c r="H6" s="3">
        <v>0.024399999999999998</v>
      </c>
      <c r="I6" s="15">
        <v>51519.0</v>
      </c>
      <c r="J6" s="15">
        <v>89892.0</v>
      </c>
    </row>
    <row r="7">
      <c r="A7" s="4" t="s">
        <v>7</v>
      </c>
      <c r="B7" s="13">
        <f t="shared" si="1"/>
        <v>41233</v>
      </c>
      <c r="C7" s="3">
        <v>110.34</v>
      </c>
      <c r="D7" s="3">
        <v>110.43</v>
      </c>
      <c r="E7" s="3">
        <v>107.67</v>
      </c>
      <c r="F7" s="3">
        <v>108.44</v>
      </c>
      <c r="G7" s="3">
        <v>-1.8</v>
      </c>
      <c r="H7" s="6">
        <v>-0.0163</v>
      </c>
      <c r="I7" s="15">
        <v>39871.0</v>
      </c>
      <c r="J7" s="15">
        <v>91229.0</v>
      </c>
    </row>
    <row r="8">
      <c r="A8" s="4" t="s">
        <v>8</v>
      </c>
      <c r="B8" s="13">
        <f t="shared" si="1"/>
        <v>41234</v>
      </c>
      <c r="C8" s="3">
        <v>108.99</v>
      </c>
      <c r="D8" s="3">
        <v>109.95</v>
      </c>
      <c r="E8" s="3">
        <v>108.15</v>
      </c>
      <c r="F8" s="3">
        <v>109.4</v>
      </c>
      <c r="G8" s="3">
        <v>0.96</v>
      </c>
      <c r="H8" s="3">
        <v>0.0089</v>
      </c>
      <c r="I8" s="15">
        <v>40047.0</v>
      </c>
      <c r="J8" s="15">
        <v>93440.0</v>
      </c>
    </row>
    <row r="9">
      <c r="A9" s="4" t="s">
        <v>9</v>
      </c>
      <c r="B9" s="13">
        <f t="shared" si="1"/>
        <v>41235</v>
      </c>
      <c r="C9" s="3">
        <v>109.53</v>
      </c>
      <c r="D9" s="3">
        <v>109.63</v>
      </c>
      <c r="E9" s="3">
        <v>108.74</v>
      </c>
      <c r="F9" s="3">
        <v>109.1</v>
      </c>
      <c r="G9" s="3">
        <v>-0.3</v>
      </c>
      <c r="H9" s="6">
        <v>-0.0027</v>
      </c>
      <c r="I9" s="15">
        <v>10483.0</v>
      </c>
      <c r="J9" s="15">
        <v>93018.0</v>
      </c>
    </row>
    <row r="10">
      <c r="A10" s="14">
        <v>41227.0</v>
      </c>
      <c r="B10" s="13">
        <f t="shared" si="1"/>
        <v>41236</v>
      </c>
      <c r="C10" s="3">
        <v>108.98</v>
      </c>
      <c r="D10" s="3">
        <v>110.08</v>
      </c>
      <c r="E10" s="3">
        <v>108.74</v>
      </c>
      <c r="F10" s="3">
        <v>109.83</v>
      </c>
      <c r="G10" s="3">
        <v>0.73</v>
      </c>
      <c r="H10" s="3">
        <v>0.0067</v>
      </c>
      <c r="I10" s="15">
        <v>21248.0</v>
      </c>
      <c r="J10" s="15">
        <v>94095.0</v>
      </c>
    </row>
    <row r="11">
      <c r="A11" s="8">
        <v>106.21</v>
      </c>
      <c r="B11" s="13">
        <f t="shared" si="1"/>
        <v>41239</v>
      </c>
      <c r="C11" s="3">
        <v>109.61</v>
      </c>
      <c r="D11" s="3">
        <v>109.88</v>
      </c>
      <c r="E11" s="3">
        <v>108.86</v>
      </c>
      <c r="F11" s="3">
        <v>109.44</v>
      </c>
      <c r="G11" s="3">
        <v>-0.39</v>
      </c>
      <c r="H11" s="6">
        <v>-0.0036</v>
      </c>
      <c r="I11" s="15">
        <v>25346.0</v>
      </c>
      <c r="J11" s="15">
        <v>93507.0</v>
      </c>
    </row>
    <row r="12">
      <c r="A12" s="8">
        <v>108.17</v>
      </c>
      <c r="B12" s="13">
        <f t="shared" si="1"/>
        <v>41240</v>
      </c>
      <c r="C12" s="3">
        <v>109.57</v>
      </c>
      <c r="D12" s="3">
        <v>109.87</v>
      </c>
      <c r="E12" s="3">
        <v>108.06</v>
      </c>
      <c r="F12" s="3">
        <v>108.53</v>
      </c>
      <c r="G12" s="3">
        <v>-0.91</v>
      </c>
      <c r="H12" s="6">
        <v>-0.0083</v>
      </c>
      <c r="I12" s="15">
        <v>37799.0</v>
      </c>
      <c r="J12" s="15">
        <v>92144.0</v>
      </c>
    </row>
    <row r="13">
      <c r="A13" s="8">
        <v>105.98</v>
      </c>
      <c r="B13" s="13">
        <f t="shared" si="1"/>
        <v>41241</v>
      </c>
      <c r="C13" s="3">
        <v>108.61</v>
      </c>
      <c r="D13" s="3">
        <v>108.76</v>
      </c>
      <c r="E13" s="3">
        <v>107.0</v>
      </c>
      <c r="F13" s="3">
        <v>108.0</v>
      </c>
      <c r="G13" s="3">
        <v>-0.53</v>
      </c>
      <c r="H13" s="6">
        <v>-0.0049</v>
      </c>
      <c r="I13" s="15">
        <v>51501.0</v>
      </c>
      <c r="J13" s="15">
        <v>95749.0</v>
      </c>
    </row>
    <row r="14">
      <c r="A14" s="8">
        <v>107.36</v>
      </c>
      <c r="B14" s="13">
        <f t="shared" si="1"/>
        <v>41242</v>
      </c>
      <c r="C14" s="3">
        <v>108.23</v>
      </c>
      <c r="D14" s="3">
        <v>109.64</v>
      </c>
      <c r="E14" s="3">
        <v>107.93</v>
      </c>
      <c r="F14" s="3">
        <v>109.19</v>
      </c>
      <c r="G14" s="3">
        <v>1.19</v>
      </c>
      <c r="H14" s="3">
        <v>0.011000000000000001</v>
      </c>
      <c r="I14" s="15">
        <v>60362.0</v>
      </c>
      <c r="J14" s="15">
        <v>95851.0</v>
      </c>
    </row>
    <row r="15">
      <c r="A15" s="9">
        <f>+1.01</f>
        <v>1.01</v>
      </c>
      <c r="B15" s="13">
        <f t="shared" si="1"/>
        <v>41243</v>
      </c>
      <c r="C15" s="3">
        <v>108.93</v>
      </c>
      <c r="D15" s="3">
        <v>109.65</v>
      </c>
      <c r="E15" s="3">
        <v>108.69</v>
      </c>
      <c r="F15" s="3">
        <v>109.54</v>
      </c>
      <c r="G15" s="3">
        <v>0.35</v>
      </c>
      <c r="H15" s="3">
        <v>0.0032</v>
      </c>
      <c r="I15" s="15">
        <v>44420.0</v>
      </c>
      <c r="J15" s="15">
        <v>100895.0</v>
      </c>
    </row>
    <row r="16">
      <c r="A16" s="9">
        <f>+0.95%</f>
        <v>0.0095</v>
      </c>
      <c r="B16" s="5">
        <f t="shared" si="1"/>
        <v>41246</v>
      </c>
      <c r="C16" s="3">
        <v>109.39</v>
      </c>
      <c r="D16" s="3">
        <v>110.61</v>
      </c>
      <c r="E16" s="3">
        <v>109.0</v>
      </c>
      <c r="F16" s="3">
        <v>109.33</v>
      </c>
      <c r="G16" s="3">
        <v>-0.21</v>
      </c>
      <c r="H16" s="6">
        <v>-0.0019</v>
      </c>
      <c r="I16" s="15">
        <v>53214.0</v>
      </c>
      <c r="J16" s="15">
        <v>108438.0</v>
      </c>
    </row>
    <row r="17">
      <c r="A17" s="16">
        <v>48757.0</v>
      </c>
      <c r="B17" s="5">
        <f t="shared" si="1"/>
        <v>41247</v>
      </c>
      <c r="C17" s="3">
        <v>109.36</v>
      </c>
      <c r="D17" s="3">
        <v>109.36</v>
      </c>
      <c r="E17" s="3">
        <v>107.75</v>
      </c>
      <c r="F17" s="3">
        <v>108.23</v>
      </c>
      <c r="G17" s="3">
        <v>-1.1</v>
      </c>
      <c r="H17" s="6">
        <v>-0.0101</v>
      </c>
      <c r="I17" s="15">
        <v>63837.0</v>
      </c>
      <c r="J17" s="15">
        <v>113725.0</v>
      </c>
    </row>
    <row r="18">
      <c r="A18" s="16">
        <v>79926.0</v>
      </c>
      <c r="B18" s="5">
        <f t="shared" si="1"/>
        <v>41248</v>
      </c>
      <c r="C18" s="3">
        <v>108.21</v>
      </c>
      <c r="D18" s="3">
        <v>108.92</v>
      </c>
      <c r="E18" s="3">
        <v>107.0</v>
      </c>
      <c r="F18" s="3">
        <v>107.26</v>
      </c>
      <c r="G18" s="3">
        <v>-0.97</v>
      </c>
      <c r="H18" s="6">
        <v>-0.009</v>
      </c>
      <c r="I18" s="15">
        <v>51093.0</v>
      </c>
      <c r="J18" s="15">
        <v>122042.0</v>
      </c>
    </row>
    <row r="19">
      <c r="A19" s="14">
        <v>41228.0</v>
      </c>
      <c r="B19" s="5">
        <f t="shared" si="1"/>
        <v>41249</v>
      </c>
      <c r="C19" s="3">
        <v>107.08</v>
      </c>
      <c r="D19" s="3">
        <v>107.6</v>
      </c>
      <c r="E19" s="3">
        <v>105.21</v>
      </c>
      <c r="F19" s="3">
        <v>105.6</v>
      </c>
      <c r="G19" s="3">
        <v>-1.66</v>
      </c>
      <c r="H19" s="6">
        <v>-0.0155</v>
      </c>
      <c r="I19" s="15">
        <v>60447.0</v>
      </c>
      <c r="J19" s="15">
        <v>125085.0</v>
      </c>
    </row>
    <row r="20">
      <c r="A20" s="8">
        <v>107.48</v>
      </c>
      <c r="B20" s="5">
        <f t="shared" si="1"/>
        <v>41250</v>
      </c>
      <c r="C20" s="3">
        <v>105.48</v>
      </c>
      <c r="D20" s="3">
        <v>106.33</v>
      </c>
      <c r="E20" s="3">
        <v>105.06</v>
      </c>
      <c r="F20" s="3">
        <v>105.44</v>
      </c>
      <c r="G20" s="3">
        <v>-0.16</v>
      </c>
      <c r="H20" s="6">
        <v>-0.0015</v>
      </c>
      <c r="I20" s="15">
        <v>69845.0</v>
      </c>
      <c r="J20" s="15">
        <v>142070.0</v>
      </c>
    </row>
    <row r="21">
      <c r="A21" s="8">
        <v>108.4</v>
      </c>
      <c r="B21" s="13">
        <f t="shared" si="1"/>
        <v>41253</v>
      </c>
      <c r="C21" s="3">
        <v>105.64</v>
      </c>
      <c r="D21" s="3">
        <v>106.7</v>
      </c>
      <c r="E21" s="3">
        <v>105.07</v>
      </c>
      <c r="F21" s="3">
        <v>105.35</v>
      </c>
      <c r="G21" s="3">
        <v>-0.09</v>
      </c>
      <c r="H21" s="6">
        <v>-9.0E-4</v>
      </c>
      <c r="I21" s="15">
        <v>85579.0</v>
      </c>
      <c r="J21" s="15">
        <v>153669.0</v>
      </c>
    </row>
    <row r="22">
      <c r="A22" s="8">
        <v>106.13</v>
      </c>
      <c r="B22" s="13">
        <f t="shared" si="1"/>
        <v>41254</v>
      </c>
      <c r="C22" s="3">
        <v>105.31</v>
      </c>
      <c r="D22" s="3">
        <v>106.3</v>
      </c>
      <c r="E22" s="3">
        <v>105.15</v>
      </c>
      <c r="F22" s="3">
        <v>105.82</v>
      </c>
      <c r="G22" s="3">
        <v>0.47</v>
      </c>
      <c r="H22" s="3">
        <v>0.0045000000000000005</v>
      </c>
      <c r="I22" s="15">
        <v>75706.0</v>
      </c>
      <c r="J22" s="15">
        <v>161208.0</v>
      </c>
    </row>
    <row r="23">
      <c r="A23" s="8">
        <v>106.82</v>
      </c>
      <c r="B23" s="13">
        <f t="shared" si="1"/>
        <v>41255</v>
      </c>
      <c r="C23" s="3">
        <v>105.9</v>
      </c>
      <c r="D23" s="3">
        <v>107.96</v>
      </c>
      <c r="E23" s="3">
        <v>105.89</v>
      </c>
      <c r="F23" s="3">
        <v>107.17</v>
      </c>
      <c r="G23" s="3">
        <v>1.35</v>
      </c>
      <c r="H23" s="3">
        <v>0.0128</v>
      </c>
      <c r="I23" s="15">
        <v>96738.0</v>
      </c>
      <c r="J23" s="15">
        <v>174299.0</v>
      </c>
    </row>
    <row r="24">
      <c r="A24" s="11">
        <v>-0.54</v>
      </c>
      <c r="B24" s="13">
        <f t="shared" si="1"/>
        <v>41256</v>
      </c>
      <c r="C24" s="3">
        <v>107.09</v>
      </c>
      <c r="D24" s="3">
        <v>107.26</v>
      </c>
      <c r="E24" s="3">
        <v>105.51</v>
      </c>
      <c r="F24" s="3">
        <v>105.6</v>
      </c>
      <c r="G24" s="3">
        <v>-1.57</v>
      </c>
      <c r="H24" s="6">
        <v>-0.0146</v>
      </c>
      <c r="I24" s="15">
        <v>66187.0</v>
      </c>
      <c r="J24" s="15">
        <v>180220.0</v>
      </c>
    </row>
    <row r="25">
      <c r="A25" s="12">
        <v>-0.005</v>
      </c>
      <c r="B25" s="13">
        <f t="shared" si="1"/>
        <v>41257</v>
      </c>
      <c r="C25" s="3">
        <v>105.76</v>
      </c>
      <c r="D25" s="3">
        <v>107.37</v>
      </c>
      <c r="E25" s="3">
        <v>105.74</v>
      </c>
      <c r="F25" s="3">
        <v>107.28</v>
      </c>
      <c r="G25" s="3">
        <v>1.68</v>
      </c>
      <c r="H25" s="3">
        <v>0.0159</v>
      </c>
      <c r="I25" s="15">
        <v>54289.0</v>
      </c>
      <c r="J25" s="15">
        <v>182506.0</v>
      </c>
    </row>
    <row r="26">
      <c r="A26" s="17">
        <v>39354.0</v>
      </c>
      <c r="B26" s="13">
        <f t="shared" si="1"/>
        <v>41260</v>
      </c>
      <c r="C26" s="3">
        <v>107.49</v>
      </c>
      <c r="D26" s="3">
        <v>107.57</v>
      </c>
      <c r="E26" s="3">
        <v>106.72</v>
      </c>
      <c r="F26" s="3">
        <v>106.75</v>
      </c>
      <c r="G26" s="3">
        <v>-0.53</v>
      </c>
      <c r="H26" s="6">
        <v>-0.0049</v>
      </c>
      <c r="I26" s="15">
        <v>64772.0</v>
      </c>
      <c r="J26" s="15">
        <v>183645.0</v>
      </c>
    </row>
    <row r="27">
      <c r="A27" s="17">
        <v>82790.0</v>
      </c>
      <c r="B27" s="13">
        <f t="shared" si="1"/>
        <v>41261</v>
      </c>
      <c r="C27" s="3">
        <v>107.1</v>
      </c>
      <c r="D27" s="3">
        <v>108.07</v>
      </c>
      <c r="E27" s="3">
        <v>107.07</v>
      </c>
      <c r="F27" s="3">
        <v>107.95</v>
      </c>
      <c r="G27" s="3">
        <v>1.2</v>
      </c>
      <c r="H27" s="3">
        <v>0.011200000000000002</v>
      </c>
      <c r="I27" s="15">
        <v>70063.0</v>
      </c>
      <c r="J27" s="15">
        <v>181662.0</v>
      </c>
    </row>
    <row r="28">
      <c r="A28" s="14">
        <v>41229.0</v>
      </c>
      <c r="B28" s="13">
        <f t="shared" si="1"/>
        <v>41262</v>
      </c>
      <c r="C28" s="3">
        <v>108.01</v>
      </c>
      <c r="D28" s="3">
        <v>109.59</v>
      </c>
      <c r="E28" s="3">
        <v>107.9</v>
      </c>
      <c r="F28" s="3">
        <v>109.47</v>
      </c>
      <c r="G28" s="3">
        <v>1.52</v>
      </c>
      <c r="H28" s="3">
        <v>0.0141</v>
      </c>
      <c r="I28" s="15">
        <v>80491.0</v>
      </c>
      <c r="J28" s="15">
        <v>186507.0</v>
      </c>
    </row>
    <row r="29">
      <c r="A29" s="8">
        <v>106.51</v>
      </c>
      <c r="B29" s="13">
        <f t="shared" si="1"/>
        <v>41263</v>
      </c>
      <c r="C29" s="3">
        <v>109.22</v>
      </c>
      <c r="D29" s="3">
        <v>109.79</v>
      </c>
      <c r="E29" s="3">
        <v>108.83</v>
      </c>
      <c r="F29" s="3">
        <v>109.36</v>
      </c>
      <c r="G29" s="3">
        <v>-0.11</v>
      </c>
      <c r="H29" s="6">
        <v>-0.001</v>
      </c>
      <c r="I29" s="15">
        <v>65308.0</v>
      </c>
      <c r="J29" s="15">
        <v>194343.0</v>
      </c>
    </row>
    <row r="30">
      <c r="A30" s="8">
        <v>107.8</v>
      </c>
      <c r="B30" s="13">
        <f t="shared" si="1"/>
        <v>41264</v>
      </c>
      <c r="C30" s="3">
        <v>109.39</v>
      </c>
      <c r="D30" s="3">
        <v>109.43</v>
      </c>
      <c r="E30" s="3">
        <v>107.87</v>
      </c>
      <c r="F30" s="3">
        <v>108.15</v>
      </c>
      <c r="G30" s="3">
        <v>-1.21</v>
      </c>
      <c r="H30" s="6">
        <v>-0.0111</v>
      </c>
      <c r="I30" s="15">
        <v>62573.0</v>
      </c>
      <c r="J30" s="15">
        <v>193814.0</v>
      </c>
    </row>
    <row r="31">
      <c r="A31" s="8">
        <v>106.49</v>
      </c>
      <c r="B31" s="13">
        <f t="shared" si="1"/>
        <v>41267</v>
      </c>
      <c r="C31" s="3">
        <v>108.27</v>
      </c>
      <c r="D31" s="3">
        <v>108.27</v>
      </c>
      <c r="E31" s="3">
        <v>107.3</v>
      </c>
      <c r="F31" s="3">
        <v>107.92</v>
      </c>
      <c r="G31" s="3">
        <v>-0.23</v>
      </c>
      <c r="H31" s="6">
        <v>-0.0021</v>
      </c>
      <c r="I31" s="15">
        <v>24242.0</v>
      </c>
      <c r="J31" s="15">
        <v>197934.0</v>
      </c>
    </row>
    <row r="32">
      <c r="A32" s="8">
        <v>107.61</v>
      </c>
      <c r="B32" s="13">
        <f t="shared" si="1"/>
        <v>41269</v>
      </c>
      <c r="C32" s="3">
        <v>108.16</v>
      </c>
      <c r="D32" s="3">
        <v>110.56</v>
      </c>
      <c r="E32" s="3">
        <v>108.1</v>
      </c>
      <c r="F32" s="3">
        <v>110.12</v>
      </c>
      <c r="G32" s="3">
        <v>2.2</v>
      </c>
      <c r="H32" s="3">
        <v>0.0204</v>
      </c>
      <c r="I32" s="15">
        <v>31244.0</v>
      </c>
      <c r="J32" s="15">
        <v>201439.0</v>
      </c>
    </row>
    <row r="33">
      <c r="A33" s="9">
        <f>+0.79</f>
        <v>0.79</v>
      </c>
      <c r="B33" s="13">
        <f t="shared" si="1"/>
        <v>41270</v>
      </c>
      <c r="C33" s="3">
        <v>110.01</v>
      </c>
      <c r="D33" s="3">
        <v>110.36</v>
      </c>
      <c r="E33" s="3">
        <v>109.16</v>
      </c>
      <c r="F33" s="3">
        <v>109.83</v>
      </c>
      <c r="G33" s="3">
        <v>-0.29</v>
      </c>
      <c r="H33" s="6">
        <v>-0.0026</v>
      </c>
      <c r="I33" s="15">
        <v>51282.0</v>
      </c>
      <c r="J33" s="15">
        <v>199495.0</v>
      </c>
    </row>
    <row r="34">
      <c r="A34" s="9">
        <f>+0.74%</f>
        <v>0.0074</v>
      </c>
      <c r="B34" s="13">
        <f t="shared" si="1"/>
        <v>41271</v>
      </c>
      <c r="C34" s="3">
        <v>109.97</v>
      </c>
      <c r="D34" s="3">
        <v>110.4</v>
      </c>
      <c r="E34" s="3">
        <v>108.8</v>
      </c>
      <c r="F34" s="3">
        <v>109.49</v>
      </c>
      <c r="G34" s="3">
        <v>-0.34</v>
      </c>
      <c r="H34" s="6">
        <v>-0.0031</v>
      </c>
      <c r="I34" s="15">
        <v>66713.0</v>
      </c>
      <c r="J34" s="15">
        <v>196010.0</v>
      </c>
    </row>
    <row r="35">
      <c r="A35" s="16">
        <v>51303.0</v>
      </c>
      <c r="B35" s="13">
        <f t="shared" si="1"/>
        <v>41274</v>
      </c>
      <c r="C35" s="3">
        <v>109.16</v>
      </c>
      <c r="D35" s="3">
        <v>110.1</v>
      </c>
      <c r="E35" s="3">
        <v>108.16</v>
      </c>
      <c r="F35" s="3">
        <v>109.89</v>
      </c>
      <c r="G35" s="3">
        <v>0.4</v>
      </c>
      <c r="H35" s="3">
        <v>0.0037</v>
      </c>
      <c r="I35" s="15">
        <v>47886.0</v>
      </c>
      <c r="J35" s="15">
        <v>194082.0</v>
      </c>
    </row>
    <row r="36">
      <c r="A36" s="16">
        <v>85467.0</v>
      </c>
      <c r="B36" s="5">
        <f t="shared" si="1"/>
        <v>41276</v>
      </c>
      <c r="C36" s="3">
        <v>110.1</v>
      </c>
      <c r="D36" s="3">
        <v>111.6</v>
      </c>
      <c r="E36" s="3">
        <v>110.1</v>
      </c>
      <c r="F36" s="3">
        <v>111.19</v>
      </c>
      <c r="G36" s="3">
        <v>1.3</v>
      </c>
      <c r="H36" s="3">
        <v>0.0118</v>
      </c>
      <c r="I36" s="15">
        <v>118319.0</v>
      </c>
      <c r="J36" s="15">
        <v>201643.0</v>
      </c>
    </row>
    <row r="37">
      <c r="A37" s="14">
        <v>41232.0</v>
      </c>
      <c r="B37" s="5">
        <f t="shared" si="1"/>
        <v>41277</v>
      </c>
      <c r="C37" s="3">
        <v>111.3</v>
      </c>
      <c r="D37" s="3">
        <v>111.3</v>
      </c>
      <c r="E37" s="3">
        <v>110.43</v>
      </c>
      <c r="F37" s="3">
        <v>110.91</v>
      </c>
      <c r="G37" s="3">
        <v>-0.28</v>
      </c>
      <c r="H37" s="6">
        <v>-0.0025</v>
      </c>
      <c r="I37" s="15">
        <v>146161.0</v>
      </c>
      <c r="J37" s="15">
        <v>223325.0</v>
      </c>
    </row>
    <row r="38">
      <c r="A38" s="8">
        <v>108.06</v>
      </c>
      <c r="B38" s="5">
        <f t="shared" si="1"/>
        <v>41278</v>
      </c>
      <c r="C38" s="3">
        <v>110.73</v>
      </c>
      <c r="D38" s="3">
        <v>110.73</v>
      </c>
      <c r="E38" s="3">
        <v>109.14</v>
      </c>
      <c r="F38" s="3">
        <v>110.1</v>
      </c>
      <c r="G38" s="3">
        <v>-0.81</v>
      </c>
      <c r="H38" s="6">
        <v>-0.0073</v>
      </c>
      <c r="I38" s="15">
        <v>132624.0</v>
      </c>
      <c r="J38" s="15">
        <v>233670.0</v>
      </c>
    </row>
    <row r="39">
      <c r="A39" s="8">
        <v>110.68</v>
      </c>
      <c r="B39" s="5">
        <f t="shared" si="1"/>
        <v>41281</v>
      </c>
      <c r="C39" s="3">
        <v>110.22</v>
      </c>
      <c r="D39" s="3">
        <v>110.69</v>
      </c>
      <c r="E39" s="3">
        <v>109.36</v>
      </c>
      <c r="F39" s="3">
        <v>110.42</v>
      </c>
      <c r="G39" s="3">
        <v>0.32</v>
      </c>
      <c r="H39" s="3">
        <v>0.0029</v>
      </c>
      <c r="I39" s="15">
        <v>186768.0</v>
      </c>
      <c r="J39" s="15">
        <v>252745.0</v>
      </c>
    </row>
    <row r="40">
      <c r="A40" s="8">
        <v>107.96</v>
      </c>
      <c r="B40" s="5">
        <f t="shared" si="1"/>
        <v>41282</v>
      </c>
      <c r="C40" s="3">
        <v>110.0</v>
      </c>
      <c r="D40" s="3">
        <v>111.36</v>
      </c>
      <c r="E40" s="3">
        <v>110.0</v>
      </c>
      <c r="F40" s="3">
        <v>111.02</v>
      </c>
      <c r="G40" s="3">
        <v>0.6</v>
      </c>
      <c r="H40" s="3">
        <v>0.0054</v>
      </c>
      <c r="I40" s="15">
        <v>176382.0</v>
      </c>
      <c r="J40" s="15">
        <v>271685.0</v>
      </c>
    </row>
    <row r="41">
      <c r="A41" s="8">
        <v>110.24</v>
      </c>
      <c r="B41" s="5">
        <f t="shared" si="1"/>
        <v>41283</v>
      </c>
      <c r="C41" s="3">
        <v>110.99</v>
      </c>
      <c r="D41" s="3">
        <v>111.25</v>
      </c>
      <c r="E41" s="3">
        <v>110.24</v>
      </c>
      <c r="F41" s="3">
        <v>110.87</v>
      </c>
      <c r="G41" s="3">
        <v>-0.15</v>
      </c>
      <c r="H41" s="6">
        <v>-0.0014</v>
      </c>
      <c r="I41" s="15">
        <v>188190.0</v>
      </c>
      <c r="J41" s="15">
        <v>283728.0</v>
      </c>
    </row>
    <row r="42">
      <c r="A42" s="9">
        <f>+2.63</f>
        <v>2.63</v>
      </c>
      <c r="B42" s="5">
        <f t="shared" si="1"/>
        <v>41284</v>
      </c>
      <c r="C42" s="3">
        <v>110.89</v>
      </c>
      <c r="D42" s="3">
        <v>112.34</v>
      </c>
      <c r="E42" s="3">
        <v>110.71</v>
      </c>
      <c r="F42" s="3">
        <v>111.12</v>
      </c>
      <c r="G42" s="3">
        <v>0.25</v>
      </c>
      <c r="H42" s="3">
        <v>0.0023</v>
      </c>
      <c r="I42" s="15">
        <v>240601.0</v>
      </c>
      <c r="J42" s="15">
        <v>299319.0</v>
      </c>
    </row>
    <row r="43">
      <c r="A43" s="9">
        <f>+2.44%</f>
        <v>0.0244</v>
      </c>
      <c r="B43" s="5">
        <f t="shared" si="1"/>
        <v>41285</v>
      </c>
      <c r="C43" s="3">
        <v>111.08</v>
      </c>
      <c r="D43" s="3">
        <v>111.09</v>
      </c>
      <c r="E43" s="3">
        <v>108.9</v>
      </c>
      <c r="F43" s="3">
        <v>109.84</v>
      </c>
      <c r="G43" s="3">
        <v>-1.28</v>
      </c>
      <c r="H43" s="6">
        <v>-0.0115</v>
      </c>
      <c r="I43" s="15">
        <v>214056.0</v>
      </c>
      <c r="J43" s="15">
        <v>299651.0</v>
      </c>
    </row>
    <row r="44">
      <c r="A44" s="16">
        <v>51519.0</v>
      </c>
      <c r="B44" s="5">
        <f t="shared" si="1"/>
        <v>41288</v>
      </c>
      <c r="C44" s="3">
        <v>109.9</v>
      </c>
      <c r="D44" s="3">
        <v>111.22</v>
      </c>
      <c r="E44" s="3">
        <v>109.46</v>
      </c>
      <c r="F44" s="3">
        <v>110.95</v>
      </c>
      <c r="G44" s="3">
        <v>1.11</v>
      </c>
      <c r="H44" s="3">
        <v>0.0101</v>
      </c>
      <c r="I44" s="15">
        <v>188263.0</v>
      </c>
      <c r="J44" s="15">
        <v>312651.0</v>
      </c>
    </row>
    <row r="45">
      <c r="A45" s="16">
        <v>89892.0</v>
      </c>
      <c r="B45" s="5">
        <f t="shared" si="1"/>
        <v>41289</v>
      </c>
      <c r="C45" s="3">
        <v>110.98</v>
      </c>
      <c r="D45" s="3">
        <v>111.49</v>
      </c>
      <c r="E45" s="3">
        <v>109.52</v>
      </c>
      <c r="F45" s="3">
        <v>109.63</v>
      </c>
      <c r="G45" s="3">
        <v>-1.32</v>
      </c>
      <c r="H45" s="6">
        <v>-0.0119</v>
      </c>
      <c r="I45" s="15">
        <v>250283.0</v>
      </c>
      <c r="J45" s="15">
        <v>321830.0</v>
      </c>
    </row>
    <row r="46">
      <c r="A46" s="14">
        <v>41233.0</v>
      </c>
      <c r="B46" s="5">
        <f t="shared" si="1"/>
        <v>41290</v>
      </c>
      <c r="C46" s="3">
        <v>109.76</v>
      </c>
      <c r="D46" s="3">
        <v>110.35</v>
      </c>
      <c r="E46" s="3">
        <v>109.33</v>
      </c>
      <c r="F46" s="3">
        <v>109.68</v>
      </c>
      <c r="G46" s="3">
        <v>0.05</v>
      </c>
      <c r="H46" s="3">
        <v>5.0E-4</v>
      </c>
      <c r="I46" s="15">
        <v>203848.0</v>
      </c>
      <c r="J46" s="15">
        <v>322465.0</v>
      </c>
    </row>
    <row r="47">
      <c r="A47" s="8">
        <v>110.34</v>
      </c>
      <c r="B47" s="5">
        <f t="shared" si="1"/>
        <v>41291</v>
      </c>
      <c r="C47" s="3">
        <v>109.74</v>
      </c>
      <c r="D47" s="3">
        <v>111.38</v>
      </c>
      <c r="E47" s="3">
        <v>109.45</v>
      </c>
      <c r="F47" s="3">
        <v>111.1</v>
      </c>
      <c r="G47" s="3">
        <v>1.42</v>
      </c>
      <c r="H47" s="3">
        <v>0.0129</v>
      </c>
      <c r="I47" s="15">
        <v>206271.0</v>
      </c>
      <c r="J47" s="15">
        <v>315974.0</v>
      </c>
    </row>
    <row r="48">
      <c r="A48" s="8">
        <v>110.43</v>
      </c>
      <c r="B48" s="5">
        <f t="shared" si="1"/>
        <v>41292</v>
      </c>
      <c r="C48" s="3">
        <v>111.1</v>
      </c>
      <c r="D48" s="3">
        <v>111.97</v>
      </c>
      <c r="E48" s="3">
        <v>110.47</v>
      </c>
      <c r="F48" s="3">
        <v>111.89</v>
      </c>
      <c r="G48" s="3">
        <v>0.79</v>
      </c>
      <c r="H48" s="3">
        <v>0.0070999999999999995</v>
      </c>
      <c r="I48" s="15">
        <v>182481.0</v>
      </c>
      <c r="J48" s="15">
        <v>315487.0</v>
      </c>
    </row>
    <row r="49">
      <c r="A49" s="8">
        <v>107.67</v>
      </c>
      <c r="B49" s="5">
        <f t="shared" si="1"/>
        <v>41295</v>
      </c>
      <c r="C49" s="3">
        <v>111.79</v>
      </c>
      <c r="D49" s="3">
        <v>111.99</v>
      </c>
      <c r="E49" s="3">
        <v>111.41</v>
      </c>
      <c r="F49" s="3">
        <v>111.71</v>
      </c>
      <c r="G49" s="3">
        <v>-0.18</v>
      </c>
      <c r="H49" s="6">
        <v>-0.0016</v>
      </c>
      <c r="I49" s="15">
        <v>74581.0</v>
      </c>
      <c r="J49" s="15">
        <v>315654.0</v>
      </c>
    </row>
    <row r="50">
      <c r="A50" s="8">
        <v>108.44</v>
      </c>
      <c r="B50" s="5">
        <f t="shared" si="1"/>
        <v>41296</v>
      </c>
      <c r="C50" s="3">
        <v>111.71</v>
      </c>
      <c r="D50" s="3">
        <v>112.65</v>
      </c>
      <c r="E50" s="3">
        <v>111.35</v>
      </c>
      <c r="F50" s="3">
        <v>112.42</v>
      </c>
      <c r="G50" s="3">
        <v>0.71</v>
      </c>
      <c r="H50" s="3">
        <v>0.0064</v>
      </c>
      <c r="I50" s="15">
        <v>207784.0</v>
      </c>
      <c r="J50" s="15">
        <v>306569.0</v>
      </c>
    </row>
    <row r="51">
      <c r="A51" s="11">
        <v>-1.8</v>
      </c>
      <c r="B51" s="5">
        <f t="shared" si="1"/>
        <v>41297</v>
      </c>
      <c r="C51" s="3">
        <v>112.42</v>
      </c>
      <c r="D51" s="3">
        <v>113.15</v>
      </c>
      <c r="E51" s="3">
        <v>112.06</v>
      </c>
      <c r="F51" s="3">
        <v>112.8</v>
      </c>
      <c r="G51" s="3">
        <v>0.38</v>
      </c>
      <c r="H51" s="3">
        <v>0.0034000000000000002</v>
      </c>
      <c r="I51" s="15">
        <v>239710.0</v>
      </c>
      <c r="J51" s="15">
        <v>314069.0</v>
      </c>
    </row>
    <row r="52">
      <c r="A52" s="12">
        <v>-0.0163</v>
      </c>
      <c r="B52" s="5">
        <f t="shared" si="1"/>
        <v>41298</v>
      </c>
      <c r="C52" s="3">
        <v>112.76</v>
      </c>
      <c r="D52" s="3">
        <v>113.65</v>
      </c>
      <c r="E52" s="3">
        <v>112.4</v>
      </c>
      <c r="F52" s="3">
        <v>113.28</v>
      </c>
      <c r="G52" s="3">
        <v>0.48</v>
      </c>
      <c r="H52" s="3">
        <v>0.0043</v>
      </c>
      <c r="I52" s="15">
        <v>211577.0</v>
      </c>
      <c r="J52" s="15">
        <v>306685.0</v>
      </c>
    </row>
    <row r="53">
      <c r="A53" s="17">
        <v>39871.0</v>
      </c>
      <c r="B53" s="5">
        <f t="shared" si="1"/>
        <v>41299</v>
      </c>
      <c r="C53" s="3">
        <v>113.28</v>
      </c>
      <c r="D53" s="3">
        <v>113.84</v>
      </c>
      <c r="E53" s="3">
        <v>112.83</v>
      </c>
      <c r="F53" s="3">
        <v>113.28</v>
      </c>
      <c r="G53" s="3" t="s">
        <v>10</v>
      </c>
      <c r="H53" s="3" t="s">
        <v>10</v>
      </c>
      <c r="I53" s="15">
        <v>204353.0</v>
      </c>
      <c r="J53" s="15">
        <v>298910.0</v>
      </c>
    </row>
    <row r="54">
      <c r="A54" s="17">
        <v>91229.0</v>
      </c>
      <c r="B54" s="5">
        <f t="shared" si="1"/>
        <v>41302</v>
      </c>
      <c r="C54" s="3">
        <v>113.45</v>
      </c>
      <c r="D54" s="3">
        <v>113.8</v>
      </c>
      <c r="E54" s="3">
        <v>112.6</v>
      </c>
      <c r="F54" s="3">
        <v>113.48</v>
      </c>
      <c r="G54" s="3">
        <v>0.2</v>
      </c>
      <c r="H54" s="3">
        <v>0.0018</v>
      </c>
      <c r="I54" s="15">
        <v>171898.0</v>
      </c>
      <c r="J54" s="15">
        <v>286504.0</v>
      </c>
    </row>
    <row r="55">
      <c r="A55" s="14">
        <v>41234.0</v>
      </c>
      <c r="B55" s="5">
        <f t="shared" si="1"/>
        <v>41303</v>
      </c>
      <c r="C55" s="3">
        <v>113.48</v>
      </c>
      <c r="D55" s="3">
        <v>114.49</v>
      </c>
      <c r="E55" s="3">
        <v>113.07</v>
      </c>
      <c r="F55" s="3">
        <v>114.36</v>
      </c>
      <c r="G55" s="3">
        <v>0.88</v>
      </c>
      <c r="H55" s="3">
        <v>0.0078000000000000005</v>
      </c>
      <c r="I55" s="15">
        <v>208888.0</v>
      </c>
      <c r="J55" s="15">
        <v>291606.0</v>
      </c>
    </row>
    <row r="56">
      <c r="A56" s="8">
        <v>108.99</v>
      </c>
      <c r="B56" s="5">
        <f t="shared" si="1"/>
        <v>41304</v>
      </c>
      <c r="C56" s="3">
        <v>114.28</v>
      </c>
      <c r="D56" s="3">
        <v>115.24</v>
      </c>
      <c r="E56" s="3">
        <v>114.07</v>
      </c>
      <c r="F56" s="3">
        <v>114.9</v>
      </c>
      <c r="G56" s="3">
        <v>0.54</v>
      </c>
      <c r="H56" s="3">
        <v>0.004699999999999999</v>
      </c>
      <c r="I56" s="15">
        <v>200445.0</v>
      </c>
      <c r="J56" s="15">
        <v>285987.0</v>
      </c>
    </row>
    <row r="57">
      <c r="A57" s="8">
        <v>109.95</v>
      </c>
      <c r="B57" s="5">
        <f t="shared" si="1"/>
        <v>41305</v>
      </c>
      <c r="C57" s="3">
        <v>114.91</v>
      </c>
      <c r="D57" s="3">
        <v>115.76</v>
      </c>
      <c r="E57" s="3">
        <v>114.28</v>
      </c>
      <c r="F57" s="3">
        <v>115.55</v>
      </c>
      <c r="G57" s="3">
        <v>0.65</v>
      </c>
      <c r="H57" s="3">
        <v>0.005699999999999999</v>
      </c>
      <c r="I57" s="15">
        <v>195465.0</v>
      </c>
      <c r="J57" s="15">
        <v>272889.0</v>
      </c>
    </row>
    <row r="58">
      <c r="A58" s="8">
        <v>108.15</v>
      </c>
      <c r="B58" s="5">
        <f t="shared" si="1"/>
        <v>41306</v>
      </c>
      <c r="C58" s="3">
        <v>115.77</v>
      </c>
      <c r="D58" s="3">
        <v>117.07</v>
      </c>
      <c r="E58" s="3">
        <v>115.4</v>
      </c>
      <c r="F58" s="3">
        <v>116.76</v>
      </c>
      <c r="G58" s="3">
        <v>1.21</v>
      </c>
      <c r="H58" s="3">
        <v>0.0105</v>
      </c>
      <c r="I58" s="15">
        <v>245790.0</v>
      </c>
      <c r="J58" s="15">
        <v>251714.0</v>
      </c>
    </row>
    <row r="59">
      <c r="A59" s="8">
        <v>109.4</v>
      </c>
      <c r="B59" s="5">
        <f t="shared" si="1"/>
        <v>41309</v>
      </c>
      <c r="C59" s="3">
        <v>116.5</v>
      </c>
      <c r="D59" s="3">
        <v>116.67</v>
      </c>
      <c r="E59" s="3">
        <v>115.32</v>
      </c>
      <c r="F59" s="3">
        <v>115.6</v>
      </c>
      <c r="G59" s="3">
        <v>-1.16</v>
      </c>
      <c r="H59" s="6">
        <v>-0.0099</v>
      </c>
      <c r="I59" s="15">
        <v>214954.0</v>
      </c>
      <c r="J59" s="15">
        <v>214929.0</v>
      </c>
    </row>
    <row r="60">
      <c r="A60" s="9">
        <f>+0.96</f>
        <v>0.96</v>
      </c>
      <c r="B60" s="5">
        <f t="shared" si="1"/>
        <v>41310</v>
      </c>
      <c r="C60" s="3">
        <v>115.47</v>
      </c>
      <c r="D60" s="3">
        <v>117.23</v>
      </c>
      <c r="E60" s="3">
        <v>115.01</v>
      </c>
      <c r="F60" s="3">
        <v>116.52</v>
      </c>
      <c r="G60" s="3">
        <v>0.92</v>
      </c>
      <c r="H60" s="3">
        <v>0.008</v>
      </c>
      <c r="I60" s="15">
        <v>226871.0</v>
      </c>
      <c r="J60" s="15">
        <v>187007.0</v>
      </c>
    </row>
    <row r="61">
      <c r="A61" s="9">
        <f>+0.89%</f>
        <v>0.0089</v>
      </c>
      <c r="B61" s="5">
        <f t="shared" si="1"/>
        <v>41311</v>
      </c>
      <c r="C61" s="3">
        <v>116.45</v>
      </c>
      <c r="D61" s="3">
        <v>117.05</v>
      </c>
      <c r="E61" s="3">
        <v>115.72</v>
      </c>
      <c r="F61" s="3">
        <v>116.73</v>
      </c>
      <c r="G61" s="3">
        <v>0.21</v>
      </c>
      <c r="H61" s="3">
        <v>0.0018</v>
      </c>
      <c r="I61" s="15">
        <v>207702.0</v>
      </c>
      <c r="J61" s="15">
        <v>166037.0</v>
      </c>
    </row>
    <row r="62">
      <c r="A62" s="16">
        <v>40047.0</v>
      </c>
      <c r="B62" s="5">
        <f t="shared" si="1"/>
        <v>41312</v>
      </c>
      <c r="C62" s="3">
        <v>116.9</v>
      </c>
      <c r="D62" s="3">
        <v>117.83</v>
      </c>
      <c r="E62" s="3">
        <v>116.71</v>
      </c>
      <c r="F62" s="3">
        <v>117.24</v>
      </c>
      <c r="G62" s="3">
        <v>0.51</v>
      </c>
      <c r="H62" s="3">
        <v>0.0044</v>
      </c>
      <c r="I62" s="15">
        <v>242187.0</v>
      </c>
      <c r="J62" s="15">
        <v>137178.0</v>
      </c>
    </row>
    <row r="63">
      <c r="A63" s="16">
        <v>93440.0</v>
      </c>
      <c r="B63" s="5">
        <f t="shared" si="1"/>
        <v>41313</v>
      </c>
      <c r="C63" s="3">
        <v>117.48</v>
      </c>
      <c r="D63" s="3">
        <v>119.17</v>
      </c>
      <c r="E63" s="3">
        <v>117.31</v>
      </c>
      <c r="F63" s="3">
        <v>118.9</v>
      </c>
      <c r="G63" s="3">
        <v>1.66</v>
      </c>
      <c r="H63" s="3">
        <v>0.014199999999999999</v>
      </c>
      <c r="I63" s="15">
        <v>206475.0</v>
      </c>
      <c r="J63" s="15">
        <v>102346.0</v>
      </c>
    </row>
    <row r="64">
      <c r="A64" s="14">
        <v>41235.0</v>
      </c>
      <c r="B64" s="5">
        <f t="shared" si="1"/>
        <v>41316</v>
      </c>
      <c r="C64" s="3">
        <v>118.9</v>
      </c>
      <c r="D64" s="3">
        <v>119.07</v>
      </c>
      <c r="E64" s="3">
        <v>117.54</v>
      </c>
      <c r="F64" s="3">
        <v>118.13</v>
      </c>
      <c r="G64" s="3">
        <v>-0.77</v>
      </c>
      <c r="H64" s="6">
        <v>-0.0065</v>
      </c>
      <c r="I64" s="15">
        <v>141171.0</v>
      </c>
      <c r="J64" s="15">
        <v>72471.0</v>
      </c>
    </row>
    <row r="65">
      <c r="A65" s="8">
        <v>109.53</v>
      </c>
      <c r="B65" s="5">
        <f t="shared" si="1"/>
        <v>41317</v>
      </c>
      <c r="C65" s="3">
        <v>118.27</v>
      </c>
      <c r="D65" s="3">
        <v>118.9</v>
      </c>
      <c r="E65" s="3">
        <v>117.81</v>
      </c>
      <c r="F65" s="3">
        <v>118.66</v>
      </c>
      <c r="G65" s="3">
        <v>0.53</v>
      </c>
      <c r="H65" s="3">
        <v>0.0045000000000000005</v>
      </c>
      <c r="I65" s="15">
        <v>97992.0</v>
      </c>
      <c r="J65" s="15">
        <v>38116.0</v>
      </c>
    </row>
    <row r="66">
      <c r="A66" s="8">
        <v>109.63</v>
      </c>
      <c r="B66" s="5">
        <f t="shared" si="1"/>
        <v>41318</v>
      </c>
      <c r="C66" s="3">
        <v>118.66</v>
      </c>
      <c r="D66" s="3">
        <v>119.12</v>
      </c>
      <c r="E66" s="3">
        <v>118.39</v>
      </c>
      <c r="F66" s="3">
        <v>118.72</v>
      </c>
      <c r="G66" s="3">
        <v>0.06</v>
      </c>
      <c r="H66" s="3">
        <v>5.0E-4</v>
      </c>
      <c r="I66" s="15">
        <v>27822.0</v>
      </c>
      <c r="J66" s="3">
        <v>0.0</v>
      </c>
    </row>
    <row r="67">
      <c r="A67" s="8">
        <v>108.74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109.1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-0.0027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10483.0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93018.0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4">
        <v>41236.0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108.98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110.08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108.74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109.83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+0.73</f>
        <v>0.73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+0.67%</f>
        <v>0.0067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21248.0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94095.0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41239.0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109.61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109.88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108.86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109.44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-0.39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-0.0036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25346.0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93507.0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4">
        <v>41240.0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109.57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109.87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108.06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108.53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-0.91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-0.0083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37799.0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92144.0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41241.0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108.61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108.76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107.0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108.0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-0.53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-0.0049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51501.0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95749.0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14">
        <v>41242.0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108.23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109.64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107.93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109.19</v>
      </c>
      <c r="B113" s="3" t="str">
        <f t="shared" si="1"/>
        <v/>
      </c>
    </row>
    <row r="114">
      <c r="A114" s="9">
        <f>+1.19</f>
        <v>1.19</v>
      </c>
      <c r="B114" s="3" t="str">
        <f t="shared" si="1"/>
        <v>#REF!</v>
      </c>
    </row>
    <row r="115">
      <c r="A115" s="9">
        <f>+1.1%</f>
        <v>0.011</v>
      </c>
      <c r="B115" s="3" t="str">
        <f t="shared" si="1"/>
        <v>#REF!</v>
      </c>
    </row>
    <row r="116">
      <c r="A116" s="16">
        <v>60362.0</v>
      </c>
      <c r="B116" s="3" t="str">
        <f t="shared" si="1"/>
        <v>#REF!</v>
      </c>
    </row>
    <row r="117">
      <c r="A117" s="16">
        <v>95851.0</v>
      </c>
      <c r="B117" s="3" t="str">
        <f t="shared" si="1"/>
        <v>#REF!</v>
      </c>
    </row>
    <row r="118">
      <c r="A118" s="14">
        <v>41243.0</v>
      </c>
      <c r="B118" s="3" t="str">
        <f t="shared" si="1"/>
        <v>#REF!</v>
      </c>
    </row>
    <row r="119">
      <c r="A119" s="8">
        <v>108.93</v>
      </c>
      <c r="B119" s="3" t="str">
        <f t="shared" si="1"/>
        <v>#REF!</v>
      </c>
    </row>
    <row r="120">
      <c r="A120" s="8">
        <v>109.65</v>
      </c>
      <c r="B120" s="3" t="str">
        <f t="shared" si="1"/>
        <v>#REF!</v>
      </c>
    </row>
    <row r="121">
      <c r="A121" s="8">
        <v>108.69</v>
      </c>
      <c r="B121" s="3" t="str">
        <f t="shared" si="1"/>
        <v>#REF!</v>
      </c>
    </row>
    <row r="122">
      <c r="A122" s="8">
        <v>109.54</v>
      </c>
      <c r="B122" s="3" t="str">
        <f t="shared" si="1"/>
        <v>#REF!</v>
      </c>
    </row>
    <row r="123">
      <c r="A123" s="9">
        <f>+0.35</f>
        <v>0.35</v>
      </c>
      <c r="B123" s="3" t="str">
        <f t="shared" si="1"/>
        <v>#REF!</v>
      </c>
    </row>
    <row r="124">
      <c r="A124" s="9">
        <f>+0.32%</f>
        <v>0.0032</v>
      </c>
      <c r="B124" s="3" t="str">
        <f t="shared" si="1"/>
        <v>#REF!</v>
      </c>
    </row>
    <row r="125">
      <c r="A125" s="16">
        <v>44420.0</v>
      </c>
      <c r="B125" s="3" t="str">
        <f t="shared" si="1"/>
        <v>#REF!</v>
      </c>
    </row>
    <row r="126">
      <c r="A126" s="16">
        <v>100895.0</v>
      </c>
      <c r="B126" s="3" t="str">
        <f t="shared" si="1"/>
        <v>#REF!</v>
      </c>
    </row>
    <row r="127">
      <c r="A127" s="7">
        <v>41246.0</v>
      </c>
      <c r="B127" s="3" t="str">
        <f t="shared" si="1"/>
        <v>#REF!</v>
      </c>
    </row>
    <row r="128">
      <c r="A128" s="8">
        <v>109.39</v>
      </c>
      <c r="B128" s="3" t="str">
        <f t="shared" si="1"/>
        <v>#REF!</v>
      </c>
    </row>
    <row r="129">
      <c r="A129" s="8">
        <v>110.61</v>
      </c>
      <c r="B129" s="3" t="str">
        <f t="shared" si="1"/>
        <v>#REF!</v>
      </c>
    </row>
    <row r="130">
      <c r="A130" s="8">
        <v>109.0</v>
      </c>
      <c r="B130" s="3" t="str">
        <f t="shared" si="1"/>
        <v>#REF!</v>
      </c>
    </row>
    <row r="131">
      <c r="A131" s="8">
        <v>109.33</v>
      </c>
      <c r="B131" s="3" t="str">
        <f t="shared" si="1"/>
        <v>#REF!</v>
      </c>
    </row>
    <row r="132">
      <c r="A132" s="11">
        <v>-0.21</v>
      </c>
      <c r="B132" s="3" t="str">
        <f t="shared" si="1"/>
        <v>#REF!</v>
      </c>
    </row>
    <row r="133">
      <c r="A133" s="12">
        <v>-0.0019</v>
      </c>
      <c r="B133" s="3" t="str">
        <f t="shared" si="1"/>
        <v>#REF!</v>
      </c>
    </row>
    <row r="134">
      <c r="A134" s="17">
        <v>53214.0</v>
      </c>
      <c r="B134" s="3" t="str">
        <f t="shared" si="1"/>
        <v>#REF!</v>
      </c>
    </row>
    <row r="135">
      <c r="A135" s="17">
        <v>108438.0</v>
      </c>
      <c r="B135" s="3" t="str">
        <f t="shared" si="1"/>
        <v>#REF!</v>
      </c>
    </row>
    <row r="136">
      <c r="A136" s="7">
        <v>41247.0</v>
      </c>
      <c r="B136" s="3" t="str">
        <f t="shared" si="1"/>
        <v>#REF!</v>
      </c>
    </row>
    <row r="137">
      <c r="A137" s="8">
        <v>109.36</v>
      </c>
      <c r="B137" s="3" t="str">
        <f t="shared" si="1"/>
        <v>#REF!</v>
      </c>
    </row>
    <row r="138">
      <c r="A138" s="8">
        <v>109.36</v>
      </c>
      <c r="B138" s="3" t="str">
        <f t="shared" si="1"/>
        <v>#REF!</v>
      </c>
    </row>
    <row r="139">
      <c r="A139" s="8">
        <v>107.75</v>
      </c>
      <c r="B139" s="3" t="str">
        <f t="shared" si="1"/>
        <v>#REF!</v>
      </c>
    </row>
    <row r="140">
      <c r="A140" s="8">
        <v>108.23</v>
      </c>
      <c r="B140" s="3" t="str">
        <f t="shared" si="1"/>
        <v>#REF!</v>
      </c>
    </row>
    <row r="141">
      <c r="A141" s="11">
        <v>-1.1</v>
      </c>
      <c r="B141" s="3" t="str">
        <f t="shared" si="1"/>
        <v>#REF!</v>
      </c>
    </row>
    <row r="142">
      <c r="A142" s="12">
        <v>-0.0101</v>
      </c>
      <c r="B142" s="3" t="str">
        <f t="shared" si="1"/>
        <v>#REF!</v>
      </c>
    </row>
    <row r="143">
      <c r="A143" s="17">
        <v>63837.0</v>
      </c>
      <c r="B143" s="3" t="str">
        <f t="shared" si="1"/>
        <v>#REF!</v>
      </c>
    </row>
    <row r="144">
      <c r="A144" s="17">
        <v>113725.0</v>
      </c>
      <c r="B144" s="3" t="str">
        <f t="shared" si="1"/>
        <v>#REF!</v>
      </c>
    </row>
    <row r="145">
      <c r="A145" s="7">
        <v>41248.0</v>
      </c>
      <c r="B145" s="3" t="str">
        <f t="shared" si="1"/>
        <v>#REF!</v>
      </c>
    </row>
    <row r="146">
      <c r="A146" s="8">
        <v>108.21</v>
      </c>
      <c r="B146" s="3" t="str">
        <f t="shared" si="1"/>
        <v>#REF!</v>
      </c>
    </row>
    <row r="147">
      <c r="A147" s="8">
        <v>108.92</v>
      </c>
      <c r="B147" s="3" t="str">
        <f t="shared" si="1"/>
        <v>#REF!</v>
      </c>
    </row>
    <row r="148">
      <c r="A148" s="8">
        <v>107.0</v>
      </c>
      <c r="B148" s="3" t="str">
        <f t="shared" si="1"/>
        <v>#REF!</v>
      </c>
    </row>
    <row r="149">
      <c r="A149" s="8">
        <v>107.26</v>
      </c>
      <c r="B149" s="3" t="str">
        <f t="shared" si="1"/>
        <v>#REF!</v>
      </c>
    </row>
    <row r="150">
      <c r="A150" s="11">
        <v>-0.97</v>
      </c>
      <c r="B150" s="3" t="str">
        <f t="shared" si="1"/>
        <v>#REF!</v>
      </c>
    </row>
    <row r="151">
      <c r="A151" s="12">
        <v>-0.009</v>
      </c>
      <c r="B151" s="3" t="str">
        <f t="shared" si="1"/>
        <v>#REF!</v>
      </c>
    </row>
    <row r="152">
      <c r="A152" s="17">
        <v>51093.0</v>
      </c>
      <c r="B152" s="3" t="str">
        <f t="shared" si="1"/>
        <v>#REF!</v>
      </c>
    </row>
    <row r="153">
      <c r="A153" s="17">
        <v>122042.0</v>
      </c>
      <c r="B153" s="3" t="str">
        <f t="shared" si="1"/>
        <v>#REF!</v>
      </c>
    </row>
    <row r="154">
      <c r="A154" s="7">
        <v>41249.0</v>
      </c>
      <c r="B154" s="3" t="str">
        <f t="shared" si="1"/>
        <v>#REF!</v>
      </c>
    </row>
    <row r="155">
      <c r="A155" s="8">
        <v>107.08</v>
      </c>
      <c r="B155" s="3" t="str">
        <f t="shared" si="1"/>
        <v>#REF!</v>
      </c>
    </row>
    <row r="156">
      <c r="A156" s="8">
        <v>107.6</v>
      </c>
      <c r="B156" s="3" t="str">
        <f t="shared" si="1"/>
        <v>#REF!</v>
      </c>
    </row>
    <row r="157">
      <c r="A157" s="8">
        <v>105.21</v>
      </c>
      <c r="B157" s="3" t="str">
        <f t="shared" si="1"/>
        <v>#REF!</v>
      </c>
    </row>
    <row r="158">
      <c r="A158" s="8">
        <v>105.6</v>
      </c>
      <c r="B158" s="3" t="str">
        <f t="shared" si="1"/>
        <v>#REF!</v>
      </c>
    </row>
    <row r="159">
      <c r="A159" s="11">
        <v>-1.66</v>
      </c>
      <c r="B159" s="3" t="str">
        <f t="shared" si="1"/>
        <v>#REF!</v>
      </c>
    </row>
    <row r="160">
      <c r="A160" s="12">
        <v>-0.0155</v>
      </c>
      <c r="B160" s="3" t="str">
        <f t="shared" si="1"/>
        <v>#REF!</v>
      </c>
    </row>
    <row r="161">
      <c r="A161" s="17">
        <v>60447.0</v>
      </c>
      <c r="B161" s="3" t="str">
        <f t="shared" si="1"/>
        <v>#REF!</v>
      </c>
    </row>
    <row r="162">
      <c r="A162" s="17">
        <v>125085.0</v>
      </c>
      <c r="B162" s="3" t="str">
        <f t="shared" si="1"/>
        <v>#REF!</v>
      </c>
    </row>
    <row r="163">
      <c r="A163" s="7">
        <v>41250.0</v>
      </c>
      <c r="B163" s="3" t="str">
        <f t="shared" si="1"/>
        <v>#REF!</v>
      </c>
    </row>
    <row r="164">
      <c r="A164" s="8">
        <v>105.48</v>
      </c>
      <c r="B164" s="3" t="str">
        <f t="shared" si="1"/>
        <v>#REF!</v>
      </c>
    </row>
    <row r="165">
      <c r="A165" s="8">
        <v>106.33</v>
      </c>
      <c r="B165" s="3" t="str">
        <f t="shared" si="1"/>
        <v>#REF!</v>
      </c>
    </row>
    <row r="166">
      <c r="A166" s="8">
        <v>105.06</v>
      </c>
      <c r="B166" s="3" t="str">
        <f t="shared" si="1"/>
        <v>#REF!</v>
      </c>
    </row>
    <row r="167">
      <c r="A167" s="8">
        <v>105.44</v>
      </c>
      <c r="B167" s="3" t="str">
        <f t="shared" si="1"/>
        <v>#REF!</v>
      </c>
    </row>
    <row r="168">
      <c r="A168" s="11">
        <v>-0.16</v>
      </c>
      <c r="B168" s="3" t="str">
        <f t="shared" si="1"/>
        <v>#REF!</v>
      </c>
    </row>
    <row r="169">
      <c r="A169" s="12">
        <v>-0.0015</v>
      </c>
      <c r="B169" s="3" t="str">
        <f t="shared" si="1"/>
        <v>#REF!</v>
      </c>
    </row>
    <row r="170">
      <c r="A170" s="17">
        <v>69845.0</v>
      </c>
      <c r="B170" s="3" t="str">
        <f t="shared" si="1"/>
        <v>#REF!</v>
      </c>
    </row>
    <row r="171">
      <c r="A171" s="17">
        <v>142070.0</v>
      </c>
      <c r="B171" s="3" t="str">
        <f t="shared" si="1"/>
        <v>#REF!</v>
      </c>
    </row>
    <row r="172">
      <c r="A172" s="14">
        <v>41253.0</v>
      </c>
      <c r="B172" s="3" t="str">
        <f t="shared" si="1"/>
        <v>#REF!</v>
      </c>
    </row>
    <row r="173">
      <c r="A173" s="8">
        <v>105.64</v>
      </c>
      <c r="B173" s="3" t="str">
        <f t="shared" si="1"/>
        <v>#REF!</v>
      </c>
    </row>
    <row r="174">
      <c r="A174" s="8">
        <v>106.7</v>
      </c>
      <c r="B174" s="3" t="str">
        <f t="shared" si="1"/>
        <v>#REF!</v>
      </c>
    </row>
    <row r="175">
      <c r="A175" s="8">
        <v>105.07</v>
      </c>
      <c r="B175" s="3" t="str">
        <f t="shared" si="1"/>
        <v>#REF!</v>
      </c>
    </row>
    <row r="176">
      <c r="A176" s="8">
        <v>105.35</v>
      </c>
      <c r="B176" s="3" t="str">
        <f t="shared" si="1"/>
        <v>#REF!</v>
      </c>
    </row>
    <row r="177">
      <c r="A177" s="11">
        <v>-0.09</v>
      </c>
      <c r="B177" s="3" t="str">
        <f t="shared" si="1"/>
        <v>#REF!</v>
      </c>
    </row>
    <row r="178">
      <c r="A178" s="12">
        <v>-9.0E-4</v>
      </c>
      <c r="B178" s="3" t="str">
        <f t="shared" si="1"/>
        <v>#REF!</v>
      </c>
    </row>
    <row r="179">
      <c r="A179" s="17">
        <v>85579.0</v>
      </c>
      <c r="B179" s="3" t="str">
        <f t="shared" si="1"/>
        <v>#REF!</v>
      </c>
    </row>
    <row r="180">
      <c r="A180" s="17">
        <v>153669.0</v>
      </c>
      <c r="B180" s="3" t="str">
        <f t="shared" si="1"/>
        <v>#REF!</v>
      </c>
    </row>
    <row r="181">
      <c r="A181" s="14">
        <v>41254.0</v>
      </c>
      <c r="B181" s="3" t="str">
        <f t="shared" si="1"/>
        <v>#REF!</v>
      </c>
    </row>
    <row r="182">
      <c r="A182" s="8">
        <v>105.31</v>
      </c>
      <c r="B182" s="3" t="str">
        <f t="shared" si="1"/>
        <v>#REF!</v>
      </c>
    </row>
    <row r="183">
      <c r="A183" s="8">
        <v>106.3</v>
      </c>
      <c r="B183" s="3" t="str">
        <f t="shared" si="1"/>
        <v>#REF!</v>
      </c>
    </row>
    <row r="184">
      <c r="A184" s="8">
        <v>105.15</v>
      </c>
      <c r="B184" s="3" t="str">
        <f t="shared" si="1"/>
        <v>#REF!</v>
      </c>
    </row>
    <row r="185">
      <c r="A185" s="8">
        <v>105.82</v>
      </c>
      <c r="B185" s="3" t="str">
        <f t="shared" si="1"/>
        <v>#REF!</v>
      </c>
    </row>
    <row r="186">
      <c r="A186" s="9">
        <f>+0.47</f>
        <v>0.47</v>
      </c>
      <c r="B186" s="3" t="str">
        <f t="shared" si="1"/>
        <v>#REF!</v>
      </c>
    </row>
    <row r="187">
      <c r="A187" s="9">
        <f>+0.45%</f>
        <v>0.0045</v>
      </c>
      <c r="B187" s="3" t="str">
        <f t="shared" si="1"/>
        <v>#REF!</v>
      </c>
    </row>
    <row r="188">
      <c r="A188" s="16">
        <v>75706.0</v>
      </c>
      <c r="B188" s="3" t="str">
        <f t="shared" si="1"/>
        <v>#REF!</v>
      </c>
    </row>
    <row r="189">
      <c r="A189" s="16">
        <v>161208.0</v>
      </c>
      <c r="B189" s="3" t="str">
        <f t="shared" si="1"/>
        <v>#REF!</v>
      </c>
    </row>
    <row r="190">
      <c r="A190" s="14">
        <v>41255.0</v>
      </c>
      <c r="B190" s="3" t="str">
        <f t="shared" si="1"/>
        <v>#REF!</v>
      </c>
    </row>
    <row r="191">
      <c r="A191" s="8">
        <v>105.9</v>
      </c>
      <c r="B191" s="3" t="str">
        <f t="shared" si="1"/>
        <v>#REF!</v>
      </c>
    </row>
    <row r="192">
      <c r="A192" s="8">
        <v>107.96</v>
      </c>
      <c r="B192" s="3" t="str">
        <f t="shared" si="1"/>
        <v>#REF!</v>
      </c>
    </row>
    <row r="193">
      <c r="A193" s="8">
        <v>105.89</v>
      </c>
      <c r="B193" s="3" t="str">
        <f t="shared" si="1"/>
        <v>#REF!</v>
      </c>
    </row>
    <row r="194">
      <c r="A194" s="8">
        <v>107.17</v>
      </c>
      <c r="B194" s="3" t="str">
        <f t="shared" si="1"/>
        <v>#REF!</v>
      </c>
    </row>
    <row r="195">
      <c r="A195" s="9">
        <f>+1.35</f>
        <v>1.35</v>
      </c>
      <c r="B195" s="3" t="str">
        <f t="shared" si="1"/>
        <v>#REF!</v>
      </c>
    </row>
    <row r="196">
      <c r="A196" s="9">
        <f>+1.28%</f>
        <v>0.0128</v>
      </c>
      <c r="B196" s="3" t="str">
        <f t="shared" si="1"/>
        <v>#REF!</v>
      </c>
    </row>
    <row r="197">
      <c r="A197" s="16">
        <v>96738.0</v>
      </c>
      <c r="B197" s="3" t="str">
        <f t="shared" si="1"/>
        <v>#REF!</v>
      </c>
    </row>
    <row r="198">
      <c r="A198" s="16">
        <v>174299.0</v>
      </c>
      <c r="B198" s="3" t="str">
        <f t="shared" si="1"/>
        <v>#REF!</v>
      </c>
    </row>
    <row r="199">
      <c r="A199" s="14">
        <v>41256.0</v>
      </c>
      <c r="B199" s="3" t="str">
        <f t="shared" si="1"/>
        <v>#REF!</v>
      </c>
    </row>
    <row r="200">
      <c r="A200" s="8">
        <v>107.09</v>
      </c>
      <c r="B200" s="3" t="str">
        <f t="shared" si="1"/>
        <v>#REF!</v>
      </c>
    </row>
    <row r="201">
      <c r="A201" s="8">
        <v>107.26</v>
      </c>
      <c r="B201" s="3" t="str">
        <f t="shared" si="1"/>
        <v>#REF!</v>
      </c>
    </row>
    <row r="202">
      <c r="A202" s="8">
        <v>105.51</v>
      </c>
      <c r="B202" s="3" t="str">
        <f t="shared" si="1"/>
        <v>#REF!</v>
      </c>
    </row>
    <row r="203">
      <c r="A203" s="8">
        <v>105.6</v>
      </c>
      <c r="B203" s="3" t="str">
        <f t="shared" si="1"/>
        <v>#REF!</v>
      </c>
    </row>
    <row r="204">
      <c r="A204" s="11">
        <v>-1.57</v>
      </c>
      <c r="B204" s="3" t="str">
        <f t="shared" si="1"/>
        <v>#REF!</v>
      </c>
    </row>
    <row r="205">
      <c r="A205" s="12">
        <v>-0.0146</v>
      </c>
      <c r="B205" s="3" t="str">
        <f t="shared" si="1"/>
        <v>#REF!</v>
      </c>
    </row>
    <row r="206">
      <c r="A206" s="17">
        <v>66187.0</v>
      </c>
      <c r="B206" s="3" t="str">
        <f t="shared" si="1"/>
        <v>#REF!</v>
      </c>
    </row>
    <row r="207">
      <c r="A207" s="17">
        <v>180220.0</v>
      </c>
      <c r="B207" s="3" t="str">
        <f t="shared" si="1"/>
        <v>#REF!</v>
      </c>
    </row>
    <row r="208">
      <c r="A208" s="14">
        <v>41257.0</v>
      </c>
      <c r="B208" s="3" t="str">
        <f t="shared" si="1"/>
        <v>#REF!</v>
      </c>
    </row>
    <row r="209">
      <c r="A209" s="8">
        <v>105.76</v>
      </c>
      <c r="B209" s="3" t="str">
        <f t="shared" si="1"/>
        <v>#REF!</v>
      </c>
    </row>
    <row r="210">
      <c r="A210" s="8">
        <v>107.37</v>
      </c>
      <c r="B210" s="3" t="str">
        <f t="shared" si="1"/>
        <v>#REF!</v>
      </c>
    </row>
    <row r="211">
      <c r="A211" s="8">
        <v>105.74</v>
      </c>
      <c r="B211" s="3" t="str">
        <f t="shared" si="1"/>
        <v>#REF!</v>
      </c>
    </row>
    <row r="212">
      <c r="A212" s="8">
        <v>107.28</v>
      </c>
      <c r="B212" s="3" t="str">
        <f t="shared" si="1"/>
        <v>#REF!</v>
      </c>
    </row>
    <row r="213">
      <c r="A213" s="9">
        <f>+1.68</f>
        <v>1.68</v>
      </c>
      <c r="B213" s="3" t="str">
        <f t="shared" si="1"/>
        <v>#REF!</v>
      </c>
    </row>
    <row r="214">
      <c r="A214" s="9">
        <f>+1.59%</f>
        <v>0.0159</v>
      </c>
      <c r="B214" s="3" t="str">
        <f t="shared" si="1"/>
        <v>#REF!</v>
      </c>
    </row>
    <row r="215">
      <c r="A215" s="16">
        <v>54289.0</v>
      </c>
      <c r="B215" s="3" t="str">
        <f t="shared" si="1"/>
        <v>#REF!</v>
      </c>
    </row>
    <row r="216">
      <c r="A216" s="16">
        <v>182506.0</v>
      </c>
      <c r="B216" s="3" t="str">
        <f t="shared" si="1"/>
        <v>#REF!</v>
      </c>
    </row>
    <row r="217">
      <c r="A217" s="14">
        <v>41260.0</v>
      </c>
      <c r="B217" s="3" t="str">
        <f t="shared" si="1"/>
        <v>#REF!</v>
      </c>
    </row>
    <row r="218">
      <c r="A218" s="8">
        <v>107.49</v>
      </c>
      <c r="B218" s="3" t="str">
        <f t="shared" si="1"/>
        <v>#REF!</v>
      </c>
    </row>
    <row r="219">
      <c r="A219" s="8">
        <v>107.57</v>
      </c>
      <c r="B219" s="3" t="str">
        <f t="shared" si="1"/>
        <v>#REF!</v>
      </c>
    </row>
    <row r="220">
      <c r="A220" s="8">
        <v>106.72</v>
      </c>
      <c r="B220" s="3" t="str">
        <f t="shared" si="1"/>
        <v>#REF!</v>
      </c>
    </row>
    <row r="221">
      <c r="A221" s="8">
        <v>106.75</v>
      </c>
      <c r="B221" s="3" t="str">
        <f t="shared" si="1"/>
        <v>#REF!</v>
      </c>
    </row>
    <row r="222">
      <c r="A222" s="11">
        <v>-0.53</v>
      </c>
      <c r="B222" s="3" t="str">
        <f t="shared" si="1"/>
        <v>#REF!</v>
      </c>
    </row>
    <row r="223">
      <c r="A223" s="12">
        <v>-0.0049</v>
      </c>
      <c r="B223" s="3" t="str">
        <f t="shared" si="1"/>
        <v>#REF!</v>
      </c>
    </row>
    <row r="224">
      <c r="A224" s="17">
        <v>64772.0</v>
      </c>
      <c r="B224" s="3" t="str">
        <f t="shared" si="1"/>
        <v>#REF!</v>
      </c>
    </row>
    <row r="225">
      <c r="A225" s="17">
        <v>183645.0</v>
      </c>
      <c r="B225" s="3" t="str">
        <f t="shared" si="1"/>
        <v>#REF!</v>
      </c>
    </row>
    <row r="226">
      <c r="A226" s="14">
        <v>41261.0</v>
      </c>
      <c r="B226" s="3" t="str">
        <f t="shared" si="1"/>
        <v>#REF!</v>
      </c>
    </row>
    <row r="227">
      <c r="A227" s="8">
        <v>107.1</v>
      </c>
      <c r="B227" s="3" t="str">
        <f t="shared" si="1"/>
        <v>#REF!</v>
      </c>
    </row>
    <row r="228">
      <c r="A228" s="8">
        <v>108.07</v>
      </c>
      <c r="B228" s="3" t="str">
        <f t="shared" si="1"/>
        <v>#REF!</v>
      </c>
    </row>
    <row r="229">
      <c r="A229" s="8">
        <v>107.07</v>
      </c>
      <c r="B229" s="3" t="str">
        <f t="shared" si="1"/>
        <v>#REF!</v>
      </c>
    </row>
    <row r="230">
      <c r="A230" s="8">
        <v>107.95</v>
      </c>
      <c r="B230" s="3" t="str">
        <f t="shared" si="1"/>
        <v>#REF!</v>
      </c>
    </row>
    <row r="231">
      <c r="A231" s="9">
        <f>+1.2</f>
        <v>1.2</v>
      </c>
      <c r="B231" s="3" t="str">
        <f t="shared" si="1"/>
        <v>#REF!</v>
      </c>
    </row>
    <row r="232">
      <c r="A232" s="9">
        <f>+1.12%</f>
        <v>0.0112</v>
      </c>
      <c r="B232" s="3" t="str">
        <f t="shared" si="1"/>
        <v>#REF!</v>
      </c>
    </row>
    <row r="233">
      <c r="A233" s="16">
        <v>70063.0</v>
      </c>
      <c r="B233" s="3" t="str">
        <f t="shared" si="1"/>
        <v>#REF!</v>
      </c>
    </row>
    <row r="234">
      <c r="A234" s="16">
        <v>181662.0</v>
      </c>
      <c r="B234" s="3" t="str">
        <f t="shared" si="1"/>
        <v>#REF!</v>
      </c>
    </row>
    <row r="235">
      <c r="A235" s="14">
        <v>41262.0</v>
      </c>
      <c r="B235" s="3" t="str">
        <f t="shared" si="1"/>
        <v>#REF!</v>
      </c>
    </row>
    <row r="236">
      <c r="A236" s="8">
        <v>108.01</v>
      </c>
      <c r="B236" s="3" t="str">
        <f t="shared" si="1"/>
        <v>#REF!</v>
      </c>
    </row>
    <row r="237">
      <c r="A237" s="8">
        <v>109.59</v>
      </c>
      <c r="B237" s="3" t="str">
        <f t="shared" si="1"/>
        <v>#REF!</v>
      </c>
    </row>
    <row r="238">
      <c r="A238" s="8">
        <v>107.9</v>
      </c>
      <c r="B238" s="3" t="str">
        <f t="shared" si="1"/>
        <v>#REF!</v>
      </c>
    </row>
    <row r="239">
      <c r="A239" s="8">
        <v>109.47</v>
      </c>
      <c r="B239" s="3" t="str">
        <f t="shared" si="1"/>
        <v>#REF!</v>
      </c>
    </row>
    <row r="240">
      <c r="A240" s="9">
        <f>+1.52</f>
        <v>1.52</v>
      </c>
      <c r="B240" s="3" t="str">
        <f t="shared" si="1"/>
        <v>#REF!</v>
      </c>
    </row>
    <row r="241">
      <c r="A241" s="9">
        <f>+1.41%</f>
        <v>0.0141</v>
      </c>
      <c r="B241" s="3" t="str">
        <f t="shared" si="1"/>
        <v>#REF!</v>
      </c>
    </row>
    <row r="242">
      <c r="A242" s="16">
        <v>80491.0</v>
      </c>
      <c r="B242" s="3" t="str">
        <f t="shared" si="1"/>
        <v>#REF!</v>
      </c>
    </row>
    <row r="243">
      <c r="A243" s="16">
        <v>186507.0</v>
      </c>
      <c r="B243" s="3" t="str">
        <f t="shared" si="1"/>
        <v>#REF!</v>
      </c>
    </row>
    <row r="244">
      <c r="A244" s="14">
        <v>41263.0</v>
      </c>
      <c r="B244" s="3" t="str">
        <f t="shared" si="1"/>
        <v>#REF!</v>
      </c>
    </row>
    <row r="245">
      <c r="A245" s="8">
        <v>109.22</v>
      </c>
      <c r="B245" s="3" t="str">
        <f t="shared" si="1"/>
        <v>#REF!</v>
      </c>
    </row>
    <row r="246">
      <c r="A246" s="8">
        <v>109.79</v>
      </c>
      <c r="B246" s="3" t="str">
        <f t="shared" si="1"/>
        <v>#REF!</v>
      </c>
    </row>
    <row r="247">
      <c r="A247" s="8">
        <v>108.83</v>
      </c>
      <c r="B247" s="3" t="str">
        <f t="shared" si="1"/>
        <v>#REF!</v>
      </c>
    </row>
    <row r="248">
      <c r="A248" s="8">
        <v>109.36</v>
      </c>
      <c r="B248" s="3" t="str">
        <f t="shared" si="1"/>
        <v>#REF!</v>
      </c>
    </row>
    <row r="249">
      <c r="A249" s="11">
        <v>-0.11</v>
      </c>
      <c r="B249" s="3" t="str">
        <f t="shared" si="1"/>
        <v>#REF!</v>
      </c>
    </row>
    <row r="250">
      <c r="A250" s="12">
        <v>-0.001</v>
      </c>
      <c r="B250" s="3" t="str">
        <f t="shared" si="1"/>
        <v>#REF!</v>
      </c>
    </row>
    <row r="251">
      <c r="A251" s="17">
        <v>65308.0</v>
      </c>
      <c r="B251" s="3" t="str">
        <f t="shared" si="1"/>
        <v>#REF!</v>
      </c>
    </row>
    <row r="252">
      <c r="A252" s="17">
        <v>194343.0</v>
      </c>
      <c r="B252" s="3" t="str">
        <f t="shared" si="1"/>
        <v>#REF!</v>
      </c>
    </row>
    <row r="253">
      <c r="A253" s="14">
        <v>41264.0</v>
      </c>
      <c r="B253" s="3" t="str">
        <f t="shared" si="1"/>
        <v>#REF!</v>
      </c>
    </row>
    <row r="254">
      <c r="A254" s="8">
        <v>109.39</v>
      </c>
      <c r="B254" s="3" t="str">
        <f t="shared" si="1"/>
        <v>#REF!</v>
      </c>
    </row>
    <row r="255">
      <c r="A255" s="8">
        <v>109.43</v>
      </c>
      <c r="B255" s="3" t="str">
        <f t="shared" si="1"/>
        <v>#REF!</v>
      </c>
    </row>
    <row r="256">
      <c r="A256" s="8">
        <v>107.87</v>
      </c>
      <c r="B256" s="3" t="str">
        <f t="shared" si="1"/>
        <v>#REF!</v>
      </c>
    </row>
    <row r="257">
      <c r="A257" s="8">
        <v>108.15</v>
      </c>
      <c r="B257" s="3" t="str">
        <f t="shared" si="1"/>
        <v>#REF!</v>
      </c>
    </row>
    <row r="258">
      <c r="A258" s="11">
        <v>-1.21</v>
      </c>
      <c r="B258" s="3" t="str">
        <f t="shared" si="1"/>
        <v>#REF!</v>
      </c>
    </row>
    <row r="259">
      <c r="A259" s="12">
        <v>-0.0111</v>
      </c>
      <c r="B259" s="3" t="str">
        <f t="shared" si="1"/>
        <v>#REF!</v>
      </c>
    </row>
    <row r="260">
      <c r="A260" s="17">
        <v>62573.0</v>
      </c>
      <c r="B260" s="3" t="str">
        <f t="shared" si="1"/>
        <v>#REF!</v>
      </c>
    </row>
    <row r="261">
      <c r="A261" s="17">
        <v>193814.0</v>
      </c>
      <c r="B261" s="3" t="str">
        <f t="shared" si="1"/>
        <v>#REF!</v>
      </c>
    </row>
    <row r="262">
      <c r="A262" s="14">
        <v>41267.0</v>
      </c>
      <c r="B262" s="3" t="str">
        <f t="shared" si="1"/>
        <v>#REF!</v>
      </c>
    </row>
    <row r="263">
      <c r="A263" s="8">
        <v>108.27</v>
      </c>
      <c r="B263" s="3" t="str">
        <f t="shared" si="1"/>
        <v>#REF!</v>
      </c>
    </row>
    <row r="264">
      <c r="A264" s="8">
        <v>108.27</v>
      </c>
      <c r="B264" s="3" t="str">
        <f t="shared" si="1"/>
        <v>#REF!</v>
      </c>
    </row>
    <row r="265">
      <c r="A265" s="8">
        <v>107.3</v>
      </c>
      <c r="B265" s="3" t="str">
        <f t="shared" si="1"/>
        <v>#REF!</v>
      </c>
    </row>
    <row r="266">
      <c r="A266" s="8">
        <v>107.92</v>
      </c>
      <c r="B266" s="3" t="str">
        <f t="shared" si="1"/>
        <v>#REF!</v>
      </c>
    </row>
    <row r="267">
      <c r="A267" s="11">
        <v>-0.23</v>
      </c>
      <c r="B267" s="3" t="str">
        <f t="shared" si="1"/>
        <v>#REF!</v>
      </c>
    </row>
    <row r="268">
      <c r="A268" s="12">
        <v>-0.0021</v>
      </c>
      <c r="B268" s="3" t="str">
        <f t="shared" si="1"/>
        <v>#REF!</v>
      </c>
    </row>
    <row r="269">
      <c r="A269" s="17">
        <v>24242.0</v>
      </c>
      <c r="B269" s="3" t="str">
        <f t="shared" si="1"/>
        <v>#REF!</v>
      </c>
    </row>
    <row r="270">
      <c r="A270" s="17">
        <v>197934.0</v>
      </c>
      <c r="B270" s="3" t="str">
        <f t="shared" si="1"/>
        <v>#REF!</v>
      </c>
    </row>
    <row r="271">
      <c r="A271" s="14">
        <v>41269.0</v>
      </c>
      <c r="B271" s="3" t="str">
        <f t="shared" si="1"/>
        <v>#REF!</v>
      </c>
    </row>
    <row r="272">
      <c r="A272" s="8">
        <v>108.16</v>
      </c>
      <c r="B272" s="3" t="str">
        <f t="shared" si="1"/>
        <v>#REF!</v>
      </c>
    </row>
    <row r="273">
      <c r="A273" s="8">
        <v>110.56</v>
      </c>
      <c r="B273" s="3" t="str">
        <f t="shared" si="1"/>
        <v>#REF!</v>
      </c>
    </row>
    <row r="274">
      <c r="A274" s="8">
        <v>108.1</v>
      </c>
      <c r="B274" s="3" t="str">
        <f t="shared" si="1"/>
        <v>#REF!</v>
      </c>
    </row>
    <row r="275">
      <c r="A275" s="8">
        <v>110.12</v>
      </c>
      <c r="B275" s="3" t="str">
        <f t="shared" si="1"/>
        <v>#REF!</v>
      </c>
    </row>
    <row r="276">
      <c r="A276" s="9">
        <f>+2.2</f>
        <v>2.2</v>
      </c>
      <c r="B276" s="3" t="str">
        <f t="shared" si="1"/>
        <v>#REF!</v>
      </c>
    </row>
    <row r="277">
      <c r="A277" s="9">
        <f>+2.04%</f>
        <v>0.0204</v>
      </c>
      <c r="B277" s="3" t="str">
        <f t="shared" si="1"/>
        <v>#REF!</v>
      </c>
    </row>
    <row r="278">
      <c r="A278" s="16">
        <v>31244.0</v>
      </c>
      <c r="B278" s="3" t="str">
        <f t="shared" si="1"/>
        <v>#REF!</v>
      </c>
    </row>
    <row r="279">
      <c r="A279" s="16">
        <v>201439.0</v>
      </c>
      <c r="B279" s="3" t="str">
        <f t="shared" si="1"/>
        <v>#REF!</v>
      </c>
    </row>
    <row r="280">
      <c r="A280" s="14">
        <v>41270.0</v>
      </c>
      <c r="B280" s="3" t="str">
        <f t="shared" si="1"/>
        <v>#REF!</v>
      </c>
    </row>
    <row r="281">
      <c r="A281" s="8">
        <v>110.01</v>
      </c>
      <c r="B281" s="3" t="str">
        <f t="shared" si="1"/>
        <v>#REF!</v>
      </c>
    </row>
    <row r="282">
      <c r="A282" s="8">
        <v>110.36</v>
      </c>
      <c r="B282" s="3" t="str">
        <f t="shared" si="1"/>
        <v>#REF!</v>
      </c>
    </row>
    <row r="283">
      <c r="A283" s="8">
        <v>109.16</v>
      </c>
      <c r="B283" s="3" t="str">
        <f t="shared" si="1"/>
        <v>#REF!</v>
      </c>
    </row>
    <row r="284">
      <c r="A284" s="8">
        <v>109.83</v>
      </c>
      <c r="B284" s="3" t="str">
        <f t="shared" si="1"/>
        <v>#REF!</v>
      </c>
    </row>
    <row r="285">
      <c r="A285" s="11">
        <v>-0.29</v>
      </c>
      <c r="B285" s="3" t="str">
        <f t="shared" si="1"/>
        <v>#REF!</v>
      </c>
    </row>
    <row r="286">
      <c r="A286" s="12">
        <v>-0.0026</v>
      </c>
      <c r="B286" s="3" t="str">
        <f t="shared" si="1"/>
        <v>#REF!</v>
      </c>
    </row>
    <row r="287">
      <c r="A287" s="17">
        <v>51282.0</v>
      </c>
      <c r="B287" s="3" t="str">
        <f t="shared" si="1"/>
        <v>#REF!</v>
      </c>
    </row>
    <row r="288">
      <c r="A288" s="17">
        <v>199495.0</v>
      </c>
      <c r="B288" s="3" t="str">
        <f t="shared" si="1"/>
        <v>#REF!</v>
      </c>
    </row>
    <row r="289">
      <c r="A289" s="14">
        <v>41271.0</v>
      </c>
      <c r="B289" s="3" t="str">
        <f t="shared" si="1"/>
        <v>#REF!</v>
      </c>
    </row>
    <row r="290">
      <c r="A290" s="8">
        <v>109.97</v>
      </c>
      <c r="B290" s="3" t="str">
        <f t="shared" si="1"/>
        <v>#REF!</v>
      </c>
    </row>
    <row r="291">
      <c r="A291" s="8">
        <v>110.4</v>
      </c>
      <c r="B291" s="3" t="str">
        <f t="shared" si="1"/>
        <v>#REF!</v>
      </c>
    </row>
    <row r="292">
      <c r="A292" s="8">
        <v>108.8</v>
      </c>
      <c r="B292" s="3" t="str">
        <f t="shared" si="1"/>
        <v>#REF!</v>
      </c>
    </row>
    <row r="293">
      <c r="A293" s="8">
        <v>109.49</v>
      </c>
      <c r="B293" s="3" t="str">
        <f t="shared" si="1"/>
        <v>#REF!</v>
      </c>
    </row>
    <row r="294">
      <c r="A294" s="11">
        <v>-0.34</v>
      </c>
      <c r="B294" s="3" t="str">
        <f t="shared" si="1"/>
        <v>#REF!</v>
      </c>
    </row>
    <row r="295">
      <c r="A295" s="12">
        <v>-0.0031</v>
      </c>
      <c r="B295" s="3" t="str">
        <f t="shared" si="1"/>
        <v>#REF!</v>
      </c>
    </row>
    <row r="296">
      <c r="A296" s="17">
        <v>66713.0</v>
      </c>
      <c r="B296" s="3" t="str">
        <f t="shared" si="1"/>
        <v>#REF!</v>
      </c>
    </row>
    <row r="297">
      <c r="A297" s="17">
        <v>196010.0</v>
      </c>
      <c r="B297" s="3" t="str">
        <f t="shared" si="1"/>
        <v>#REF!</v>
      </c>
    </row>
    <row r="298">
      <c r="A298" s="14">
        <v>41274.0</v>
      </c>
      <c r="B298" s="3" t="str">
        <f t="shared" si="1"/>
        <v>#REF!</v>
      </c>
    </row>
    <row r="299">
      <c r="A299" s="8">
        <v>109.16</v>
      </c>
      <c r="B299" s="3" t="str">
        <f t="shared" si="1"/>
        <v>#REF!</v>
      </c>
    </row>
    <row r="300">
      <c r="A300" s="8">
        <v>110.1</v>
      </c>
      <c r="B300" s="3" t="str">
        <f t="shared" si="1"/>
        <v>#REF!</v>
      </c>
    </row>
    <row r="301">
      <c r="A301" s="8">
        <v>108.16</v>
      </c>
      <c r="B301" s="3" t="str">
        <f t="shared" si="1"/>
        <v>#REF!</v>
      </c>
    </row>
    <row r="302">
      <c r="A302" s="8">
        <v>109.89</v>
      </c>
      <c r="B302" s="3" t="str">
        <f t="shared" si="1"/>
        <v>#REF!</v>
      </c>
    </row>
    <row r="303">
      <c r="A303" s="9">
        <f>+0.4</f>
        <v>0.4</v>
      </c>
      <c r="B303" s="3" t="str">
        <f t="shared" si="1"/>
        <v>#REF!</v>
      </c>
    </row>
    <row r="304">
      <c r="A304" s="9">
        <f>+0.37%</f>
        <v>0.0037</v>
      </c>
      <c r="B304" s="3" t="str">
        <f t="shared" si="1"/>
        <v>#REF!</v>
      </c>
    </row>
    <row r="305">
      <c r="A305" s="16">
        <v>47886.0</v>
      </c>
      <c r="B305" s="3" t="str">
        <f t="shared" si="1"/>
        <v>#REF!</v>
      </c>
    </row>
    <row r="306">
      <c r="A306" s="16">
        <v>194082.0</v>
      </c>
      <c r="B306" s="3" t="str">
        <f t="shared" si="1"/>
        <v>#REF!</v>
      </c>
    </row>
    <row r="307">
      <c r="A307" s="7">
        <v>41276.0</v>
      </c>
      <c r="B307" s="3" t="str">
        <f t="shared" si="1"/>
        <v>#REF!</v>
      </c>
    </row>
    <row r="308">
      <c r="A308" s="8">
        <v>110.1</v>
      </c>
      <c r="B308" s="3" t="str">
        <f t="shared" si="1"/>
        <v>#REF!</v>
      </c>
    </row>
    <row r="309">
      <c r="A309" s="8">
        <v>111.6</v>
      </c>
      <c r="B309" s="3" t="str">
        <f t="shared" si="1"/>
        <v>#REF!</v>
      </c>
    </row>
    <row r="310">
      <c r="A310" s="8">
        <v>110.1</v>
      </c>
      <c r="B310" s="3" t="str">
        <f t="shared" si="1"/>
        <v>#REF!</v>
      </c>
    </row>
    <row r="311">
      <c r="A311" s="8">
        <v>111.19</v>
      </c>
      <c r="B311" s="3" t="str">
        <f t="shared" si="1"/>
        <v>#REF!</v>
      </c>
    </row>
    <row r="312">
      <c r="A312" s="9">
        <f>+1.3</f>
        <v>1.3</v>
      </c>
      <c r="B312" s="3" t="str">
        <f t="shared" si="1"/>
        <v>#REF!</v>
      </c>
    </row>
    <row r="313">
      <c r="A313" s="9">
        <f>+1.18%</f>
        <v>0.0118</v>
      </c>
      <c r="B313" s="3" t="str">
        <f t="shared" si="1"/>
        <v>#REF!</v>
      </c>
    </row>
    <row r="314">
      <c r="A314" s="16">
        <v>118319.0</v>
      </c>
      <c r="B314" s="3" t="str">
        <f t="shared" si="1"/>
        <v>#REF!</v>
      </c>
    </row>
    <row r="315">
      <c r="A315" s="16">
        <v>201643.0</v>
      </c>
      <c r="B315" s="3" t="str">
        <f t="shared" si="1"/>
        <v>#REF!</v>
      </c>
    </row>
    <row r="316">
      <c r="A316" s="7">
        <v>41277.0</v>
      </c>
      <c r="B316" s="3" t="str">
        <f t="shared" si="1"/>
        <v>#REF!</v>
      </c>
    </row>
    <row r="317">
      <c r="A317" s="8">
        <v>111.3</v>
      </c>
      <c r="B317" s="3" t="str">
        <f t="shared" si="1"/>
        <v>#REF!</v>
      </c>
    </row>
    <row r="318">
      <c r="A318" s="8">
        <v>111.3</v>
      </c>
      <c r="B318" s="3" t="str">
        <f t="shared" si="1"/>
        <v>#REF!</v>
      </c>
    </row>
    <row r="319">
      <c r="A319" s="8">
        <v>110.43</v>
      </c>
      <c r="B319" s="3" t="str">
        <f t="shared" si="1"/>
        <v>#REF!</v>
      </c>
    </row>
    <row r="320">
      <c r="A320" s="8">
        <v>110.91</v>
      </c>
      <c r="B320" s="3" t="str">
        <f t="shared" si="1"/>
        <v>#REF!</v>
      </c>
    </row>
    <row r="321">
      <c r="A321" s="11">
        <v>-0.28</v>
      </c>
      <c r="B321" s="3" t="str">
        <f t="shared" si="1"/>
        <v>#REF!</v>
      </c>
    </row>
    <row r="322">
      <c r="A322" s="12">
        <v>-0.0025</v>
      </c>
      <c r="B322" s="3" t="str">
        <f t="shared" si="1"/>
        <v>#REF!</v>
      </c>
    </row>
    <row r="323">
      <c r="A323" s="17">
        <v>146161.0</v>
      </c>
      <c r="B323" s="3" t="str">
        <f t="shared" si="1"/>
        <v>#REF!</v>
      </c>
    </row>
    <row r="324">
      <c r="A324" s="17">
        <v>223325.0</v>
      </c>
      <c r="B324" s="3" t="str">
        <f t="shared" si="1"/>
        <v>#REF!</v>
      </c>
    </row>
    <row r="325">
      <c r="A325" s="7">
        <v>41278.0</v>
      </c>
      <c r="B325" s="3" t="str">
        <f t="shared" si="1"/>
        <v>#REF!</v>
      </c>
    </row>
    <row r="326">
      <c r="A326" s="8">
        <v>110.73</v>
      </c>
      <c r="B326" s="3" t="str">
        <f t="shared" si="1"/>
        <v>#REF!</v>
      </c>
    </row>
    <row r="327">
      <c r="A327" s="8">
        <v>110.73</v>
      </c>
      <c r="B327" s="3" t="str">
        <f t="shared" si="1"/>
        <v>#REF!</v>
      </c>
    </row>
    <row r="328">
      <c r="A328" s="8">
        <v>109.14</v>
      </c>
      <c r="B328" s="3" t="str">
        <f t="shared" si="1"/>
        <v>#REF!</v>
      </c>
    </row>
    <row r="329">
      <c r="A329" s="8">
        <v>110.1</v>
      </c>
      <c r="B329" s="3" t="str">
        <f t="shared" si="1"/>
        <v>#REF!</v>
      </c>
    </row>
    <row r="330">
      <c r="A330" s="11">
        <v>-0.81</v>
      </c>
      <c r="B330" s="3" t="str">
        <f t="shared" si="1"/>
        <v>#REF!</v>
      </c>
    </row>
    <row r="331">
      <c r="A331" s="12">
        <v>-0.0073</v>
      </c>
      <c r="B331" s="3" t="str">
        <f t="shared" si="1"/>
        <v>#REF!</v>
      </c>
    </row>
    <row r="332">
      <c r="A332" s="17">
        <v>132624.0</v>
      </c>
      <c r="B332" s="3" t="str">
        <f t="shared" si="1"/>
        <v>#REF!</v>
      </c>
    </row>
    <row r="333">
      <c r="A333" s="17">
        <v>233670.0</v>
      </c>
      <c r="B333" s="3" t="str">
        <f t="shared" si="1"/>
        <v>#REF!</v>
      </c>
    </row>
    <row r="334">
      <c r="A334" s="7">
        <v>41281.0</v>
      </c>
      <c r="B334" s="3" t="str">
        <f t="shared" si="1"/>
        <v>#REF!</v>
      </c>
    </row>
    <row r="335">
      <c r="A335" s="8">
        <v>110.22</v>
      </c>
      <c r="B335" s="3" t="str">
        <f t="shared" si="1"/>
        <v>#REF!</v>
      </c>
    </row>
    <row r="336">
      <c r="A336" s="8">
        <v>110.69</v>
      </c>
      <c r="B336" s="3" t="str">
        <f t="shared" si="1"/>
        <v>#REF!</v>
      </c>
    </row>
    <row r="337">
      <c r="A337" s="8">
        <v>109.36</v>
      </c>
      <c r="B337" s="3" t="str">
        <f t="shared" si="1"/>
        <v>#REF!</v>
      </c>
    </row>
    <row r="338">
      <c r="A338" s="8">
        <v>110.42</v>
      </c>
      <c r="B338" s="3" t="str">
        <f t="shared" si="1"/>
        <v>#REF!</v>
      </c>
    </row>
    <row r="339">
      <c r="A339" s="9">
        <f>+0.32</f>
        <v>0.32</v>
      </c>
      <c r="B339" s="3" t="str">
        <f t="shared" si="1"/>
        <v>#REF!</v>
      </c>
    </row>
    <row r="340">
      <c r="A340" s="9">
        <f>+0.29%</f>
        <v>0.0029</v>
      </c>
      <c r="B340" s="3" t="str">
        <f t="shared" si="1"/>
        <v>#REF!</v>
      </c>
    </row>
    <row r="341">
      <c r="A341" s="16">
        <v>186768.0</v>
      </c>
      <c r="B341" s="3" t="str">
        <f t="shared" si="1"/>
        <v>#REF!</v>
      </c>
    </row>
    <row r="342">
      <c r="A342" s="16">
        <v>252745.0</v>
      </c>
      <c r="B342" s="3" t="str">
        <f t="shared" si="1"/>
        <v>#REF!</v>
      </c>
    </row>
    <row r="343">
      <c r="A343" s="7">
        <v>41282.0</v>
      </c>
      <c r="B343" s="3" t="str">
        <f t="shared" si="1"/>
        <v>#REF!</v>
      </c>
    </row>
    <row r="344">
      <c r="A344" s="8">
        <v>110.0</v>
      </c>
      <c r="B344" s="3" t="str">
        <f t="shared" si="1"/>
        <v>#REF!</v>
      </c>
    </row>
    <row r="345">
      <c r="A345" s="8">
        <v>111.36</v>
      </c>
      <c r="B345" s="3" t="str">
        <f t="shared" si="1"/>
        <v>#REF!</v>
      </c>
    </row>
    <row r="346">
      <c r="A346" s="8">
        <v>110.0</v>
      </c>
      <c r="B346" s="3" t="str">
        <f t="shared" si="1"/>
        <v>#REF!</v>
      </c>
    </row>
    <row r="347">
      <c r="A347" s="8">
        <v>111.02</v>
      </c>
      <c r="B347" s="3" t="str">
        <f t="shared" si="1"/>
        <v>#REF!</v>
      </c>
    </row>
    <row r="348">
      <c r="A348" s="9">
        <f>+0.6</f>
        <v>0.6</v>
      </c>
      <c r="B348" s="3" t="str">
        <f t="shared" si="1"/>
        <v>#REF!</v>
      </c>
    </row>
    <row r="349">
      <c r="A349" s="9">
        <f>+0.54%</f>
        <v>0.0054</v>
      </c>
      <c r="B349" s="3" t="str">
        <f t="shared" si="1"/>
        <v>#REF!</v>
      </c>
    </row>
    <row r="350">
      <c r="A350" s="16">
        <v>176382.0</v>
      </c>
      <c r="B350" s="3" t="str">
        <f t="shared" si="1"/>
        <v>#REF!</v>
      </c>
    </row>
    <row r="351">
      <c r="A351" s="16">
        <v>271685.0</v>
      </c>
      <c r="B351" s="3" t="str">
        <f t="shared" si="1"/>
        <v>#REF!</v>
      </c>
    </row>
    <row r="352">
      <c r="A352" s="7">
        <v>41283.0</v>
      </c>
      <c r="B352" s="3" t="str">
        <f t="shared" si="1"/>
        <v>#REF!</v>
      </c>
    </row>
    <row r="353">
      <c r="A353" s="8">
        <v>110.99</v>
      </c>
      <c r="B353" s="3" t="str">
        <f t="shared" si="1"/>
        <v>#REF!</v>
      </c>
    </row>
    <row r="354">
      <c r="A354" s="8">
        <v>111.25</v>
      </c>
      <c r="B354" s="3" t="str">
        <f t="shared" si="1"/>
        <v>#REF!</v>
      </c>
    </row>
    <row r="355">
      <c r="A355" s="8">
        <v>110.24</v>
      </c>
      <c r="B355" s="3" t="str">
        <f t="shared" si="1"/>
        <v>#REF!</v>
      </c>
    </row>
    <row r="356">
      <c r="A356" s="8">
        <v>110.87</v>
      </c>
      <c r="B356" s="3" t="str">
        <f t="shared" si="1"/>
        <v>#REF!</v>
      </c>
    </row>
    <row r="357">
      <c r="A357" s="11">
        <v>-0.15</v>
      </c>
      <c r="B357" s="3" t="str">
        <f t="shared" si="1"/>
        <v>#REF!</v>
      </c>
    </row>
    <row r="358">
      <c r="A358" s="12">
        <v>-0.0014</v>
      </c>
      <c r="B358" s="3" t="str">
        <f t="shared" si="1"/>
        <v>#REF!</v>
      </c>
    </row>
    <row r="359">
      <c r="A359" s="17">
        <v>188190.0</v>
      </c>
      <c r="B359" s="3" t="str">
        <f t="shared" si="1"/>
        <v>#REF!</v>
      </c>
    </row>
    <row r="360">
      <c r="A360" s="17">
        <v>283728.0</v>
      </c>
      <c r="B360" s="3" t="str">
        <f t="shared" si="1"/>
        <v>#REF!</v>
      </c>
    </row>
    <row r="361">
      <c r="A361" s="7">
        <v>41284.0</v>
      </c>
      <c r="B361" s="3" t="str">
        <f t="shared" si="1"/>
        <v>#REF!</v>
      </c>
    </row>
    <row r="362">
      <c r="A362" s="8">
        <v>110.89</v>
      </c>
      <c r="B362" s="3" t="str">
        <f t="shared" si="1"/>
        <v>#REF!</v>
      </c>
    </row>
    <row r="363">
      <c r="A363" s="8">
        <v>112.34</v>
      </c>
      <c r="B363" s="3" t="str">
        <f t="shared" si="1"/>
        <v>#REF!</v>
      </c>
    </row>
    <row r="364">
      <c r="A364" s="8">
        <v>110.71</v>
      </c>
      <c r="B364" s="3" t="str">
        <f t="shared" si="1"/>
        <v>#REF!</v>
      </c>
    </row>
    <row r="365">
      <c r="A365" s="8">
        <v>111.12</v>
      </c>
      <c r="B365" s="3" t="str">
        <f t="shared" si="1"/>
        <v>#REF!</v>
      </c>
    </row>
    <row r="366">
      <c r="A366" s="9">
        <f>+0.25</f>
        <v>0.25</v>
      </c>
      <c r="B366" s="3" t="str">
        <f t="shared" si="1"/>
        <v>#REF!</v>
      </c>
    </row>
    <row r="367">
      <c r="A367" s="9">
        <f>+0.23%</f>
        <v>0.0023</v>
      </c>
      <c r="B367" s="3" t="str">
        <f t="shared" si="1"/>
        <v>#REF!</v>
      </c>
    </row>
    <row r="368">
      <c r="A368" s="16">
        <v>240601.0</v>
      </c>
      <c r="B368" s="3" t="str">
        <f t="shared" si="1"/>
        <v>#REF!</v>
      </c>
    </row>
    <row r="369">
      <c r="A369" s="16">
        <v>299319.0</v>
      </c>
      <c r="B369" s="3" t="str">
        <f t="shared" si="1"/>
        <v>#REF!</v>
      </c>
    </row>
    <row r="370">
      <c r="A370" s="7">
        <v>41285.0</v>
      </c>
      <c r="B370" s="3" t="str">
        <f t="shared" si="1"/>
        <v>#REF!</v>
      </c>
    </row>
    <row r="371">
      <c r="A371" s="8">
        <v>111.08</v>
      </c>
      <c r="B371" s="3" t="str">
        <f t="shared" si="1"/>
        <v>#REF!</v>
      </c>
    </row>
    <row r="372">
      <c r="A372" s="8">
        <v>111.09</v>
      </c>
      <c r="B372" s="3" t="str">
        <f t="shared" si="1"/>
        <v>#REF!</v>
      </c>
    </row>
    <row r="373">
      <c r="A373" s="8">
        <v>108.9</v>
      </c>
      <c r="B373" s="3" t="str">
        <f t="shared" si="1"/>
        <v>#REF!</v>
      </c>
    </row>
    <row r="374">
      <c r="A374" s="8">
        <v>109.84</v>
      </c>
      <c r="B374" s="3" t="str">
        <f t="shared" si="1"/>
        <v>#REF!</v>
      </c>
    </row>
    <row r="375">
      <c r="A375" s="11">
        <v>-1.28</v>
      </c>
      <c r="B375" s="3" t="str">
        <f t="shared" si="1"/>
        <v>#REF!</v>
      </c>
    </row>
    <row r="376">
      <c r="A376" s="12">
        <v>-0.0115</v>
      </c>
      <c r="B376" s="3" t="str">
        <f t="shared" si="1"/>
        <v>#REF!</v>
      </c>
    </row>
    <row r="377">
      <c r="A377" s="17">
        <v>214056.0</v>
      </c>
      <c r="B377" s="3" t="str">
        <f t="shared" si="1"/>
        <v>#REF!</v>
      </c>
    </row>
    <row r="378">
      <c r="A378" s="17">
        <v>299651.0</v>
      </c>
      <c r="B378" s="3" t="str">
        <f t="shared" si="1"/>
        <v>#REF!</v>
      </c>
    </row>
    <row r="379">
      <c r="A379" s="7">
        <v>41288.0</v>
      </c>
      <c r="B379" s="3" t="str">
        <f t="shared" si="1"/>
        <v>#REF!</v>
      </c>
    </row>
    <row r="380">
      <c r="A380" s="8">
        <v>109.9</v>
      </c>
      <c r="B380" s="3" t="str">
        <f t="shared" si="1"/>
        <v>#REF!</v>
      </c>
    </row>
    <row r="381">
      <c r="A381" s="8">
        <v>111.22</v>
      </c>
      <c r="B381" s="3" t="str">
        <f t="shared" si="1"/>
        <v>#REF!</v>
      </c>
    </row>
    <row r="382">
      <c r="A382" s="8">
        <v>109.46</v>
      </c>
      <c r="B382" s="3" t="str">
        <f t="shared" si="1"/>
        <v>#REF!</v>
      </c>
    </row>
    <row r="383">
      <c r="A383" s="8">
        <v>110.95</v>
      </c>
      <c r="B383" s="3" t="str">
        <f t="shared" si="1"/>
        <v>#REF!</v>
      </c>
    </row>
    <row r="384">
      <c r="A384" s="9">
        <f>+1.11</f>
        <v>1.11</v>
      </c>
      <c r="B384" s="3" t="str">
        <f t="shared" si="1"/>
        <v>#REF!</v>
      </c>
    </row>
    <row r="385">
      <c r="A385" s="9">
        <f>+1.01%</f>
        <v>0.0101</v>
      </c>
      <c r="B385" s="3" t="str">
        <f t="shared" si="1"/>
        <v>#REF!</v>
      </c>
    </row>
    <row r="386">
      <c r="A386" s="16">
        <v>188263.0</v>
      </c>
      <c r="B386" s="3" t="str">
        <f t="shared" si="1"/>
        <v>#REF!</v>
      </c>
    </row>
    <row r="387">
      <c r="A387" s="16">
        <v>312651.0</v>
      </c>
      <c r="B387" s="3" t="str">
        <f t="shared" si="1"/>
        <v>#REF!</v>
      </c>
    </row>
    <row r="388">
      <c r="A388" s="7">
        <v>41289.0</v>
      </c>
      <c r="B388" s="3" t="str">
        <f t="shared" si="1"/>
        <v>#REF!</v>
      </c>
    </row>
    <row r="389">
      <c r="A389" s="8">
        <v>110.98</v>
      </c>
      <c r="B389" s="3" t="str">
        <f t="shared" si="1"/>
        <v>#REF!</v>
      </c>
    </row>
    <row r="390">
      <c r="A390" s="8">
        <v>111.49</v>
      </c>
      <c r="B390" s="3" t="str">
        <f t="shared" si="1"/>
        <v>#REF!</v>
      </c>
    </row>
    <row r="391">
      <c r="A391" s="8">
        <v>109.52</v>
      </c>
      <c r="B391" s="3" t="str">
        <f t="shared" si="1"/>
        <v>#REF!</v>
      </c>
    </row>
    <row r="392">
      <c r="A392" s="8">
        <v>109.63</v>
      </c>
      <c r="B392" s="3" t="str">
        <f t="shared" si="1"/>
        <v>#REF!</v>
      </c>
    </row>
    <row r="393">
      <c r="A393" s="11">
        <v>-1.32</v>
      </c>
      <c r="B393" s="3" t="str">
        <f t="shared" si="1"/>
        <v>#REF!</v>
      </c>
    </row>
    <row r="394">
      <c r="A394" s="12">
        <v>-0.0119</v>
      </c>
      <c r="B394" s="3" t="str">
        <f t="shared" si="1"/>
        <v>#REF!</v>
      </c>
    </row>
    <row r="395">
      <c r="A395" s="17">
        <v>250283.0</v>
      </c>
      <c r="B395" s="3" t="str">
        <f t="shared" si="1"/>
        <v>#REF!</v>
      </c>
    </row>
    <row r="396">
      <c r="A396" s="17">
        <v>321830.0</v>
      </c>
      <c r="B396" s="3" t="str">
        <f t="shared" si="1"/>
        <v>#REF!</v>
      </c>
    </row>
    <row r="397">
      <c r="A397" s="7">
        <v>41290.0</v>
      </c>
      <c r="B397" s="3" t="str">
        <f t="shared" si="1"/>
        <v>#REF!</v>
      </c>
    </row>
    <row r="398">
      <c r="A398" s="8">
        <v>109.76</v>
      </c>
      <c r="B398" s="3" t="str">
        <f t="shared" si="1"/>
        <v>#REF!</v>
      </c>
    </row>
    <row r="399">
      <c r="A399" s="8">
        <v>110.35</v>
      </c>
      <c r="B399" s="3" t="str">
        <f t="shared" si="1"/>
        <v>#REF!</v>
      </c>
    </row>
    <row r="400">
      <c r="A400" s="8">
        <v>109.33</v>
      </c>
      <c r="B400" s="3" t="str">
        <f t="shared" si="1"/>
        <v>#REF!</v>
      </c>
    </row>
    <row r="401">
      <c r="A401" s="8">
        <v>109.68</v>
      </c>
      <c r="B401" s="3" t="str">
        <f t="shared" si="1"/>
        <v>#REF!</v>
      </c>
    </row>
    <row r="402">
      <c r="A402" s="9">
        <f>+0.05</f>
        <v>0.05</v>
      </c>
      <c r="B402" s="3" t="str">
        <f t="shared" si="1"/>
        <v>#REF!</v>
      </c>
    </row>
    <row r="403">
      <c r="A403" s="9">
        <f>+0.05%</f>
        <v>0.0005</v>
      </c>
      <c r="B403" s="3" t="str">
        <f t="shared" si="1"/>
        <v>#REF!</v>
      </c>
    </row>
    <row r="404">
      <c r="A404" s="16">
        <v>203848.0</v>
      </c>
      <c r="B404" s="3" t="str">
        <f t="shared" si="1"/>
        <v>#REF!</v>
      </c>
    </row>
    <row r="405">
      <c r="A405" s="16">
        <v>322465.0</v>
      </c>
      <c r="B405" s="3" t="str">
        <f t="shared" si="1"/>
        <v>#REF!</v>
      </c>
    </row>
    <row r="406">
      <c r="A406" s="7">
        <v>41291.0</v>
      </c>
      <c r="B406" s="3" t="str">
        <f t="shared" si="1"/>
        <v>#REF!</v>
      </c>
    </row>
    <row r="407">
      <c r="A407" s="8">
        <v>109.74</v>
      </c>
      <c r="B407" s="3" t="str">
        <f t="shared" si="1"/>
        <v>#REF!</v>
      </c>
    </row>
    <row r="408">
      <c r="A408" s="8">
        <v>111.38</v>
      </c>
      <c r="B408" s="3" t="str">
        <f t="shared" si="1"/>
        <v>#REF!</v>
      </c>
    </row>
    <row r="409">
      <c r="A409" s="8">
        <v>109.45</v>
      </c>
      <c r="B409" s="3" t="str">
        <f t="shared" si="1"/>
        <v>#REF!</v>
      </c>
    </row>
    <row r="410">
      <c r="A410" s="8">
        <v>111.1</v>
      </c>
      <c r="B410" s="3" t="str">
        <f t="shared" si="1"/>
        <v>#REF!</v>
      </c>
    </row>
    <row r="411">
      <c r="A411" s="9">
        <f>+1.42</f>
        <v>1.42</v>
      </c>
      <c r="B411" s="3" t="str">
        <f t="shared" si="1"/>
        <v>#REF!</v>
      </c>
    </row>
    <row r="412">
      <c r="A412" s="9">
        <f>+1.29%</f>
        <v>0.0129</v>
      </c>
      <c r="B412" s="3" t="str">
        <f t="shared" si="1"/>
        <v>#REF!</v>
      </c>
    </row>
    <row r="413">
      <c r="A413" s="16">
        <v>206271.0</v>
      </c>
      <c r="B413" s="3" t="str">
        <f t="shared" si="1"/>
        <v>#REF!</v>
      </c>
    </row>
    <row r="414">
      <c r="A414" s="16">
        <v>315974.0</v>
      </c>
      <c r="B414" s="3" t="str">
        <f t="shared" si="1"/>
        <v>#REF!</v>
      </c>
    </row>
    <row r="415">
      <c r="A415" s="7">
        <v>41292.0</v>
      </c>
      <c r="B415" s="3" t="str">
        <f t="shared" si="1"/>
        <v>#REF!</v>
      </c>
    </row>
    <row r="416">
      <c r="A416" s="8">
        <v>111.1</v>
      </c>
      <c r="B416" s="3" t="str">
        <f t="shared" si="1"/>
        <v>#REF!</v>
      </c>
    </row>
    <row r="417">
      <c r="A417" s="8">
        <v>111.97</v>
      </c>
      <c r="B417" s="3" t="str">
        <f t="shared" si="1"/>
        <v>#REF!</v>
      </c>
    </row>
    <row r="418">
      <c r="A418" s="8">
        <v>110.47</v>
      </c>
      <c r="B418" s="3" t="str">
        <f t="shared" si="1"/>
        <v>#REF!</v>
      </c>
    </row>
    <row r="419">
      <c r="A419" s="8">
        <v>111.89</v>
      </c>
      <c r="B419" s="3" t="str">
        <f t="shared" si="1"/>
        <v>#REF!</v>
      </c>
    </row>
    <row r="420">
      <c r="A420" s="9">
        <f>+0.79</f>
        <v>0.79</v>
      </c>
      <c r="B420" s="3" t="str">
        <f t="shared" si="1"/>
        <v>#REF!</v>
      </c>
    </row>
    <row r="421">
      <c r="A421" s="9">
        <f>+0.71%</f>
        <v>0.0071</v>
      </c>
      <c r="B421" s="3" t="str">
        <f t="shared" si="1"/>
        <v>#REF!</v>
      </c>
    </row>
    <row r="422">
      <c r="A422" s="16">
        <v>182481.0</v>
      </c>
      <c r="B422" s="3" t="str">
        <f t="shared" si="1"/>
        <v>#REF!</v>
      </c>
    </row>
    <row r="423">
      <c r="A423" s="16">
        <v>315487.0</v>
      </c>
      <c r="B423" s="3" t="str">
        <f t="shared" si="1"/>
        <v>#REF!</v>
      </c>
    </row>
    <row r="424">
      <c r="A424" s="7">
        <v>41295.0</v>
      </c>
      <c r="B424" s="3" t="str">
        <f t="shared" si="1"/>
        <v>#REF!</v>
      </c>
    </row>
    <row r="425">
      <c r="A425" s="8">
        <v>111.79</v>
      </c>
      <c r="B425" s="3" t="str">
        <f t="shared" si="1"/>
        <v>#REF!</v>
      </c>
    </row>
    <row r="426">
      <c r="A426" s="8">
        <v>111.99</v>
      </c>
      <c r="B426" s="3" t="str">
        <f t="shared" si="1"/>
        <v>#REF!</v>
      </c>
    </row>
    <row r="427">
      <c r="A427" s="8">
        <v>111.41</v>
      </c>
      <c r="B427" s="3" t="str">
        <f t="shared" si="1"/>
        <v>#REF!</v>
      </c>
    </row>
    <row r="428">
      <c r="A428" s="8">
        <v>111.71</v>
      </c>
      <c r="B428" s="3" t="str">
        <f t="shared" si="1"/>
        <v>#REF!</v>
      </c>
    </row>
    <row r="429">
      <c r="A429" s="11">
        <v>-0.18</v>
      </c>
      <c r="B429" s="3" t="str">
        <f t="shared" si="1"/>
        <v>#REF!</v>
      </c>
    </row>
    <row r="430">
      <c r="A430" s="12">
        <v>-0.0016</v>
      </c>
      <c r="B430" s="3" t="str">
        <f t="shared" si="1"/>
        <v>#REF!</v>
      </c>
    </row>
    <row r="431">
      <c r="A431" s="17">
        <v>74581.0</v>
      </c>
      <c r="B431" s="3" t="str">
        <f t="shared" si="1"/>
        <v>#REF!</v>
      </c>
    </row>
    <row r="432">
      <c r="A432" s="17">
        <v>315654.0</v>
      </c>
      <c r="B432" s="3" t="str">
        <f t="shared" si="1"/>
        <v>#REF!</v>
      </c>
    </row>
    <row r="433">
      <c r="A433" s="7">
        <v>41296.0</v>
      </c>
      <c r="B433" s="3" t="str">
        <f t="shared" si="1"/>
        <v>#REF!</v>
      </c>
    </row>
    <row r="434">
      <c r="A434" s="8">
        <v>111.71</v>
      </c>
      <c r="B434" s="3" t="str">
        <f t="shared" si="1"/>
        <v>#REF!</v>
      </c>
    </row>
    <row r="435">
      <c r="A435" s="8">
        <v>112.65</v>
      </c>
      <c r="B435" s="3" t="str">
        <f t="shared" si="1"/>
        <v>#REF!</v>
      </c>
    </row>
    <row r="436">
      <c r="A436" s="8">
        <v>111.35</v>
      </c>
      <c r="B436" s="3" t="str">
        <f t="shared" si="1"/>
        <v>#REF!</v>
      </c>
    </row>
    <row r="437">
      <c r="A437" s="8">
        <v>112.42</v>
      </c>
      <c r="B437" s="3" t="str">
        <f t="shared" si="1"/>
        <v>#REF!</v>
      </c>
    </row>
    <row r="438">
      <c r="A438" s="9">
        <f>+0.71</f>
        <v>0.71</v>
      </c>
      <c r="B438" s="3" t="str">
        <f t="shared" si="1"/>
        <v>#REF!</v>
      </c>
    </row>
    <row r="439">
      <c r="A439" s="9">
        <f>+0.64%</f>
        <v>0.0064</v>
      </c>
      <c r="B439" s="3" t="str">
        <f t="shared" si="1"/>
        <v>#REF!</v>
      </c>
    </row>
    <row r="440">
      <c r="A440" s="16">
        <v>207784.0</v>
      </c>
      <c r="B440" s="3" t="str">
        <f t="shared" si="1"/>
        <v>#REF!</v>
      </c>
    </row>
    <row r="441">
      <c r="A441" s="16">
        <v>306569.0</v>
      </c>
      <c r="B441" s="3" t="str">
        <f t="shared" si="1"/>
        <v>#REF!</v>
      </c>
    </row>
    <row r="442">
      <c r="A442" s="7">
        <v>41297.0</v>
      </c>
      <c r="B442" s="3" t="str">
        <f t="shared" si="1"/>
        <v>#REF!</v>
      </c>
    </row>
    <row r="443">
      <c r="A443" s="8">
        <v>112.42</v>
      </c>
      <c r="B443" s="3" t="str">
        <f t="shared" si="1"/>
        <v>#REF!</v>
      </c>
    </row>
    <row r="444">
      <c r="A444" s="8">
        <v>113.15</v>
      </c>
      <c r="B444" s="3" t="str">
        <f t="shared" si="1"/>
        <v>#REF!</v>
      </c>
    </row>
    <row r="445">
      <c r="A445" s="8">
        <v>112.06</v>
      </c>
      <c r="B445" s="3" t="str">
        <f t="shared" si="1"/>
        <v>#REF!</v>
      </c>
    </row>
    <row r="446">
      <c r="A446" s="8">
        <v>112.8</v>
      </c>
      <c r="B446" s="3" t="str">
        <f t="shared" si="1"/>
        <v>#REF!</v>
      </c>
    </row>
    <row r="447">
      <c r="A447" s="9">
        <f>+0.38</f>
        <v>0.38</v>
      </c>
      <c r="B447" s="3" t="str">
        <f t="shared" si="1"/>
        <v>#REF!</v>
      </c>
    </row>
    <row r="448">
      <c r="A448" s="9">
        <f>+0.34%</f>
        <v>0.0034</v>
      </c>
      <c r="B448" s="3" t="str">
        <f t="shared" si="1"/>
        <v>#REF!</v>
      </c>
    </row>
    <row r="449">
      <c r="A449" s="16">
        <v>239710.0</v>
      </c>
      <c r="B449" s="3" t="str">
        <f t="shared" si="1"/>
        <v>#REF!</v>
      </c>
    </row>
    <row r="450">
      <c r="A450" s="16">
        <v>314069.0</v>
      </c>
      <c r="B450" s="3" t="str">
        <f t="shared" si="1"/>
        <v>#REF!</v>
      </c>
    </row>
    <row r="451">
      <c r="A451" s="7">
        <v>41298.0</v>
      </c>
      <c r="B451" s="3" t="str">
        <f t="shared" si="1"/>
        <v>#REF!</v>
      </c>
    </row>
    <row r="452">
      <c r="A452" s="8">
        <v>112.76</v>
      </c>
      <c r="B452" s="3" t="str">
        <f t="shared" si="1"/>
        <v>#REF!</v>
      </c>
    </row>
    <row r="453">
      <c r="A453" s="8">
        <v>113.65</v>
      </c>
      <c r="B453" s="3" t="str">
        <f t="shared" si="1"/>
        <v>#REF!</v>
      </c>
    </row>
    <row r="454">
      <c r="A454" s="8">
        <v>112.4</v>
      </c>
      <c r="B454" s="3" t="str">
        <f t="shared" si="1"/>
        <v>#REF!</v>
      </c>
    </row>
    <row r="455">
      <c r="A455" s="8">
        <v>113.28</v>
      </c>
      <c r="B455" s="3" t="str">
        <f t="shared" si="1"/>
        <v>#REF!</v>
      </c>
    </row>
    <row r="456">
      <c r="A456" s="9">
        <f>+0.48</f>
        <v>0.48</v>
      </c>
      <c r="B456" s="3" t="str">
        <f t="shared" si="1"/>
        <v>#REF!</v>
      </c>
    </row>
    <row r="457">
      <c r="A457" s="9">
        <f>+0.43%</f>
        <v>0.0043</v>
      </c>
      <c r="B457" s="3" t="str">
        <f t="shared" si="1"/>
        <v>#REF!</v>
      </c>
    </row>
    <row r="458">
      <c r="A458" s="16">
        <v>211577.0</v>
      </c>
      <c r="B458" s="3" t="str">
        <f t="shared" si="1"/>
        <v>#REF!</v>
      </c>
    </row>
    <row r="459">
      <c r="A459" s="16">
        <v>306685.0</v>
      </c>
      <c r="B459" s="3" t="str">
        <f t="shared" si="1"/>
        <v>#REF!</v>
      </c>
    </row>
    <row r="460">
      <c r="A460" s="7">
        <v>41299.0</v>
      </c>
      <c r="B460" s="3" t="str">
        <f t="shared" si="1"/>
        <v>#REF!</v>
      </c>
    </row>
    <row r="461">
      <c r="A461" s="8">
        <v>113.28</v>
      </c>
      <c r="B461" s="3" t="str">
        <f t="shared" si="1"/>
        <v>#REF!</v>
      </c>
    </row>
    <row r="462">
      <c r="A462" s="8">
        <v>113.84</v>
      </c>
      <c r="B462" s="3" t="str">
        <f t="shared" si="1"/>
        <v>#REF!</v>
      </c>
    </row>
    <row r="463">
      <c r="A463" s="8">
        <v>112.83</v>
      </c>
      <c r="B463" s="3" t="str">
        <f t="shared" si="1"/>
        <v>#REF!</v>
      </c>
    </row>
    <row r="464">
      <c r="A464" s="8">
        <v>113.28</v>
      </c>
      <c r="B464" s="3" t="str">
        <f t="shared" si="1"/>
        <v>#REF!</v>
      </c>
    </row>
    <row r="465">
      <c r="A465" s="37" t="s">
        <v>10</v>
      </c>
      <c r="B465" s="3" t="str">
        <f t="shared" si="1"/>
        <v>#REF!</v>
      </c>
    </row>
    <row r="466">
      <c r="A466" s="37" t="s">
        <v>10</v>
      </c>
      <c r="B466" s="3" t="str">
        <f t="shared" si="1"/>
        <v>#REF!</v>
      </c>
    </row>
    <row r="467">
      <c r="A467" s="38">
        <v>204353.0</v>
      </c>
      <c r="B467" s="3" t="str">
        <f t="shared" si="1"/>
        <v>#REF!</v>
      </c>
    </row>
    <row r="468">
      <c r="A468" s="38">
        <v>298910.0</v>
      </c>
      <c r="B468" s="3" t="str">
        <f t="shared" si="1"/>
        <v>#REF!</v>
      </c>
    </row>
    <row r="469">
      <c r="A469" s="7">
        <v>41302.0</v>
      </c>
      <c r="B469" s="3" t="str">
        <f t="shared" si="1"/>
        <v>#REF!</v>
      </c>
    </row>
    <row r="470">
      <c r="A470" s="8">
        <v>113.45</v>
      </c>
      <c r="B470" s="3" t="str">
        <f t="shared" si="1"/>
        <v>#REF!</v>
      </c>
    </row>
    <row r="471">
      <c r="A471" s="8">
        <v>113.8</v>
      </c>
      <c r="B471" s="3" t="str">
        <f t="shared" si="1"/>
        <v>#REF!</v>
      </c>
    </row>
    <row r="472">
      <c r="A472" s="8">
        <v>112.6</v>
      </c>
      <c r="B472" s="3" t="str">
        <f t="shared" si="1"/>
        <v>#REF!</v>
      </c>
    </row>
    <row r="473">
      <c r="A473" s="8">
        <v>113.48</v>
      </c>
      <c r="B473" s="3" t="str">
        <f t="shared" si="1"/>
        <v>#REF!</v>
      </c>
    </row>
    <row r="474">
      <c r="A474" s="9">
        <f>+0.2</f>
        <v>0.2</v>
      </c>
      <c r="B474" s="3" t="str">
        <f t="shared" si="1"/>
        <v>#REF!</v>
      </c>
    </row>
    <row r="475">
      <c r="A475" s="9">
        <f>+0.18%</f>
        <v>0.0018</v>
      </c>
      <c r="B475" s="3" t="str">
        <f t="shared" si="1"/>
        <v>#REF!</v>
      </c>
    </row>
    <row r="476">
      <c r="A476" s="16">
        <v>171898.0</v>
      </c>
      <c r="B476" s="3" t="str">
        <f t="shared" si="1"/>
        <v>#REF!</v>
      </c>
    </row>
    <row r="477">
      <c r="A477" s="16">
        <v>286504.0</v>
      </c>
      <c r="B477" s="3" t="str">
        <f t="shared" si="1"/>
        <v>#REF!</v>
      </c>
    </row>
    <row r="478">
      <c r="A478" s="7">
        <v>41303.0</v>
      </c>
      <c r="B478" s="3" t="str">
        <f t="shared" si="1"/>
        <v>#REF!</v>
      </c>
    </row>
    <row r="479">
      <c r="A479" s="8">
        <v>113.48</v>
      </c>
      <c r="B479" s="3" t="str">
        <f t="shared" si="1"/>
        <v>#REF!</v>
      </c>
    </row>
    <row r="480">
      <c r="A480" s="8">
        <v>114.49</v>
      </c>
      <c r="B480" s="3" t="str">
        <f t="shared" si="1"/>
        <v>#REF!</v>
      </c>
    </row>
    <row r="481">
      <c r="A481" s="8">
        <v>113.07</v>
      </c>
      <c r="B481" s="3" t="str">
        <f t="shared" si="1"/>
        <v>#REF!</v>
      </c>
    </row>
    <row r="482">
      <c r="A482" s="8">
        <v>114.36</v>
      </c>
      <c r="B482" s="3" t="str">
        <f t="shared" si="1"/>
        <v>#REF!</v>
      </c>
    </row>
    <row r="483">
      <c r="A483" s="9">
        <f>+0.88</f>
        <v>0.88</v>
      </c>
      <c r="B483" s="3" t="str">
        <f t="shared" si="1"/>
        <v>#REF!</v>
      </c>
    </row>
    <row r="484">
      <c r="A484" s="9">
        <f>+0.78%</f>
        <v>0.0078</v>
      </c>
      <c r="B484" s="3" t="str">
        <f t="shared" si="1"/>
        <v>#REF!</v>
      </c>
    </row>
    <row r="485">
      <c r="A485" s="16">
        <v>208888.0</v>
      </c>
      <c r="B485" s="3" t="str">
        <f t="shared" si="1"/>
        <v>#REF!</v>
      </c>
    </row>
    <row r="486">
      <c r="A486" s="16">
        <v>291606.0</v>
      </c>
      <c r="B486" s="3" t="str">
        <f t="shared" si="1"/>
        <v>#REF!</v>
      </c>
    </row>
    <row r="487">
      <c r="A487" s="7">
        <v>41304.0</v>
      </c>
      <c r="B487" s="3" t="str">
        <f t="shared" si="1"/>
        <v>#REF!</v>
      </c>
    </row>
    <row r="488">
      <c r="A488" s="8">
        <v>114.28</v>
      </c>
      <c r="B488" s="3" t="str">
        <f t="shared" si="1"/>
        <v>#REF!</v>
      </c>
    </row>
    <row r="489">
      <c r="A489" s="8">
        <v>115.24</v>
      </c>
      <c r="B489" s="3" t="str">
        <f t="shared" si="1"/>
        <v>#REF!</v>
      </c>
    </row>
    <row r="490">
      <c r="A490" s="8">
        <v>114.07</v>
      </c>
      <c r="B490" s="3" t="str">
        <f t="shared" si="1"/>
        <v>#REF!</v>
      </c>
    </row>
    <row r="491">
      <c r="A491" s="8">
        <v>114.9</v>
      </c>
      <c r="B491" s="3" t="str">
        <f t="shared" si="1"/>
        <v>#REF!</v>
      </c>
    </row>
    <row r="492">
      <c r="A492" s="9">
        <f>+0.54</f>
        <v>0.54</v>
      </c>
      <c r="B492" s="3" t="str">
        <f t="shared" si="1"/>
        <v>#REF!</v>
      </c>
    </row>
    <row r="493">
      <c r="A493" s="9">
        <f>+0.47%</f>
        <v>0.0047</v>
      </c>
      <c r="B493" s="3" t="str">
        <f t="shared" si="1"/>
        <v>#REF!</v>
      </c>
    </row>
    <row r="494">
      <c r="A494" s="16">
        <v>200445.0</v>
      </c>
      <c r="B494" s="3" t="str">
        <f t="shared" si="1"/>
        <v>#REF!</v>
      </c>
    </row>
    <row r="495">
      <c r="A495" s="16">
        <v>285987.0</v>
      </c>
      <c r="B495" s="3" t="str">
        <f t="shared" si="1"/>
        <v>#REF!</v>
      </c>
    </row>
    <row r="496">
      <c r="A496" s="7">
        <v>41305.0</v>
      </c>
      <c r="B496" s="3" t="str">
        <f t="shared" si="1"/>
        <v>#REF!</v>
      </c>
    </row>
    <row r="497">
      <c r="A497" s="8">
        <v>114.91</v>
      </c>
      <c r="B497" s="3" t="str">
        <f t="shared" si="1"/>
        <v>#REF!</v>
      </c>
    </row>
    <row r="498">
      <c r="A498" s="8">
        <v>115.76</v>
      </c>
      <c r="B498" s="3" t="str">
        <f t="shared" si="1"/>
        <v>#REF!</v>
      </c>
    </row>
    <row r="499">
      <c r="A499" s="8">
        <v>114.28</v>
      </c>
      <c r="B499" s="3" t="str">
        <f t="shared" si="1"/>
        <v>#REF!</v>
      </c>
    </row>
    <row r="500">
      <c r="A500" s="8">
        <v>115.55</v>
      </c>
      <c r="B500" s="3" t="str">
        <f t="shared" si="1"/>
        <v>#REF!</v>
      </c>
    </row>
    <row r="501">
      <c r="A501" s="9">
        <f>+0.65</f>
        <v>0.65</v>
      </c>
      <c r="B501" s="3" t="str">
        <f t="shared" si="1"/>
        <v>#REF!</v>
      </c>
    </row>
    <row r="502">
      <c r="A502" s="9">
        <f>+0.57%</f>
        <v>0.0057</v>
      </c>
      <c r="B502" s="3" t="str">
        <f t="shared" si="1"/>
        <v>#REF!</v>
      </c>
    </row>
    <row r="503">
      <c r="A503" s="16">
        <v>195465.0</v>
      </c>
      <c r="B503" s="3" t="str">
        <f t="shared" si="1"/>
        <v>#REF!</v>
      </c>
    </row>
    <row r="504">
      <c r="A504" s="16">
        <v>272889.0</v>
      </c>
      <c r="B504" s="3" t="str">
        <f t="shared" si="1"/>
        <v>#REF!</v>
      </c>
    </row>
    <row r="505">
      <c r="A505" s="7">
        <v>41306.0</v>
      </c>
      <c r="B505" s="3" t="str">
        <f t="shared" si="1"/>
        <v>#REF!</v>
      </c>
    </row>
    <row r="506">
      <c r="A506" s="8">
        <v>115.77</v>
      </c>
      <c r="B506" s="3" t="str">
        <f t="shared" si="1"/>
        <v>#REF!</v>
      </c>
    </row>
    <row r="507">
      <c r="A507" s="8">
        <v>117.07</v>
      </c>
      <c r="B507" s="3" t="str">
        <f t="shared" si="1"/>
        <v>#REF!</v>
      </c>
    </row>
    <row r="508">
      <c r="A508" s="8">
        <v>115.4</v>
      </c>
      <c r="B508" s="3" t="str">
        <f t="shared" si="1"/>
        <v>#REF!</v>
      </c>
    </row>
    <row r="509">
      <c r="A509" s="8">
        <v>116.76</v>
      </c>
      <c r="B509" s="3" t="str">
        <f t="shared" si="1"/>
        <v>#REF!</v>
      </c>
    </row>
    <row r="510">
      <c r="A510" s="9">
        <f>+1.21</f>
        <v>1.21</v>
      </c>
      <c r="B510" s="3" t="str">
        <f t="shared" si="1"/>
        <v>#REF!</v>
      </c>
    </row>
    <row r="511">
      <c r="A511" s="9">
        <f>+1.05%</f>
        <v>0.0105</v>
      </c>
      <c r="B511" s="3" t="str">
        <f t="shared" si="1"/>
        <v>#REF!</v>
      </c>
    </row>
    <row r="512">
      <c r="A512" s="16">
        <v>245790.0</v>
      </c>
      <c r="B512" s="3" t="str">
        <f t="shared" si="1"/>
        <v>#REF!</v>
      </c>
    </row>
    <row r="513">
      <c r="A513" s="16">
        <v>251714.0</v>
      </c>
      <c r="B513" s="3" t="str">
        <f t="shared" si="1"/>
        <v>#REF!</v>
      </c>
    </row>
    <row r="514">
      <c r="A514" s="7">
        <v>41309.0</v>
      </c>
      <c r="B514" s="3" t="str">
        <f t="shared" si="1"/>
        <v>#REF!</v>
      </c>
    </row>
    <row r="515">
      <c r="A515" s="8">
        <v>116.5</v>
      </c>
      <c r="B515" s="3" t="str">
        <f t="shared" si="1"/>
        <v>#REF!</v>
      </c>
    </row>
    <row r="516">
      <c r="A516" s="8">
        <v>116.67</v>
      </c>
      <c r="B516" s="3" t="str">
        <f t="shared" si="1"/>
        <v>#REF!</v>
      </c>
    </row>
    <row r="517">
      <c r="A517" s="8">
        <v>115.32</v>
      </c>
      <c r="B517" s="3" t="str">
        <f t="shared" si="1"/>
        <v>#REF!</v>
      </c>
    </row>
    <row r="518">
      <c r="A518" s="8">
        <v>115.6</v>
      </c>
      <c r="B518" s="3" t="str">
        <f t="shared" si="1"/>
        <v>#REF!</v>
      </c>
    </row>
    <row r="519">
      <c r="A519" s="11">
        <v>-1.16</v>
      </c>
      <c r="B519" s="3" t="str">
        <f t="shared" si="1"/>
        <v>#REF!</v>
      </c>
    </row>
    <row r="520">
      <c r="A520" s="12">
        <v>-0.0099</v>
      </c>
      <c r="B520" s="3" t="str">
        <f t="shared" si="1"/>
        <v>#REF!</v>
      </c>
    </row>
    <row r="521">
      <c r="A521" s="17">
        <v>214954.0</v>
      </c>
      <c r="B521" s="3" t="str">
        <f t="shared" si="1"/>
        <v>#REF!</v>
      </c>
    </row>
    <row r="522">
      <c r="A522" s="17">
        <v>214929.0</v>
      </c>
      <c r="B522" s="3" t="str">
        <f t="shared" si="1"/>
        <v>#REF!</v>
      </c>
    </row>
    <row r="523">
      <c r="A523" s="7">
        <v>41310.0</v>
      </c>
      <c r="B523" s="3" t="str">
        <f t="shared" si="1"/>
        <v>#REF!</v>
      </c>
    </row>
    <row r="524">
      <c r="A524" s="8">
        <v>115.47</v>
      </c>
      <c r="B524" s="3" t="str">
        <f t="shared" si="1"/>
        <v>#REF!</v>
      </c>
    </row>
    <row r="525">
      <c r="A525" s="8">
        <v>117.23</v>
      </c>
      <c r="B525" s="3" t="str">
        <f t="shared" si="1"/>
        <v>#REF!</v>
      </c>
    </row>
    <row r="526">
      <c r="A526" s="8">
        <v>115.01</v>
      </c>
      <c r="B526" s="3" t="str">
        <f t="shared" si="1"/>
        <v>#REF!</v>
      </c>
    </row>
    <row r="527">
      <c r="A527" s="8">
        <v>116.52</v>
      </c>
      <c r="B527" s="3" t="str">
        <f t="shared" si="1"/>
        <v>#REF!</v>
      </c>
    </row>
    <row r="528">
      <c r="A528" s="9">
        <f>+0.92</f>
        <v>0.92</v>
      </c>
      <c r="B528" s="3" t="str">
        <f t="shared" si="1"/>
        <v>#REF!</v>
      </c>
    </row>
    <row r="529">
      <c r="A529" s="9">
        <f>+0.8%</f>
        <v>0.008</v>
      </c>
      <c r="B529" s="3" t="str">
        <f t="shared" si="1"/>
        <v>#REF!</v>
      </c>
    </row>
    <row r="530">
      <c r="A530" s="16">
        <v>226871.0</v>
      </c>
      <c r="B530" s="3" t="str">
        <f t="shared" si="1"/>
        <v>#REF!</v>
      </c>
    </row>
    <row r="531">
      <c r="A531" s="16">
        <v>187007.0</v>
      </c>
      <c r="B531" s="3" t="str">
        <f t="shared" si="1"/>
        <v>#REF!</v>
      </c>
    </row>
    <row r="532">
      <c r="A532" s="7">
        <v>41311.0</v>
      </c>
      <c r="B532" s="3" t="str">
        <f t="shared" si="1"/>
        <v>#REF!</v>
      </c>
    </row>
    <row r="533">
      <c r="A533" s="8">
        <v>116.45</v>
      </c>
      <c r="B533" s="3" t="str">
        <f t="shared" si="1"/>
        <v>#REF!</v>
      </c>
    </row>
    <row r="534">
      <c r="A534" s="8">
        <v>117.05</v>
      </c>
      <c r="B534" s="3" t="str">
        <f t="shared" si="1"/>
        <v>#REF!</v>
      </c>
    </row>
    <row r="535">
      <c r="A535" s="8">
        <v>115.72</v>
      </c>
      <c r="B535" s="3" t="str">
        <f t="shared" si="1"/>
        <v>#REF!</v>
      </c>
    </row>
    <row r="536">
      <c r="A536" s="8">
        <v>116.73</v>
      </c>
      <c r="B536" s="3" t="str">
        <f t="shared" si="1"/>
        <v>#REF!</v>
      </c>
    </row>
    <row r="537">
      <c r="A537" s="9">
        <f>+0.21</f>
        <v>0.21</v>
      </c>
      <c r="B537" s="3" t="str">
        <f t="shared" si="1"/>
        <v>#REF!</v>
      </c>
    </row>
    <row r="538">
      <c r="A538" s="9">
        <f>+0.18%</f>
        <v>0.0018</v>
      </c>
      <c r="B538" s="3" t="str">
        <f t="shared" si="1"/>
        <v>#REF!</v>
      </c>
    </row>
    <row r="539">
      <c r="A539" s="16">
        <v>207702.0</v>
      </c>
      <c r="B539" s="3" t="str">
        <f t="shared" si="1"/>
        <v>#REF!</v>
      </c>
    </row>
    <row r="540">
      <c r="A540" s="16">
        <v>166037.0</v>
      </c>
      <c r="B540" s="3" t="str">
        <f t="shared" si="1"/>
        <v>#REF!</v>
      </c>
    </row>
    <row r="541">
      <c r="A541" s="7">
        <v>41312.0</v>
      </c>
      <c r="B541" s="3" t="str">
        <f t="shared" si="1"/>
        <v>#REF!</v>
      </c>
    </row>
    <row r="542">
      <c r="A542" s="8">
        <v>116.9</v>
      </c>
      <c r="B542" s="3" t="str">
        <f t="shared" si="1"/>
        <v>#REF!</v>
      </c>
    </row>
    <row r="543">
      <c r="A543" s="8">
        <v>117.83</v>
      </c>
      <c r="B543" s="3" t="str">
        <f t="shared" si="1"/>
        <v>#REF!</v>
      </c>
    </row>
    <row r="544">
      <c r="A544" s="8">
        <v>116.71</v>
      </c>
      <c r="B544" s="3" t="str">
        <f t="shared" si="1"/>
        <v>#REF!</v>
      </c>
    </row>
    <row r="545">
      <c r="A545" s="8">
        <v>117.24</v>
      </c>
      <c r="B545" s="3" t="str">
        <f t="shared" si="1"/>
        <v>#REF!</v>
      </c>
    </row>
    <row r="546">
      <c r="A546" s="9">
        <f>+0.51</f>
        <v>0.51</v>
      </c>
      <c r="B546" s="3" t="str">
        <f t="shared" si="1"/>
        <v>#REF!</v>
      </c>
    </row>
    <row r="547">
      <c r="A547" s="9">
        <f>+0.44%</f>
        <v>0.0044</v>
      </c>
      <c r="B547" s="3" t="str">
        <f t="shared" si="1"/>
        <v>#REF!</v>
      </c>
    </row>
    <row r="548">
      <c r="A548" s="16">
        <v>242187.0</v>
      </c>
      <c r="B548" s="3" t="str">
        <f t="shared" si="1"/>
        <v>#REF!</v>
      </c>
    </row>
    <row r="549">
      <c r="A549" s="16">
        <v>137178.0</v>
      </c>
      <c r="B549" s="3" t="str">
        <f t="shared" si="1"/>
        <v>#REF!</v>
      </c>
    </row>
    <row r="550">
      <c r="A550" s="7">
        <v>41313.0</v>
      </c>
      <c r="B550" s="3" t="str">
        <f t="shared" si="1"/>
        <v>#REF!</v>
      </c>
    </row>
    <row r="551">
      <c r="A551" s="8">
        <v>117.48</v>
      </c>
      <c r="B551" s="3" t="str">
        <f t="shared" si="1"/>
        <v>#REF!</v>
      </c>
    </row>
    <row r="552">
      <c r="A552" s="8">
        <v>119.17</v>
      </c>
      <c r="B552" s="3" t="str">
        <f t="shared" si="1"/>
        <v>#REF!</v>
      </c>
    </row>
    <row r="553">
      <c r="A553" s="8">
        <v>117.31</v>
      </c>
      <c r="B553" s="3" t="str">
        <f t="shared" si="1"/>
        <v>#REF!</v>
      </c>
    </row>
    <row r="554">
      <c r="A554" s="8">
        <v>118.9</v>
      </c>
      <c r="B554" s="3" t="str">
        <f t="shared" si="1"/>
        <v>#REF!</v>
      </c>
    </row>
    <row r="555">
      <c r="A555" s="9">
        <f>+1.66</f>
        <v>1.66</v>
      </c>
      <c r="B555" s="3" t="str">
        <f t="shared" si="1"/>
        <v>#REF!</v>
      </c>
    </row>
    <row r="556">
      <c r="A556" s="9">
        <f>+1.42%</f>
        <v>0.0142</v>
      </c>
      <c r="B556" s="3" t="str">
        <f t="shared" si="1"/>
        <v>#REF!</v>
      </c>
    </row>
    <row r="557">
      <c r="A557" s="16">
        <v>206475.0</v>
      </c>
      <c r="B557" s="3" t="str">
        <f t="shared" si="1"/>
        <v>#REF!</v>
      </c>
    </row>
    <row r="558">
      <c r="A558" s="16">
        <v>102346.0</v>
      </c>
      <c r="B558" s="3" t="str">
        <f t="shared" si="1"/>
        <v>#REF!</v>
      </c>
    </row>
    <row r="559">
      <c r="A559" s="7">
        <v>41316.0</v>
      </c>
      <c r="B559" s="3" t="str">
        <f t="shared" si="1"/>
        <v>#REF!</v>
      </c>
    </row>
    <row r="560">
      <c r="A560" s="8">
        <v>118.9</v>
      </c>
      <c r="B560" s="3" t="str">
        <f t="shared" si="1"/>
        <v>#REF!</v>
      </c>
    </row>
    <row r="561">
      <c r="A561" s="8">
        <v>119.07</v>
      </c>
      <c r="B561" s="3" t="str">
        <f t="shared" si="1"/>
        <v>#REF!</v>
      </c>
    </row>
    <row r="562">
      <c r="A562" s="8">
        <v>117.54</v>
      </c>
      <c r="B562" s="3" t="str">
        <f t="shared" si="1"/>
        <v>#REF!</v>
      </c>
    </row>
    <row r="563">
      <c r="A563" s="8">
        <v>118.13</v>
      </c>
      <c r="B563" s="3" t="str">
        <f t="shared" si="1"/>
        <v>#REF!</v>
      </c>
    </row>
    <row r="564">
      <c r="A564" s="11">
        <v>-0.77</v>
      </c>
      <c r="B564" s="3" t="str">
        <f t="shared" si="1"/>
        <v>#REF!</v>
      </c>
    </row>
    <row r="565">
      <c r="A565" s="12">
        <v>-0.0065</v>
      </c>
      <c r="B565" s="3" t="str">
        <f t="shared" si="1"/>
        <v>#REF!</v>
      </c>
    </row>
    <row r="566">
      <c r="A566" s="17">
        <v>141171.0</v>
      </c>
      <c r="B566" s="3" t="str">
        <f t="shared" si="1"/>
        <v>#REF!</v>
      </c>
    </row>
    <row r="567">
      <c r="A567" s="17">
        <v>72471.0</v>
      </c>
      <c r="B567" s="3" t="str">
        <f t="shared" si="1"/>
        <v>#REF!</v>
      </c>
    </row>
    <row r="568">
      <c r="A568" s="7">
        <v>41317.0</v>
      </c>
      <c r="B568" s="3" t="str">
        <f t="shared" si="1"/>
        <v>#REF!</v>
      </c>
    </row>
    <row r="569">
      <c r="A569" s="8">
        <v>118.27</v>
      </c>
      <c r="B569" s="3" t="str">
        <f t="shared" si="1"/>
        <v>#REF!</v>
      </c>
    </row>
    <row r="570">
      <c r="A570" s="8">
        <v>118.9</v>
      </c>
      <c r="B570" s="3" t="str">
        <f t="shared" si="1"/>
        <v>#REF!</v>
      </c>
    </row>
    <row r="571">
      <c r="A571" s="8">
        <v>117.81</v>
      </c>
      <c r="B571" s="3" t="str">
        <f t="shared" si="1"/>
        <v>#REF!</v>
      </c>
    </row>
    <row r="572">
      <c r="A572" s="8">
        <v>118.66</v>
      </c>
      <c r="B572" s="3" t="str">
        <f t="shared" si="1"/>
        <v>#REF!</v>
      </c>
    </row>
    <row r="573">
      <c r="A573" s="9">
        <f>+0.53</f>
        <v>0.53</v>
      </c>
      <c r="B573" s="3" t="str">
        <f t="shared" si="1"/>
        <v>#REF!</v>
      </c>
    </row>
    <row r="574">
      <c r="A574" s="9">
        <f>+0.45%</f>
        <v>0.0045</v>
      </c>
      <c r="B574" s="3" t="str">
        <f t="shared" si="1"/>
        <v>#REF!</v>
      </c>
    </row>
    <row r="575">
      <c r="A575" s="16">
        <v>97992.0</v>
      </c>
      <c r="B575" s="3" t="str">
        <f t="shared" si="1"/>
        <v>#REF!</v>
      </c>
    </row>
    <row r="576">
      <c r="A576" s="16">
        <v>38116.0</v>
      </c>
      <c r="B576" s="3" t="str">
        <f t="shared" si="1"/>
        <v>#REF!</v>
      </c>
    </row>
    <row r="577">
      <c r="A577" s="7">
        <v>41318.0</v>
      </c>
      <c r="B577" s="3" t="str">
        <f t="shared" si="1"/>
        <v>#REF!</v>
      </c>
    </row>
    <row r="578">
      <c r="A578" s="8">
        <v>118.66</v>
      </c>
      <c r="B578" s="3" t="str">
        <f t="shared" si="1"/>
        <v>#REF!</v>
      </c>
    </row>
    <row r="579">
      <c r="A579" s="8">
        <v>119.12</v>
      </c>
      <c r="B579" s="3" t="str">
        <f t="shared" si="1"/>
        <v>#REF!</v>
      </c>
    </row>
    <row r="580">
      <c r="A580" s="8">
        <v>118.39</v>
      </c>
      <c r="B580" s="3" t="str">
        <f t="shared" si="1"/>
        <v>#REF!</v>
      </c>
    </row>
    <row r="581">
      <c r="A581" s="8">
        <v>118.72</v>
      </c>
      <c r="B581" s="3" t="str">
        <f t="shared" si="1"/>
        <v>#REF!</v>
      </c>
    </row>
    <row r="582">
      <c r="A582" s="9">
        <f>+0.06</f>
        <v>0.06</v>
      </c>
      <c r="B582" s="3" t="str">
        <f t="shared" si="1"/>
        <v>#REF!</v>
      </c>
    </row>
    <row r="583">
      <c r="A583" s="9">
        <f>+0.05%</f>
        <v>0.0005</v>
      </c>
      <c r="B583" s="3" t="str">
        <f t="shared" si="1"/>
        <v>#REF!</v>
      </c>
    </row>
    <row r="584">
      <c r="A584" s="16">
        <v>27822.0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41256</v>
      </c>
      <c r="C3" s="3">
        <v>106.34</v>
      </c>
      <c r="D3" s="3">
        <v>106.55</v>
      </c>
      <c r="E3" s="3">
        <v>104.83</v>
      </c>
      <c r="F3" s="3">
        <v>104.92</v>
      </c>
      <c r="G3" s="3">
        <v>-1.56</v>
      </c>
      <c r="H3" s="6">
        <v>-0.0147</v>
      </c>
      <c r="I3" s="15">
        <v>28711.0</v>
      </c>
      <c r="J3" s="15">
        <v>56782.0</v>
      </c>
    </row>
    <row r="4">
      <c r="A4" s="19" t="s">
        <v>4</v>
      </c>
      <c r="B4" s="13">
        <f t="shared" si="1"/>
        <v>41257</v>
      </c>
      <c r="C4" s="3">
        <v>105.06</v>
      </c>
      <c r="D4" s="3">
        <v>106.65</v>
      </c>
      <c r="E4" s="3">
        <v>105.06</v>
      </c>
      <c r="F4" s="3">
        <v>106.57</v>
      </c>
      <c r="G4" s="3">
        <v>1.65</v>
      </c>
      <c r="H4" s="3">
        <v>0.015700000000000002</v>
      </c>
      <c r="I4" s="15">
        <v>20963.0</v>
      </c>
      <c r="J4" s="15">
        <v>55840.0</v>
      </c>
    </row>
    <row r="5">
      <c r="A5" s="19" t="s">
        <v>5</v>
      </c>
      <c r="B5" s="13">
        <f t="shared" si="1"/>
        <v>41260</v>
      </c>
      <c r="C5" s="3">
        <v>106.73</v>
      </c>
      <c r="D5" s="3">
        <v>106.87</v>
      </c>
      <c r="E5" s="3">
        <v>105.99</v>
      </c>
      <c r="F5" s="3">
        <v>106.03</v>
      </c>
      <c r="G5" s="3">
        <v>-0.54</v>
      </c>
      <c r="H5" s="6">
        <v>-0.0051</v>
      </c>
      <c r="I5" s="15">
        <v>30980.0</v>
      </c>
      <c r="J5" s="15">
        <v>58418.0</v>
      </c>
    </row>
    <row r="6">
      <c r="A6" s="19" t="s">
        <v>6</v>
      </c>
      <c r="B6" s="13">
        <f t="shared" si="1"/>
        <v>41261</v>
      </c>
      <c r="C6" s="3">
        <v>106.57</v>
      </c>
      <c r="D6" s="3">
        <v>107.32</v>
      </c>
      <c r="E6" s="3">
        <v>106.37</v>
      </c>
      <c r="F6" s="3">
        <v>107.21</v>
      </c>
      <c r="G6" s="3">
        <v>1.18</v>
      </c>
      <c r="H6" s="3">
        <v>0.0111</v>
      </c>
      <c r="I6" s="15">
        <v>25903.0</v>
      </c>
      <c r="J6" s="15">
        <v>61785.0</v>
      </c>
    </row>
    <row r="7">
      <c r="A7" s="19" t="s">
        <v>7</v>
      </c>
      <c r="B7" s="13">
        <f t="shared" si="1"/>
        <v>41262</v>
      </c>
      <c r="C7" s="3">
        <v>107.27</v>
      </c>
      <c r="D7" s="3">
        <v>108.89</v>
      </c>
      <c r="E7" s="3">
        <v>107.13</v>
      </c>
      <c r="F7" s="3">
        <v>108.76</v>
      </c>
      <c r="G7" s="3">
        <v>1.55</v>
      </c>
      <c r="H7" s="3">
        <v>0.014499999999999999</v>
      </c>
      <c r="I7" s="15">
        <v>42103.0</v>
      </c>
      <c r="J7" s="15">
        <v>62009.0</v>
      </c>
    </row>
    <row r="8">
      <c r="A8" s="19" t="s">
        <v>8</v>
      </c>
      <c r="B8" s="13">
        <f t="shared" si="1"/>
        <v>41263</v>
      </c>
      <c r="C8" s="3">
        <v>108.43</v>
      </c>
      <c r="D8" s="3">
        <v>109.09</v>
      </c>
      <c r="E8" s="3">
        <v>108.17</v>
      </c>
      <c r="F8" s="3">
        <v>108.7</v>
      </c>
      <c r="G8" s="3">
        <v>-0.06</v>
      </c>
      <c r="H8" s="6">
        <v>-6.0E-4</v>
      </c>
      <c r="I8" s="15">
        <v>26045.0</v>
      </c>
      <c r="J8" s="15">
        <v>64241.0</v>
      </c>
    </row>
    <row r="9">
      <c r="A9" s="19" t="s">
        <v>9</v>
      </c>
      <c r="B9" s="13">
        <f t="shared" si="1"/>
        <v>41264</v>
      </c>
      <c r="C9" s="3">
        <v>108.67</v>
      </c>
      <c r="D9" s="3">
        <v>108.67</v>
      </c>
      <c r="E9" s="3">
        <v>107.24</v>
      </c>
      <c r="F9" s="3">
        <v>107.53</v>
      </c>
      <c r="G9" s="3">
        <v>-1.17</v>
      </c>
      <c r="H9" s="6">
        <v>-0.0108</v>
      </c>
      <c r="I9" s="15">
        <v>27993.0</v>
      </c>
      <c r="J9" s="15">
        <v>67144.0</v>
      </c>
    </row>
    <row r="10">
      <c r="A10" s="33">
        <v>41256.0</v>
      </c>
      <c r="B10" s="13">
        <f t="shared" si="1"/>
        <v>41267</v>
      </c>
      <c r="C10" s="3">
        <v>107.54</v>
      </c>
      <c r="D10" s="3">
        <v>107.54</v>
      </c>
      <c r="E10" s="3">
        <v>106.68</v>
      </c>
      <c r="F10" s="3">
        <v>107.27</v>
      </c>
      <c r="G10" s="3">
        <v>-0.26</v>
      </c>
      <c r="H10" s="6">
        <v>-0.0024</v>
      </c>
      <c r="I10" s="15">
        <v>8317.0</v>
      </c>
      <c r="J10" s="15">
        <v>67687.0</v>
      </c>
    </row>
    <row r="11">
      <c r="A11" s="19">
        <v>106.34</v>
      </c>
      <c r="B11" s="13">
        <f t="shared" si="1"/>
        <v>41269</v>
      </c>
      <c r="C11" s="3">
        <v>107.44</v>
      </c>
      <c r="D11" s="3">
        <v>109.84</v>
      </c>
      <c r="E11" s="3">
        <v>107.44</v>
      </c>
      <c r="F11" s="3">
        <v>109.41</v>
      </c>
      <c r="G11" s="3">
        <v>2.14</v>
      </c>
      <c r="H11" s="3">
        <v>0.0199</v>
      </c>
      <c r="I11" s="15">
        <v>12533.0</v>
      </c>
      <c r="J11" s="15">
        <v>68952.0</v>
      </c>
    </row>
    <row r="12">
      <c r="A12" s="19">
        <v>106.55</v>
      </c>
      <c r="B12" s="13">
        <f t="shared" si="1"/>
        <v>41270</v>
      </c>
      <c r="C12" s="3">
        <v>109.21</v>
      </c>
      <c r="D12" s="3">
        <v>109.64</v>
      </c>
      <c r="E12" s="3">
        <v>108.45</v>
      </c>
      <c r="F12" s="3">
        <v>109.13</v>
      </c>
      <c r="G12" s="3">
        <v>-0.28</v>
      </c>
      <c r="H12" s="6">
        <v>-0.0026</v>
      </c>
      <c r="I12" s="15">
        <v>24477.0</v>
      </c>
      <c r="J12" s="15">
        <v>69857.0</v>
      </c>
    </row>
    <row r="13">
      <c r="A13" s="19">
        <v>104.83</v>
      </c>
      <c r="B13" s="13">
        <f t="shared" si="1"/>
        <v>41271</v>
      </c>
      <c r="C13" s="3">
        <v>109.47</v>
      </c>
      <c r="D13" s="3">
        <v>109.67</v>
      </c>
      <c r="E13" s="3">
        <v>108.1</v>
      </c>
      <c r="F13" s="3">
        <v>108.7</v>
      </c>
      <c r="G13" s="3">
        <v>-0.43</v>
      </c>
      <c r="H13" s="6">
        <v>-0.0039</v>
      </c>
      <c r="I13" s="15">
        <v>29832.0</v>
      </c>
      <c r="J13" s="15">
        <v>70557.0</v>
      </c>
    </row>
    <row r="14">
      <c r="A14" s="19">
        <v>104.92</v>
      </c>
      <c r="B14" s="13">
        <f t="shared" si="1"/>
        <v>41274</v>
      </c>
      <c r="C14" s="3">
        <v>108.21</v>
      </c>
      <c r="D14" s="3">
        <v>109.21</v>
      </c>
      <c r="E14" s="3">
        <v>107.35</v>
      </c>
      <c r="F14" s="3">
        <v>109.06</v>
      </c>
      <c r="G14" s="3">
        <v>0.36</v>
      </c>
      <c r="H14" s="3">
        <v>0.0033</v>
      </c>
      <c r="I14" s="15">
        <v>19948.0</v>
      </c>
      <c r="J14" s="15">
        <v>73717.0</v>
      </c>
    </row>
    <row r="15">
      <c r="A15" s="21">
        <v>-1.56</v>
      </c>
      <c r="B15" s="5">
        <f t="shared" si="1"/>
        <v>41276</v>
      </c>
      <c r="C15" s="3">
        <v>109.21</v>
      </c>
      <c r="D15" s="3">
        <v>110.7</v>
      </c>
      <c r="E15" s="3">
        <v>109.21</v>
      </c>
      <c r="F15" s="3">
        <v>110.29</v>
      </c>
      <c r="G15" s="3">
        <v>1.23</v>
      </c>
      <c r="H15" s="3">
        <v>0.0113</v>
      </c>
      <c r="I15" s="15">
        <v>52938.0</v>
      </c>
      <c r="J15" s="15">
        <v>83786.0</v>
      </c>
    </row>
    <row r="16">
      <c r="A16" s="22">
        <v>-0.0147</v>
      </c>
      <c r="B16" s="5">
        <f t="shared" si="1"/>
        <v>41277</v>
      </c>
      <c r="C16" s="3">
        <v>110.03</v>
      </c>
      <c r="D16" s="3">
        <v>110.22</v>
      </c>
      <c r="E16" s="3">
        <v>109.55</v>
      </c>
      <c r="F16" s="3">
        <v>110.02</v>
      </c>
      <c r="G16" s="3">
        <v>-0.27</v>
      </c>
      <c r="H16" s="6">
        <v>-0.0024</v>
      </c>
      <c r="I16" s="15">
        <v>48945.0</v>
      </c>
      <c r="J16" s="15">
        <v>89522.0</v>
      </c>
    </row>
    <row r="17">
      <c r="A17" s="24">
        <v>28711.0</v>
      </c>
      <c r="B17" s="5">
        <f t="shared" si="1"/>
        <v>41278</v>
      </c>
      <c r="C17" s="3">
        <v>109.67</v>
      </c>
      <c r="D17" s="3">
        <v>109.68</v>
      </c>
      <c r="E17" s="3">
        <v>108.29</v>
      </c>
      <c r="F17" s="3">
        <v>109.27</v>
      </c>
      <c r="G17" s="3">
        <v>-0.75</v>
      </c>
      <c r="H17" s="6">
        <v>-0.0068</v>
      </c>
      <c r="I17" s="15">
        <v>57582.0</v>
      </c>
      <c r="J17" s="15">
        <v>95790.0</v>
      </c>
    </row>
    <row r="18">
      <c r="A18" s="24">
        <v>56782.0</v>
      </c>
      <c r="B18" s="5">
        <f t="shared" si="1"/>
        <v>41281</v>
      </c>
      <c r="C18" s="3">
        <v>109.34</v>
      </c>
      <c r="D18" s="3">
        <v>109.9</v>
      </c>
      <c r="E18" s="3">
        <v>108.57</v>
      </c>
      <c r="F18" s="3">
        <v>109.66</v>
      </c>
      <c r="G18" s="3">
        <v>0.39</v>
      </c>
      <c r="H18" s="3">
        <v>0.0036</v>
      </c>
      <c r="I18" s="15">
        <v>75623.0</v>
      </c>
      <c r="J18" s="15">
        <v>99694.0</v>
      </c>
    </row>
    <row r="19">
      <c r="A19" s="30">
        <v>41257.0</v>
      </c>
      <c r="B19" s="5">
        <f t="shared" si="1"/>
        <v>41282</v>
      </c>
      <c r="C19" s="3">
        <v>109.73</v>
      </c>
      <c r="D19" s="3">
        <v>110.55</v>
      </c>
      <c r="E19" s="3">
        <v>109.37</v>
      </c>
      <c r="F19" s="3">
        <v>110.3</v>
      </c>
      <c r="G19" s="3">
        <v>0.64</v>
      </c>
      <c r="H19" s="3">
        <v>0.0058</v>
      </c>
      <c r="I19" s="15">
        <v>86663.0</v>
      </c>
      <c r="J19" s="15">
        <v>114470.0</v>
      </c>
    </row>
    <row r="20">
      <c r="A20" s="21">
        <v>105.06</v>
      </c>
      <c r="B20" s="5">
        <f t="shared" si="1"/>
        <v>41283</v>
      </c>
      <c r="C20" s="3">
        <v>110.28</v>
      </c>
      <c r="D20" s="3">
        <v>110.49</v>
      </c>
      <c r="E20" s="3">
        <v>109.53</v>
      </c>
      <c r="F20" s="3">
        <v>110.15</v>
      </c>
      <c r="G20" s="3">
        <v>-0.15</v>
      </c>
      <c r="H20" s="6">
        <v>-0.0014</v>
      </c>
      <c r="I20" s="15">
        <v>89219.0</v>
      </c>
      <c r="J20" s="15">
        <v>127171.0</v>
      </c>
    </row>
    <row r="21">
      <c r="A21" s="21">
        <v>106.65</v>
      </c>
      <c r="B21" s="5">
        <f t="shared" si="1"/>
        <v>41284</v>
      </c>
      <c r="C21" s="3">
        <v>110.1</v>
      </c>
      <c r="D21" s="3">
        <v>111.54</v>
      </c>
      <c r="E21" s="3">
        <v>110.02</v>
      </c>
      <c r="F21" s="3">
        <v>110.43</v>
      </c>
      <c r="G21" s="3">
        <v>0.28</v>
      </c>
      <c r="H21" s="3">
        <v>0.0025</v>
      </c>
      <c r="I21" s="15">
        <v>114911.0</v>
      </c>
      <c r="J21" s="15">
        <v>142984.0</v>
      </c>
    </row>
    <row r="22">
      <c r="A22" s="21">
        <v>105.06</v>
      </c>
      <c r="B22" s="5">
        <f t="shared" si="1"/>
        <v>41285</v>
      </c>
      <c r="C22" s="3">
        <v>110.38</v>
      </c>
      <c r="D22" s="3">
        <v>110.38</v>
      </c>
      <c r="E22" s="3">
        <v>108.23</v>
      </c>
      <c r="F22" s="3">
        <v>109.16</v>
      </c>
      <c r="G22" s="3">
        <v>-1.27</v>
      </c>
      <c r="H22" s="6">
        <v>-0.0115</v>
      </c>
      <c r="I22" s="15">
        <v>100627.0</v>
      </c>
      <c r="J22" s="15">
        <v>152521.0</v>
      </c>
    </row>
    <row r="23">
      <c r="A23" s="21">
        <v>106.57</v>
      </c>
      <c r="B23" s="5">
        <f t="shared" si="1"/>
        <v>41288</v>
      </c>
      <c r="C23" s="3">
        <v>109.03</v>
      </c>
      <c r="D23" s="3">
        <v>110.37</v>
      </c>
      <c r="E23" s="3">
        <v>108.73</v>
      </c>
      <c r="F23" s="3">
        <v>110.19</v>
      </c>
      <c r="G23" s="3">
        <v>1.03</v>
      </c>
      <c r="H23" s="3">
        <v>0.009399999999999999</v>
      </c>
      <c r="I23" s="15">
        <v>77934.0</v>
      </c>
      <c r="J23" s="15">
        <v>159966.0</v>
      </c>
    </row>
    <row r="24">
      <c r="A24" s="25">
        <f>+1.65</f>
        <v>1.65</v>
      </c>
      <c r="B24" s="5">
        <f t="shared" si="1"/>
        <v>41289</v>
      </c>
      <c r="C24" s="3">
        <v>110.17</v>
      </c>
      <c r="D24" s="3">
        <v>110.65</v>
      </c>
      <c r="E24" s="3">
        <v>108.79</v>
      </c>
      <c r="F24" s="3">
        <v>108.89</v>
      </c>
      <c r="G24" s="3">
        <v>-1.3</v>
      </c>
      <c r="H24" s="6">
        <v>-0.0118</v>
      </c>
      <c r="I24" s="15">
        <v>100259.0</v>
      </c>
      <c r="J24" s="15">
        <v>162483.0</v>
      </c>
    </row>
    <row r="25">
      <c r="A25" s="25">
        <f>+1.57%</f>
        <v>0.0157</v>
      </c>
      <c r="B25" s="5">
        <f t="shared" si="1"/>
        <v>41290</v>
      </c>
      <c r="C25" s="3">
        <v>109.02</v>
      </c>
      <c r="D25" s="3">
        <v>109.55</v>
      </c>
      <c r="E25" s="3">
        <v>108.55</v>
      </c>
      <c r="F25" s="3">
        <v>108.89</v>
      </c>
      <c r="G25" s="3" t="s">
        <v>10</v>
      </c>
      <c r="H25" s="3" t="s">
        <v>10</v>
      </c>
      <c r="I25" s="15">
        <v>82326.0</v>
      </c>
      <c r="J25" s="15">
        <v>166143.0</v>
      </c>
    </row>
    <row r="26">
      <c r="A26" s="26">
        <v>20963.0</v>
      </c>
      <c r="B26" s="5">
        <f t="shared" si="1"/>
        <v>41291</v>
      </c>
      <c r="C26" s="3">
        <v>109.03</v>
      </c>
      <c r="D26" s="3">
        <v>110.56</v>
      </c>
      <c r="E26" s="3">
        <v>108.7</v>
      </c>
      <c r="F26" s="3">
        <v>110.27</v>
      </c>
      <c r="G26" s="3">
        <v>1.38</v>
      </c>
      <c r="H26" s="3">
        <v>0.0127</v>
      </c>
      <c r="I26" s="15">
        <v>114550.0</v>
      </c>
      <c r="J26" s="15">
        <v>168586.0</v>
      </c>
    </row>
    <row r="27">
      <c r="A27" s="26">
        <v>55840.0</v>
      </c>
      <c r="B27" s="5">
        <f t="shared" si="1"/>
        <v>41292</v>
      </c>
      <c r="C27" s="3">
        <v>110.16</v>
      </c>
      <c r="D27" s="3">
        <v>110.97</v>
      </c>
      <c r="E27" s="3">
        <v>109.62</v>
      </c>
      <c r="F27" s="3">
        <v>110.89</v>
      </c>
      <c r="G27" s="3">
        <v>0.62</v>
      </c>
      <c r="H27" s="3">
        <v>0.005600000000000001</v>
      </c>
      <c r="I27" s="15">
        <v>96858.0</v>
      </c>
      <c r="J27" s="15">
        <v>177079.0</v>
      </c>
    </row>
    <row r="28">
      <c r="A28" s="29">
        <v>41260.0</v>
      </c>
      <c r="B28" s="5">
        <f t="shared" si="1"/>
        <v>41295</v>
      </c>
      <c r="C28" s="3">
        <v>110.81</v>
      </c>
      <c r="D28" s="3">
        <v>110.98</v>
      </c>
      <c r="E28" s="3">
        <v>110.43</v>
      </c>
      <c r="F28" s="3">
        <v>110.79</v>
      </c>
      <c r="G28" s="3">
        <v>-0.1</v>
      </c>
      <c r="H28" s="6">
        <v>-9.0E-4</v>
      </c>
      <c r="I28" s="15">
        <v>46018.0</v>
      </c>
      <c r="J28" s="15">
        <v>176101.0</v>
      </c>
    </row>
    <row r="29">
      <c r="A29" s="28">
        <v>106.73</v>
      </c>
      <c r="B29" s="5">
        <f t="shared" si="1"/>
        <v>41296</v>
      </c>
      <c r="C29" s="3">
        <v>110.78</v>
      </c>
      <c r="D29" s="3">
        <v>111.61</v>
      </c>
      <c r="E29" s="3">
        <v>110.4</v>
      </c>
      <c r="F29" s="3">
        <v>111.37</v>
      </c>
      <c r="G29" s="3">
        <v>0.58</v>
      </c>
      <c r="H29" s="3">
        <v>0.0052</v>
      </c>
      <c r="I29" s="15">
        <v>115877.0</v>
      </c>
      <c r="J29" s="15">
        <v>179266.0</v>
      </c>
    </row>
    <row r="30">
      <c r="A30" s="28">
        <v>106.87</v>
      </c>
      <c r="B30" s="5">
        <f t="shared" si="1"/>
        <v>41297</v>
      </c>
      <c r="C30" s="3">
        <v>111.47</v>
      </c>
      <c r="D30" s="3">
        <v>112.03</v>
      </c>
      <c r="E30" s="3">
        <v>111.02</v>
      </c>
      <c r="F30" s="3">
        <v>111.69</v>
      </c>
      <c r="G30" s="3">
        <v>0.32</v>
      </c>
      <c r="H30" s="3">
        <v>0.0029</v>
      </c>
      <c r="I30" s="15">
        <v>132585.0</v>
      </c>
      <c r="J30" s="15">
        <v>176760.0</v>
      </c>
    </row>
    <row r="31">
      <c r="A31" s="28">
        <v>105.99</v>
      </c>
      <c r="B31" s="5">
        <f t="shared" si="1"/>
        <v>41298</v>
      </c>
      <c r="C31" s="3">
        <v>111.63</v>
      </c>
      <c r="D31" s="3">
        <v>112.53</v>
      </c>
      <c r="E31" s="3">
        <v>111.27</v>
      </c>
      <c r="F31" s="3">
        <v>112.23</v>
      </c>
      <c r="G31" s="3">
        <v>0.54</v>
      </c>
      <c r="H31" s="3">
        <v>0.0048</v>
      </c>
      <c r="I31" s="15">
        <v>111998.0</v>
      </c>
      <c r="J31" s="15">
        <v>182071.0</v>
      </c>
    </row>
    <row r="32">
      <c r="A32" s="28">
        <v>106.03</v>
      </c>
      <c r="B32" s="5">
        <f t="shared" si="1"/>
        <v>41299</v>
      </c>
      <c r="C32" s="3">
        <v>112.22</v>
      </c>
      <c r="D32" s="3">
        <v>112.72</v>
      </c>
      <c r="E32" s="3">
        <v>111.74</v>
      </c>
      <c r="F32" s="3">
        <v>112.16</v>
      </c>
      <c r="G32" s="3">
        <v>-0.07</v>
      </c>
      <c r="H32" s="6">
        <v>-6.0E-4</v>
      </c>
      <c r="I32" s="15">
        <v>132527.0</v>
      </c>
      <c r="J32" s="15">
        <v>192148.0</v>
      </c>
    </row>
    <row r="33">
      <c r="A33" s="21">
        <v>-0.54</v>
      </c>
      <c r="B33" s="5">
        <f t="shared" si="1"/>
        <v>41302</v>
      </c>
      <c r="C33" s="3">
        <v>112.32</v>
      </c>
      <c r="D33" s="3">
        <v>112.68</v>
      </c>
      <c r="E33" s="3">
        <v>111.53</v>
      </c>
      <c r="F33" s="3">
        <v>112.38</v>
      </c>
      <c r="G33" s="3">
        <v>0.22</v>
      </c>
      <c r="H33" s="3">
        <v>0.002</v>
      </c>
      <c r="I33" s="15">
        <v>94249.0</v>
      </c>
      <c r="J33" s="15">
        <v>196444.0</v>
      </c>
    </row>
    <row r="34">
      <c r="A34" s="22">
        <v>-0.0051</v>
      </c>
      <c r="B34" s="5">
        <f t="shared" si="1"/>
        <v>41303</v>
      </c>
      <c r="C34" s="3">
        <v>112.45</v>
      </c>
      <c r="D34" s="3">
        <v>113.42</v>
      </c>
      <c r="E34" s="3">
        <v>112.05</v>
      </c>
      <c r="F34" s="3">
        <v>113.28</v>
      </c>
      <c r="G34" s="3">
        <v>0.9</v>
      </c>
      <c r="H34" s="3">
        <v>0.008</v>
      </c>
      <c r="I34" s="15">
        <v>118673.0</v>
      </c>
      <c r="J34" s="15">
        <v>202168.0</v>
      </c>
    </row>
    <row r="35">
      <c r="A35" s="24">
        <v>30980.0</v>
      </c>
      <c r="B35" s="5">
        <f t="shared" si="1"/>
        <v>41304</v>
      </c>
      <c r="C35" s="3">
        <v>113.25</v>
      </c>
      <c r="D35" s="3">
        <v>114.19</v>
      </c>
      <c r="E35" s="3">
        <v>113.01</v>
      </c>
      <c r="F35" s="3">
        <v>113.9</v>
      </c>
      <c r="G35" s="3">
        <v>0.62</v>
      </c>
      <c r="H35" s="3">
        <v>0.0055000000000000005</v>
      </c>
      <c r="I35" s="15">
        <v>113769.0</v>
      </c>
      <c r="J35" s="15">
        <v>206395.0</v>
      </c>
    </row>
    <row r="36">
      <c r="A36" s="24">
        <v>58418.0</v>
      </c>
      <c r="B36" s="5">
        <f t="shared" si="1"/>
        <v>41305</v>
      </c>
      <c r="C36" s="3">
        <v>113.92</v>
      </c>
      <c r="D36" s="3">
        <v>114.74</v>
      </c>
      <c r="E36" s="3">
        <v>113.28</v>
      </c>
      <c r="F36" s="3">
        <v>114.54</v>
      </c>
      <c r="G36" s="3">
        <v>0.64</v>
      </c>
      <c r="H36" s="3">
        <v>0.005600000000000001</v>
      </c>
      <c r="I36" s="15">
        <v>102872.0</v>
      </c>
      <c r="J36" s="15">
        <v>213519.0</v>
      </c>
    </row>
    <row r="37">
      <c r="A37" s="30">
        <v>41261.0</v>
      </c>
      <c r="B37" s="5">
        <f t="shared" si="1"/>
        <v>41306</v>
      </c>
      <c r="C37" s="3">
        <v>114.9</v>
      </c>
      <c r="D37" s="3">
        <v>116.1</v>
      </c>
      <c r="E37" s="3">
        <v>114.39</v>
      </c>
      <c r="F37" s="3">
        <v>115.8</v>
      </c>
      <c r="G37" s="3">
        <v>1.26</v>
      </c>
      <c r="H37" s="3">
        <v>0.011000000000000001</v>
      </c>
      <c r="I37" s="15">
        <v>149628.0</v>
      </c>
      <c r="J37" s="15">
        <v>236197.0</v>
      </c>
    </row>
    <row r="38">
      <c r="A38" s="21">
        <v>106.57</v>
      </c>
      <c r="B38" s="5">
        <f t="shared" si="1"/>
        <v>41309</v>
      </c>
      <c r="C38" s="3">
        <v>115.55</v>
      </c>
      <c r="D38" s="3">
        <v>115.68</v>
      </c>
      <c r="E38" s="3">
        <v>114.44</v>
      </c>
      <c r="F38" s="3">
        <v>114.7</v>
      </c>
      <c r="G38" s="3">
        <v>-1.1</v>
      </c>
      <c r="H38" s="6">
        <v>-0.0095</v>
      </c>
      <c r="I38" s="15">
        <v>146997.0</v>
      </c>
      <c r="J38" s="15">
        <v>244292.0</v>
      </c>
    </row>
    <row r="39">
      <c r="A39" s="21">
        <v>107.32</v>
      </c>
      <c r="B39" s="5">
        <f t="shared" si="1"/>
        <v>41310</v>
      </c>
      <c r="C39" s="3">
        <v>114.56</v>
      </c>
      <c r="D39" s="3">
        <v>116.23</v>
      </c>
      <c r="E39" s="3">
        <v>114.1</v>
      </c>
      <c r="F39" s="3">
        <v>115.57</v>
      </c>
      <c r="G39" s="3">
        <v>0.87</v>
      </c>
      <c r="H39" s="3">
        <v>0.0076</v>
      </c>
      <c r="I39" s="15">
        <v>170077.0</v>
      </c>
      <c r="J39" s="15">
        <v>261911.0</v>
      </c>
    </row>
    <row r="40">
      <c r="A40" s="21">
        <v>106.37</v>
      </c>
      <c r="B40" s="5">
        <f t="shared" si="1"/>
        <v>41311</v>
      </c>
      <c r="C40" s="3">
        <v>115.53</v>
      </c>
      <c r="D40" s="3">
        <v>116.16</v>
      </c>
      <c r="E40" s="3">
        <v>114.82</v>
      </c>
      <c r="F40" s="3">
        <v>115.84</v>
      </c>
      <c r="G40" s="3">
        <v>0.27</v>
      </c>
      <c r="H40" s="3">
        <v>0.0023</v>
      </c>
      <c r="I40" s="15">
        <v>160481.0</v>
      </c>
      <c r="J40" s="15">
        <v>280738.0</v>
      </c>
    </row>
    <row r="41">
      <c r="A41" s="21">
        <v>107.21</v>
      </c>
      <c r="B41" s="5">
        <f t="shared" si="1"/>
        <v>41312</v>
      </c>
      <c r="C41" s="3">
        <v>116.02</v>
      </c>
      <c r="D41" s="3">
        <v>116.93</v>
      </c>
      <c r="E41" s="3">
        <v>115.8</v>
      </c>
      <c r="F41" s="3">
        <v>116.33</v>
      </c>
      <c r="G41" s="3">
        <v>0.49</v>
      </c>
      <c r="H41" s="3">
        <v>0.0042</v>
      </c>
      <c r="I41" s="15">
        <v>197296.0</v>
      </c>
      <c r="J41" s="15">
        <v>300917.0</v>
      </c>
    </row>
    <row r="42">
      <c r="A42" s="25">
        <f>+1.18</f>
        <v>1.18</v>
      </c>
      <c r="B42" s="5">
        <f t="shared" si="1"/>
        <v>41313</v>
      </c>
      <c r="C42" s="3">
        <v>116.6</v>
      </c>
      <c r="D42" s="3">
        <v>118.19</v>
      </c>
      <c r="E42" s="3">
        <v>116.37</v>
      </c>
      <c r="F42" s="3">
        <v>117.85</v>
      </c>
      <c r="G42" s="3">
        <v>1.52</v>
      </c>
      <c r="H42" s="3">
        <v>0.0131</v>
      </c>
      <c r="I42" s="15">
        <v>187768.0</v>
      </c>
      <c r="J42" s="15">
        <v>323563.0</v>
      </c>
    </row>
    <row r="43">
      <c r="A43" s="25">
        <f>+1.11%</f>
        <v>0.0111</v>
      </c>
      <c r="B43" s="5">
        <f t="shared" si="1"/>
        <v>41316</v>
      </c>
      <c r="C43" s="3">
        <v>117.79</v>
      </c>
      <c r="D43" s="3">
        <v>117.98</v>
      </c>
      <c r="E43" s="3">
        <v>116.52</v>
      </c>
      <c r="F43" s="3">
        <v>117.21</v>
      </c>
      <c r="G43" s="3">
        <v>-0.64</v>
      </c>
      <c r="H43" s="6">
        <v>-0.0054</v>
      </c>
      <c r="I43" s="15">
        <v>172274.0</v>
      </c>
      <c r="J43" s="15">
        <v>336110.0</v>
      </c>
    </row>
    <row r="44">
      <c r="A44" s="26">
        <v>25903.0</v>
      </c>
      <c r="B44" s="5">
        <f t="shared" si="1"/>
        <v>41317</v>
      </c>
      <c r="C44" s="3">
        <v>117.33</v>
      </c>
      <c r="D44" s="3">
        <v>118.0</v>
      </c>
      <c r="E44" s="3">
        <v>116.88</v>
      </c>
      <c r="F44" s="3">
        <v>117.75</v>
      </c>
      <c r="G44" s="3">
        <v>0.54</v>
      </c>
      <c r="H44" s="3">
        <v>0.0046</v>
      </c>
      <c r="I44" s="15">
        <v>208208.0</v>
      </c>
      <c r="J44" s="15">
        <v>351849.0</v>
      </c>
    </row>
    <row r="45">
      <c r="A45" s="26">
        <v>61785.0</v>
      </c>
      <c r="B45" s="5">
        <f t="shared" si="1"/>
        <v>41318</v>
      </c>
      <c r="C45" s="3">
        <v>117.75</v>
      </c>
      <c r="D45" s="3">
        <v>118.27</v>
      </c>
      <c r="E45" s="3">
        <v>117.37</v>
      </c>
      <c r="F45" s="3">
        <v>117.88</v>
      </c>
      <c r="G45" s="3">
        <v>0.13</v>
      </c>
      <c r="H45" s="3">
        <v>0.0011</v>
      </c>
      <c r="I45" s="15">
        <v>224526.0</v>
      </c>
      <c r="J45" s="15">
        <v>344615.0</v>
      </c>
    </row>
    <row r="46">
      <c r="A46" s="29">
        <v>41262.0</v>
      </c>
      <c r="B46" s="5">
        <f t="shared" si="1"/>
        <v>41319</v>
      </c>
      <c r="C46" s="3">
        <v>117.9</v>
      </c>
      <c r="D46" s="3">
        <v>118.29</v>
      </c>
      <c r="E46" s="3">
        <v>117.25</v>
      </c>
      <c r="F46" s="3">
        <v>118.0</v>
      </c>
      <c r="G46" s="3">
        <v>0.12</v>
      </c>
      <c r="H46" s="3">
        <v>0.001</v>
      </c>
      <c r="I46" s="15">
        <v>186862.0</v>
      </c>
      <c r="J46" s="15">
        <v>338145.0</v>
      </c>
    </row>
    <row r="47">
      <c r="A47" s="28">
        <v>107.27</v>
      </c>
      <c r="B47" s="5">
        <f t="shared" si="1"/>
        <v>41320</v>
      </c>
      <c r="C47" s="3">
        <v>117.96</v>
      </c>
      <c r="D47" s="3">
        <v>118.11</v>
      </c>
      <c r="E47" s="3">
        <v>116.28</v>
      </c>
      <c r="F47" s="3">
        <v>117.66</v>
      </c>
      <c r="G47" s="3">
        <v>-0.34</v>
      </c>
      <c r="H47" s="6">
        <v>-0.0029</v>
      </c>
      <c r="I47" s="15">
        <v>216437.0</v>
      </c>
      <c r="J47" s="15">
        <v>329755.0</v>
      </c>
    </row>
    <row r="48">
      <c r="A48" s="28">
        <v>108.89</v>
      </c>
      <c r="B48" s="5">
        <f t="shared" si="1"/>
        <v>41323</v>
      </c>
      <c r="C48" s="3">
        <v>117.76</v>
      </c>
      <c r="D48" s="3">
        <v>118.19</v>
      </c>
      <c r="E48" s="3">
        <v>116.92</v>
      </c>
      <c r="F48" s="3">
        <v>117.38</v>
      </c>
      <c r="G48" s="3">
        <v>-0.28</v>
      </c>
      <c r="H48" s="6">
        <v>-0.0024</v>
      </c>
      <c r="I48" s="15">
        <v>60361.0</v>
      </c>
      <c r="J48" s="15">
        <v>327125.0</v>
      </c>
    </row>
    <row r="49">
      <c r="A49" s="28">
        <v>107.13</v>
      </c>
      <c r="B49" s="5">
        <f t="shared" si="1"/>
        <v>41324</v>
      </c>
      <c r="C49" s="3">
        <v>117.48</v>
      </c>
      <c r="D49" s="3">
        <v>117.6</v>
      </c>
      <c r="E49" s="3">
        <v>116.55</v>
      </c>
      <c r="F49" s="3">
        <v>117.52</v>
      </c>
      <c r="G49" s="3">
        <v>0.14</v>
      </c>
      <c r="H49" s="3">
        <v>0.0012</v>
      </c>
      <c r="I49" s="15">
        <v>134903.0</v>
      </c>
      <c r="J49" s="15">
        <v>323129.0</v>
      </c>
    </row>
    <row r="50">
      <c r="A50" s="28">
        <v>108.76</v>
      </c>
      <c r="B50" s="5">
        <f t="shared" si="1"/>
        <v>41325</v>
      </c>
      <c r="C50" s="3">
        <v>117.35</v>
      </c>
      <c r="D50" s="3">
        <v>117.66</v>
      </c>
      <c r="E50" s="3">
        <v>115.02</v>
      </c>
      <c r="F50" s="3">
        <v>115.6</v>
      </c>
      <c r="G50" s="3">
        <v>-1.92</v>
      </c>
      <c r="H50" s="6">
        <v>-0.0163</v>
      </c>
      <c r="I50" s="15">
        <v>219208.0</v>
      </c>
      <c r="J50" s="15">
        <v>311949.0</v>
      </c>
    </row>
    <row r="51">
      <c r="A51" s="25">
        <f>+1.55</f>
        <v>1.55</v>
      </c>
      <c r="B51" s="5">
        <f t="shared" si="1"/>
        <v>41326</v>
      </c>
      <c r="C51" s="3">
        <v>115.2</v>
      </c>
      <c r="D51" s="3">
        <v>115.31</v>
      </c>
      <c r="E51" s="3">
        <v>113.32</v>
      </c>
      <c r="F51" s="3">
        <v>113.53</v>
      </c>
      <c r="G51" s="3">
        <v>-2.07</v>
      </c>
      <c r="H51" s="6">
        <v>-0.0179</v>
      </c>
      <c r="I51" s="15">
        <v>248751.0</v>
      </c>
      <c r="J51" s="15">
        <v>304808.0</v>
      </c>
    </row>
    <row r="52">
      <c r="A52" s="25">
        <f>+1.45%</f>
        <v>0.0145</v>
      </c>
      <c r="B52" s="5">
        <f t="shared" si="1"/>
        <v>41327</v>
      </c>
      <c r="C52" s="3">
        <v>113.6</v>
      </c>
      <c r="D52" s="3">
        <v>114.79</v>
      </c>
      <c r="E52" s="3">
        <v>113.6</v>
      </c>
      <c r="F52" s="3">
        <v>114.1</v>
      </c>
      <c r="G52" s="3">
        <v>0.57</v>
      </c>
      <c r="H52" s="3">
        <v>0.005</v>
      </c>
      <c r="I52" s="15">
        <v>173496.0</v>
      </c>
      <c r="J52" s="15">
        <v>301393.0</v>
      </c>
    </row>
    <row r="53">
      <c r="A53" s="26">
        <v>42103.0</v>
      </c>
      <c r="B53" s="5">
        <f t="shared" si="1"/>
        <v>41330</v>
      </c>
      <c r="C53" s="3">
        <v>114.19</v>
      </c>
      <c r="D53" s="3">
        <v>115.87</v>
      </c>
      <c r="E53" s="3">
        <v>113.31</v>
      </c>
      <c r="F53" s="3">
        <v>114.44</v>
      </c>
      <c r="G53" s="3">
        <v>0.34</v>
      </c>
      <c r="H53" s="3">
        <v>0.003</v>
      </c>
      <c r="I53" s="15">
        <v>190477.0</v>
      </c>
      <c r="J53" s="15">
        <v>291699.0</v>
      </c>
    </row>
    <row r="54">
      <c r="A54" s="26">
        <v>62009.0</v>
      </c>
      <c r="B54" s="5">
        <f t="shared" si="1"/>
        <v>41331</v>
      </c>
      <c r="C54" s="3">
        <v>113.64</v>
      </c>
      <c r="D54" s="3">
        <v>114.34</v>
      </c>
      <c r="E54" s="3">
        <v>112.41</v>
      </c>
      <c r="F54" s="3">
        <v>112.71</v>
      </c>
      <c r="G54" s="3">
        <v>-1.73</v>
      </c>
      <c r="H54" s="6">
        <v>-0.0151</v>
      </c>
      <c r="I54" s="15">
        <v>257155.0</v>
      </c>
      <c r="J54" s="15">
        <v>276782.0</v>
      </c>
    </row>
    <row r="55">
      <c r="A55" s="29">
        <v>41263.0</v>
      </c>
      <c r="B55" s="5">
        <f t="shared" si="1"/>
        <v>41332</v>
      </c>
      <c r="C55" s="3">
        <v>112.8</v>
      </c>
      <c r="D55" s="3">
        <v>113.35</v>
      </c>
      <c r="E55" s="3">
        <v>111.65</v>
      </c>
      <c r="F55" s="3">
        <v>111.87</v>
      </c>
      <c r="G55" s="3">
        <v>-0.84</v>
      </c>
      <c r="H55" s="6">
        <v>-0.0075</v>
      </c>
      <c r="I55" s="15">
        <v>219976.0</v>
      </c>
      <c r="J55" s="15">
        <v>272569.0</v>
      </c>
    </row>
    <row r="56">
      <c r="A56" s="28">
        <v>108.43</v>
      </c>
      <c r="B56" s="5">
        <f t="shared" si="1"/>
        <v>41333</v>
      </c>
      <c r="C56" s="3">
        <v>111.95</v>
      </c>
      <c r="D56" s="3">
        <v>112.57</v>
      </c>
      <c r="E56" s="3">
        <v>110.87</v>
      </c>
      <c r="F56" s="3">
        <v>111.38</v>
      </c>
      <c r="G56" s="3">
        <v>-0.49</v>
      </c>
      <c r="H56" s="6">
        <v>-0.0044</v>
      </c>
      <c r="I56" s="15">
        <v>224342.0</v>
      </c>
      <c r="J56" s="15">
        <v>273950.0</v>
      </c>
    </row>
    <row r="57">
      <c r="A57" s="28">
        <v>109.09</v>
      </c>
      <c r="B57" s="5">
        <f t="shared" si="1"/>
        <v>41334</v>
      </c>
      <c r="C57" s="3">
        <v>110.9</v>
      </c>
      <c r="D57" s="3">
        <v>111.36</v>
      </c>
      <c r="E57" s="3">
        <v>109.82</v>
      </c>
      <c r="F57" s="3">
        <v>110.4</v>
      </c>
      <c r="G57" s="3">
        <v>-0.98</v>
      </c>
      <c r="H57" s="6">
        <v>-0.0088</v>
      </c>
      <c r="I57" s="15">
        <v>251868.0</v>
      </c>
      <c r="J57" s="15">
        <v>255980.0</v>
      </c>
    </row>
    <row r="58">
      <c r="A58" s="28">
        <v>108.17</v>
      </c>
      <c r="B58" s="5">
        <f t="shared" si="1"/>
        <v>41337</v>
      </c>
      <c r="C58" s="3">
        <v>110.58</v>
      </c>
      <c r="D58" s="3">
        <v>110.89</v>
      </c>
      <c r="E58" s="3">
        <v>109.58</v>
      </c>
      <c r="F58" s="3">
        <v>110.09</v>
      </c>
      <c r="G58" s="3">
        <v>-0.31</v>
      </c>
      <c r="H58" s="6">
        <v>-0.0028</v>
      </c>
      <c r="I58" s="15">
        <v>226779.0</v>
      </c>
      <c r="J58" s="15">
        <v>239555.0</v>
      </c>
    </row>
    <row r="59">
      <c r="A59" s="28">
        <v>108.7</v>
      </c>
      <c r="B59" s="5">
        <f t="shared" si="1"/>
        <v>41338</v>
      </c>
      <c r="C59" s="3">
        <v>110.1</v>
      </c>
      <c r="D59" s="3">
        <v>111.93</v>
      </c>
      <c r="E59" s="3">
        <v>110.1</v>
      </c>
      <c r="F59" s="3">
        <v>111.61</v>
      </c>
      <c r="G59" s="3">
        <v>1.52</v>
      </c>
      <c r="H59" s="3">
        <v>0.0138</v>
      </c>
      <c r="I59" s="15">
        <v>233639.0</v>
      </c>
      <c r="J59" s="15">
        <v>215804.0</v>
      </c>
    </row>
    <row r="60">
      <c r="A60" s="21">
        <v>-0.06</v>
      </c>
      <c r="B60" s="5">
        <f t="shared" si="1"/>
        <v>41339</v>
      </c>
      <c r="C60" s="3">
        <v>111.83</v>
      </c>
      <c r="D60" s="3">
        <v>112.23</v>
      </c>
      <c r="E60" s="3">
        <v>110.46</v>
      </c>
      <c r="F60" s="3">
        <v>111.06</v>
      </c>
      <c r="G60" s="3">
        <v>-0.55</v>
      </c>
      <c r="H60" s="6">
        <v>-0.0049</v>
      </c>
      <c r="I60" s="15">
        <v>201766.0</v>
      </c>
      <c r="J60" s="15">
        <v>191415.0</v>
      </c>
    </row>
    <row r="61">
      <c r="A61" s="22">
        <v>-6.0E-4</v>
      </c>
      <c r="B61" s="5">
        <f t="shared" si="1"/>
        <v>41340</v>
      </c>
      <c r="C61" s="3">
        <v>111.08</v>
      </c>
      <c r="D61" s="3">
        <v>111.4</v>
      </c>
      <c r="E61" s="3">
        <v>110.41</v>
      </c>
      <c r="F61" s="3">
        <v>111.15</v>
      </c>
      <c r="G61" s="3">
        <v>0.09</v>
      </c>
      <c r="H61" s="3">
        <v>8.0E-4</v>
      </c>
      <c r="I61" s="15">
        <v>213067.0</v>
      </c>
      <c r="J61" s="15">
        <v>167330.0</v>
      </c>
    </row>
    <row r="62">
      <c r="A62" s="24">
        <v>26045.0</v>
      </c>
      <c r="B62" s="5">
        <f t="shared" si="1"/>
        <v>41341</v>
      </c>
      <c r="C62" s="3">
        <v>110.9</v>
      </c>
      <c r="D62" s="3">
        <v>111.33</v>
      </c>
      <c r="E62" s="3">
        <v>109.14</v>
      </c>
      <c r="F62" s="3">
        <v>110.85</v>
      </c>
      <c r="G62" s="3">
        <v>-0.3</v>
      </c>
      <c r="H62" s="6">
        <v>-0.0027</v>
      </c>
      <c r="I62" s="15">
        <v>228937.0</v>
      </c>
      <c r="J62" s="15">
        <v>133571.0</v>
      </c>
    </row>
    <row r="63">
      <c r="A63" s="24">
        <v>64241.0</v>
      </c>
      <c r="B63" s="5">
        <f t="shared" si="1"/>
        <v>41344</v>
      </c>
      <c r="C63" s="3">
        <v>110.67</v>
      </c>
      <c r="D63" s="3">
        <v>110.72</v>
      </c>
      <c r="E63" s="3">
        <v>109.53</v>
      </c>
      <c r="F63" s="3">
        <v>110.22</v>
      </c>
      <c r="G63" s="3">
        <v>-0.63</v>
      </c>
      <c r="H63" s="6">
        <v>-0.0057</v>
      </c>
      <c r="I63" s="15">
        <v>164814.0</v>
      </c>
      <c r="J63" s="15">
        <v>104495.0</v>
      </c>
    </row>
    <row r="64">
      <c r="A64" s="30">
        <v>41264.0</v>
      </c>
      <c r="B64" s="5">
        <f t="shared" si="1"/>
        <v>41345</v>
      </c>
      <c r="C64" s="3">
        <v>110.13</v>
      </c>
      <c r="D64" s="3">
        <v>111.2</v>
      </c>
      <c r="E64" s="3">
        <v>109.3</v>
      </c>
      <c r="F64" s="3">
        <v>109.65</v>
      </c>
      <c r="G64" s="3">
        <v>-0.57</v>
      </c>
      <c r="H64" s="6">
        <v>-0.0052</v>
      </c>
      <c r="I64" s="15">
        <v>146001.0</v>
      </c>
      <c r="J64" s="15">
        <v>78309.0</v>
      </c>
    </row>
    <row r="65">
      <c r="A65" s="21">
        <v>108.67</v>
      </c>
      <c r="B65" s="5">
        <f t="shared" si="1"/>
        <v>41346</v>
      </c>
      <c r="C65" s="3">
        <v>109.7</v>
      </c>
      <c r="D65" s="3">
        <v>109.89</v>
      </c>
      <c r="E65" s="3">
        <v>107.91</v>
      </c>
      <c r="F65" s="3">
        <v>108.52</v>
      </c>
      <c r="G65" s="3">
        <v>-1.13</v>
      </c>
      <c r="H65" s="6">
        <v>-0.0103</v>
      </c>
      <c r="I65" s="15">
        <v>106228.0</v>
      </c>
      <c r="J65" s="15">
        <v>42926.0</v>
      </c>
    </row>
    <row r="66">
      <c r="A66" s="21">
        <v>108.67</v>
      </c>
      <c r="B66" s="5">
        <f t="shared" si="1"/>
        <v>41347</v>
      </c>
      <c r="C66" s="3">
        <v>108.36</v>
      </c>
      <c r="D66" s="3">
        <v>109.98</v>
      </c>
      <c r="E66" s="3">
        <v>108.18</v>
      </c>
      <c r="F66" s="3">
        <v>109.42</v>
      </c>
      <c r="G66" s="3">
        <v>0.9</v>
      </c>
      <c r="H66" s="3">
        <v>0.0083</v>
      </c>
      <c r="I66" s="15">
        <v>18266.0</v>
      </c>
      <c r="J66" s="3"/>
    </row>
    <row r="67">
      <c r="A67" s="21">
        <v>107.24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107.53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-1.17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-0.0108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27993.0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67144.0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30">
        <v>41267.0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107.54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107.54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106.68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107.27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-0.26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-0.0024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8317.0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67687.0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30">
        <v>41269.0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107.44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109.84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107.44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109.41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+2.14</f>
        <v>2.14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+1.99%</f>
        <v>0.0199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12533.0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68952.0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9">
        <v>41270.0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109.21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109.64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108.45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109.13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-0.28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-0.0026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24477.0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69857.0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30">
        <v>41271.0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109.47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109.67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108.1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108.7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-0.43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-0.0039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29832.0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70557.0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30">
        <v>41274.0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108.21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109.21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107.35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109.06</v>
      </c>
      <c r="B113" s="3" t="str">
        <f t="shared" si="1"/>
        <v/>
      </c>
    </row>
    <row r="114">
      <c r="A114" s="25">
        <f>+0.36</f>
        <v>0.36</v>
      </c>
      <c r="B114" s="3" t="str">
        <f t="shared" si="1"/>
        <v>#REF!</v>
      </c>
    </row>
    <row r="115">
      <c r="A115" s="25">
        <f>+0.33%</f>
        <v>0.0033</v>
      </c>
      <c r="B115" s="3" t="str">
        <f t="shared" si="1"/>
        <v>#REF!</v>
      </c>
    </row>
    <row r="116">
      <c r="A116" s="26">
        <v>19948.0</v>
      </c>
      <c r="B116" s="3" t="str">
        <f t="shared" si="1"/>
        <v>#REF!</v>
      </c>
    </row>
    <row r="117">
      <c r="A117" s="26">
        <v>73717.0</v>
      </c>
      <c r="B117" s="3" t="str">
        <f t="shared" si="1"/>
        <v>#REF!</v>
      </c>
    </row>
    <row r="118">
      <c r="A118" s="27">
        <v>41276.0</v>
      </c>
      <c r="B118" s="3" t="str">
        <f t="shared" si="1"/>
        <v>#REF!</v>
      </c>
    </row>
    <row r="119">
      <c r="A119" s="28">
        <v>109.21</v>
      </c>
      <c r="B119" s="3" t="str">
        <f t="shared" si="1"/>
        <v>#REF!</v>
      </c>
    </row>
    <row r="120">
      <c r="A120" s="28">
        <v>110.7</v>
      </c>
      <c r="B120" s="3" t="str">
        <f t="shared" si="1"/>
        <v>#REF!</v>
      </c>
    </row>
    <row r="121">
      <c r="A121" s="28">
        <v>109.21</v>
      </c>
      <c r="B121" s="3" t="str">
        <f t="shared" si="1"/>
        <v>#REF!</v>
      </c>
    </row>
    <row r="122">
      <c r="A122" s="28">
        <v>110.29</v>
      </c>
      <c r="B122" s="3" t="str">
        <f t="shared" si="1"/>
        <v>#REF!</v>
      </c>
    </row>
    <row r="123">
      <c r="A123" s="25">
        <f>+1.23</f>
        <v>1.23</v>
      </c>
      <c r="B123" s="3" t="str">
        <f t="shared" si="1"/>
        <v>#REF!</v>
      </c>
    </row>
    <row r="124">
      <c r="A124" s="25">
        <f>+1.13%</f>
        <v>0.0113</v>
      </c>
      <c r="B124" s="3" t="str">
        <f t="shared" si="1"/>
        <v>#REF!</v>
      </c>
    </row>
    <row r="125">
      <c r="A125" s="26">
        <v>52938.0</v>
      </c>
      <c r="B125" s="3" t="str">
        <f t="shared" si="1"/>
        <v>#REF!</v>
      </c>
    </row>
    <row r="126">
      <c r="A126" s="26">
        <v>83786.0</v>
      </c>
      <c r="B126" s="3" t="str">
        <f t="shared" si="1"/>
        <v>#REF!</v>
      </c>
    </row>
    <row r="127">
      <c r="A127" s="27">
        <v>41277.0</v>
      </c>
      <c r="B127" s="3" t="str">
        <f t="shared" si="1"/>
        <v>#REF!</v>
      </c>
    </row>
    <row r="128">
      <c r="A128" s="28">
        <v>110.03</v>
      </c>
      <c r="B128" s="3" t="str">
        <f t="shared" si="1"/>
        <v>#REF!</v>
      </c>
    </row>
    <row r="129">
      <c r="A129" s="28">
        <v>110.22</v>
      </c>
      <c r="B129" s="3" t="str">
        <f t="shared" si="1"/>
        <v>#REF!</v>
      </c>
    </row>
    <row r="130">
      <c r="A130" s="28">
        <v>109.55</v>
      </c>
      <c r="B130" s="3" t="str">
        <f t="shared" si="1"/>
        <v>#REF!</v>
      </c>
    </row>
    <row r="131">
      <c r="A131" s="28">
        <v>110.02</v>
      </c>
      <c r="B131" s="3" t="str">
        <f t="shared" si="1"/>
        <v>#REF!</v>
      </c>
    </row>
    <row r="132">
      <c r="A132" s="21">
        <v>-0.27</v>
      </c>
      <c r="B132" s="3" t="str">
        <f t="shared" si="1"/>
        <v>#REF!</v>
      </c>
    </row>
    <row r="133">
      <c r="A133" s="22">
        <v>-0.0024</v>
      </c>
      <c r="B133" s="3" t="str">
        <f t="shared" si="1"/>
        <v>#REF!</v>
      </c>
    </row>
    <row r="134">
      <c r="A134" s="24">
        <v>48945.0</v>
      </c>
      <c r="B134" s="3" t="str">
        <f t="shared" si="1"/>
        <v>#REF!</v>
      </c>
    </row>
    <row r="135">
      <c r="A135" s="24">
        <v>89522.0</v>
      </c>
      <c r="B135" s="3" t="str">
        <f t="shared" si="1"/>
        <v>#REF!</v>
      </c>
    </row>
    <row r="136">
      <c r="A136" s="23">
        <v>41278.0</v>
      </c>
      <c r="B136" s="3" t="str">
        <f t="shared" si="1"/>
        <v>#REF!</v>
      </c>
    </row>
    <row r="137">
      <c r="A137" s="21">
        <v>109.67</v>
      </c>
      <c r="B137" s="3" t="str">
        <f t="shared" si="1"/>
        <v>#REF!</v>
      </c>
    </row>
    <row r="138">
      <c r="A138" s="21">
        <v>109.68</v>
      </c>
      <c r="B138" s="3" t="str">
        <f t="shared" si="1"/>
        <v>#REF!</v>
      </c>
    </row>
    <row r="139">
      <c r="A139" s="21">
        <v>108.29</v>
      </c>
      <c r="B139" s="3" t="str">
        <f t="shared" si="1"/>
        <v>#REF!</v>
      </c>
    </row>
    <row r="140">
      <c r="A140" s="21">
        <v>109.27</v>
      </c>
      <c r="B140" s="3" t="str">
        <f t="shared" si="1"/>
        <v>#REF!</v>
      </c>
    </row>
    <row r="141">
      <c r="A141" s="21">
        <v>-0.75</v>
      </c>
      <c r="B141" s="3" t="str">
        <f t="shared" si="1"/>
        <v>#REF!</v>
      </c>
    </row>
    <row r="142">
      <c r="A142" s="22">
        <v>-0.0068</v>
      </c>
      <c r="B142" s="3" t="str">
        <f t="shared" si="1"/>
        <v>#REF!</v>
      </c>
    </row>
    <row r="143">
      <c r="A143" s="24">
        <v>57582.0</v>
      </c>
      <c r="B143" s="3" t="str">
        <f t="shared" si="1"/>
        <v>#REF!</v>
      </c>
    </row>
    <row r="144">
      <c r="A144" s="24">
        <v>95790.0</v>
      </c>
      <c r="B144" s="3" t="str">
        <f t="shared" si="1"/>
        <v>#REF!</v>
      </c>
    </row>
    <row r="145">
      <c r="A145" s="23">
        <v>41281.0</v>
      </c>
      <c r="B145" s="3" t="str">
        <f t="shared" si="1"/>
        <v>#REF!</v>
      </c>
    </row>
    <row r="146">
      <c r="A146" s="21">
        <v>109.34</v>
      </c>
      <c r="B146" s="3" t="str">
        <f t="shared" si="1"/>
        <v>#REF!</v>
      </c>
    </row>
    <row r="147">
      <c r="A147" s="21">
        <v>109.9</v>
      </c>
      <c r="B147" s="3" t="str">
        <f t="shared" si="1"/>
        <v>#REF!</v>
      </c>
    </row>
    <row r="148">
      <c r="A148" s="21">
        <v>108.57</v>
      </c>
      <c r="B148" s="3" t="str">
        <f t="shared" si="1"/>
        <v>#REF!</v>
      </c>
    </row>
    <row r="149">
      <c r="A149" s="21">
        <v>109.66</v>
      </c>
      <c r="B149" s="3" t="str">
        <f t="shared" si="1"/>
        <v>#REF!</v>
      </c>
    </row>
    <row r="150">
      <c r="A150" s="25">
        <f>+0.39</f>
        <v>0.39</v>
      </c>
      <c r="B150" s="3" t="str">
        <f t="shared" si="1"/>
        <v>#REF!</v>
      </c>
    </row>
    <row r="151">
      <c r="A151" s="25">
        <f>+0.36%</f>
        <v>0.0036</v>
      </c>
      <c r="B151" s="3" t="str">
        <f t="shared" si="1"/>
        <v>#REF!</v>
      </c>
    </row>
    <row r="152">
      <c r="A152" s="26">
        <v>75623.0</v>
      </c>
      <c r="B152" s="3" t="str">
        <f t="shared" si="1"/>
        <v>#REF!</v>
      </c>
    </row>
    <row r="153">
      <c r="A153" s="26">
        <v>99694.0</v>
      </c>
      <c r="B153" s="3" t="str">
        <f t="shared" si="1"/>
        <v>#REF!</v>
      </c>
    </row>
    <row r="154">
      <c r="A154" s="27">
        <v>41282.0</v>
      </c>
      <c r="B154" s="3" t="str">
        <f t="shared" si="1"/>
        <v>#REF!</v>
      </c>
    </row>
    <row r="155">
      <c r="A155" s="28">
        <v>109.73</v>
      </c>
      <c r="B155" s="3" t="str">
        <f t="shared" si="1"/>
        <v>#REF!</v>
      </c>
    </row>
    <row r="156">
      <c r="A156" s="28">
        <v>110.55</v>
      </c>
      <c r="B156" s="3" t="str">
        <f t="shared" si="1"/>
        <v>#REF!</v>
      </c>
    </row>
    <row r="157">
      <c r="A157" s="28">
        <v>109.37</v>
      </c>
      <c r="B157" s="3" t="str">
        <f t="shared" si="1"/>
        <v>#REF!</v>
      </c>
    </row>
    <row r="158">
      <c r="A158" s="28">
        <v>110.3</v>
      </c>
      <c r="B158" s="3" t="str">
        <f t="shared" si="1"/>
        <v>#REF!</v>
      </c>
    </row>
    <row r="159">
      <c r="A159" s="25">
        <f>+0.64</f>
        <v>0.64</v>
      </c>
      <c r="B159" s="3" t="str">
        <f t="shared" si="1"/>
        <v>#REF!</v>
      </c>
    </row>
    <row r="160">
      <c r="A160" s="25">
        <f>+0.58%</f>
        <v>0.0058</v>
      </c>
      <c r="B160" s="3" t="str">
        <f t="shared" si="1"/>
        <v>#REF!</v>
      </c>
    </row>
    <row r="161">
      <c r="A161" s="26">
        <v>86663.0</v>
      </c>
      <c r="B161" s="3" t="str">
        <f t="shared" si="1"/>
        <v>#REF!</v>
      </c>
    </row>
    <row r="162">
      <c r="A162" s="26">
        <v>114470.0</v>
      </c>
      <c r="B162" s="3" t="str">
        <f t="shared" si="1"/>
        <v>#REF!</v>
      </c>
    </row>
    <row r="163">
      <c r="A163" s="27">
        <v>41283.0</v>
      </c>
      <c r="B163" s="3" t="str">
        <f t="shared" si="1"/>
        <v>#REF!</v>
      </c>
    </row>
    <row r="164">
      <c r="A164" s="28">
        <v>110.28</v>
      </c>
      <c r="B164" s="3" t="str">
        <f t="shared" si="1"/>
        <v>#REF!</v>
      </c>
    </row>
    <row r="165">
      <c r="A165" s="28">
        <v>110.49</v>
      </c>
      <c r="B165" s="3" t="str">
        <f t="shared" si="1"/>
        <v>#REF!</v>
      </c>
    </row>
    <row r="166">
      <c r="A166" s="28">
        <v>109.53</v>
      </c>
      <c r="B166" s="3" t="str">
        <f t="shared" si="1"/>
        <v>#REF!</v>
      </c>
    </row>
    <row r="167">
      <c r="A167" s="28">
        <v>110.15</v>
      </c>
      <c r="B167" s="3" t="str">
        <f t="shared" si="1"/>
        <v>#REF!</v>
      </c>
    </row>
    <row r="168">
      <c r="A168" s="21">
        <v>-0.15</v>
      </c>
      <c r="B168" s="3" t="str">
        <f t="shared" si="1"/>
        <v>#REF!</v>
      </c>
    </row>
    <row r="169">
      <c r="A169" s="22">
        <v>-0.0014</v>
      </c>
      <c r="B169" s="3" t="str">
        <f t="shared" si="1"/>
        <v>#REF!</v>
      </c>
    </row>
    <row r="170">
      <c r="A170" s="24">
        <v>89219.0</v>
      </c>
      <c r="B170" s="3" t="str">
        <f t="shared" si="1"/>
        <v>#REF!</v>
      </c>
    </row>
    <row r="171">
      <c r="A171" s="24">
        <v>127171.0</v>
      </c>
      <c r="B171" s="3" t="str">
        <f t="shared" si="1"/>
        <v>#REF!</v>
      </c>
    </row>
    <row r="172">
      <c r="A172" s="23">
        <v>41284.0</v>
      </c>
      <c r="B172" s="3" t="str">
        <f t="shared" si="1"/>
        <v>#REF!</v>
      </c>
    </row>
    <row r="173">
      <c r="A173" s="21">
        <v>110.1</v>
      </c>
      <c r="B173" s="3" t="str">
        <f t="shared" si="1"/>
        <v>#REF!</v>
      </c>
    </row>
    <row r="174">
      <c r="A174" s="21">
        <v>111.54</v>
      </c>
      <c r="B174" s="3" t="str">
        <f t="shared" si="1"/>
        <v>#REF!</v>
      </c>
    </row>
    <row r="175">
      <c r="A175" s="21">
        <v>110.02</v>
      </c>
      <c r="B175" s="3" t="str">
        <f t="shared" si="1"/>
        <v>#REF!</v>
      </c>
    </row>
    <row r="176">
      <c r="A176" s="21">
        <v>110.43</v>
      </c>
      <c r="B176" s="3" t="str">
        <f t="shared" si="1"/>
        <v>#REF!</v>
      </c>
    </row>
    <row r="177">
      <c r="A177" s="25">
        <f>+0.28</f>
        <v>0.28</v>
      </c>
      <c r="B177" s="3" t="str">
        <f t="shared" si="1"/>
        <v>#REF!</v>
      </c>
    </row>
    <row r="178">
      <c r="A178" s="25">
        <f>+0.25%</f>
        <v>0.0025</v>
      </c>
      <c r="B178" s="3" t="str">
        <f t="shared" si="1"/>
        <v>#REF!</v>
      </c>
    </row>
    <row r="179">
      <c r="A179" s="26">
        <v>114911.0</v>
      </c>
      <c r="B179" s="3" t="str">
        <f t="shared" si="1"/>
        <v>#REF!</v>
      </c>
    </row>
    <row r="180">
      <c r="A180" s="26">
        <v>142984.0</v>
      </c>
      <c r="B180" s="3" t="str">
        <f t="shared" si="1"/>
        <v>#REF!</v>
      </c>
    </row>
    <row r="181">
      <c r="A181" s="27">
        <v>41285.0</v>
      </c>
      <c r="B181" s="3" t="str">
        <f t="shared" si="1"/>
        <v>#REF!</v>
      </c>
    </row>
    <row r="182">
      <c r="A182" s="28">
        <v>110.38</v>
      </c>
      <c r="B182" s="3" t="str">
        <f t="shared" si="1"/>
        <v>#REF!</v>
      </c>
    </row>
    <row r="183">
      <c r="A183" s="28">
        <v>110.38</v>
      </c>
      <c r="B183" s="3" t="str">
        <f t="shared" si="1"/>
        <v>#REF!</v>
      </c>
    </row>
    <row r="184">
      <c r="A184" s="28">
        <v>108.23</v>
      </c>
      <c r="B184" s="3" t="str">
        <f t="shared" si="1"/>
        <v>#REF!</v>
      </c>
    </row>
    <row r="185">
      <c r="A185" s="28">
        <v>109.16</v>
      </c>
      <c r="B185" s="3" t="str">
        <f t="shared" si="1"/>
        <v>#REF!</v>
      </c>
    </row>
    <row r="186">
      <c r="A186" s="21">
        <v>-1.27</v>
      </c>
      <c r="B186" s="3" t="str">
        <f t="shared" si="1"/>
        <v>#REF!</v>
      </c>
    </row>
    <row r="187">
      <c r="A187" s="22">
        <v>-0.0115</v>
      </c>
      <c r="B187" s="3" t="str">
        <f t="shared" si="1"/>
        <v>#REF!</v>
      </c>
    </row>
    <row r="188">
      <c r="A188" s="24">
        <v>100627.0</v>
      </c>
      <c r="B188" s="3" t="str">
        <f t="shared" si="1"/>
        <v>#REF!</v>
      </c>
    </row>
    <row r="189">
      <c r="A189" s="24">
        <v>152521.0</v>
      </c>
      <c r="B189" s="3" t="str">
        <f t="shared" si="1"/>
        <v>#REF!</v>
      </c>
    </row>
    <row r="190">
      <c r="A190" s="23">
        <v>41288.0</v>
      </c>
      <c r="B190" s="3" t="str">
        <f t="shared" si="1"/>
        <v>#REF!</v>
      </c>
    </row>
    <row r="191">
      <c r="A191" s="21">
        <v>109.03</v>
      </c>
      <c r="B191" s="3" t="str">
        <f t="shared" si="1"/>
        <v>#REF!</v>
      </c>
    </row>
    <row r="192">
      <c r="A192" s="21">
        <v>110.37</v>
      </c>
      <c r="B192" s="3" t="str">
        <f t="shared" si="1"/>
        <v>#REF!</v>
      </c>
    </row>
    <row r="193">
      <c r="A193" s="21">
        <v>108.73</v>
      </c>
      <c r="B193" s="3" t="str">
        <f t="shared" si="1"/>
        <v>#REF!</v>
      </c>
    </row>
    <row r="194">
      <c r="A194" s="21">
        <v>110.19</v>
      </c>
      <c r="B194" s="3" t="str">
        <f t="shared" si="1"/>
        <v>#REF!</v>
      </c>
    </row>
    <row r="195">
      <c r="A195" s="25">
        <f>+1.03</f>
        <v>1.03</v>
      </c>
      <c r="B195" s="3" t="str">
        <f t="shared" si="1"/>
        <v>#REF!</v>
      </c>
    </row>
    <row r="196">
      <c r="A196" s="25">
        <f>+0.94%</f>
        <v>0.0094</v>
      </c>
      <c r="B196" s="3" t="str">
        <f t="shared" si="1"/>
        <v>#REF!</v>
      </c>
    </row>
    <row r="197">
      <c r="A197" s="26">
        <v>77934.0</v>
      </c>
      <c r="B197" s="3" t="str">
        <f t="shared" si="1"/>
        <v>#REF!</v>
      </c>
    </row>
    <row r="198">
      <c r="A198" s="26">
        <v>159966.0</v>
      </c>
      <c r="B198" s="3" t="str">
        <f t="shared" si="1"/>
        <v>#REF!</v>
      </c>
    </row>
    <row r="199">
      <c r="A199" s="27">
        <v>41289.0</v>
      </c>
      <c r="B199" s="3" t="str">
        <f t="shared" si="1"/>
        <v>#REF!</v>
      </c>
    </row>
    <row r="200">
      <c r="A200" s="28">
        <v>110.17</v>
      </c>
      <c r="B200" s="3" t="str">
        <f t="shared" si="1"/>
        <v>#REF!</v>
      </c>
    </row>
    <row r="201">
      <c r="A201" s="28">
        <v>110.65</v>
      </c>
      <c r="B201" s="3" t="str">
        <f t="shared" si="1"/>
        <v>#REF!</v>
      </c>
    </row>
    <row r="202">
      <c r="A202" s="28">
        <v>108.79</v>
      </c>
      <c r="B202" s="3" t="str">
        <f t="shared" si="1"/>
        <v>#REF!</v>
      </c>
    </row>
    <row r="203">
      <c r="A203" s="28">
        <v>108.89</v>
      </c>
      <c r="B203" s="3" t="str">
        <f t="shared" si="1"/>
        <v>#REF!</v>
      </c>
    </row>
    <row r="204">
      <c r="A204" s="21">
        <v>-1.3</v>
      </c>
      <c r="B204" s="3" t="str">
        <f t="shared" si="1"/>
        <v>#REF!</v>
      </c>
    </row>
    <row r="205">
      <c r="A205" s="22">
        <v>-0.0118</v>
      </c>
      <c r="B205" s="3" t="str">
        <f t="shared" si="1"/>
        <v>#REF!</v>
      </c>
    </row>
    <row r="206">
      <c r="A206" s="24">
        <v>100259.0</v>
      </c>
      <c r="B206" s="3" t="str">
        <f t="shared" si="1"/>
        <v>#REF!</v>
      </c>
    </row>
    <row r="207">
      <c r="A207" s="24">
        <v>162483.0</v>
      </c>
      <c r="B207" s="3" t="str">
        <f t="shared" si="1"/>
        <v>#REF!</v>
      </c>
    </row>
    <row r="208">
      <c r="A208" s="23">
        <v>41290.0</v>
      </c>
      <c r="B208" s="3" t="str">
        <f t="shared" si="1"/>
        <v>#REF!</v>
      </c>
    </row>
    <row r="209">
      <c r="A209" s="21">
        <v>109.02</v>
      </c>
      <c r="B209" s="3" t="str">
        <f t="shared" si="1"/>
        <v>#REF!</v>
      </c>
    </row>
    <row r="210">
      <c r="A210" s="21">
        <v>109.55</v>
      </c>
      <c r="B210" s="3" t="str">
        <f t="shared" si="1"/>
        <v>#REF!</v>
      </c>
    </row>
    <row r="211">
      <c r="A211" s="21">
        <v>108.55</v>
      </c>
      <c r="B211" s="3" t="str">
        <f t="shared" si="1"/>
        <v>#REF!</v>
      </c>
    </row>
    <row r="212">
      <c r="A212" s="21">
        <v>108.89</v>
      </c>
      <c r="B212" s="3" t="str">
        <f t="shared" si="1"/>
        <v>#REF!</v>
      </c>
    </row>
    <row r="213">
      <c r="A213" s="34" t="s">
        <v>10</v>
      </c>
      <c r="B213" s="3" t="str">
        <f t="shared" si="1"/>
        <v>#REF!</v>
      </c>
    </row>
    <row r="214">
      <c r="A214" s="34" t="s">
        <v>10</v>
      </c>
      <c r="B214" s="3" t="str">
        <f t="shared" si="1"/>
        <v>#REF!</v>
      </c>
    </row>
    <row r="215">
      <c r="A215" s="35">
        <v>82326.0</v>
      </c>
      <c r="B215" s="3" t="str">
        <f t="shared" si="1"/>
        <v>#REF!</v>
      </c>
    </row>
    <row r="216">
      <c r="A216" s="35">
        <v>166143.0</v>
      </c>
      <c r="B216" s="3" t="str">
        <f t="shared" si="1"/>
        <v>#REF!</v>
      </c>
    </row>
    <row r="217">
      <c r="A217" s="36">
        <v>41291.0</v>
      </c>
      <c r="B217" s="3" t="str">
        <f t="shared" si="1"/>
        <v>#REF!</v>
      </c>
    </row>
    <row r="218">
      <c r="A218" s="34">
        <v>109.03</v>
      </c>
      <c r="B218" s="3" t="str">
        <f t="shared" si="1"/>
        <v>#REF!</v>
      </c>
    </row>
    <row r="219">
      <c r="A219" s="34">
        <v>110.56</v>
      </c>
      <c r="B219" s="3" t="str">
        <f t="shared" si="1"/>
        <v>#REF!</v>
      </c>
    </row>
    <row r="220">
      <c r="A220" s="34">
        <v>108.7</v>
      </c>
      <c r="B220" s="3" t="str">
        <f t="shared" si="1"/>
        <v>#REF!</v>
      </c>
    </row>
    <row r="221">
      <c r="A221" s="34">
        <v>110.27</v>
      </c>
      <c r="B221" s="3" t="str">
        <f t="shared" si="1"/>
        <v>#REF!</v>
      </c>
    </row>
    <row r="222">
      <c r="A222" s="25">
        <f>+1.38</f>
        <v>1.38</v>
      </c>
      <c r="B222" s="3" t="str">
        <f t="shared" si="1"/>
        <v>#REF!</v>
      </c>
    </row>
    <row r="223">
      <c r="A223" s="25">
        <f>+1.27%</f>
        <v>0.0127</v>
      </c>
      <c r="B223" s="3" t="str">
        <f t="shared" si="1"/>
        <v>#REF!</v>
      </c>
    </row>
    <row r="224">
      <c r="A224" s="26">
        <v>114550.0</v>
      </c>
      <c r="B224" s="3" t="str">
        <f t="shared" si="1"/>
        <v>#REF!</v>
      </c>
    </row>
    <row r="225">
      <c r="A225" s="26">
        <v>168586.0</v>
      </c>
      <c r="B225" s="3" t="str">
        <f t="shared" si="1"/>
        <v>#REF!</v>
      </c>
    </row>
    <row r="226">
      <c r="A226" s="27">
        <v>41292.0</v>
      </c>
      <c r="B226" s="3" t="str">
        <f t="shared" si="1"/>
        <v>#REF!</v>
      </c>
    </row>
    <row r="227">
      <c r="A227" s="28">
        <v>110.16</v>
      </c>
      <c r="B227" s="3" t="str">
        <f t="shared" si="1"/>
        <v>#REF!</v>
      </c>
    </row>
    <row r="228">
      <c r="A228" s="28">
        <v>110.97</v>
      </c>
      <c r="B228" s="3" t="str">
        <f t="shared" si="1"/>
        <v>#REF!</v>
      </c>
    </row>
    <row r="229">
      <c r="A229" s="28">
        <v>109.62</v>
      </c>
      <c r="B229" s="3" t="str">
        <f t="shared" si="1"/>
        <v>#REF!</v>
      </c>
    </row>
    <row r="230">
      <c r="A230" s="28">
        <v>110.89</v>
      </c>
      <c r="B230" s="3" t="str">
        <f t="shared" si="1"/>
        <v>#REF!</v>
      </c>
    </row>
    <row r="231">
      <c r="A231" s="25">
        <f>+0.62</f>
        <v>0.62</v>
      </c>
      <c r="B231" s="3" t="str">
        <f t="shared" si="1"/>
        <v>#REF!</v>
      </c>
    </row>
    <row r="232">
      <c r="A232" s="25">
        <f>+0.56%</f>
        <v>0.0056</v>
      </c>
      <c r="B232" s="3" t="str">
        <f t="shared" si="1"/>
        <v>#REF!</v>
      </c>
    </row>
    <row r="233">
      <c r="A233" s="26">
        <v>96858.0</v>
      </c>
      <c r="B233" s="3" t="str">
        <f t="shared" si="1"/>
        <v>#REF!</v>
      </c>
    </row>
    <row r="234">
      <c r="A234" s="26">
        <v>177079.0</v>
      </c>
      <c r="B234" s="3" t="str">
        <f t="shared" si="1"/>
        <v>#REF!</v>
      </c>
    </row>
    <row r="235">
      <c r="A235" s="27">
        <v>41295.0</v>
      </c>
      <c r="B235" s="3" t="str">
        <f t="shared" si="1"/>
        <v>#REF!</v>
      </c>
    </row>
    <row r="236">
      <c r="A236" s="28">
        <v>110.81</v>
      </c>
      <c r="B236" s="3" t="str">
        <f t="shared" si="1"/>
        <v>#REF!</v>
      </c>
    </row>
    <row r="237">
      <c r="A237" s="28">
        <v>110.98</v>
      </c>
      <c r="B237" s="3" t="str">
        <f t="shared" si="1"/>
        <v>#REF!</v>
      </c>
    </row>
    <row r="238">
      <c r="A238" s="28">
        <v>110.43</v>
      </c>
      <c r="B238" s="3" t="str">
        <f t="shared" si="1"/>
        <v>#REF!</v>
      </c>
    </row>
    <row r="239">
      <c r="A239" s="28">
        <v>110.79</v>
      </c>
      <c r="B239" s="3" t="str">
        <f t="shared" si="1"/>
        <v>#REF!</v>
      </c>
    </row>
    <row r="240">
      <c r="A240" s="21">
        <v>-0.1</v>
      </c>
      <c r="B240" s="3" t="str">
        <f t="shared" si="1"/>
        <v>#REF!</v>
      </c>
    </row>
    <row r="241">
      <c r="A241" s="22">
        <v>-9.0E-4</v>
      </c>
      <c r="B241" s="3" t="str">
        <f t="shared" si="1"/>
        <v>#REF!</v>
      </c>
    </row>
    <row r="242">
      <c r="A242" s="24">
        <v>46018.0</v>
      </c>
      <c r="B242" s="3" t="str">
        <f t="shared" si="1"/>
        <v>#REF!</v>
      </c>
    </row>
    <row r="243">
      <c r="A243" s="24">
        <v>176101.0</v>
      </c>
      <c r="B243" s="3" t="str">
        <f t="shared" si="1"/>
        <v>#REF!</v>
      </c>
    </row>
    <row r="244">
      <c r="A244" s="23">
        <v>41296.0</v>
      </c>
      <c r="B244" s="3" t="str">
        <f t="shared" si="1"/>
        <v>#REF!</v>
      </c>
    </row>
    <row r="245">
      <c r="A245" s="21">
        <v>110.78</v>
      </c>
      <c r="B245" s="3" t="str">
        <f t="shared" si="1"/>
        <v>#REF!</v>
      </c>
    </row>
    <row r="246">
      <c r="A246" s="21">
        <v>111.61</v>
      </c>
      <c r="B246" s="3" t="str">
        <f t="shared" si="1"/>
        <v>#REF!</v>
      </c>
    </row>
    <row r="247">
      <c r="A247" s="21">
        <v>110.4</v>
      </c>
      <c r="B247" s="3" t="str">
        <f t="shared" si="1"/>
        <v>#REF!</v>
      </c>
    </row>
    <row r="248">
      <c r="A248" s="21">
        <v>111.37</v>
      </c>
      <c r="B248" s="3" t="str">
        <f t="shared" si="1"/>
        <v>#REF!</v>
      </c>
    </row>
    <row r="249">
      <c r="A249" s="25">
        <f>+0.58</f>
        <v>0.58</v>
      </c>
      <c r="B249" s="3" t="str">
        <f t="shared" si="1"/>
        <v>#REF!</v>
      </c>
    </row>
    <row r="250">
      <c r="A250" s="25">
        <f>+0.52%</f>
        <v>0.0052</v>
      </c>
      <c r="B250" s="3" t="str">
        <f t="shared" si="1"/>
        <v>#REF!</v>
      </c>
    </row>
    <row r="251">
      <c r="A251" s="26">
        <v>115877.0</v>
      </c>
      <c r="B251" s="3" t="str">
        <f t="shared" si="1"/>
        <v>#REF!</v>
      </c>
    </row>
    <row r="252">
      <c r="A252" s="26">
        <v>179266.0</v>
      </c>
      <c r="B252" s="3" t="str">
        <f t="shared" si="1"/>
        <v>#REF!</v>
      </c>
    </row>
    <row r="253">
      <c r="A253" s="27">
        <v>41297.0</v>
      </c>
      <c r="B253" s="3" t="str">
        <f t="shared" si="1"/>
        <v>#REF!</v>
      </c>
    </row>
    <row r="254">
      <c r="A254" s="28">
        <v>111.47</v>
      </c>
      <c r="B254" s="3" t="str">
        <f t="shared" si="1"/>
        <v>#REF!</v>
      </c>
    </row>
    <row r="255">
      <c r="A255" s="28">
        <v>112.03</v>
      </c>
      <c r="B255" s="3" t="str">
        <f t="shared" si="1"/>
        <v>#REF!</v>
      </c>
    </row>
    <row r="256">
      <c r="A256" s="28">
        <v>111.02</v>
      </c>
      <c r="B256" s="3" t="str">
        <f t="shared" si="1"/>
        <v>#REF!</v>
      </c>
    </row>
    <row r="257">
      <c r="A257" s="28">
        <v>111.69</v>
      </c>
      <c r="B257" s="3" t="str">
        <f t="shared" si="1"/>
        <v>#REF!</v>
      </c>
    </row>
    <row r="258">
      <c r="A258" s="25">
        <f>+0.32</f>
        <v>0.32</v>
      </c>
      <c r="B258" s="3" t="str">
        <f t="shared" si="1"/>
        <v>#REF!</v>
      </c>
    </row>
    <row r="259">
      <c r="A259" s="25">
        <f>+0.29%</f>
        <v>0.0029</v>
      </c>
      <c r="B259" s="3" t="str">
        <f t="shared" si="1"/>
        <v>#REF!</v>
      </c>
    </row>
    <row r="260">
      <c r="A260" s="26">
        <v>132585.0</v>
      </c>
      <c r="B260" s="3" t="str">
        <f t="shared" si="1"/>
        <v>#REF!</v>
      </c>
    </row>
    <row r="261">
      <c r="A261" s="26">
        <v>176760.0</v>
      </c>
      <c r="B261" s="3" t="str">
        <f t="shared" si="1"/>
        <v>#REF!</v>
      </c>
    </row>
    <row r="262">
      <c r="A262" s="27">
        <v>41298.0</v>
      </c>
      <c r="B262" s="3" t="str">
        <f t="shared" si="1"/>
        <v>#REF!</v>
      </c>
    </row>
    <row r="263">
      <c r="A263" s="28">
        <v>111.63</v>
      </c>
      <c r="B263" s="3" t="str">
        <f t="shared" si="1"/>
        <v>#REF!</v>
      </c>
    </row>
    <row r="264">
      <c r="A264" s="28">
        <v>112.53</v>
      </c>
      <c r="B264" s="3" t="str">
        <f t="shared" si="1"/>
        <v>#REF!</v>
      </c>
    </row>
    <row r="265">
      <c r="A265" s="28">
        <v>111.27</v>
      </c>
      <c r="B265" s="3" t="str">
        <f t="shared" si="1"/>
        <v>#REF!</v>
      </c>
    </row>
    <row r="266">
      <c r="A266" s="28">
        <v>112.23</v>
      </c>
      <c r="B266" s="3" t="str">
        <f t="shared" si="1"/>
        <v>#REF!</v>
      </c>
    </row>
    <row r="267">
      <c r="A267" s="25">
        <f>+0.54</f>
        <v>0.54</v>
      </c>
      <c r="B267" s="3" t="str">
        <f t="shared" si="1"/>
        <v>#REF!</v>
      </c>
    </row>
    <row r="268">
      <c r="A268" s="25">
        <f>+0.48%</f>
        <v>0.0048</v>
      </c>
      <c r="B268" s="3" t="str">
        <f t="shared" si="1"/>
        <v>#REF!</v>
      </c>
    </row>
    <row r="269">
      <c r="A269" s="26">
        <v>111998.0</v>
      </c>
      <c r="B269" s="3" t="str">
        <f t="shared" si="1"/>
        <v>#REF!</v>
      </c>
    </row>
    <row r="270">
      <c r="A270" s="26">
        <v>182071.0</v>
      </c>
      <c r="B270" s="3" t="str">
        <f t="shared" si="1"/>
        <v>#REF!</v>
      </c>
    </row>
    <row r="271">
      <c r="A271" s="27">
        <v>41299.0</v>
      </c>
      <c r="B271" s="3" t="str">
        <f t="shared" si="1"/>
        <v>#REF!</v>
      </c>
    </row>
    <row r="272">
      <c r="A272" s="28">
        <v>112.22</v>
      </c>
      <c r="B272" s="3" t="str">
        <f t="shared" si="1"/>
        <v>#REF!</v>
      </c>
    </row>
    <row r="273">
      <c r="A273" s="28">
        <v>112.72</v>
      </c>
      <c r="B273" s="3" t="str">
        <f t="shared" si="1"/>
        <v>#REF!</v>
      </c>
    </row>
    <row r="274">
      <c r="A274" s="28">
        <v>111.74</v>
      </c>
      <c r="B274" s="3" t="str">
        <f t="shared" si="1"/>
        <v>#REF!</v>
      </c>
    </row>
    <row r="275">
      <c r="A275" s="28">
        <v>112.16</v>
      </c>
      <c r="B275" s="3" t="str">
        <f t="shared" si="1"/>
        <v>#REF!</v>
      </c>
    </row>
    <row r="276">
      <c r="A276" s="21">
        <v>-0.07</v>
      </c>
      <c r="B276" s="3" t="str">
        <f t="shared" si="1"/>
        <v>#REF!</v>
      </c>
    </row>
    <row r="277">
      <c r="A277" s="22">
        <v>-6.0E-4</v>
      </c>
      <c r="B277" s="3" t="str">
        <f t="shared" si="1"/>
        <v>#REF!</v>
      </c>
    </row>
    <row r="278">
      <c r="A278" s="24">
        <v>132527.0</v>
      </c>
      <c r="B278" s="3" t="str">
        <f t="shared" si="1"/>
        <v>#REF!</v>
      </c>
    </row>
    <row r="279">
      <c r="A279" s="24">
        <v>192148.0</v>
      </c>
      <c r="B279" s="3" t="str">
        <f t="shared" si="1"/>
        <v>#REF!</v>
      </c>
    </row>
    <row r="280">
      <c r="A280" s="23">
        <v>41302.0</v>
      </c>
      <c r="B280" s="3" t="str">
        <f t="shared" si="1"/>
        <v>#REF!</v>
      </c>
    </row>
    <row r="281">
      <c r="A281" s="21">
        <v>112.32</v>
      </c>
      <c r="B281" s="3" t="str">
        <f t="shared" si="1"/>
        <v>#REF!</v>
      </c>
    </row>
    <row r="282">
      <c r="A282" s="21">
        <v>112.68</v>
      </c>
      <c r="B282" s="3" t="str">
        <f t="shared" si="1"/>
        <v>#REF!</v>
      </c>
    </row>
    <row r="283">
      <c r="A283" s="21">
        <v>111.53</v>
      </c>
      <c r="B283" s="3" t="str">
        <f t="shared" si="1"/>
        <v>#REF!</v>
      </c>
    </row>
    <row r="284">
      <c r="A284" s="21">
        <v>112.38</v>
      </c>
      <c r="B284" s="3" t="str">
        <f t="shared" si="1"/>
        <v>#REF!</v>
      </c>
    </row>
    <row r="285">
      <c r="A285" s="25">
        <f>+0.22</f>
        <v>0.22</v>
      </c>
      <c r="B285" s="3" t="str">
        <f t="shared" si="1"/>
        <v>#REF!</v>
      </c>
    </row>
    <row r="286">
      <c r="A286" s="25">
        <f>+0.2%</f>
        <v>0.002</v>
      </c>
      <c r="B286" s="3" t="str">
        <f t="shared" si="1"/>
        <v>#REF!</v>
      </c>
    </row>
    <row r="287">
      <c r="A287" s="26">
        <v>94249.0</v>
      </c>
      <c r="B287" s="3" t="str">
        <f t="shared" si="1"/>
        <v>#REF!</v>
      </c>
    </row>
    <row r="288">
      <c r="A288" s="26">
        <v>196444.0</v>
      </c>
      <c r="B288" s="3" t="str">
        <f t="shared" si="1"/>
        <v>#REF!</v>
      </c>
    </row>
    <row r="289">
      <c r="A289" s="27">
        <v>41303.0</v>
      </c>
      <c r="B289" s="3" t="str">
        <f t="shared" si="1"/>
        <v>#REF!</v>
      </c>
    </row>
    <row r="290">
      <c r="A290" s="28">
        <v>112.45</v>
      </c>
      <c r="B290" s="3" t="str">
        <f t="shared" si="1"/>
        <v>#REF!</v>
      </c>
    </row>
    <row r="291">
      <c r="A291" s="28">
        <v>113.42</v>
      </c>
      <c r="B291" s="3" t="str">
        <f t="shared" si="1"/>
        <v>#REF!</v>
      </c>
    </row>
    <row r="292">
      <c r="A292" s="28">
        <v>112.05</v>
      </c>
      <c r="B292" s="3" t="str">
        <f t="shared" si="1"/>
        <v>#REF!</v>
      </c>
    </row>
    <row r="293">
      <c r="A293" s="28">
        <v>113.28</v>
      </c>
      <c r="B293" s="3" t="str">
        <f t="shared" si="1"/>
        <v>#REF!</v>
      </c>
    </row>
    <row r="294">
      <c r="A294" s="25">
        <f>+0.9</f>
        <v>0.9</v>
      </c>
      <c r="B294" s="3" t="str">
        <f t="shared" si="1"/>
        <v>#REF!</v>
      </c>
    </row>
    <row r="295">
      <c r="A295" s="25">
        <f>+0.8%</f>
        <v>0.008</v>
      </c>
      <c r="B295" s="3" t="str">
        <f t="shared" si="1"/>
        <v>#REF!</v>
      </c>
    </row>
    <row r="296">
      <c r="A296" s="26">
        <v>118673.0</v>
      </c>
      <c r="B296" s="3" t="str">
        <f t="shared" si="1"/>
        <v>#REF!</v>
      </c>
    </row>
    <row r="297">
      <c r="A297" s="26">
        <v>202168.0</v>
      </c>
      <c r="B297" s="3" t="str">
        <f t="shared" si="1"/>
        <v>#REF!</v>
      </c>
    </row>
    <row r="298">
      <c r="A298" s="27">
        <v>41304.0</v>
      </c>
      <c r="B298" s="3" t="str">
        <f t="shared" si="1"/>
        <v>#REF!</v>
      </c>
    </row>
    <row r="299">
      <c r="A299" s="28">
        <v>113.25</v>
      </c>
      <c r="B299" s="3" t="str">
        <f t="shared" si="1"/>
        <v>#REF!</v>
      </c>
    </row>
    <row r="300">
      <c r="A300" s="28">
        <v>114.19</v>
      </c>
      <c r="B300" s="3" t="str">
        <f t="shared" si="1"/>
        <v>#REF!</v>
      </c>
    </row>
    <row r="301">
      <c r="A301" s="28">
        <v>113.01</v>
      </c>
      <c r="B301" s="3" t="str">
        <f t="shared" si="1"/>
        <v>#REF!</v>
      </c>
    </row>
    <row r="302">
      <c r="A302" s="28">
        <v>113.9</v>
      </c>
      <c r="B302" s="3" t="str">
        <f t="shared" si="1"/>
        <v>#REF!</v>
      </c>
    </row>
    <row r="303">
      <c r="A303" s="25">
        <f>+0.62</f>
        <v>0.62</v>
      </c>
      <c r="B303" s="3" t="str">
        <f t="shared" si="1"/>
        <v>#REF!</v>
      </c>
    </row>
    <row r="304">
      <c r="A304" s="25">
        <f>+0.55%</f>
        <v>0.0055</v>
      </c>
      <c r="B304" s="3" t="str">
        <f t="shared" si="1"/>
        <v>#REF!</v>
      </c>
    </row>
    <row r="305">
      <c r="A305" s="26">
        <v>113769.0</v>
      </c>
      <c r="B305" s="3" t="str">
        <f t="shared" si="1"/>
        <v>#REF!</v>
      </c>
    </row>
    <row r="306">
      <c r="A306" s="26">
        <v>206395.0</v>
      </c>
      <c r="B306" s="3" t="str">
        <f t="shared" si="1"/>
        <v>#REF!</v>
      </c>
    </row>
    <row r="307">
      <c r="A307" s="27">
        <v>41305.0</v>
      </c>
      <c r="B307" s="3" t="str">
        <f t="shared" si="1"/>
        <v>#REF!</v>
      </c>
    </row>
    <row r="308">
      <c r="A308" s="28">
        <v>113.92</v>
      </c>
      <c r="B308" s="3" t="str">
        <f t="shared" si="1"/>
        <v>#REF!</v>
      </c>
    </row>
    <row r="309">
      <c r="A309" s="28">
        <v>114.74</v>
      </c>
      <c r="B309" s="3" t="str">
        <f t="shared" si="1"/>
        <v>#REF!</v>
      </c>
    </row>
    <row r="310">
      <c r="A310" s="28">
        <v>113.28</v>
      </c>
      <c r="B310" s="3" t="str">
        <f t="shared" si="1"/>
        <v>#REF!</v>
      </c>
    </row>
    <row r="311">
      <c r="A311" s="28">
        <v>114.54</v>
      </c>
      <c r="B311" s="3" t="str">
        <f t="shared" si="1"/>
        <v>#REF!</v>
      </c>
    </row>
    <row r="312">
      <c r="A312" s="25">
        <f>+0.64</f>
        <v>0.64</v>
      </c>
      <c r="B312" s="3" t="str">
        <f t="shared" si="1"/>
        <v>#REF!</v>
      </c>
    </row>
    <row r="313">
      <c r="A313" s="25">
        <f>+0.56%</f>
        <v>0.0056</v>
      </c>
      <c r="B313" s="3" t="str">
        <f t="shared" si="1"/>
        <v>#REF!</v>
      </c>
    </row>
    <row r="314">
      <c r="A314" s="26">
        <v>102872.0</v>
      </c>
      <c r="B314" s="3" t="str">
        <f t="shared" si="1"/>
        <v>#REF!</v>
      </c>
    </row>
    <row r="315">
      <c r="A315" s="26">
        <v>213519.0</v>
      </c>
      <c r="B315" s="3" t="str">
        <f t="shared" si="1"/>
        <v>#REF!</v>
      </c>
    </row>
    <row r="316">
      <c r="A316" s="27">
        <v>41306.0</v>
      </c>
      <c r="B316" s="3" t="str">
        <f t="shared" si="1"/>
        <v>#REF!</v>
      </c>
    </row>
    <row r="317">
      <c r="A317" s="28">
        <v>114.9</v>
      </c>
      <c r="B317" s="3" t="str">
        <f t="shared" si="1"/>
        <v>#REF!</v>
      </c>
    </row>
    <row r="318">
      <c r="A318" s="28">
        <v>116.1</v>
      </c>
      <c r="B318" s="3" t="str">
        <f t="shared" si="1"/>
        <v>#REF!</v>
      </c>
    </row>
    <row r="319">
      <c r="A319" s="28">
        <v>114.39</v>
      </c>
      <c r="B319" s="3" t="str">
        <f t="shared" si="1"/>
        <v>#REF!</v>
      </c>
    </row>
    <row r="320">
      <c r="A320" s="28">
        <v>115.8</v>
      </c>
      <c r="B320" s="3" t="str">
        <f t="shared" si="1"/>
        <v>#REF!</v>
      </c>
    </row>
    <row r="321">
      <c r="A321" s="25">
        <f>+1.26</f>
        <v>1.26</v>
      </c>
      <c r="B321" s="3" t="str">
        <f t="shared" si="1"/>
        <v>#REF!</v>
      </c>
    </row>
    <row r="322">
      <c r="A322" s="25">
        <f>+1.1%</f>
        <v>0.011</v>
      </c>
      <c r="B322" s="3" t="str">
        <f t="shared" si="1"/>
        <v>#REF!</v>
      </c>
    </row>
    <row r="323">
      <c r="A323" s="26">
        <v>149628.0</v>
      </c>
      <c r="B323" s="3" t="str">
        <f t="shared" si="1"/>
        <v>#REF!</v>
      </c>
    </row>
    <row r="324">
      <c r="A324" s="26">
        <v>236197.0</v>
      </c>
      <c r="B324" s="3" t="str">
        <f t="shared" si="1"/>
        <v>#REF!</v>
      </c>
    </row>
    <row r="325">
      <c r="A325" s="27">
        <v>41309.0</v>
      </c>
      <c r="B325" s="3" t="str">
        <f t="shared" si="1"/>
        <v>#REF!</v>
      </c>
    </row>
    <row r="326">
      <c r="A326" s="28">
        <v>115.55</v>
      </c>
      <c r="B326" s="3" t="str">
        <f t="shared" si="1"/>
        <v>#REF!</v>
      </c>
    </row>
    <row r="327">
      <c r="A327" s="28">
        <v>115.68</v>
      </c>
      <c r="B327" s="3" t="str">
        <f t="shared" si="1"/>
        <v>#REF!</v>
      </c>
    </row>
    <row r="328">
      <c r="A328" s="28">
        <v>114.44</v>
      </c>
      <c r="B328" s="3" t="str">
        <f t="shared" si="1"/>
        <v>#REF!</v>
      </c>
    </row>
    <row r="329">
      <c r="A329" s="28">
        <v>114.7</v>
      </c>
      <c r="B329" s="3" t="str">
        <f t="shared" si="1"/>
        <v>#REF!</v>
      </c>
    </row>
    <row r="330">
      <c r="A330" s="21">
        <v>-1.1</v>
      </c>
      <c r="B330" s="3" t="str">
        <f t="shared" si="1"/>
        <v>#REF!</v>
      </c>
    </row>
    <row r="331">
      <c r="A331" s="22">
        <v>-0.0095</v>
      </c>
      <c r="B331" s="3" t="str">
        <f t="shared" si="1"/>
        <v>#REF!</v>
      </c>
    </row>
    <row r="332">
      <c r="A332" s="24">
        <v>146997.0</v>
      </c>
      <c r="B332" s="3" t="str">
        <f t="shared" si="1"/>
        <v>#REF!</v>
      </c>
    </row>
    <row r="333">
      <c r="A333" s="24">
        <v>244292.0</v>
      </c>
      <c r="B333" s="3" t="str">
        <f t="shared" si="1"/>
        <v>#REF!</v>
      </c>
    </row>
    <row r="334">
      <c r="A334" s="23">
        <v>41310.0</v>
      </c>
      <c r="B334" s="3" t="str">
        <f t="shared" si="1"/>
        <v>#REF!</v>
      </c>
    </row>
    <row r="335">
      <c r="A335" s="21">
        <v>114.56</v>
      </c>
      <c r="B335" s="3" t="str">
        <f t="shared" si="1"/>
        <v>#REF!</v>
      </c>
    </row>
    <row r="336">
      <c r="A336" s="21">
        <v>116.23</v>
      </c>
      <c r="B336" s="3" t="str">
        <f t="shared" si="1"/>
        <v>#REF!</v>
      </c>
    </row>
    <row r="337">
      <c r="A337" s="21">
        <v>114.1</v>
      </c>
      <c r="B337" s="3" t="str">
        <f t="shared" si="1"/>
        <v>#REF!</v>
      </c>
    </row>
    <row r="338">
      <c r="A338" s="21">
        <v>115.57</v>
      </c>
      <c r="B338" s="3" t="str">
        <f t="shared" si="1"/>
        <v>#REF!</v>
      </c>
    </row>
    <row r="339">
      <c r="A339" s="25">
        <f>+0.87</f>
        <v>0.87</v>
      </c>
      <c r="B339" s="3" t="str">
        <f t="shared" si="1"/>
        <v>#REF!</v>
      </c>
    </row>
    <row r="340">
      <c r="A340" s="25">
        <f>+0.76%</f>
        <v>0.0076</v>
      </c>
      <c r="B340" s="3" t="str">
        <f t="shared" si="1"/>
        <v>#REF!</v>
      </c>
    </row>
    <row r="341">
      <c r="A341" s="26">
        <v>170077.0</v>
      </c>
      <c r="B341" s="3" t="str">
        <f t="shared" si="1"/>
        <v>#REF!</v>
      </c>
    </row>
    <row r="342">
      <c r="A342" s="26">
        <v>261911.0</v>
      </c>
      <c r="B342" s="3" t="str">
        <f t="shared" si="1"/>
        <v>#REF!</v>
      </c>
    </row>
    <row r="343">
      <c r="A343" s="27">
        <v>41311.0</v>
      </c>
      <c r="B343" s="3" t="str">
        <f t="shared" si="1"/>
        <v>#REF!</v>
      </c>
    </row>
    <row r="344">
      <c r="A344" s="28">
        <v>115.53</v>
      </c>
      <c r="B344" s="3" t="str">
        <f t="shared" si="1"/>
        <v>#REF!</v>
      </c>
    </row>
    <row r="345">
      <c r="A345" s="28">
        <v>116.16</v>
      </c>
      <c r="B345" s="3" t="str">
        <f t="shared" si="1"/>
        <v>#REF!</v>
      </c>
    </row>
    <row r="346">
      <c r="A346" s="28">
        <v>114.82</v>
      </c>
      <c r="B346" s="3" t="str">
        <f t="shared" si="1"/>
        <v>#REF!</v>
      </c>
    </row>
    <row r="347">
      <c r="A347" s="28">
        <v>115.84</v>
      </c>
      <c r="B347" s="3" t="str">
        <f t="shared" si="1"/>
        <v>#REF!</v>
      </c>
    </row>
    <row r="348">
      <c r="A348" s="25">
        <f>+0.27</f>
        <v>0.27</v>
      </c>
      <c r="B348" s="3" t="str">
        <f t="shared" si="1"/>
        <v>#REF!</v>
      </c>
    </row>
    <row r="349">
      <c r="A349" s="25">
        <f>+0.23%</f>
        <v>0.0023</v>
      </c>
      <c r="B349" s="3" t="str">
        <f t="shared" si="1"/>
        <v>#REF!</v>
      </c>
    </row>
    <row r="350">
      <c r="A350" s="26">
        <v>160481.0</v>
      </c>
      <c r="B350" s="3" t="str">
        <f t="shared" si="1"/>
        <v>#REF!</v>
      </c>
    </row>
    <row r="351">
      <c r="A351" s="26">
        <v>280738.0</v>
      </c>
      <c r="B351" s="3" t="str">
        <f t="shared" si="1"/>
        <v>#REF!</v>
      </c>
    </row>
    <row r="352">
      <c r="A352" s="27">
        <v>41312.0</v>
      </c>
      <c r="B352" s="3" t="str">
        <f t="shared" si="1"/>
        <v>#REF!</v>
      </c>
    </row>
    <row r="353">
      <c r="A353" s="28">
        <v>116.02</v>
      </c>
      <c r="B353" s="3" t="str">
        <f t="shared" si="1"/>
        <v>#REF!</v>
      </c>
    </row>
    <row r="354">
      <c r="A354" s="28">
        <v>116.93</v>
      </c>
      <c r="B354" s="3" t="str">
        <f t="shared" si="1"/>
        <v>#REF!</v>
      </c>
    </row>
    <row r="355">
      <c r="A355" s="28">
        <v>115.8</v>
      </c>
      <c r="B355" s="3" t="str">
        <f t="shared" si="1"/>
        <v>#REF!</v>
      </c>
    </row>
    <row r="356">
      <c r="A356" s="28">
        <v>116.33</v>
      </c>
      <c r="B356" s="3" t="str">
        <f t="shared" si="1"/>
        <v>#REF!</v>
      </c>
    </row>
    <row r="357">
      <c r="A357" s="25">
        <f>+0.49</f>
        <v>0.49</v>
      </c>
      <c r="B357" s="3" t="str">
        <f t="shared" si="1"/>
        <v>#REF!</v>
      </c>
    </row>
    <row r="358">
      <c r="A358" s="25">
        <f>+0.42%</f>
        <v>0.0042</v>
      </c>
      <c r="B358" s="3" t="str">
        <f t="shared" si="1"/>
        <v>#REF!</v>
      </c>
    </row>
    <row r="359">
      <c r="A359" s="26">
        <v>197296.0</v>
      </c>
      <c r="B359" s="3" t="str">
        <f t="shared" si="1"/>
        <v>#REF!</v>
      </c>
    </row>
    <row r="360">
      <c r="A360" s="26">
        <v>300917.0</v>
      </c>
      <c r="B360" s="3" t="str">
        <f t="shared" si="1"/>
        <v>#REF!</v>
      </c>
    </row>
    <row r="361">
      <c r="A361" s="27">
        <v>41313.0</v>
      </c>
      <c r="B361" s="3" t="str">
        <f t="shared" si="1"/>
        <v>#REF!</v>
      </c>
    </row>
    <row r="362">
      <c r="A362" s="28">
        <v>116.6</v>
      </c>
      <c r="B362" s="3" t="str">
        <f t="shared" si="1"/>
        <v>#REF!</v>
      </c>
    </row>
    <row r="363">
      <c r="A363" s="28">
        <v>118.19</v>
      </c>
      <c r="B363" s="3" t="str">
        <f t="shared" si="1"/>
        <v>#REF!</v>
      </c>
    </row>
    <row r="364">
      <c r="A364" s="28">
        <v>116.37</v>
      </c>
      <c r="B364" s="3" t="str">
        <f t="shared" si="1"/>
        <v>#REF!</v>
      </c>
    </row>
    <row r="365">
      <c r="A365" s="28">
        <v>117.85</v>
      </c>
      <c r="B365" s="3" t="str">
        <f t="shared" si="1"/>
        <v>#REF!</v>
      </c>
    </row>
    <row r="366">
      <c r="A366" s="25">
        <f>+1.52</f>
        <v>1.52</v>
      </c>
      <c r="B366" s="3" t="str">
        <f t="shared" si="1"/>
        <v>#REF!</v>
      </c>
    </row>
    <row r="367">
      <c r="A367" s="25">
        <f>+1.31%</f>
        <v>0.0131</v>
      </c>
      <c r="B367" s="3" t="str">
        <f t="shared" si="1"/>
        <v>#REF!</v>
      </c>
    </row>
    <row r="368">
      <c r="A368" s="26">
        <v>187768.0</v>
      </c>
      <c r="B368" s="3" t="str">
        <f t="shared" si="1"/>
        <v>#REF!</v>
      </c>
    </row>
    <row r="369">
      <c r="A369" s="26">
        <v>323563.0</v>
      </c>
      <c r="B369" s="3" t="str">
        <f t="shared" si="1"/>
        <v>#REF!</v>
      </c>
    </row>
    <row r="370">
      <c r="A370" s="27">
        <v>41316.0</v>
      </c>
      <c r="B370" s="3" t="str">
        <f t="shared" si="1"/>
        <v>#REF!</v>
      </c>
    </row>
    <row r="371">
      <c r="A371" s="28">
        <v>117.79</v>
      </c>
      <c r="B371" s="3" t="str">
        <f t="shared" si="1"/>
        <v>#REF!</v>
      </c>
    </row>
    <row r="372">
      <c r="A372" s="28">
        <v>117.98</v>
      </c>
      <c r="B372" s="3" t="str">
        <f t="shared" si="1"/>
        <v>#REF!</v>
      </c>
    </row>
    <row r="373">
      <c r="A373" s="28">
        <v>116.52</v>
      </c>
      <c r="B373" s="3" t="str">
        <f t="shared" si="1"/>
        <v>#REF!</v>
      </c>
    </row>
    <row r="374">
      <c r="A374" s="28">
        <v>117.21</v>
      </c>
      <c r="B374" s="3" t="str">
        <f t="shared" si="1"/>
        <v>#REF!</v>
      </c>
    </row>
    <row r="375">
      <c r="A375" s="21">
        <v>-0.64</v>
      </c>
      <c r="B375" s="3" t="str">
        <f t="shared" si="1"/>
        <v>#REF!</v>
      </c>
    </row>
    <row r="376">
      <c r="A376" s="22">
        <v>-0.0054</v>
      </c>
      <c r="B376" s="3" t="str">
        <f t="shared" si="1"/>
        <v>#REF!</v>
      </c>
    </row>
    <row r="377">
      <c r="A377" s="24">
        <v>172274.0</v>
      </c>
      <c r="B377" s="3" t="str">
        <f t="shared" si="1"/>
        <v>#REF!</v>
      </c>
    </row>
    <row r="378">
      <c r="A378" s="24">
        <v>336110.0</v>
      </c>
      <c r="B378" s="3" t="str">
        <f t="shared" si="1"/>
        <v>#REF!</v>
      </c>
    </row>
    <row r="379">
      <c r="A379" s="23">
        <v>41317.0</v>
      </c>
      <c r="B379" s="3" t="str">
        <f t="shared" si="1"/>
        <v>#REF!</v>
      </c>
    </row>
    <row r="380">
      <c r="A380" s="21">
        <v>117.33</v>
      </c>
      <c r="B380" s="3" t="str">
        <f t="shared" si="1"/>
        <v>#REF!</v>
      </c>
    </row>
    <row r="381">
      <c r="A381" s="21">
        <v>118.0</v>
      </c>
      <c r="B381" s="3" t="str">
        <f t="shared" si="1"/>
        <v>#REF!</v>
      </c>
    </row>
    <row r="382">
      <c r="A382" s="21">
        <v>116.88</v>
      </c>
      <c r="B382" s="3" t="str">
        <f t="shared" si="1"/>
        <v>#REF!</v>
      </c>
    </row>
    <row r="383">
      <c r="A383" s="21">
        <v>117.75</v>
      </c>
      <c r="B383" s="3" t="str">
        <f t="shared" si="1"/>
        <v>#REF!</v>
      </c>
    </row>
    <row r="384">
      <c r="A384" s="25">
        <f>+0.54</f>
        <v>0.54</v>
      </c>
      <c r="B384" s="3" t="str">
        <f t="shared" si="1"/>
        <v>#REF!</v>
      </c>
    </row>
    <row r="385">
      <c r="A385" s="25">
        <f>+0.46%</f>
        <v>0.0046</v>
      </c>
      <c r="B385" s="3" t="str">
        <f t="shared" si="1"/>
        <v>#REF!</v>
      </c>
    </row>
    <row r="386">
      <c r="A386" s="26">
        <v>208208.0</v>
      </c>
      <c r="B386" s="3" t="str">
        <f t="shared" si="1"/>
        <v>#REF!</v>
      </c>
    </row>
    <row r="387">
      <c r="A387" s="26">
        <v>351849.0</v>
      </c>
      <c r="B387" s="3" t="str">
        <f t="shared" si="1"/>
        <v>#REF!</v>
      </c>
    </row>
    <row r="388">
      <c r="A388" s="27">
        <v>41318.0</v>
      </c>
      <c r="B388" s="3" t="str">
        <f t="shared" si="1"/>
        <v>#REF!</v>
      </c>
    </row>
    <row r="389">
      <c r="A389" s="28">
        <v>117.75</v>
      </c>
      <c r="B389" s="3" t="str">
        <f t="shared" si="1"/>
        <v>#REF!</v>
      </c>
    </row>
    <row r="390">
      <c r="A390" s="28">
        <v>118.27</v>
      </c>
      <c r="B390" s="3" t="str">
        <f t="shared" si="1"/>
        <v>#REF!</v>
      </c>
    </row>
    <row r="391">
      <c r="A391" s="28">
        <v>117.37</v>
      </c>
      <c r="B391" s="3" t="str">
        <f t="shared" si="1"/>
        <v>#REF!</v>
      </c>
    </row>
    <row r="392">
      <c r="A392" s="28">
        <v>117.88</v>
      </c>
      <c r="B392" s="3" t="str">
        <f t="shared" si="1"/>
        <v>#REF!</v>
      </c>
    </row>
    <row r="393">
      <c r="A393" s="25">
        <f>+0.13</f>
        <v>0.13</v>
      </c>
      <c r="B393" s="3" t="str">
        <f t="shared" si="1"/>
        <v>#REF!</v>
      </c>
    </row>
    <row r="394">
      <c r="A394" s="25">
        <f>+0.11%</f>
        <v>0.0011</v>
      </c>
      <c r="B394" s="3" t="str">
        <f t="shared" si="1"/>
        <v>#REF!</v>
      </c>
    </row>
    <row r="395">
      <c r="A395" s="26">
        <v>224526.0</v>
      </c>
      <c r="B395" s="3" t="str">
        <f t="shared" si="1"/>
        <v>#REF!</v>
      </c>
    </row>
    <row r="396">
      <c r="A396" s="26">
        <v>344615.0</v>
      </c>
      <c r="B396" s="3" t="str">
        <f t="shared" si="1"/>
        <v>#REF!</v>
      </c>
    </row>
    <row r="397">
      <c r="A397" s="27">
        <v>41319.0</v>
      </c>
      <c r="B397" s="3" t="str">
        <f t="shared" si="1"/>
        <v>#REF!</v>
      </c>
    </row>
    <row r="398">
      <c r="A398" s="28">
        <v>117.9</v>
      </c>
      <c r="B398" s="3" t="str">
        <f t="shared" si="1"/>
        <v>#REF!</v>
      </c>
    </row>
    <row r="399">
      <c r="A399" s="28">
        <v>118.29</v>
      </c>
      <c r="B399" s="3" t="str">
        <f t="shared" si="1"/>
        <v>#REF!</v>
      </c>
    </row>
    <row r="400">
      <c r="A400" s="28">
        <v>117.25</v>
      </c>
      <c r="B400" s="3" t="str">
        <f t="shared" si="1"/>
        <v>#REF!</v>
      </c>
    </row>
    <row r="401">
      <c r="A401" s="28">
        <v>118.0</v>
      </c>
      <c r="B401" s="3" t="str">
        <f t="shared" si="1"/>
        <v>#REF!</v>
      </c>
    </row>
    <row r="402">
      <c r="A402" s="25">
        <f>+0.12</f>
        <v>0.12</v>
      </c>
      <c r="B402" s="3" t="str">
        <f t="shared" si="1"/>
        <v>#REF!</v>
      </c>
    </row>
    <row r="403">
      <c r="A403" s="25">
        <f>+0.1%</f>
        <v>0.001</v>
      </c>
      <c r="B403" s="3" t="str">
        <f t="shared" si="1"/>
        <v>#REF!</v>
      </c>
    </row>
    <row r="404">
      <c r="A404" s="26">
        <v>186862.0</v>
      </c>
      <c r="B404" s="3" t="str">
        <f t="shared" si="1"/>
        <v>#REF!</v>
      </c>
    </row>
    <row r="405">
      <c r="A405" s="26">
        <v>338145.0</v>
      </c>
      <c r="B405" s="3" t="str">
        <f t="shared" si="1"/>
        <v>#REF!</v>
      </c>
    </row>
    <row r="406">
      <c r="A406" s="27">
        <v>41320.0</v>
      </c>
      <c r="B406" s="3" t="str">
        <f t="shared" si="1"/>
        <v>#REF!</v>
      </c>
    </row>
    <row r="407">
      <c r="A407" s="28">
        <v>117.96</v>
      </c>
      <c r="B407" s="3" t="str">
        <f t="shared" si="1"/>
        <v>#REF!</v>
      </c>
    </row>
    <row r="408">
      <c r="A408" s="28">
        <v>118.11</v>
      </c>
      <c r="B408" s="3" t="str">
        <f t="shared" si="1"/>
        <v>#REF!</v>
      </c>
    </row>
    <row r="409">
      <c r="A409" s="28">
        <v>116.28</v>
      </c>
      <c r="B409" s="3" t="str">
        <f t="shared" si="1"/>
        <v>#REF!</v>
      </c>
    </row>
    <row r="410">
      <c r="A410" s="28">
        <v>117.66</v>
      </c>
      <c r="B410" s="3" t="str">
        <f t="shared" si="1"/>
        <v>#REF!</v>
      </c>
    </row>
    <row r="411">
      <c r="A411" s="21">
        <v>-0.34</v>
      </c>
      <c r="B411" s="3" t="str">
        <f t="shared" si="1"/>
        <v>#REF!</v>
      </c>
    </row>
    <row r="412">
      <c r="A412" s="22">
        <v>-0.0029</v>
      </c>
      <c r="B412" s="3" t="str">
        <f t="shared" si="1"/>
        <v>#REF!</v>
      </c>
    </row>
    <row r="413">
      <c r="A413" s="24">
        <v>216437.0</v>
      </c>
      <c r="B413" s="3" t="str">
        <f t="shared" si="1"/>
        <v>#REF!</v>
      </c>
    </row>
    <row r="414">
      <c r="A414" s="24">
        <v>329755.0</v>
      </c>
      <c r="B414" s="3" t="str">
        <f t="shared" si="1"/>
        <v>#REF!</v>
      </c>
    </row>
    <row r="415">
      <c r="A415" s="23">
        <v>41323.0</v>
      </c>
      <c r="B415" s="3" t="str">
        <f t="shared" si="1"/>
        <v>#REF!</v>
      </c>
    </row>
    <row r="416">
      <c r="A416" s="21">
        <v>117.76</v>
      </c>
      <c r="B416" s="3" t="str">
        <f t="shared" si="1"/>
        <v>#REF!</v>
      </c>
    </row>
    <row r="417">
      <c r="A417" s="21">
        <v>118.19</v>
      </c>
      <c r="B417" s="3" t="str">
        <f t="shared" si="1"/>
        <v>#REF!</v>
      </c>
    </row>
    <row r="418">
      <c r="A418" s="21">
        <v>116.92</v>
      </c>
      <c r="B418" s="3" t="str">
        <f t="shared" si="1"/>
        <v>#REF!</v>
      </c>
    </row>
    <row r="419">
      <c r="A419" s="21">
        <v>117.38</v>
      </c>
      <c r="B419" s="3" t="str">
        <f t="shared" si="1"/>
        <v>#REF!</v>
      </c>
    </row>
    <row r="420">
      <c r="A420" s="21">
        <v>-0.28</v>
      </c>
      <c r="B420" s="3" t="str">
        <f t="shared" si="1"/>
        <v>#REF!</v>
      </c>
    </row>
    <row r="421">
      <c r="A421" s="22">
        <v>-0.0024</v>
      </c>
      <c r="B421" s="3" t="str">
        <f t="shared" si="1"/>
        <v>#REF!</v>
      </c>
    </row>
    <row r="422">
      <c r="A422" s="24">
        <v>60361.0</v>
      </c>
      <c r="B422" s="3" t="str">
        <f t="shared" si="1"/>
        <v>#REF!</v>
      </c>
    </row>
    <row r="423">
      <c r="A423" s="24">
        <v>327125.0</v>
      </c>
      <c r="B423" s="3" t="str">
        <f t="shared" si="1"/>
        <v>#REF!</v>
      </c>
    </row>
    <row r="424">
      <c r="A424" s="23">
        <v>41324.0</v>
      </c>
      <c r="B424" s="3" t="str">
        <f t="shared" si="1"/>
        <v>#REF!</v>
      </c>
    </row>
    <row r="425">
      <c r="A425" s="21">
        <v>117.48</v>
      </c>
      <c r="B425" s="3" t="str">
        <f t="shared" si="1"/>
        <v>#REF!</v>
      </c>
    </row>
    <row r="426">
      <c r="A426" s="21">
        <v>117.6</v>
      </c>
      <c r="B426" s="3" t="str">
        <f t="shared" si="1"/>
        <v>#REF!</v>
      </c>
    </row>
    <row r="427">
      <c r="A427" s="21">
        <v>116.55</v>
      </c>
      <c r="B427" s="3" t="str">
        <f t="shared" si="1"/>
        <v>#REF!</v>
      </c>
    </row>
    <row r="428">
      <c r="A428" s="21">
        <v>117.52</v>
      </c>
      <c r="B428" s="3" t="str">
        <f t="shared" si="1"/>
        <v>#REF!</v>
      </c>
    </row>
    <row r="429">
      <c r="A429" s="25">
        <f>+0.14</f>
        <v>0.14</v>
      </c>
      <c r="B429" s="3" t="str">
        <f t="shared" si="1"/>
        <v>#REF!</v>
      </c>
    </row>
    <row r="430">
      <c r="A430" s="25">
        <f>+0.12%</f>
        <v>0.0012</v>
      </c>
      <c r="B430" s="3" t="str">
        <f t="shared" si="1"/>
        <v>#REF!</v>
      </c>
    </row>
    <row r="431">
      <c r="A431" s="26">
        <v>134903.0</v>
      </c>
      <c r="B431" s="3" t="str">
        <f t="shared" si="1"/>
        <v>#REF!</v>
      </c>
    </row>
    <row r="432">
      <c r="A432" s="26">
        <v>323129.0</v>
      </c>
      <c r="B432" s="3" t="str">
        <f t="shared" si="1"/>
        <v>#REF!</v>
      </c>
    </row>
    <row r="433">
      <c r="A433" s="27">
        <v>41325.0</v>
      </c>
      <c r="B433" s="3" t="str">
        <f t="shared" si="1"/>
        <v>#REF!</v>
      </c>
    </row>
    <row r="434">
      <c r="A434" s="28">
        <v>117.35</v>
      </c>
      <c r="B434" s="3" t="str">
        <f t="shared" si="1"/>
        <v>#REF!</v>
      </c>
    </row>
    <row r="435">
      <c r="A435" s="28">
        <v>117.66</v>
      </c>
      <c r="B435" s="3" t="str">
        <f t="shared" si="1"/>
        <v>#REF!</v>
      </c>
    </row>
    <row r="436">
      <c r="A436" s="28">
        <v>115.02</v>
      </c>
      <c r="B436" s="3" t="str">
        <f t="shared" si="1"/>
        <v>#REF!</v>
      </c>
    </row>
    <row r="437">
      <c r="A437" s="28">
        <v>115.6</v>
      </c>
      <c r="B437" s="3" t="str">
        <f t="shared" si="1"/>
        <v>#REF!</v>
      </c>
    </row>
    <row r="438">
      <c r="A438" s="21">
        <v>-1.92</v>
      </c>
      <c r="B438" s="3" t="str">
        <f t="shared" si="1"/>
        <v>#REF!</v>
      </c>
    </row>
    <row r="439">
      <c r="A439" s="22">
        <v>-0.0163</v>
      </c>
      <c r="B439" s="3" t="str">
        <f t="shared" si="1"/>
        <v>#REF!</v>
      </c>
    </row>
    <row r="440">
      <c r="A440" s="24">
        <v>219208.0</v>
      </c>
      <c r="B440" s="3" t="str">
        <f t="shared" si="1"/>
        <v>#REF!</v>
      </c>
    </row>
    <row r="441">
      <c r="A441" s="24">
        <v>311949.0</v>
      </c>
      <c r="B441" s="3" t="str">
        <f t="shared" si="1"/>
        <v>#REF!</v>
      </c>
    </row>
    <row r="442">
      <c r="A442" s="23">
        <v>41326.0</v>
      </c>
      <c r="B442" s="3" t="str">
        <f t="shared" si="1"/>
        <v>#REF!</v>
      </c>
    </row>
    <row r="443">
      <c r="A443" s="21">
        <v>115.2</v>
      </c>
      <c r="B443" s="3" t="str">
        <f t="shared" si="1"/>
        <v>#REF!</v>
      </c>
    </row>
    <row r="444">
      <c r="A444" s="21">
        <v>115.31</v>
      </c>
      <c r="B444" s="3" t="str">
        <f t="shared" si="1"/>
        <v>#REF!</v>
      </c>
    </row>
    <row r="445">
      <c r="A445" s="21">
        <v>113.32</v>
      </c>
      <c r="B445" s="3" t="str">
        <f t="shared" si="1"/>
        <v>#REF!</v>
      </c>
    </row>
    <row r="446">
      <c r="A446" s="21">
        <v>113.53</v>
      </c>
      <c r="B446" s="3" t="str">
        <f t="shared" si="1"/>
        <v>#REF!</v>
      </c>
    </row>
    <row r="447">
      <c r="A447" s="21">
        <v>-2.07</v>
      </c>
      <c r="B447" s="3" t="str">
        <f t="shared" si="1"/>
        <v>#REF!</v>
      </c>
    </row>
    <row r="448">
      <c r="A448" s="22">
        <v>-0.0179</v>
      </c>
      <c r="B448" s="3" t="str">
        <f t="shared" si="1"/>
        <v>#REF!</v>
      </c>
    </row>
    <row r="449">
      <c r="A449" s="24">
        <v>248751.0</v>
      </c>
      <c r="B449" s="3" t="str">
        <f t="shared" si="1"/>
        <v>#REF!</v>
      </c>
    </row>
    <row r="450">
      <c r="A450" s="24">
        <v>304808.0</v>
      </c>
      <c r="B450" s="3" t="str">
        <f t="shared" si="1"/>
        <v>#REF!</v>
      </c>
    </row>
    <row r="451">
      <c r="A451" s="23">
        <v>41327.0</v>
      </c>
      <c r="B451" s="3" t="str">
        <f t="shared" si="1"/>
        <v>#REF!</v>
      </c>
    </row>
    <row r="452">
      <c r="A452" s="21">
        <v>113.6</v>
      </c>
      <c r="B452" s="3" t="str">
        <f t="shared" si="1"/>
        <v>#REF!</v>
      </c>
    </row>
    <row r="453">
      <c r="A453" s="21">
        <v>114.79</v>
      </c>
      <c r="B453" s="3" t="str">
        <f t="shared" si="1"/>
        <v>#REF!</v>
      </c>
    </row>
    <row r="454">
      <c r="A454" s="21">
        <v>113.6</v>
      </c>
      <c r="B454" s="3" t="str">
        <f t="shared" si="1"/>
        <v>#REF!</v>
      </c>
    </row>
    <row r="455">
      <c r="A455" s="21">
        <v>114.1</v>
      </c>
      <c r="B455" s="3" t="str">
        <f t="shared" si="1"/>
        <v>#REF!</v>
      </c>
    </row>
    <row r="456">
      <c r="A456" s="25">
        <f>+0.57</f>
        <v>0.57</v>
      </c>
      <c r="B456" s="3" t="str">
        <f t="shared" si="1"/>
        <v>#REF!</v>
      </c>
    </row>
    <row r="457">
      <c r="A457" s="25">
        <f>+0.5%</f>
        <v>0.005</v>
      </c>
      <c r="B457" s="3" t="str">
        <f t="shared" si="1"/>
        <v>#REF!</v>
      </c>
    </row>
    <row r="458">
      <c r="A458" s="26">
        <v>173496.0</v>
      </c>
      <c r="B458" s="3" t="str">
        <f t="shared" si="1"/>
        <v>#REF!</v>
      </c>
    </row>
    <row r="459">
      <c r="A459" s="26">
        <v>301393.0</v>
      </c>
      <c r="B459" s="3" t="str">
        <f t="shared" si="1"/>
        <v>#REF!</v>
      </c>
    </row>
    <row r="460">
      <c r="A460" s="27">
        <v>41330.0</v>
      </c>
      <c r="B460" s="3" t="str">
        <f t="shared" si="1"/>
        <v>#REF!</v>
      </c>
    </row>
    <row r="461">
      <c r="A461" s="28">
        <v>114.19</v>
      </c>
      <c r="B461" s="3" t="str">
        <f t="shared" si="1"/>
        <v>#REF!</v>
      </c>
    </row>
    <row r="462">
      <c r="A462" s="28">
        <v>115.87</v>
      </c>
      <c r="B462" s="3" t="str">
        <f t="shared" si="1"/>
        <v>#REF!</v>
      </c>
    </row>
    <row r="463">
      <c r="A463" s="28">
        <v>113.31</v>
      </c>
      <c r="B463" s="3" t="str">
        <f t="shared" si="1"/>
        <v>#REF!</v>
      </c>
    </row>
    <row r="464">
      <c r="A464" s="28">
        <v>114.44</v>
      </c>
      <c r="B464" s="3" t="str">
        <f t="shared" si="1"/>
        <v>#REF!</v>
      </c>
    </row>
    <row r="465">
      <c r="A465" s="25">
        <f>+0.34</f>
        <v>0.34</v>
      </c>
      <c r="B465" s="3" t="str">
        <f t="shared" si="1"/>
        <v>#REF!</v>
      </c>
    </row>
    <row r="466">
      <c r="A466" s="25">
        <f>+0.3%</f>
        <v>0.003</v>
      </c>
      <c r="B466" s="3" t="str">
        <f t="shared" si="1"/>
        <v>#REF!</v>
      </c>
    </row>
    <row r="467">
      <c r="A467" s="26">
        <v>190477.0</v>
      </c>
      <c r="B467" s="3" t="str">
        <f t="shared" si="1"/>
        <v>#REF!</v>
      </c>
    </row>
    <row r="468">
      <c r="A468" s="26">
        <v>291699.0</v>
      </c>
      <c r="B468" s="3" t="str">
        <f t="shared" si="1"/>
        <v>#REF!</v>
      </c>
    </row>
    <row r="469">
      <c r="A469" s="27">
        <v>41331.0</v>
      </c>
      <c r="B469" s="3" t="str">
        <f t="shared" si="1"/>
        <v>#REF!</v>
      </c>
    </row>
    <row r="470">
      <c r="A470" s="28">
        <v>113.64</v>
      </c>
      <c r="B470" s="3" t="str">
        <f t="shared" si="1"/>
        <v>#REF!</v>
      </c>
    </row>
    <row r="471">
      <c r="A471" s="28">
        <v>114.34</v>
      </c>
      <c r="B471" s="3" t="str">
        <f t="shared" si="1"/>
        <v>#REF!</v>
      </c>
    </row>
    <row r="472">
      <c r="A472" s="28">
        <v>112.41</v>
      </c>
      <c r="B472" s="3" t="str">
        <f t="shared" si="1"/>
        <v>#REF!</v>
      </c>
    </row>
    <row r="473">
      <c r="A473" s="28">
        <v>112.71</v>
      </c>
      <c r="B473" s="3" t="str">
        <f t="shared" si="1"/>
        <v>#REF!</v>
      </c>
    </row>
    <row r="474">
      <c r="A474" s="21">
        <v>-1.73</v>
      </c>
      <c r="B474" s="3" t="str">
        <f t="shared" si="1"/>
        <v>#REF!</v>
      </c>
    </row>
    <row r="475">
      <c r="A475" s="22">
        <v>-0.0151</v>
      </c>
      <c r="B475" s="3" t="str">
        <f t="shared" si="1"/>
        <v>#REF!</v>
      </c>
    </row>
    <row r="476">
      <c r="A476" s="24">
        <v>257155.0</v>
      </c>
      <c r="B476" s="3" t="str">
        <f t="shared" si="1"/>
        <v>#REF!</v>
      </c>
    </row>
    <row r="477">
      <c r="A477" s="24">
        <v>276782.0</v>
      </c>
      <c r="B477" s="3" t="str">
        <f t="shared" si="1"/>
        <v>#REF!</v>
      </c>
    </row>
    <row r="478">
      <c r="A478" s="23">
        <v>41332.0</v>
      </c>
      <c r="B478" s="3" t="str">
        <f t="shared" si="1"/>
        <v>#REF!</v>
      </c>
    </row>
    <row r="479">
      <c r="A479" s="21">
        <v>112.8</v>
      </c>
      <c r="B479" s="3" t="str">
        <f t="shared" si="1"/>
        <v>#REF!</v>
      </c>
    </row>
    <row r="480">
      <c r="A480" s="21">
        <v>113.35</v>
      </c>
      <c r="B480" s="3" t="str">
        <f t="shared" si="1"/>
        <v>#REF!</v>
      </c>
    </row>
    <row r="481">
      <c r="A481" s="21">
        <v>111.65</v>
      </c>
      <c r="B481" s="3" t="str">
        <f t="shared" si="1"/>
        <v>#REF!</v>
      </c>
    </row>
    <row r="482">
      <c r="A482" s="21">
        <v>111.87</v>
      </c>
      <c r="B482" s="3" t="str">
        <f t="shared" si="1"/>
        <v>#REF!</v>
      </c>
    </row>
    <row r="483">
      <c r="A483" s="21">
        <v>-0.84</v>
      </c>
      <c r="B483" s="3" t="str">
        <f t="shared" si="1"/>
        <v>#REF!</v>
      </c>
    </row>
    <row r="484">
      <c r="A484" s="22">
        <v>-0.0075</v>
      </c>
      <c r="B484" s="3" t="str">
        <f t="shared" si="1"/>
        <v>#REF!</v>
      </c>
    </row>
    <row r="485">
      <c r="A485" s="24">
        <v>219976.0</v>
      </c>
      <c r="B485" s="3" t="str">
        <f t="shared" si="1"/>
        <v>#REF!</v>
      </c>
    </row>
    <row r="486">
      <c r="A486" s="24">
        <v>272569.0</v>
      </c>
      <c r="B486" s="3" t="str">
        <f t="shared" si="1"/>
        <v>#REF!</v>
      </c>
    </row>
    <row r="487">
      <c r="A487" s="23">
        <v>41333.0</v>
      </c>
      <c r="B487" s="3" t="str">
        <f t="shared" si="1"/>
        <v>#REF!</v>
      </c>
    </row>
    <row r="488">
      <c r="A488" s="21">
        <v>111.95</v>
      </c>
      <c r="B488" s="3" t="str">
        <f t="shared" si="1"/>
        <v>#REF!</v>
      </c>
    </row>
    <row r="489">
      <c r="A489" s="21">
        <v>112.57</v>
      </c>
      <c r="B489" s="3" t="str">
        <f t="shared" si="1"/>
        <v>#REF!</v>
      </c>
    </row>
    <row r="490">
      <c r="A490" s="21">
        <v>110.87</v>
      </c>
      <c r="B490" s="3" t="str">
        <f t="shared" si="1"/>
        <v>#REF!</v>
      </c>
    </row>
    <row r="491">
      <c r="A491" s="21">
        <v>111.38</v>
      </c>
      <c r="B491" s="3" t="str">
        <f t="shared" si="1"/>
        <v>#REF!</v>
      </c>
    </row>
    <row r="492">
      <c r="A492" s="21">
        <v>-0.49</v>
      </c>
      <c r="B492" s="3" t="str">
        <f t="shared" si="1"/>
        <v>#REF!</v>
      </c>
    </row>
    <row r="493">
      <c r="A493" s="22">
        <v>-0.0044</v>
      </c>
      <c r="B493" s="3" t="str">
        <f t="shared" si="1"/>
        <v>#REF!</v>
      </c>
    </row>
    <row r="494">
      <c r="A494" s="24">
        <v>224342.0</v>
      </c>
      <c r="B494" s="3" t="str">
        <f t="shared" si="1"/>
        <v>#REF!</v>
      </c>
    </row>
    <row r="495">
      <c r="A495" s="24">
        <v>273950.0</v>
      </c>
      <c r="B495" s="3" t="str">
        <f t="shared" si="1"/>
        <v>#REF!</v>
      </c>
    </row>
    <row r="496">
      <c r="A496" s="23">
        <v>41334.0</v>
      </c>
      <c r="B496" s="3" t="str">
        <f t="shared" si="1"/>
        <v>#REF!</v>
      </c>
    </row>
    <row r="497">
      <c r="A497" s="21">
        <v>110.9</v>
      </c>
      <c r="B497" s="3" t="str">
        <f t="shared" si="1"/>
        <v>#REF!</v>
      </c>
    </row>
    <row r="498">
      <c r="A498" s="21">
        <v>111.36</v>
      </c>
      <c r="B498" s="3" t="str">
        <f t="shared" si="1"/>
        <v>#REF!</v>
      </c>
    </row>
    <row r="499">
      <c r="A499" s="21">
        <v>109.82</v>
      </c>
      <c r="B499" s="3" t="str">
        <f t="shared" si="1"/>
        <v>#REF!</v>
      </c>
    </row>
    <row r="500">
      <c r="A500" s="21">
        <v>110.4</v>
      </c>
      <c r="B500" s="3" t="str">
        <f t="shared" si="1"/>
        <v>#REF!</v>
      </c>
    </row>
    <row r="501">
      <c r="A501" s="21">
        <v>-0.98</v>
      </c>
      <c r="B501" s="3" t="str">
        <f t="shared" si="1"/>
        <v>#REF!</v>
      </c>
    </row>
    <row r="502">
      <c r="A502" s="22">
        <v>-0.0088</v>
      </c>
      <c r="B502" s="3" t="str">
        <f t="shared" si="1"/>
        <v>#REF!</v>
      </c>
    </row>
    <row r="503">
      <c r="A503" s="24">
        <v>251868.0</v>
      </c>
      <c r="B503" s="3" t="str">
        <f t="shared" si="1"/>
        <v>#REF!</v>
      </c>
    </row>
    <row r="504">
      <c r="A504" s="24">
        <v>255980.0</v>
      </c>
      <c r="B504" s="3" t="str">
        <f t="shared" si="1"/>
        <v>#REF!</v>
      </c>
    </row>
    <row r="505">
      <c r="A505" s="23">
        <v>41337.0</v>
      </c>
      <c r="B505" s="3" t="str">
        <f t="shared" si="1"/>
        <v>#REF!</v>
      </c>
    </row>
    <row r="506">
      <c r="A506" s="21">
        <v>110.58</v>
      </c>
      <c r="B506" s="3" t="str">
        <f t="shared" si="1"/>
        <v>#REF!</v>
      </c>
    </row>
    <row r="507">
      <c r="A507" s="21">
        <v>110.89</v>
      </c>
      <c r="B507" s="3" t="str">
        <f t="shared" si="1"/>
        <v>#REF!</v>
      </c>
    </row>
    <row r="508">
      <c r="A508" s="21">
        <v>109.58</v>
      </c>
      <c r="B508" s="3" t="str">
        <f t="shared" si="1"/>
        <v>#REF!</v>
      </c>
    </row>
    <row r="509">
      <c r="A509" s="21">
        <v>110.09</v>
      </c>
      <c r="B509" s="3" t="str">
        <f t="shared" si="1"/>
        <v>#REF!</v>
      </c>
    </row>
    <row r="510">
      <c r="A510" s="21">
        <v>-0.31</v>
      </c>
      <c r="B510" s="3" t="str">
        <f t="shared" si="1"/>
        <v>#REF!</v>
      </c>
    </row>
    <row r="511">
      <c r="A511" s="22">
        <v>-0.0028</v>
      </c>
      <c r="B511" s="3" t="str">
        <f t="shared" si="1"/>
        <v>#REF!</v>
      </c>
    </row>
    <row r="512">
      <c r="A512" s="24">
        <v>226779.0</v>
      </c>
      <c r="B512" s="3" t="str">
        <f t="shared" si="1"/>
        <v>#REF!</v>
      </c>
    </row>
    <row r="513">
      <c r="A513" s="24">
        <v>239555.0</v>
      </c>
      <c r="B513" s="3" t="str">
        <f t="shared" si="1"/>
        <v>#REF!</v>
      </c>
    </row>
    <row r="514">
      <c r="A514" s="23">
        <v>41338.0</v>
      </c>
      <c r="B514" s="3" t="str">
        <f t="shared" si="1"/>
        <v>#REF!</v>
      </c>
    </row>
    <row r="515">
      <c r="A515" s="21">
        <v>110.1</v>
      </c>
      <c r="B515" s="3" t="str">
        <f t="shared" si="1"/>
        <v>#REF!</v>
      </c>
    </row>
    <row r="516">
      <c r="A516" s="21">
        <v>111.93</v>
      </c>
      <c r="B516" s="3" t="str">
        <f t="shared" si="1"/>
        <v>#REF!</v>
      </c>
    </row>
    <row r="517">
      <c r="A517" s="21">
        <v>110.1</v>
      </c>
      <c r="B517" s="3" t="str">
        <f t="shared" si="1"/>
        <v>#REF!</v>
      </c>
    </row>
    <row r="518">
      <c r="A518" s="21">
        <v>111.61</v>
      </c>
      <c r="B518" s="3" t="str">
        <f t="shared" si="1"/>
        <v>#REF!</v>
      </c>
    </row>
    <row r="519">
      <c r="A519" s="25">
        <f>+1.52</f>
        <v>1.52</v>
      </c>
      <c r="B519" s="3" t="str">
        <f t="shared" si="1"/>
        <v>#REF!</v>
      </c>
    </row>
    <row r="520">
      <c r="A520" s="25">
        <f>+1.38%</f>
        <v>0.0138</v>
      </c>
      <c r="B520" s="3" t="str">
        <f t="shared" si="1"/>
        <v>#REF!</v>
      </c>
    </row>
    <row r="521">
      <c r="A521" s="26">
        <v>233639.0</v>
      </c>
      <c r="B521" s="3" t="str">
        <f t="shared" si="1"/>
        <v>#REF!</v>
      </c>
    </row>
    <row r="522">
      <c r="A522" s="26">
        <v>215804.0</v>
      </c>
      <c r="B522" s="3" t="str">
        <f t="shared" si="1"/>
        <v>#REF!</v>
      </c>
    </row>
    <row r="523">
      <c r="A523" s="27">
        <v>41339.0</v>
      </c>
      <c r="B523" s="3" t="str">
        <f t="shared" si="1"/>
        <v>#REF!</v>
      </c>
    </row>
    <row r="524">
      <c r="A524" s="28">
        <v>111.83</v>
      </c>
      <c r="B524" s="3" t="str">
        <f t="shared" si="1"/>
        <v>#REF!</v>
      </c>
    </row>
    <row r="525">
      <c r="A525" s="28">
        <v>112.23</v>
      </c>
      <c r="B525" s="3" t="str">
        <f t="shared" si="1"/>
        <v>#REF!</v>
      </c>
    </row>
    <row r="526">
      <c r="A526" s="28">
        <v>110.46</v>
      </c>
      <c r="B526" s="3" t="str">
        <f t="shared" si="1"/>
        <v>#REF!</v>
      </c>
    </row>
    <row r="527">
      <c r="A527" s="28">
        <v>111.06</v>
      </c>
      <c r="B527" s="3" t="str">
        <f t="shared" si="1"/>
        <v>#REF!</v>
      </c>
    </row>
    <row r="528">
      <c r="A528" s="21">
        <v>-0.55</v>
      </c>
      <c r="B528" s="3" t="str">
        <f t="shared" si="1"/>
        <v>#REF!</v>
      </c>
    </row>
    <row r="529">
      <c r="A529" s="22">
        <v>-0.0049</v>
      </c>
      <c r="B529" s="3" t="str">
        <f t="shared" si="1"/>
        <v>#REF!</v>
      </c>
    </row>
    <row r="530">
      <c r="A530" s="24">
        <v>201766.0</v>
      </c>
      <c r="B530" s="3" t="str">
        <f t="shared" si="1"/>
        <v>#REF!</v>
      </c>
    </row>
    <row r="531">
      <c r="A531" s="24">
        <v>191415.0</v>
      </c>
      <c r="B531" s="3" t="str">
        <f t="shared" si="1"/>
        <v>#REF!</v>
      </c>
    </row>
    <row r="532">
      <c r="A532" s="23">
        <v>41340.0</v>
      </c>
      <c r="B532" s="3" t="str">
        <f t="shared" si="1"/>
        <v>#REF!</v>
      </c>
    </row>
    <row r="533">
      <c r="A533" s="21">
        <v>111.08</v>
      </c>
      <c r="B533" s="3" t="str">
        <f t="shared" si="1"/>
        <v>#REF!</v>
      </c>
    </row>
    <row r="534">
      <c r="A534" s="21">
        <v>111.4</v>
      </c>
      <c r="B534" s="3" t="str">
        <f t="shared" si="1"/>
        <v>#REF!</v>
      </c>
    </row>
    <row r="535">
      <c r="A535" s="21">
        <v>110.41</v>
      </c>
      <c r="B535" s="3" t="str">
        <f t="shared" si="1"/>
        <v>#REF!</v>
      </c>
    </row>
    <row r="536">
      <c r="A536" s="21">
        <v>111.15</v>
      </c>
      <c r="B536" s="3" t="str">
        <f t="shared" si="1"/>
        <v>#REF!</v>
      </c>
    </row>
    <row r="537">
      <c r="A537" s="25">
        <f>+0.09</f>
        <v>0.09</v>
      </c>
      <c r="B537" s="3" t="str">
        <f t="shared" si="1"/>
        <v>#REF!</v>
      </c>
    </row>
    <row r="538">
      <c r="A538" s="25">
        <f>+0.08%</f>
        <v>0.0008</v>
      </c>
      <c r="B538" s="3" t="str">
        <f t="shared" si="1"/>
        <v>#REF!</v>
      </c>
    </row>
    <row r="539">
      <c r="A539" s="26">
        <v>213067.0</v>
      </c>
      <c r="B539" s="3" t="str">
        <f t="shared" si="1"/>
        <v>#REF!</v>
      </c>
    </row>
    <row r="540">
      <c r="A540" s="26">
        <v>167330.0</v>
      </c>
      <c r="B540" s="3" t="str">
        <f t="shared" si="1"/>
        <v>#REF!</v>
      </c>
    </row>
    <row r="541">
      <c r="A541" s="27">
        <v>41341.0</v>
      </c>
      <c r="B541" s="3" t="str">
        <f t="shared" si="1"/>
        <v>#REF!</v>
      </c>
    </row>
    <row r="542">
      <c r="A542" s="28">
        <v>110.9</v>
      </c>
      <c r="B542" s="3" t="str">
        <f t="shared" si="1"/>
        <v>#REF!</v>
      </c>
    </row>
    <row r="543">
      <c r="A543" s="28">
        <v>111.33</v>
      </c>
      <c r="B543" s="3" t="str">
        <f t="shared" si="1"/>
        <v>#REF!</v>
      </c>
    </row>
    <row r="544">
      <c r="A544" s="28">
        <v>109.14</v>
      </c>
      <c r="B544" s="3" t="str">
        <f t="shared" si="1"/>
        <v>#REF!</v>
      </c>
    </row>
    <row r="545">
      <c r="A545" s="28">
        <v>110.85</v>
      </c>
      <c r="B545" s="3" t="str">
        <f t="shared" si="1"/>
        <v>#REF!</v>
      </c>
    </row>
    <row r="546">
      <c r="A546" s="21">
        <v>-0.3</v>
      </c>
      <c r="B546" s="3" t="str">
        <f t="shared" si="1"/>
        <v>#REF!</v>
      </c>
    </row>
    <row r="547">
      <c r="A547" s="22">
        <v>-0.0027</v>
      </c>
      <c r="B547" s="3" t="str">
        <f t="shared" si="1"/>
        <v>#REF!</v>
      </c>
    </row>
    <row r="548">
      <c r="A548" s="24">
        <v>228937.0</v>
      </c>
      <c r="B548" s="3" t="str">
        <f t="shared" si="1"/>
        <v>#REF!</v>
      </c>
    </row>
    <row r="549">
      <c r="A549" s="24">
        <v>133571.0</v>
      </c>
      <c r="B549" s="3" t="str">
        <f t="shared" si="1"/>
        <v>#REF!</v>
      </c>
    </row>
    <row r="550">
      <c r="A550" s="23">
        <v>41344.0</v>
      </c>
      <c r="B550" s="3" t="str">
        <f t="shared" si="1"/>
        <v>#REF!</v>
      </c>
    </row>
    <row r="551">
      <c r="A551" s="21">
        <v>110.67</v>
      </c>
      <c r="B551" s="3" t="str">
        <f t="shared" si="1"/>
        <v>#REF!</v>
      </c>
    </row>
    <row r="552">
      <c r="A552" s="21">
        <v>110.72</v>
      </c>
      <c r="B552" s="3" t="str">
        <f t="shared" si="1"/>
        <v>#REF!</v>
      </c>
    </row>
    <row r="553">
      <c r="A553" s="21">
        <v>109.53</v>
      </c>
      <c r="B553" s="3" t="str">
        <f t="shared" si="1"/>
        <v>#REF!</v>
      </c>
    </row>
    <row r="554">
      <c r="A554" s="21">
        <v>110.22</v>
      </c>
      <c r="B554" s="3" t="str">
        <f t="shared" si="1"/>
        <v>#REF!</v>
      </c>
    </row>
    <row r="555">
      <c r="A555" s="21">
        <v>-0.63</v>
      </c>
      <c r="B555" s="3" t="str">
        <f t="shared" si="1"/>
        <v>#REF!</v>
      </c>
    </row>
    <row r="556">
      <c r="A556" s="22">
        <v>-0.0057</v>
      </c>
      <c r="B556" s="3" t="str">
        <f t="shared" si="1"/>
        <v>#REF!</v>
      </c>
    </row>
    <row r="557">
      <c r="A557" s="24">
        <v>164814.0</v>
      </c>
      <c r="B557" s="3" t="str">
        <f t="shared" si="1"/>
        <v>#REF!</v>
      </c>
    </row>
    <row r="558">
      <c r="A558" s="24">
        <v>104495.0</v>
      </c>
      <c r="B558" s="3" t="str">
        <f t="shared" si="1"/>
        <v>#REF!</v>
      </c>
    </row>
    <row r="559">
      <c r="A559" s="23">
        <v>41345.0</v>
      </c>
      <c r="B559" s="3" t="str">
        <f t="shared" si="1"/>
        <v>#REF!</v>
      </c>
    </row>
    <row r="560">
      <c r="A560" s="21">
        <v>110.13</v>
      </c>
      <c r="B560" s="3" t="str">
        <f t="shared" si="1"/>
        <v>#REF!</v>
      </c>
    </row>
    <row r="561">
      <c r="A561" s="21">
        <v>111.2</v>
      </c>
      <c r="B561" s="3" t="str">
        <f t="shared" si="1"/>
        <v>#REF!</v>
      </c>
    </row>
    <row r="562">
      <c r="A562" s="21">
        <v>109.3</v>
      </c>
      <c r="B562" s="3" t="str">
        <f t="shared" si="1"/>
        <v>#REF!</v>
      </c>
    </row>
    <row r="563">
      <c r="A563" s="21">
        <v>109.65</v>
      </c>
      <c r="B563" s="3" t="str">
        <f t="shared" si="1"/>
        <v>#REF!</v>
      </c>
    </row>
    <row r="564">
      <c r="A564" s="21">
        <v>-0.57</v>
      </c>
      <c r="B564" s="3" t="str">
        <f t="shared" si="1"/>
        <v>#REF!</v>
      </c>
    </row>
    <row r="565">
      <c r="A565" s="22">
        <v>-0.0052</v>
      </c>
      <c r="B565" s="3" t="str">
        <f t="shared" si="1"/>
        <v>#REF!</v>
      </c>
    </row>
    <row r="566">
      <c r="A566" s="24">
        <v>146001.0</v>
      </c>
      <c r="B566" s="3" t="str">
        <f t="shared" si="1"/>
        <v>#REF!</v>
      </c>
    </row>
    <row r="567">
      <c r="A567" s="24">
        <v>78309.0</v>
      </c>
      <c r="B567" s="3" t="str">
        <f t="shared" si="1"/>
        <v>#REF!</v>
      </c>
    </row>
    <row r="568">
      <c r="A568" s="23">
        <v>41346.0</v>
      </c>
      <c r="B568" s="3" t="str">
        <f t="shared" si="1"/>
        <v>#REF!</v>
      </c>
    </row>
    <row r="569">
      <c r="A569" s="21">
        <v>109.7</v>
      </c>
      <c r="B569" s="3" t="str">
        <f t="shared" si="1"/>
        <v>#REF!</v>
      </c>
    </row>
    <row r="570">
      <c r="A570" s="21">
        <v>109.89</v>
      </c>
      <c r="B570" s="3" t="str">
        <f t="shared" si="1"/>
        <v>#REF!</v>
      </c>
    </row>
    <row r="571">
      <c r="A571" s="21">
        <v>107.91</v>
      </c>
      <c r="B571" s="3" t="str">
        <f t="shared" si="1"/>
        <v>#REF!</v>
      </c>
    </row>
    <row r="572">
      <c r="A572" s="21">
        <v>108.52</v>
      </c>
      <c r="B572" s="3" t="str">
        <f t="shared" si="1"/>
        <v>#REF!</v>
      </c>
    </row>
    <row r="573">
      <c r="A573" s="21">
        <v>-1.13</v>
      </c>
      <c r="B573" s="3" t="str">
        <f t="shared" si="1"/>
        <v>#REF!</v>
      </c>
    </row>
    <row r="574">
      <c r="A574" s="22">
        <v>-0.0103</v>
      </c>
      <c r="B574" s="3" t="str">
        <f t="shared" si="1"/>
        <v>#REF!</v>
      </c>
    </row>
    <row r="575">
      <c r="A575" s="24">
        <v>106228.0</v>
      </c>
      <c r="B575" s="3" t="str">
        <f t="shared" si="1"/>
        <v>#REF!</v>
      </c>
    </row>
    <row r="576">
      <c r="A576" s="24">
        <v>42926.0</v>
      </c>
      <c r="B576" s="3" t="str">
        <f t="shared" si="1"/>
        <v>#REF!</v>
      </c>
    </row>
    <row r="577">
      <c r="A577" s="7">
        <v>41347.0</v>
      </c>
      <c r="B577" s="3" t="str">
        <f t="shared" si="1"/>
        <v>#REF!</v>
      </c>
    </row>
    <row r="578">
      <c r="A578" s="8">
        <v>108.36</v>
      </c>
      <c r="B578" s="3" t="str">
        <f t="shared" si="1"/>
        <v>#REF!</v>
      </c>
    </row>
    <row r="579">
      <c r="A579" s="8">
        <v>109.98</v>
      </c>
      <c r="B579" s="3" t="str">
        <f t="shared" si="1"/>
        <v>#REF!</v>
      </c>
    </row>
    <row r="580">
      <c r="A580" s="8">
        <v>108.18</v>
      </c>
      <c r="B580" s="3" t="str">
        <f t="shared" si="1"/>
        <v>#REF!</v>
      </c>
    </row>
    <row r="581">
      <c r="A581" s="8">
        <v>109.42</v>
      </c>
      <c r="B581" s="3" t="str">
        <f t="shared" si="1"/>
        <v>#REF!</v>
      </c>
    </row>
    <row r="582">
      <c r="A582" s="9">
        <f>+0.9</f>
        <v>0.9</v>
      </c>
      <c r="B582" s="3" t="str">
        <f t="shared" si="1"/>
        <v>#REF!</v>
      </c>
    </row>
    <row r="583">
      <c r="A583" s="9">
        <f>+0.83%</f>
        <v>0.0083</v>
      </c>
      <c r="B583" s="3" t="str">
        <f t="shared" si="1"/>
        <v>#REF!</v>
      </c>
    </row>
    <row r="584">
      <c r="A584" s="31">
        <v>18266.0</v>
      </c>
      <c r="B584" s="3" t="str">
        <f t="shared" si="1"/>
        <v>#REF!</v>
      </c>
    </row>
    <row r="585">
      <c r="A585" s="32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41379</v>
      </c>
      <c r="C3" s="3">
        <v>103.03</v>
      </c>
      <c r="D3" s="3">
        <v>103.09</v>
      </c>
      <c r="E3" s="3">
        <v>100.02</v>
      </c>
      <c r="F3" s="3">
        <v>100.39</v>
      </c>
      <c r="G3" s="3">
        <v>-2.72</v>
      </c>
      <c r="H3" s="6">
        <v>-0.0264</v>
      </c>
      <c r="I3" s="15">
        <v>23654.0</v>
      </c>
      <c r="J3" s="3">
        <v>0.0</v>
      </c>
    </row>
    <row r="4">
      <c r="A4" s="4" t="s">
        <v>4</v>
      </c>
      <c r="B4" s="5">
        <f t="shared" si="1"/>
        <v>41376</v>
      </c>
      <c r="C4" s="3">
        <v>104.29</v>
      </c>
      <c r="D4" s="3">
        <v>104.39</v>
      </c>
      <c r="E4" s="3">
        <v>101.09</v>
      </c>
      <c r="F4" s="3">
        <v>103.11</v>
      </c>
      <c r="G4" s="3">
        <v>-1.16</v>
      </c>
      <c r="H4" s="6">
        <v>-0.0111</v>
      </c>
      <c r="I4" s="15">
        <v>121488.0</v>
      </c>
      <c r="J4" s="15">
        <v>28596.0</v>
      </c>
    </row>
    <row r="5">
      <c r="A5" s="4" t="s">
        <v>5</v>
      </c>
      <c r="B5" s="5">
        <f t="shared" si="1"/>
        <v>41375</v>
      </c>
      <c r="C5" s="3">
        <v>105.5</v>
      </c>
      <c r="D5" s="3">
        <v>105.94</v>
      </c>
      <c r="E5" s="3">
        <v>103.7</v>
      </c>
      <c r="F5" s="3">
        <v>104.27</v>
      </c>
      <c r="G5" s="3">
        <v>-1.52</v>
      </c>
      <c r="H5" s="6">
        <v>-0.0144</v>
      </c>
      <c r="I5" s="15">
        <v>116868.0</v>
      </c>
      <c r="J5" s="15">
        <v>82132.0</v>
      </c>
    </row>
    <row r="6">
      <c r="A6" s="4" t="s">
        <v>6</v>
      </c>
      <c r="B6" s="5">
        <f t="shared" si="1"/>
        <v>41374</v>
      </c>
      <c r="C6" s="3">
        <v>106.19</v>
      </c>
      <c r="D6" s="3">
        <v>106.47</v>
      </c>
      <c r="E6" s="3">
        <v>105.16</v>
      </c>
      <c r="F6" s="3">
        <v>105.79</v>
      </c>
      <c r="G6" s="3">
        <v>-0.44</v>
      </c>
      <c r="H6" s="6">
        <v>-0.0041</v>
      </c>
      <c r="I6" s="15">
        <v>136064.0</v>
      </c>
      <c r="J6" s="15">
        <v>93516.0</v>
      </c>
    </row>
    <row r="7">
      <c r="A7" s="4" t="s">
        <v>7</v>
      </c>
      <c r="B7" s="5">
        <f t="shared" si="1"/>
        <v>41373</v>
      </c>
      <c r="C7" s="3">
        <v>104.78</v>
      </c>
      <c r="D7" s="3">
        <v>106.5</v>
      </c>
      <c r="E7" s="3">
        <v>104.27</v>
      </c>
      <c r="F7" s="3">
        <v>106.23</v>
      </c>
      <c r="G7" s="3">
        <v>1.57</v>
      </c>
      <c r="H7" s="3">
        <v>0.015</v>
      </c>
      <c r="I7" s="15">
        <v>173294.0</v>
      </c>
      <c r="J7" s="15">
        <v>107056.0</v>
      </c>
    </row>
    <row r="8">
      <c r="A8" s="4" t="s">
        <v>8</v>
      </c>
      <c r="B8" s="5">
        <f t="shared" si="1"/>
        <v>41372</v>
      </c>
      <c r="C8" s="3">
        <v>104.28</v>
      </c>
      <c r="D8" s="3">
        <v>105.55</v>
      </c>
      <c r="E8" s="3">
        <v>103.4</v>
      </c>
      <c r="F8" s="3">
        <v>104.66</v>
      </c>
      <c r="G8" s="3">
        <v>0.54</v>
      </c>
      <c r="H8" s="3">
        <v>0.0052</v>
      </c>
      <c r="I8" s="15">
        <v>245683.0</v>
      </c>
      <c r="J8" s="15">
        <v>120452.0</v>
      </c>
    </row>
    <row r="9">
      <c r="A9" s="4" t="s">
        <v>9</v>
      </c>
      <c r="B9" s="5">
        <f t="shared" si="1"/>
        <v>41369</v>
      </c>
      <c r="C9" s="3">
        <v>106.49</v>
      </c>
      <c r="D9" s="3">
        <v>106.65</v>
      </c>
      <c r="E9" s="3">
        <v>103.62</v>
      </c>
      <c r="F9" s="3">
        <v>104.12</v>
      </c>
      <c r="G9" s="3">
        <v>-2.22</v>
      </c>
      <c r="H9" s="6">
        <v>-0.0209</v>
      </c>
      <c r="I9" s="15">
        <v>273972.0</v>
      </c>
      <c r="J9" s="15">
        <v>160324.0</v>
      </c>
    </row>
    <row r="10">
      <c r="A10" s="7">
        <v>41379.0</v>
      </c>
      <c r="B10" s="5">
        <f t="shared" si="1"/>
        <v>41368</v>
      </c>
      <c r="C10" s="3">
        <v>107.07</v>
      </c>
      <c r="D10" s="3">
        <v>108.06</v>
      </c>
      <c r="E10" s="3">
        <v>105.29</v>
      </c>
      <c r="F10" s="3">
        <v>106.34</v>
      </c>
      <c r="G10" s="3">
        <v>-0.77</v>
      </c>
      <c r="H10" s="6">
        <v>-0.0072</v>
      </c>
      <c r="I10" s="15">
        <v>284409.0</v>
      </c>
      <c r="J10" s="15">
        <v>187862.0</v>
      </c>
    </row>
    <row r="11">
      <c r="A11" s="8">
        <v>103.03</v>
      </c>
      <c r="B11" s="5">
        <f t="shared" si="1"/>
        <v>41367</v>
      </c>
      <c r="C11" s="3">
        <v>110.28</v>
      </c>
      <c r="D11" s="3">
        <v>110.43</v>
      </c>
      <c r="E11" s="3">
        <v>106.78</v>
      </c>
      <c r="F11" s="3">
        <v>107.11</v>
      </c>
      <c r="G11" s="3">
        <v>-3.58</v>
      </c>
      <c r="H11" s="6">
        <v>-0.0323</v>
      </c>
      <c r="I11" s="15">
        <v>304648.0</v>
      </c>
      <c r="J11" s="15">
        <v>200211.0</v>
      </c>
    </row>
    <row r="12">
      <c r="A12" s="8">
        <v>103.09</v>
      </c>
      <c r="B12" s="5">
        <f t="shared" si="1"/>
        <v>41366</v>
      </c>
      <c r="C12" s="3">
        <v>111.07</v>
      </c>
      <c r="D12" s="3">
        <v>111.79</v>
      </c>
      <c r="E12" s="3">
        <v>110.0</v>
      </c>
      <c r="F12" s="3">
        <v>110.69</v>
      </c>
      <c r="G12" s="3">
        <v>-0.39</v>
      </c>
      <c r="H12" s="6">
        <v>-0.0035</v>
      </c>
      <c r="I12" s="15">
        <v>205635.0</v>
      </c>
      <c r="J12" s="15">
        <v>217344.0</v>
      </c>
    </row>
    <row r="13">
      <c r="A13" s="8">
        <v>100.02</v>
      </c>
      <c r="B13" s="5">
        <f t="shared" si="1"/>
        <v>41365</v>
      </c>
      <c r="C13" s="3">
        <v>110.15</v>
      </c>
      <c r="D13" s="3">
        <v>111.33</v>
      </c>
      <c r="E13" s="3">
        <v>109.38</v>
      </c>
      <c r="F13" s="3">
        <v>111.08</v>
      </c>
      <c r="G13" s="3">
        <v>1.06</v>
      </c>
      <c r="H13" s="3">
        <v>0.0096</v>
      </c>
      <c r="I13" s="15">
        <v>102135.0</v>
      </c>
      <c r="J13" s="15">
        <v>235389.0</v>
      </c>
    </row>
    <row r="14">
      <c r="A14" s="8">
        <v>100.39</v>
      </c>
      <c r="B14" s="5">
        <f t="shared" si="1"/>
        <v>41361</v>
      </c>
      <c r="C14" s="3">
        <v>109.85</v>
      </c>
      <c r="D14" s="3">
        <v>110.1</v>
      </c>
      <c r="E14" s="3">
        <v>108.98</v>
      </c>
      <c r="F14" s="3">
        <v>110.02</v>
      </c>
      <c r="G14" s="3">
        <v>0.33</v>
      </c>
      <c r="H14" s="3">
        <v>0.003</v>
      </c>
      <c r="I14" s="15">
        <v>164923.0</v>
      </c>
      <c r="J14" s="15">
        <v>240679.0</v>
      </c>
    </row>
    <row r="15">
      <c r="A15" s="11">
        <v>-2.72</v>
      </c>
      <c r="B15" s="5">
        <f t="shared" si="1"/>
        <v>41360</v>
      </c>
      <c r="C15" s="3">
        <v>109.4</v>
      </c>
      <c r="D15" s="3">
        <v>109.98</v>
      </c>
      <c r="E15" s="3">
        <v>108.85</v>
      </c>
      <c r="F15" s="3">
        <v>109.69</v>
      </c>
      <c r="G15" s="3">
        <v>0.33</v>
      </c>
      <c r="H15" s="3">
        <v>0.003</v>
      </c>
      <c r="I15" s="15">
        <v>217511.0</v>
      </c>
      <c r="J15" s="15">
        <v>254145.0</v>
      </c>
    </row>
    <row r="16">
      <c r="A16" s="12">
        <v>-0.0264</v>
      </c>
      <c r="B16" s="5">
        <f t="shared" si="1"/>
        <v>41359</v>
      </c>
      <c r="C16" s="3">
        <v>108.11</v>
      </c>
      <c r="D16" s="3">
        <v>109.59</v>
      </c>
      <c r="E16" s="3">
        <v>107.71</v>
      </c>
      <c r="F16" s="3">
        <v>109.36</v>
      </c>
      <c r="G16" s="3">
        <v>1.19</v>
      </c>
      <c r="H16" s="3">
        <v>0.011000000000000001</v>
      </c>
      <c r="I16" s="15">
        <v>207355.0</v>
      </c>
      <c r="J16" s="15">
        <v>268278.0</v>
      </c>
    </row>
    <row r="17">
      <c r="A17" s="17">
        <v>23654.0</v>
      </c>
      <c r="B17" s="5">
        <f t="shared" si="1"/>
        <v>41358</v>
      </c>
      <c r="C17" s="3">
        <v>106.86</v>
      </c>
      <c r="D17" s="3">
        <v>109.07</v>
      </c>
      <c r="E17" s="3">
        <v>106.8</v>
      </c>
      <c r="F17" s="3">
        <v>108.17</v>
      </c>
      <c r="G17" s="3">
        <v>0.51</v>
      </c>
      <c r="H17" s="3">
        <v>0.004699999999999999</v>
      </c>
      <c r="I17" s="15">
        <v>199187.0</v>
      </c>
      <c r="J17" s="15">
        <v>273232.0</v>
      </c>
    </row>
    <row r="18">
      <c r="A18" s="11">
        <v>0.0</v>
      </c>
      <c r="B18" s="5">
        <f t="shared" si="1"/>
        <v>41355</v>
      </c>
      <c r="C18" s="3">
        <v>107.31</v>
      </c>
      <c r="D18" s="3">
        <v>107.96</v>
      </c>
      <c r="E18" s="3">
        <v>106.9</v>
      </c>
      <c r="F18" s="3">
        <v>107.66</v>
      </c>
      <c r="G18" s="3">
        <v>0.19</v>
      </c>
      <c r="H18" s="3">
        <v>0.0018</v>
      </c>
      <c r="I18" s="15">
        <v>174361.0</v>
      </c>
      <c r="J18" s="15">
        <v>282251.0</v>
      </c>
    </row>
    <row r="19">
      <c r="A19" s="7">
        <v>41376.0</v>
      </c>
      <c r="B19" s="5">
        <f t="shared" si="1"/>
        <v>41354</v>
      </c>
      <c r="C19" s="3">
        <v>108.48</v>
      </c>
      <c r="D19" s="3">
        <v>108.75</v>
      </c>
      <c r="E19" s="3">
        <v>107.08</v>
      </c>
      <c r="F19" s="3">
        <v>107.47</v>
      </c>
      <c r="G19" s="3">
        <v>-1.25</v>
      </c>
      <c r="H19" s="6">
        <v>-0.0115</v>
      </c>
      <c r="I19" s="15">
        <v>208386.0</v>
      </c>
      <c r="J19" s="15">
        <v>287823.0</v>
      </c>
    </row>
    <row r="20">
      <c r="A20" s="8">
        <v>104.29</v>
      </c>
      <c r="B20" s="5">
        <f t="shared" si="1"/>
        <v>41353</v>
      </c>
      <c r="C20" s="3">
        <v>107.59</v>
      </c>
      <c r="D20" s="3">
        <v>108.92</v>
      </c>
      <c r="E20" s="3">
        <v>107.55</v>
      </c>
      <c r="F20" s="3">
        <v>108.72</v>
      </c>
      <c r="G20" s="3">
        <v>1.27</v>
      </c>
      <c r="H20" s="3">
        <v>0.0118</v>
      </c>
      <c r="I20" s="15">
        <v>186305.0</v>
      </c>
      <c r="J20" s="15">
        <v>287717.0</v>
      </c>
    </row>
    <row r="21">
      <c r="A21" s="8">
        <v>104.39</v>
      </c>
      <c r="B21" s="5">
        <f t="shared" si="1"/>
        <v>41352</v>
      </c>
      <c r="C21" s="3">
        <v>109.41</v>
      </c>
      <c r="D21" s="3">
        <v>109.54</v>
      </c>
      <c r="E21" s="3">
        <v>107.25</v>
      </c>
      <c r="F21" s="3">
        <v>107.45</v>
      </c>
      <c r="G21" s="3">
        <v>-2.06</v>
      </c>
      <c r="H21" s="6">
        <v>-0.0188</v>
      </c>
      <c r="I21" s="15">
        <v>226677.0</v>
      </c>
      <c r="J21" s="15">
        <v>294466.0</v>
      </c>
    </row>
    <row r="22">
      <c r="A22" s="8">
        <v>101.09</v>
      </c>
      <c r="B22" s="5">
        <f t="shared" si="1"/>
        <v>41351</v>
      </c>
      <c r="C22" s="3">
        <v>109.83</v>
      </c>
      <c r="D22" s="3">
        <v>109.83</v>
      </c>
      <c r="E22" s="3">
        <v>107.78</v>
      </c>
      <c r="F22" s="3">
        <v>109.51</v>
      </c>
      <c r="G22" s="3">
        <v>-0.31</v>
      </c>
      <c r="H22" s="6">
        <v>-0.0028</v>
      </c>
      <c r="I22" s="15">
        <v>180934.0</v>
      </c>
      <c r="J22" s="15">
        <v>297776.0</v>
      </c>
    </row>
    <row r="23">
      <c r="A23" s="8">
        <v>103.11</v>
      </c>
      <c r="B23" s="5">
        <f t="shared" si="1"/>
        <v>41348</v>
      </c>
      <c r="C23" s="3">
        <v>109.32</v>
      </c>
      <c r="D23" s="3">
        <v>110.53</v>
      </c>
      <c r="E23" s="3">
        <v>109.02</v>
      </c>
      <c r="F23" s="3">
        <v>109.82</v>
      </c>
      <c r="G23" s="3">
        <v>0.86</v>
      </c>
      <c r="H23" s="3">
        <v>0.0079</v>
      </c>
      <c r="I23" s="15">
        <v>186110.0</v>
      </c>
      <c r="J23" s="15">
        <v>303149.0</v>
      </c>
    </row>
    <row r="24">
      <c r="A24" s="11">
        <v>-1.16</v>
      </c>
      <c r="B24" s="5">
        <f t="shared" si="1"/>
        <v>41347</v>
      </c>
      <c r="C24" s="3">
        <v>108.03</v>
      </c>
      <c r="D24" s="3">
        <v>109.43</v>
      </c>
      <c r="E24" s="3">
        <v>107.84</v>
      </c>
      <c r="F24" s="3">
        <v>108.96</v>
      </c>
      <c r="G24" s="3">
        <v>0.72</v>
      </c>
      <c r="H24" s="3">
        <v>0.0067</v>
      </c>
      <c r="I24" s="15">
        <v>232412.0</v>
      </c>
      <c r="J24" s="15">
        <v>318605.0</v>
      </c>
    </row>
    <row r="25">
      <c r="A25" s="12">
        <v>-0.0111</v>
      </c>
      <c r="B25" s="5">
        <f t="shared" si="1"/>
        <v>41346</v>
      </c>
      <c r="C25" s="3">
        <v>109.21</v>
      </c>
      <c r="D25" s="3">
        <v>109.5</v>
      </c>
      <c r="E25" s="3">
        <v>107.66</v>
      </c>
      <c r="F25" s="3">
        <v>108.24</v>
      </c>
      <c r="G25" s="3">
        <v>-0.99</v>
      </c>
      <c r="H25" s="6">
        <v>-0.0091</v>
      </c>
      <c r="I25" s="15">
        <v>284032.0</v>
      </c>
      <c r="J25" s="15">
        <v>320576.0</v>
      </c>
    </row>
    <row r="26">
      <c r="A26" s="17">
        <v>121488.0</v>
      </c>
      <c r="B26" s="5">
        <f t="shared" si="1"/>
        <v>41345</v>
      </c>
      <c r="C26" s="3">
        <v>109.6</v>
      </c>
      <c r="D26" s="3">
        <v>110.71</v>
      </c>
      <c r="E26" s="3">
        <v>108.89</v>
      </c>
      <c r="F26" s="3">
        <v>109.23</v>
      </c>
      <c r="G26" s="3">
        <v>-0.46</v>
      </c>
      <c r="H26" s="6">
        <v>-0.0042</v>
      </c>
      <c r="I26" s="15">
        <v>199515.0</v>
      </c>
      <c r="J26" s="15">
        <v>308567.0</v>
      </c>
    </row>
    <row r="27">
      <c r="A27" s="17">
        <v>28596.0</v>
      </c>
      <c r="B27" s="5">
        <f t="shared" si="1"/>
        <v>41344</v>
      </c>
      <c r="C27" s="3">
        <v>110.06</v>
      </c>
      <c r="D27" s="3">
        <v>110.1</v>
      </c>
      <c r="E27" s="3">
        <v>109.02</v>
      </c>
      <c r="F27" s="3">
        <v>109.69</v>
      </c>
      <c r="G27" s="3">
        <v>-0.54</v>
      </c>
      <c r="H27" s="6">
        <v>-0.0049</v>
      </c>
      <c r="I27" s="15">
        <v>184972.0</v>
      </c>
      <c r="J27" s="15">
        <v>315558.0</v>
      </c>
    </row>
    <row r="28">
      <c r="A28" s="7">
        <v>41375.0</v>
      </c>
      <c r="B28" s="5">
        <f t="shared" si="1"/>
        <v>41341</v>
      </c>
      <c r="C28" s="3">
        <v>110.07</v>
      </c>
      <c r="D28" s="3">
        <v>110.51</v>
      </c>
      <c r="E28" s="3">
        <v>108.6</v>
      </c>
      <c r="F28" s="3">
        <v>110.23</v>
      </c>
      <c r="G28" s="3">
        <v>-0.13</v>
      </c>
      <c r="H28" s="6">
        <v>-0.0012</v>
      </c>
      <c r="I28" s="15">
        <v>233907.0</v>
      </c>
      <c r="J28" s="15">
        <v>326363.0</v>
      </c>
    </row>
    <row r="29">
      <c r="A29" s="8">
        <v>105.5</v>
      </c>
      <c r="B29" s="5">
        <f t="shared" si="1"/>
        <v>41340</v>
      </c>
      <c r="C29" s="3">
        <v>110.13</v>
      </c>
      <c r="D29" s="3">
        <v>110.54</v>
      </c>
      <c r="E29" s="3">
        <v>109.6</v>
      </c>
      <c r="F29" s="3">
        <v>110.36</v>
      </c>
      <c r="G29" s="3">
        <v>0.25</v>
      </c>
      <c r="H29" s="3">
        <v>0.0023</v>
      </c>
      <c r="I29" s="15">
        <v>177964.0</v>
      </c>
      <c r="J29" s="15">
        <v>315186.0</v>
      </c>
    </row>
    <row r="30">
      <c r="A30" s="8">
        <v>105.94</v>
      </c>
      <c r="B30" s="5">
        <f t="shared" si="1"/>
        <v>41339</v>
      </c>
      <c r="C30" s="3">
        <v>110.92</v>
      </c>
      <c r="D30" s="3">
        <v>111.29</v>
      </c>
      <c r="E30" s="3">
        <v>109.6</v>
      </c>
      <c r="F30" s="3">
        <v>110.11</v>
      </c>
      <c r="G30" s="3">
        <v>-0.57</v>
      </c>
      <c r="H30" s="6">
        <v>-0.0051</v>
      </c>
      <c r="I30" s="15">
        <v>147612.0</v>
      </c>
      <c r="J30" s="15">
        <v>300265.0</v>
      </c>
    </row>
    <row r="31">
      <c r="A31" s="8">
        <v>103.7</v>
      </c>
      <c r="B31" s="5">
        <f t="shared" si="1"/>
        <v>41338</v>
      </c>
      <c r="C31" s="3">
        <v>109.1</v>
      </c>
      <c r="D31" s="3">
        <v>110.95</v>
      </c>
      <c r="E31" s="3">
        <v>109.1</v>
      </c>
      <c r="F31" s="3">
        <v>110.68</v>
      </c>
      <c r="G31" s="3">
        <v>1.62</v>
      </c>
      <c r="H31" s="3">
        <v>0.0149</v>
      </c>
      <c r="I31" s="15">
        <v>142661.0</v>
      </c>
      <c r="J31" s="15">
        <v>286061.0</v>
      </c>
    </row>
    <row r="32">
      <c r="A32" s="8">
        <v>104.27</v>
      </c>
      <c r="B32" s="5">
        <f t="shared" si="1"/>
        <v>41337</v>
      </c>
      <c r="C32" s="3">
        <v>109.45</v>
      </c>
      <c r="D32" s="3">
        <v>109.82</v>
      </c>
      <c r="E32" s="3">
        <v>108.56</v>
      </c>
      <c r="F32" s="3">
        <v>109.06</v>
      </c>
      <c r="G32" s="3">
        <v>-0.35</v>
      </c>
      <c r="H32" s="6">
        <v>-0.0032</v>
      </c>
      <c r="I32" s="15">
        <v>160276.0</v>
      </c>
      <c r="J32" s="15">
        <v>275278.0</v>
      </c>
    </row>
    <row r="33">
      <c r="A33" s="11">
        <v>-1.52</v>
      </c>
      <c r="B33" s="5">
        <f t="shared" si="1"/>
        <v>41334</v>
      </c>
      <c r="C33" s="3">
        <v>109.93</v>
      </c>
      <c r="D33" s="3">
        <v>110.35</v>
      </c>
      <c r="E33" s="3">
        <v>108.88</v>
      </c>
      <c r="F33" s="3">
        <v>109.41</v>
      </c>
      <c r="G33" s="3">
        <v>-1.01</v>
      </c>
      <c r="H33" s="6">
        <v>-0.0091</v>
      </c>
      <c r="I33" s="15">
        <v>139008.0</v>
      </c>
      <c r="J33" s="15">
        <v>244905.0</v>
      </c>
    </row>
    <row r="34">
      <c r="A34" s="12">
        <v>-0.0144</v>
      </c>
      <c r="B34" s="5">
        <f t="shared" si="1"/>
        <v>41333</v>
      </c>
      <c r="C34" s="3">
        <v>111.2</v>
      </c>
      <c r="D34" s="3">
        <v>111.58</v>
      </c>
      <c r="E34" s="3">
        <v>109.91</v>
      </c>
      <c r="F34" s="3">
        <v>110.42</v>
      </c>
      <c r="G34" s="3">
        <v>-0.55</v>
      </c>
      <c r="H34" s="6">
        <v>-0.005</v>
      </c>
      <c r="I34" s="15">
        <v>126673.0</v>
      </c>
      <c r="J34" s="15">
        <v>238811.0</v>
      </c>
    </row>
    <row r="35">
      <c r="A35" s="17">
        <v>116868.0</v>
      </c>
      <c r="B35" s="5">
        <f t="shared" si="1"/>
        <v>41332</v>
      </c>
      <c r="C35" s="3">
        <v>111.98</v>
      </c>
      <c r="D35" s="3">
        <v>112.49</v>
      </c>
      <c r="E35" s="3">
        <v>110.76</v>
      </c>
      <c r="F35" s="3">
        <v>110.97</v>
      </c>
      <c r="G35" s="3">
        <v>-0.88</v>
      </c>
      <c r="H35" s="6">
        <v>-0.0079</v>
      </c>
      <c r="I35" s="15">
        <v>79733.0</v>
      </c>
      <c r="J35" s="15">
        <v>231944.0</v>
      </c>
    </row>
    <row r="36">
      <c r="A36" s="17">
        <v>82132.0</v>
      </c>
      <c r="B36" s="5">
        <f t="shared" si="1"/>
        <v>41331</v>
      </c>
      <c r="C36" s="3">
        <v>112.54</v>
      </c>
      <c r="D36" s="3">
        <v>113.43</v>
      </c>
      <c r="E36" s="3">
        <v>111.56</v>
      </c>
      <c r="F36" s="3">
        <v>111.85</v>
      </c>
      <c r="G36" s="3">
        <v>-1.66</v>
      </c>
      <c r="H36" s="6">
        <v>-0.0146</v>
      </c>
      <c r="I36" s="15">
        <v>103112.0</v>
      </c>
      <c r="J36" s="15">
        <v>231103.0</v>
      </c>
    </row>
    <row r="37">
      <c r="A37" s="7">
        <v>41374.0</v>
      </c>
      <c r="B37" s="5">
        <f t="shared" si="1"/>
        <v>41330</v>
      </c>
      <c r="C37" s="3">
        <v>113.26</v>
      </c>
      <c r="D37" s="3">
        <v>114.96</v>
      </c>
      <c r="E37" s="3">
        <v>112.45</v>
      </c>
      <c r="F37" s="3">
        <v>113.51</v>
      </c>
      <c r="G37" s="3">
        <v>0.3</v>
      </c>
      <c r="H37" s="3">
        <v>0.0026</v>
      </c>
      <c r="I37" s="15">
        <v>73894.0</v>
      </c>
      <c r="J37" s="15">
        <v>230539.0</v>
      </c>
    </row>
    <row r="38">
      <c r="A38" s="8">
        <v>106.19</v>
      </c>
      <c r="B38" s="5">
        <f t="shared" si="1"/>
        <v>41327</v>
      </c>
      <c r="C38" s="3">
        <v>112.83</v>
      </c>
      <c r="D38" s="3">
        <v>113.9</v>
      </c>
      <c r="E38" s="3">
        <v>112.73</v>
      </c>
      <c r="F38" s="3">
        <v>113.21</v>
      </c>
      <c r="G38" s="3">
        <v>0.53</v>
      </c>
      <c r="H38" s="3">
        <v>0.004699999999999999</v>
      </c>
      <c r="I38" s="15">
        <v>62424.0</v>
      </c>
      <c r="J38" s="15">
        <v>223251.0</v>
      </c>
    </row>
    <row r="39">
      <c r="A39" s="8">
        <v>106.47</v>
      </c>
      <c r="B39" s="5">
        <f t="shared" si="1"/>
        <v>41326</v>
      </c>
      <c r="C39" s="3">
        <v>114.25</v>
      </c>
      <c r="D39" s="3">
        <v>114.42</v>
      </c>
      <c r="E39" s="3">
        <v>112.5</v>
      </c>
      <c r="F39" s="3">
        <v>112.68</v>
      </c>
      <c r="G39" s="3">
        <v>-2.03</v>
      </c>
      <c r="H39" s="6">
        <v>-0.0177</v>
      </c>
      <c r="I39" s="15">
        <v>101567.0</v>
      </c>
      <c r="J39" s="15">
        <v>229449.0</v>
      </c>
    </row>
    <row r="40">
      <c r="A40" s="8">
        <v>105.16</v>
      </c>
      <c r="B40" s="5">
        <f t="shared" si="1"/>
        <v>41325</v>
      </c>
      <c r="C40" s="3">
        <v>116.44</v>
      </c>
      <c r="D40" s="3">
        <v>116.74</v>
      </c>
      <c r="E40" s="3">
        <v>114.15</v>
      </c>
      <c r="F40" s="3">
        <v>114.71</v>
      </c>
      <c r="G40" s="3">
        <v>-1.89</v>
      </c>
      <c r="H40" s="6">
        <v>-0.0162</v>
      </c>
      <c r="I40" s="15">
        <v>75862.0</v>
      </c>
      <c r="J40" s="15">
        <v>224827.0</v>
      </c>
    </row>
    <row r="41">
      <c r="A41" s="8">
        <v>105.79</v>
      </c>
      <c r="B41" s="5">
        <f t="shared" si="1"/>
        <v>41324</v>
      </c>
      <c r="C41" s="3">
        <v>116.6</v>
      </c>
      <c r="D41" s="3">
        <v>116.68</v>
      </c>
      <c r="E41" s="3">
        <v>115.69</v>
      </c>
      <c r="F41" s="3">
        <v>116.6</v>
      </c>
      <c r="G41" s="3">
        <v>0.14</v>
      </c>
      <c r="H41" s="3">
        <v>0.0012</v>
      </c>
      <c r="I41" s="15">
        <v>59267.0</v>
      </c>
      <c r="J41" s="15">
        <v>220314.0</v>
      </c>
    </row>
    <row r="42">
      <c r="A42" s="11">
        <v>-0.44</v>
      </c>
      <c r="B42" s="5">
        <f t="shared" si="1"/>
        <v>41323</v>
      </c>
      <c r="C42" s="3">
        <v>116.99</v>
      </c>
      <c r="D42" s="3">
        <v>117.28</v>
      </c>
      <c r="E42" s="3">
        <v>116.03</v>
      </c>
      <c r="F42" s="3">
        <v>116.46</v>
      </c>
      <c r="G42" s="3">
        <v>-0.3</v>
      </c>
      <c r="H42" s="6">
        <v>-0.0026</v>
      </c>
      <c r="I42" s="15">
        <v>24600.0</v>
      </c>
      <c r="J42" s="15">
        <v>218376.0</v>
      </c>
    </row>
    <row r="43">
      <c r="A43" s="12">
        <v>-0.0041</v>
      </c>
      <c r="B43" s="5">
        <f t="shared" si="1"/>
        <v>41320</v>
      </c>
      <c r="C43" s="3">
        <v>117.08</v>
      </c>
      <c r="D43" s="3">
        <v>117.21</v>
      </c>
      <c r="E43" s="3">
        <v>115.44</v>
      </c>
      <c r="F43" s="3">
        <v>116.76</v>
      </c>
      <c r="G43" s="3">
        <v>-0.37</v>
      </c>
      <c r="H43" s="6">
        <v>-0.0032</v>
      </c>
      <c r="I43" s="15">
        <v>73897.0</v>
      </c>
      <c r="J43" s="15">
        <v>218101.0</v>
      </c>
    </row>
    <row r="44">
      <c r="A44" s="17">
        <v>136064.0</v>
      </c>
      <c r="B44" s="5">
        <f t="shared" si="1"/>
        <v>41319</v>
      </c>
      <c r="C44" s="3">
        <v>117.02</v>
      </c>
      <c r="D44" s="3">
        <v>117.38</v>
      </c>
      <c r="E44" s="3">
        <v>116.39</v>
      </c>
      <c r="F44" s="3">
        <v>117.13</v>
      </c>
      <c r="G44" s="3">
        <v>0.13</v>
      </c>
      <c r="H44" s="3">
        <v>0.0011</v>
      </c>
      <c r="I44" s="15">
        <v>106074.0</v>
      </c>
      <c r="J44" s="15">
        <v>214703.0</v>
      </c>
    </row>
    <row r="45">
      <c r="A45" s="17">
        <v>93516.0</v>
      </c>
      <c r="B45" s="5">
        <f t="shared" si="1"/>
        <v>41318</v>
      </c>
      <c r="C45" s="3">
        <v>116.93</v>
      </c>
      <c r="D45" s="3">
        <v>117.43</v>
      </c>
      <c r="E45" s="3">
        <v>116.56</v>
      </c>
      <c r="F45" s="3">
        <v>117.0</v>
      </c>
      <c r="G45" s="3">
        <v>0.08</v>
      </c>
      <c r="H45" s="3">
        <v>7.000000000000001E-4</v>
      </c>
      <c r="I45" s="15">
        <v>74804.0</v>
      </c>
      <c r="J45" s="15">
        <v>206542.0</v>
      </c>
    </row>
    <row r="46">
      <c r="A46" s="7">
        <v>41373.0</v>
      </c>
      <c r="B46" s="5">
        <f t="shared" si="1"/>
        <v>41317</v>
      </c>
      <c r="C46" s="3">
        <v>116.51</v>
      </c>
      <c r="D46" s="3">
        <v>117.15</v>
      </c>
      <c r="E46" s="3">
        <v>116.05</v>
      </c>
      <c r="F46" s="3">
        <v>116.92</v>
      </c>
      <c r="G46" s="3">
        <v>0.56</v>
      </c>
      <c r="H46" s="3">
        <v>0.0048</v>
      </c>
      <c r="I46" s="15">
        <v>78766.0</v>
      </c>
      <c r="J46" s="15">
        <v>197995.0</v>
      </c>
    </row>
    <row r="47">
      <c r="A47" s="8">
        <v>104.78</v>
      </c>
      <c r="B47" s="5">
        <f t="shared" si="1"/>
        <v>41316</v>
      </c>
      <c r="C47" s="3">
        <v>116.86</v>
      </c>
      <c r="D47" s="3">
        <v>117.0</v>
      </c>
      <c r="E47" s="3">
        <v>115.62</v>
      </c>
      <c r="F47" s="3">
        <v>116.36</v>
      </c>
      <c r="G47" s="3">
        <v>-0.56</v>
      </c>
      <c r="H47" s="6">
        <v>-0.0048</v>
      </c>
      <c r="I47" s="15">
        <v>69223.0</v>
      </c>
      <c r="J47" s="15">
        <v>189129.0</v>
      </c>
    </row>
    <row r="48">
      <c r="A48" s="8">
        <v>106.5</v>
      </c>
      <c r="B48" s="5">
        <f t="shared" si="1"/>
        <v>41313</v>
      </c>
      <c r="C48" s="3">
        <v>115.68</v>
      </c>
      <c r="D48" s="3">
        <v>117.24</v>
      </c>
      <c r="E48" s="3">
        <v>115.46</v>
      </c>
      <c r="F48" s="3">
        <v>116.92</v>
      </c>
      <c r="G48" s="3">
        <v>1.49</v>
      </c>
      <c r="H48" s="3">
        <v>0.0129</v>
      </c>
      <c r="I48" s="15">
        <v>91279.0</v>
      </c>
      <c r="J48" s="15">
        <v>179775.0</v>
      </c>
    </row>
    <row r="49">
      <c r="A49" s="8">
        <v>104.27</v>
      </c>
      <c r="B49" s="5">
        <f t="shared" si="1"/>
        <v>41312</v>
      </c>
      <c r="C49" s="3">
        <v>115.16</v>
      </c>
      <c r="D49" s="3">
        <v>116.07</v>
      </c>
      <c r="E49" s="3">
        <v>114.92</v>
      </c>
      <c r="F49" s="3">
        <v>115.43</v>
      </c>
      <c r="G49" s="3">
        <v>0.44</v>
      </c>
      <c r="H49" s="3">
        <v>0.0038</v>
      </c>
      <c r="I49" s="15">
        <v>80613.0</v>
      </c>
      <c r="J49" s="15">
        <v>167288.0</v>
      </c>
    </row>
    <row r="50">
      <c r="A50" s="8">
        <v>106.23</v>
      </c>
      <c r="B50" s="5">
        <f t="shared" si="1"/>
        <v>41311</v>
      </c>
      <c r="C50" s="3">
        <v>114.65</v>
      </c>
      <c r="D50" s="3">
        <v>115.29</v>
      </c>
      <c r="E50" s="3">
        <v>113.97</v>
      </c>
      <c r="F50" s="3">
        <v>114.99</v>
      </c>
      <c r="G50" s="3">
        <v>0.3</v>
      </c>
      <c r="H50" s="3">
        <v>0.0026</v>
      </c>
      <c r="I50" s="15">
        <v>67253.0</v>
      </c>
      <c r="J50" s="15">
        <v>147382.0</v>
      </c>
    </row>
    <row r="51">
      <c r="A51" s="9">
        <f>+1.57</f>
        <v>1.57</v>
      </c>
      <c r="B51" s="5">
        <f t="shared" si="1"/>
        <v>41310</v>
      </c>
      <c r="C51" s="3">
        <v>113.71</v>
      </c>
      <c r="D51" s="3">
        <v>115.31</v>
      </c>
      <c r="E51" s="3">
        <v>113.27</v>
      </c>
      <c r="F51" s="3">
        <v>114.69</v>
      </c>
      <c r="G51" s="3">
        <v>0.83</v>
      </c>
      <c r="H51" s="3">
        <v>0.0073</v>
      </c>
      <c r="I51" s="15">
        <v>68842.0</v>
      </c>
      <c r="J51" s="15">
        <v>136183.0</v>
      </c>
    </row>
    <row r="52">
      <c r="A52" s="9">
        <f>+1.5%</f>
        <v>0.015</v>
      </c>
      <c r="B52" s="5">
        <f t="shared" si="1"/>
        <v>41309</v>
      </c>
      <c r="C52" s="3">
        <v>114.64</v>
      </c>
      <c r="D52" s="3">
        <v>114.85</v>
      </c>
      <c r="E52" s="3">
        <v>113.6</v>
      </c>
      <c r="F52" s="3">
        <v>113.86</v>
      </c>
      <c r="G52" s="3">
        <v>-1.11</v>
      </c>
      <c r="H52" s="6">
        <v>-0.0097</v>
      </c>
      <c r="I52" s="15">
        <v>56572.0</v>
      </c>
      <c r="J52" s="15">
        <v>132208.0</v>
      </c>
    </row>
    <row r="53">
      <c r="A53" s="16">
        <v>173294.0</v>
      </c>
      <c r="B53" s="5">
        <f t="shared" si="1"/>
        <v>41306</v>
      </c>
      <c r="C53" s="3">
        <v>113.84</v>
      </c>
      <c r="D53" s="3">
        <v>115.25</v>
      </c>
      <c r="E53" s="3">
        <v>113.53</v>
      </c>
      <c r="F53" s="3">
        <v>114.97</v>
      </c>
      <c r="G53" s="3">
        <v>1.28</v>
      </c>
      <c r="H53" s="3">
        <v>0.0113</v>
      </c>
      <c r="I53" s="15">
        <v>67506.0</v>
      </c>
      <c r="J53" s="15">
        <v>123024.0</v>
      </c>
    </row>
    <row r="54">
      <c r="A54" s="16">
        <v>107056.0</v>
      </c>
      <c r="B54" s="5">
        <f t="shared" si="1"/>
        <v>41305</v>
      </c>
      <c r="C54" s="3">
        <v>113.11</v>
      </c>
      <c r="D54" s="3">
        <v>113.88</v>
      </c>
      <c r="E54" s="3">
        <v>112.46</v>
      </c>
      <c r="F54" s="3">
        <v>113.69</v>
      </c>
      <c r="G54" s="3">
        <v>0.61</v>
      </c>
      <c r="H54" s="3">
        <v>0.0054</v>
      </c>
      <c r="I54" s="15">
        <v>43622.0</v>
      </c>
      <c r="J54" s="15">
        <v>118277.0</v>
      </c>
    </row>
    <row r="55">
      <c r="A55" s="7">
        <v>41372.0</v>
      </c>
      <c r="B55" s="5">
        <f t="shared" si="1"/>
        <v>41304</v>
      </c>
      <c r="C55" s="3">
        <v>112.38</v>
      </c>
      <c r="D55" s="3">
        <v>113.34</v>
      </c>
      <c r="E55" s="3">
        <v>112.14</v>
      </c>
      <c r="F55" s="3">
        <v>113.08</v>
      </c>
      <c r="G55" s="3">
        <v>0.67</v>
      </c>
      <c r="H55" s="3">
        <v>0.006</v>
      </c>
      <c r="I55" s="15">
        <v>57831.0</v>
      </c>
      <c r="J55" s="15">
        <v>113340.0</v>
      </c>
    </row>
    <row r="56">
      <c r="A56" s="8">
        <v>104.28</v>
      </c>
      <c r="B56" s="5">
        <f t="shared" si="1"/>
        <v>41303</v>
      </c>
      <c r="C56" s="3">
        <v>111.59</v>
      </c>
      <c r="D56" s="3">
        <v>112.54</v>
      </c>
      <c r="E56" s="3">
        <v>111.22</v>
      </c>
      <c r="F56" s="3">
        <v>112.41</v>
      </c>
      <c r="G56" s="3">
        <v>0.89</v>
      </c>
      <c r="H56" s="3">
        <v>0.008</v>
      </c>
      <c r="I56" s="15">
        <v>63350.0</v>
      </c>
      <c r="J56" s="15">
        <v>106804.0</v>
      </c>
    </row>
    <row r="57">
      <c r="A57" s="8">
        <v>105.55</v>
      </c>
      <c r="B57" s="5">
        <f t="shared" si="1"/>
        <v>41302</v>
      </c>
      <c r="C57" s="3">
        <v>111.27</v>
      </c>
      <c r="D57" s="3">
        <v>111.8</v>
      </c>
      <c r="E57" s="3">
        <v>110.68</v>
      </c>
      <c r="F57" s="3">
        <v>111.52</v>
      </c>
      <c r="G57" s="3">
        <v>0.25</v>
      </c>
      <c r="H57" s="3">
        <v>0.0022</v>
      </c>
      <c r="I57" s="15">
        <v>48378.0</v>
      </c>
      <c r="J57" s="15">
        <v>105422.0</v>
      </c>
    </row>
    <row r="58">
      <c r="A58" s="8">
        <v>103.4</v>
      </c>
      <c r="B58" s="5">
        <f t="shared" si="1"/>
        <v>41299</v>
      </c>
      <c r="C58" s="3">
        <v>111.4</v>
      </c>
      <c r="D58" s="3">
        <v>111.85</v>
      </c>
      <c r="E58" s="3">
        <v>110.87</v>
      </c>
      <c r="F58" s="3">
        <v>111.27</v>
      </c>
      <c r="G58" s="3">
        <v>-0.14</v>
      </c>
      <c r="H58" s="6">
        <v>-0.0013</v>
      </c>
      <c r="I58" s="15">
        <v>54503.0</v>
      </c>
      <c r="J58" s="15">
        <v>105053.0</v>
      </c>
    </row>
    <row r="59">
      <c r="A59" s="8">
        <v>104.66</v>
      </c>
      <c r="B59" s="5">
        <f t="shared" si="1"/>
        <v>41298</v>
      </c>
      <c r="C59" s="3">
        <v>110.73</v>
      </c>
      <c r="D59" s="3">
        <v>111.67</v>
      </c>
      <c r="E59" s="3">
        <v>110.38</v>
      </c>
      <c r="F59" s="3">
        <v>111.41</v>
      </c>
      <c r="G59" s="3">
        <v>0.59</v>
      </c>
      <c r="H59" s="3">
        <v>0.0053</v>
      </c>
      <c r="I59" s="15">
        <v>54050.0</v>
      </c>
      <c r="J59" s="15">
        <v>100741.0</v>
      </c>
    </row>
    <row r="60">
      <c r="A60" s="9">
        <f>+0.54</f>
        <v>0.54</v>
      </c>
      <c r="B60" s="5">
        <f t="shared" si="1"/>
        <v>41297</v>
      </c>
      <c r="C60" s="3">
        <v>110.69</v>
      </c>
      <c r="D60" s="3">
        <v>111.16</v>
      </c>
      <c r="E60" s="3">
        <v>110.2</v>
      </c>
      <c r="F60" s="3">
        <v>110.82</v>
      </c>
      <c r="G60" s="3">
        <v>0.24</v>
      </c>
      <c r="H60" s="3">
        <v>0.0022</v>
      </c>
      <c r="I60" s="15">
        <v>76907.0</v>
      </c>
      <c r="J60" s="15">
        <v>101571.0</v>
      </c>
    </row>
    <row r="61">
      <c r="A61" s="9">
        <f>+0.52%</f>
        <v>0.0052</v>
      </c>
      <c r="B61" s="5">
        <f t="shared" si="1"/>
        <v>41296</v>
      </c>
      <c r="C61" s="3">
        <v>110.07</v>
      </c>
      <c r="D61" s="3">
        <v>110.78</v>
      </c>
      <c r="E61" s="3">
        <v>109.67</v>
      </c>
      <c r="F61" s="3">
        <v>110.58</v>
      </c>
      <c r="G61" s="3">
        <v>0.51</v>
      </c>
      <c r="H61" s="3">
        <v>0.0046</v>
      </c>
      <c r="I61" s="15">
        <v>48248.0</v>
      </c>
      <c r="J61" s="15">
        <v>95828.0</v>
      </c>
    </row>
    <row r="62">
      <c r="A62" s="16">
        <v>245683.0</v>
      </c>
      <c r="B62" s="5">
        <f t="shared" si="1"/>
        <v>41295</v>
      </c>
      <c r="C62" s="3">
        <v>110.05</v>
      </c>
      <c r="D62" s="3">
        <v>110.24</v>
      </c>
      <c r="E62" s="3">
        <v>109.66</v>
      </c>
      <c r="F62" s="3">
        <v>110.07</v>
      </c>
      <c r="G62" s="3">
        <v>-0.1</v>
      </c>
      <c r="H62" s="6">
        <v>-9.0E-4</v>
      </c>
      <c r="I62" s="15">
        <v>20928.0</v>
      </c>
      <c r="J62" s="15">
        <v>92045.0</v>
      </c>
    </row>
    <row r="63">
      <c r="A63" s="16">
        <v>120452.0</v>
      </c>
      <c r="B63" s="5">
        <f t="shared" si="1"/>
        <v>41292</v>
      </c>
      <c r="C63" s="3">
        <v>109.54</v>
      </c>
      <c r="D63" s="3">
        <v>110.23</v>
      </c>
      <c r="E63" s="3">
        <v>108.98</v>
      </c>
      <c r="F63" s="3">
        <v>110.17</v>
      </c>
      <c r="G63" s="3">
        <v>0.53</v>
      </c>
      <c r="H63" s="3">
        <v>0.0048</v>
      </c>
      <c r="I63" s="15">
        <v>43051.0</v>
      </c>
      <c r="J63" s="15">
        <v>91962.0</v>
      </c>
    </row>
    <row r="64">
      <c r="A64" s="7">
        <v>41369.0</v>
      </c>
      <c r="B64" s="5">
        <f t="shared" si="1"/>
        <v>41291</v>
      </c>
      <c r="C64" s="3">
        <v>108.44</v>
      </c>
      <c r="D64" s="3">
        <v>109.96</v>
      </c>
      <c r="E64" s="3">
        <v>108.14</v>
      </c>
      <c r="F64" s="3">
        <v>109.64</v>
      </c>
      <c r="G64" s="3">
        <v>1.35</v>
      </c>
      <c r="H64" s="3">
        <v>0.0125</v>
      </c>
      <c r="I64" s="15">
        <v>61695.0</v>
      </c>
      <c r="J64" s="15">
        <v>89472.0</v>
      </c>
    </row>
    <row r="65">
      <c r="A65" s="8">
        <v>106.49</v>
      </c>
      <c r="B65" s="5">
        <f t="shared" si="1"/>
        <v>41290</v>
      </c>
      <c r="C65" s="3">
        <v>108.39</v>
      </c>
      <c r="D65" s="3">
        <v>108.91</v>
      </c>
      <c r="E65" s="3">
        <v>107.96</v>
      </c>
      <c r="F65" s="3">
        <v>108.29</v>
      </c>
      <c r="G65" s="3" t="s">
        <v>10</v>
      </c>
      <c r="H65" s="3" t="s">
        <v>10</v>
      </c>
      <c r="I65" s="15">
        <v>34487.0</v>
      </c>
      <c r="J65" s="15">
        <v>82855.0</v>
      </c>
    </row>
    <row r="66">
      <c r="A66" s="8">
        <v>106.65</v>
      </c>
      <c r="B66" s="5">
        <f t="shared" si="1"/>
        <v>41289</v>
      </c>
      <c r="C66" s="3">
        <v>109.56</v>
      </c>
      <c r="D66" s="3">
        <v>110.0</v>
      </c>
      <c r="E66" s="3">
        <v>108.2</v>
      </c>
      <c r="F66" s="3">
        <v>108.29</v>
      </c>
      <c r="G66" s="3">
        <v>-1.31</v>
      </c>
      <c r="H66" s="6">
        <v>-0.012</v>
      </c>
      <c r="I66" s="15">
        <v>40677.0</v>
      </c>
      <c r="J66" s="15">
        <v>81992.0</v>
      </c>
    </row>
    <row r="67">
      <c r="A67" s="8">
        <v>103.62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104.12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-2.22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-0.0209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273972.0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160324.0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41368.0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107.07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108.06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105.29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106.34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-0.77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-0.0072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284409.0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187862.0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41367.0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110.28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110.43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106.78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107.11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-3.58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-0.0323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304648.0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200211.0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41366.0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111.07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111.79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110.0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110.69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-0.39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-0.0035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205635.0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217344.0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41365.0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110.15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111.33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109.38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111.08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+1.06</f>
        <v>1.06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+0.96%</f>
        <v>0.0096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102135.0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235389.0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41361.0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109.85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110.1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108.98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110.02</v>
      </c>
      <c r="B113" s="3" t="str">
        <f t="shared" si="1"/>
        <v/>
      </c>
    </row>
    <row r="114">
      <c r="A114" s="9">
        <f>+0.33</f>
        <v>0.33</v>
      </c>
      <c r="B114" s="3" t="str">
        <f t="shared" si="1"/>
        <v>#REF!</v>
      </c>
    </row>
    <row r="115">
      <c r="A115" s="9">
        <f>+0.3%</f>
        <v>0.003</v>
      </c>
      <c r="B115" s="3" t="str">
        <f t="shared" si="1"/>
        <v>#REF!</v>
      </c>
    </row>
    <row r="116">
      <c r="A116" s="16">
        <v>164923.0</v>
      </c>
      <c r="B116" s="3" t="str">
        <f t="shared" si="1"/>
        <v>#REF!</v>
      </c>
    </row>
    <row r="117">
      <c r="A117" s="16">
        <v>240679.0</v>
      </c>
      <c r="B117" s="3" t="str">
        <f t="shared" si="1"/>
        <v>#REF!</v>
      </c>
    </row>
    <row r="118">
      <c r="A118" s="7">
        <v>41360.0</v>
      </c>
      <c r="B118" s="3" t="str">
        <f t="shared" si="1"/>
        <v>#REF!</v>
      </c>
    </row>
    <row r="119">
      <c r="A119" s="8">
        <v>109.4</v>
      </c>
      <c r="B119" s="3" t="str">
        <f t="shared" si="1"/>
        <v>#REF!</v>
      </c>
    </row>
    <row r="120">
      <c r="A120" s="8">
        <v>109.98</v>
      </c>
      <c r="B120" s="3" t="str">
        <f t="shared" si="1"/>
        <v>#REF!</v>
      </c>
    </row>
    <row r="121">
      <c r="A121" s="8">
        <v>108.85</v>
      </c>
      <c r="B121" s="3" t="str">
        <f t="shared" si="1"/>
        <v>#REF!</v>
      </c>
    </row>
    <row r="122">
      <c r="A122" s="8">
        <v>109.69</v>
      </c>
      <c r="B122" s="3" t="str">
        <f t="shared" si="1"/>
        <v>#REF!</v>
      </c>
    </row>
    <row r="123">
      <c r="A123" s="9">
        <f>+0.33</f>
        <v>0.33</v>
      </c>
      <c r="B123" s="3" t="str">
        <f t="shared" si="1"/>
        <v>#REF!</v>
      </c>
    </row>
    <row r="124">
      <c r="A124" s="9">
        <f>+0.3%</f>
        <v>0.003</v>
      </c>
      <c r="B124" s="3" t="str">
        <f t="shared" si="1"/>
        <v>#REF!</v>
      </c>
    </row>
    <row r="125">
      <c r="A125" s="16">
        <v>217511.0</v>
      </c>
      <c r="B125" s="3" t="str">
        <f t="shared" si="1"/>
        <v>#REF!</v>
      </c>
    </row>
    <row r="126">
      <c r="A126" s="16">
        <v>254145.0</v>
      </c>
      <c r="B126" s="3" t="str">
        <f t="shared" si="1"/>
        <v>#REF!</v>
      </c>
    </row>
    <row r="127">
      <c r="A127" s="7">
        <v>41359.0</v>
      </c>
      <c r="B127" s="3" t="str">
        <f t="shared" si="1"/>
        <v>#REF!</v>
      </c>
    </row>
    <row r="128">
      <c r="A128" s="8">
        <v>108.11</v>
      </c>
      <c r="B128" s="3" t="str">
        <f t="shared" si="1"/>
        <v>#REF!</v>
      </c>
    </row>
    <row r="129">
      <c r="A129" s="8">
        <v>109.59</v>
      </c>
      <c r="B129" s="3" t="str">
        <f t="shared" si="1"/>
        <v>#REF!</v>
      </c>
    </row>
    <row r="130">
      <c r="A130" s="8">
        <v>107.71</v>
      </c>
      <c r="B130" s="3" t="str">
        <f t="shared" si="1"/>
        <v>#REF!</v>
      </c>
    </row>
    <row r="131">
      <c r="A131" s="8">
        <v>109.36</v>
      </c>
      <c r="B131" s="3" t="str">
        <f t="shared" si="1"/>
        <v>#REF!</v>
      </c>
    </row>
    <row r="132">
      <c r="A132" s="9">
        <f>+1.19</f>
        <v>1.19</v>
      </c>
      <c r="B132" s="3" t="str">
        <f t="shared" si="1"/>
        <v>#REF!</v>
      </c>
    </row>
    <row r="133">
      <c r="A133" s="9">
        <f>+1.1%</f>
        <v>0.011</v>
      </c>
      <c r="B133" s="3" t="str">
        <f t="shared" si="1"/>
        <v>#REF!</v>
      </c>
    </row>
    <row r="134">
      <c r="A134" s="16">
        <v>207355.0</v>
      </c>
      <c r="B134" s="3" t="str">
        <f t="shared" si="1"/>
        <v>#REF!</v>
      </c>
    </row>
    <row r="135">
      <c r="A135" s="16">
        <v>268278.0</v>
      </c>
      <c r="B135" s="3" t="str">
        <f t="shared" si="1"/>
        <v>#REF!</v>
      </c>
    </row>
    <row r="136">
      <c r="A136" s="7">
        <v>41358.0</v>
      </c>
      <c r="B136" s="3" t="str">
        <f t="shared" si="1"/>
        <v>#REF!</v>
      </c>
    </row>
    <row r="137">
      <c r="A137" s="8">
        <v>106.86</v>
      </c>
      <c r="B137" s="3" t="str">
        <f t="shared" si="1"/>
        <v>#REF!</v>
      </c>
    </row>
    <row r="138">
      <c r="A138" s="8">
        <v>109.07</v>
      </c>
      <c r="B138" s="3" t="str">
        <f t="shared" si="1"/>
        <v>#REF!</v>
      </c>
    </row>
    <row r="139">
      <c r="A139" s="8">
        <v>106.8</v>
      </c>
      <c r="B139" s="3" t="str">
        <f t="shared" si="1"/>
        <v>#REF!</v>
      </c>
    </row>
    <row r="140">
      <c r="A140" s="8">
        <v>108.17</v>
      </c>
      <c r="B140" s="3" t="str">
        <f t="shared" si="1"/>
        <v>#REF!</v>
      </c>
    </row>
    <row r="141">
      <c r="A141" s="9">
        <f>+0.51</f>
        <v>0.51</v>
      </c>
      <c r="B141" s="3" t="str">
        <f t="shared" si="1"/>
        <v>#REF!</v>
      </c>
    </row>
    <row r="142">
      <c r="A142" s="9">
        <f>+0.47%</f>
        <v>0.0047</v>
      </c>
      <c r="B142" s="3" t="str">
        <f t="shared" si="1"/>
        <v>#REF!</v>
      </c>
    </row>
    <row r="143">
      <c r="A143" s="16">
        <v>199187.0</v>
      </c>
      <c r="B143" s="3" t="str">
        <f t="shared" si="1"/>
        <v>#REF!</v>
      </c>
    </row>
    <row r="144">
      <c r="A144" s="16">
        <v>273232.0</v>
      </c>
      <c r="B144" s="3" t="str">
        <f t="shared" si="1"/>
        <v>#REF!</v>
      </c>
    </row>
    <row r="145">
      <c r="A145" s="7">
        <v>41355.0</v>
      </c>
      <c r="B145" s="3" t="str">
        <f t="shared" si="1"/>
        <v>#REF!</v>
      </c>
    </row>
    <row r="146">
      <c r="A146" s="8">
        <v>107.31</v>
      </c>
      <c r="B146" s="3" t="str">
        <f t="shared" si="1"/>
        <v>#REF!</v>
      </c>
    </row>
    <row r="147">
      <c r="A147" s="8">
        <v>107.96</v>
      </c>
      <c r="B147" s="3" t="str">
        <f t="shared" si="1"/>
        <v>#REF!</v>
      </c>
    </row>
    <row r="148">
      <c r="A148" s="8">
        <v>106.9</v>
      </c>
      <c r="B148" s="3" t="str">
        <f t="shared" si="1"/>
        <v>#REF!</v>
      </c>
    </row>
    <row r="149">
      <c r="A149" s="8">
        <v>107.66</v>
      </c>
      <c r="B149" s="3" t="str">
        <f t="shared" si="1"/>
        <v>#REF!</v>
      </c>
    </row>
    <row r="150">
      <c r="A150" s="9">
        <f>+0.19</f>
        <v>0.19</v>
      </c>
      <c r="B150" s="3" t="str">
        <f t="shared" si="1"/>
        <v>#REF!</v>
      </c>
    </row>
    <row r="151">
      <c r="A151" s="9">
        <f>+0.18%</f>
        <v>0.0018</v>
      </c>
      <c r="B151" s="3" t="str">
        <f t="shared" si="1"/>
        <v>#REF!</v>
      </c>
    </row>
    <row r="152">
      <c r="A152" s="16">
        <v>174361.0</v>
      </c>
      <c r="B152" s="3" t="str">
        <f t="shared" si="1"/>
        <v>#REF!</v>
      </c>
    </row>
    <row r="153">
      <c r="A153" s="16">
        <v>282251.0</v>
      </c>
      <c r="B153" s="3" t="str">
        <f t="shared" si="1"/>
        <v>#REF!</v>
      </c>
    </row>
    <row r="154">
      <c r="A154" s="7">
        <v>41354.0</v>
      </c>
      <c r="B154" s="3" t="str">
        <f t="shared" si="1"/>
        <v>#REF!</v>
      </c>
    </row>
    <row r="155">
      <c r="A155" s="8">
        <v>108.48</v>
      </c>
      <c r="B155" s="3" t="str">
        <f t="shared" si="1"/>
        <v>#REF!</v>
      </c>
    </row>
    <row r="156">
      <c r="A156" s="8">
        <v>108.75</v>
      </c>
      <c r="B156" s="3" t="str">
        <f t="shared" si="1"/>
        <v>#REF!</v>
      </c>
    </row>
    <row r="157">
      <c r="A157" s="8">
        <v>107.08</v>
      </c>
      <c r="B157" s="3" t="str">
        <f t="shared" si="1"/>
        <v>#REF!</v>
      </c>
    </row>
    <row r="158">
      <c r="A158" s="8">
        <v>107.47</v>
      </c>
      <c r="B158" s="3" t="str">
        <f t="shared" si="1"/>
        <v>#REF!</v>
      </c>
    </row>
    <row r="159">
      <c r="A159" s="11">
        <v>-1.25</v>
      </c>
      <c r="B159" s="3" t="str">
        <f t="shared" si="1"/>
        <v>#REF!</v>
      </c>
    </row>
    <row r="160">
      <c r="A160" s="12">
        <v>-0.0115</v>
      </c>
      <c r="B160" s="3" t="str">
        <f t="shared" si="1"/>
        <v>#REF!</v>
      </c>
    </row>
    <row r="161">
      <c r="A161" s="17">
        <v>208386.0</v>
      </c>
      <c r="B161" s="3" t="str">
        <f t="shared" si="1"/>
        <v>#REF!</v>
      </c>
    </row>
    <row r="162">
      <c r="A162" s="17">
        <v>287823.0</v>
      </c>
      <c r="B162" s="3" t="str">
        <f t="shared" si="1"/>
        <v>#REF!</v>
      </c>
    </row>
    <row r="163">
      <c r="A163" s="7">
        <v>41353.0</v>
      </c>
      <c r="B163" s="3" t="str">
        <f t="shared" si="1"/>
        <v>#REF!</v>
      </c>
    </row>
    <row r="164">
      <c r="A164" s="8">
        <v>107.59</v>
      </c>
      <c r="B164" s="3" t="str">
        <f t="shared" si="1"/>
        <v>#REF!</v>
      </c>
    </row>
    <row r="165">
      <c r="A165" s="8">
        <v>108.92</v>
      </c>
      <c r="B165" s="3" t="str">
        <f t="shared" si="1"/>
        <v>#REF!</v>
      </c>
    </row>
    <row r="166">
      <c r="A166" s="8">
        <v>107.55</v>
      </c>
      <c r="B166" s="3" t="str">
        <f t="shared" si="1"/>
        <v>#REF!</v>
      </c>
    </row>
    <row r="167">
      <c r="A167" s="8">
        <v>108.72</v>
      </c>
      <c r="B167" s="3" t="str">
        <f t="shared" si="1"/>
        <v>#REF!</v>
      </c>
    </row>
    <row r="168">
      <c r="A168" s="9">
        <f>+1.27</f>
        <v>1.27</v>
      </c>
      <c r="B168" s="3" t="str">
        <f t="shared" si="1"/>
        <v>#REF!</v>
      </c>
    </row>
    <row r="169">
      <c r="A169" s="9">
        <f>+1.18%</f>
        <v>0.0118</v>
      </c>
      <c r="B169" s="3" t="str">
        <f t="shared" si="1"/>
        <v>#REF!</v>
      </c>
    </row>
    <row r="170">
      <c r="A170" s="16">
        <v>186305.0</v>
      </c>
      <c r="B170" s="3" t="str">
        <f t="shared" si="1"/>
        <v>#REF!</v>
      </c>
    </row>
    <row r="171">
      <c r="A171" s="16">
        <v>287717.0</v>
      </c>
      <c r="B171" s="3" t="str">
        <f t="shared" si="1"/>
        <v>#REF!</v>
      </c>
    </row>
    <row r="172">
      <c r="A172" s="7">
        <v>41352.0</v>
      </c>
      <c r="B172" s="3" t="str">
        <f t="shared" si="1"/>
        <v>#REF!</v>
      </c>
    </row>
    <row r="173">
      <c r="A173" s="8">
        <v>109.41</v>
      </c>
      <c r="B173" s="3" t="str">
        <f t="shared" si="1"/>
        <v>#REF!</v>
      </c>
    </row>
    <row r="174">
      <c r="A174" s="8">
        <v>109.54</v>
      </c>
      <c r="B174" s="3" t="str">
        <f t="shared" si="1"/>
        <v>#REF!</v>
      </c>
    </row>
    <row r="175">
      <c r="A175" s="8">
        <v>107.25</v>
      </c>
      <c r="B175" s="3" t="str">
        <f t="shared" si="1"/>
        <v>#REF!</v>
      </c>
    </row>
    <row r="176">
      <c r="A176" s="8">
        <v>107.45</v>
      </c>
      <c r="B176" s="3" t="str">
        <f t="shared" si="1"/>
        <v>#REF!</v>
      </c>
    </row>
    <row r="177">
      <c r="A177" s="11">
        <v>-2.06</v>
      </c>
      <c r="B177" s="3" t="str">
        <f t="shared" si="1"/>
        <v>#REF!</v>
      </c>
    </row>
    <row r="178">
      <c r="A178" s="12">
        <v>-0.0188</v>
      </c>
      <c r="B178" s="3" t="str">
        <f t="shared" si="1"/>
        <v>#REF!</v>
      </c>
    </row>
    <row r="179">
      <c r="A179" s="17">
        <v>226677.0</v>
      </c>
      <c r="B179" s="3" t="str">
        <f t="shared" si="1"/>
        <v>#REF!</v>
      </c>
    </row>
    <row r="180">
      <c r="A180" s="17">
        <v>294466.0</v>
      </c>
      <c r="B180" s="3" t="str">
        <f t="shared" si="1"/>
        <v>#REF!</v>
      </c>
    </row>
    <row r="181">
      <c r="A181" s="7">
        <v>41351.0</v>
      </c>
      <c r="B181" s="3" t="str">
        <f t="shared" si="1"/>
        <v>#REF!</v>
      </c>
    </row>
    <row r="182">
      <c r="A182" s="8">
        <v>109.83</v>
      </c>
      <c r="B182" s="3" t="str">
        <f t="shared" si="1"/>
        <v>#REF!</v>
      </c>
    </row>
    <row r="183">
      <c r="A183" s="8">
        <v>109.83</v>
      </c>
      <c r="B183" s="3" t="str">
        <f t="shared" si="1"/>
        <v>#REF!</v>
      </c>
    </row>
    <row r="184">
      <c r="A184" s="8">
        <v>107.78</v>
      </c>
      <c r="B184" s="3" t="str">
        <f t="shared" si="1"/>
        <v>#REF!</v>
      </c>
    </row>
    <row r="185">
      <c r="A185" s="8">
        <v>109.51</v>
      </c>
      <c r="B185" s="3" t="str">
        <f t="shared" si="1"/>
        <v>#REF!</v>
      </c>
    </row>
    <row r="186">
      <c r="A186" s="11">
        <v>-0.31</v>
      </c>
      <c r="B186" s="3" t="str">
        <f t="shared" si="1"/>
        <v>#REF!</v>
      </c>
    </row>
    <row r="187">
      <c r="A187" s="12">
        <v>-0.0028</v>
      </c>
      <c r="B187" s="3" t="str">
        <f t="shared" si="1"/>
        <v>#REF!</v>
      </c>
    </row>
    <row r="188">
      <c r="A188" s="17">
        <v>180934.0</v>
      </c>
      <c r="B188" s="3" t="str">
        <f t="shared" si="1"/>
        <v>#REF!</v>
      </c>
    </row>
    <row r="189">
      <c r="A189" s="17">
        <v>297776.0</v>
      </c>
      <c r="B189" s="3" t="str">
        <f t="shared" si="1"/>
        <v>#REF!</v>
      </c>
    </row>
    <row r="190">
      <c r="A190" s="7">
        <v>41348.0</v>
      </c>
      <c r="B190" s="3" t="str">
        <f t="shared" si="1"/>
        <v>#REF!</v>
      </c>
    </row>
    <row r="191">
      <c r="A191" s="8">
        <v>109.32</v>
      </c>
      <c r="B191" s="3" t="str">
        <f t="shared" si="1"/>
        <v>#REF!</v>
      </c>
    </row>
    <row r="192">
      <c r="A192" s="8">
        <v>110.53</v>
      </c>
      <c r="B192" s="3" t="str">
        <f t="shared" si="1"/>
        <v>#REF!</v>
      </c>
    </row>
    <row r="193">
      <c r="A193" s="8">
        <v>109.02</v>
      </c>
      <c r="B193" s="3" t="str">
        <f t="shared" si="1"/>
        <v>#REF!</v>
      </c>
    </row>
    <row r="194">
      <c r="A194" s="8">
        <v>109.82</v>
      </c>
      <c r="B194" s="3" t="str">
        <f t="shared" si="1"/>
        <v>#REF!</v>
      </c>
    </row>
    <row r="195">
      <c r="A195" s="9">
        <f>+0.86</f>
        <v>0.86</v>
      </c>
      <c r="B195" s="3" t="str">
        <f t="shared" si="1"/>
        <v>#REF!</v>
      </c>
    </row>
    <row r="196">
      <c r="A196" s="9">
        <f>+0.79%</f>
        <v>0.0079</v>
      </c>
      <c r="B196" s="3" t="str">
        <f t="shared" si="1"/>
        <v>#REF!</v>
      </c>
    </row>
    <row r="197">
      <c r="A197" s="16">
        <v>186110.0</v>
      </c>
      <c r="B197" s="3" t="str">
        <f t="shared" si="1"/>
        <v>#REF!</v>
      </c>
    </row>
    <row r="198">
      <c r="A198" s="16">
        <v>303149.0</v>
      </c>
      <c r="B198" s="3" t="str">
        <f t="shared" si="1"/>
        <v>#REF!</v>
      </c>
    </row>
    <row r="199">
      <c r="A199" s="7">
        <v>41347.0</v>
      </c>
      <c r="B199" s="3" t="str">
        <f t="shared" si="1"/>
        <v>#REF!</v>
      </c>
    </row>
    <row r="200">
      <c r="A200" s="8">
        <v>108.03</v>
      </c>
      <c r="B200" s="3" t="str">
        <f t="shared" si="1"/>
        <v>#REF!</v>
      </c>
    </row>
    <row r="201">
      <c r="A201" s="8">
        <v>109.43</v>
      </c>
      <c r="B201" s="3" t="str">
        <f t="shared" si="1"/>
        <v>#REF!</v>
      </c>
    </row>
    <row r="202">
      <c r="A202" s="8">
        <v>107.84</v>
      </c>
      <c r="B202" s="3" t="str">
        <f t="shared" si="1"/>
        <v>#REF!</v>
      </c>
    </row>
    <row r="203">
      <c r="A203" s="8">
        <v>108.96</v>
      </c>
      <c r="B203" s="3" t="str">
        <f t="shared" si="1"/>
        <v>#REF!</v>
      </c>
    </row>
    <row r="204">
      <c r="A204" s="9">
        <f>+0.72</f>
        <v>0.72</v>
      </c>
      <c r="B204" s="3" t="str">
        <f t="shared" si="1"/>
        <v>#REF!</v>
      </c>
    </row>
    <row r="205">
      <c r="A205" s="9">
        <f>+0.67%</f>
        <v>0.0067</v>
      </c>
      <c r="B205" s="3" t="str">
        <f t="shared" si="1"/>
        <v>#REF!</v>
      </c>
    </row>
    <row r="206">
      <c r="A206" s="16">
        <v>232412.0</v>
      </c>
      <c r="B206" s="3" t="str">
        <f t="shared" si="1"/>
        <v>#REF!</v>
      </c>
    </row>
    <row r="207">
      <c r="A207" s="16">
        <v>318605.0</v>
      </c>
      <c r="B207" s="3" t="str">
        <f t="shared" si="1"/>
        <v>#REF!</v>
      </c>
    </row>
    <row r="208">
      <c r="A208" s="7">
        <v>41346.0</v>
      </c>
      <c r="B208" s="3" t="str">
        <f t="shared" si="1"/>
        <v>#REF!</v>
      </c>
    </row>
    <row r="209">
      <c r="A209" s="8">
        <v>109.21</v>
      </c>
      <c r="B209" s="3" t="str">
        <f t="shared" si="1"/>
        <v>#REF!</v>
      </c>
    </row>
    <row r="210">
      <c r="A210" s="8">
        <v>109.5</v>
      </c>
      <c r="B210" s="3" t="str">
        <f t="shared" si="1"/>
        <v>#REF!</v>
      </c>
    </row>
    <row r="211">
      <c r="A211" s="8">
        <v>107.66</v>
      </c>
      <c r="B211" s="3" t="str">
        <f t="shared" si="1"/>
        <v>#REF!</v>
      </c>
    </row>
    <row r="212">
      <c r="A212" s="8">
        <v>108.24</v>
      </c>
      <c r="B212" s="3" t="str">
        <f t="shared" si="1"/>
        <v>#REF!</v>
      </c>
    </row>
    <row r="213">
      <c r="A213" s="11">
        <v>-0.99</v>
      </c>
      <c r="B213" s="3" t="str">
        <f t="shared" si="1"/>
        <v>#REF!</v>
      </c>
    </row>
    <row r="214">
      <c r="A214" s="12">
        <v>-0.0091</v>
      </c>
      <c r="B214" s="3" t="str">
        <f t="shared" si="1"/>
        <v>#REF!</v>
      </c>
    </row>
    <row r="215">
      <c r="A215" s="17">
        <v>284032.0</v>
      </c>
      <c r="B215" s="3" t="str">
        <f t="shared" si="1"/>
        <v>#REF!</v>
      </c>
    </row>
    <row r="216">
      <c r="A216" s="17">
        <v>320576.0</v>
      </c>
      <c r="B216" s="3" t="str">
        <f t="shared" si="1"/>
        <v>#REF!</v>
      </c>
    </row>
    <row r="217">
      <c r="A217" s="7">
        <v>41345.0</v>
      </c>
      <c r="B217" s="3" t="str">
        <f t="shared" si="1"/>
        <v>#REF!</v>
      </c>
    </row>
    <row r="218">
      <c r="A218" s="8">
        <v>109.6</v>
      </c>
      <c r="B218" s="3" t="str">
        <f t="shared" si="1"/>
        <v>#REF!</v>
      </c>
    </row>
    <row r="219">
      <c r="A219" s="8">
        <v>110.71</v>
      </c>
      <c r="B219" s="3" t="str">
        <f t="shared" si="1"/>
        <v>#REF!</v>
      </c>
    </row>
    <row r="220">
      <c r="A220" s="8">
        <v>108.89</v>
      </c>
      <c r="B220" s="3" t="str">
        <f t="shared" si="1"/>
        <v>#REF!</v>
      </c>
    </row>
    <row r="221">
      <c r="A221" s="8">
        <v>109.23</v>
      </c>
      <c r="B221" s="3" t="str">
        <f t="shared" si="1"/>
        <v>#REF!</v>
      </c>
    </row>
    <row r="222">
      <c r="A222" s="11">
        <v>-0.46</v>
      </c>
      <c r="B222" s="3" t="str">
        <f t="shared" si="1"/>
        <v>#REF!</v>
      </c>
    </row>
    <row r="223">
      <c r="A223" s="12">
        <v>-0.0042</v>
      </c>
      <c r="B223" s="3" t="str">
        <f t="shared" si="1"/>
        <v>#REF!</v>
      </c>
    </row>
    <row r="224">
      <c r="A224" s="17">
        <v>199515.0</v>
      </c>
      <c r="B224" s="3" t="str">
        <f t="shared" si="1"/>
        <v>#REF!</v>
      </c>
    </row>
    <row r="225">
      <c r="A225" s="17">
        <v>308567.0</v>
      </c>
      <c r="B225" s="3" t="str">
        <f t="shared" si="1"/>
        <v>#REF!</v>
      </c>
    </row>
    <row r="226">
      <c r="A226" s="7">
        <v>41344.0</v>
      </c>
      <c r="B226" s="3" t="str">
        <f t="shared" si="1"/>
        <v>#REF!</v>
      </c>
    </row>
    <row r="227">
      <c r="A227" s="8">
        <v>110.06</v>
      </c>
      <c r="B227" s="3" t="str">
        <f t="shared" si="1"/>
        <v>#REF!</v>
      </c>
    </row>
    <row r="228">
      <c r="A228" s="8">
        <v>110.1</v>
      </c>
      <c r="B228" s="3" t="str">
        <f t="shared" si="1"/>
        <v>#REF!</v>
      </c>
    </row>
    <row r="229">
      <c r="A229" s="8">
        <v>109.02</v>
      </c>
      <c r="B229" s="3" t="str">
        <f t="shared" si="1"/>
        <v>#REF!</v>
      </c>
    </row>
    <row r="230">
      <c r="A230" s="8">
        <v>109.69</v>
      </c>
      <c r="B230" s="3" t="str">
        <f t="shared" si="1"/>
        <v>#REF!</v>
      </c>
    </row>
    <row r="231">
      <c r="A231" s="11">
        <v>-0.54</v>
      </c>
      <c r="B231" s="3" t="str">
        <f t="shared" si="1"/>
        <v>#REF!</v>
      </c>
    </row>
    <row r="232">
      <c r="A232" s="12">
        <v>-0.0049</v>
      </c>
      <c r="B232" s="3" t="str">
        <f t="shared" si="1"/>
        <v>#REF!</v>
      </c>
    </row>
    <row r="233">
      <c r="A233" s="17">
        <v>184972.0</v>
      </c>
      <c r="B233" s="3" t="str">
        <f t="shared" si="1"/>
        <v>#REF!</v>
      </c>
    </row>
    <row r="234">
      <c r="A234" s="17">
        <v>315558.0</v>
      </c>
      <c r="B234" s="3" t="str">
        <f t="shared" si="1"/>
        <v>#REF!</v>
      </c>
    </row>
    <row r="235">
      <c r="A235" s="7">
        <v>41341.0</v>
      </c>
      <c r="B235" s="3" t="str">
        <f t="shared" si="1"/>
        <v>#REF!</v>
      </c>
    </row>
    <row r="236">
      <c r="A236" s="8">
        <v>110.07</v>
      </c>
      <c r="B236" s="3" t="str">
        <f t="shared" si="1"/>
        <v>#REF!</v>
      </c>
    </row>
    <row r="237">
      <c r="A237" s="8">
        <v>110.51</v>
      </c>
      <c r="B237" s="3" t="str">
        <f t="shared" si="1"/>
        <v>#REF!</v>
      </c>
    </row>
    <row r="238">
      <c r="A238" s="8">
        <v>108.6</v>
      </c>
      <c r="B238" s="3" t="str">
        <f t="shared" si="1"/>
        <v>#REF!</v>
      </c>
    </row>
    <row r="239">
      <c r="A239" s="8">
        <v>110.23</v>
      </c>
      <c r="B239" s="3" t="str">
        <f t="shared" si="1"/>
        <v>#REF!</v>
      </c>
    </row>
    <row r="240">
      <c r="A240" s="11">
        <v>-0.13</v>
      </c>
      <c r="B240" s="3" t="str">
        <f t="shared" si="1"/>
        <v>#REF!</v>
      </c>
    </row>
    <row r="241">
      <c r="A241" s="12">
        <v>-0.0012</v>
      </c>
      <c r="B241" s="3" t="str">
        <f t="shared" si="1"/>
        <v>#REF!</v>
      </c>
    </row>
    <row r="242">
      <c r="A242" s="17">
        <v>233907.0</v>
      </c>
      <c r="B242" s="3" t="str">
        <f t="shared" si="1"/>
        <v>#REF!</v>
      </c>
    </row>
    <row r="243">
      <c r="A243" s="17">
        <v>326363.0</v>
      </c>
      <c r="B243" s="3" t="str">
        <f t="shared" si="1"/>
        <v>#REF!</v>
      </c>
    </row>
    <row r="244">
      <c r="A244" s="7">
        <v>41340.0</v>
      </c>
      <c r="B244" s="3" t="str">
        <f t="shared" si="1"/>
        <v>#REF!</v>
      </c>
    </row>
    <row r="245">
      <c r="A245" s="8">
        <v>110.13</v>
      </c>
      <c r="B245" s="3" t="str">
        <f t="shared" si="1"/>
        <v>#REF!</v>
      </c>
    </row>
    <row r="246">
      <c r="A246" s="8">
        <v>110.54</v>
      </c>
      <c r="B246" s="3" t="str">
        <f t="shared" si="1"/>
        <v>#REF!</v>
      </c>
    </row>
    <row r="247">
      <c r="A247" s="8">
        <v>109.6</v>
      </c>
      <c r="B247" s="3" t="str">
        <f t="shared" si="1"/>
        <v>#REF!</v>
      </c>
    </row>
    <row r="248">
      <c r="A248" s="8">
        <v>110.36</v>
      </c>
      <c r="B248" s="3" t="str">
        <f t="shared" si="1"/>
        <v>#REF!</v>
      </c>
    </row>
    <row r="249">
      <c r="A249" s="9">
        <f>+0.25</f>
        <v>0.25</v>
      </c>
      <c r="B249" s="3" t="str">
        <f t="shared" si="1"/>
        <v>#REF!</v>
      </c>
    </row>
    <row r="250">
      <c r="A250" s="9">
        <f>+0.23%</f>
        <v>0.0023</v>
      </c>
      <c r="B250" s="3" t="str">
        <f t="shared" si="1"/>
        <v>#REF!</v>
      </c>
    </row>
    <row r="251">
      <c r="A251" s="16">
        <v>177964.0</v>
      </c>
      <c r="B251" s="3" t="str">
        <f t="shared" si="1"/>
        <v>#REF!</v>
      </c>
    </row>
    <row r="252">
      <c r="A252" s="16">
        <v>315186.0</v>
      </c>
      <c r="B252" s="3" t="str">
        <f t="shared" si="1"/>
        <v>#REF!</v>
      </c>
    </row>
    <row r="253">
      <c r="A253" s="7">
        <v>41339.0</v>
      </c>
      <c r="B253" s="3" t="str">
        <f t="shared" si="1"/>
        <v>#REF!</v>
      </c>
    </row>
    <row r="254">
      <c r="A254" s="8">
        <v>110.92</v>
      </c>
      <c r="B254" s="3" t="str">
        <f t="shared" si="1"/>
        <v>#REF!</v>
      </c>
    </row>
    <row r="255">
      <c r="A255" s="8">
        <v>111.29</v>
      </c>
      <c r="B255" s="3" t="str">
        <f t="shared" si="1"/>
        <v>#REF!</v>
      </c>
    </row>
    <row r="256">
      <c r="A256" s="8">
        <v>109.6</v>
      </c>
      <c r="B256" s="3" t="str">
        <f t="shared" si="1"/>
        <v>#REF!</v>
      </c>
    </row>
    <row r="257">
      <c r="A257" s="8">
        <v>110.11</v>
      </c>
      <c r="B257" s="3" t="str">
        <f t="shared" si="1"/>
        <v>#REF!</v>
      </c>
    </row>
    <row r="258">
      <c r="A258" s="11">
        <v>-0.57</v>
      </c>
      <c r="B258" s="3" t="str">
        <f t="shared" si="1"/>
        <v>#REF!</v>
      </c>
    </row>
    <row r="259">
      <c r="A259" s="12">
        <v>-0.0051</v>
      </c>
      <c r="B259" s="3" t="str">
        <f t="shared" si="1"/>
        <v>#REF!</v>
      </c>
    </row>
    <row r="260">
      <c r="A260" s="17">
        <v>147612.0</v>
      </c>
      <c r="B260" s="3" t="str">
        <f t="shared" si="1"/>
        <v>#REF!</v>
      </c>
    </row>
    <row r="261">
      <c r="A261" s="17">
        <v>300265.0</v>
      </c>
      <c r="B261" s="3" t="str">
        <f t="shared" si="1"/>
        <v>#REF!</v>
      </c>
    </row>
    <row r="262">
      <c r="A262" s="7">
        <v>41338.0</v>
      </c>
      <c r="B262" s="3" t="str">
        <f t="shared" si="1"/>
        <v>#REF!</v>
      </c>
    </row>
    <row r="263">
      <c r="A263" s="8">
        <v>109.1</v>
      </c>
      <c r="B263" s="3" t="str">
        <f t="shared" si="1"/>
        <v>#REF!</v>
      </c>
    </row>
    <row r="264">
      <c r="A264" s="8">
        <v>110.95</v>
      </c>
      <c r="B264" s="3" t="str">
        <f t="shared" si="1"/>
        <v>#REF!</v>
      </c>
    </row>
    <row r="265">
      <c r="A265" s="8">
        <v>109.1</v>
      </c>
      <c r="B265" s="3" t="str">
        <f t="shared" si="1"/>
        <v>#REF!</v>
      </c>
    </row>
    <row r="266">
      <c r="A266" s="8">
        <v>110.68</v>
      </c>
      <c r="B266" s="3" t="str">
        <f t="shared" si="1"/>
        <v>#REF!</v>
      </c>
    </row>
    <row r="267">
      <c r="A267" s="9">
        <f>+1.62</f>
        <v>1.62</v>
      </c>
      <c r="B267" s="3" t="str">
        <f t="shared" si="1"/>
        <v>#REF!</v>
      </c>
    </row>
    <row r="268">
      <c r="A268" s="9">
        <f>+1.49%</f>
        <v>0.0149</v>
      </c>
      <c r="B268" s="3" t="str">
        <f t="shared" si="1"/>
        <v>#REF!</v>
      </c>
    </row>
    <row r="269">
      <c r="A269" s="16">
        <v>142661.0</v>
      </c>
      <c r="B269" s="3" t="str">
        <f t="shared" si="1"/>
        <v>#REF!</v>
      </c>
    </row>
    <row r="270">
      <c r="A270" s="16">
        <v>286061.0</v>
      </c>
      <c r="B270" s="3" t="str">
        <f t="shared" si="1"/>
        <v>#REF!</v>
      </c>
    </row>
    <row r="271">
      <c r="A271" s="7">
        <v>41337.0</v>
      </c>
      <c r="B271" s="3" t="str">
        <f t="shared" si="1"/>
        <v>#REF!</v>
      </c>
    </row>
    <row r="272">
      <c r="A272" s="8">
        <v>109.45</v>
      </c>
      <c r="B272" s="3" t="str">
        <f t="shared" si="1"/>
        <v>#REF!</v>
      </c>
    </row>
    <row r="273">
      <c r="A273" s="8">
        <v>109.82</v>
      </c>
      <c r="B273" s="3" t="str">
        <f t="shared" si="1"/>
        <v>#REF!</v>
      </c>
    </row>
    <row r="274">
      <c r="A274" s="8">
        <v>108.56</v>
      </c>
      <c r="B274" s="3" t="str">
        <f t="shared" si="1"/>
        <v>#REF!</v>
      </c>
    </row>
    <row r="275">
      <c r="A275" s="8">
        <v>109.06</v>
      </c>
      <c r="B275" s="3" t="str">
        <f t="shared" si="1"/>
        <v>#REF!</v>
      </c>
    </row>
    <row r="276">
      <c r="A276" s="11">
        <v>-0.35</v>
      </c>
      <c r="B276" s="3" t="str">
        <f t="shared" si="1"/>
        <v>#REF!</v>
      </c>
    </row>
    <row r="277">
      <c r="A277" s="12">
        <v>-0.0032</v>
      </c>
      <c r="B277" s="3" t="str">
        <f t="shared" si="1"/>
        <v>#REF!</v>
      </c>
    </row>
    <row r="278">
      <c r="A278" s="17">
        <v>160276.0</v>
      </c>
      <c r="B278" s="3" t="str">
        <f t="shared" si="1"/>
        <v>#REF!</v>
      </c>
    </row>
    <row r="279">
      <c r="A279" s="17">
        <v>275278.0</v>
      </c>
      <c r="B279" s="3" t="str">
        <f t="shared" si="1"/>
        <v>#REF!</v>
      </c>
    </row>
    <row r="280">
      <c r="A280" s="7">
        <v>41334.0</v>
      </c>
      <c r="B280" s="3" t="str">
        <f t="shared" si="1"/>
        <v>#REF!</v>
      </c>
    </row>
    <row r="281">
      <c r="A281" s="8">
        <v>109.93</v>
      </c>
      <c r="B281" s="3" t="str">
        <f t="shared" si="1"/>
        <v>#REF!</v>
      </c>
    </row>
    <row r="282">
      <c r="A282" s="8">
        <v>110.35</v>
      </c>
      <c r="B282" s="3" t="str">
        <f t="shared" si="1"/>
        <v>#REF!</v>
      </c>
    </row>
    <row r="283">
      <c r="A283" s="8">
        <v>108.88</v>
      </c>
      <c r="B283" s="3" t="str">
        <f t="shared" si="1"/>
        <v>#REF!</v>
      </c>
    </row>
    <row r="284">
      <c r="A284" s="8">
        <v>109.41</v>
      </c>
      <c r="B284" s="3" t="str">
        <f t="shared" si="1"/>
        <v>#REF!</v>
      </c>
    </row>
    <row r="285">
      <c r="A285" s="11">
        <v>-1.01</v>
      </c>
      <c r="B285" s="3" t="str">
        <f t="shared" si="1"/>
        <v>#REF!</v>
      </c>
    </row>
    <row r="286">
      <c r="A286" s="12">
        <v>-0.0091</v>
      </c>
      <c r="B286" s="3" t="str">
        <f t="shared" si="1"/>
        <v>#REF!</v>
      </c>
    </row>
    <row r="287">
      <c r="A287" s="17">
        <v>139008.0</v>
      </c>
      <c r="B287" s="3" t="str">
        <f t="shared" si="1"/>
        <v>#REF!</v>
      </c>
    </row>
    <row r="288">
      <c r="A288" s="17">
        <v>244905.0</v>
      </c>
      <c r="B288" s="3" t="str">
        <f t="shared" si="1"/>
        <v>#REF!</v>
      </c>
    </row>
    <row r="289">
      <c r="A289" s="7">
        <v>41333.0</v>
      </c>
      <c r="B289" s="3" t="str">
        <f t="shared" si="1"/>
        <v>#REF!</v>
      </c>
    </row>
    <row r="290">
      <c r="A290" s="8">
        <v>111.2</v>
      </c>
      <c r="B290" s="3" t="str">
        <f t="shared" si="1"/>
        <v>#REF!</v>
      </c>
    </row>
    <row r="291">
      <c r="A291" s="8">
        <v>111.58</v>
      </c>
      <c r="B291" s="3" t="str">
        <f t="shared" si="1"/>
        <v>#REF!</v>
      </c>
    </row>
    <row r="292">
      <c r="A292" s="8">
        <v>109.91</v>
      </c>
      <c r="B292" s="3" t="str">
        <f t="shared" si="1"/>
        <v>#REF!</v>
      </c>
    </row>
    <row r="293">
      <c r="A293" s="8">
        <v>110.42</v>
      </c>
      <c r="B293" s="3" t="str">
        <f t="shared" si="1"/>
        <v>#REF!</v>
      </c>
    </row>
    <row r="294">
      <c r="A294" s="11">
        <v>-0.55</v>
      </c>
      <c r="B294" s="3" t="str">
        <f t="shared" si="1"/>
        <v>#REF!</v>
      </c>
    </row>
    <row r="295">
      <c r="A295" s="12">
        <v>-0.005</v>
      </c>
      <c r="B295" s="3" t="str">
        <f t="shared" si="1"/>
        <v>#REF!</v>
      </c>
    </row>
    <row r="296">
      <c r="A296" s="17">
        <v>126673.0</v>
      </c>
      <c r="B296" s="3" t="str">
        <f t="shared" si="1"/>
        <v>#REF!</v>
      </c>
    </row>
    <row r="297">
      <c r="A297" s="17">
        <v>238811.0</v>
      </c>
      <c r="B297" s="3" t="str">
        <f t="shared" si="1"/>
        <v>#REF!</v>
      </c>
    </row>
    <row r="298">
      <c r="A298" s="7">
        <v>41332.0</v>
      </c>
      <c r="B298" s="3" t="str">
        <f t="shared" si="1"/>
        <v>#REF!</v>
      </c>
    </row>
    <row r="299">
      <c r="A299" s="8">
        <v>111.98</v>
      </c>
      <c r="B299" s="3" t="str">
        <f t="shared" si="1"/>
        <v>#REF!</v>
      </c>
    </row>
    <row r="300">
      <c r="A300" s="8">
        <v>112.49</v>
      </c>
      <c r="B300" s="3" t="str">
        <f t="shared" si="1"/>
        <v>#REF!</v>
      </c>
    </row>
    <row r="301">
      <c r="A301" s="8">
        <v>110.76</v>
      </c>
      <c r="B301" s="3" t="str">
        <f t="shared" si="1"/>
        <v>#REF!</v>
      </c>
    </row>
    <row r="302">
      <c r="A302" s="8">
        <v>110.97</v>
      </c>
      <c r="B302" s="3" t="str">
        <f t="shared" si="1"/>
        <v>#REF!</v>
      </c>
    </row>
    <row r="303">
      <c r="A303" s="11">
        <v>-0.88</v>
      </c>
      <c r="B303" s="3" t="str">
        <f t="shared" si="1"/>
        <v>#REF!</v>
      </c>
    </row>
    <row r="304">
      <c r="A304" s="12">
        <v>-0.0079</v>
      </c>
      <c r="B304" s="3" t="str">
        <f t="shared" si="1"/>
        <v>#REF!</v>
      </c>
    </row>
    <row r="305">
      <c r="A305" s="17">
        <v>79733.0</v>
      </c>
      <c r="B305" s="3" t="str">
        <f t="shared" si="1"/>
        <v>#REF!</v>
      </c>
    </row>
    <row r="306">
      <c r="A306" s="17">
        <v>231944.0</v>
      </c>
      <c r="B306" s="3" t="str">
        <f t="shared" si="1"/>
        <v>#REF!</v>
      </c>
    </row>
    <row r="307">
      <c r="A307" s="7">
        <v>41331.0</v>
      </c>
      <c r="B307" s="3" t="str">
        <f t="shared" si="1"/>
        <v>#REF!</v>
      </c>
    </row>
    <row r="308">
      <c r="A308" s="8">
        <v>112.54</v>
      </c>
      <c r="B308" s="3" t="str">
        <f t="shared" si="1"/>
        <v>#REF!</v>
      </c>
    </row>
    <row r="309">
      <c r="A309" s="8">
        <v>113.43</v>
      </c>
      <c r="B309" s="3" t="str">
        <f t="shared" si="1"/>
        <v>#REF!</v>
      </c>
    </row>
    <row r="310">
      <c r="A310" s="8">
        <v>111.56</v>
      </c>
      <c r="B310" s="3" t="str">
        <f t="shared" si="1"/>
        <v>#REF!</v>
      </c>
    </row>
    <row r="311">
      <c r="A311" s="8">
        <v>111.85</v>
      </c>
      <c r="B311" s="3" t="str">
        <f t="shared" si="1"/>
        <v>#REF!</v>
      </c>
    </row>
    <row r="312">
      <c r="A312" s="11">
        <v>-1.66</v>
      </c>
      <c r="B312" s="3" t="str">
        <f t="shared" si="1"/>
        <v>#REF!</v>
      </c>
    </row>
    <row r="313">
      <c r="A313" s="12">
        <v>-0.0146</v>
      </c>
      <c r="B313" s="3" t="str">
        <f t="shared" si="1"/>
        <v>#REF!</v>
      </c>
    </row>
    <row r="314">
      <c r="A314" s="17">
        <v>103112.0</v>
      </c>
      <c r="B314" s="3" t="str">
        <f t="shared" si="1"/>
        <v>#REF!</v>
      </c>
    </row>
    <row r="315">
      <c r="A315" s="17">
        <v>231103.0</v>
      </c>
      <c r="B315" s="3" t="str">
        <f t="shared" si="1"/>
        <v>#REF!</v>
      </c>
    </row>
    <row r="316">
      <c r="A316" s="7">
        <v>41330.0</v>
      </c>
      <c r="B316" s="3" t="str">
        <f t="shared" si="1"/>
        <v>#REF!</v>
      </c>
    </row>
    <row r="317">
      <c r="A317" s="8">
        <v>113.26</v>
      </c>
      <c r="B317" s="3" t="str">
        <f t="shared" si="1"/>
        <v>#REF!</v>
      </c>
    </row>
    <row r="318">
      <c r="A318" s="8">
        <v>114.96</v>
      </c>
      <c r="B318" s="3" t="str">
        <f t="shared" si="1"/>
        <v>#REF!</v>
      </c>
    </row>
    <row r="319">
      <c r="A319" s="8">
        <v>112.45</v>
      </c>
      <c r="B319" s="3" t="str">
        <f t="shared" si="1"/>
        <v>#REF!</v>
      </c>
    </row>
    <row r="320">
      <c r="A320" s="8">
        <v>113.51</v>
      </c>
      <c r="B320" s="3" t="str">
        <f t="shared" si="1"/>
        <v>#REF!</v>
      </c>
    </row>
    <row r="321">
      <c r="A321" s="9">
        <f>+0.3</f>
        <v>0.3</v>
      </c>
      <c r="B321" s="3" t="str">
        <f t="shared" si="1"/>
        <v>#REF!</v>
      </c>
    </row>
    <row r="322">
      <c r="A322" s="9">
        <f>+0.26%</f>
        <v>0.0026</v>
      </c>
      <c r="B322" s="3" t="str">
        <f t="shared" si="1"/>
        <v>#REF!</v>
      </c>
    </row>
    <row r="323">
      <c r="A323" s="16">
        <v>73894.0</v>
      </c>
      <c r="B323" s="3" t="str">
        <f t="shared" si="1"/>
        <v>#REF!</v>
      </c>
    </row>
    <row r="324">
      <c r="A324" s="16">
        <v>230539.0</v>
      </c>
      <c r="B324" s="3" t="str">
        <f t="shared" si="1"/>
        <v>#REF!</v>
      </c>
    </row>
    <row r="325">
      <c r="A325" s="7">
        <v>41327.0</v>
      </c>
      <c r="B325" s="3" t="str">
        <f t="shared" si="1"/>
        <v>#REF!</v>
      </c>
    </row>
    <row r="326">
      <c r="A326" s="8">
        <v>112.83</v>
      </c>
      <c r="B326" s="3" t="str">
        <f t="shared" si="1"/>
        <v>#REF!</v>
      </c>
    </row>
    <row r="327">
      <c r="A327" s="8">
        <v>113.9</v>
      </c>
      <c r="B327" s="3" t="str">
        <f t="shared" si="1"/>
        <v>#REF!</v>
      </c>
    </row>
    <row r="328">
      <c r="A328" s="8">
        <v>112.73</v>
      </c>
      <c r="B328" s="3" t="str">
        <f t="shared" si="1"/>
        <v>#REF!</v>
      </c>
    </row>
    <row r="329">
      <c r="A329" s="8">
        <v>113.21</v>
      </c>
      <c r="B329" s="3" t="str">
        <f t="shared" si="1"/>
        <v>#REF!</v>
      </c>
    </row>
    <row r="330">
      <c r="A330" s="9">
        <f>+0.53</f>
        <v>0.53</v>
      </c>
      <c r="B330" s="3" t="str">
        <f t="shared" si="1"/>
        <v>#REF!</v>
      </c>
    </row>
    <row r="331">
      <c r="A331" s="9">
        <f>+0.47%</f>
        <v>0.0047</v>
      </c>
      <c r="B331" s="3" t="str">
        <f t="shared" si="1"/>
        <v>#REF!</v>
      </c>
    </row>
    <row r="332">
      <c r="A332" s="16">
        <v>62424.0</v>
      </c>
      <c r="B332" s="3" t="str">
        <f t="shared" si="1"/>
        <v>#REF!</v>
      </c>
    </row>
    <row r="333">
      <c r="A333" s="16">
        <v>223251.0</v>
      </c>
      <c r="B333" s="3" t="str">
        <f t="shared" si="1"/>
        <v>#REF!</v>
      </c>
    </row>
    <row r="334">
      <c r="A334" s="7">
        <v>41326.0</v>
      </c>
      <c r="B334" s="3" t="str">
        <f t="shared" si="1"/>
        <v>#REF!</v>
      </c>
    </row>
    <row r="335">
      <c r="A335" s="8">
        <v>114.25</v>
      </c>
      <c r="B335" s="3" t="str">
        <f t="shared" si="1"/>
        <v>#REF!</v>
      </c>
    </row>
    <row r="336">
      <c r="A336" s="8">
        <v>114.42</v>
      </c>
      <c r="B336" s="3" t="str">
        <f t="shared" si="1"/>
        <v>#REF!</v>
      </c>
    </row>
    <row r="337">
      <c r="A337" s="8">
        <v>112.5</v>
      </c>
      <c r="B337" s="3" t="str">
        <f t="shared" si="1"/>
        <v>#REF!</v>
      </c>
    </row>
    <row r="338">
      <c r="A338" s="8">
        <v>112.68</v>
      </c>
      <c r="B338" s="3" t="str">
        <f t="shared" si="1"/>
        <v>#REF!</v>
      </c>
    </row>
    <row r="339">
      <c r="A339" s="11">
        <v>-2.03</v>
      </c>
      <c r="B339" s="3" t="str">
        <f t="shared" si="1"/>
        <v>#REF!</v>
      </c>
    </row>
    <row r="340">
      <c r="A340" s="12">
        <v>-0.0177</v>
      </c>
      <c r="B340" s="3" t="str">
        <f t="shared" si="1"/>
        <v>#REF!</v>
      </c>
    </row>
    <row r="341">
      <c r="A341" s="17">
        <v>101567.0</v>
      </c>
      <c r="B341" s="3" t="str">
        <f t="shared" si="1"/>
        <v>#REF!</v>
      </c>
    </row>
    <row r="342">
      <c r="A342" s="17">
        <v>229449.0</v>
      </c>
      <c r="B342" s="3" t="str">
        <f t="shared" si="1"/>
        <v>#REF!</v>
      </c>
    </row>
    <row r="343">
      <c r="A343" s="7">
        <v>41325.0</v>
      </c>
      <c r="B343" s="3" t="str">
        <f t="shared" si="1"/>
        <v>#REF!</v>
      </c>
    </row>
    <row r="344">
      <c r="A344" s="8">
        <v>116.44</v>
      </c>
      <c r="B344" s="3" t="str">
        <f t="shared" si="1"/>
        <v>#REF!</v>
      </c>
    </row>
    <row r="345">
      <c r="A345" s="8">
        <v>116.74</v>
      </c>
      <c r="B345" s="3" t="str">
        <f t="shared" si="1"/>
        <v>#REF!</v>
      </c>
    </row>
    <row r="346">
      <c r="A346" s="8">
        <v>114.15</v>
      </c>
      <c r="B346" s="3" t="str">
        <f t="shared" si="1"/>
        <v>#REF!</v>
      </c>
    </row>
    <row r="347">
      <c r="A347" s="8">
        <v>114.71</v>
      </c>
      <c r="B347" s="3" t="str">
        <f t="shared" si="1"/>
        <v>#REF!</v>
      </c>
    </row>
    <row r="348">
      <c r="A348" s="11">
        <v>-1.89</v>
      </c>
      <c r="B348" s="3" t="str">
        <f t="shared" si="1"/>
        <v>#REF!</v>
      </c>
    </row>
    <row r="349">
      <c r="A349" s="12">
        <v>-0.0162</v>
      </c>
      <c r="B349" s="3" t="str">
        <f t="shared" si="1"/>
        <v>#REF!</v>
      </c>
    </row>
    <row r="350">
      <c r="A350" s="17">
        <v>75862.0</v>
      </c>
      <c r="B350" s="3" t="str">
        <f t="shared" si="1"/>
        <v>#REF!</v>
      </c>
    </row>
    <row r="351">
      <c r="A351" s="17">
        <v>224827.0</v>
      </c>
      <c r="B351" s="3" t="str">
        <f t="shared" si="1"/>
        <v>#REF!</v>
      </c>
    </row>
    <row r="352">
      <c r="A352" s="7">
        <v>41324.0</v>
      </c>
      <c r="B352" s="3" t="str">
        <f t="shared" si="1"/>
        <v>#REF!</v>
      </c>
    </row>
    <row r="353">
      <c r="A353" s="8">
        <v>116.6</v>
      </c>
      <c r="B353" s="3" t="str">
        <f t="shared" si="1"/>
        <v>#REF!</v>
      </c>
    </row>
    <row r="354">
      <c r="A354" s="8">
        <v>116.68</v>
      </c>
      <c r="B354" s="3" t="str">
        <f t="shared" si="1"/>
        <v>#REF!</v>
      </c>
    </row>
    <row r="355">
      <c r="A355" s="8">
        <v>115.69</v>
      </c>
      <c r="B355" s="3" t="str">
        <f t="shared" si="1"/>
        <v>#REF!</v>
      </c>
    </row>
    <row r="356">
      <c r="A356" s="8">
        <v>116.6</v>
      </c>
      <c r="B356" s="3" t="str">
        <f t="shared" si="1"/>
        <v>#REF!</v>
      </c>
    </row>
    <row r="357">
      <c r="A357" s="9">
        <f>+0.14</f>
        <v>0.14</v>
      </c>
      <c r="B357" s="3" t="str">
        <f t="shared" si="1"/>
        <v>#REF!</v>
      </c>
    </row>
    <row r="358">
      <c r="A358" s="9">
        <f>+0.12%</f>
        <v>0.0012</v>
      </c>
      <c r="B358" s="3" t="str">
        <f t="shared" si="1"/>
        <v>#REF!</v>
      </c>
    </row>
    <row r="359">
      <c r="A359" s="16">
        <v>59267.0</v>
      </c>
      <c r="B359" s="3" t="str">
        <f t="shared" si="1"/>
        <v>#REF!</v>
      </c>
    </row>
    <row r="360">
      <c r="A360" s="16">
        <v>220314.0</v>
      </c>
      <c r="B360" s="3" t="str">
        <f t="shared" si="1"/>
        <v>#REF!</v>
      </c>
    </row>
    <row r="361">
      <c r="A361" s="7">
        <v>41323.0</v>
      </c>
      <c r="B361" s="3" t="str">
        <f t="shared" si="1"/>
        <v>#REF!</v>
      </c>
    </row>
    <row r="362">
      <c r="A362" s="8">
        <v>116.99</v>
      </c>
      <c r="B362" s="3" t="str">
        <f t="shared" si="1"/>
        <v>#REF!</v>
      </c>
    </row>
    <row r="363">
      <c r="A363" s="8">
        <v>117.28</v>
      </c>
      <c r="B363" s="3" t="str">
        <f t="shared" si="1"/>
        <v>#REF!</v>
      </c>
    </row>
    <row r="364">
      <c r="A364" s="8">
        <v>116.03</v>
      </c>
      <c r="B364" s="3" t="str">
        <f t="shared" si="1"/>
        <v>#REF!</v>
      </c>
    </row>
    <row r="365">
      <c r="A365" s="8">
        <v>116.46</v>
      </c>
      <c r="B365" s="3" t="str">
        <f t="shared" si="1"/>
        <v>#REF!</v>
      </c>
    </row>
    <row r="366">
      <c r="A366" s="11">
        <v>-0.3</v>
      </c>
      <c r="B366" s="3" t="str">
        <f t="shared" si="1"/>
        <v>#REF!</v>
      </c>
    </row>
    <row r="367">
      <c r="A367" s="12">
        <v>-0.0026</v>
      </c>
      <c r="B367" s="3" t="str">
        <f t="shared" si="1"/>
        <v>#REF!</v>
      </c>
    </row>
    <row r="368">
      <c r="A368" s="17">
        <v>24600.0</v>
      </c>
      <c r="B368" s="3" t="str">
        <f t="shared" si="1"/>
        <v>#REF!</v>
      </c>
    </row>
    <row r="369">
      <c r="A369" s="17">
        <v>218376.0</v>
      </c>
      <c r="B369" s="3" t="str">
        <f t="shared" si="1"/>
        <v>#REF!</v>
      </c>
    </row>
    <row r="370">
      <c r="A370" s="7">
        <v>41320.0</v>
      </c>
      <c r="B370" s="3" t="str">
        <f t="shared" si="1"/>
        <v>#REF!</v>
      </c>
    </row>
    <row r="371">
      <c r="A371" s="8">
        <v>117.08</v>
      </c>
      <c r="B371" s="3" t="str">
        <f t="shared" si="1"/>
        <v>#REF!</v>
      </c>
    </row>
    <row r="372">
      <c r="A372" s="8">
        <v>117.21</v>
      </c>
      <c r="B372" s="3" t="str">
        <f t="shared" si="1"/>
        <v>#REF!</v>
      </c>
    </row>
    <row r="373">
      <c r="A373" s="8">
        <v>115.44</v>
      </c>
      <c r="B373" s="3" t="str">
        <f t="shared" si="1"/>
        <v>#REF!</v>
      </c>
    </row>
    <row r="374">
      <c r="A374" s="8">
        <v>116.76</v>
      </c>
      <c r="B374" s="3" t="str">
        <f t="shared" si="1"/>
        <v>#REF!</v>
      </c>
    </row>
    <row r="375">
      <c r="A375" s="11">
        <v>-0.37</v>
      </c>
      <c r="B375" s="3" t="str">
        <f t="shared" si="1"/>
        <v>#REF!</v>
      </c>
    </row>
    <row r="376">
      <c r="A376" s="12">
        <v>-0.0032</v>
      </c>
      <c r="B376" s="3" t="str">
        <f t="shared" si="1"/>
        <v>#REF!</v>
      </c>
    </row>
    <row r="377">
      <c r="A377" s="17">
        <v>73897.0</v>
      </c>
      <c r="B377" s="3" t="str">
        <f t="shared" si="1"/>
        <v>#REF!</v>
      </c>
    </row>
    <row r="378">
      <c r="A378" s="17">
        <v>218101.0</v>
      </c>
      <c r="B378" s="3" t="str">
        <f t="shared" si="1"/>
        <v>#REF!</v>
      </c>
    </row>
    <row r="379">
      <c r="A379" s="7">
        <v>41319.0</v>
      </c>
      <c r="B379" s="3" t="str">
        <f t="shared" si="1"/>
        <v>#REF!</v>
      </c>
    </row>
    <row r="380">
      <c r="A380" s="8">
        <v>117.02</v>
      </c>
      <c r="B380" s="3" t="str">
        <f t="shared" si="1"/>
        <v>#REF!</v>
      </c>
    </row>
    <row r="381">
      <c r="A381" s="8">
        <v>117.38</v>
      </c>
      <c r="B381" s="3" t="str">
        <f t="shared" si="1"/>
        <v>#REF!</v>
      </c>
    </row>
    <row r="382">
      <c r="A382" s="8">
        <v>116.39</v>
      </c>
      <c r="B382" s="3" t="str">
        <f t="shared" si="1"/>
        <v>#REF!</v>
      </c>
    </row>
    <row r="383">
      <c r="A383" s="8">
        <v>117.13</v>
      </c>
      <c r="B383" s="3" t="str">
        <f t="shared" si="1"/>
        <v>#REF!</v>
      </c>
    </row>
    <row r="384">
      <c r="A384" s="9">
        <f>+0.13</f>
        <v>0.13</v>
      </c>
      <c r="B384" s="3" t="str">
        <f t="shared" si="1"/>
        <v>#REF!</v>
      </c>
    </row>
    <row r="385">
      <c r="A385" s="9">
        <f>+0.11%</f>
        <v>0.0011</v>
      </c>
      <c r="B385" s="3" t="str">
        <f t="shared" si="1"/>
        <v>#REF!</v>
      </c>
    </row>
    <row r="386">
      <c r="A386" s="16">
        <v>106074.0</v>
      </c>
      <c r="B386" s="3" t="str">
        <f t="shared" si="1"/>
        <v>#REF!</v>
      </c>
    </row>
    <row r="387">
      <c r="A387" s="16">
        <v>214703.0</v>
      </c>
      <c r="B387" s="3" t="str">
        <f t="shared" si="1"/>
        <v>#REF!</v>
      </c>
    </row>
    <row r="388">
      <c r="A388" s="7">
        <v>41318.0</v>
      </c>
      <c r="B388" s="3" t="str">
        <f t="shared" si="1"/>
        <v>#REF!</v>
      </c>
    </row>
    <row r="389">
      <c r="A389" s="8">
        <v>116.93</v>
      </c>
      <c r="B389" s="3" t="str">
        <f t="shared" si="1"/>
        <v>#REF!</v>
      </c>
    </row>
    <row r="390">
      <c r="A390" s="8">
        <v>117.43</v>
      </c>
      <c r="B390" s="3" t="str">
        <f t="shared" si="1"/>
        <v>#REF!</v>
      </c>
    </row>
    <row r="391">
      <c r="A391" s="8">
        <v>116.56</v>
      </c>
      <c r="B391" s="3" t="str">
        <f t="shared" si="1"/>
        <v>#REF!</v>
      </c>
    </row>
    <row r="392">
      <c r="A392" s="8">
        <v>117.0</v>
      </c>
      <c r="B392" s="3" t="str">
        <f t="shared" si="1"/>
        <v>#REF!</v>
      </c>
    </row>
    <row r="393">
      <c r="A393" s="9">
        <f>+0.08</f>
        <v>0.08</v>
      </c>
      <c r="B393" s="3" t="str">
        <f t="shared" si="1"/>
        <v>#REF!</v>
      </c>
    </row>
    <row r="394">
      <c r="A394" s="9">
        <f>+0.07%</f>
        <v>0.0007</v>
      </c>
      <c r="B394" s="3" t="str">
        <f t="shared" si="1"/>
        <v>#REF!</v>
      </c>
    </row>
    <row r="395">
      <c r="A395" s="16">
        <v>74804.0</v>
      </c>
      <c r="B395" s="3" t="str">
        <f t="shared" si="1"/>
        <v>#REF!</v>
      </c>
    </row>
    <row r="396">
      <c r="A396" s="16">
        <v>206542.0</v>
      </c>
      <c r="B396" s="3" t="str">
        <f t="shared" si="1"/>
        <v>#REF!</v>
      </c>
    </row>
    <row r="397">
      <c r="A397" s="7">
        <v>41317.0</v>
      </c>
      <c r="B397" s="3" t="str">
        <f t="shared" si="1"/>
        <v>#REF!</v>
      </c>
    </row>
    <row r="398">
      <c r="A398" s="8">
        <v>116.51</v>
      </c>
      <c r="B398" s="3" t="str">
        <f t="shared" si="1"/>
        <v>#REF!</v>
      </c>
    </row>
    <row r="399">
      <c r="A399" s="8">
        <v>117.15</v>
      </c>
      <c r="B399" s="3" t="str">
        <f t="shared" si="1"/>
        <v>#REF!</v>
      </c>
    </row>
    <row r="400">
      <c r="A400" s="8">
        <v>116.05</v>
      </c>
      <c r="B400" s="3" t="str">
        <f t="shared" si="1"/>
        <v>#REF!</v>
      </c>
    </row>
    <row r="401">
      <c r="A401" s="8">
        <v>116.92</v>
      </c>
      <c r="B401" s="3" t="str">
        <f t="shared" si="1"/>
        <v>#REF!</v>
      </c>
    </row>
    <row r="402">
      <c r="A402" s="9">
        <f>+0.56</f>
        <v>0.56</v>
      </c>
      <c r="B402" s="3" t="str">
        <f t="shared" si="1"/>
        <v>#REF!</v>
      </c>
    </row>
    <row r="403">
      <c r="A403" s="9">
        <f>+0.48%</f>
        <v>0.0048</v>
      </c>
      <c r="B403" s="3" t="str">
        <f t="shared" si="1"/>
        <v>#REF!</v>
      </c>
    </row>
    <row r="404">
      <c r="A404" s="16">
        <v>78766.0</v>
      </c>
      <c r="B404" s="3" t="str">
        <f t="shared" si="1"/>
        <v>#REF!</v>
      </c>
    </row>
    <row r="405">
      <c r="A405" s="16">
        <v>197995.0</v>
      </c>
      <c r="B405" s="3" t="str">
        <f t="shared" si="1"/>
        <v>#REF!</v>
      </c>
    </row>
    <row r="406">
      <c r="A406" s="7">
        <v>41316.0</v>
      </c>
      <c r="B406" s="3" t="str">
        <f t="shared" si="1"/>
        <v>#REF!</v>
      </c>
    </row>
    <row r="407">
      <c r="A407" s="8">
        <v>116.86</v>
      </c>
      <c r="B407" s="3" t="str">
        <f t="shared" si="1"/>
        <v>#REF!</v>
      </c>
    </row>
    <row r="408">
      <c r="A408" s="8">
        <v>117.0</v>
      </c>
      <c r="B408" s="3" t="str">
        <f t="shared" si="1"/>
        <v>#REF!</v>
      </c>
    </row>
    <row r="409">
      <c r="A409" s="8">
        <v>115.62</v>
      </c>
      <c r="B409" s="3" t="str">
        <f t="shared" si="1"/>
        <v>#REF!</v>
      </c>
    </row>
    <row r="410">
      <c r="A410" s="8">
        <v>116.36</v>
      </c>
      <c r="B410" s="3" t="str">
        <f t="shared" si="1"/>
        <v>#REF!</v>
      </c>
    </row>
    <row r="411">
      <c r="A411" s="11">
        <v>-0.56</v>
      </c>
      <c r="B411" s="3" t="str">
        <f t="shared" si="1"/>
        <v>#REF!</v>
      </c>
    </row>
    <row r="412">
      <c r="A412" s="12">
        <v>-0.0048</v>
      </c>
      <c r="B412" s="3" t="str">
        <f t="shared" si="1"/>
        <v>#REF!</v>
      </c>
    </row>
    <row r="413">
      <c r="A413" s="17">
        <v>69223.0</v>
      </c>
      <c r="B413" s="3" t="str">
        <f t="shared" si="1"/>
        <v>#REF!</v>
      </c>
    </row>
    <row r="414">
      <c r="A414" s="17">
        <v>189129.0</v>
      </c>
      <c r="B414" s="3" t="str">
        <f t="shared" si="1"/>
        <v>#REF!</v>
      </c>
    </row>
    <row r="415">
      <c r="A415" s="7">
        <v>41313.0</v>
      </c>
      <c r="B415" s="3" t="str">
        <f t="shared" si="1"/>
        <v>#REF!</v>
      </c>
    </row>
    <row r="416">
      <c r="A416" s="8">
        <v>115.68</v>
      </c>
      <c r="B416" s="3" t="str">
        <f t="shared" si="1"/>
        <v>#REF!</v>
      </c>
    </row>
    <row r="417">
      <c r="A417" s="8">
        <v>117.24</v>
      </c>
      <c r="B417" s="3" t="str">
        <f t="shared" si="1"/>
        <v>#REF!</v>
      </c>
    </row>
    <row r="418">
      <c r="A418" s="8">
        <v>115.46</v>
      </c>
      <c r="B418" s="3" t="str">
        <f t="shared" si="1"/>
        <v>#REF!</v>
      </c>
    </row>
    <row r="419">
      <c r="A419" s="8">
        <v>116.92</v>
      </c>
      <c r="B419" s="3" t="str">
        <f t="shared" si="1"/>
        <v>#REF!</v>
      </c>
    </row>
    <row r="420">
      <c r="A420" s="9">
        <f>+1.49</f>
        <v>1.49</v>
      </c>
      <c r="B420" s="3" t="str">
        <f t="shared" si="1"/>
        <v>#REF!</v>
      </c>
    </row>
    <row r="421">
      <c r="A421" s="9">
        <f>+1.29%</f>
        <v>0.0129</v>
      </c>
      <c r="B421" s="3" t="str">
        <f t="shared" si="1"/>
        <v>#REF!</v>
      </c>
    </row>
    <row r="422">
      <c r="A422" s="16">
        <v>91279.0</v>
      </c>
      <c r="B422" s="3" t="str">
        <f t="shared" si="1"/>
        <v>#REF!</v>
      </c>
    </row>
    <row r="423">
      <c r="A423" s="16">
        <v>179775.0</v>
      </c>
      <c r="B423" s="3" t="str">
        <f t="shared" si="1"/>
        <v>#REF!</v>
      </c>
    </row>
    <row r="424">
      <c r="A424" s="7">
        <v>41312.0</v>
      </c>
      <c r="B424" s="3" t="str">
        <f t="shared" si="1"/>
        <v>#REF!</v>
      </c>
    </row>
    <row r="425">
      <c r="A425" s="8">
        <v>115.16</v>
      </c>
      <c r="B425" s="3" t="str">
        <f t="shared" si="1"/>
        <v>#REF!</v>
      </c>
    </row>
    <row r="426">
      <c r="A426" s="8">
        <v>116.07</v>
      </c>
      <c r="B426" s="3" t="str">
        <f t="shared" si="1"/>
        <v>#REF!</v>
      </c>
    </row>
    <row r="427">
      <c r="A427" s="8">
        <v>114.92</v>
      </c>
      <c r="B427" s="3" t="str">
        <f t="shared" si="1"/>
        <v>#REF!</v>
      </c>
    </row>
    <row r="428">
      <c r="A428" s="8">
        <v>115.43</v>
      </c>
      <c r="B428" s="3" t="str">
        <f t="shared" si="1"/>
        <v>#REF!</v>
      </c>
    </row>
    <row r="429">
      <c r="A429" s="9">
        <f>+0.44</f>
        <v>0.44</v>
      </c>
      <c r="B429" s="3" t="str">
        <f t="shared" si="1"/>
        <v>#REF!</v>
      </c>
    </row>
    <row r="430">
      <c r="A430" s="9">
        <f>+0.38%</f>
        <v>0.0038</v>
      </c>
      <c r="B430" s="3" t="str">
        <f t="shared" si="1"/>
        <v>#REF!</v>
      </c>
    </row>
    <row r="431">
      <c r="A431" s="16">
        <v>80613.0</v>
      </c>
      <c r="B431" s="3" t="str">
        <f t="shared" si="1"/>
        <v>#REF!</v>
      </c>
    </row>
    <row r="432">
      <c r="A432" s="16">
        <v>167288.0</v>
      </c>
      <c r="B432" s="3" t="str">
        <f t="shared" si="1"/>
        <v>#REF!</v>
      </c>
    </row>
    <row r="433">
      <c r="A433" s="7">
        <v>41311.0</v>
      </c>
      <c r="B433" s="3" t="str">
        <f t="shared" si="1"/>
        <v>#REF!</v>
      </c>
    </row>
    <row r="434">
      <c r="A434" s="8">
        <v>114.65</v>
      </c>
      <c r="B434" s="3" t="str">
        <f t="shared" si="1"/>
        <v>#REF!</v>
      </c>
    </row>
    <row r="435">
      <c r="A435" s="8">
        <v>115.29</v>
      </c>
      <c r="B435" s="3" t="str">
        <f t="shared" si="1"/>
        <v>#REF!</v>
      </c>
    </row>
    <row r="436">
      <c r="A436" s="8">
        <v>113.97</v>
      </c>
      <c r="B436" s="3" t="str">
        <f t="shared" si="1"/>
        <v>#REF!</v>
      </c>
    </row>
    <row r="437">
      <c r="A437" s="8">
        <v>114.99</v>
      </c>
      <c r="B437" s="3" t="str">
        <f t="shared" si="1"/>
        <v>#REF!</v>
      </c>
    </row>
    <row r="438">
      <c r="A438" s="9">
        <f>+0.3</f>
        <v>0.3</v>
      </c>
      <c r="B438" s="3" t="str">
        <f t="shared" si="1"/>
        <v>#REF!</v>
      </c>
    </row>
    <row r="439">
      <c r="A439" s="9">
        <f>+0.26%</f>
        <v>0.0026</v>
      </c>
      <c r="B439" s="3" t="str">
        <f t="shared" si="1"/>
        <v>#REF!</v>
      </c>
    </row>
    <row r="440">
      <c r="A440" s="16">
        <v>67253.0</v>
      </c>
      <c r="B440" s="3" t="str">
        <f t="shared" si="1"/>
        <v>#REF!</v>
      </c>
    </row>
    <row r="441">
      <c r="A441" s="16">
        <v>147382.0</v>
      </c>
      <c r="B441" s="3" t="str">
        <f t="shared" si="1"/>
        <v>#REF!</v>
      </c>
    </row>
    <row r="442">
      <c r="A442" s="7">
        <v>41310.0</v>
      </c>
      <c r="B442" s="3" t="str">
        <f t="shared" si="1"/>
        <v>#REF!</v>
      </c>
    </row>
    <row r="443">
      <c r="A443" s="8">
        <v>113.71</v>
      </c>
      <c r="B443" s="3" t="str">
        <f t="shared" si="1"/>
        <v>#REF!</v>
      </c>
    </row>
    <row r="444">
      <c r="A444" s="8">
        <v>115.31</v>
      </c>
      <c r="B444" s="3" t="str">
        <f t="shared" si="1"/>
        <v>#REF!</v>
      </c>
    </row>
    <row r="445">
      <c r="A445" s="8">
        <v>113.27</v>
      </c>
      <c r="B445" s="3" t="str">
        <f t="shared" si="1"/>
        <v>#REF!</v>
      </c>
    </row>
    <row r="446">
      <c r="A446" s="8">
        <v>114.69</v>
      </c>
      <c r="B446" s="3" t="str">
        <f t="shared" si="1"/>
        <v>#REF!</v>
      </c>
    </row>
    <row r="447">
      <c r="A447" s="9">
        <f>+0.83</f>
        <v>0.83</v>
      </c>
      <c r="B447" s="3" t="str">
        <f t="shared" si="1"/>
        <v>#REF!</v>
      </c>
    </row>
    <row r="448">
      <c r="A448" s="9">
        <f>+0.73%</f>
        <v>0.0073</v>
      </c>
      <c r="B448" s="3" t="str">
        <f t="shared" si="1"/>
        <v>#REF!</v>
      </c>
    </row>
    <row r="449">
      <c r="A449" s="16">
        <v>68842.0</v>
      </c>
      <c r="B449" s="3" t="str">
        <f t="shared" si="1"/>
        <v>#REF!</v>
      </c>
    </row>
    <row r="450">
      <c r="A450" s="16">
        <v>136183.0</v>
      </c>
      <c r="B450" s="3" t="str">
        <f t="shared" si="1"/>
        <v>#REF!</v>
      </c>
    </row>
    <row r="451">
      <c r="A451" s="7">
        <v>41309.0</v>
      </c>
      <c r="B451" s="3" t="str">
        <f t="shared" si="1"/>
        <v>#REF!</v>
      </c>
    </row>
    <row r="452">
      <c r="A452" s="8">
        <v>114.64</v>
      </c>
      <c r="B452" s="3" t="str">
        <f t="shared" si="1"/>
        <v>#REF!</v>
      </c>
    </row>
    <row r="453">
      <c r="A453" s="8">
        <v>114.85</v>
      </c>
      <c r="B453" s="3" t="str">
        <f t="shared" si="1"/>
        <v>#REF!</v>
      </c>
    </row>
    <row r="454">
      <c r="A454" s="8">
        <v>113.6</v>
      </c>
      <c r="B454" s="3" t="str">
        <f t="shared" si="1"/>
        <v>#REF!</v>
      </c>
    </row>
    <row r="455">
      <c r="A455" s="8">
        <v>113.86</v>
      </c>
      <c r="B455" s="3" t="str">
        <f t="shared" si="1"/>
        <v>#REF!</v>
      </c>
    </row>
    <row r="456">
      <c r="A456" s="11">
        <v>-1.11</v>
      </c>
      <c r="B456" s="3" t="str">
        <f t="shared" si="1"/>
        <v>#REF!</v>
      </c>
    </row>
    <row r="457">
      <c r="A457" s="12">
        <v>-0.0097</v>
      </c>
      <c r="B457" s="3" t="str">
        <f t="shared" si="1"/>
        <v>#REF!</v>
      </c>
    </row>
    <row r="458">
      <c r="A458" s="17">
        <v>56572.0</v>
      </c>
      <c r="B458" s="3" t="str">
        <f t="shared" si="1"/>
        <v>#REF!</v>
      </c>
    </row>
    <row r="459">
      <c r="A459" s="17">
        <v>132208.0</v>
      </c>
      <c r="B459" s="3" t="str">
        <f t="shared" si="1"/>
        <v>#REF!</v>
      </c>
    </row>
    <row r="460">
      <c r="A460" s="7">
        <v>41306.0</v>
      </c>
      <c r="B460" s="3" t="str">
        <f t="shared" si="1"/>
        <v>#REF!</v>
      </c>
    </row>
    <row r="461">
      <c r="A461" s="8">
        <v>113.84</v>
      </c>
      <c r="B461" s="3" t="str">
        <f t="shared" si="1"/>
        <v>#REF!</v>
      </c>
    </row>
    <row r="462">
      <c r="A462" s="8">
        <v>115.25</v>
      </c>
      <c r="B462" s="3" t="str">
        <f t="shared" si="1"/>
        <v>#REF!</v>
      </c>
    </row>
    <row r="463">
      <c r="A463" s="8">
        <v>113.53</v>
      </c>
      <c r="B463" s="3" t="str">
        <f t="shared" si="1"/>
        <v>#REF!</v>
      </c>
    </row>
    <row r="464">
      <c r="A464" s="8">
        <v>114.97</v>
      </c>
      <c r="B464" s="3" t="str">
        <f t="shared" si="1"/>
        <v>#REF!</v>
      </c>
    </row>
    <row r="465">
      <c r="A465" s="9">
        <f>+1.28</f>
        <v>1.28</v>
      </c>
      <c r="B465" s="3" t="str">
        <f t="shared" si="1"/>
        <v>#REF!</v>
      </c>
    </row>
    <row r="466">
      <c r="A466" s="9">
        <f>+1.13%</f>
        <v>0.0113</v>
      </c>
      <c r="B466" s="3" t="str">
        <f t="shared" si="1"/>
        <v>#REF!</v>
      </c>
    </row>
    <row r="467">
      <c r="A467" s="16">
        <v>67506.0</v>
      </c>
      <c r="B467" s="3" t="str">
        <f t="shared" si="1"/>
        <v>#REF!</v>
      </c>
    </row>
    <row r="468">
      <c r="A468" s="16">
        <v>123024.0</v>
      </c>
      <c r="B468" s="3" t="str">
        <f t="shared" si="1"/>
        <v>#REF!</v>
      </c>
    </row>
    <row r="469">
      <c r="A469" s="7">
        <v>41305.0</v>
      </c>
      <c r="B469" s="3" t="str">
        <f t="shared" si="1"/>
        <v>#REF!</v>
      </c>
    </row>
    <row r="470">
      <c r="A470" s="8">
        <v>113.11</v>
      </c>
      <c r="B470" s="3" t="str">
        <f t="shared" si="1"/>
        <v>#REF!</v>
      </c>
    </row>
    <row r="471">
      <c r="A471" s="8">
        <v>113.88</v>
      </c>
      <c r="B471" s="3" t="str">
        <f t="shared" si="1"/>
        <v>#REF!</v>
      </c>
    </row>
    <row r="472">
      <c r="A472" s="8">
        <v>112.46</v>
      </c>
      <c r="B472" s="3" t="str">
        <f t="shared" si="1"/>
        <v>#REF!</v>
      </c>
    </row>
    <row r="473">
      <c r="A473" s="8">
        <v>113.69</v>
      </c>
      <c r="B473" s="3" t="str">
        <f t="shared" si="1"/>
        <v>#REF!</v>
      </c>
    </row>
    <row r="474">
      <c r="A474" s="9">
        <f>+0.61</f>
        <v>0.61</v>
      </c>
      <c r="B474" s="3" t="str">
        <f t="shared" si="1"/>
        <v>#REF!</v>
      </c>
    </row>
    <row r="475">
      <c r="A475" s="9">
        <f>+0.54%</f>
        <v>0.0054</v>
      </c>
      <c r="B475" s="3" t="str">
        <f t="shared" si="1"/>
        <v>#REF!</v>
      </c>
    </row>
    <row r="476">
      <c r="A476" s="16">
        <v>43622.0</v>
      </c>
      <c r="B476" s="3" t="str">
        <f t="shared" si="1"/>
        <v>#REF!</v>
      </c>
    </row>
    <row r="477">
      <c r="A477" s="16">
        <v>118277.0</v>
      </c>
      <c r="B477" s="3" t="str">
        <f t="shared" si="1"/>
        <v>#REF!</v>
      </c>
    </row>
    <row r="478">
      <c r="A478" s="7">
        <v>41304.0</v>
      </c>
      <c r="B478" s="3" t="str">
        <f t="shared" si="1"/>
        <v>#REF!</v>
      </c>
    </row>
    <row r="479">
      <c r="A479" s="8">
        <v>112.38</v>
      </c>
      <c r="B479" s="3" t="str">
        <f t="shared" si="1"/>
        <v>#REF!</v>
      </c>
    </row>
    <row r="480">
      <c r="A480" s="8">
        <v>113.34</v>
      </c>
      <c r="B480" s="3" t="str">
        <f t="shared" si="1"/>
        <v>#REF!</v>
      </c>
    </row>
    <row r="481">
      <c r="A481" s="8">
        <v>112.14</v>
      </c>
      <c r="B481" s="3" t="str">
        <f t="shared" si="1"/>
        <v>#REF!</v>
      </c>
    </row>
    <row r="482">
      <c r="A482" s="8">
        <v>113.08</v>
      </c>
      <c r="B482" s="3" t="str">
        <f t="shared" si="1"/>
        <v>#REF!</v>
      </c>
    </row>
    <row r="483">
      <c r="A483" s="9">
        <f>+0.67</f>
        <v>0.67</v>
      </c>
      <c r="B483" s="3" t="str">
        <f t="shared" si="1"/>
        <v>#REF!</v>
      </c>
    </row>
    <row r="484">
      <c r="A484" s="9">
        <f>+0.6%</f>
        <v>0.006</v>
      </c>
      <c r="B484" s="3" t="str">
        <f t="shared" si="1"/>
        <v>#REF!</v>
      </c>
    </row>
    <row r="485">
      <c r="A485" s="16">
        <v>57831.0</v>
      </c>
      <c r="B485" s="3" t="str">
        <f t="shared" si="1"/>
        <v>#REF!</v>
      </c>
    </row>
    <row r="486">
      <c r="A486" s="16">
        <v>113340.0</v>
      </c>
      <c r="B486" s="3" t="str">
        <f t="shared" si="1"/>
        <v>#REF!</v>
      </c>
    </row>
    <row r="487">
      <c r="A487" s="7">
        <v>41303.0</v>
      </c>
      <c r="B487" s="3" t="str">
        <f t="shared" si="1"/>
        <v>#REF!</v>
      </c>
    </row>
    <row r="488">
      <c r="A488" s="8">
        <v>111.59</v>
      </c>
      <c r="B488" s="3" t="str">
        <f t="shared" si="1"/>
        <v>#REF!</v>
      </c>
    </row>
    <row r="489">
      <c r="A489" s="8">
        <v>112.54</v>
      </c>
      <c r="B489" s="3" t="str">
        <f t="shared" si="1"/>
        <v>#REF!</v>
      </c>
    </row>
    <row r="490">
      <c r="A490" s="8">
        <v>111.22</v>
      </c>
      <c r="B490" s="3" t="str">
        <f t="shared" si="1"/>
        <v>#REF!</v>
      </c>
    </row>
    <row r="491">
      <c r="A491" s="8">
        <v>112.41</v>
      </c>
      <c r="B491" s="3" t="str">
        <f t="shared" si="1"/>
        <v>#REF!</v>
      </c>
    </row>
    <row r="492">
      <c r="A492" s="9">
        <f>+0.89</f>
        <v>0.89</v>
      </c>
      <c r="B492" s="3" t="str">
        <f t="shared" si="1"/>
        <v>#REF!</v>
      </c>
    </row>
    <row r="493">
      <c r="A493" s="9">
        <f>+0.8%</f>
        <v>0.008</v>
      </c>
      <c r="B493" s="3" t="str">
        <f t="shared" si="1"/>
        <v>#REF!</v>
      </c>
    </row>
    <row r="494">
      <c r="A494" s="16">
        <v>63350.0</v>
      </c>
      <c r="B494" s="3" t="str">
        <f t="shared" si="1"/>
        <v>#REF!</v>
      </c>
    </row>
    <row r="495">
      <c r="A495" s="16">
        <v>106804.0</v>
      </c>
      <c r="B495" s="3" t="str">
        <f t="shared" si="1"/>
        <v>#REF!</v>
      </c>
    </row>
    <row r="496">
      <c r="A496" s="7">
        <v>41302.0</v>
      </c>
      <c r="B496" s="3" t="str">
        <f t="shared" si="1"/>
        <v>#REF!</v>
      </c>
    </row>
    <row r="497">
      <c r="A497" s="8">
        <v>111.27</v>
      </c>
      <c r="B497" s="3" t="str">
        <f t="shared" si="1"/>
        <v>#REF!</v>
      </c>
    </row>
    <row r="498">
      <c r="A498" s="8">
        <v>111.8</v>
      </c>
      <c r="B498" s="3" t="str">
        <f t="shared" si="1"/>
        <v>#REF!</v>
      </c>
    </row>
    <row r="499">
      <c r="A499" s="8">
        <v>110.68</v>
      </c>
      <c r="B499" s="3" t="str">
        <f t="shared" si="1"/>
        <v>#REF!</v>
      </c>
    </row>
    <row r="500">
      <c r="A500" s="8">
        <v>111.52</v>
      </c>
      <c r="B500" s="3" t="str">
        <f t="shared" si="1"/>
        <v>#REF!</v>
      </c>
    </row>
    <row r="501">
      <c r="A501" s="9">
        <f>+0.25</f>
        <v>0.25</v>
      </c>
      <c r="B501" s="3" t="str">
        <f t="shared" si="1"/>
        <v>#REF!</v>
      </c>
    </row>
    <row r="502">
      <c r="A502" s="9">
        <f>+0.22%</f>
        <v>0.0022</v>
      </c>
      <c r="B502" s="3" t="str">
        <f t="shared" si="1"/>
        <v>#REF!</v>
      </c>
    </row>
    <row r="503">
      <c r="A503" s="16">
        <v>48378.0</v>
      </c>
      <c r="B503" s="3" t="str">
        <f t="shared" si="1"/>
        <v>#REF!</v>
      </c>
    </row>
    <row r="504">
      <c r="A504" s="16">
        <v>105422.0</v>
      </c>
      <c r="B504" s="3" t="str">
        <f t="shared" si="1"/>
        <v>#REF!</v>
      </c>
    </row>
    <row r="505">
      <c r="A505" s="7">
        <v>41299.0</v>
      </c>
      <c r="B505" s="3" t="str">
        <f t="shared" si="1"/>
        <v>#REF!</v>
      </c>
    </row>
    <row r="506">
      <c r="A506" s="8">
        <v>111.4</v>
      </c>
      <c r="B506" s="3" t="str">
        <f t="shared" si="1"/>
        <v>#REF!</v>
      </c>
    </row>
    <row r="507">
      <c r="A507" s="8">
        <v>111.85</v>
      </c>
      <c r="B507" s="3" t="str">
        <f t="shared" si="1"/>
        <v>#REF!</v>
      </c>
    </row>
    <row r="508">
      <c r="A508" s="8">
        <v>110.87</v>
      </c>
      <c r="B508" s="3" t="str">
        <f t="shared" si="1"/>
        <v>#REF!</v>
      </c>
    </row>
    <row r="509">
      <c r="A509" s="8">
        <v>111.27</v>
      </c>
      <c r="B509" s="3" t="str">
        <f t="shared" si="1"/>
        <v>#REF!</v>
      </c>
    </row>
    <row r="510">
      <c r="A510" s="11">
        <v>-0.14</v>
      </c>
      <c r="B510" s="3" t="str">
        <f t="shared" si="1"/>
        <v>#REF!</v>
      </c>
    </row>
    <row r="511">
      <c r="A511" s="12">
        <v>-0.0013</v>
      </c>
      <c r="B511" s="3" t="str">
        <f t="shared" si="1"/>
        <v>#REF!</v>
      </c>
    </row>
    <row r="512">
      <c r="A512" s="17">
        <v>54503.0</v>
      </c>
      <c r="B512" s="3" t="str">
        <f t="shared" si="1"/>
        <v>#REF!</v>
      </c>
    </row>
    <row r="513">
      <c r="A513" s="17">
        <v>105053.0</v>
      </c>
      <c r="B513" s="3" t="str">
        <f t="shared" si="1"/>
        <v>#REF!</v>
      </c>
    </row>
    <row r="514">
      <c r="A514" s="7">
        <v>41298.0</v>
      </c>
      <c r="B514" s="3" t="str">
        <f t="shared" si="1"/>
        <v>#REF!</v>
      </c>
    </row>
    <row r="515">
      <c r="A515" s="8">
        <v>110.73</v>
      </c>
      <c r="B515" s="3" t="str">
        <f t="shared" si="1"/>
        <v>#REF!</v>
      </c>
    </row>
    <row r="516">
      <c r="A516" s="8">
        <v>111.67</v>
      </c>
      <c r="B516" s="3" t="str">
        <f t="shared" si="1"/>
        <v>#REF!</v>
      </c>
    </row>
    <row r="517">
      <c r="A517" s="8">
        <v>110.38</v>
      </c>
      <c r="B517" s="3" t="str">
        <f t="shared" si="1"/>
        <v>#REF!</v>
      </c>
    </row>
    <row r="518">
      <c r="A518" s="8">
        <v>111.41</v>
      </c>
      <c r="B518" s="3" t="str">
        <f t="shared" si="1"/>
        <v>#REF!</v>
      </c>
    </row>
    <row r="519">
      <c r="A519" s="9">
        <f>+0.59</f>
        <v>0.59</v>
      </c>
      <c r="B519" s="3" t="str">
        <f t="shared" si="1"/>
        <v>#REF!</v>
      </c>
    </row>
    <row r="520">
      <c r="A520" s="9">
        <f>+0.53%</f>
        <v>0.0053</v>
      </c>
      <c r="B520" s="3" t="str">
        <f t="shared" si="1"/>
        <v>#REF!</v>
      </c>
    </row>
    <row r="521">
      <c r="A521" s="16">
        <v>54050.0</v>
      </c>
      <c r="B521" s="3" t="str">
        <f t="shared" si="1"/>
        <v>#REF!</v>
      </c>
    </row>
    <row r="522">
      <c r="A522" s="16">
        <v>100741.0</v>
      </c>
      <c r="B522" s="3" t="str">
        <f t="shared" si="1"/>
        <v>#REF!</v>
      </c>
    </row>
    <row r="523">
      <c r="A523" s="7">
        <v>41297.0</v>
      </c>
      <c r="B523" s="3" t="str">
        <f t="shared" si="1"/>
        <v>#REF!</v>
      </c>
    </row>
    <row r="524">
      <c r="A524" s="8">
        <v>110.69</v>
      </c>
      <c r="B524" s="3" t="str">
        <f t="shared" si="1"/>
        <v>#REF!</v>
      </c>
    </row>
    <row r="525">
      <c r="A525" s="8">
        <v>111.16</v>
      </c>
      <c r="B525" s="3" t="str">
        <f t="shared" si="1"/>
        <v>#REF!</v>
      </c>
    </row>
    <row r="526">
      <c r="A526" s="8">
        <v>110.2</v>
      </c>
      <c r="B526" s="3" t="str">
        <f t="shared" si="1"/>
        <v>#REF!</v>
      </c>
    </row>
    <row r="527">
      <c r="A527" s="8">
        <v>110.82</v>
      </c>
      <c r="B527" s="3" t="str">
        <f t="shared" si="1"/>
        <v>#REF!</v>
      </c>
    </row>
    <row r="528">
      <c r="A528" s="9">
        <f>+0.24</f>
        <v>0.24</v>
      </c>
      <c r="B528" s="3" t="str">
        <f t="shared" si="1"/>
        <v>#REF!</v>
      </c>
    </row>
    <row r="529">
      <c r="A529" s="9">
        <f>+0.22%</f>
        <v>0.0022</v>
      </c>
      <c r="B529" s="3" t="str">
        <f t="shared" si="1"/>
        <v>#REF!</v>
      </c>
    </row>
    <row r="530">
      <c r="A530" s="16">
        <v>76907.0</v>
      </c>
      <c r="B530" s="3" t="str">
        <f t="shared" si="1"/>
        <v>#REF!</v>
      </c>
    </row>
    <row r="531">
      <c r="A531" s="16">
        <v>101571.0</v>
      </c>
      <c r="B531" s="3" t="str">
        <f t="shared" si="1"/>
        <v>#REF!</v>
      </c>
    </row>
    <row r="532">
      <c r="A532" s="7">
        <v>41296.0</v>
      </c>
      <c r="B532" s="3" t="str">
        <f t="shared" si="1"/>
        <v>#REF!</v>
      </c>
    </row>
    <row r="533">
      <c r="A533" s="8">
        <v>110.07</v>
      </c>
      <c r="B533" s="3" t="str">
        <f t="shared" si="1"/>
        <v>#REF!</v>
      </c>
    </row>
    <row r="534">
      <c r="A534" s="8">
        <v>110.78</v>
      </c>
      <c r="B534" s="3" t="str">
        <f t="shared" si="1"/>
        <v>#REF!</v>
      </c>
    </row>
    <row r="535">
      <c r="A535" s="8">
        <v>109.67</v>
      </c>
      <c r="B535" s="3" t="str">
        <f t="shared" si="1"/>
        <v>#REF!</v>
      </c>
    </row>
    <row r="536">
      <c r="A536" s="8">
        <v>110.58</v>
      </c>
      <c r="B536" s="3" t="str">
        <f t="shared" si="1"/>
        <v>#REF!</v>
      </c>
    </row>
    <row r="537">
      <c r="A537" s="9">
        <f>+0.51</f>
        <v>0.51</v>
      </c>
      <c r="B537" s="3" t="str">
        <f t="shared" si="1"/>
        <v>#REF!</v>
      </c>
    </row>
    <row r="538">
      <c r="A538" s="9">
        <f>+0.46%</f>
        <v>0.0046</v>
      </c>
      <c r="B538" s="3" t="str">
        <f t="shared" si="1"/>
        <v>#REF!</v>
      </c>
    </row>
    <row r="539">
      <c r="A539" s="16">
        <v>48248.0</v>
      </c>
      <c r="B539" s="3" t="str">
        <f t="shared" si="1"/>
        <v>#REF!</v>
      </c>
    </row>
    <row r="540">
      <c r="A540" s="16">
        <v>95828.0</v>
      </c>
      <c r="B540" s="3" t="str">
        <f t="shared" si="1"/>
        <v>#REF!</v>
      </c>
    </row>
    <row r="541">
      <c r="A541" s="7">
        <v>41295.0</v>
      </c>
      <c r="B541" s="3" t="str">
        <f t="shared" si="1"/>
        <v>#REF!</v>
      </c>
    </row>
    <row r="542">
      <c r="A542" s="8">
        <v>110.05</v>
      </c>
      <c r="B542" s="3" t="str">
        <f t="shared" si="1"/>
        <v>#REF!</v>
      </c>
    </row>
    <row r="543">
      <c r="A543" s="8">
        <v>110.24</v>
      </c>
      <c r="B543" s="3" t="str">
        <f t="shared" si="1"/>
        <v>#REF!</v>
      </c>
    </row>
    <row r="544">
      <c r="A544" s="8">
        <v>109.66</v>
      </c>
      <c r="B544" s="3" t="str">
        <f t="shared" si="1"/>
        <v>#REF!</v>
      </c>
    </row>
    <row r="545">
      <c r="A545" s="8">
        <v>110.07</v>
      </c>
      <c r="B545" s="3" t="str">
        <f t="shared" si="1"/>
        <v>#REF!</v>
      </c>
    </row>
    <row r="546">
      <c r="A546" s="11">
        <v>-0.1</v>
      </c>
      <c r="B546" s="3" t="str">
        <f t="shared" si="1"/>
        <v>#REF!</v>
      </c>
    </row>
    <row r="547">
      <c r="A547" s="12">
        <v>-9.0E-4</v>
      </c>
      <c r="B547" s="3" t="str">
        <f t="shared" si="1"/>
        <v>#REF!</v>
      </c>
    </row>
    <row r="548">
      <c r="A548" s="17">
        <v>20928.0</v>
      </c>
      <c r="B548" s="3" t="str">
        <f t="shared" si="1"/>
        <v>#REF!</v>
      </c>
    </row>
    <row r="549">
      <c r="A549" s="17">
        <v>92045.0</v>
      </c>
      <c r="B549" s="3" t="str">
        <f t="shared" si="1"/>
        <v>#REF!</v>
      </c>
    </row>
    <row r="550">
      <c r="A550" s="7">
        <v>41292.0</v>
      </c>
      <c r="B550" s="3" t="str">
        <f t="shared" si="1"/>
        <v>#REF!</v>
      </c>
    </row>
    <row r="551">
      <c r="A551" s="8">
        <v>109.54</v>
      </c>
      <c r="B551" s="3" t="str">
        <f t="shared" si="1"/>
        <v>#REF!</v>
      </c>
    </row>
    <row r="552">
      <c r="A552" s="8">
        <v>110.23</v>
      </c>
      <c r="B552" s="3" t="str">
        <f t="shared" si="1"/>
        <v>#REF!</v>
      </c>
    </row>
    <row r="553">
      <c r="A553" s="8">
        <v>108.98</v>
      </c>
      <c r="B553" s="3" t="str">
        <f t="shared" si="1"/>
        <v>#REF!</v>
      </c>
    </row>
    <row r="554">
      <c r="A554" s="8">
        <v>110.17</v>
      </c>
      <c r="B554" s="3" t="str">
        <f t="shared" si="1"/>
        <v>#REF!</v>
      </c>
    </row>
    <row r="555">
      <c r="A555" s="9">
        <f>+0.53</f>
        <v>0.53</v>
      </c>
      <c r="B555" s="3" t="str">
        <f t="shared" si="1"/>
        <v>#REF!</v>
      </c>
    </row>
    <row r="556">
      <c r="A556" s="9">
        <f>+0.48%</f>
        <v>0.0048</v>
      </c>
      <c r="B556" s="3" t="str">
        <f t="shared" si="1"/>
        <v>#REF!</v>
      </c>
    </row>
    <row r="557">
      <c r="A557" s="16">
        <v>43051.0</v>
      </c>
      <c r="B557" s="3" t="str">
        <f t="shared" si="1"/>
        <v>#REF!</v>
      </c>
    </row>
    <row r="558">
      <c r="A558" s="16">
        <v>91962.0</v>
      </c>
      <c r="B558" s="3" t="str">
        <f t="shared" si="1"/>
        <v>#REF!</v>
      </c>
    </row>
    <row r="559">
      <c r="A559" s="7">
        <v>41291.0</v>
      </c>
      <c r="B559" s="3" t="str">
        <f t="shared" si="1"/>
        <v>#REF!</v>
      </c>
    </row>
    <row r="560">
      <c r="A560" s="8">
        <v>108.44</v>
      </c>
      <c r="B560" s="3" t="str">
        <f t="shared" si="1"/>
        <v>#REF!</v>
      </c>
    </row>
    <row r="561">
      <c r="A561" s="8">
        <v>109.96</v>
      </c>
      <c r="B561" s="3" t="str">
        <f t="shared" si="1"/>
        <v>#REF!</v>
      </c>
    </row>
    <row r="562">
      <c r="A562" s="8">
        <v>108.14</v>
      </c>
      <c r="B562" s="3" t="str">
        <f t="shared" si="1"/>
        <v>#REF!</v>
      </c>
    </row>
    <row r="563">
      <c r="A563" s="8">
        <v>109.64</v>
      </c>
      <c r="B563" s="3" t="str">
        <f t="shared" si="1"/>
        <v>#REF!</v>
      </c>
    </row>
    <row r="564">
      <c r="A564" s="9">
        <f>+1.35</f>
        <v>1.35</v>
      </c>
      <c r="B564" s="3" t="str">
        <f t="shared" si="1"/>
        <v>#REF!</v>
      </c>
    </row>
    <row r="565">
      <c r="A565" s="9">
        <f>+1.25%</f>
        <v>0.0125</v>
      </c>
      <c r="B565" s="3" t="str">
        <f t="shared" si="1"/>
        <v>#REF!</v>
      </c>
    </row>
    <row r="566">
      <c r="A566" s="16">
        <v>61695.0</v>
      </c>
      <c r="B566" s="3" t="str">
        <f t="shared" si="1"/>
        <v>#REF!</v>
      </c>
    </row>
    <row r="567">
      <c r="A567" s="16">
        <v>89472.0</v>
      </c>
      <c r="B567" s="3" t="str">
        <f t="shared" si="1"/>
        <v>#REF!</v>
      </c>
    </row>
    <row r="568">
      <c r="A568" s="7">
        <v>41290.0</v>
      </c>
      <c r="B568" s="3" t="str">
        <f t="shared" si="1"/>
        <v>#REF!</v>
      </c>
    </row>
    <row r="569">
      <c r="A569" s="8">
        <v>108.39</v>
      </c>
      <c r="B569" s="3" t="str">
        <f t="shared" si="1"/>
        <v>#REF!</v>
      </c>
    </row>
    <row r="570">
      <c r="A570" s="8">
        <v>108.91</v>
      </c>
      <c r="B570" s="3" t="str">
        <f t="shared" si="1"/>
        <v>#REF!</v>
      </c>
    </row>
    <row r="571">
      <c r="A571" s="8">
        <v>107.96</v>
      </c>
      <c r="B571" s="3" t="str">
        <f t="shared" si="1"/>
        <v>#REF!</v>
      </c>
    </row>
    <row r="572">
      <c r="A572" s="8">
        <v>108.29</v>
      </c>
      <c r="B572" s="3" t="str">
        <f t="shared" si="1"/>
        <v>#REF!</v>
      </c>
    </row>
    <row r="573">
      <c r="A573" s="37" t="s">
        <v>10</v>
      </c>
      <c r="B573" s="3" t="str">
        <f t="shared" si="1"/>
        <v>#REF!</v>
      </c>
    </row>
    <row r="574">
      <c r="A574" s="37" t="s">
        <v>10</v>
      </c>
      <c r="B574" s="3" t="str">
        <f t="shared" si="1"/>
        <v>#REF!</v>
      </c>
    </row>
    <row r="575">
      <c r="A575" s="38">
        <v>34487.0</v>
      </c>
      <c r="B575" s="3" t="str">
        <f t="shared" si="1"/>
        <v>#REF!</v>
      </c>
    </row>
    <row r="576">
      <c r="A576" s="38">
        <v>82855.0</v>
      </c>
      <c r="B576" s="3" t="str">
        <f t="shared" si="1"/>
        <v>#REF!</v>
      </c>
    </row>
    <row r="577">
      <c r="A577" s="7">
        <v>41289.0</v>
      </c>
      <c r="B577" s="3" t="str">
        <f t="shared" si="1"/>
        <v>#REF!</v>
      </c>
    </row>
    <row r="578">
      <c r="A578" s="8">
        <v>109.56</v>
      </c>
      <c r="B578" s="3" t="str">
        <f t="shared" si="1"/>
        <v>#REF!</v>
      </c>
    </row>
    <row r="579">
      <c r="A579" s="8">
        <v>110.0</v>
      </c>
      <c r="B579" s="3" t="str">
        <f t="shared" si="1"/>
        <v>#REF!</v>
      </c>
    </row>
    <row r="580">
      <c r="A580" s="8">
        <v>108.2</v>
      </c>
      <c r="B580" s="3" t="str">
        <f t="shared" si="1"/>
        <v>#REF!</v>
      </c>
    </row>
    <row r="581">
      <c r="A581" s="8">
        <v>108.29</v>
      </c>
      <c r="B581" s="3" t="str">
        <f t="shared" si="1"/>
        <v>#REF!</v>
      </c>
    </row>
    <row r="582">
      <c r="A582" s="11">
        <v>-1.31</v>
      </c>
      <c r="B582" s="3" t="str">
        <f t="shared" si="1"/>
        <v>#REF!</v>
      </c>
    </row>
    <row r="583">
      <c r="A583" s="12">
        <v>-0.012</v>
      </c>
      <c r="B583" s="3" t="str">
        <f t="shared" si="1"/>
        <v>#REF!</v>
      </c>
    </row>
    <row r="584">
      <c r="A584" s="17">
        <v>40677.0</v>
      </c>
      <c r="B584" s="3" t="str">
        <f t="shared" si="1"/>
        <v>#REF!</v>
      </c>
    </row>
    <row r="585">
      <c r="A585" s="17">
        <v>81992.0</v>
      </c>
      <c r="B585" s="3" t="str">
        <f t="shared" si="1"/>
        <v>#REF!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41320</v>
      </c>
      <c r="C3" s="3">
        <v>116.15</v>
      </c>
      <c r="D3" s="3">
        <v>116.45</v>
      </c>
      <c r="E3" s="3">
        <v>114.72</v>
      </c>
      <c r="F3" s="3">
        <v>115.96</v>
      </c>
      <c r="G3" s="3">
        <v>-0.39</v>
      </c>
      <c r="H3" s="6">
        <v>-0.0034</v>
      </c>
      <c r="I3" s="15">
        <v>66086.0</v>
      </c>
      <c r="J3" s="15">
        <v>147922.0</v>
      </c>
    </row>
    <row r="4">
      <c r="A4" s="19" t="s">
        <v>4</v>
      </c>
      <c r="B4" s="5">
        <f t="shared" si="1"/>
        <v>41323</v>
      </c>
      <c r="C4" s="3">
        <v>116.3</v>
      </c>
      <c r="D4" s="3">
        <v>116.47</v>
      </c>
      <c r="E4" s="3">
        <v>115.25</v>
      </c>
      <c r="F4" s="3">
        <v>115.65</v>
      </c>
      <c r="G4" s="3">
        <v>-0.31</v>
      </c>
      <c r="H4" s="6">
        <v>-0.0027</v>
      </c>
      <c r="I4" s="15">
        <v>18946.0</v>
      </c>
      <c r="J4" s="15">
        <v>148509.0</v>
      </c>
    </row>
    <row r="5">
      <c r="A5" s="19" t="s">
        <v>5</v>
      </c>
      <c r="B5" s="5">
        <f t="shared" si="1"/>
        <v>41324</v>
      </c>
      <c r="C5" s="3">
        <v>115.76</v>
      </c>
      <c r="D5" s="3">
        <v>115.88</v>
      </c>
      <c r="E5" s="3">
        <v>114.92</v>
      </c>
      <c r="F5" s="3">
        <v>115.8</v>
      </c>
      <c r="G5" s="3">
        <v>0.15</v>
      </c>
      <c r="H5" s="3">
        <v>0.0013</v>
      </c>
      <c r="I5" s="15">
        <v>50668.0</v>
      </c>
      <c r="J5" s="15">
        <v>149130.0</v>
      </c>
    </row>
    <row r="6">
      <c r="A6" s="19" t="s">
        <v>6</v>
      </c>
      <c r="B6" s="5">
        <f t="shared" si="1"/>
        <v>41325</v>
      </c>
      <c r="C6" s="3">
        <v>115.7</v>
      </c>
      <c r="D6" s="3">
        <v>115.96</v>
      </c>
      <c r="E6" s="3">
        <v>113.42</v>
      </c>
      <c r="F6" s="3">
        <v>113.97</v>
      </c>
      <c r="G6" s="3">
        <v>-1.83</v>
      </c>
      <c r="H6" s="6">
        <v>-0.0158</v>
      </c>
      <c r="I6" s="15">
        <v>80440.0</v>
      </c>
      <c r="J6" s="15">
        <v>151678.0</v>
      </c>
    </row>
    <row r="7">
      <c r="A7" s="19" t="s">
        <v>7</v>
      </c>
      <c r="B7" s="5">
        <f t="shared" si="1"/>
        <v>41326</v>
      </c>
      <c r="C7" s="3">
        <v>113.19</v>
      </c>
      <c r="D7" s="3">
        <v>113.65</v>
      </c>
      <c r="E7" s="3">
        <v>111.8</v>
      </c>
      <c r="F7" s="3">
        <v>111.94</v>
      </c>
      <c r="G7" s="3">
        <v>-2.03</v>
      </c>
      <c r="H7" s="6">
        <v>-0.0178</v>
      </c>
      <c r="I7" s="15">
        <v>98134.0</v>
      </c>
      <c r="J7" s="15">
        <v>153640.0</v>
      </c>
    </row>
    <row r="8">
      <c r="A8" s="19" t="s">
        <v>8</v>
      </c>
      <c r="B8" s="5">
        <f t="shared" si="1"/>
        <v>41327</v>
      </c>
      <c r="C8" s="3">
        <v>112.07</v>
      </c>
      <c r="D8" s="3">
        <v>113.12</v>
      </c>
      <c r="E8" s="3">
        <v>111.96</v>
      </c>
      <c r="F8" s="3">
        <v>112.43</v>
      </c>
      <c r="G8" s="3">
        <v>0.49</v>
      </c>
      <c r="H8" s="3">
        <v>0.0044</v>
      </c>
      <c r="I8" s="15">
        <v>57370.0</v>
      </c>
      <c r="J8" s="15">
        <v>148786.0</v>
      </c>
    </row>
    <row r="9">
      <c r="A9" s="19" t="s">
        <v>9</v>
      </c>
      <c r="B9" s="5">
        <f t="shared" si="1"/>
        <v>41330</v>
      </c>
      <c r="C9" s="3">
        <v>112.49</v>
      </c>
      <c r="D9" s="3">
        <v>114.15</v>
      </c>
      <c r="E9" s="3">
        <v>111.68</v>
      </c>
      <c r="F9" s="3">
        <v>112.7</v>
      </c>
      <c r="G9" s="3">
        <v>0.27</v>
      </c>
      <c r="H9" s="3">
        <v>0.0024</v>
      </c>
      <c r="I9" s="15">
        <v>58555.0</v>
      </c>
      <c r="J9" s="15">
        <v>150810.0</v>
      </c>
    </row>
    <row r="10">
      <c r="A10" s="20">
        <v>41320.0</v>
      </c>
      <c r="B10" s="5">
        <f t="shared" si="1"/>
        <v>41331</v>
      </c>
      <c r="C10" s="3">
        <v>111.9</v>
      </c>
      <c r="D10" s="3">
        <v>112.63</v>
      </c>
      <c r="E10" s="3">
        <v>110.78</v>
      </c>
      <c r="F10" s="3">
        <v>111.07</v>
      </c>
      <c r="G10" s="3">
        <v>-1.63</v>
      </c>
      <c r="H10" s="6">
        <v>-0.0145</v>
      </c>
      <c r="I10" s="15">
        <v>82893.0</v>
      </c>
      <c r="J10" s="15">
        <v>149820.0</v>
      </c>
    </row>
    <row r="11">
      <c r="A11" s="19">
        <v>116.15</v>
      </c>
      <c r="B11" s="5">
        <f t="shared" si="1"/>
        <v>41332</v>
      </c>
      <c r="C11" s="3">
        <v>111.21</v>
      </c>
      <c r="D11" s="3">
        <v>111.69</v>
      </c>
      <c r="E11" s="3">
        <v>109.95</v>
      </c>
      <c r="F11" s="3">
        <v>110.16</v>
      </c>
      <c r="G11" s="3">
        <v>-0.91</v>
      </c>
      <c r="H11" s="6">
        <v>-0.0082</v>
      </c>
      <c r="I11" s="15">
        <v>87380.0</v>
      </c>
      <c r="J11" s="15">
        <v>154806.0</v>
      </c>
    </row>
    <row r="12">
      <c r="A12" s="19">
        <v>116.45</v>
      </c>
      <c r="B12" s="5">
        <f t="shared" si="1"/>
        <v>41333</v>
      </c>
      <c r="C12" s="3">
        <v>110.39</v>
      </c>
      <c r="D12" s="3">
        <v>110.69</v>
      </c>
      <c r="E12" s="3">
        <v>109.05</v>
      </c>
      <c r="F12" s="3">
        <v>109.55</v>
      </c>
      <c r="G12" s="3">
        <v>-0.61</v>
      </c>
      <c r="H12" s="6">
        <v>-0.0055</v>
      </c>
      <c r="I12" s="15">
        <v>111419.0</v>
      </c>
      <c r="J12" s="15">
        <v>160462.0</v>
      </c>
    </row>
    <row r="13">
      <c r="A13" s="19">
        <v>114.72</v>
      </c>
      <c r="B13" s="5">
        <f t="shared" si="1"/>
        <v>41334</v>
      </c>
      <c r="C13" s="3">
        <v>109.06</v>
      </c>
      <c r="D13" s="3">
        <v>109.45</v>
      </c>
      <c r="E13" s="3">
        <v>108.01</v>
      </c>
      <c r="F13" s="3">
        <v>108.51</v>
      </c>
      <c r="G13" s="3">
        <v>-1.04</v>
      </c>
      <c r="H13" s="6">
        <v>-0.0095</v>
      </c>
      <c r="I13" s="15">
        <v>109576.0</v>
      </c>
      <c r="J13" s="15">
        <v>168231.0</v>
      </c>
    </row>
    <row r="14">
      <c r="A14" s="19">
        <v>115.96</v>
      </c>
      <c r="B14" s="5">
        <f t="shared" si="1"/>
        <v>41337</v>
      </c>
      <c r="C14" s="3">
        <v>108.54</v>
      </c>
      <c r="D14" s="3">
        <v>108.88</v>
      </c>
      <c r="E14" s="3">
        <v>107.65</v>
      </c>
      <c r="F14" s="3">
        <v>108.13</v>
      </c>
      <c r="G14" s="3">
        <v>-0.38</v>
      </c>
      <c r="H14" s="6">
        <v>-0.0035</v>
      </c>
      <c r="I14" s="15">
        <v>93125.0</v>
      </c>
      <c r="J14" s="15">
        <v>168185.0</v>
      </c>
    </row>
    <row r="15">
      <c r="A15" s="21">
        <v>-0.39</v>
      </c>
      <c r="B15" s="5">
        <f t="shared" si="1"/>
        <v>41338</v>
      </c>
      <c r="C15" s="3">
        <v>108.16</v>
      </c>
      <c r="D15" s="3">
        <v>110.04</v>
      </c>
      <c r="E15" s="3">
        <v>108.16</v>
      </c>
      <c r="F15" s="3">
        <v>109.77</v>
      </c>
      <c r="G15" s="3">
        <v>1.64</v>
      </c>
      <c r="H15" s="3">
        <v>0.0152</v>
      </c>
      <c r="I15" s="15">
        <v>95265.0</v>
      </c>
      <c r="J15" s="15">
        <v>174692.0</v>
      </c>
    </row>
    <row r="16">
      <c r="A16" s="22">
        <v>-0.0034</v>
      </c>
      <c r="B16" s="5">
        <f t="shared" si="1"/>
        <v>41339</v>
      </c>
      <c r="C16" s="3">
        <v>110.02</v>
      </c>
      <c r="D16" s="3">
        <v>110.38</v>
      </c>
      <c r="E16" s="3">
        <v>108.72</v>
      </c>
      <c r="F16" s="3">
        <v>109.22</v>
      </c>
      <c r="G16" s="3">
        <v>-0.55</v>
      </c>
      <c r="H16" s="6">
        <v>-0.005</v>
      </c>
      <c r="I16" s="15">
        <v>108293.0</v>
      </c>
      <c r="J16" s="15">
        <v>179317.0</v>
      </c>
    </row>
    <row r="17">
      <c r="A17" s="24">
        <v>66086.0</v>
      </c>
      <c r="B17" s="5">
        <f t="shared" si="1"/>
        <v>41340</v>
      </c>
      <c r="C17" s="3">
        <v>109.24</v>
      </c>
      <c r="D17" s="3">
        <v>109.7</v>
      </c>
      <c r="E17" s="3">
        <v>108.77</v>
      </c>
      <c r="F17" s="3">
        <v>109.56</v>
      </c>
      <c r="G17" s="3">
        <v>0.34</v>
      </c>
      <c r="H17" s="3">
        <v>0.0031</v>
      </c>
      <c r="I17" s="15">
        <v>130761.0</v>
      </c>
      <c r="J17" s="15">
        <v>184724.0</v>
      </c>
    </row>
    <row r="18">
      <c r="A18" s="24">
        <v>147922.0</v>
      </c>
      <c r="B18" s="5">
        <f t="shared" si="1"/>
        <v>41341</v>
      </c>
      <c r="C18" s="3">
        <v>109.26</v>
      </c>
      <c r="D18" s="3">
        <v>109.73</v>
      </c>
      <c r="E18" s="3">
        <v>107.96</v>
      </c>
      <c r="F18" s="3">
        <v>109.58</v>
      </c>
      <c r="G18" s="3">
        <v>0.02</v>
      </c>
      <c r="H18" s="3">
        <v>2.0E-4</v>
      </c>
      <c r="I18" s="15">
        <v>204421.0</v>
      </c>
      <c r="J18" s="15">
        <v>204882.0</v>
      </c>
    </row>
    <row r="19">
      <c r="A19" s="23">
        <v>41323.0</v>
      </c>
      <c r="B19" s="5">
        <f t="shared" si="1"/>
        <v>41344</v>
      </c>
      <c r="C19" s="3">
        <v>109.36</v>
      </c>
      <c r="D19" s="3">
        <v>109.43</v>
      </c>
      <c r="E19" s="3">
        <v>108.43</v>
      </c>
      <c r="F19" s="3">
        <v>109.11</v>
      </c>
      <c r="G19" s="3">
        <v>-0.47</v>
      </c>
      <c r="H19" s="6">
        <v>-0.0043</v>
      </c>
      <c r="I19" s="15">
        <v>144277.0</v>
      </c>
      <c r="J19" s="15">
        <v>204412.0</v>
      </c>
    </row>
    <row r="20">
      <c r="A20" s="21">
        <v>116.3</v>
      </c>
      <c r="B20" s="5">
        <f t="shared" si="1"/>
        <v>41345</v>
      </c>
      <c r="C20" s="3">
        <v>108.96</v>
      </c>
      <c r="D20" s="3">
        <v>110.15</v>
      </c>
      <c r="E20" s="3">
        <v>108.39</v>
      </c>
      <c r="F20" s="3">
        <v>108.72</v>
      </c>
      <c r="G20" s="3">
        <v>-0.39</v>
      </c>
      <c r="H20" s="6">
        <v>-0.0036</v>
      </c>
      <c r="I20" s="15">
        <v>131790.0</v>
      </c>
      <c r="J20" s="15">
        <v>210660.0</v>
      </c>
    </row>
    <row r="21">
      <c r="A21" s="21">
        <v>116.47</v>
      </c>
      <c r="B21" s="5">
        <f t="shared" si="1"/>
        <v>41346</v>
      </c>
      <c r="C21" s="3">
        <v>108.79</v>
      </c>
      <c r="D21" s="3">
        <v>108.98</v>
      </c>
      <c r="E21" s="3">
        <v>107.21</v>
      </c>
      <c r="F21" s="3">
        <v>107.8</v>
      </c>
      <c r="G21" s="3">
        <v>-0.92</v>
      </c>
      <c r="H21" s="6">
        <v>-0.0085</v>
      </c>
      <c r="I21" s="15">
        <v>148979.0</v>
      </c>
      <c r="J21" s="15">
        <v>222459.0</v>
      </c>
    </row>
    <row r="22">
      <c r="A22" s="21">
        <v>115.25</v>
      </c>
      <c r="B22" s="5">
        <f t="shared" si="1"/>
        <v>41347</v>
      </c>
      <c r="C22" s="3">
        <v>107.62</v>
      </c>
      <c r="D22" s="3">
        <v>108.83</v>
      </c>
      <c r="E22" s="3">
        <v>107.41</v>
      </c>
      <c r="F22" s="3">
        <v>108.41</v>
      </c>
      <c r="G22" s="3">
        <v>0.61</v>
      </c>
      <c r="H22" s="3">
        <v>0.005699999999999999</v>
      </c>
      <c r="I22" s="15">
        <v>147002.0</v>
      </c>
      <c r="J22" s="15">
        <v>227964.0</v>
      </c>
    </row>
    <row r="23">
      <c r="A23" s="21">
        <v>115.65</v>
      </c>
      <c r="B23" s="5">
        <f t="shared" si="1"/>
        <v>41348</v>
      </c>
      <c r="C23" s="3">
        <v>108.81</v>
      </c>
      <c r="D23" s="3">
        <v>109.9</v>
      </c>
      <c r="E23" s="3">
        <v>108.43</v>
      </c>
      <c r="F23" s="3">
        <v>109.26</v>
      </c>
      <c r="G23" s="3">
        <v>0.85</v>
      </c>
      <c r="H23" s="3">
        <v>0.0078000000000000005</v>
      </c>
      <c r="I23" s="15">
        <v>116615.0</v>
      </c>
      <c r="J23" s="15">
        <v>222340.0</v>
      </c>
    </row>
    <row r="24">
      <c r="A24" s="21">
        <v>-0.31</v>
      </c>
      <c r="B24" s="5">
        <f t="shared" si="1"/>
        <v>41351</v>
      </c>
      <c r="C24" s="3">
        <v>109.26</v>
      </c>
      <c r="D24" s="3">
        <v>109.26</v>
      </c>
      <c r="E24" s="3">
        <v>107.3</v>
      </c>
      <c r="F24" s="3">
        <v>109.03</v>
      </c>
      <c r="G24" s="3">
        <v>-0.23</v>
      </c>
      <c r="H24" s="6">
        <v>-0.0021</v>
      </c>
      <c r="I24" s="15">
        <v>98333.0</v>
      </c>
      <c r="J24" s="15">
        <v>221479.0</v>
      </c>
    </row>
    <row r="25">
      <c r="A25" s="22">
        <v>-0.0027</v>
      </c>
      <c r="B25" s="5">
        <f t="shared" si="1"/>
        <v>41352</v>
      </c>
      <c r="C25" s="3">
        <v>108.96</v>
      </c>
      <c r="D25" s="3">
        <v>109.05</v>
      </c>
      <c r="E25" s="3">
        <v>106.82</v>
      </c>
      <c r="F25" s="3">
        <v>106.97</v>
      </c>
      <c r="G25" s="3">
        <v>-2.06</v>
      </c>
      <c r="H25" s="6">
        <v>-0.0189</v>
      </c>
      <c r="I25" s="15">
        <v>137486.0</v>
      </c>
      <c r="J25" s="15">
        <v>215310.0</v>
      </c>
    </row>
    <row r="26">
      <c r="A26" s="24">
        <v>18946.0</v>
      </c>
      <c r="B26" s="5">
        <f t="shared" si="1"/>
        <v>41353</v>
      </c>
      <c r="C26" s="3">
        <v>107.1</v>
      </c>
      <c r="D26" s="3">
        <v>108.39</v>
      </c>
      <c r="E26" s="3">
        <v>107.1</v>
      </c>
      <c r="F26" s="3">
        <v>108.21</v>
      </c>
      <c r="G26" s="3">
        <v>1.24</v>
      </c>
      <c r="H26" s="3">
        <v>0.0116</v>
      </c>
      <c r="I26" s="15">
        <v>96744.0</v>
      </c>
      <c r="J26" s="15">
        <v>217856.0</v>
      </c>
    </row>
    <row r="27">
      <c r="A27" s="24">
        <v>148509.0</v>
      </c>
      <c r="B27" s="5">
        <f t="shared" si="1"/>
        <v>41354</v>
      </c>
      <c r="C27" s="3">
        <v>107.97</v>
      </c>
      <c r="D27" s="3">
        <v>108.22</v>
      </c>
      <c r="E27" s="3">
        <v>106.65</v>
      </c>
      <c r="F27" s="3">
        <v>107.04</v>
      </c>
      <c r="G27" s="3">
        <v>-1.17</v>
      </c>
      <c r="H27" s="6">
        <v>-0.0108</v>
      </c>
      <c r="I27" s="15">
        <v>119656.0</v>
      </c>
      <c r="J27" s="15">
        <v>221651.0</v>
      </c>
    </row>
    <row r="28">
      <c r="A28" s="23">
        <v>41324.0</v>
      </c>
      <c r="B28" s="5">
        <f t="shared" si="1"/>
        <v>41355</v>
      </c>
      <c r="C28" s="3">
        <v>106.84</v>
      </c>
      <c r="D28" s="3">
        <v>107.54</v>
      </c>
      <c r="E28" s="3">
        <v>106.53</v>
      </c>
      <c r="F28" s="3">
        <v>107.25</v>
      </c>
      <c r="G28" s="3">
        <v>0.21</v>
      </c>
      <c r="H28" s="3">
        <v>0.002</v>
      </c>
      <c r="I28" s="15">
        <v>121068.0</v>
      </c>
      <c r="J28" s="15">
        <v>226728.0</v>
      </c>
    </row>
    <row r="29">
      <c r="A29" s="21">
        <v>115.76</v>
      </c>
      <c r="B29" s="5">
        <f t="shared" si="1"/>
        <v>41358</v>
      </c>
      <c r="C29" s="3">
        <v>106.55</v>
      </c>
      <c r="D29" s="3">
        <v>108.7</v>
      </c>
      <c r="E29" s="3">
        <v>106.5</v>
      </c>
      <c r="F29" s="3">
        <v>107.83</v>
      </c>
      <c r="G29" s="3">
        <v>0.58</v>
      </c>
      <c r="H29" s="3">
        <v>0.0054</v>
      </c>
      <c r="I29" s="15">
        <v>119890.0</v>
      </c>
      <c r="J29" s="15">
        <v>228456.0</v>
      </c>
    </row>
    <row r="30">
      <c r="A30" s="21">
        <v>115.88</v>
      </c>
      <c r="B30" s="5">
        <f t="shared" si="1"/>
        <v>41359</v>
      </c>
      <c r="C30" s="3">
        <v>107.69</v>
      </c>
      <c r="D30" s="3">
        <v>109.3</v>
      </c>
      <c r="E30" s="3">
        <v>107.39</v>
      </c>
      <c r="F30" s="3">
        <v>109.09</v>
      </c>
      <c r="G30" s="3">
        <v>1.26</v>
      </c>
      <c r="H30" s="3">
        <v>0.011699999999999999</v>
      </c>
      <c r="I30" s="15">
        <v>165317.0</v>
      </c>
      <c r="J30" s="15">
        <v>233563.0</v>
      </c>
    </row>
    <row r="31">
      <c r="A31" s="21">
        <v>114.92</v>
      </c>
      <c r="B31" s="5">
        <f t="shared" si="1"/>
        <v>41360</v>
      </c>
      <c r="C31" s="3">
        <v>109.05</v>
      </c>
      <c r="D31" s="3">
        <v>109.7</v>
      </c>
      <c r="E31" s="3">
        <v>108.6</v>
      </c>
      <c r="F31" s="3">
        <v>109.43</v>
      </c>
      <c r="G31" s="3">
        <v>0.34</v>
      </c>
      <c r="H31" s="3">
        <v>0.0031</v>
      </c>
      <c r="I31" s="15">
        <v>169955.0</v>
      </c>
      <c r="J31" s="15">
        <v>234419.0</v>
      </c>
    </row>
    <row r="32">
      <c r="A32" s="21">
        <v>115.8</v>
      </c>
      <c r="B32" s="5">
        <f t="shared" si="1"/>
        <v>41361</v>
      </c>
      <c r="C32" s="3">
        <v>109.61</v>
      </c>
      <c r="D32" s="3">
        <v>109.86</v>
      </c>
      <c r="E32" s="3">
        <v>108.69</v>
      </c>
      <c r="F32" s="3">
        <v>109.79</v>
      </c>
      <c r="G32" s="3">
        <v>0.36</v>
      </c>
      <c r="H32" s="3">
        <v>0.0033</v>
      </c>
      <c r="I32" s="15">
        <v>116573.0</v>
      </c>
      <c r="J32" s="15">
        <v>248563.0</v>
      </c>
    </row>
    <row r="33">
      <c r="A33" s="25">
        <f>+0.15</f>
        <v>0.15</v>
      </c>
      <c r="B33" s="5">
        <f t="shared" si="1"/>
        <v>41365</v>
      </c>
      <c r="C33" s="3">
        <v>109.83</v>
      </c>
      <c r="D33" s="3">
        <v>111.05</v>
      </c>
      <c r="E33" s="3">
        <v>109.14</v>
      </c>
      <c r="F33" s="3">
        <v>110.81</v>
      </c>
      <c r="G33" s="3">
        <v>1.02</v>
      </c>
      <c r="H33" s="3">
        <v>0.009300000000000001</v>
      </c>
      <c r="I33" s="15">
        <v>55544.0</v>
      </c>
      <c r="J33" s="15">
        <v>255501.0</v>
      </c>
    </row>
    <row r="34">
      <c r="A34" s="25">
        <f>+0.13%</f>
        <v>0.0013</v>
      </c>
      <c r="B34" s="5">
        <f t="shared" si="1"/>
        <v>41366</v>
      </c>
      <c r="C34" s="3">
        <v>110.64</v>
      </c>
      <c r="D34" s="3">
        <v>111.53</v>
      </c>
      <c r="E34" s="3">
        <v>109.8</v>
      </c>
      <c r="F34" s="3">
        <v>110.53</v>
      </c>
      <c r="G34" s="3">
        <v>-0.28</v>
      </c>
      <c r="H34" s="6">
        <v>-0.0025</v>
      </c>
      <c r="I34" s="15">
        <v>152411.0</v>
      </c>
      <c r="J34" s="15">
        <v>265733.0</v>
      </c>
    </row>
    <row r="35">
      <c r="A35" s="26">
        <v>50668.0</v>
      </c>
      <c r="B35" s="5">
        <f t="shared" si="1"/>
        <v>41367</v>
      </c>
      <c r="C35" s="3">
        <v>110.5</v>
      </c>
      <c r="D35" s="3">
        <v>110.5</v>
      </c>
      <c r="E35" s="3">
        <v>106.59</v>
      </c>
      <c r="F35" s="3">
        <v>106.95</v>
      </c>
      <c r="G35" s="3">
        <v>-3.58</v>
      </c>
      <c r="H35" s="6">
        <v>-0.0324</v>
      </c>
      <c r="I35" s="15">
        <v>277458.0</v>
      </c>
      <c r="J35" s="15">
        <v>263942.0</v>
      </c>
    </row>
    <row r="36">
      <c r="A36" s="26">
        <v>149130.0</v>
      </c>
      <c r="B36" s="5">
        <f t="shared" si="1"/>
        <v>41368</v>
      </c>
      <c r="C36" s="3">
        <v>106.88</v>
      </c>
      <c r="D36" s="3">
        <v>107.85</v>
      </c>
      <c r="E36" s="3">
        <v>105.1</v>
      </c>
      <c r="F36" s="3">
        <v>106.15</v>
      </c>
      <c r="G36" s="3">
        <v>-0.8</v>
      </c>
      <c r="H36" s="6">
        <v>-0.0075</v>
      </c>
      <c r="I36" s="15">
        <v>211056.0</v>
      </c>
      <c r="J36" s="15">
        <v>265405.0</v>
      </c>
    </row>
    <row r="37">
      <c r="A37" s="27">
        <v>41325.0</v>
      </c>
      <c r="B37" s="5">
        <f t="shared" si="1"/>
        <v>41369</v>
      </c>
      <c r="C37" s="3">
        <v>106.46</v>
      </c>
      <c r="D37" s="3">
        <v>106.48</v>
      </c>
      <c r="E37" s="3">
        <v>103.68</v>
      </c>
      <c r="F37" s="3">
        <v>104.15</v>
      </c>
      <c r="G37" s="3">
        <v>-2.0</v>
      </c>
      <c r="H37" s="6">
        <v>-0.0188</v>
      </c>
      <c r="I37" s="15">
        <v>256806.0</v>
      </c>
      <c r="J37" s="15">
        <v>268606.0</v>
      </c>
    </row>
    <row r="38">
      <c r="A38" s="28">
        <v>115.7</v>
      </c>
      <c r="B38" s="5">
        <f t="shared" si="1"/>
        <v>41372</v>
      </c>
      <c r="C38" s="3">
        <v>104.0</v>
      </c>
      <c r="D38" s="3">
        <v>105.58</v>
      </c>
      <c r="E38" s="3">
        <v>103.64</v>
      </c>
      <c r="F38" s="3">
        <v>104.77</v>
      </c>
      <c r="G38" s="3">
        <v>0.62</v>
      </c>
      <c r="H38" s="3">
        <v>0.006</v>
      </c>
      <c r="I38" s="15">
        <v>247712.0</v>
      </c>
      <c r="J38" s="15">
        <v>281950.0</v>
      </c>
    </row>
    <row r="39">
      <c r="A39" s="28">
        <v>115.96</v>
      </c>
      <c r="B39" s="5">
        <f t="shared" si="1"/>
        <v>41373</v>
      </c>
      <c r="C39" s="3">
        <v>104.9</v>
      </c>
      <c r="D39" s="3">
        <v>106.41</v>
      </c>
      <c r="E39" s="3">
        <v>104.36</v>
      </c>
      <c r="F39" s="3">
        <v>106.15</v>
      </c>
      <c r="G39" s="3">
        <v>1.38</v>
      </c>
      <c r="H39" s="3">
        <v>0.0132</v>
      </c>
      <c r="I39" s="15">
        <v>206182.0</v>
      </c>
      <c r="J39" s="15">
        <v>277211.0</v>
      </c>
    </row>
    <row r="40">
      <c r="A40" s="28">
        <v>113.42</v>
      </c>
      <c r="B40" s="5">
        <f t="shared" si="1"/>
        <v>41374</v>
      </c>
      <c r="C40" s="3">
        <v>106.15</v>
      </c>
      <c r="D40" s="3">
        <v>106.4</v>
      </c>
      <c r="E40" s="3">
        <v>105.25</v>
      </c>
      <c r="F40" s="3">
        <v>105.78</v>
      </c>
      <c r="G40" s="3">
        <v>-0.37</v>
      </c>
      <c r="H40" s="6">
        <v>-0.0035</v>
      </c>
      <c r="I40" s="15">
        <v>168949.0</v>
      </c>
      <c r="J40" s="15">
        <v>278183.0</v>
      </c>
    </row>
    <row r="41">
      <c r="A41" s="28">
        <v>113.97</v>
      </c>
      <c r="B41" s="5">
        <f t="shared" si="1"/>
        <v>41375</v>
      </c>
      <c r="C41" s="3">
        <v>105.55</v>
      </c>
      <c r="D41" s="3">
        <v>106.0</v>
      </c>
      <c r="E41" s="3">
        <v>103.87</v>
      </c>
      <c r="F41" s="3">
        <v>104.38</v>
      </c>
      <c r="G41" s="3">
        <v>-1.4</v>
      </c>
      <c r="H41" s="6">
        <v>-0.0132</v>
      </c>
      <c r="I41" s="15">
        <v>218736.0</v>
      </c>
      <c r="J41" s="15">
        <v>301154.0</v>
      </c>
    </row>
    <row r="42">
      <c r="A42" s="21">
        <v>-1.83</v>
      </c>
      <c r="B42" s="5">
        <f t="shared" si="1"/>
        <v>41376</v>
      </c>
      <c r="C42" s="3">
        <v>104.4</v>
      </c>
      <c r="D42" s="3">
        <v>104.53</v>
      </c>
      <c r="E42" s="3">
        <v>101.21</v>
      </c>
      <c r="F42" s="3">
        <v>103.04</v>
      </c>
      <c r="G42" s="3">
        <v>-1.34</v>
      </c>
      <c r="H42" s="6">
        <v>-0.0128</v>
      </c>
      <c r="I42" s="15">
        <v>341398.0</v>
      </c>
      <c r="J42" s="15">
        <v>302335.0</v>
      </c>
    </row>
    <row r="43">
      <c r="A43" s="22">
        <v>-0.0158</v>
      </c>
      <c r="B43" s="5">
        <f t="shared" si="1"/>
        <v>41379</v>
      </c>
      <c r="C43" s="3">
        <v>102.94</v>
      </c>
      <c r="D43" s="3">
        <v>103.05</v>
      </c>
      <c r="E43" s="3">
        <v>99.12</v>
      </c>
      <c r="F43" s="3">
        <v>100.63</v>
      </c>
      <c r="G43" s="3">
        <v>-2.41</v>
      </c>
      <c r="H43" s="6">
        <v>-0.0234</v>
      </c>
      <c r="I43" s="15">
        <v>303352.0</v>
      </c>
      <c r="J43" s="15">
        <v>297108.0</v>
      </c>
    </row>
    <row r="44">
      <c r="A44" s="24">
        <v>80440.0</v>
      </c>
      <c r="B44" s="5">
        <f t="shared" si="1"/>
        <v>41380</v>
      </c>
      <c r="C44" s="3">
        <v>99.43</v>
      </c>
      <c r="D44" s="3">
        <v>100.37</v>
      </c>
      <c r="E44" s="3">
        <v>98.0</v>
      </c>
      <c r="F44" s="3">
        <v>99.91</v>
      </c>
      <c r="G44" s="3">
        <v>-0.72</v>
      </c>
      <c r="H44" s="6">
        <v>-0.0072</v>
      </c>
      <c r="I44" s="15">
        <v>328690.0</v>
      </c>
      <c r="J44" s="15">
        <v>285655.0</v>
      </c>
    </row>
    <row r="45">
      <c r="A45" s="24">
        <v>151678.0</v>
      </c>
      <c r="B45" s="5">
        <f t="shared" si="1"/>
        <v>41381</v>
      </c>
      <c r="C45" s="3">
        <v>100.11</v>
      </c>
      <c r="D45" s="3">
        <v>100.46</v>
      </c>
      <c r="E45" s="3">
        <v>97.26</v>
      </c>
      <c r="F45" s="3">
        <v>97.69</v>
      </c>
      <c r="G45" s="3">
        <v>-2.22</v>
      </c>
      <c r="H45" s="6">
        <v>-0.0222</v>
      </c>
      <c r="I45" s="15">
        <v>292116.0</v>
      </c>
      <c r="J45" s="15">
        <v>275889.0</v>
      </c>
    </row>
    <row r="46">
      <c r="A46" s="23">
        <v>41326.0</v>
      </c>
      <c r="B46" s="5">
        <f t="shared" si="1"/>
        <v>41382</v>
      </c>
      <c r="C46" s="3">
        <v>97.46</v>
      </c>
      <c r="D46" s="3">
        <v>99.85</v>
      </c>
      <c r="E46" s="3">
        <v>96.75</v>
      </c>
      <c r="F46" s="3">
        <v>99.13</v>
      </c>
      <c r="G46" s="3">
        <v>1.44</v>
      </c>
      <c r="H46" s="3">
        <v>0.0147</v>
      </c>
      <c r="I46" s="15">
        <v>306939.0</v>
      </c>
      <c r="J46" s="15">
        <v>271492.0</v>
      </c>
    </row>
    <row r="47">
      <c r="A47" s="21">
        <v>113.19</v>
      </c>
      <c r="B47" s="5">
        <f t="shared" si="1"/>
        <v>41383</v>
      </c>
      <c r="C47" s="3">
        <v>99.54</v>
      </c>
      <c r="D47" s="3">
        <v>100.33</v>
      </c>
      <c r="E47" s="3">
        <v>99.04</v>
      </c>
      <c r="F47" s="3">
        <v>99.65</v>
      </c>
      <c r="G47" s="3">
        <v>0.52</v>
      </c>
      <c r="H47" s="3">
        <v>0.0052</v>
      </c>
      <c r="I47" s="15">
        <v>175359.0</v>
      </c>
      <c r="J47" s="15">
        <v>265994.0</v>
      </c>
    </row>
    <row r="48">
      <c r="A48" s="21">
        <v>113.65</v>
      </c>
      <c r="B48" s="5">
        <f t="shared" si="1"/>
        <v>41386</v>
      </c>
      <c r="C48" s="3">
        <v>99.56</v>
      </c>
      <c r="D48" s="3">
        <v>101.04</v>
      </c>
      <c r="E48" s="3">
        <v>99.2</v>
      </c>
      <c r="F48" s="3">
        <v>100.39</v>
      </c>
      <c r="G48" s="3">
        <v>0.74</v>
      </c>
      <c r="H48" s="3">
        <v>0.0074</v>
      </c>
      <c r="I48" s="15">
        <v>210037.0</v>
      </c>
      <c r="J48" s="15">
        <v>260380.0</v>
      </c>
    </row>
    <row r="49">
      <c r="A49" s="21">
        <v>111.8</v>
      </c>
      <c r="B49" s="5">
        <f t="shared" si="1"/>
        <v>41387</v>
      </c>
      <c r="C49" s="3">
        <v>100.56</v>
      </c>
      <c r="D49" s="3">
        <v>100.59</v>
      </c>
      <c r="E49" s="3">
        <v>98.78</v>
      </c>
      <c r="F49" s="3">
        <v>100.31</v>
      </c>
      <c r="G49" s="3">
        <v>-0.08</v>
      </c>
      <c r="H49" s="6">
        <v>-8.0E-4</v>
      </c>
      <c r="I49" s="15">
        <v>242743.0</v>
      </c>
      <c r="J49" s="15">
        <v>268943.0</v>
      </c>
    </row>
    <row r="50">
      <c r="A50" s="21">
        <v>111.94</v>
      </c>
      <c r="B50" s="5">
        <f t="shared" si="1"/>
        <v>41388</v>
      </c>
      <c r="C50" s="3">
        <v>100.34</v>
      </c>
      <c r="D50" s="3">
        <v>101.99</v>
      </c>
      <c r="E50" s="3">
        <v>100.22</v>
      </c>
      <c r="F50" s="3">
        <v>101.73</v>
      </c>
      <c r="G50" s="3">
        <v>1.42</v>
      </c>
      <c r="H50" s="3">
        <v>0.014199999999999999</v>
      </c>
      <c r="I50" s="15">
        <v>204010.0</v>
      </c>
      <c r="J50" s="15">
        <v>264241.0</v>
      </c>
    </row>
    <row r="51">
      <c r="A51" s="21">
        <v>-2.03</v>
      </c>
      <c r="B51" s="5">
        <f t="shared" si="1"/>
        <v>41389</v>
      </c>
      <c r="C51" s="3">
        <v>101.8</v>
      </c>
      <c r="D51" s="3">
        <v>103.49</v>
      </c>
      <c r="E51" s="3">
        <v>101.35</v>
      </c>
      <c r="F51" s="3">
        <v>103.41</v>
      </c>
      <c r="G51" s="3">
        <v>1.68</v>
      </c>
      <c r="H51" s="3">
        <v>0.0165</v>
      </c>
      <c r="I51" s="15">
        <v>280396.0</v>
      </c>
      <c r="J51" s="15">
        <v>265105.0</v>
      </c>
    </row>
    <row r="52">
      <c r="A52" s="22">
        <v>-0.0178</v>
      </c>
      <c r="B52" s="5">
        <f t="shared" si="1"/>
        <v>41390</v>
      </c>
      <c r="C52" s="3">
        <v>103.2</v>
      </c>
      <c r="D52" s="3">
        <v>103.48</v>
      </c>
      <c r="E52" s="3">
        <v>102.25</v>
      </c>
      <c r="F52" s="3">
        <v>103.16</v>
      </c>
      <c r="G52" s="3">
        <v>-0.25</v>
      </c>
      <c r="H52" s="6">
        <v>-0.0024</v>
      </c>
      <c r="I52" s="15">
        <v>196481.0</v>
      </c>
      <c r="J52" s="15">
        <v>264390.0</v>
      </c>
    </row>
    <row r="53">
      <c r="A53" s="24">
        <v>98134.0</v>
      </c>
      <c r="B53" s="5">
        <f t="shared" si="1"/>
        <v>41393</v>
      </c>
      <c r="C53" s="3">
        <v>102.79</v>
      </c>
      <c r="D53" s="3">
        <v>103.94</v>
      </c>
      <c r="E53" s="3">
        <v>102.57</v>
      </c>
      <c r="F53" s="3">
        <v>103.81</v>
      </c>
      <c r="G53" s="3">
        <v>0.65</v>
      </c>
      <c r="H53" s="3">
        <v>0.0063</v>
      </c>
      <c r="I53" s="15">
        <v>200113.0</v>
      </c>
      <c r="J53" s="15">
        <v>257776.0</v>
      </c>
    </row>
    <row r="54">
      <c r="A54" s="24">
        <v>153640.0</v>
      </c>
      <c r="B54" s="5">
        <f t="shared" si="1"/>
        <v>41394</v>
      </c>
      <c r="C54" s="3">
        <v>103.78</v>
      </c>
      <c r="D54" s="3">
        <v>104.0</v>
      </c>
      <c r="E54" s="3">
        <v>101.48</v>
      </c>
      <c r="F54" s="3">
        <v>102.37</v>
      </c>
      <c r="G54" s="3">
        <v>-1.44</v>
      </c>
      <c r="H54" s="6">
        <v>-0.0139</v>
      </c>
      <c r="I54" s="15">
        <v>253918.0</v>
      </c>
      <c r="J54" s="15">
        <v>267580.0</v>
      </c>
    </row>
    <row r="55">
      <c r="A55" s="23">
        <v>41327.0</v>
      </c>
      <c r="B55" s="5">
        <f t="shared" si="1"/>
        <v>41395</v>
      </c>
      <c r="C55" s="3">
        <v>101.82</v>
      </c>
      <c r="D55" s="3">
        <v>102.33</v>
      </c>
      <c r="E55" s="3">
        <v>98.76</v>
      </c>
      <c r="F55" s="3">
        <v>99.95</v>
      </c>
      <c r="G55" s="3">
        <v>-2.42</v>
      </c>
      <c r="H55" s="6">
        <v>-0.0236</v>
      </c>
      <c r="I55" s="15">
        <v>267098.0</v>
      </c>
      <c r="J55" s="15">
        <v>258914.0</v>
      </c>
    </row>
    <row r="56">
      <c r="A56" s="21">
        <v>112.07</v>
      </c>
      <c r="B56" s="5">
        <f t="shared" si="1"/>
        <v>41396</v>
      </c>
      <c r="C56" s="3">
        <v>99.82</v>
      </c>
      <c r="D56" s="3">
        <v>102.98</v>
      </c>
      <c r="E56" s="3">
        <v>99.51</v>
      </c>
      <c r="F56" s="3">
        <v>102.85</v>
      </c>
      <c r="G56" s="3">
        <v>2.9</v>
      </c>
      <c r="H56" s="3">
        <v>0.028999999999999998</v>
      </c>
      <c r="I56" s="15">
        <v>287671.0</v>
      </c>
      <c r="J56" s="15">
        <v>242171.0</v>
      </c>
    </row>
    <row r="57">
      <c r="A57" s="21">
        <v>113.12</v>
      </c>
      <c r="B57" s="5">
        <f t="shared" si="1"/>
        <v>41397</v>
      </c>
      <c r="C57" s="3">
        <v>102.8</v>
      </c>
      <c r="D57" s="3">
        <v>104.92</v>
      </c>
      <c r="E57" s="3">
        <v>102.37</v>
      </c>
      <c r="F57" s="3">
        <v>104.19</v>
      </c>
      <c r="G57" s="3">
        <v>1.34</v>
      </c>
      <c r="H57" s="3">
        <v>0.013000000000000001</v>
      </c>
      <c r="I57" s="15">
        <v>257172.0</v>
      </c>
      <c r="J57" s="15">
        <v>223482.0</v>
      </c>
    </row>
    <row r="58">
      <c r="A58" s="21">
        <v>111.96</v>
      </c>
      <c r="B58" s="5">
        <f t="shared" si="1"/>
        <v>41400</v>
      </c>
      <c r="C58" s="3">
        <v>104.25</v>
      </c>
      <c r="D58" s="3">
        <v>105.54</v>
      </c>
      <c r="E58" s="3">
        <v>103.89</v>
      </c>
      <c r="F58" s="3">
        <v>105.46</v>
      </c>
      <c r="G58" s="3">
        <v>1.27</v>
      </c>
      <c r="H58" s="3">
        <v>0.012199999999999999</v>
      </c>
      <c r="I58" s="15">
        <v>135080.0</v>
      </c>
      <c r="J58" s="15">
        <v>214820.0</v>
      </c>
    </row>
    <row r="59">
      <c r="A59" s="21">
        <v>112.43</v>
      </c>
      <c r="B59" s="5">
        <f t="shared" si="1"/>
        <v>41401</v>
      </c>
      <c r="C59" s="3">
        <v>105.4</v>
      </c>
      <c r="D59" s="3">
        <v>105.94</v>
      </c>
      <c r="E59" s="3">
        <v>104.0</v>
      </c>
      <c r="F59" s="3">
        <v>104.4</v>
      </c>
      <c r="G59" s="3">
        <v>-1.06</v>
      </c>
      <c r="H59" s="6">
        <v>-0.0101</v>
      </c>
      <c r="I59" s="15">
        <v>264561.0</v>
      </c>
      <c r="J59" s="15">
        <v>187952.0</v>
      </c>
    </row>
    <row r="60">
      <c r="A60" s="25">
        <f>+0.49</f>
        <v>0.49</v>
      </c>
      <c r="B60" s="5">
        <f t="shared" si="1"/>
        <v>41402</v>
      </c>
      <c r="C60" s="3">
        <v>104.11</v>
      </c>
      <c r="D60" s="3">
        <v>104.8</v>
      </c>
      <c r="E60" s="3">
        <v>103.53</v>
      </c>
      <c r="F60" s="3">
        <v>104.34</v>
      </c>
      <c r="G60" s="3">
        <v>-0.06</v>
      </c>
      <c r="H60" s="6">
        <v>-6.0E-4</v>
      </c>
      <c r="I60" s="15">
        <v>229268.0</v>
      </c>
      <c r="J60" s="15">
        <v>172981.0</v>
      </c>
    </row>
    <row r="61">
      <c r="A61" s="25">
        <f>+0.44%</f>
        <v>0.0044</v>
      </c>
      <c r="B61" s="5">
        <f t="shared" si="1"/>
        <v>41403</v>
      </c>
      <c r="C61" s="3">
        <v>104.44</v>
      </c>
      <c r="D61" s="3">
        <v>104.6</v>
      </c>
      <c r="E61" s="3">
        <v>103.45</v>
      </c>
      <c r="F61" s="3">
        <v>104.47</v>
      </c>
      <c r="G61" s="3">
        <v>0.13</v>
      </c>
      <c r="H61" s="3">
        <v>0.0012</v>
      </c>
      <c r="I61" s="15">
        <v>197071.0</v>
      </c>
      <c r="J61" s="15">
        <v>143169.0</v>
      </c>
    </row>
    <row r="62">
      <c r="A62" s="26">
        <v>57370.0</v>
      </c>
      <c r="B62" s="5">
        <f t="shared" si="1"/>
        <v>41404</v>
      </c>
      <c r="C62" s="3">
        <v>104.35</v>
      </c>
      <c r="D62" s="3">
        <v>104.45</v>
      </c>
      <c r="E62" s="3">
        <v>101.56</v>
      </c>
      <c r="F62" s="3">
        <v>103.91</v>
      </c>
      <c r="G62" s="3">
        <v>-0.56</v>
      </c>
      <c r="H62" s="6">
        <v>-0.0054</v>
      </c>
      <c r="I62" s="15">
        <v>215453.0</v>
      </c>
      <c r="J62" s="15">
        <v>119477.0</v>
      </c>
    </row>
    <row r="63">
      <c r="A63" s="26">
        <v>148786.0</v>
      </c>
      <c r="B63" s="5">
        <f t="shared" si="1"/>
        <v>41407</v>
      </c>
      <c r="C63" s="3">
        <v>103.26</v>
      </c>
      <c r="D63" s="3">
        <v>103.86</v>
      </c>
      <c r="E63" s="3">
        <v>102.25</v>
      </c>
      <c r="F63" s="3">
        <v>102.82</v>
      </c>
      <c r="G63" s="3">
        <v>-1.09</v>
      </c>
      <c r="H63" s="6">
        <v>-0.0105</v>
      </c>
      <c r="I63" s="15">
        <v>173478.0</v>
      </c>
      <c r="J63" s="15">
        <v>97485.0</v>
      </c>
    </row>
    <row r="64">
      <c r="A64" s="27">
        <v>41330.0</v>
      </c>
      <c r="B64" s="5">
        <f t="shared" si="1"/>
        <v>41408</v>
      </c>
      <c r="C64" s="3">
        <v>102.82</v>
      </c>
      <c r="D64" s="3">
        <v>103.1</v>
      </c>
      <c r="E64" s="3">
        <v>101.96</v>
      </c>
      <c r="F64" s="3">
        <v>102.6</v>
      </c>
      <c r="G64" s="3">
        <v>-0.22</v>
      </c>
      <c r="H64" s="6">
        <v>-0.0021</v>
      </c>
      <c r="I64" s="15">
        <v>160028.0</v>
      </c>
      <c r="J64" s="15">
        <v>63722.0</v>
      </c>
    </row>
    <row r="65">
      <c r="A65" s="28">
        <v>112.49</v>
      </c>
      <c r="B65" s="5">
        <f t="shared" si="1"/>
        <v>41409</v>
      </c>
      <c r="C65" s="3">
        <v>102.7</v>
      </c>
      <c r="D65" s="3">
        <v>103.82</v>
      </c>
      <c r="E65" s="3">
        <v>101.2</v>
      </c>
      <c r="F65" s="3">
        <v>103.68</v>
      </c>
      <c r="G65" s="3">
        <v>1.08</v>
      </c>
      <c r="H65" s="3">
        <v>0.0105</v>
      </c>
      <c r="I65" s="15">
        <v>106542.0</v>
      </c>
      <c r="J65" s="15">
        <v>39447.0</v>
      </c>
    </row>
    <row r="66">
      <c r="A66" s="28">
        <v>114.15</v>
      </c>
      <c r="B66" s="5">
        <f t="shared" si="1"/>
        <v>41410</v>
      </c>
      <c r="C66" s="3">
        <v>103.74</v>
      </c>
      <c r="D66" s="3">
        <v>104.4</v>
      </c>
      <c r="E66" s="3">
        <v>102.95</v>
      </c>
      <c r="F66" s="3">
        <v>103.8</v>
      </c>
      <c r="G66" s="3">
        <v>0.12</v>
      </c>
      <c r="H66" s="3">
        <v>0.0012</v>
      </c>
      <c r="I66" s="15">
        <v>26354.0</v>
      </c>
      <c r="J66" s="3"/>
    </row>
    <row r="67">
      <c r="A67" s="28">
        <v>111.68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112.7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+0.27</f>
        <v>0.27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+0.24%</f>
        <v>0.0024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58555.0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150810.0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41331.0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111.9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112.63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110.78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111.07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-1.63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-0.0145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82893.0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149820.0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41332.0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111.21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111.69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109.95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110.16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-0.91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-0.0082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87380.0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154806.0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41333.0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110.39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110.69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109.05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109.55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-0.61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-0.0055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111419.0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160462.0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41334.0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109.06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109.45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108.01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108.51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-1.04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-0.0095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109576.0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168231.0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41337.0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108.54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108.88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107.65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108.13</v>
      </c>
      <c r="B113" s="3" t="str">
        <f t="shared" si="1"/>
        <v/>
      </c>
    </row>
    <row r="114">
      <c r="A114" s="21">
        <v>-0.38</v>
      </c>
      <c r="B114" s="3" t="str">
        <f t="shared" si="1"/>
        <v>#REF!</v>
      </c>
    </row>
    <row r="115">
      <c r="A115" s="22">
        <v>-0.0035</v>
      </c>
      <c r="B115" s="3" t="str">
        <f t="shared" si="1"/>
        <v>#REF!</v>
      </c>
    </row>
    <row r="116">
      <c r="A116" s="24">
        <v>93125.0</v>
      </c>
      <c r="B116" s="3" t="str">
        <f t="shared" si="1"/>
        <v>#REF!</v>
      </c>
    </row>
    <row r="117">
      <c r="A117" s="24">
        <v>168185.0</v>
      </c>
      <c r="B117" s="3" t="str">
        <f t="shared" si="1"/>
        <v>#REF!</v>
      </c>
    </row>
    <row r="118">
      <c r="A118" s="23">
        <v>41338.0</v>
      </c>
      <c r="B118" s="3" t="str">
        <f t="shared" si="1"/>
        <v>#REF!</v>
      </c>
    </row>
    <row r="119">
      <c r="A119" s="21">
        <v>108.16</v>
      </c>
      <c r="B119" s="3" t="str">
        <f t="shared" si="1"/>
        <v>#REF!</v>
      </c>
    </row>
    <row r="120">
      <c r="A120" s="21">
        <v>110.04</v>
      </c>
      <c r="B120" s="3" t="str">
        <f t="shared" si="1"/>
        <v>#REF!</v>
      </c>
    </row>
    <row r="121">
      <c r="A121" s="21">
        <v>108.16</v>
      </c>
      <c r="B121" s="3" t="str">
        <f t="shared" si="1"/>
        <v>#REF!</v>
      </c>
    </row>
    <row r="122">
      <c r="A122" s="21">
        <v>109.77</v>
      </c>
      <c r="B122" s="3" t="str">
        <f t="shared" si="1"/>
        <v>#REF!</v>
      </c>
    </row>
    <row r="123">
      <c r="A123" s="25">
        <f>+1.64</f>
        <v>1.64</v>
      </c>
      <c r="B123" s="3" t="str">
        <f t="shared" si="1"/>
        <v>#REF!</v>
      </c>
    </row>
    <row r="124">
      <c r="A124" s="25">
        <f>+1.52%</f>
        <v>0.0152</v>
      </c>
      <c r="B124" s="3" t="str">
        <f t="shared" si="1"/>
        <v>#REF!</v>
      </c>
    </row>
    <row r="125">
      <c r="A125" s="26">
        <v>95265.0</v>
      </c>
      <c r="B125" s="3" t="str">
        <f t="shared" si="1"/>
        <v>#REF!</v>
      </c>
    </row>
    <row r="126">
      <c r="A126" s="26">
        <v>174692.0</v>
      </c>
      <c r="B126" s="3" t="str">
        <f t="shared" si="1"/>
        <v>#REF!</v>
      </c>
    </row>
    <row r="127">
      <c r="A127" s="27">
        <v>41339.0</v>
      </c>
      <c r="B127" s="3" t="str">
        <f t="shared" si="1"/>
        <v>#REF!</v>
      </c>
    </row>
    <row r="128">
      <c r="A128" s="28">
        <v>110.02</v>
      </c>
      <c r="B128" s="3" t="str">
        <f t="shared" si="1"/>
        <v>#REF!</v>
      </c>
    </row>
    <row r="129">
      <c r="A129" s="28">
        <v>110.38</v>
      </c>
      <c r="B129" s="3" t="str">
        <f t="shared" si="1"/>
        <v>#REF!</v>
      </c>
    </row>
    <row r="130">
      <c r="A130" s="28">
        <v>108.72</v>
      </c>
      <c r="B130" s="3" t="str">
        <f t="shared" si="1"/>
        <v>#REF!</v>
      </c>
    </row>
    <row r="131">
      <c r="A131" s="28">
        <v>109.22</v>
      </c>
      <c r="B131" s="3" t="str">
        <f t="shared" si="1"/>
        <v>#REF!</v>
      </c>
    </row>
    <row r="132">
      <c r="A132" s="21">
        <v>-0.55</v>
      </c>
      <c r="B132" s="3" t="str">
        <f t="shared" si="1"/>
        <v>#REF!</v>
      </c>
    </row>
    <row r="133">
      <c r="A133" s="22">
        <v>-0.005</v>
      </c>
      <c r="B133" s="3" t="str">
        <f t="shared" si="1"/>
        <v>#REF!</v>
      </c>
    </row>
    <row r="134">
      <c r="A134" s="24">
        <v>108293.0</v>
      </c>
      <c r="B134" s="3" t="str">
        <f t="shared" si="1"/>
        <v>#REF!</v>
      </c>
    </row>
    <row r="135">
      <c r="A135" s="24">
        <v>179317.0</v>
      </c>
      <c r="B135" s="3" t="str">
        <f t="shared" si="1"/>
        <v>#REF!</v>
      </c>
    </row>
    <row r="136">
      <c r="A136" s="23">
        <v>41340.0</v>
      </c>
      <c r="B136" s="3" t="str">
        <f t="shared" si="1"/>
        <v>#REF!</v>
      </c>
    </row>
    <row r="137">
      <c r="A137" s="21">
        <v>109.24</v>
      </c>
      <c r="B137" s="3" t="str">
        <f t="shared" si="1"/>
        <v>#REF!</v>
      </c>
    </row>
    <row r="138">
      <c r="A138" s="21">
        <v>109.7</v>
      </c>
      <c r="B138" s="3" t="str">
        <f t="shared" si="1"/>
        <v>#REF!</v>
      </c>
    </row>
    <row r="139">
      <c r="A139" s="21">
        <v>108.77</v>
      </c>
      <c r="B139" s="3" t="str">
        <f t="shared" si="1"/>
        <v>#REF!</v>
      </c>
    </row>
    <row r="140">
      <c r="A140" s="21">
        <v>109.56</v>
      </c>
      <c r="B140" s="3" t="str">
        <f t="shared" si="1"/>
        <v>#REF!</v>
      </c>
    </row>
    <row r="141">
      <c r="A141" s="25">
        <f>+0.34</f>
        <v>0.34</v>
      </c>
      <c r="B141" s="3" t="str">
        <f t="shared" si="1"/>
        <v>#REF!</v>
      </c>
    </row>
    <row r="142">
      <c r="A142" s="25">
        <f>+0.31%</f>
        <v>0.0031</v>
      </c>
      <c r="B142" s="3" t="str">
        <f t="shared" si="1"/>
        <v>#REF!</v>
      </c>
    </row>
    <row r="143">
      <c r="A143" s="26">
        <v>130761.0</v>
      </c>
      <c r="B143" s="3" t="str">
        <f t="shared" si="1"/>
        <v>#REF!</v>
      </c>
    </row>
    <row r="144">
      <c r="A144" s="26">
        <v>184724.0</v>
      </c>
      <c r="B144" s="3" t="str">
        <f t="shared" si="1"/>
        <v>#REF!</v>
      </c>
    </row>
    <row r="145">
      <c r="A145" s="27">
        <v>41341.0</v>
      </c>
      <c r="B145" s="3" t="str">
        <f t="shared" si="1"/>
        <v>#REF!</v>
      </c>
    </row>
    <row r="146">
      <c r="A146" s="28">
        <v>109.26</v>
      </c>
      <c r="B146" s="3" t="str">
        <f t="shared" si="1"/>
        <v>#REF!</v>
      </c>
    </row>
    <row r="147">
      <c r="A147" s="28">
        <v>109.73</v>
      </c>
      <c r="B147" s="3" t="str">
        <f t="shared" si="1"/>
        <v>#REF!</v>
      </c>
    </row>
    <row r="148">
      <c r="A148" s="28">
        <v>107.96</v>
      </c>
      <c r="B148" s="3" t="str">
        <f t="shared" si="1"/>
        <v>#REF!</v>
      </c>
    </row>
    <row r="149">
      <c r="A149" s="28">
        <v>109.58</v>
      </c>
      <c r="B149" s="3" t="str">
        <f t="shared" si="1"/>
        <v>#REF!</v>
      </c>
    </row>
    <row r="150">
      <c r="A150" s="25">
        <f>+0.02</f>
        <v>0.02</v>
      </c>
      <c r="B150" s="3" t="str">
        <f t="shared" si="1"/>
        <v>#REF!</v>
      </c>
    </row>
    <row r="151">
      <c r="A151" s="25">
        <f>+0.02%</f>
        <v>0.0002</v>
      </c>
      <c r="B151" s="3" t="str">
        <f t="shared" si="1"/>
        <v>#REF!</v>
      </c>
    </row>
    <row r="152">
      <c r="A152" s="26">
        <v>204421.0</v>
      </c>
      <c r="B152" s="3" t="str">
        <f t="shared" si="1"/>
        <v>#REF!</v>
      </c>
    </row>
    <row r="153">
      <c r="A153" s="26">
        <v>204882.0</v>
      </c>
      <c r="B153" s="3" t="str">
        <f t="shared" si="1"/>
        <v>#REF!</v>
      </c>
    </row>
    <row r="154">
      <c r="A154" s="27">
        <v>41344.0</v>
      </c>
      <c r="B154" s="3" t="str">
        <f t="shared" si="1"/>
        <v>#REF!</v>
      </c>
    </row>
    <row r="155">
      <c r="A155" s="28">
        <v>109.36</v>
      </c>
      <c r="B155" s="3" t="str">
        <f t="shared" si="1"/>
        <v>#REF!</v>
      </c>
    </row>
    <row r="156">
      <c r="A156" s="28">
        <v>109.43</v>
      </c>
      <c r="B156" s="3" t="str">
        <f t="shared" si="1"/>
        <v>#REF!</v>
      </c>
    </row>
    <row r="157">
      <c r="A157" s="28">
        <v>108.43</v>
      </c>
      <c r="B157" s="3" t="str">
        <f t="shared" si="1"/>
        <v>#REF!</v>
      </c>
    </row>
    <row r="158">
      <c r="A158" s="28">
        <v>109.11</v>
      </c>
      <c r="B158" s="3" t="str">
        <f t="shared" si="1"/>
        <v>#REF!</v>
      </c>
    </row>
    <row r="159">
      <c r="A159" s="21">
        <v>-0.47</v>
      </c>
      <c r="B159" s="3" t="str">
        <f t="shared" si="1"/>
        <v>#REF!</v>
      </c>
    </row>
    <row r="160">
      <c r="A160" s="22">
        <v>-0.0043</v>
      </c>
      <c r="B160" s="3" t="str">
        <f t="shared" si="1"/>
        <v>#REF!</v>
      </c>
    </row>
    <row r="161">
      <c r="A161" s="24">
        <v>144277.0</v>
      </c>
      <c r="B161" s="3" t="str">
        <f t="shared" si="1"/>
        <v>#REF!</v>
      </c>
    </row>
    <row r="162">
      <c r="A162" s="24">
        <v>204412.0</v>
      </c>
      <c r="B162" s="3" t="str">
        <f t="shared" si="1"/>
        <v>#REF!</v>
      </c>
    </row>
    <row r="163">
      <c r="A163" s="23">
        <v>41345.0</v>
      </c>
      <c r="B163" s="3" t="str">
        <f t="shared" si="1"/>
        <v>#REF!</v>
      </c>
    </row>
    <row r="164">
      <c r="A164" s="21">
        <v>108.96</v>
      </c>
      <c r="B164" s="3" t="str">
        <f t="shared" si="1"/>
        <v>#REF!</v>
      </c>
    </row>
    <row r="165">
      <c r="A165" s="21">
        <v>110.15</v>
      </c>
      <c r="B165" s="3" t="str">
        <f t="shared" si="1"/>
        <v>#REF!</v>
      </c>
    </row>
    <row r="166">
      <c r="A166" s="21">
        <v>108.39</v>
      </c>
      <c r="B166" s="3" t="str">
        <f t="shared" si="1"/>
        <v>#REF!</v>
      </c>
    </row>
    <row r="167">
      <c r="A167" s="21">
        <v>108.72</v>
      </c>
      <c r="B167" s="3" t="str">
        <f t="shared" si="1"/>
        <v>#REF!</v>
      </c>
    </row>
    <row r="168">
      <c r="A168" s="21">
        <v>-0.39</v>
      </c>
      <c r="B168" s="3" t="str">
        <f t="shared" si="1"/>
        <v>#REF!</v>
      </c>
    </row>
    <row r="169">
      <c r="A169" s="22">
        <v>-0.0036</v>
      </c>
      <c r="B169" s="3" t="str">
        <f t="shared" si="1"/>
        <v>#REF!</v>
      </c>
    </row>
    <row r="170">
      <c r="A170" s="24">
        <v>131790.0</v>
      </c>
      <c r="B170" s="3" t="str">
        <f t="shared" si="1"/>
        <v>#REF!</v>
      </c>
    </row>
    <row r="171">
      <c r="A171" s="24">
        <v>210660.0</v>
      </c>
      <c r="B171" s="3" t="str">
        <f t="shared" si="1"/>
        <v>#REF!</v>
      </c>
    </row>
    <row r="172">
      <c r="A172" s="23">
        <v>41346.0</v>
      </c>
      <c r="B172" s="3" t="str">
        <f t="shared" si="1"/>
        <v>#REF!</v>
      </c>
    </row>
    <row r="173">
      <c r="A173" s="21">
        <v>108.79</v>
      </c>
      <c r="B173" s="3" t="str">
        <f t="shared" si="1"/>
        <v>#REF!</v>
      </c>
    </row>
    <row r="174">
      <c r="A174" s="21">
        <v>108.98</v>
      </c>
      <c r="B174" s="3" t="str">
        <f t="shared" si="1"/>
        <v>#REF!</v>
      </c>
    </row>
    <row r="175">
      <c r="A175" s="21">
        <v>107.21</v>
      </c>
      <c r="B175" s="3" t="str">
        <f t="shared" si="1"/>
        <v>#REF!</v>
      </c>
    </row>
    <row r="176">
      <c r="A176" s="21">
        <v>107.8</v>
      </c>
      <c r="B176" s="3" t="str">
        <f t="shared" si="1"/>
        <v>#REF!</v>
      </c>
    </row>
    <row r="177">
      <c r="A177" s="21">
        <v>-0.92</v>
      </c>
      <c r="B177" s="3" t="str">
        <f t="shared" si="1"/>
        <v>#REF!</v>
      </c>
    </row>
    <row r="178">
      <c r="A178" s="22">
        <v>-0.0085</v>
      </c>
      <c r="B178" s="3" t="str">
        <f t="shared" si="1"/>
        <v>#REF!</v>
      </c>
    </row>
    <row r="179">
      <c r="A179" s="24">
        <v>148979.0</v>
      </c>
      <c r="B179" s="3" t="str">
        <f t="shared" si="1"/>
        <v>#REF!</v>
      </c>
    </row>
    <row r="180">
      <c r="A180" s="24">
        <v>222459.0</v>
      </c>
      <c r="B180" s="3" t="str">
        <f t="shared" si="1"/>
        <v>#REF!</v>
      </c>
    </row>
    <row r="181">
      <c r="A181" s="23">
        <v>41347.0</v>
      </c>
      <c r="B181" s="3" t="str">
        <f t="shared" si="1"/>
        <v>#REF!</v>
      </c>
    </row>
    <row r="182">
      <c r="A182" s="21">
        <v>107.62</v>
      </c>
      <c r="B182" s="3" t="str">
        <f t="shared" si="1"/>
        <v>#REF!</v>
      </c>
    </row>
    <row r="183">
      <c r="A183" s="21">
        <v>108.83</v>
      </c>
      <c r="B183" s="3" t="str">
        <f t="shared" si="1"/>
        <v>#REF!</v>
      </c>
    </row>
    <row r="184">
      <c r="A184" s="21">
        <v>107.41</v>
      </c>
      <c r="B184" s="3" t="str">
        <f t="shared" si="1"/>
        <v>#REF!</v>
      </c>
    </row>
    <row r="185">
      <c r="A185" s="21">
        <v>108.41</v>
      </c>
      <c r="B185" s="3" t="str">
        <f t="shared" si="1"/>
        <v>#REF!</v>
      </c>
    </row>
    <row r="186">
      <c r="A186" s="25">
        <f>+0.61</f>
        <v>0.61</v>
      </c>
      <c r="B186" s="3" t="str">
        <f t="shared" si="1"/>
        <v>#REF!</v>
      </c>
    </row>
    <row r="187">
      <c r="A187" s="25">
        <f>+0.57%</f>
        <v>0.0057</v>
      </c>
      <c r="B187" s="3" t="str">
        <f t="shared" si="1"/>
        <v>#REF!</v>
      </c>
    </row>
    <row r="188">
      <c r="A188" s="26">
        <v>147002.0</v>
      </c>
      <c r="B188" s="3" t="str">
        <f t="shared" si="1"/>
        <v>#REF!</v>
      </c>
    </row>
    <row r="189">
      <c r="A189" s="26">
        <v>227964.0</v>
      </c>
      <c r="B189" s="3" t="str">
        <f t="shared" si="1"/>
        <v>#REF!</v>
      </c>
    </row>
    <row r="190">
      <c r="A190" s="27">
        <v>41348.0</v>
      </c>
      <c r="B190" s="3" t="str">
        <f t="shared" si="1"/>
        <v>#REF!</v>
      </c>
    </row>
    <row r="191">
      <c r="A191" s="28">
        <v>108.81</v>
      </c>
      <c r="B191" s="3" t="str">
        <f t="shared" si="1"/>
        <v>#REF!</v>
      </c>
    </row>
    <row r="192">
      <c r="A192" s="28">
        <v>109.9</v>
      </c>
      <c r="B192" s="3" t="str">
        <f t="shared" si="1"/>
        <v>#REF!</v>
      </c>
    </row>
    <row r="193">
      <c r="A193" s="28">
        <v>108.43</v>
      </c>
      <c r="B193" s="3" t="str">
        <f t="shared" si="1"/>
        <v>#REF!</v>
      </c>
    </row>
    <row r="194">
      <c r="A194" s="28">
        <v>109.26</v>
      </c>
      <c r="B194" s="3" t="str">
        <f t="shared" si="1"/>
        <v>#REF!</v>
      </c>
    </row>
    <row r="195">
      <c r="A195" s="25">
        <f>+0.85</f>
        <v>0.85</v>
      </c>
      <c r="B195" s="3" t="str">
        <f t="shared" si="1"/>
        <v>#REF!</v>
      </c>
    </row>
    <row r="196">
      <c r="A196" s="25">
        <f>+0.78%</f>
        <v>0.0078</v>
      </c>
      <c r="B196" s="3" t="str">
        <f t="shared" si="1"/>
        <v>#REF!</v>
      </c>
    </row>
    <row r="197">
      <c r="A197" s="26">
        <v>116615.0</v>
      </c>
      <c r="B197" s="3" t="str">
        <f t="shared" si="1"/>
        <v>#REF!</v>
      </c>
    </row>
    <row r="198">
      <c r="A198" s="26">
        <v>222340.0</v>
      </c>
      <c r="B198" s="3" t="str">
        <f t="shared" si="1"/>
        <v>#REF!</v>
      </c>
    </row>
    <row r="199">
      <c r="A199" s="27">
        <v>41351.0</v>
      </c>
      <c r="B199" s="3" t="str">
        <f t="shared" si="1"/>
        <v>#REF!</v>
      </c>
    </row>
    <row r="200">
      <c r="A200" s="28">
        <v>109.26</v>
      </c>
      <c r="B200" s="3" t="str">
        <f t="shared" si="1"/>
        <v>#REF!</v>
      </c>
    </row>
    <row r="201">
      <c r="A201" s="28">
        <v>109.26</v>
      </c>
      <c r="B201" s="3" t="str">
        <f t="shared" si="1"/>
        <v>#REF!</v>
      </c>
    </row>
    <row r="202">
      <c r="A202" s="28">
        <v>107.3</v>
      </c>
      <c r="B202" s="3" t="str">
        <f t="shared" si="1"/>
        <v>#REF!</v>
      </c>
    </row>
    <row r="203">
      <c r="A203" s="28">
        <v>109.03</v>
      </c>
      <c r="B203" s="3" t="str">
        <f t="shared" si="1"/>
        <v>#REF!</v>
      </c>
    </row>
    <row r="204">
      <c r="A204" s="21">
        <v>-0.23</v>
      </c>
      <c r="B204" s="3" t="str">
        <f t="shared" si="1"/>
        <v>#REF!</v>
      </c>
    </row>
    <row r="205">
      <c r="A205" s="22">
        <v>-0.0021</v>
      </c>
      <c r="B205" s="3" t="str">
        <f t="shared" si="1"/>
        <v>#REF!</v>
      </c>
    </row>
    <row r="206">
      <c r="A206" s="24">
        <v>98333.0</v>
      </c>
      <c r="B206" s="3" t="str">
        <f t="shared" si="1"/>
        <v>#REF!</v>
      </c>
    </row>
    <row r="207">
      <c r="A207" s="24">
        <v>221479.0</v>
      </c>
      <c r="B207" s="3" t="str">
        <f t="shared" si="1"/>
        <v>#REF!</v>
      </c>
    </row>
    <row r="208">
      <c r="A208" s="23">
        <v>41352.0</v>
      </c>
      <c r="B208" s="3" t="str">
        <f t="shared" si="1"/>
        <v>#REF!</v>
      </c>
    </row>
    <row r="209">
      <c r="A209" s="21">
        <v>108.96</v>
      </c>
      <c r="B209" s="3" t="str">
        <f t="shared" si="1"/>
        <v>#REF!</v>
      </c>
    </row>
    <row r="210">
      <c r="A210" s="21">
        <v>109.05</v>
      </c>
      <c r="B210" s="3" t="str">
        <f t="shared" si="1"/>
        <v>#REF!</v>
      </c>
    </row>
    <row r="211">
      <c r="A211" s="21">
        <v>106.82</v>
      </c>
      <c r="B211" s="3" t="str">
        <f t="shared" si="1"/>
        <v>#REF!</v>
      </c>
    </row>
    <row r="212">
      <c r="A212" s="21">
        <v>106.97</v>
      </c>
      <c r="B212" s="3" t="str">
        <f t="shared" si="1"/>
        <v>#REF!</v>
      </c>
    </row>
    <row r="213">
      <c r="A213" s="21">
        <v>-2.06</v>
      </c>
      <c r="B213" s="3" t="str">
        <f t="shared" si="1"/>
        <v>#REF!</v>
      </c>
    </row>
    <row r="214">
      <c r="A214" s="22">
        <v>-0.0189</v>
      </c>
      <c r="B214" s="3" t="str">
        <f t="shared" si="1"/>
        <v>#REF!</v>
      </c>
    </row>
    <row r="215">
      <c r="A215" s="24">
        <v>137486.0</v>
      </c>
      <c r="B215" s="3" t="str">
        <f t="shared" si="1"/>
        <v>#REF!</v>
      </c>
    </row>
    <row r="216">
      <c r="A216" s="24">
        <v>215310.0</v>
      </c>
      <c r="B216" s="3" t="str">
        <f t="shared" si="1"/>
        <v>#REF!</v>
      </c>
    </row>
    <row r="217">
      <c r="A217" s="23">
        <v>41353.0</v>
      </c>
      <c r="B217" s="3" t="str">
        <f t="shared" si="1"/>
        <v>#REF!</v>
      </c>
    </row>
    <row r="218">
      <c r="A218" s="21">
        <v>107.1</v>
      </c>
      <c r="B218" s="3" t="str">
        <f t="shared" si="1"/>
        <v>#REF!</v>
      </c>
    </row>
    <row r="219">
      <c r="A219" s="21">
        <v>108.39</v>
      </c>
      <c r="B219" s="3" t="str">
        <f t="shared" si="1"/>
        <v>#REF!</v>
      </c>
    </row>
    <row r="220">
      <c r="A220" s="21">
        <v>107.1</v>
      </c>
      <c r="B220" s="3" t="str">
        <f t="shared" si="1"/>
        <v>#REF!</v>
      </c>
    </row>
    <row r="221">
      <c r="A221" s="21">
        <v>108.21</v>
      </c>
      <c r="B221" s="3" t="str">
        <f t="shared" si="1"/>
        <v>#REF!</v>
      </c>
    </row>
    <row r="222">
      <c r="A222" s="25">
        <f>+1.24</f>
        <v>1.24</v>
      </c>
      <c r="B222" s="3" t="str">
        <f t="shared" si="1"/>
        <v>#REF!</v>
      </c>
    </row>
    <row r="223">
      <c r="A223" s="25">
        <f>+1.16%</f>
        <v>0.0116</v>
      </c>
      <c r="B223" s="3" t="str">
        <f t="shared" si="1"/>
        <v>#REF!</v>
      </c>
    </row>
    <row r="224">
      <c r="A224" s="26">
        <v>96744.0</v>
      </c>
      <c r="B224" s="3" t="str">
        <f t="shared" si="1"/>
        <v>#REF!</v>
      </c>
    </row>
    <row r="225">
      <c r="A225" s="26">
        <v>217856.0</v>
      </c>
      <c r="B225" s="3" t="str">
        <f t="shared" si="1"/>
        <v>#REF!</v>
      </c>
    </row>
    <row r="226">
      <c r="A226" s="27">
        <v>41354.0</v>
      </c>
      <c r="B226" s="3" t="str">
        <f t="shared" si="1"/>
        <v>#REF!</v>
      </c>
    </row>
    <row r="227">
      <c r="A227" s="28">
        <v>107.97</v>
      </c>
      <c r="B227" s="3" t="str">
        <f t="shared" si="1"/>
        <v>#REF!</v>
      </c>
    </row>
    <row r="228">
      <c r="A228" s="28">
        <v>108.22</v>
      </c>
      <c r="B228" s="3" t="str">
        <f t="shared" si="1"/>
        <v>#REF!</v>
      </c>
    </row>
    <row r="229">
      <c r="A229" s="28">
        <v>106.65</v>
      </c>
      <c r="B229" s="3" t="str">
        <f t="shared" si="1"/>
        <v>#REF!</v>
      </c>
    </row>
    <row r="230">
      <c r="A230" s="28">
        <v>107.04</v>
      </c>
      <c r="B230" s="3" t="str">
        <f t="shared" si="1"/>
        <v>#REF!</v>
      </c>
    </row>
    <row r="231">
      <c r="A231" s="21">
        <v>-1.17</v>
      </c>
      <c r="B231" s="3" t="str">
        <f t="shared" si="1"/>
        <v>#REF!</v>
      </c>
    </row>
    <row r="232">
      <c r="A232" s="22">
        <v>-0.0108</v>
      </c>
      <c r="B232" s="3" t="str">
        <f t="shared" si="1"/>
        <v>#REF!</v>
      </c>
    </row>
    <row r="233">
      <c r="A233" s="24">
        <v>119656.0</v>
      </c>
      <c r="B233" s="3" t="str">
        <f t="shared" si="1"/>
        <v>#REF!</v>
      </c>
    </row>
    <row r="234">
      <c r="A234" s="24">
        <v>221651.0</v>
      </c>
      <c r="B234" s="3" t="str">
        <f t="shared" si="1"/>
        <v>#REF!</v>
      </c>
    </row>
    <row r="235">
      <c r="A235" s="23">
        <v>41355.0</v>
      </c>
      <c r="B235" s="3" t="str">
        <f t="shared" si="1"/>
        <v>#REF!</v>
      </c>
    </row>
    <row r="236">
      <c r="A236" s="21">
        <v>106.84</v>
      </c>
      <c r="B236" s="3" t="str">
        <f t="shared" si="1"/>
        <v>#REF!</v>
      </c>
    </row>
    <row r="237">
      <c r="A237" s="21">
        <v>107.54</v>
      </c>
      <c r="B237" s="3" t="str">
        <f t="shared" si="1"/>
        <v>#REF!</v>
      </c>
    </row>
    <row r="238">
      <c r="A238" s="21">
        <v>106.53</v>
      </c>
      <c r="B238" s="3" t="str">
        <f t="shared" si="1"/>
        <v>#REF!</v>
      </c>
    </row>
    <row r="239">
      <c r="A239" s="21">
        <v>107.25</v>
      </c>
      <c r="B239" s="3" t="str">
        <f t="shared" si="1"/>
        <v>#REF!</v>
      </c>
    </row>
    <row r="240">
      <c r="A240" s="25">
        <f>+0.21</f>
        <v>0.21</v>
      </c>
      <c r="B240" s="3" t="str">
        <f t="shared" si="1"/>
        <v>#REF!</v>
      </c>
    </row>
    <row r="241">
      <c r="A241" s="25">
        <f>+0.2%</f>
        <v>0.002</v>
      </c>
      <c r="B241" s="3" t="str">
        <f t="shared" si="1"/>
        <v>#REF!</v>
      </c>
    </row>
    <row r="242">
      <c r="A242" s="26">
        <v>121068.0</v>
      </c>
      <c r="B242" s="3" t="str">
        <f t="shared" si="1"/>
        <v>#REF!</v>
      </c>
    </row>
    <row r="243">
      <c r="A243" s="26">
        <v>226728.0</v>
      </c>
      <c r="B243" s="3" t="str">
        <f t="shared" si="1"/>
        <v>#REF!</v>
      </c>
    </row>
    <row r="244">
      <c r="A244" s="27">
        <v>41358.0</v>
      </c>
      <c r="B244" s="3" t="str">
        <f t="shared" si="1"/>
        <v>#REF!</v>
      </c>
    </row>
    <row r="245">
      <c r="A245" s="28">
        <v>106.55</v>
      </c>
      <c r="B245" s="3" t="str">
        <f t="shared" si="1"/>
        <v>#REF!</v>
      </c>
    </row>
    <row r="246">
      <c r="A246" s="28">
        <v>108.7</v>
      </c>
      <c r="B246" s="3" t="str">
        <f t="shared" si="1"/>
        <v>#REF!</v>
      </c>
    </row>
    <row r="247">
      <c r="A247" s="28">
        <v>106.5</v>
      </c>
      <c r="B247" s="3" t="str">
        <f t="shared" si="1"/>
        <v>#REF!</v>
      </c>
    </row>
    <row r="248">
      <c r="A248" s="28">
        <v>107.83</v>
      </c>
      <c r="B248" s="3" t="str">
        <f t="shared" si="1"/>
        <v>#REF!</v>
      </c>
    </row>
    <row r="249">
      <c r="A249" s="25">
        <f>+0.58</f>
        <v>0.58</v>
      </c>
      <c r="B249" s="3" t="str">
        <f t="shared" si="1"/>
        <v>#REF!</v>
      </c>
    </row>
    <row r="250">
      <c r="A250" s="25">
        <f>+0.54%</f>
        <v>0.0054</v>
      </c>
      <c r="B250" s="3" t="str">
        <f t="shared" si="1"/>
        <v>#REF!</v>
      </c>
    </row>
    <row r="251">
      <c r="A251" s="26">
        <v>119890.0</v>
      </c>
      <c r="B251" s="3" t="str">
        <f t="shared" si="1"/>
        <v>#REF!</v>
      </c>
    </row>
    <row r="252">
      <c r="A252" s="26">
        <v>228456.0</v>
      </c>
      <c r="B252" s="3" t="str">
        <f t="shared" si="1"/>
        <v>#REF!</v>
      </c>
    </row>
    <row r="253">
      <c r="A253" s="27">
        <v>41359.0</v>
      </c>
      <c r="B253" s="3" t="str">
        <f t="shared" si="1"/>
        <v>#REF!</v>
      </c>
    </row>
    <row r="254">
      <c r="A254" s="28">
        <v>107.69</v>
      </c>
      <c r="B254" s="3" t="str">
        <f t="shared" si="1"/>
        <v>#REF!</v>
      </c>
    </row>
    <row r="255">
      <c r="A255" s="28">
        <v>109.3</v>
      </c>
      <c r="B255" s="3" t="str">
        <f t="shared" si="1"/>
        <v>#REF!</v>
      </c>
    </row>
    <row r="256">
      <c r="A256" s="28">
        <v>107.39</v>
      </c>
      <c r="B256" s="3" t="str">
        <f t="shared" si="1"/>
        <v>#REF!</v>
      </c>
    </row>
    <row r="257">
      <c r="A257" s="28">
        <v>109.09</v>
      </c>
      <c r="B257" s="3" t="str">
        <f t="shared" si="1"/>
        <v>#REF!</v>
      </c>
    </row>
    <row r="258">
      <c r="A258" s="25">
        <f>+1.26</f>
        <v>1.26</v>
      </c>
      <c r="B258" s="3" t="str">
        <f t="shared" si="1"/>
        <v>#REF!</v>
      </c>
    </row>
    <row r="259">
      <c r="A259" s="25">
        <f>+1.17%</f>
        <v>0.0117</v>
      </c>
      <c r="B259" s="3" t="str">
        <f t="shared" si="1"/>
        <v>#REF!</v>
      </c>
    </row>
    <row r="260">
      <c r="A260" s="26">
        <v>165317.0</v>
      </c>
      <c r="B260" s="3" t="str">
        <f t="shared" si="1"/>
        <v>#REF!</v>
      </c>
    </row>
    <row r="261">
      <c r="A261" s="26">
        <v>233563.0</v>
      </c>
      <c r="B261" s="3" t="str">
        <f t="shared" si="1"/>
        <v>#REF!</v>
      </c>
    </row>
    <row r="262">
      <c r="A262" s="27">
        <v>41360.0</v>
      </c>
      <c r="B262" s="3" t="str">
        <f t="shared" si="1"/>
        <v>#REF!</v>
      </c>
    </row>
    <row r="263">
      <c r="A263" s="28">
        <v>109.05</v>
      </c>
      <c r="B263" s="3" t="str">
        <f t="shared" si="1"/>
        <v>#REF!</v>
      </c>
    </row>
    <row r="264">
      <c r="A264" s="28">
        <v>109.7</v>
      </c>
      <c r="B264" s="3" t="str">
        <f t="shared" si="1"/>
        <v>#REF!</v>
      </c>
    </row>
    <row r="265">
      <c r="A265" s="28">
        <v>108.6</v>
      </c>
      <c r="B265" s="3" t="str">
        <f t="shared" si="1"/>
        <v>#REF!</v>
      </c>
    </row>
    <row r="266">
      <c r="A266" s="28">
        <v>109.43</v>
      </c>
      <c r="B266" s="3" t="str">
        <f t="shared" si="1"/>
        <v>#REF!</v>
      </c>
    </row>
    <row r="267">
      <c r="A267" s="25">
        <f>+0.34</f>
        <v>0.34</v>
      </c>
      <c r="B267" s="3" t="str">
        <f t="shared" si="1"/>
        <v>#REF!</v>
      </c>
    </row>
    <row r="268">
      <c r="A268" s="25">
        <f>+0.31%</f>
        <v>0.0031</v>
      </c>
      <c r="B268" s="3" t="str">
        <f t="shared" si="1"/>
        <v>#REF!</v>
      </c>
    </row>
    <row r="269">
      <c r="A269" s="26">
        <v>169955.0</v>
      </c>
      <c r="B269" s="3" t="str">
        <f t="shared" si="1"/>
        <v>#REF!</v>
      </c>
    </row>
    <row r="270">
      <c r="A270" s="26">
        <v>234419.0</v>
      </c>
      <c r="B270" s="3" t="str">
        <f t="shared" si="1"/>
        <v>#REF!</v>
      </c>
    </row>
    <row r="271">
      <c r="A271" s="27">
        <v>41361.0</v>
      </c>
      <c r="B271" s="3" t="str">
        <f t="shared" si="1"/>
        <v>#REF!</v>
      </c>
    </row>
    <row r="272">
      <c r="A272" s="28">
        <v>109.61</v>
      </c>
      <c r="B272" s="3" t="str">
        <f t="shared" si="1"/>
        <v>#REF!</v>
      </c>
    </row>
    <row r="273">
      <c r="A273" s="28">
        <v>109.86</v>
      </c>
      <c r="B273" s="3" t="str">
        <f t="shared" si="1"/>
        <v>#REF!</v>
      </c>
    </row>
    <row r="274">
      <c r="A274" s="28">
        <v>108.69</v>
      </c>
      <c r="B274" s="3" t="str">
        <f t="shared" si="1"/>
        <v>#REF!</v>
      </c>
    </row>
    <row r="275">
      <c r="A275" s="28">
        <v>109.79</v>
      </c>
      <c r="B275" s="3" t="str">
        <f t="shared" si="1"/>
        <v>#REF!</v>
      </c>
    </row>
    <row r="276">
      <c r="A276" s="25">
        <f>+0.36</f>
        <v>0.36</v>
      </c>
      <c r="B276" s="3" t="str">
        <f t="shared" si="1"/>
        <v>#REF!</v>
      </c>
    </row>
    <row r="277">
      <c r="A277" s="25">
        <f>+0.33%</f>
        <v>0.0033</v>
      </c>
      <c r="B277" s="3" t="str">
        <f t="shared" si="1"/>
        <v>#REF!</v>
      </c>
    </row>
    <row r="278">
      <c r="A278" s="26">
        <v>116573.0</v>
      </c>
      <c r="B278" s="3" t="str">
        <f t="shared" si="1"/>
        <v>#REF!</v>
      </c>
    </row>
    <row r="279">
      <c r="A279" s="26">
        <v>248563.0</v>
      </c>
      <c r="B279" s="3" t="str">
        <f t="shared" si="1"/>
        <v>#REF!</v>
      </c>
    </row>
    <row r="280">
      <c r="A280" s="27">
        <v>41365.0</v>
      </c>
      <c r="B280" s="3" t="str">
        <f t="shared" si="1"/>
        <v>#REF!</v>
      </c>
    </row>
    <row r="281">
      <c r="A281" s="28">
        <v>109.83</v>
      </c>
      <c r="B281" s="3" t="str">
        <f t="shared" si="1"/>
        <v>#REF!</v>
      </c>
    </row>
    <row r="282">
      <c r="A282" s="28">
        <v>111.05</v>
      </c>
      <c r="B282" s="3" t="str">
        <f t="shared" si="1"/>
        <v>#REF!</v>
      </c>
    </row>
    <row r="283">
      <c r="A283" s="28">
        <v>109.14</v>
      </c>
      <c r="B283" s="3" t="str">
        <f t="shared" si="1"/>
        <v>#REF!</v>
      </c>
    </row>
    <row r="284">
      <c r="A284" s="28">
        <v>110.81</v>
      </c>
      <c r="B284" s="3" t="str">
        <f t="shared" si="1"/>
        <v>#REF!</v>
      </c>
    </row>
    <row r="285">
      <c r="A285" s="25">
        <f>+1.02</f>
        <v>1.02</v>
      </c>
      <c r="B285" s="3" t="str">
        <f t="shared" si="1"/>
        <v>#REF!</v>
      </c>
    </row>
    <row r="286">
      <c r="A286" s="25">
        <f>+0.93%</f>
        <v>0.0093</v>
      </c>
      <c r="B286" s="3" t="str">
        <f t="shared" si="1"/>
        <v>#REF!</v>
      </c>
    </row>
    <row r="287">
      <c r="A287" s="26">
        <v>55544.0</v>
      </c>
      <c r="B287" s="3" t="str">
        <f t="shared" si="1"/>
        <v>#REF!</v>
      </c>
    </row>
    <row r="288">
      <c r="A288" s="26">
        <v>255501.0</v>
      </c>
      <c r="B288" s="3" t="str">
        <f t="shared" si="1"/>
        <v>#REF!</v>
      </c>
    </row>
    <row r="289">
      <c r="A289" s="27">
        <v>41366.0</v>
      </c>
      <c r="B289" s="3" t="str">
        <f t="shared" si="1"/>
        <v>#REF!</v>
      </c>
    </row>
    <row r="290">
      <c r="A290" s="28">
        <v>110.64</v>
      </c>
      <c r="B290" s="3" t="str">
        <f t="shared" si="1"/>
        <v>#REF!</v>
      </c>
    </row>
    <row r="291">
      <c r="A291" s="28">
        <v>111.53</v>
      </c>
      <c r="B291" s="3" t="str">
        <f t="shared" si="1"/>
        <v>#REF!</v>
      </c>
    </row>
    <row r="292">
      <c r="A292" s="28">
        <v>109.8</v>
      </c>
      <c r="B292" s="3" t="str">
        <f t="shared" si="1"/>
        <v>#REF!</v>
      </c>
    </row>
    <row r="293">
      <c r="A293" s="28">
        <v>110.53</v>
      </c>
      <c r="B293" s="3" t="str">
        <f t="shared" si="1"/>
        <v>#REF!</v>
      </c>
    </row>
    <row r="294">
      <c r="A294" s="21">
        <v>-0.28</v>
      </c>
      <c r="B294" s="3" t="str">
        <f t="shared" si="1"/>
        <v>#REF!</v>
      </c>
    </row>
    <row r="295">
      <c r="A295" s="22">
        <v>-0.0025</v>
      </c>
      <c r="B295" s="3" t="str">
        <f t="shared" si="1"/>
        <v>#REF!</v>
      </c>
    </row>
    <row r="296">
      <c r="A296" s="24">
        <v>152411.0</v>
      </c>
      <c r="B296" s="3" t="str">
        <f t="shared" si="1"/>
        <v>#REF!</v>
      </c>
    </row>
    <row r="297">
      <c r="A297" s="24">
        <v>265733.0</v>
      </c>
      <c r="B297" s="3" t="str">
        <f t="shared" si="1"/>
        <v>#REF!</v>
      </c>
    </row>
    <row r="298">
      <c r="A298" s="23">
        <v>41367.0</v>
      </c>
      <c r="B298" s="3" t="str">
        <f t="shared" si="1"/>
        <v>#REF!</v>
      </c>
    </row>
    <row r="299">
      <c r="A299" s="21">
        <v>110.5</v>
      </c>
      <c r="B299" s="3" t="str">
        <f t="shared" si="1"/>
        <v>#REF!</v>
      </c>
    </row>
    <row r="300">
      <c r="A300" s="21">
        <v>110.5</v>
      </c>
      <c r="B300" s="3" t="str">
        <f t="shared" si="1"/>
        <v>#REF!</v>
      </c>
    </row>
    <row r="301">
      <c r="A301" s="21">
        <v>106.59</v>
      </c>
      <c r="B301" s="3" t="str">
        <f t="shared" si="1"/>
        <v>#REF!</v>
      </c>
    </row>
    <row r="302">
      <c r="A302" s="21">
        <v>106.95</v>
      </c>
      <c r="B302" s="3" t="str">
        <f t="shared" si="1"/>
        <v>#REF!</v>
      </c>
    </row>
    <row r="303">
      <c r="A303" s="21">
        <v>-3.58</v>
      </c>
      <c r="B303" s="3" t="str">
        <f t="shared" si="1"/>
        <v>#REF!</v>
      </c>
    </row>
    <row r="304">
      <c r="A304" s="22">
        <v>-0.0324</v>
      </c>
      <c r="B304" s="3" t="str">
        <f t="shared" si="1"/>
        <v>#REF!</v>
      </c>
    </row>
    <row r="305">
      <c r="A305" s="24">
        <v>277458.0</v>
      </c>
      <c r="B305" s="3" t="str">
        <f t="shared" si="1"/>
        <v>#REF!</v>
      </c>
    </row>
    <row r="306">
      <c r="A306" s="24">
        <v>263942.0</v>
      </c>
      <c r="B306" s="3" t="str">
        <f t="shared" si="1"/>
        <v>#REF!</v>
      </c>
    </row>
    <row r="307">
      <c r="A307" s="23">
        <v>41368.0</v>
      </c>
      <c r="B307" s="3" t="str">
        <f t="shared" si="1"/>
        <v>#REF!</v>
      </c>
    </row>
    <row r="308">
      <c r="A308" s="21">
        <v>106.88</v>
      </c>
      <c r="B308" s="3" t="str">
        <f t="shared" si="1"/>
        <v>#REF!</v>
      </c>
    </row>
    <row r="309">
      <c r="A309" s="21">
        <v>107.85</v>
      </c>
      <c r="B309" s="3" t="str">
        <f t="shared" si="1"/>
        <v>#REF!</v>
      </c>
    </row>
    <row r="310">
      <c r="A310" s="21">
        <v>105.1</v>
      </c>
      <c r="B310" s="3" t="str">
        <f t="shared" si="1"/>
        <v>#REF!</v>
      </c>
    </row>
    <row r="311">
      <c r="A311" s="21">
        <v>106.15</v>
      </c>
      <c r="B311" s="3" t="str">
        <f t="shared" si="1"/>
        <v>#REF!</v>
      </c>
    </row>
    <row r="312">
      <c r="A312" s="21">
        <v>-0.8</v>
      </c>
      <c r="B312" s="3" t="str">
        <f t="shared" si="1"/>
        <v>#REF!</v>
      </c>
    </row>
    <row r="313">
      <c r="A313" s="22">
        <v>-0.0075</v>
      </c>
      <c r="B313" s="3" t="str">
        <f t="shared" si="1"/>
        <v>#REF!</v>
      </c>
    </row>
    <row r="314">
      <c r="A314" s="24">
        <v>211056.0</v>
      </c>
      <c r="B314" s="3" t="str">
        <f t="shared" si="1"/>
        <v>#REF!</v>
      </c>
    </row>
    <row r="315">
      <c r="A315" s="24">
        <v>265405.0</v>
      </c>
      <c r="B315" s="3" t="str">
        <f t="shared" si="1"/>
        <v>#REF!</v>
      </c>
    </row>
    <row r="316">
      <c r="A316" s="23">
        <v>41369.0</v>
      </c>
      <c r="B316" s="3" t="str">
        <f t="shared" si="1"/>
        <v>#REF!</v>
      </c>
    </row>
    <row r="317">
      <c r="A317" s="21">
        <v>106.46</v>
      </c>
      <c r="B317" s="3" t="str">
        <f t="shared" si="1"/>
        <v>#REF!</v>
      </c>
    </row>
    <row r="318">
      <c r="A318" s="21">
        <v>106.48</v>
      </c>
      <c r="B318" s="3" t="str">
        <f t="shared" si="1"/>
        <v>#REF!</v>
      </c>
    </row>
    <row r="319">
      <c r="A319" s="21">
        <v>103.68</v>
      </c>
      <c r="B319" s="3" t="str">
        <f t="shared" si="1"/>
        <v>#REF!</v>
      </c>
    </row>
    <row r="320">
      <c r="A320" s="21">
        <v>104.15</v>
      </c>
      <c r="B320" s="3" t="str">
        <f t="shared" si="1"/>
        <v>#REF!</v>
      </c>
    </row>
    <row r="321">
      <c r="A321" s="21">
        <v>-2.0</v>
      </c>
      <c r="B321" s="3" t="str">
        <f t="shared" si="1"/>
        <v>#REF!</v>
      </c>
    </row>
    <row r="322">
      <c r="A322" s="22">
        <v>-0.0188</v>
      </c>
      <c r="B322" s="3" t="str">
        <f t="shared" si="1"/>
        <v>#REF!</v>
      </c>
    </row>
    <row r="323">
      <c r="A323" s="24">
        <v>256806.0</v>
      </c>
      <c r="B323" s="3" t="str">
        <f t="shared" si="1"/>
        <v>#REF!</v>
      </c>
    </row>
    <row r="324">
      <c r="A324" s="24">
        <v>268606.0</v>
      </c>
      <c r="B324" s="3" t="str">
        <f t="shared" si="1"/>
        <v>#REF!</v>
      </c>
    </row>
    <row r="325">
      <c r="A325" s="23">
        <v>41372.0</v>
      </c>
      <c r="B325" s="3" t="str">
        <f t="shared" si="1"/>
        <v>#REF!</v>
      </c>
    </row>
    <row r="326">
      <c r="A326" s="21">
        <v>104.0</v>
      </c>
      <c r="B326" s="3" t="str">
        <f t="shared" si="1"/>
        <v>#REF!</v>
      </c>
    </row>
    <row r="327">
      <c r="A327" s="21">
        <v>105.58</v>
      </c>
      <c r="B327" s="3" t="str">
        <f t="shared" si="1"/>
        <v>#REF!</v>
      </c>
    </row>
    <row r="328">
      <c r="A328" s="21">
        <v>103.64</v>
      </c>
      <c r="B328" s="3" t="str">
        <f t="shared" si="1"/>
        <v>#REF!</v>
      </c>
    </row>
    <row r="329">
      <c r="A329" s="21">
        <v>104.77</v>
      </c>
      <c r="B329" s="3" t="str">
        <f t="shared" si="1"/>
        <v>#REF!</v>
      </c>
    </row>
    <row r="330">
      <c r="A330" s="25">
        <f>+0.62</f>
        <v>0.62</v>
      </c>
      <c r="B330" s="3" t="str">
        <f t="shared" si="1"/>
        <v>#REF!</v>
      </c>
    </row>
    <row r="331">
      <c r="A331" s="25">
        <f>+0.6%</f>
        <v>0.006</v>
      </c>
      <c r="B331" s="3" t="str">
        <f t="shared" si="1"/>
        <v>#REF!</v>
      </c>
    </row>
    <row r="332">
      <c r="A332" s="26">
        <v>247712.0</v>
      </c>
      <c r="B332" s="3" t="str">
        <f t="shared" si="1"/>
        <v>#REF!</v>
      </c>
    </row>
    <row r="333">
      <c r="A333" s="26">
        <v>281950.0</v>
      </c>
      <c r="B333" s="3" t="str">
        <f t="shared" si="1"/>
        <v>#REF!</v>
      </c>
    </row>
    <row r="334">
      <c r="A334" s="27">
        <v>41373.0</v>
      </c>
      <c r="B334" s="3" t="str">
        <f t="shared" si="1"/>
        <v>#REF!</v>
      </c>
    </row>
    <row r="335">
      <c r="A335" s="28">
        <v>104.9</v>
      </c>
      <c r="B335" s="3" t="str">
        <f t="shared" si="1"/>
        <v>#REF!</v>
      </c>
    </row>
    <row r="336">
      <c r="A336" s="28">
        <v>106.41</v>
      </c>
      <c r="B336" s="3" t="str">
        <f t="shared" si="1"/>
        <v>#REF!</v>
      </c>
    </row>
    <row r="337">
      <c r="A337" s="28">
        <v>104.36</v>
      </c>
      <c r="B337" s="3" t="str">
        <f t="shared" si="1"/>
        <v>#REF!</v>
      </c>
    </row>
    <row r="338">
      <c r="A338" s="28">
        <v>106.15</v>
      </c>
      <c r="B338" s="3" t="str">
        <f t="shared" si="1"/>
        <v>#REF!</v>
      </c>
    </row>
    <row r="339">
      <c r="A339" s="25">
        <f>+1.38</f>
        <v>1.38</v>
      </c>
      <c r="B339" s="3" t="str">
        <f t="shared" si="1"/>
        <v>#REF!</v>
      </c>
    </row>
    <row r="340">
      <c r="A340" s="25">
        <f>+1.32%</f>
        <v>0.0132</v>
      </c>
      <c r="B340" s="3" t="str">
        <f t="shared" si="1"/>
        <v>#REF!</v>
      </c>
    </row>
    <row r="341">
      <c r="A341" s="26">
        <v>206182.0</v>
      </c>
      <c r="B341" s="3" t="str">
        <f t="shared" si="1"/>
        <v>#REF!</v>
      </c>
    </row>
    <row r="342">
      <c r="A342" s="26">
        <v>277211.0</v>
      </c>
      <c r="B342" s="3" t="str">
        <f t="shared" si="1"/>
        <v>#REF!</v>
      </c>
    </row>
    <row r="343">
      <c r="A343" s="27">
        <v>41374.0</v>
      </c>
      <c r="B343" s="3" t="str">
        <f t="shared" si="1"/>
        <v>#REF!</v>
      </c>
    </row>
    <row r="344">
      <c r="A344" s="28">
        <v>106.15</v>
      </c>
      <c r="B344" s="3" t="str">
        <f t="shared" si="1"/>
        <v>#REF!</v>
      </c>
    </row>
    <row r="345">
      <c r="A345" s="28">
        <v>106.4</v>
      </c>
      <c r="B345" s="3" t="str">
        <f t="shared" si="1"/>
        <v>#REF!</v>
      </c>
    </row>
    <row r="346">
      <c r="A346" s="28">
        <v>105.25</v>
      </c>
      <c r="B346" s="3" t="str">
        <f t="shared" si="1"/>
        <v>#REF!</v>
      </c>
    </row>
    <row r="347">
      <c r="A347" s="28">
        <v>105.78</v>
      </c>
      <c r="B347" s="3" t="str">
        <f t="shared" si="1"/>
        <v>#REF!</v>
      </c>
    </row>
    <row r="348">
      <c r="A348" s="21">
        <v>-0.37</v>
      </c>
      <c r="B348" s="3" t="str">
        <f t="shared" si="1"/>
        <v>#REF!</v>
      </c>
    </row>
    <row r="349">
      <c r="A349" s="22">
        <v>-0.0035</v>
      </c>
      <c r="B349" s="3" t="str">
        <f t="shared" si="1"/>
        <v>#REF!</v>
      </c>
    </row>
    <row r="350">
      <c r="A350" s="24">
        <v>168949.0</v>
      </c>
      <c r="B350" s="3" t="str">
        <f t="shared" si="1"/>
        <v>#REF!</v>
      </c>
    </row>
    <row r="351">
      <c r="A351" s="24">
        <v>278183.0</v>
      </c>
      <c r="B351" s="3" t="str">
        <f t="shared" si="1"/>
        <v>#REF!</v>
      </c>
    </row>
    <row r="352">
      <c r="A352" s="23">
        <v>41375.0</v>
      </c>
      <c r="B352" s="3" t="str">
        <f t="shared" si="1"/>
        <v>#REF!</v>
      </c>
    </row>
    <row r="353">
      <c r="A353" s="21">
        <v>105.55</v>
      </c>
      <c r="B353" s="3" t="str">
        <f t="shared" si="1"/>
        <v>#REF!</v>
      </c>
    </row>
    <row r="354">
      <c r="A354" s="21">
        <v>106.0</v>
      </c>
      <c r="B354" s="3" t="str">
        <f t="shared" si="1"/>
        <v>#REF!</v>
      </c>
    </row>
    <row r="355">
      <c r="A355" s="21">
        <v>103.87</v>
      </c>
      <c r="B355" s="3" t="str">
        <f t="shared" si="1"/>
        <v>#REF!</v>
      </c>
    </row>
    <row r="356">
      <c r="A356" s="21">
        <v>104.38</v>
      </c>
      <c r="B356" s="3" t="str">
        <f t="shared" si="1"/>
        <v>#REF!</v>
      </c>
    </row>
    <row r="357">
      <c r="A357" s="21">
        <v>-1.4</v>
      </c>
      <c r="B357" s="3" t="str">
        <f t="shared" si="1"/>
        <v>#REF!</v>
      </c>
    </row>
    <row r="358">
      <c r="A358" s="22">
        <v>-0.0132</v>
      </c>
      <c r="B358" s="3" t="str">
        <f t="shared" si="1"/>
        <v>#REF!</v>
      </c>
    </row>
    <row r="359">
      <c r="A359" s="24">
        <v>218736.0</v>
      </c>
      <c r="B359" s="3" t="str">
        <f t="shared" si="1"/>
        <v>#REF!</v>
      </c>
    </row>
    <row r="360">
      <c r="A360" s="24">
        <v>301154.0</v>
      </c>
      <c r="B360" s="3" t="str">
        <f t="shared" si="1"/>
        <v>#REF!</v>
      </c>
    </row>
    <row r="361">
      <c r="A361" s="23">
        <v>41376.0</v>
      </c>
      <c r="B361" s="3" t="str">
        <f t="shared" si="1"/>
        <v>#REF!</v>
      </c>
    </row>
    <row r="362">
      <c r="A362" s="21">
        <v>104.4</v>
      </c>
      <c r="B362" s="3" t="str">
        <f t="shared" si="1"/>
        <v>#REF!</v>
      </c>
    </row>
    <row r="363">
      <c r="A363" s="21">
        <v>104.53</v>
      </c>
      <c r="B363" s="3" t="str">
        <f t="shared" si="1"/>
        <v>#REF!</v>
      </c>
    </row>
    <row r="364">
      <c r="A364" s="21">
        <v>101.21</v>
      </c>
      <c r="B364" s="3" t="str">
        <f t="shared" si="1"/>
        <v>#REF!</v>
      </c>
    </row>
    <row r="365">
      <c r="A365" s="21">
        <v>103.04</v>
      </c>
      <c r="B365" s="3" t="str">
        <f t="shared" si="1"/>
        <v>#REF!</v>
      </c>
    </row>
    <row r="366">
      <c r="A366" s="21">
        <v>-1.34</v>
      </c>
      <c r="B366" s="3" t="str">
        <f t="shared" si="1"/>
        <v>#REF!</v>
      </c>
    </row>
    <row r="367">
      <c r="A367" s="22">
        <v>-0.0128</v>
      </c>
      <c r="B367" s="3" t="str">
        <f t="shared" si="1"/>
        <v>#REF!</v>
      </c>
    </row>
    <row r="368">
      <c r="A368" s="24">
        <v>341398.0</v>
      </c>
      <c r="B368" s="3" t="str">
        <f t="shared" si="1"/>
        <v>#REF!</v>
      </c>
    </row>
    <row r="369">
      <c r="A369" s="24">
        <v>302335.0</v>
      </c>
      <c r="B369" s="3" t="str">
        <f t="shared" si="1"/>
        <v>#REF!</v>
      </c>
    </row>
    <row r="370">
      <c r="A370" s="23">
        <v>41379.0</v>
      </c>
      <c r="B370" s="3" t="str">
        <f t="shared" si="1"/>
        <v>#REF!</v>
      </c>
    </row>
    <row r="371">
      <c r="A371" s="21">
        <v>102.94</v>
      </c>
      <c r="B371" s="3" t="str">
        <f t="shared" si="1"/>
        <v>#REF!</v>
      </c>
    </row>
    <row r="372">
      <c r="A372" s="21">
        <v>103.05</v>
      </c>
      <c r="B372" s="3" t="str">
        <f t="shared" si="1"/>
        <v>#REF!</v>
      </c>
    </row>
    <row r="373">
      <c r="A373" s="21">
        <v>99.12</v>
      </c>
      <c r="B373" s="3" t="str">
        <f t="shared" si="1"/>
        <v>#REF!</v>
      </c>
    </row>
    <row r="374">
      <c r="A374" s="21">
        <v>100.63</v>
      </c>
      <c r="B374" s="3" t="str">
        <f t="shared" si="1"/>
        <v>#REF!</v>
      </c>
    </row>
    <row r="375">
      <c r="A375" s="21">
        <v>-2.41</v>
      </c>
      <c r="B375" s="3" t="str">
        <f t="shared" si="1"/>
        <v>#REF!</v>
      </c>
    </row>
    <row r="376">
      <c r="A376" s="22">
        <v>-0.0234</v>
      </c>
      <c r="B376" s="3" t="str">
        <f t="shared" si="1"/>
        <v>#REF!</v>
      </c>
    </row>
    <row r="377">
      <c r="A377" s="24">
        <v>303352.0</v>
      </c>
      <c r="B377" s="3" t="str">
        <f t="shared" si="1"/>
        <v>#REF!</v>
      </c>
    </row>
    <row r="378">
      <c r="A378" s="24">
        <v>297108.0</v>
      </c>
      <c r="B378" s="3" t="str">
        <f t="shared" si="1"/>
        <v>#REF!</v>
      </c>
    </row>
    <row r="379">
      <c r="A379" s="23">
        <v>41380.0</v>
      </c>
      <c r="B379" s="3" t="str">
        <f t="shared" si="1"/>
        <v>#REF!</v>
      </c>
    </row>
    <row r="380">
      <c r="A380" s="21">
        <v>99.43</v>
      </c>
      <c r="B380" s="3" t="str">
        <f t="shared" si="1"/>
        <v>#REF!</v>
      </c>
    </row>
    <row r="381">
      <c r="A381" s="21">
        <v>100.37</v>
      </c>
      <c r="B381" s="3" t="str">
        <f t="shared" si="1"/>
        <v>#REF!</v>
      </c>
    </row>
    <row r="382">
      <c r="A382" s="21">
        <v>98.0</v>
      </c>
      <c r="B382" s="3" t="str">
        <f t="shared" si="1"/>
        <v>#REF!</v>
      </c>
    </row>
    <row r="383">
      <c r="A383" s="21">
        <v>99.91</v>
      </c>
      <c r="B383" s="3" t="str">
        <f t="shared" si="1"/>
        <v>#REF!</v>
      </c>
    </row>
    <row r="384">
      <c r="A384" s="21">
        <v>-0.72</v>
      </c>
      <c r="B384" s="3" t="str">
        <f t="shared" si="1"/>
        <v>#REF!</v>
      </c>
    </row>
    <row r="385">
      <c r="A385" s="22">
        <v>-0.0072</v>
      </c>
      <c r="B385" s="3" t="str">
        <f t="shared" si="1"/>
        <v>#REF!</v>
      </c>
    </row>
    <row r="386">
      <c r="A386" s="24">
        <v>328690.0</v>
      </c>
      <c r="B386" s="3" t="str">
        <f t="shared" si="1"/>
        <v>#REF!</v>
      </c>
    </row>
    <row r="387">
      <c r="A387" s="24">
        <v>285655.0</v>
      </c>
      <c r="B387" s="3" t="str">
        <f t="shared" si="1"/>
        <v>#REF!</v>
      </c>
    </row>
    <row r="388">
      <c r="A388" s="23">
        <v>41381.0</v>
      </c>
      <c r="B388" s="3" t="str">
        <f t="shared" si="1"/>
        <v>#REF!</v>
      </c>
    </row>
    <row r="389">
      <c r="A389" s="21">
        <v>100.11</v>
      </c>
      <c r="B389" s="3" t="str">
        <f t="shared" si="1"/>
        <v>#REF!</v>
      </c>
    </row>
    <row r="390">
      <c r="A390" s="21">
        <v>100.46</v>
      </c>
      <c r="B390" s="3" t="str">
        <f t="shared" si="1"/>
        <v>#REF!</v>
      </c>
    </row>
    <row r="391">
      <c r="A391" s="21">
        <v>97.26</v>
      </c>
      <c r="B391" s="3" t="str">
        <f t="shared" si="1"/>
        <v>#REF!</v>
      </c>
    </row>
    <row r="392">
      <c r="A392" s="21">
        <v>97.69</v>
      </c>
      <c r="B392" s="3" t="str">
        <f t="shared" si="1"/>
        <v>#REF!</v>
      </c>
    </row>
    <row r="393">
      <c r="A393" s="21">
        <v>-2.22</v>
      </c>
      <c r="B393" s="3" t="str">
        <f t="shared" si="1"/>
        <v>#REF!</v>
      </c>
    </row>
    <row r="394">
      <c r="A394" s="22">
        <v>-0.0222</v>
      </c>
      <c r="B394" s="3" t="str">
        <f t="shared" si="1"/>
        <v>#REF!</v>
      </c>
    </row>
    <row r="395">
      <c r="A395" s="24">
        <v>292116.0</v>
      </c>
      <c r="B395" s="3" t="str">
        <f t="shared" si="1"/>
        <v>#REF!</v>
      </c>
    </row>
    <row r="396">
      <c r="A396" s="24">
        <v>275889.0</v>
      </c>
      <c r="B396" s="3" t="str">
        <f t="shared" si="1"/>
        <v>#REF!</v>
      </c>
    </row>
    <row r="397">
      <c r="A397" s="23">
        <v>41382.0</v>
      </c>
      <c r="B397" s="3" t="str">
        <f t="shared" si="1"/>
        <v>#REF!</v>
      </c>
    </row>
    <row r="398">
      <c r="A398" s="21">
        <v>97.46</v>
      </c>
      <c r="B398" s="3" t="str">
        <f t="shared" si="1"/>
        <v>#REF!</v>
      </c>
    </row>
    <row r="399">
      <c r="A399" s="21">
        <v>99.85</v>
      </c>
      <c r="B399" s="3" t="str">
        <f t="shared" si="1"/>
        <v>#REF!</v>
      </c>
    </row>
    <row r="400">
      <c r="A400" s="21">
        <v>96.75</v>
      </c>
      <c r="B400" s="3" t="str">
        <f t="shared" si="1"/>
        <v>#REF!</v>
      </c>
    </row>
    <row r="401">
      <c r="A401" s="21">
        <v>99.13</v>
      </c>
      <c r="B401" s="3" t="str">
        <f t="shared" si="1"/>
        <v>#REF!</v>
      </c>
    </row>
    <row r="402">
      <c r="A402" s="25">
        <f>+1.44</f>
        <v>1.44</v>
      </c>
      <c r="B402" s="3" t="str">
        <f t="shared" si="1"/>
        <v>#REF!</v>
      </c>
    </row>
    <row r="403">
      <c r="A403" s="25">
        <f>+1.47%</f>
        <v>0.0147</v>
      </c>
      <c r="B403" s="3" t="str">
        <f t="shared" si="1"/>
        <v>#REF!</v>
      </c>
    </row>
    <row r="404">
      <c r="A404" s="26">
        <v>306939.0</v>
      </c>
      <c r="B404" s="3" t="str">
        <f t="shared" si="1"/>
        <v>#REF!</v>
      </c>
    </row>
    <row r="405">
      <c r="A405" s="26">
        <v>271492.0</v>
      </c>
      <c r="B405" s="3" t="str">
        <f t="shared" si="1"/>
        <v>#REF!</v>
      </c>
    </row>
    <row r="406">
      <c r="A406" s="27">
        <v>41383.0</v>
      </c>
      <c r="B406" s="3" t="str">
        <f t="shared" si="1"/>
        <v>#REF!</v>
      </c>
    </row>
    <row r="407">
      <c r="A407" s="28">
        <v>99.54</v>
      </c>
      <c r="B407" s="3" t="str">
        <f t="shared" si="1"/>
        <v>#REF!</v>
      </c>
    </row>
    <row r="408">
      <c r="A408" s="28">
        <v>100.33</v>
      </c>
      <c r="B408" s="3" t="str">
        <f t="shared" si="1"/>
        <v>#REF!</v>
      </c>
    </row>
    <row r="409">
      <c r="A409" s="28">
        <v>99.04</v>
      </c>
      <c r="B409" s="3" t="str">
        <f t="shared" si="1"/>
        <v>#REF!</v>
      </c>
    </row>
    <row r="410">
      <c r="A410" s="28">
        <v>99.65</v>
      </c>
      <c r="B410" s="3" t="str">
        <f t="shared" si="1"/>
        <v>#REF!</v>
      </c>
    </row>
    <row r="411">
      <c r="A411" s="25">
        <f>+0.52</f>
        <v>0.52</v>
      </c>
      <c r="B411" s="3" t="str">
        <f t="shared" si="1"/>
        <v>#REF!</v>
      </c>
    </row>
    <row r="412">
      <c r="A412" s="25">
        <f>+0.52%</f>
        <v>0.0052</v>
      </c>
      <c r="B412" s="3" t="str">
        <f t="shared" si="1"/>
        <v>#REF!</v>
      </c>
    </row>
    <row r="413">
      <c r="A413" s="26">
        <v>175359.0</v>
      </c>
      <c r="B413" s="3" t="str">
        <f t="shared" si="1"/>
        <v>#REF!</v>
      </c>
    </row>
    <row r="414">
      <c r="A414" s="26">
        <v>265994.0</v>
      </c>
      <c r="B414" s="3" t="str">
        <f t="shared" si="1"/>
        <v>#REF!</v>
      </c>
    </row>
    <row r="415">
      <c r="A415" s="27">
        <v>41386.0</v>
      </c>
      <c r="B415" s="3" t="str">
        <f t="shared" si="1"/>
        <v>#REF!</v>
      </c>
    </row>
    <row r="416">
      <c r="A416" s="28">
        <v>99.56</v>
      </c>
      <c r="B416" s="3" t="str">
        <f t="shared" si="1"/>
        <v>#REF!</v>
      </c>
    </row>
    <row r="417">
      <c r="A417" s="28">
        <v>101.04</v>
      </c>
      <c r="B417" s="3" t="str">
        <f t="shared" si="1"/>
        <v>#REF!</v>
      </c>
    </row>
    <row r="418">
      <c r="A418" s="28">
        <v>99.2</v>
      </c>
      <c r="B418" s="3" t="str">
        <f t="shared" si="1"/>
        <v>#REF!</v>
      </c>
    </row>
    <row r="419">
      <c r="A419" s="28">
        <v>100.39</v>
      </c>
      <c r="B419" s="3" t="str">
        <f t="shared" si="1"/>
        <v>#REF!</v>
      </c>
    </row>
    <row r="420">
      <c r="A420" s="25">
        <f>+0.74</f>
        <v>0.74</v>
      </c>
      <c r="B420" s="3" t="str">
        <f t="shared" si="1"/>
        <v>#REF!</v>
      </c>
    </row>
    <row r="421">
      <c r="A421" s="25">
        <f>+0.74%</f>
        <v>0.0074</v>
      </c>
      <c r="B421" s="3" t="str">
        <f t="shared" si="1"/>
        <v>#REF!</v>
      </c>
    </row>
    <row r="422">
      <c r="A422" s="26">
        <v>210037.0</v>
      </c>
      <c r="B422" s="3" t="str">
        <f t="shared" si="1"/>
        <v>#REF!</v>
      </c>
    </row>
    <row r="423">
      <c r="A423" s="26">
        <v>260380.0</v>
      </c>
      <c r="B423" s="3" t="str">
        <f t="shared" si="1"/>
        <v>#REF!</v>
      </c>
    </row>
    <row r="424">
      <c r="A424" s="27">
        <v>41387.0</v>
      </c>
      <c r="B424" s="3" t="str">
        <f t="shared" si="1"/>
        <v>#REF!</v>
      </c>
    </row>
    <row r="425">
      <c r="A425" s="28">
        <v>100.56</v>
      </c>
      <c r="B425" s="3" t="str">
        <f t="shared" si="1"/>
        <v>#REF!</v>
      </c>
    </row>
    <row r="426">
      <c r="A426" s="28">
        <v>100.59</v>
      </c>
      <c r="B426" s="3" t="str">
        <f t="shared" si="1"/>
        <v>#REF!</v>
      </c>
    </row>
    <row r="427">
      <c r="A427" s="28">
        <v>98.78</v>
      </c>
      <c r="B427" s="3" t="str">
        <f t="shared" si="1"/>
        <v>#REF!</v>
      </c>
    </row>
    <row r="428">
      <c r="A428" s="28">
        <v>100.31</v>
      </c>
      <c r="B428" s="3" t="str">
        <f t="shared" si="1"/>
        <v>#REF!</v>
      </c>
    </row>
    <row r="429">
      <c r="A429" s="21">
        <v>-0.08</v>
      </c>
      <c r="B429" s="3" t="str">
        <f t="shared" si="1"/>
        <v>#REF!</v>
      </c>
    </row>
    <row r="430">
      <c r="A430" s="22">
        <v>-8.0E-4</v>
      </c>
      <c r="B430" s="3" t="str">
        <f t="shared" si="1"/>
        <v>#REF!</v>
      </c>
    </row>
    <row r="431">
      <c r="A431" s="24">
        <v>242743.0</v>
      </c>
      <c r="B431" s="3" t="str">
        <f t="shared" si="1"/>
        <v>#REF!</v>
      </c>
    </row>
    <row r="432">
      <c r="A432" s="24">
        <v>268943.0</v>
      </c>
      <c r="B432" s="3" t="str">
        <f t="shared" si="1"/>
        <v>#REF!</v>
      </c>
    </row>
    <row r="433">
      <c r="A433" s="23">
        <v>41388.0</v>
      </c>
      <c r="B433" s="3" t="str">
        <f t="shared" si="1"/>
        <v>#REF!</v>
      </c>
    </row>
    <row r="434">
      <c r="A434" s="21">
        <v>100.34</v>
      </c>
      <c r="B434" s="3" t="str">
        <f t="shared" si="1"/>
        <v>#REF!</v>
      </c>
    </row>
    <row r="435">
      <c r="A435" s="21">
        <v>101.99</v>
      </c>
      <c r="B435" s="3" t="str">
        <f t="shared" si="1"/>
        <v>#REF!</v>
      </c>
    </row>
    <row r="436">
      <c r="A436" s="21">
        <v>100.22</v>
      </c>
      <c r="B436" s="3" t="str">
        <f t="shared" si="1"/>
        <v>#REF!</v>
      </c>
    </row>
    <row r="437">
      <c r="A437" s="21">
        <v>101.73</v>
      </c>
      <c r="B437" s="3" t="str">
        <f t="shared" si="1"/>
        <v>#REF!</v>
      </c>
    </row>
    <row r="438">
      <c r="A438" s="25">
        <f>+1.42</f>
        <v>1.42</v>
      </c>
      <c r="B438" s="3" t="str">
        <f t="shared" si="1"/>
        <v>#REF!</v>
      </c>
    </row>
    <row r="439">
      <c r="A439" s="25">
        <f>+1.42%</f>
        <v>0.0142</v>
      </c>
      <c r="B439" s="3" t="str">
        <f t="shared" si="1"/>
        <v>#REF!</v>
      </c>
    </row>
    <row r="440">
      <c r="A440" s="26">
        <v>204010.0</v>
      </c>
      <c r="B440" s="3" t="str">
        <f t="shared" si="1"/>
        <v>#REF!</v>
      </c>
    </row>
    <row r="441">
      <c r="A441" s="26">
        <v>264241.0</v>
      </c>
      <c r="B441" s="3" t="str">
        <f t="shared" si="1"/>
        <v>#REF!</v>
      </c>
    </row>
    <row r="442">
      <c r="A442" s="27">
        <v>41389.0</v>
      </c>
      <c r="B442" s="3" t="str">
        <f t="shared" si="1"/>
        <v>#REF!</v>
      </c>
    </row>
    <row r="443">
      <c r="A443" s="28">
        <v>101.8</v>
      </c>
      <c r="B443" s="3" t="str">
        <f t="shared" si="1"/>
        <v>#REF!</v>
      </c>
    </row>
    <row r="444">
      <c r="A444" s="28">
        <v>103.49</v>
      </c>
      <c r="B444" s="3" t="str">
        <f t="shared" si="1"/>
        <v>#REF!</v>
      </c>
    </row>
    <row r="445">
      <c r="A445" s="28">
        <v>101.35</v>
      </c>
      <c r="B445" s="3" t="str">
        <f t="shared" si="1"/>
        <v>#REF!</v>
      </c>
    </row>
    <row r="446">
      <c r="A446" s="28">
        <v>103.41</v>
      </c>
      <c r="B446" s="3" t="str">
        <f t="shared" si="1"/>
        <v>#REF!</v>
      </c>
    </row>
    <row r="447">
      <c r="A447" s="25">
        <f>+1.68</f>
        <v>1.68</v>
      </c>
      <c r="B447" s="3" t="str">
        <f t="shared" si="1"/>
        <v>#REF!</v>
      </c>
    </row>
    <row r="448">
      <c r="A448" s="25">
        <f>+1.65%</f>
        <v>0.0165</v>
      </c>
      <c r="B448" s="3" t="str">
        <f t="shared" si="1"/>
        <v>#REF!</v>
      </c>
    </row>
    <row r="449">
      <c r="A449" s="26">
        <v>280396.0</v>
      </c>
      <c r="B449" s="3" t="str">
        <f t="shared" si="1"/>
        <v>#REF!</v>
      </c>
    </row>
    <row r="450">
      <c r="A450" s="26">
        <v>265105.0</v>
      </c>
      <c r="B450" s="3" t="str">
        <f t="shared" si="1"/>
        <v>#REF!</v>
      </c>
    </row>
    <row r="451">
      <c r="A451" s="27">
        <v>41390.0</v>
      </c>
      <c r="B451" s="3" t="str">
        <f t="shared" si="1"/>
        <v>#REF!</v>
      </c>
    </row>
    <row r="452">
      <c r="A452" s="28">
        <v>103.2</v>
      </c>
      <c r="B452" s="3" t="str">
        <f t="shared" si="1"/>
        <v>#REF!</v>
      </c>
    </row>
    <row r="453">
      <c r="A453" s="28">
        <v>103.48</v>
      </c>
      <c r="B453" s="3" t="str">
        <f t="shared" si="1"/>
        <v>#REF!</v>
      </c>
    </row>
    <row r="454">
      <c r="A454" s="28">
        <v>102.25</v>
      </c>
      <c r="B454" s="3" t="str">
        <f t="shared" si="1"/>
        <v>#REF!</v>
      </c>
    </row>
    <row r="455">
      <c r="A455" s="28">
        <v>103.16</v>
      </c>
      <c r="B455" s="3" t="str">
        <f t="shared" si="1"/>
        <v>#REF!</v>
      </c>
    </row>
    <row r="456">
      <c r="A456" s="21">
        <v>-0.25</v>
      </c>
      <c r="B456" s="3" t="str">
        <f t="shared" si="1"/>
        <v>#REF!</v>
      </c>
    </row>
    <row r="457">
      <c r="A457" s="22">
        <v>-0.0024</v>
      </c>
      <c r="B457" s="3" t="str">
        <f t="shared" si="1"/>
        <v>#REF!</v>
      </c>
    </row>
    <row r="458">
      <c r="A458" s="24">
        <v>196481.0</v>
      </c>
      <c r="B458" s="3" t="str">
        <f t="shared" si="1"/>
        <v>#REF!</v>
      </c>
    </row>
    <row r="459">
      <c r="A459" s="24">
        <v>264390.0</v>
      </c>
      <c r="B459" s="3" t="str">
        <f t="shared" si="1"/>
        <v>#REF!</v>
      </c>
    </row>
    <row r="460">
      <c r="A460" s="23">
        <v>41393.0</v>
      </c>
      <c r="B460" s="3" t="str">
        <f t="shared" si="1"/>
        <v>#REF!</v>
      </c>
    </row>
    <row r="461">
      <c r="A461" s="21">
        <v>102.79</v>
      </c>
      <c r="B461" s="3" t="str">
        <f t="shared" si="1"/>
        <v>#REF!</v>
      </c>
    </row>
    <row r="462">
      <c r="A462" s="21">
        <v>103.94</v>
      </c>
      <c r="B462" s="3" t="str">
        <f t="shared" si="1"/>
        <v>#REF!</v>
      </c>
    </row>
    <row r="463">
      <c r="A463" s="21">
        <v>102.57</v>
      </c>
      <c r="B463" s="3" t="str">
        <f t="shared" si="1"/>
        <v>#REF!</v>
      </c>
    </row>
    <row r="464">
      <c r="A464" s="21">
        <v>103.81</v>
      </c>
      <c r="B464" s="3" t="str">
        <f t="shared" si="1"/>
        <v>#REF!</v>
      </c>
    </row>
    <row r="465">
      <c r="A465" s="25">
        <f>+0.65</f>
        <v>0.65</v>
      </c>
      <c r="B465" s="3" t="str">
        <f t="shared" si="1"/>
        <v>#REF!</v>
      </c>
    </row>
    <row r="466">
      <c r="A466" s="25">
        <f>+0.63%</f>
        <v>0.0063</v>
      </c>
      <c r="B466" s="3" t="str">
        <f t="shared" si="1"/>
        <v>#REF!</v>
      </c>
    </row>
    <row r="467">
      <c r="A467" s="26">
        <v>200113.0</v>
      </c>
      <c r="B467" s="3" t="str">
        <f t="shared" si="1"/>
        <v>#REF!</v>
      </c>
    </row>
    <row r="468">
      <c r="A468" s="26">
        <v>257776.0</v>
      </c>
      <c r="B468" s="3" t="str">
        <f t="shared" si="1"/>
        <v>#REF!</v>
      </c>
    </row>
    <row r="469">
      <c r="A469" s="27">
        <v>41394.0</v>
      </c>
      <c r="B469" s="3" t="str">
        <f t="shared" si="1"/>
        <v>#REF!</v>
      </c>
    </row>
    <row r="470">
      <c r="A470" s="28">
        <v>103.78</v>
      </c>
      <c r="B470" s="3" t="str">
        <f t="shared" si="1"/>
        <v>#REF!</v>
      </c>
    </row>
    <row r="471">
      <c r="A471" s="28">
        <v>104.0</v>
      </c>
      <c r="B471" s="3" t="str">
        <f t="shared" si="1"/>
        <v>#REF!</v>
      </c>
    </row>
    <row r="472">
      <c r="A472" s="28">
        <v>101.48</v>
      </c>
      <c r="B472" s="3" t="str">
        <f t="shared" si="1"/>
        <v>#REF!</v>
      </c>
    </row>
    <row r="473">
      <c r="A473" s="28">
        <v>102.37</v>
      </c>
      <c r="B473" s="3" t="str">
        <f t="shared" si="1"/>
        <v>#REF!</v>
      </c>
    </row>
    <row r="474">
      <c r="A474" s="21">
        <v>-1.44</v>
      </c>
      <c r="B474" s="3" t="str">
        <f t="shared" si="1"/>
        <v>#REF!</v>
      </c>
    </row>
    <row r="475">
      <c r="A475" s="22">
        <v>-0.0139</v>
      </c>
      <c r="B475" s="3" t="str">
        <f t="shared" si="1"/>
        <v>#REF!</v>
      </c>
    </row>
    <row r="476">
      <c r="A476" s="24">
        <v>253918.0</v>
      </c>
      <c r="B476" s="3" t="str">
        <f t="shared" si="1"/>
        <v>#REF!</v>
      </c>
    </row>
    <row r="477">
      <c r="A477" s="24">
        <v>267580.0</v>
      </c>
      <c r="B477" s="3" t="str">
        <f t="shared" si="1"/>
        <v>#REF!</v>
      </c>
    </row>
    <row r="478">
      <c r="A478" s="23">
        <v>41395.0</v>
      </c>
      <c r="B478" s="3" t="str">
        <f t="shared" si="1"/>
        <v>#REF!</v>
      </c>
    </row>
    <row r="479">
      <c r="A479" s="21">
        <v>101.82</v>
      </c>
      <c r="B479" s="3" t="str">
        <f t="shared" si="1"/>
        <v>#REF!</v>
      </c>
    </row>
    <row r="480">
      <c r="A480" s="21">
        <v>102.33</v>
      </c>
      <c r="B480" s="3" t="str">
        <f t="shared" si="1"/>
        <v>#REF!</v>
      </c>
    </row>
    <row r="481">
      <c r="A481" s="21">
        <v>98.76</v>
      </c>
      <c r="B481" s="3" t="str">
        <f t="shared" si="1"/>
        <v>#REF!</v>
      </c>
    </row>
    <row r="482">
      <c r="A482" s="21">
        <v>99.95</v>
      </c>
      <c r="B482" s="3" t="str">
        <f t="shared" si="1"/>
        <v>#REF!</v>
      </c>
    </row>
    <row r="483">
      <c r="A483" s="21">
        <v>-2.42</v>
      </c>
      <c r="B483" s="3" t="str">
        <f t="shared" si="1"/>
        <v>#REF!</v>
      </c>
    </row>
    <row r="484">
      <c r="A484" s="22">
        <v>-0.0236</v>
      </c>
      <c r="B484" s="3" t="str">
        <f t="shared" si="1"/>
        <v>#REF!</v>
      </c>
    </row>
    <row r="485">
      <c r="A485" s="24">
        <v>267098.0</v>
      </c>
      <c r="B485" s="3" t="str">
        <f t="shared" si="1"/>
        <v>#REF!</v>
      </c>
    </row>
    <row r="486">
      <c r="A486" s="24">
        <v>258914.0</v>
      </c>
      <c r="B486" s="3" t="str">
        <f t="shared" si="1"/>
        <v>#REF!</v>
      </c>
    </row>
    <row r="487">
      <c r="A487" s="23">
        <v>41396.0</v>
      </c>
      <c r="B487" s="3" t="str">
        <f t="shared" si="1"/>
        <v>#REF!</v>
      </c>
    </row>
    <row r="488">
      <c r="A488" s="21">
        <v>99.82</v>
      </c>
      <c r="B488" s="3" t="str">
        <f t="shared" si="1"/>
        <v>#REF!</v>
      </c>
    </row>
    <row r="489">
      <c r="A489" s="21">
        <v>102.98</v>
      </c>
      <c r="B489" s="3" t="str">
        <f t="shared" si="1"/>
        <v>#REF!</v>
      </c>
    </row>
    <row r="490">
      <c r="A490" s="21">
        <v>99.51</v>
      </c>
      <c r="B490" s="3" t="str">
        <f t="shared" si="1"/>
        <v>#REF!</v>
      </c>
    </row>
    <row r="491">
      <c r="A491" s="21">
        <v>102.85</v>
      </c>
      <c r="B491" s="3" t="str">
        <f t="shared" si="1"/>
        <v>#REF!</v>
      </c>
    </row>
    <row r="492">
      <c r="A492" s="25">
        <f>+2.9</f>
        <v>2.9</v>
      </c>
      <c r="B492" s="3" t="str">
        <f t="shared" si="1"/>
        <v>#REF!</v>
      </c>
    </row>
    <row r="493">
      <c r="A493" s="25">
        <f>+2.9%</f>
        <v>0.029</v>
      </c>
      <c r="B493" s="3" t="str">
        <f t="shared" si="1"/>
        <v>#REF!</v>
      </c>
    </row>
    <row r="494">
      <c r="A494" s="26">
        <v>287671.0</v>
      </c>
      <c r="B494" s="3" t="str">
        <f t="shared" si="1"/>
        <v>#REF!</v>
      </c>
    </row>
    <row r="495">
      <c r="A495" s="26">
        <v>242171.0</v>
      </c>
      <c r="B495" s="3" t="str">
        <f t="shared" si="1"/>
        <v>#REF!</v>
      </c>
    </row>
    <row r="496">
      <c r="A496" s="27">
        <v>41397.0</v>
      </c>
      <c r="B496" s="3" t="str">
        <f t="shared" si="1"/>
        <v>#REF!</v>
      </c>
    </row>
    <row r="497">
      <c r="A497" s="28">
        <v>102.8</v>
      </c>
      <c r="B497" s="3" t="str">
        <f t="shared" si="1"/>
        <v>#REF!</v>
      </c>
    </row>
    <row r="498">
      <c r="A498" s="28">
        <v>104.92</v>
      </c>
      <c r="B498" s="3" t="str">
        <f t="shared" si="1"/>
        <v>#REF!</v>
      </c>
    </row>
    <row r="499">
      <c r="A499" s="28">
        <v>102.37</v>
      </c>
      <c r="B499" s="3" t="str">
        <f t="shared" si="1"/>
        <v>#REF!</v>
      </c>
    </row>
    <row r="500">
      <c r="A500" s="28">
        <v>104.19</v>
      </c>
      <c r="B500" s="3" t="str">
        <f t="shared" si="1"/>
        <v>#REF!</v>
      </c>
    </row>
    <row r="501">
      <c r="A501" s="25">
        <f>+1.34</f>
        <v>1.34</v>
      </c>
      <c r="B501" s="3" t="str">
        <f t="shared" si="1"/>
        <v>#REF!</v>
      </c>
    </row>
    <row r="502">
      <c r="A502" s="25">
        <f>+1.3%</f>
        <v>0.013</v>
      </c>
      <c r="B502" s="3" t="str">
        <f t="shared" si="1"/>
        <v>#REF!</v>
      </c>
    </row>
    <row r="503">
      <c r="A503" s="26">
        <v>257172.0</v>
      </c>
      <c r="B503" s="3" t="str">
        <f t="shared" si="1"/>
        <v>#REF!</v>
      </c>
    </row>
    <row r="504">
      <c r="A504" s="26">
        <v>223482.0</v>
      </c>
      <c r="B504" s="3" t="str">
        <f t="shared" si="1"/>
        <v>#REF!</v>
      </c>
    </row>
    <row r="505">
      <c r="A505" s="27">
        <v>41400.0</v>
      </c>
      <c r="B505" s="3" t="str">
        <f t="shared" si="1"/>
        <v>#REF!</v>
      </c>
    </row>
    <row r="506">
      <c r="A506" s="28">
        <v>104.25</v>
      </c>
      <c r="B506" s="3" t="str">
        <f t="shared" si="1"/>
        <v>#REF!</v>
      </c>
    </row>
    <row r="507">
      <c r="A507" s="28">
        <v>105.54</v>
      </c>
      <c r="B507" s="3" t="str">
        <f t="shared" si="1"/>
        <v>#REF!</v>
      </c>
    </row>
    <row r="508">
      <c r="A508" s="28">
        <v>103.89</v>
      </c>
      <c r="B508" s="3" t="str">
        <f t="shared" si="1"/>
        <v>#REF!</v>
      </c>
    </row>
    <row r="509">
      <c r="A509" s="28">
        <v>105.46</v>
      </c>
      <c r="B509" s="3" t="str">
        <f t="shared" si="1"/>
        <v>#REF!</v>
      </c>
    </row>
    <row r="510">
      <c r="A510" s="25">
        <f>+1.27</f>
        <v>1.27</v>
      </c>
      <c r="B510" s="3" t="str">
        <f t="shared" si="1"/>
        <v>#REF!</v>
      </c>
    </row>
    <row r="511">
      <c r="A511" s="25">
        <f>+1.22%</f>
        <v>0.0122</v>
      </c>
      <c r="B511" s="3" t="str">
        <f t="shared" si="1"/>
        <v>#REF!</v>
      </c>
    </row>
    <row r="512">
      <c r="A512" s="26">
        <v>135080.0</v>
      </c>
      <c r="B512" s="3" t="str">
        <f t="shared" si="1"/>
        <v>#REF!</v>
      </c>
    </row>
    <row r="513">
      <c r="A513" s="26">
        <v>214820.0</v>
      </c>
      <c r="B513" s="3" t="str">
        <f t="shared" si="1"/>
        <v>#REF!</v>
      </c>
    </row>
    <row r="514">
      <c r="A514" s="27">
        <v>41401.0</v>
      </c>
      <c r="B514" s="3" t="str">
        <f t="shared" si="1"/>
        <v>#REF!</v>
      </c>
    </row>
    <row r="515">
      <c r="A515" s="28">
        <v>105.4</v>
      </c>
      <c r="B515" s="3" t="str">
        <f t="shared" si="1"/>
        <v>#REF!</v>
      </c>
    </row>
    <row r="516">
      <c r="A516" s="28">
        <v>105.94</v>
      </c>
      <c r="B516" s="3" t="str">
        <f t="shared" si="1"/>
        <v>#REF!</v>
      </c>
    </row>
    <row r="517">
      <c r="A517" s="28">
        <v>104.0</v>
      </c>
      <c r="B517" s="3" t="str">
        <f t="shared" si="1"/>
        <v>#REF!</v>
      </c>
    </row>
    <row r="518">
      <c r="A518" s="28">
        <v>104.4</v>
      </c>
      <c r="B518" s="3" t="str">
        <f t="shared" si="1"/>
        <v>#REF!</v>
      </c>
    </row>
    <row r="519">
      <c r="A519" s="21">
        <v>-1.06</v>
      </c>
      <c r="B519" s="3" t="str">
        <f t="shared" si="1"/>
        <v>#REF!</v>
      </c>
    </row>
    <row r="520">
      <c r="A520" s="22">
        <v>-0.0101</v>
      </c>
      <c r="B520" s="3" t="str">
        <f t="shared" si="1"/>
        <v>#REF!</v>
      </c>
    </row>
    <row r="521">
      <c r="A521" s="24">
        <v>264561.0</v>
      </c>
      <c r="B521" s="3" t="str">
        <f t="shared" si="1"/>
        <v>#REF!</v>
      </c>
    </row>
    <row r="522">
      <c r="A522" s="24">
        <v>187952.0</v>
      </c>
      <c r="B522" s="3" t="str">
        <f t="shared" si="1"/>
        <v>#REF!</v>
      </c>
    </row>
    <row r="523">
      <c r="A523" s="23">
        <v>41402.0</v>
      </c>
      <c r="B523" s="3" t="str">
        <f t="shared" si="1"/>
        <v>#REF!</v>
      </c>
    </row>
    <row r="524">
      <c r="A524" s="21">
        <v>104.11</v>
      </c>
      <c r="B524" s="3" t="str">
        <f t="shared" si="1"/>
        <v>#REF!</v>
      </c>
    </row>
    <row r="525">
      <c r="A525" s="21">
        <v>104.8</v>
      </c>
      <c r="B525" s="3" t="str">
        <f t="shared" si="1"/>
        <v>#REF!</v>
      </c>
    </row>
    <row r="526">
      <c r="A526" s="21">
        <v>103.53</v>
      </c>
      <c r="B526" s="3" t="str">
        <f t="shared" si="1"/>
        <v>#REF!</v>
      </c>
    </row>
    <row r="527">
      <c r="A527" s="21">
        <v>104.34</v>
      </c>
      <c r="B527" s="3" t="str">
        <f t="shared" si="1"/>
        <v>#REF!</v>
      </c>
    </row>
    <row r="528">
      <c r="A528" s="21">
        <v>-0.06</v>
      </c>
      <c r="B528" s="3" t="str">
        <f t="shared" si="1"/>
        <v>#REF!</v>
      </c>
    </row>
    <row r="529">
      <c r="A529" s="22">
        <v>-6.0E-4</v>
      </c>
      <c r="B529" s="3" t="str">
        <f t="shared" si="1"/>
        <v>#REF!</v>
      </c>
    </row>
    <row r="530">
      <c r="A530" s="24">
        <v>229268.0</v>
      </c>
      <c r="B530" s="3" t="str">
        <f t="shared" si="1"/>
        <v>#REF!</v>
      </c>
    </row>
    <row r="531">
      <c r="A531" s="24">
        <v>172981.0</v>
      </c>
      <c r="B531" s="3" t="str">
        <f t="shared" si="1"/>
        <v>#REF!</v>
      </c>
    </row>
    <row r="532">
      <c r="A532" s="23">
        <v>41403.0</v>
      </c>
      <c r="B532" s="3" t="str">
        <f t="shared" si="1"/>
        <v>#REF!</v>
      </c>
    </row>
    <row r="533">
      <c r="A533" s="21">
        <v>104.44</v>
      </c>
      <c r="B533" s="3" t="str">
        <f t="shared" si="1"/>
        <v>#REF!</v>
      </c>
    </row>
    <row r="534">
      <c r="A534" s="21">
        <v>104.6</v>
      </c>
      <c r="B534" s="3" t="str">
        <f t="shared" si="1"/>
        <v>#REF!</v>
      </c>
    </row>
    <row r="535">
      <c r="A535" s="21">
        <v>103.45</v>
      </c>
      <c r="B535" s="3" t="str">
        <f t="shared" si="1"/>
        <v>#REF!</v>
      </c>
    </row>
    <row r="536">
      <c r="A536" s="21">
        <v>104.47</v>
      </c>
      <c r="B536" s="3" t="str">
        <f t="shared" si="1"/>
        <v>#REF!</v>
      </c>
    </row>
    <row r="537">
      <c r="A537" s="25">
        <f>+0.13</f>
        <v>0.13</v>
      </c>
      <c r="B537" s="3" t="str">
        <f t="shared" si="1"/>
        <v>#REF!</v>
      </c>
    </row>
    <row r="538">
      <c r="A538" s="25">
        <f>+0.12%</f>
        <v>0.0012</v>
      </c>
      <c r="B538" s="3" t="str">
        <f t="shared" si="1"/>
        <v>#REF!</v>
      </c>
    </row>
    <row r="539">
      <c r="A539" s="26">
        <v>197071.0</v>
      </c>
      <c r="B539" s="3" t="str">
        <f t="shared" si="1"/>
        <v>#REF!</v>
      </c>
    </row>
    <row r="540">
      <c r="A540" s="26">
        <v>143169.0</v>
      </c>
      <c r="B540" s="3" t="str">
        <f t="shared" si="1"/>
        <v>#REF!</v>
      </c>
    </row>
    <row r="541">
      <c r="A541" s="27">
        <v>41404.0</v>
      </c>
      <c r="B541" s="3" t="str">
        <f t="shared" si="1"/>
        <v>#REF!</v>
      </c>
    </row>
    <row r="542">
      <c r="A542" s="28">
        <v>104.35</v>
      </c>
      <c r="B542" s="3" t="str">
        <f t="shared" si="1"/>
        <v>#REF!</v>
      </c>
    </row>
    <row r="543">
      <c r="A543" s="28">
        <v>104.45</v>
      </c>
      <c r="B543" s="3" t="str">
        <f t="shared" si="1"/>
        <v>#REF!</v>
      </c>
    </row>
    <row r="544">
      <c r="A544" s="28">
        <v>101.56</v>
      </c>
      <c r="B544" s="3" t="str">
        <f t="shared" si="1"/>
        <v>#REF!</v>
      </c>
    </row>
    <row r="545">
      <c r="A545" s="28">
        <v>103.91</v>
      </c>
      <c r="B545" s="3" t="str">
        <f t="shared" si="1"/>
        <v>#REF!</v>
      </c>
    </row>
    <row r="546">
      <c r="A546" s="21">
        <v>-0.56</v>
      </c>
      <c r="B546" s="3" t="str">
        <f t="shared" si="1"/>
        <v>#REF!</v>
      </c>
    </row>
    <row r="547">
      <c r="A547" s="22">
        <v>-0.0054</v>
      </c>
      <c r="B547" s="3" t="str">
        <f t="shared" si="1"/>
        <v>#REF!</v>
      </c>
    </row>
    <row r="548">
      <c r="A548" s="24">
        <v>215453.0</v>
      </c>
      <c r="B548" s="3" t="str">
        <f t="shared" si="1"/>
        <v>#REF!</v>
      </c>
    </row>
    <row r="549">
      <c r="A549" s="24">
        <v>119477.0</v>
      </c>
      <c r="B549" s="3" t="str">
        <f t="shared" si="1"/>
        <v>#REF!</v>
      </c>
    </row>
    <row r="550">
      <c r="A550" s="23">
        <v>41407.0</v>
      </c>
      <c r="B550" s="3" t="str">
        <f t="shared" si="1"/>
        <v>#REF!</v>
      </c>
    </row>
    <row r="551">
      <c r="A551" s="21">
        <v>103.26</v>
      </c>
      <c r="B551" s="3" t="str">
        <f t="shared" si="1"/>
        <v>#REF!</v>
      </c>
    </row>
    <row r="552">
      <c r="A552" s="21">
        <v>103.86</v>
      </c>
      <c r="B552" s="3" t="str">
        <f t="shared" si="1"/>
        <v>#REF!</v>
      </c>
    </row>
    <row r="553">
      <c r="A553" s="21">
        <v>102.25</v>
      </c>
      <c r="B553" s="3" t="str">
        <f t="shared" si="1"/>
        <v>#REF!</v>
      </c>
    </row>
    <row r="554">
      <c r="A554" s="21">
        <v>102.82</v>
      </c>
      <c r="B554" s="3" t="str">
        <f t="shared" si="1"/>
        <v>#REF!</v>
      </c>
    </row>
    <row r="555">
      <c r="A555" s="21">
        <v>-1.09</v>
      </c>
      <c r="B555" s="3" t="str">
        <f t="shared" si="1"/>
        <v>#REF!</v>
      </c>
    </row>
    <row r="556">
      <c r="A556" s="22">
        <v>-0.0105</v>
      </c>
      <c r="B556" s="3" t="str">
        <f t="shared" si="1"/>
        <v>#REF!</v>
      </c>
    </row>
    <row r="557">
      <c r="A557" s="24">
        <v>173478.0</v>
      </c>
      <c r="B557" s="3" t="str">
        <f t="shared" si="1"/>
        <v>#REF!</v>
      </c>
    </row>
    <row r="558">
      <c r="A558" s="24">
        <v>97485.0</v>
      </c>
      <c r="B558" s="3" t="str">
        <f t="shared" si="1"/>
        <v>#REF!</v>
      </c>
    </row>
    <row r="559">
      <c r="A559" s="23">
        <v>41408.0</v>
      </c>
      <c r="B559" s="3" t="str">
        <f t="shared" si="1"/>
        <v>#REF!</v>
      </c>
    </row>
    <row r="560">
      <c r="A560" s="21">
        <v>102.82</v>
      </c>
      <c r="B560" s="3" t="str">
        <f t="shared" si="1"/>
        <v>#REF!</v>
      </c>
    </row>
    <row r="561">
      <c r="A561" s="21">
        <v>103.1</v>
      </c>
      <c r="B561" s="3" t="str">
        <f t="shared" si="1"/>
        <v>#REF!</v>
      </c>
    </row>
    <row r="562">
      <c r="A562" s="21">
        <v>101.96</v>
      </c>
      <c r="B562" s="3" t="str">
        <f t="shared" si="1"/>
        <v>#REF!</v>
      </c>
    </row>
    <row r="563">
      <c r="A563" s="21">
        <v>102.6</v>
      </c>
      <c r="B563" s="3" t="str">
        <f t="shared" si="1"/>
        <v>#REF!</v>
      </c>
    </row>
    <row r="564">
      <c r="A564" s="21">
        <v>-0.22</v>
      </c>
      <c r="B564" s="3" t="str">
        <f t="shared" si="1"/>
        <v>#REF!</v>
      </c>
    </row>
    <row r="565">
      <c r="A565" s="22">
        <v>-0.0021</v>
      </c>
      <c r="B565" s="3" t="str">
        <f t="shared" si="1"/>
        <v>#REF!</v>
      </c>
    </row>
    <row r="566">
      <c r="A566" s="24">
        <v>160028.0</v>
      </c>
      <c r="B566" s="3" t="str">
        <f t="shared" si="1"/>
        <v>#REF!</v>
      </c>
    </row>
    <row r="567">
      <c r="A567" s="24">
        <v>63722.0</v>
      </c>
      <c r="B567" s="3" t="str">
        <f t="shared" si="1"/>
        <v>#REF!</v>
      </c>
    </row>
    <row r="568">
      <c r="A568" s="23">
        <v>41409.0</v>
      </c>
      <c r="B568" s="3" t="str">
        <f t="shared" si="1"/>
        <v>#REF!</v>
      </c>
    </row>
    <row r="569">
      <c r="A569" s="21">
        <v>102.7</v>
      </c>
      <c r="B569" s="3" t="str">
        <f t="shared" si="1"/>
        <v>#REF!</v>
      </c>
    </row>
    <row r="570">
      <c r="A570" s="21">
        <v>103.82</v>
      </c>
      <c r="B570" s="3" t="str">
        <f t="shared" si="1"/>
        <v>#REF!</v>
      </c>
    </row>
    <row r="571">
      <c r="A571" s="21">
        <v>101.2</v>
      </c>
      <c r="B571" s="3" t="str">
        <f t="shared" si="1"/>
        <v>#REF!</v>
      </c>
    </row>
    <row r="572">
      <c r="A572" s="21">
        <v>103.68</v>
      </c>
      <c r="B572" s="3" t="str">
        <f t="shared" si="1"/>
        <v>#REF!</v>
      </c>
    </row>
    <row r="573">
      <c r="A573" s="25">
        <f>+1.08</f>
        <v>1.08</v>
      </c>
      <c r="B573" s="3" t="str">
        <f t="shared" si="1"/>
        <v>#REF!</v>
      </c>
    </row>
    <row r="574">
      <c r="A574" s="25">
        <f>+1.05%</f>
        <v>0.0105</v>
      </c>
      <c r="B574" s="3" t="str">
        <f t="shared" si="1"/>
        <v>#REF!</v>
      </c>
    </row>
    <row r="575">
      <c r="A575" s="26">
        <v>106542.0</v>
      </c>
      <c r="B575" s="3" t="str">
        <f t="shared" si="1"/>
        <v>#REF!</v>
      </c>
    </row>
    <row r="576">
      <c r="A576" s="26">
        <v>39447.0</v>
      </c>
      <c r="B576" s="3" t="str">
        <f t="shared" si="1"/>
        <v>#REF!</v>
      </c>
    </row>
    <row r="577">
      <c r="A577" s="7">
        <v>41410.0</v>
      </c>
      <c r="B577" s="3" t="str">
        <f t="shared" si="1"/>
        <v>#REF!</v>
      </c>
    </row>
    <row r="578">
      <c r="A578" s="8">
        <v>103.74</v>
      </c>
      <c r="B578" s="3" t="str">
        <f t="shared" si="1"/>
        <v>#REF!</v>
      </c>
    </row>
    <row r="579">
      <c r="A579" s="8">
        <v>104.4</v>
      </c>
      <c r="B579" s="3" t="str">
        <f t="shared" si="1"/>
        <v>#REF!</v>
      </c>
    </row>
    <row r="580">
      <c r="A580" s="8">
        <v>102.95</v>
      </c>
      <c r="B580" s="3" t="str">
        <f t="shared" si="1"/>
        <v>#REF!</v>
      </c>
    </row>
    <row r="581">
      <c r="A581" s="8">
        <v>103.8</v>
      </c>
      <c r="B581" s="3" t="str">
        <f t="shared" si="1"/>
        <v>#REF!</v>
      </c>
    </row>
    <row r="582">
      <c r="A582" s="9">
        <f>+0.12</f>
        <v>0.12</v>
      </c>
      <c r="B582" s="3" t="str">
        <f t="shared" si="1"/>
        <v>#REF!</v>
      </c>
    </row>
    <row r="583">
      <c r="A583" s="9">
        <f>+0.12%</f>
        <v>0.0012</v>
      </c>
      <c r="B583" s="3" t="str">
        <f t="shared" si="1"/>
        <v>#REF!</v>
      </c>
    </row>
    <row r="584">
      <c r="A584" s="31">
        <v>26354.0</v>
      </c>
      <c r="B584" s="3" t="str">
        <f t="shared" si="1"/>
        <v>#REF!</v>
      </c>
    </row>
    <row r="585">
      <c r="A585" s="32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41348</v>
      </c>
      <c r="C3" s="3">
        <v>108.22</v>
      </c>
      <c r="D3" s="3">
        <v>109.26</v>
      </c>
      <c r="E3" s="3">
        <v>107.86</v>
      </c>
      <c r="F3" s="3">
        <v>108.66</v>
      </c>
      <c r="G3" s="3">
        <v>0.82</v>
      </c>
      <c r="H3" s="3">
        <v>0.0076</v>
      </c>
      <c r="I3" s="15">
        <v>39287.0</v>
      </c>
      <c r="J3" s="15">
        <v>108339.0</v>
      </c>
    </row>
    <row r="4">
      <c r="A4" s="19" t="s">
        <v>4</v>
      </c>
      <c r="B4" s="5">
        <f t="shared" si="1"/>
        <v>41351</v>
      </c>
      <c r="C4" s="3">
        <v>108.42</v>
      </c>
      <c r="D4" s="3">
        <v>108.6</v>
      </c>
      <c r="E4" s="3">
        <v>106.76</v>
      </c>
      <c r="F4" s="3">
        <v>108.49</v>
      </c>
      <c r="G4" s="3">
        <v>-0.17</v>
      </c>
      <c r="H4" s="6">
        <v>-0.0016</v>
      </c>
      <c r="I4" s="15">
        <v>35433.0</v>
      </c>
      <c r="J4" s="15">
        <v>109301.0</v>
      </c>
    </row>
    <row r="5">
      <c r="A5" s="19" t="s">
        <v>5</v>
      </c>
      <c r="B5" s="5">
        <f t="shared" si="1"/>
        <v>41352</v>
      </c>
      <c r="C5" s="3">
        <v>108.4</v>
      </c>
      <c r="D5" s="3">
        <v>108.47</v>
      </c>
      <c r="E5" s="3">
        <v>106.33</v>
      </c>
      <c r="F5" s="3">
        <v>106.45</v>
      </c>
      <c r="G5" s="3">
        <v>-2.04</v>
      </c>
      <c r="H5" s="6">
        <v>-0.0188</v>
      </c>
      <c r="I5" s="15">
        <v>55326.0</v>
      </c>
      <c r="J5" s="15">
        <v>108287.0</v>
      </c>
    </row>
    <row r="6">
      <c r="A6" s="19" t="s">
        <v>6</v>
      </c>
      <c r="B6" s="5">
        <f t="shared" si="1"/>
        <v>41353</v>
      </c>
      <c r="C6" s="3">
        <v>106.56</v>
      </c>
      <c r="D6" s="3">
        <v>107.79</v>
      </c>
      <c r="E6" s="3">
        <v>106.56</v>
      </c>
      <c r="F6" s="3">
        <v>107.65</v>
      </c>
      <c r="G6" s="3">
        <v>1.2</v>
      </c>
      <c r="H6" s="3">
        <v>0.0113</v>
      </c>
      <c r="I6" s="15">
        <v>34002.0</v>
      </c>
      <c r="J6" s="15">
        <v>109109.0</v>
      </c>
    </row>
    <row r="7">
      <c r="A7" s="19" t="s">
        <v>7</v>
      </c>
      <c r="B7" s="5">
        <f t="shared" si="1"/>
        <v>41354</v>
      </c>
      <c r="C7" s="3">
        <v>107.41</v>
      </c>
      <c r="D7" s="3">
        <v>107.64</v>
      </c>
      <c r="E7" s="3">
        <v>106.17</v>
      </c>
      <c r="F7" s="3">
        <v>106.55</v>
      </c>
      <c r="G7" s="3">
        <v>-1.1</v>
      </c>
      <c r="H7" s="6">
        <v>-0.0102</v>
      </c>
      <c r="I7" s="15">
        <v>48930.0</v>
      </c>
      <c r="J7" s="15">
        <v>106970.0</v>
      </c>
    </row>
    <row r="8">
      <c r="A8" s="19" t="s">
        <v>8</v>
      </c>
      <c r="B8" s="5">
        <f t="shared" si="1"/>
        <v>41355</v>
      </c>
      <c r="C8" s="3">
        <v>106.36</v>
      </c>
      <c r="D8" s="3">
        <v>107.04</v>
      </c>
      <c r="E8" s="3">
        <v>106.1</v>
      </c>
      <c r="F8" s="3">
        <v>106.77</v>
      </c>
      <c r="G8" s="3">
        <v>0.22</v>
      </c>
      <c r="H8" s="3">
        <v>0.0021</v>
      </c>
      <c r="I8" s="15">
        <v>40367.0</v>
      </c>
      <c r="J8" s="15">
        <v>103380.0</v>
      </c>
    </row>
    <row r="9">
      <c r="A9" s="19" t="s">
        <v>9</v>
      </c>
      <c r="B9" s="5">
        <f t="shared" si="1"/>
        <v>41358</v>
      </c>
      <c r="C9" s="3">
        <v>106.1</v>
      </c>
      <c r="D9" s="3">
        <v>108.23</v>
      </c>
      <c r="E9" s="3">
        <v>106.1</v>
      </c>
      <c r="F9" s="3">
        <v>107.38</v>
      </c>
      <c r="G9" s="3">
        <v>0.61</v>
      </c>
      <c r="H9" s="3">
        <v>0.005699999999999999</v>
      </c>
      <c r="I9" s="15">
        <v>35501.0</v>
      </c>
      <c r="J9" s="15">
        <v>105094.0</v>
      </c>
    </row>
    <row r="10">
      <c r="A10" s="20">
        <v>41348.0</v>
      </c>
      <c r="B10" s="5">
        <f t="shared" si="1"/>
        <v>41359</v>
      </c>
      <c r="C10" s="3">
        <v>107.28</v>
      </c>
      <c r="D10" s="3">
        <v>108.87</v>
      </c>
      <c r="E10" s="3">
        <v>106.95</v>
      </c>
      <c r="F10" s="3">
        <v>108.68</v>
      </c>
      <c r="G10" s="3">
        <v>1.3</v>
      </c>
      <c r="H10" s="3">
        <v>0.0121</v>
      </c>
      <c r="I10" s="15">
        <v>57639.0</v>
      </c>
      <c r="J10" s="15">
        <v>103521.0</v>
      </c>
    </row>
    <row r="11">
      <c r="A11" s="19">
        <v>108.22</v>
      </c>
      <c r="B11" s="5">
        <f t="shared" si="1"/>
        <v>41360</v>
      </c>
      <c r="C11" s="3">
        <v>108.64</v>
      </c>
      <c r="D11" s="3">
        <v>109.28</v>
      </c>
      <c r="E11" s="3">
        <v>108.19</v>
      </c>
      <c r="F11" s="3">
        <v>109.04</v>
      </c>
      <c r="G11" s="3">
        <v>0.36</v>
      </c>
      <c r="H11" s="3">
        <v>0.0033</v>
      </c>
      <c r="I11" s="15">
        <v>65325.0</v>
      </c>
      <c r="J11" s="15">
        <v>107030.0</v>
      </c>
    </row>
    <row r="12">
      <c r="A12" s="19">
        <v>109.26</v>
      </c>
      <c r="B12" s="5">
        <f t="shared" si="1"/>
        <v>41361</v>
      </c>
      <c r="C12" s="3">
        <v>109.2</v>
      </c>
      <c r="D12" s="3">
        <v>109.48</v>
      </c>
      <c r="E12" s="3">
        <v>108.3</v>
      </c>
      <c r="F12" s="3">
        <v>109.41</v>
      </c>
      <c r="G12" s="3">
        <v>0.37</v>
      </c>
      <c r="H12" s="3">
        <v>0.0034000000000000002</v>
      </c>
      <c r="I12" s="15">
        <v>36388.0</v>
      </c>
      <c r="J12" s="15">
        <v>108113.0</v>
      </c>
    </row>
    <row r="13">
      <c r="A13" s="19">
        <v>107.86</v>
      </c>
      <c r="B13" s="5">
        <f t="shared" si="1"/>
        <v>41365</v>
      </c>
      <c r="C13" s="3">
        <v>109.55</v>
      </c>
      <c r="D13" s="3">
        <v>110.58</v>
      </c>
      <c r="E13" s="3">
        <v>108.77</v>
      </c>
      <c r="F13" s="3">
        <v>110.39</v>
      </c>
      <c r="G13" s="3">
        <v>0.98</v>
      </c>
      <c r="H13" s="3">
        <v>0.009000000000000001</v>
      </c>
      <c r="I13" s="15">
        <v>20799.0</v>
      </c>
      <c r="J13" s="15">
        <v>110575.0</v>
      </c>
    </row>
    <row r="14">
      <c r="A14" s="19">
        <v>108.66</v>
      </c>
      <c r="B14" s="5">
        <f t="shared" si="1"/>
        <v>41366</v>
      </c>
      <c r="C14" s="3">
        <v>110.25</v>
      </c>
      <c r="D14" s="3">
        <v>111.09</v>
      </c>
      <c r="E14" s="3">
        <v>109.44</v>
      </c>
      <c r="F14" s="3">
        <v>110.21</v>
      </c>
      <c r="G14" s="3">
        <v>-0.18</v>
      </c>
      <c r="H14" s="6">
        <v>-0.0016</v>
      </c>
      <c r="I14" s="15">
        <v>52088.0</v>
      </c>
      <c r="J14" s="15">
        <v>117204.0</v>
      </c>
    </row>
    <row r="15">
      <c r="A15" s="25">
        <f>+0.82</f>
        <v>0.82</v>
      </c>
      <c r="B15" s="5">
        <f t="shared" si="1"/>
        <v>41367</v>
      </c>
      <c r="C15" s="3">
        <v>109.89</v>
      </c>
      <c r="D15" s="3">
        <v>110.0</v>
      </c>
      <c r="E15" s="3">
        <v>106.31</v>
      </c>
      <c r="F15" s="3">
        <v>106.67</v>
      </c>
      <c r="G15" s="3">
        <v>-3.54</v>
      </c>
      <c r="H15" s="6">
        <v>-0.0321</v>
      </c>
      <c r="I15" s="15">
        <v>131571.0</v>
      </c>
      <c r="J15" s="15">
        <v>141799.0</v>
      </c>
    </row>
    <row r="16">
      <c r="A16" s="25">
        <f>+0.76%</f>
        <v>0.0076</v>
      </c>
      <c r="B16" s="5">
        <f t="shared" si="1"/>
        <v>41368</v>
      </c>
      <c r="C16" s="3">
        <v>106.57</v>
      </c>
      <c r="D16" s="3">
        <v>107.55</v>
      </c>
      <c r="E16" s="3">
        <v>104.84</v>
      </c>
      <c r="F16" s="3">
        <v>105.89</v>
      </c>
      <c r="G16" s="3">
        <v>-0.78</v>
      </c>
      <c r="H16" s="6">
        <v>-0.0073</v>
      </c>
      <c r="I16" s="15">
        <v>69401.0</v>
      </c>
      <c r="J16" s="15">
        <v>142504.0</v>
      </c>
    </row>
    <row r="17">
      <c r="A17" s="26">
        <v>39287.0</v>
      </c>
      <c r="B17" s="5">
        <f t="shared" si="1"/>
        <v>41369</v>
      </c>
      <c r="C17" s="3">
        <v>105.91</v>
      </c>
      <c r="D17" s="3">
        <v>106.17</v>
      </c>
      <c r="E17" s="3">
        <v>103.59</v>
      </c>
      <c r="F17" s="3">
        <v>104.06</v>
      </c>
      <c r="G17" s="3">
        <v>-1.83</v>
      </c>
      <c r="H17" s="6">
        <v>-0.0173</v>
      </c>
      <c r="I17" s="15">
        <v>108757.0</v>
      </c>
      <c r="J17" s="15">
        <v>158906.0</v>
      </c>
    </row>
    <row r="18">
      <c r="A18" s="26">
        <v>108339.0</v>
      </c>
      <c r="B18" s="5">
        <f t="shared" si="1"/>
        <v>41372</v>
      </c>
      <c r="C18" s="3">
        <v>104.28</v>
      </c>
      <c r="D18" s="3">
        <v>105.42</v>
      </c>
      <c r="E18" s="3">
        <v>103.56</v>
      </c>
      <c r="F18" s="3">
        <v>104.66</v>
      </c>
      <c r="G18" s="3">
        <v>0.6</v>
      </c>
      <c r="H18" s="3">
        <v>0.0058</v>
      </c>
      <c r="I18" s="15">
        <v>84733.0</v>
      </c>
      <c r="J18" s="15">
        <v>167928.0</v>
      </c>
    </row>
    <row r="19">
      <c r="A19" s="27">
        <v>41351.0</v>
      </c>
      <c r="B19" s="5">
        <f t="shared" si="1"/>
        <v>41373</v>
      </c>
      <c r="C19" s="3">
        <v>104.77</v>
      </c>
      <c r="D19" s="3">
        <v>106.15</v>
      </c>
      <c r="E19" s="3">
        <v>104.19</v>
      </c>
      <c r="F19" s="3">
        <v>105.9</v>
      </c>
      <c r="G19" s="3">
        <v>1.24</v>
      </c>
      <c r="H19" s="3">
        <v>0.0118</v>
      </c>
      <c r="I19" s="15">
        <v>83472.0</v>
      </c>
      <c r="J19" s="15">
        <v>171124.0</v>
      </c>
    </row>
    <row r="20">
      <c r="A20" s="28">
        <v>108.42</v>
      </c>
      <c r="B20" s="5">
        <f t="shared" si="1"/>
        <v>41374</v>
      </c>
      <c r="C20" s="3">
        <v>105.8</v>
      </c>
      <c r="D20" s="3">
        <v>106.12</v>
      </c>
      <c r="E20" s="3">
        <v>105.02</v>
      </c>
      <c r="F20" s="3">
        <v>105.57</v>
      </c>
      <c r="G20" s="3">
        <v>-0.33</v>
      </c>
      <c r="H20" s="6">
        <v>-0.0031</v>
      </c>
      <c r="I20" s="15">
        <v>66000.0</v>
      </c>
      <c r="J20" s="15">
        <v>181405.0</v>
      </c>
    </row>
    <row r="21">
      <c r="A21" s="28">
        <v>108.6</v>
      </c>
      <c r="B21" s="5">
        <f t="shared" si="1"/>
        <v>41375</v>
      </c>
      <c r="C21" s="3">
        <v>105.35</v>
      </c>
      <c r="D21" s="3">
        <v>105.8</v>
      </c>
      <c r="E21" s="3">
        <v>103.75</v>
      </c>
      <c r="F21" s="3">
        <v>104.27</v>
      </c>
      <c r="G21" s="3">
        <v>-1.3</v>
      </c>
      <c r="H21" s="6">
        <v>-0.0123</v>
      </c>
      <c r="I21" s="15">
        <v>91099.0</v>
      </c>
      <c r="J21" s="15">
        <v>185574.0</v>
      </c>
    </row>
    <row r="22">
      <c r="A22" s="28">
        <v>106.76</v>
      </c>
      <c r="B22" s="5">
        <f t="shared" si="1"/>
        <v>41376</v>
      </c>
      <c r="C22" s="3">
        <v>104.3</v>
      </c>
      <c r="D22" s="3">
        <v>104.41</v>
      </c>
      <c r="E22" s="3">
        <v>101.15</v>
      </c>
      <c r="F22" s="3">
        <v>102.85</v>
      </c>
      <c r="G22" s="3">
        <v>-1.42</v>
      </c>
      <c r="H22" s="6">
        <v>-0.0136</v>
      </c>
      <c r="I22" s="15">
        <v>129741.0</v>
      </c>
      <c r="J22" s="15">
        <v>178920.0</v>
      </c>
    </row>
    <row r="23">
      <c r="A23" s="28">
        <v>108.49</v>
      </c>
      <c r="B23" s="5">
        <f t="shared" si="1"/>
        <v>41379</v>
      </c>
      <c r="C23" s="3">
        <v>102.85</v>
      </c>
      <c r="D23" s="3">
        <v>102.85</v>
      </c>
      <c r="E23" s="3">
        <v>99.06</v>
      </c>
      <c r="F23" s="3">
        <v>100.54</v>
      </c>
      <c r="G23" s="3">
        <v>-2.31</v>
      </c>
      <c r="H23" s="6">
        <v>-0.0225</v>
      </c>
      <c r="I23" s="15">
        <v>94408.0</v>
      </c>
      <c r="J23" s="15">
        <v>178912.0</v>
      </c>
    </row>
    <row r="24">
      <c r="A24" s="21">
        <v>-0.17</v>
      </c>
      <c r="B24" s="5">
        <f t="shared" si="1"/>
        <v>41380</v>
      </c>
      <c r="C24" s="3">
        <v>99.04</v>
      </c>
      <c r="D24" s="3">
        <v>100.36</v>
      </c>
      <c r="E24" s="3">
        <v>97.95</v>
      </c>
      <c r="F24" s="3">
        <v>99.93</v>
      </c>
      <c r="G24" s="3">
        <v>-0.61</v>
      </c>
      <c r="H24" s="6">
        <v>-0.0061</v>
      </c>
      <c r="I24" s="15">
        <v>146466.0</v>
      </c>
      <c r="J24" s="15">
        <v>176869.0</v>
      </c>
    </row>
    <row r="25">
      <c r="A25" s="22">
        <v>-0.0016</v>
      </c>
      <c r="B25" s="5">
        <f t="shared" si="1"/>
        <v>41381</v>
      </c>
      <c r="C25" s="3">
        <v>100.1</v>
      </c>
      <c r="D25" s="3">
        <v>100.45</v>
      </c>
      <c r="E25" s="3">
        <v>97.28</v>
      </c>
      <c r="F25" s="3">
        <v>97.7</v>
      </c>
      <c r="G25" s="3">
        <v>-2.23</v>
      </c>
      <c r="H25" s="6">
        <v>-0.0223</v>
      </c>
      <c r="I25" s="15">
        <v>117863.0</v>
      </c>
      <c r="J25" s="15">
        <v>179102.0</v>
      </c>
    </row>
    <row r="26">
      <c r="A26" s="24">
        <v>35433.0</v>
      </c>
      <c r="B26" s="5">
        <f t="shared" si="1"/>
        <v>41382</v>
      </c>
      <c r="C26" s="3">
        <v>97.28</v>
      </c>
      <c r="D26" s="3">
        <v>99.67</v>
      </c>
      <c r="E26" s="3">
        <v>96.76</v>
      </c>
      <c r="F26" s="3">
        <v>98.97</v>
      </c>
      <c r="G26" s="3">
        <v>1.27</v>
      </c>
      <c r="H26" s="3">
        <v>0.013000000000000001</v>
      </c>
      <c r="I26" s="15">
        <v>138469.0</v>
      </c>
      <c r="J26" s="15">
        <v>180435.0</v>
      </c>
    </row>
    <row r="27">
      <c r="A27" s="24">
        <v>109301.0</v>
      </c>
      <c r="B27" s="5">
        <f t="shared" si="1"/>
        <v>41383</v>
      </c>
      <c r="C27" s="3">
        <v>99.35</v>
      </c>
      <c r="D27" s="3">
        <v>100.19</v>
      </c>
      <c r="E27" s="3">
        <v>98.88</v>
      </c>
      <c r="F27" s="3">
        <v>99.47</v>
      </c>
      <c r="G27" s="3">
        <v>0.5</v>
      </c>
      <c r="H27" s="3">
        <v>0.0051</v>
      </c>
      <c r="I27" s="15">
        <v>78000.0</v>
      </c>
      <c r="J27" s="15">
        <v>182776.0</v>
      </c>
    </row>
    <row r="28">
      <c r="A28" s="23">
        <v>41352.0</v>
      </c>
      <c r="B28" s="5">
        <f t="shared" si="1"/>
        <v>41386</v>
      </c>
      <c r="C28" s="3">
        <v>99.19</v>
      </c>
      <c r="D28" s="3">
        <v>100.86</v>
      </c>
      <c r="E28" s="3">
        <v>99.08</v>
      </c>
      <c r="F28" s="3">
        <v>100.32</v>
      </c>
      <c r="G28" s="3">
        <v>0.85</v>
      </c>
      <c r="H28" s="3">
        <v>0.0085</v>
      </c>
      <c r="I28" s="15">
        <v>91045.0</v>
      </c>
      <c r="J28" s="15">
        <v>186424.0</v>
      </c>
    </row>
    <row r="29">
      <c r="A29" s="21">
        <v>108.4</v>
      </c>
      <c r="B29" s="5">
        <f t="shared" si="1"/>
        <v>41387</v>
      </c>
      <c r="C29" s="3">
        <v>100.49</v>
      </c>
      <c r="D29" s="3">
        <v>100.52</v>
      </c>
      <c r="E29" s="3">
        <v>98.77</v>
      </c>
      <c r="F29" s="3">
        <v>100.22</v>
      </c>
      <c r="G29" s="3">
        <v>-0.1</v>
      </c>
      <c r="H29" s="6">
        <v>-0.001</v>
      </c>
      <c r="I29" s="15">
        <v>105225.0</v>
      </c>
      <c r="J29" s="15">
        <v>185337.0</v>
      </c>
    </row>
    <row r="30">
      <c r="A30" s="21">
        <v>108.47</v>
      </c>
      <c r="B30" s="5">
        <f t="shared" si="1"/>
        <v>41388</v>
      </c>
      <c r="C30" s="3">
        <v>100.21</v>
      </c>
      <c r="D30" s="3">
        <v>101.94</v>
      </c>
      <c r="E30" s="3">
        <v>100.12</v>
      </c>
      <c r="F30" s="3">
        <v>101.67</v>
      </c>
      <c r="G30" s="3">
        <v>1.45</v>
      </c>
      <c r="H30" s="3">
        <v>0.014499999999999999</v>
      </c>
      <c r="I30" s="15">
        <v>92223.0</v>
      </c>
      <c r="J30" s="15">
        <v>184522.0</v>
      </c>
    </row>
    <row r="31">
      <c r="A31" s="21">
        <v>106.33</v>
      </c>
      <c r="B31" s="5">
        <f t="shared" si="1"/>
        <v>41389</v>
      </c>
      <c r="C31" s="3">
        <v>101.81</v>
      </c>
      <c r="D31" s="3">
        <v>103.32</v>
      </c>
      <c r="E31" s="3">
        <v>101.35</v>
      </c>
      <c r="F31" s="3">
        <v>103.23</v>
      </c>
      <c r="G31" s="3">
        <v>1.56</v>
      </c>
      <c r="H31" s="3">
        <v>0.015300000000000001</v>
      </c>
      <c r="I31" s="15">
        <v>161597.0</v>
      </c>
      <c r="J31" s="15">
        <v>217451.0</v>
      </c>
    </row>
    <row r="32">
      <c r="A32" s="21">
        <v>106.45</v>
      </c>
      <c r="B32" s="5">
        <f t="shared" si="1"/>
        <v>41390</v>
      </c>
      <c r="C32" s="3">
        <v>103.04</v>
      </c>
      <c r="D32" s="3">
        <v>103.27</v>
      </c>
      <c r="E32" s="3">
        <v>102.07</v>
      </c>
      <c r="F32" s="3">
        <v>102.94</v>
      </c>
      <c r="G32" s="3">
        <v>-0.29</v>
      </c>
      <c r="H32" s="6">
        <v>-0.0028</v>
      </c>
      <c r="I32" s="15">
        <v>85663.0</v>
      </c>
      <c r="J32" s="15">
        <v>220728.0</v>
      </c>
    </row>
    <row r="33">
      <c r="A33" s="21">
        <v>-2.04</v>
      </c>
      <c r="B33" s="5">
        <f t="shared" si="1"/>
        <v>41393</v>
      </c>
      <c r="C33" s="3">
        <v>102.56</v>
      </c>
      <c r="D33" s="3">
        <v>103.61</v>
      </c>
      <c r="E33" s="3">
        <v>102.32</v>
      </c>
      <c r="F33" s="3">
        <v>103.48</v>
      </c>
      <c r="G33" s="3">
        <v>0.54</v>
      </c>
      <c r="H33" s="3">
        <v>0.0052</v>
      </c>
      <c r="I33" s="15">
        <v>98894.0</v>
      </c>
      <c r="J33" s="15">
        <v>223577.0</v>
      </c>
    </row>
    <row r="34">
      <c r="A34" s="22">
        <v>-0.0188</v>
      </c>
      <c r="B34" s="5">
        <f t="shared" si="1"/>
        <v>41394</v>
      </c>
      <c r="C34" s="3">
        <v>103.75</v>
      </c>
      <c r="D34" s="3">
        <v>103.75</v>
      </c>
      <c r="E34" s="3">
        <v>101.17</v>
      </c>
      <c r="F34" s="3">
        <v>102.04</v>
      </c>
      <c r="G34" s="3">
        <v>-1.44</v>
      </c>
      <c r="H34" s="6">
        <v>-0.0139</v>
      </c>
      <c r="I34" s="15">
        <v>147457.0</v>
      </c>
      <c r="J34" s="15">
        <v>234288.0</v>
      </c>
    </row>
    <row r="35">
      <c r="A35" s="24">
        <v>55326.0</v>
      </c>
      <c r="B35" s="5">
        <f t="shared" si="1"/>
        <v>41395</v>
      </c>
      <c r="C35" s="3">
        <v>101.28</v>
      </c>
      <c r="D35" s="3">
        <v>101.97</v>
      </c>
      <c r="E35" s="3">
        <v>98.32</v>
      </c>
      <c r="F35" s="3">
        <v>99.53</v>
      </c>
      <c r="G35" s="3">
        <v>-2.51</v>
      </c>
      <c r="H35" s="6">
        <v>-0.0246</v>
      </c>
      <c r="I35" s="15">
        <v>134730.0</v>
      </c>
      <c r="J35" s="15">
        <v>240846.0</v>
      </c>
    </row>
    <row r="36">
      <c r="A36" s="24">
        <v>108287.0</v>
      </c>
      <c r="B36" s="5">
        <f t="shared" si="1"/>
        <v>41396</v>
      </c>
      <c r="C36" s="3">
        <v>99.08</v>
      </c>
      <c r="D36" s="3">
        <v>102.47</v>
      </c>
      <c r="E36" s="3">
        <v>99.08</v>
      </c>
      <c r="F36" s="3">
        <v>102.34</v>
      </c>
      <c r="G36" s="3">
        <v>2.81</v>
      </c>
      <c r="H36" s="3">
        <v>0.0282</v>
      </c>
      <c r="I36" s="15">
        <v>162099.0</v>
      </c>
      <c r="J36" s="15">
        <v>251351.0</v>
      </c>
    </row>
    <row r="37">
      <c r="A37" s="23">
        <v>41353.0</v>
      </c>
      <c r="B37" s="5">
        <f t="shared" si="1"/>
        <v>41397</v>
      </c>
      <c r="C37" s="3">
        <v>102.22</v>
      </c>
      <c r="D37" s="3">
        <v>104.36</v>
      </c>
      <c r="E37" s="3">
        <v>101.85</v>
      </c>
      <c r="F37" s="3">
        <v>103.71</v>
      </c>
      <c r="G37" s="3">
        <v>1.37</v>
      </c>
      <c r="H37" s="3">
        <v>0.0134</v>
      </c>
      <c r="I37" s="15">
        <v>150411.0</v>
      </c>
      <c r="J37" s="15">
        <v>252476.0</v>
      </c>
    </row>
    <row r="38">
      <c r="A38" s="21">
        <v>106.56</v>
      </c>
      <c r="B38" s="5">
        <f t="shared" si="1"/>
        <v>41400</v>
      </c>
      <c r="C38" s="3">
        <v>103.8</v>
      </c>
      <c r="D38" s="3">
        <v>105.1</v>
      </c>
      <c r="E38" s="3">
        <v>103.45</v>
      </c>
      <c r="F38" s="3">
        <v>105.03</v>
      </c>
      <c r="G38" s="3">
        <v>1.32</v>
      </c>
      <c r="H38" s="3">
        <v>0.0127</v>
      </c>
      <c r="I38" s="15">
        <v>66582.0</v>
      </c>
      <c r="J38" s="15">
        <v>256532.0</v>
      </c>
    </row>
    <row r="39">
      <c r="A39" s="21">
        <v>107.79</v>
      </c>
      <c r="B39" s="5">
        <f t="shared" si="1"/>
        <v>41401</v>
      </c>
      <c r="C39" s="3">
        <v>104.9</v>
      </c>
      <c r="D39" s="3">
        <v>105.42</v>
      </c>
      <c r="E39" s="3">
        <v>103.65</v>
      </c>
      <c r="F39" s="3">
        <v>104.07</v>
      </c>
      <c r="G39" s="3">
        <v>-0.96</v>
      </c>
      <c r="H39" s="6">
        <v>-0.0091</v>
      </c>
      <c r="I39" s="15">
        <v>189151.0</v>
      </c>
      <c r="J39" s="15">
        <v>249023.0</v>
      </c>
    </row>
    <row r="40">
      <c r="A40" s="21">
        <v>106.56</v>
      </c>
      <c r="B40" s="5">
        <f t="shared" si="1"/>
        <v>41402</v>
      </c>
      <c r="C40" s="3">
        <v>103.77</v>
      </c>
      <c r="D40" s="3">
        <v>104.48</v>
      </c>
      <c r="E40" s="3">
        <v>103.16</v>
      </c>
      <c r="F40" s="3">
        <v>104.03</v>
      </c>
      <c r="G40" s="3">
        <v>-0.04</v>
      </c>
      <c r="H40" s="6">
        <v>-4.0E-4</v>
      </c>
      <c r="I40" s="15">
        <v>203793.0</v>
      </c>
      <c r="J40" s="15">
        <v>260419.0</v>
      </c>
    </row>
    <row r="41">
      <c r="A41" s="21">
        <v>107.65</v>
      </c>
      <c r="B41" s="5">
        <f t="shared" si="1"/>
        <v>41403</v>
      </c>
      <c r="C41" s="3">
        <v>103.98</v>
      </c>
      <c r="D41" s="3">
        <v>104.26</v>
      </c>
      <c r="E41" s="3">
        <v>103.18</v>
      </c>
      <c r="F41" s="3">
        <v>104.2</v>
      </c>
      <c r="G41" s="3">
        <v>0.17</v>
      </c>
      <c r="H41" s="3">
        <v>0.0016</v>
      </c>
      <c r="I41" s="15">
        <v>175646.0</v>
      </c>
      <c r="J41" s="15">
        <v>260264.0</v>
      </c>
    </row>
    <row r="42">
      <c r="A42" s="25">
        <f>+1.2</f>
        <v>1.2</v>
      </c>
      <c r="B42" s="5">
        <f t="shared" si="1"/>
        <v>41404</v>
      </c>
      <c r="C42" s="3">
        <v>104.05</v>
      </c>
      <c r="D42" s="3">
        <v>104.2</v>
      </c>
      <c r="E42" s="3">
        <v>101.39</v>
      </c>
      <c r="F42" s="3">
        <v>103.65</v>
      </c>
      <c r="G42" s="3">
        <v>-0.55</v>
      </c>
      <c r="H42" s="6">
        <v>-0.0053</v>
      </c>
      <c r="I42" s="15">
        <v>192383.0</v>
      </c>
      <c r="J42" s="15">
        <v>273140.0</v>
      </c>
    </row>
    <row r="43">
      <c r="A43" s="25">
        <f>+1.13%</f>
        <v>0.0113</v>
      </c>
      <c r="B43" s="5">
        <f t="shared" si="1"/>
        <v>41407</v>
      </c>
      <c r="C43" s="3">
        <v>103.31</v>
      </c>
      <c r="D43" s="3">
        <v>103.62</v>
      </c>
      <c r="E43" s="3">
        <v>102.09</v>
      </c>
      <c r="F43" s="3">
        <v>102.64</v>
      </c>
      <c r="G43" s="3">
        <v>-1.01</v>
      </c>
      <c r="H43" s="6">
        <v>-0.0097</v>
      </c>
      <c r="I43" s="15">
        <v>179242.0</v>
      </c>
      <c r="J43" s="15">
        <v>278279.0</v>
      </c>
    </row>
    <row r="44">
      <c r="A44" s="26">
        <v>34002.0</v>
      </c>
      <c r="B44" s="5">
        <f t="shared" si="1"/>
        <v>41408</v>
      </c>
      <c r="C44" s="3">
        <v>102.64</v>
      </c>
      <c r="D44" s="3">
        <v>102.9</v>
      </c>
      <c r="E44" s="3">
        <v>101.91</v>
      </c>
      <c r="F44" s="3">
        <v>102.51</v>
      </c>
      <c r="G44" s="3">
        <v>-0.13</v>
      </c>
      <c r="H44" s="6">
        <v>-0.0013</v>
      </c>
      <c r="I44" s="15">
        <v>225552.0</v>
      </c>
      <c r="J44" s="15">
        <v>277083.0</v>
      </c>
    </row>
    <row r="45">
      <c r="A45" s="26">
        <v>109109.0</v>
      </c>
      <c r="B45" s="5">
        <f t="shared" si="1"/>
        <v>41409</v>
      </c>
      <c r="C45" s="3">
        <v>102.58</v>
      </c>
      <c r="D45" s="3">
        <v>103.65</v>
      </c>
      <c r="E45" s="3">
        <v>100.91</v>
      </c>
      <c r="F45" s="3">
        <v>103.5</v>
      </c>
      <c r="G45" s="3">
        <v>0.99</v>
      </c>
      <c r="H45" s="3">
        <v>0.0097</v>
      </c>
      <c r="I45" s="15">
        <v>321412.0</v>
      </c>
      <c r="J45" s="15">
        <v>276982.0</v>
      </c>
    </row>
    <row r="46">
      <c r="A46" s="27">
        <v>41354.0</v>
      </c>
      <c r="B46" s="5">
        <f t="shared" si="1"/>
        <v>41410</v>
      </c>
      <c r="C46" s="3">
        <v>103.6</v>
      </c>
      <c r="D46" s="3">
        <v>104.28</v>
      </c>
      <c r="E46" s="3">
        <v>102.74</v>
      </c>
      <c r="F46" s="3">
        <v>103.78</v>
      </c>
      <c r="G46" s="3">
        <v>0.28</v>
      </c>
      <c r="H46" s="3">
        <v>0.0027</v>
      </c>
      <c r="I46" s="15">
        <v>257687.0</v>
      </c>
      <c r="J46" s="15">
        <v>303423.0</v>
      </c>
    </row>
    <row r="47">
      <c r="A47" s="28">
        <v>107.41</v>
      </c>
      <c r="B47" s="5">
        <f t="shared" si="1"/>
        <v>41411</v>
      </c>
      <c r="C47" s="3">
        <v>103.87</v>
      </c>
      <c r="D47" s="3">
        <v>104.87</v>
      </c>
      <c r="E47" s="3">
        <v>103.35</v>
      </c>
      <c r="F47" s="3">
        <v>104.64</v>
      </c>
      <c r="G47" s="3">
        <v>0.86</v>
      </c>
      <c r="H47" s="3">
        <v>0.0083</v>
      </c>
      <c r="I47" s="15">
        <v>193728.0</v>
      </c>
      <c r="J47" s="15">
        <v>307784.0</v>
      </c>
    </row>
    <row r="48">
      <c r="A48" s="28">
        <v>107.64</v>
      </c>
      <c r="B48" s="5">
        <f t="shared" si="1"/>
        <v>41414</v>
      </c>
      <c r="C48" s="3">
        <v>104.75</v>
      </c>
      <c r="D48" s="3">
        <v>105.31</v>
      </c>
      <c r="E48" s="3">
        <v>103.83</v>
      </c>
      <c r="F48" s="3">
        <v>104.8</v>
      </c>
      <c r="G48" s="3">
        <v>0.16</v>
      </c>
      <c r="H48" s="3">
        <v>0.0015</v>
      </c>
      <c r="I48" s="15">
        <v>164956.0</v>
      </c>
      <c r="J48" s="15">
        <v>302964.0</v>
      </c>
    </row>
    <row r="49">
      <c r="A49" s="28">
        <v>106.17</v>
      </c>
      <c r="B49" s="5">
        <f t="shared" si="1"/>
        <v>41415</v>
      </c>
      <c r="C49" s="3">
        <v>104.78</v>
      </c>
      <c r="D49" s="3">
        <v>105.15</v>
      </c>
      <c r="E49" s="3">
        <v>103.51</v>
      </c>
      <c r="F49" s="3">
        <v>103.91</v>
      </c>
      <c r="G49" s="3">
        <v>-0.89</v>
      </c>
      <c r="H49" s="6">
        <v>-0.0085</v>
      </c>
      <c r="I49" s="15">
        <v>179064.0</v>
      </c>
      <c r="J49" s="15">
        <v>296999.0</v>
      </c>
    </row>
    <row r="50">
      <c r="A50" s="28">
        <v>106.55</v>
      </c>
      <c r="B50" s="5">
        <f t="shared" si="1"/>
        <v>41416</v>
      </c>
      <c r="C50" s="3">
        <v>103.52</v>
      </c>
      <c r="D50" s="3">
        <v>103.79</v>
      </c>
      <c r="E50" s="3">
        <v>102.22</v>
      </c>
      <c r="F50" s="3">
        <v>102.6</v>
      </c>
      <c r="G50" s="3">
        <v>-1.31</v>
      </c>
      <c r="H50" s="6">
        <v>-0.0126</v>
      </c>
      <c r="I50" s="15">
        <v>207418.0</v>
      </c>
      <c r="J50" s="15">
        <v>289477.0</v>
      </c>
    </row>
    <row r="51">
      <c r="A51" s="21">
        <v>-1.1</v>
      </c>
      <c r="B51" s="5">
        <f t="shared" si="1"/>
        <v>41417</v>
      </c>
      <c r="C51" s="3">
        <v>102.25</v>
      </c>
      <c r="D51" s="3">
        <v>102.68</v>
      </c>
      <c r="E51" s="3">
        <v>100.64</v>
      </c>
      <c r="F51" s="3">
        <v>102.44</v>
      </c>
      <c r="G51" s="3">
        <v>-0.16</v>
      </c>
      <c r="H51" s="6">
        <v>-0.0016</v>
      </c>
      <c r="I51" s="15">
        <v>230367.0</v>
      </c>
      <c r="J51" s="15">
        <v>281852.0</v>
      </c>
    </row>
    <row r="52">
      <c r="A52" s="22">
        <v>-0.0102</v>
      </c>
      <c r="B52" s="5">
        <f t="shared" si="1"/>
        <v>41418</v>
      </c>
      <c r="C52" s="3">
        <v>102.55</v>
      </c>
      <c r="D52" s="3">
        <v>102.79</v>
      </c>
      <c r="E52" s="3">
        <v>101.65</v>
      </c>
      <c r="F52" s="3">
        <v>102.64</v>
      </c>
      <c r="G52" s="3">
        <v>0.2</v>
      </c>
      <c r="H52" s="3">
        <v>0.002</v>
      </c>
      <c r="I52" s="15">
        <v>136588.0</v>
      </c>
      <c r="J52" s="15">
        <v>267598.0</v>
      </c>
    </row>
    <row r="53">
      <c r="A53" s="24">
        <v>48930.0</v>
      </c>
      <c r="B53" s="5">
        <f t="shared" si="1"/>
        <v>41421</v>
      </c>
      <c r="C53" s="3">
        <v>102.52</v>
      </c>
      <c r="D53" s="3">
        <v>102.65</v>
      </c>
      <c r="E53" s="3">
        <v>102.1</v>
      </c>
      <c r="F53" s="3">
        <v>102.62</v>
      </c>
      <c r="G53" s="3">
        <v>-0.02</v>
      </c>
      <c r="H53" s="6">
        <v>-2.0E-4</v>
      </c>
      <c r="I53" s="15">
        <v>21120.0</v>
      </c>
      <c r="J53" s="15">
        <v>267159.0</v>
      </c>
    </row>
    <row r="54">
      <c r="A54" s="24">
        <v>106970.0</v>
      </c>
      <c r="B54" s="5">
        <f t="shared" si="1"/>
        <v>41422</v>
      </c>
      <c r="C54" s="3">
        <v>102.51</v>
      </c>
      <c r="D54" s="3">
        <v>104.69</v>
      </c>
      <c r="E54" s="3">
        <v>102.48</v>
      </c>
      <c r="F54" s="3">
        <v>104.23</v>
      </c>
      <c r="G54" s="3">
        <v>1.61</v>
      </c>
      <c r="H54" s="3">
        <v>0.015700000000000002</v>
      </c>
      <c r="I54" s="15">
        <v>195121.0</v>
      </c>
      <c r="J54" s="15">
        <v>263350.0</v>
      </c>
    </row>
    <row r="55">
      <c r="A55" s="23">
        <v>41355.0</v>
      </c>
      <c r="B55" s="5">
        <f t="shared" si="1"/>
        <v>41423</v>
      </c>
      <c r="C55" s="3">
        <v>104.32</v>
      </c>
      <c r="D55" s="3">
        <v>104.37</v>
      </c>
      <c r="E55" s="3">
        <v>102.17</v>
      </c>
      <c r="F55" s="3">
        <v>102.43</v>
      </c>
      <c r="G55" s="3">
        <v>-1.8</v>
      </c>
      <c r="H55" s="6">
        <v>-0.0173</v>
      </c>
      <c r="I55" s="15">
        <v>209646.0</v>
      </c>
      <c r="J55" s="15">
        <v>247909.0</v>
      </c>
    </row>
    <row r="56">
      <c r="A56" s="21">
        <v>106.36</v>
      </c>
      <c r="B56" s="5">
        <f t="shared" si="1"/>
        <v>41424</v>
      </c>
      <c r="C56" s="3">
        <v>102.4</v>
      </c>
      <c r="D56" s="3">
        <v>102.85</v>
      </c>
      <c r="E56" s="3">
        <v>101.08</v>
      </c>
      <c r="F56" s="3">
        <v>102.19</v>
      </c>
      <c r="G56" s="3">
        <v>-0.24</v>
      </c>
      <c r="H56" s="6">
        <v>-0.0023</v>
      </c>
      <c r="I56" s="15">
        <v>232888.0</v>
      </c>
      <c r="J56" s="15">
        <v>237965.0</v>
      </c>
    </row>
    <row r="57">
      <c r="A57" s="21">
        <v>107.04</v>
      </c>
      <c r="B57" s="5">
        <f t="shared" si="1"/>
        <v>41425</v>
      </c>
      <c r="C57" s="3">
        <v>102.12</v>
      </c>
      <c r="D57" s="3">
        <v>102.38</v>
      </c>
      <c r="E57" s="3">
        <v>100.03</v>
      </c>
      <c r="F57" s="3">
        <v>100.39</v>
      </c>
      <c r="G57" s="3">
        <v>-1.8</v>
      </c>
      <c r="H57" s="6">
        <v>-0.0176</v>
      </c>
      <c r="I57" s="15">
        <v>215238.0</v>
      </c>
      <c r="J57" s="15">
        <v>225702.0</v>
      </c>
    </row>
    <row r="58">
      <c r="A58" s="21">
        <v>106.1</v>
      </c>
      <c r="B58" s="5">
        <f t="shared" si="1"/>
        <v>41428</v>
      </c>
      <c r="C58" s="3">
        <v>100.15</v>
      </c>
      <c r="D58" s="3">
        <v>102.48</v>
      </c>
      <c r="E58" s="3">
        <v>99.66</v>
      </c>
      <c r="F58" s="3">
        <v>102.06</v>
      </c>
      <c r="G58" s="3">
        <v>1.67</v>
      </c>
      <c r="H58" s="3">
        <v>0.0166</v>
      </c>
      <c r="I58" s="15">
        <v>255705.0</v>
      </c>
      <c r="J58" s="15">
        <v>216490.0</v>
      </c>
    </row>
    <row r="59">
      <c r="A59" s="21">
        <v>106.77</v>
      </c>
      <c r="B59" s="5">
        <f t="shared" si="1"/>
        <v>41429</v>
      </c>
      <c r="C59" s="3">
        <v>102.02</v>
      </c>
      <c r="D59" s="3">
        <v>103.58</v>
      </c>
      <c r="E59" s="3">
        <v>101.47</v>
      </c>
      <c r="F59" s="3">
        <v>103.24</v>
      </c>
      <c r="G59" s="3">
        <v>1.18</v>
      </c>
      <c r="H59" s="3">
        <v>0.0116</v>
      </c>
      <c r="I59" s="15">
        <v>300761.0</v>
      </c>
      <c r="J59" s="15">
        <v>185583.0</v>
      </c>
    </row>
    <row r="60">
      <c r="A60" s="25">
        <f>+0.22</f>
        <v>0.22</v>
      </c>
      <c r="B60" s="5">
        <f t="shared" si="1"/>
        <v>41430</v>
      </c>
      <c r="C60" s="3">
        <v>103.48</v>
      </c>
      <c r="D60" s="3">
        <v>104.07</v>
      </c>
      <c r="E60" s="3">
        <v>102.85</v>
      </c>
      <c r="F60" s="3">
        <v>103.04</v>
      </c>
      <c r="G60" s="3">
        <v>-0.2</v>
      </c>
      <c r="H60" s="6">
        <v>-0.0019</v>
      </c>
      <c r="I60" s="15">
        <v>202927.0</v>
      </c>
      <c r="J60" s="15">
        <v>164787.0</v>
      </c>
    </row>
    <row r="61">
      <c r="A61" s="25">
        <f>+0.21%</f>
        <v>0.0021</v>
      </c>
      <c r="B61" s="5">
        <f t="shared" si="1"/>
        <v>41431</v>
      </c>
      <c r="C61" s="3">
        <v>102.94</v>
      </c>
      <c r="D61" s="3">
        <v>103.95</v>
      </c>
      <c r="E61" s="3">
        <v>102.81</v>
      </c>
      <c r="F61" s="3">
        <v>103.61</v>
      </c>
      <c r="G61" s="3">
        <v>0.57</v>
      </c>
      <c r="H61" s="3">
        <v>0.0055000000000000005</v>
      </c>
      <c r="I61" s="15">
        <v>173409.0</v>
      </c>
      <c r="J61" s="15">
        <v>150157.0</v>
      </c>
    </row>
    <row r="62">
      <c r="A62" s="26">
        <v>40367.0</v>
      </c>
      <c r="B62" s="5">
        <f t="shared" si="1"/>
        <v>41432</v>
      </c>
      <c r="C62" s="3">
        <v>103.65</v>
      </c>
      <c r="D62" s="3">
        <v>105.01</v>
      </c>
      <c r="E62" s="3">
        <v>102.89</v>
      </c>
      <c r="F62" s="3">
        <v>104.56</v>
      </c>
      <c r="G62" s="3">
        <v>0.95</v>
      </c>
      <c r="H62" s="3">
        <v>0.0092</v>
      </c>
      <c r="I62" s="15">
        <v>234177.0</v>
      </c>
      <c r="J62" s="15">
        <v>130762.0</v>
      </c>
    </row>
    <row r="63">
      <c r="A63" s="26">
        <v>103380.0</v>
      </c>
      <c r="B63" s="5">
        <f t="shared" si="1"/>
        <v>41435</v>
      </c>
      <c r="C63" s="3">
        <v>104.56</v>
      </c>
      <c r="D63" s="3">
        <v>104.76</v>
      </c>
      <c r="E63" s="3">
        <v>103.66</v>
      </c>
      <c r="F63" s="3">
        <v>103.95</v>
      </c>
      <c r="G63" s="3">
        <v>-0.61</v>
      </c>
      <c r="H63" s="6">
        <v>-0.0058</v>
      </c>
      <c r="I63" s="15">
        <v>159649.0</v>
      </c>
      <c r="J63" s="15">
        <v>91351.0</v>
      </c>
    </row>
    <row r="64">
      <c r="A64" s="27">
        <v>41358.0</v>
      </c>
      <c r="B64" s="5">
        <f t="shared" si="1"/>
        <v>41436</v>
      </c>
      <c r="C64" s="3">
        <v>103.89</v>
      </c>
      <c r="D64" s="3">
        <v>103.89</v>
      </c>
      <c r="E64" s="3">
        <v>101.82</v>
      </c>
      <c r="F64" s="3">
        <v>102.96</v>
      </c>
      <c r="G64" s="3">
        <v>-0.99</v>
      </c>
      <c r="H64" s="6">
        <v>-0.0095</v>
      </c>
      <c r="I64" s="15">
        <v>156110.0</v>
      </c>
      <c r="J64" s="15">
        <v>64452.0</v>
      </c>
    </row>
    <row r="65">
      <c r="A65" s="28">
        <v>106.1</v>
      </c>
      <c r="B65" s="5">
        <f t="shared" si="1"/>
        <v>41437</v>
      </c>
      <c r="C65" s="3">
        <v>102.56</v>
      </c>
      <c r="D65" s="3">
        <v>104.1</v>
      </c>
      <c r="E65" s="3">
        <v>102.23</v>
      </c>
      <c r="F65" s="3">
        <v>103.49</v>
      </c>
      <c r="G65" s="3">
        <v>0.53</v>
      </c>
      <c r="H65" s="3">
        <v>0.0051</v>
      </c>
      <c r="I65" s="15">
        <v>94914.0</v>
      </c>
      <c r="J65" s="15">
        <v>33656.0</v>
      </c>
    </row>
    <row r="66">
      <c r="A66" s="28">
        <v>108.23</v>
      </c>
      <c r="B66" s="5">
        <f t="shared" si="1"/>
        <v>41438</v>
      </c>
      <c r="C66" s="3">
        <v>103.33</v>
      </c>
      <c r="D66" s="3">
        <v>104.26</v>
      </c>
      <c r="E66" s="3">
        <v>102.75</v>
      </c>
      <c r="F66" s="3">
        <v>104.25</v>
      </c>
      <c r="G66" s="3">
        <v>0.76</v>
      </c>
      <c r="H66" s="3">
        <v>0.0073</v>
      </c>
      <c r="I66" s="15">
        <v>21310.0</v>
      </c>
      <c r="J66" s="3"/>
    </row>
    <row r="67">
      <c r="A67" s="28">
        <v>106.1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107.38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+0.61</f>
        <v>0.61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+0.57%</f>
        <v>0.0057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35501.0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105094.0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41359.0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107.28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108.87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106.95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108.68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+1.3</f>
        <v>1.3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+1.21%</f>
        <v>0.0121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57639.0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103521.0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41360.0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108.64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109.28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108.19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109.04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+0.36</f>
        <v>0.36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+0.33%</f>
        <v>0.0033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65325.0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107030.0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41361.0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109.2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109.48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108.3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109.41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+0.37</f>
        <v>0.37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+0.34%</f>
        <v>0.0034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36388.0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108113.0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41365.0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109.55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110.58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108.77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110.39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+0.98</f>
        <v>0.98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+0.9%</f>
        <v>0.009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20799.0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110575.0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41366.0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110.25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111.09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109.44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110.21</v>
      </c>
      <c r="B113" s="3" t="str">
        <f t="shared" si="1"/>
        <v/>
      </c>
    </row>
    <row r="114">
      <c r="A114" s="21">
        <v>-0.18</v>
      </c>
      <c r="B114" s="3" t="str">
        <f t="shared" si="1"/>
        <v>#REF!</v>
      </c>
    </row>
    <row r="115">
      <c r="A115" s="22">
        <v>-0.0016</v>
      </c>
      <c r="B115" s="3" t="str">
        <f t="shared" si="1"/>
        <v>#REF!</v>
      </c>
    </row>
    <row r="116">
      <c r="A116" s="24">
        <v>52088.0</v>
      </c>
      <c r="B116" s="3" t="str">
        <f t="shared" si="1"/>
        <v>#REF!</v>
      </c>
    </row>
    <row r="117">
      <c r="A117" s="24">
        <v>117204.0</v>
      </c>
      <c r="B117" s="3" t="str">
        <f t="shared" si="1"/>
        <v>#REF!</v>
      </c>
    </row>
    <row r="118">
      <c r="A118" s="23">
        <v>41367.0</v>
      </c>
      <c r="B118" s="3" t="str">
        <f t="shared" si="1"/>
        <v>#REF!</v>
      </c>
    </row>
    <row r="119">
      <c r="A119" s="21">
        <v>109.89</v>
      </c>
      <c r="B119" s="3" t="str">
        <f t="shared" si="1"/>
        <v>#REF!</v>
      </c>
    </row>
    <row r="120">
      <c r="A120" s="21">
        <v>110.0</v>
      </c>
      <c r="B120" s="3" t="str">
        <f t="shared" si="1"/>
        <v>#REF!</v>
      </c>
    </row>
    <row r="121">
      <c r="A121" s="21">
        <v>106.31</v>
      </c>
      <c r="B121" s="3" t="str">
        <f t="shared" si="1"/>
        <v>#REF!</v>
      </c>
    </row>
    <row r="122">
      <c r="A122" s="21">
        <v>106.67</v>
      </c>
      <c r="B122" s="3" t="str">
        <f t="shared" si="1"/>
        <v>#REF!</v>
      </c>
    </row>
    <row r="123">
      <c r="A123" s="21">
        <v>-3.54</v>
      </c>
      <c r="B123" s="3" t="str">
        <f t="shared" si="1"/>
        <v>#REF!</v>
      </c>
    </row>
    <row r="124">
      <c r="A124" s="22">
        <v>-0.0321</v>
      </c>
      <c r="B124" s="3" t="str">
        <f t="shared" si="1"/>
        <v>#REF!</v>
      </c>
    </row>
    <row r="125">
      <c r="A125" s="24">
        <v>131571.0</v>
      </c>
      <c r="B125" s="3" t="str">
        <f t="shared" si="1"/>
        <v>#REF!</v>
      </c>
    </row>
    <row r="126">
      <c r="A126" s="24">
        <v>141799.0</v>
      </c>
      <c r="B126" s="3" t="str">
        <f t="shared" si="1"/>
        <v>#REF!</v>
      </c>
    </row>
    <row r="127">
      <c r="A127" s="23">
        <v>41368.0</v>
      </c>
      <c r="B127" s="3" t="str">
        <f t="shared" si="1"/>
        <v>#REF!</v>
      </c>
    </row>
    <row r="128">
      <c r="A128" s="21">
        <v>106.57</v>
      </c>
      <c r="B128" s="3" t="str">
        <f t="shared" si="1"/>
        <v>#REF!</v>
      </c>
    </row>
    <row r="129">
      <c r="A129" s="21">
        <v>107.55</v>
      </c>
      <c r="B129" s="3" t="str">
        <f t="shared" si="1"/>
        <v>#REF!</v>
      </c>
    </row>
    <row r="130">
      <c r="A130" s="21">
        <v>104.84</v>
      </c>
      <c r="B130" s="3" t="str">
        <f t="shared" si="1"/>
        <v>#REF!</v>
      </c>
    </row>
    <row r="131">
      <c r="A131" s="21">
        <v>105.89</v>
      </c>
      <c r="B131" s="3" t="str">
        <f t="shared" si="1"/>
        <v>#REF!</v>
      </c>
    </row>
    <row r="132">
      <c r="A132" s="21">
        <v>-0.78</v>
      </c>
      <c r="B132" s="3" t="str">
        <f t="shared" si="1"/>
        <v>#REF!</v>
      </c>
    </row>
    <row r="133">
      <c r="A133" s="22">
        <v>-0.0073</v>
      </c>
      <c r="B133" s="3" t="str">
        <f t="shared" si="1"/>
        <v>#REF!</v>
      </c>
    </row>
    <row r="134">
      <c r="A134" s="24">
        <v>69401.0</v>
      </c>
      <c r="B134" s="3" t="str">
        <f t="shared" si="1"/>
        <v>#REF!</v>
      </c>
    </row>
    <row r="135">
      <c r="A135" s="24">
        <v>142504.0</v>
      </c>
      <c r="B135" s="3" t="str">
        <f t="shared" si="1"/>
        <v>#REF!</v>
      </c>
    </row>
    <row r="136">
      <c r="A136" s="23">
        <v>41369.0</v>
      </c>
      <c r="B136" s="3" t="str">
        <f t="shared" si="1"/>
        <v>#REF!</v>
      </c>
    </row>
    <row r="137">
      <c r="A137" s="21">
        <v>105.91</v>
      </c>
      <c r="B137" s="3" t="str">
        <f t="shared" si="1"/>
        <v>#REF!</v>
      </c>
    </row>
    <row r="138">
      <c r="A138" s="21">
        <v>106.17</v>
      </c>
      <c r="B138" s="3" t="str">
        <f t="shared" si="1"/>
        <v>#REF!</v>
      </c>
    </row>
    <row r="139">
      <c r="A139" s="21">
        <v>103.59</v>
      </c>
      <c r="B139" s="3" t="str">
        <f t="shared" si="1"/>
        <v>#REF!</v>
      </c>
    </row>
    <row r="140">
      <c r="A140" s="21">
        <v>104.06</v>
      </c>
      <c r="B140" s="3" t="str">
        <f t="shared" si="1"/>
        <v>#REF!</v>
      </c>
    </row>
    <row r="141">
      <c r="A141" s="21">
        <v>-1.83</v>
      </c>
      <c r="B141" s="3" t="str">
        <f t="shared" si="1"/>
        <v>#REF!</v>
      </c>
    </row>
    <row r="142">
      <c r="A142" s="22">
        <v>-0.0173</v>
      </c>
      <c r="B142" s="3" t="str">
        <f t="shared" si="1"/>
        <v>#REF!</v>
      </c>
    </row>
    <row r="143">
      <c r="A143" s="24">
        <v>108757.0</v>
      </c>
      <c r="B143" s="3" t="str">
        <f t="shared" si="1"/>
        <v>#REF!</v>
      </c>
    </row>
    <row r="144">
      <c r="A144" s="24">
        <v>158906.0</v>
      </c>
      <c r="B144" s="3" t="str">
        <f t="shared" si="1"/>
        <v>#REF!</v>
      </c>
    </row>
    <row r="145">
      <c r="A145" s="23">
        <v>41372.0</v>
      </c>
      <c r="B145" s="3" t="str">
        <f t="shared" si="1"/>
        <v>#REF!</v>
      </c>
    </row>
    <row r="146">
      <c r="A146" s="21">
        <v>104.28</v>
      </c>
      <c r="B146" s="3" t="str">
        <f t="shared" si="1"/>
        <v>#REF!</v>
      </c>
    </row>
    <row r="147">
      <c r="A147" s="21">
        <v>105.42</v>
      </c>
      <c r="B147" s="3" t="str">
        <f t="shared" si="1"/>
        <v>#REF!</v>
      </c>
    </row>
    <row r="148">
      <c r="A148" s="21">
        <v>103.56</v>
      </c>
      <c r="B148" s="3" t="str">
        <f t="shared" si="1"/>
        <v>#REF!</v>
      </c>
    </row>
    <row r="149">
      <c r="A149" s="21">
        <v>104.66</v>
      </c>
      <c r="B149" s="3" t="str">
        <f t="shared" si="1"/>
        <v>#REF!</v>
      </c>
    </row>
    <row r="150">
      <c r="A150" s="25">
        <f>+0.6</f>
        <v>0.6</v>
      </c>
      <c r="B150" s="3" t="str">
        <f t="shared" si="1"/>
        <v>#REF!</v>
      </c>
    </row>
    <row r="151">
      <c r="A151" s="25">
        <f>+0.58%</f>
        <v>0.0058</v>
      </c>
      <c r="B151" s="3" t="str">
        <f t="shared" si="1"/>
        <v>#REF!</v>
      </c>
    </row>
    <row r="152">
      <c r="A152" s="26">
        <v>84733.0</v>
      </c>
      <c r="B152" s="3" t="str">
        <f t="shared" si="1"/>
        <v>#REF!</v>
      </c>
    </row>
    <row r="153">
      <c r="A153" s="26">
        <v>167928.0</v>
      </c>
      <c r="B153" s="3" t="str">
        <f t="shared" si="1"/>
        <v>#REF!</v>
      </c>
    </row>
    <row r="154">
      <c r="A154" s="27">
        <v>41373.0</v>
      </c>
      <c r="B154" s="3" t="str">
        <f t="shared" si="1"/>
        <v>#REF!</v>
      </c>
    </row>
    <row r="155">
      <c r="A155" s="28">
        <v>104.77</v>
      </c>
      <c r="B155" s="3" t="str">
        <f t="shared" si="1"/>
        <v>#REF!</v>
      </c>
    </row>
    <row r="156">
      <c r="A156" s="28">
        <v>106.15</v>
      </c>
      <c r="B156" s="3" t="str">
        <f t="shared" si="1"/>
        <v>#REF!</v>
      </c>
    </row>
    <row r="157">
      <c r="A157" s="28">
        <v>104.19</v>
      </c>
      <c r="B157" s="3" t="str">
        <f t="shared" si="1"/>
        <v>#REF!</v>
      </c>
    </row>
    <row r="158">
      <c r="A158" s="28">
        <v>105.9</v>
      </c>
      <c r="B158" s="3" t="str">
        <f t="shared" si="1"/>
        <v>#REF!</v>
      </c>
    </row>
    <row r="159">
      <c r="A159" s="25">
        <f>+1.24</f>
        <v>1.24</v>
      </c>
      <c r="B159" s="3" t="str">
        <f t="shared" si="1"/>
        <v>#REF!</v>
      </c>
    </row>
    <row r="160">
      <c r="A160" s="25">
        <f>+1.18%</f>
        <v>0.0118</v>
      </c>
      <c r="B160" s="3" t="str">
        <f t="shared" si="1"/>
        <v>#REF!</v>
      </c>
    </row>
    <row r="161">
      <c r="A161" s="26">
        <v>83472.0</v>
      </c>
      <c r="B161" s="3" t="str">
        <f t="shared" si="1"/>
        <v>#REF!</v>
      </c>
    </row>
    <row r="162">
      <c r="A162" s="26">
        <v>171124.0</v>
      </c>
      <c r="B162" s="3" t="str">
        <f t="shared" si="1"/>
        <v>#REF!</v>
      </c>
    </row>
    <row r="163">
      <c r="A163" s="27">
        <v>41374.0</v>
      </c>
      <c r="B163" s="3" t="str">
        <f t="shared" si="1"/>
        <v>#REF!</v>
      </c>
    </row>
    <row r="164">
      <c r="A164" s="28">
        <v>105.8</v>
      </c>
      <c r="B164" s="3" t="str">
        <f t="shared" si="1"/>
        <v>#REF!</v>
      </c>
    </row>
    <row r="165">
      <c r="A165" s="28">
        <v>106.12</v>
      </c>
      <c r="B165" s="3" t="str">
        <f t="shared" si="1"/>
        <v>#REF!</v>
      </c>
    </row>
    <row r="166">
      <c r="A166" s="28">
        <v>105.02</v>
      </c>
      <c r="B166" s="3" t="str">
        <f t="shared" si="1"/>
        <v>#REF!</v>
      </c>
    </row>
    <row r="167">
      <c r="A167" s="28">
        <v>105.57</v>
      </c>
      <c r="B167" s="3" t="str">
        <f t="shared" si="1"/>
        <v>#REF!</v>
      </c>
    </row>
    <row r="168">
      <c r="A168" s="21">
        <v>-0.33</v>
      </c>
      <c r="B168" s="3" t="str">
        <f t="shared" si="1"/>
        <v>#REF!</v>
      </c>
    </row>
    <row r="169">
      <c r="A169" s="22">
        <v>-0.0031</v>
      </c>
      <c r="B169" s="3" t="str">
        <f t="shared" si="1"/>
        <v>#REF!</v>
      </c>
    </row>
    <row r="170">
      <c r="A170" s="24">
        <v>66000.0</v>
      </c>
      <c r="B170" s="3" t="str">
        <f t="shared" si="1"/>
        <v>#REF!</v>
      </c>
    </row>
    <row r="171">
      <c r="A171" s="24">
        <v>181405.0</v>
      </c>
      <c r="B171" s="3" t="str">
        <f t="shared" si="1"/>
        <v>#REF!</v>
      </c>
    </row>
    <row r="172">
      <c r="A172" s="23">
        <v>41375.0</v>
      </c>
      <c r="B172" s="3" t="str">
        <f t="shared" si="1"/>
        <v>#REF!</v>
      </c>
    </row>
    <row r="173">
      <c r="A173" s="21">
        <v>105.35</v>
      </c>
      <c r="B173" s="3" t="str">
        <f t="shared" si="1"/>
        <v>#REF!</v>
      </c>
    </row>
    <row r="174">
      <c r="A174" s="21">
        <v>105.8</v>
      </c>
      <c r="B174" s="3" t="str">
        <f t="shared" si="1"/>
        <v>#REF!</v>
      </c>
    </row>
    <row r="175">
      <c r="A175" s="21">
        <v>103.75</v>
      </c>
      <c r="B175" s="3" t="str">
        <f t="shared" si="1"/>
        <v>#REF!</v>
      </c>
    </row>
    <row r="176">
      <c r="A176" s="21">
        <v>104.27</v>
      </c>
      <c r="B176" s="3" t="str">
        <f t="shared" si="1"/>
        <v>#REF!</v>
      </c>
    </row>
    <row r="177">
      <c r="A177" s="21">
        <v>-1.3</v>
      </c>
      <c r="B177" s="3" t="str">
        <f t="shared" si="1"/>
        <v>#REF!</v>
      </c>
    </row>
    <row r="178">
      <c r="A178" s="22">
        <v>-0.0123</v>
      </c>
      <c r="B178" s="3" t="str">
        <f t="shared" si="1"/>
        <v>#REF!</v>
      </c>
    </row>
    <row r="179">
      <c r="A179" s="24">
        <v>91099.0</v>
      </c>
      <c r="B179" s="3" t="str">
        <f t="shared" si="1"/>
        <v>#REF!</v>
      </c>
    </row>
    <row r="180">
      <c r="A180" s="24">
        <v>185574.0</v>
      </c>
      <c r="B180" s="3" t="str">
        <f t="shared" si="1"/>
        <v>#REF!</v>
      </c>
    </row>
    <row r="181">
      <c r="A181" s="23">
        <v>41376.0</v>
      </c>
      <c r="B181" s="3" t="str">
        <f t="shared" si="1"/>
        <v>#REF!</v>
      </c>
    </row>
    <row r="182">
      <c r="A182" s="21">
        <v>104.3</v>
      </c>
      <c r="B182" s="3" t="str">
        <f t="shared" si="1"/>
        <v>#REF!</v>
      </c>
    </row>
    <row r="183">
      <c r="A183" s="21">
        <v>104.41</v>
      </c>
      <c r="B183" s="3" t="str">
        <f t="shared" si="1"/>
        <v>#REF!</v>
      </c>
    </row>
    <row r="184">
      <c r="A184" s="21">
        <v>101.15</v>
      </c>
      <c r="B184" s="3" t="str">
        <f t="shared" si="1"/>
        <v>#REF!</v>
      </c>
    </row>
    <row r="185">
      <c r="A185" s="21">
        <v>102.85</v>
      </c>
      <c r="B185" s="3" t="str">
        <f t="shared" si="1"/>
        <v>#REF!</v>
      </c>
    </row>
    <row r="186">
      <c r="A186" s="21">
        <v>-1.42</v>
      </c>
      <c r="B186" s="3" t="str">
        <f t="shared" si="1"/>
        <v>#REF!</v>
      </c>
    </row>
    <row r="187">
      <c r="A187" s="22">
        <v>-0.0136</v>
      </c>
      <c r="B187" s="3" t="str">
        <f t="shared" si="1"/>
        <v>#REF!</v>
      </c>
    </row>
    <row r="188">
      <c r="A188" s="24">
        <v>129741.0</v>
      </c>
      <c r="B188" s="3" t="str">
        <f t="shared" si="1"/>
        <v>#REF!</v>
      </c>
    </row>
    <row r="189">
      <c r="A189" s="24">
        <v>178920.0</v>
      </c>
      <c r="B189" s="3" t="str">
        <f t="shared" si="1"/>
        <v>#REF!</v>
      </c>
    </row>
    <row r="190">
      <c r="A190" s="23">
        <v>41379.0</v>
      </c>
      <c r="B190" s="3" t="str">
        <f t="shared" si="1"/>
        <v>#REF!</v>
      </c>
    </row>
    <row r="191">
      <c r="A191" s="21">
        <v>102.85</v>
      </c>
      <c r="B191" s="3" t="str">
        <f t="shared" si="1"/>
        <v>#REF!</v>
      </c>
    </row>
    <row r="192">
      <c r="A192" s="21">
        <v>102.85</v>
      </c>
      <c r="B192" s="3" t="str">
        <f t="shared" si="1"/>
        <v>#REF!</v>
      </c>
    </row>
    <row r="193">
      <c r="A193" s="21">
        <v>99.06</v>
      </c>
      <c r="B193" s="3" t="str">
        <f t="shared" si="1"/>
        <v>#REF!</v>
      </c>
    </row>
    <row r="194">
      <c r="A194" s="21">
        <v>100.54</v>
      </c>
      <c r="B194" s="3" t="str">
        <f t="shared" si="1"/>
        <v>#REF!</v>
      </c>
    </row>
    <row r="195">
      <c r="A195" s="21">
        <v>-2.31</v>
      </c>
      <c r="B195" s="3" t="str">
        <f t="shared" si="1"/>
        <v>#REF!</v>
      </c>
    </row>
    <row r="196">
      <c r="A196" s="22">
        <v>-0.0225</v>
      </c>
      <c r="B196" s="3" t="str">
        <f t="shared" si="1"/>
        <v>#REF!</v>
      </c>
    </row>
    <row r="197">
      <c r="A197" s="24">
        <v>94408.0</v>
      </c>
      <c r="B197" s="3" t="str">
        <f t="shared" si="1"/>
        <v>#REF!</v>
      </c>
    </row>
    <row r="198">
      <c r="A198" s="24">
        <v>178912.0</v>
      </c>
      <c r="B198" s="3" t="str">
        <f t="shared" si="1"/>
        <v>#REF!</v>
      </c>
    </row>
    <row r="199">
      <c r="A199" s="23">
        <v>41380.0</v>
      </c>
      <c r="B199" s="3" t="str">
        <f t="shared" si="1"/>
        <v>#REF!</v>
      </c>
    </row>
    <row r="200">
      <c r="A200" s="21">
        <v>99.04</v>
      </c>
      <c r="B200" s="3" t="str">
        <f t="shared" si="1"/>
        <v>#REF!</v>
      </c>
    </row>
    <row r="201">
      <c r="A201" s="21">
        <v>100.36</v>
      </c>
      <c r="B201" s="3" t="str">
        <f t="shared" si="1"/>
        <v>#REF!</v>
      </c>
    </row>
    <row r="202">
      <c r="A202" s="21">
        <v>97.95</v>
      </c>
      <c r="B202" s="3" t="str">
        <f t="shared" si="1"/>
        <v>#REF!</v>
      </c>
    </row>
    <row r="203">
      <c r="A203" s="21">
        <v>99.93</v>
      </c>
      <c r="B203" s="3" t="str">
        <f t="shared" si="1"/>
        <v>#REF!</v>
      </c>
    </row>
    <row r="204">
      <c r="A204" s="21">
        <v>-0.61</v>
      </c>
      <c r="B204" s="3" t="str">
        <f t="shared" si="1"/>
        <v>#REF!</v>
      </c>
    </row>
    <row r="205">
      <c r="A205" s="22">
        <v>-0.0061</v>
      </c>
      <c r="B205" s="3" t="str">
        <f t="shared" si="1"/>
        <v>#REF!</v>
      </c>
    </row>
    <row r="206">
      <c r="A206" s="24">
        <v>146466.0</v>
      </c>
      <c r="B206" s="3" t="str">
        <f t="shared" si="1"/>
        <v>#REF!</v>
      </c>
    </row>
    <row r="207">
      <c r="A207" s="24">
        <v>176869.0</v>
      </c>
      <c r="B207" s="3" t="str">
        <f t="shared" si="1"/>
        <v>#REF!</v>
      </c>
    </row>
    <row r="208">
      <c r="A208" s="23">
        <v>41381.0</v>
      </c>
      <c r="B208" s="3" t="str">
        <f t="shared" si="1"/>
        <v>#REF!</v>
      </c>
    </row>
    <row r="209">
      <c r="A209" s="21">
        <v>100.1</v>
      </c>
      <c r="B209" s="3" t="str">
        <f t="shared" si="1"/>
        <v>#REF!</v>
      </c>
    </row>
    <row r="210">
      <c r="A210" s="21">
        <v>100.45</v>
      </c>
      <c r="B210" s="3" t="str">
        <f t="shared" si="1"/>
        <v>#REF!</v>
      </c>
    </row>
    <row r="211">
      <c r="A211" s="21">
        <v>97.28</v>
      </c>
      <c r="B211" s="3" t="str">
        <f t="shared" si="1"/>
        <v>#REF!</v>
      </c>
    </row>
    <row r="212">
      <c r="A212" s="21">
        <v>97.7</v>
      </c>
      <c r="B212" s="3" t="str">
        <f t="shared" si="1"/>
        <v>#REF!</v>
      </c>
    </row>
    <row r="213">
      <c r="A213" s="21">
        <v>-2.23</v>
      </c>
      <c r="B213" s="3" t="str">
        <f t="shared" si="1"/>
        <v>#REF!</v>
      </c>
    </row>
    <row r="214">
      <c r="A214" s="22">
        <v>-0.0223</v>
      </c>
      <c r="B214" s="3" t="str">
        <f t="shared" si="1"/>
        <v>#REF!</v>
      </c>
    </row>
    <row r="215">
      <c r="A215" s="24">
        <v>117863.0</v>
      </c>
      <c r="B215" s="3" t="str">
        <f t="shared" si="1"/>
        <v>#REF!</v>
      </c>
    </row>
    <row r="216">
      <c r="A216" s="24">
        <v>179102.0</v>
      </c>
      <c r="B216" s="3" t="str">
        <f t="shared" si="1"/>
        <v>#REF!</v>
      </c>
    </row>
    <row r="217">
      <c r="A217" s="23">
        <v>41382.0</v>
      </c>
      <c r="B217" s="3" t="str">
        <f t="shared" si="1"/>
        <v>#REF!</v>
      </c>
    </row>
    <row r="218">
      <c r="A218" s="21">
        <v>97.28</v>
      </c>
      <c r="B218" s="3" t="str">
        <f t="shared" si="1"/>
        <v>#REF!</v>
      </c>
    </row>
    <row r="219">
      <c r="A219" s="21">
        <v>99.67</v>
      </c>
      <c r="B219" s="3" t="str">
        <f t="shared" si="1"/>
        <v>#REF!</v>
      </c>
    </row>
    <row r="220">
      <c r="A220" s="21">
        <v>96.76</v>
      </c>
      <c r="B220" s="3" t="str">
        <f t="shared" si="1"/>
        <v>#REF!</v>
      </c>
    </row>
    <row r="221">
      <c r="A221" s="21">
        <v>98.97</v>
      </c>
      <c r="B221" s="3" t="str">
        <f t="shared" si="1"/>
        <v>#REF!</v>
      </c>
    </row>
    <row r="222">
      <c r="A222" s="25">
        <f>+1.27</f>
        <v>1.27</v>
      </c>
      <c r="B222" s="3" t="str">
        <f t="shared" si="1"/>
        <v>#REF!</v>
      </c>
    </row>
    <row r="223">
      <c r="A223" s="25">
        <f>+1.3%</f>
        <v>0.013</v>
      </c>
      <c r="B223" s="3" t="str">
        <f t="shared" si="1"/>
        <v>#REF!</v>
      </c>
    </row>
    <row r="224">
      <c r="A224" s="26">
        <v>138469.0</v>
      </c>
      <c r="B224" s="3" t="str">
        <f t="shared" si="1"/>
        <v>#REF!</v>
      </c>
    </row>
    <row r="225">
      <c r="A225" s="26">
        <v>180435.0</v>
      </c>
      <c r="B225" s="3" t="str">
        <f t="shared" si="1"/>
        <v>#REF!</v>
      </c>
    </row>
    <row r="226">
      <c r="A226" s="27">
        <v>41383.0</v>
      </c>
      <c r="B226" s="3" t="str">
        <f t="shared" si="1"/>
        <v>#REF!</v>
      </c>
    </row>
    <row r="227">
      <c r="A227" s="28">
        <v>99.35</v>
      </c>
      <c r="B227" s="3" t="str">
        <f t="shared" si="1"/>
        <v>#REF!</v>
      </c>
    </row>
    <row r="228">
      <c r="A228" s="28">
        <v>100.19</v>
      </c>
      <c r="B228" s="3" t="str">
        <f t="shared" si="1"/>
        <v>#REF!</v>
      </c>
    </row>
    <row r="229">
      <c r="A229" s="28">
        <v>98.88</v>
      </c>
      <c r="B229" s="3" t="str">
        <f t="shared" si="1"/>
        <v>#REF!</v>
      </c>
    </row>
    <row r="230">
      <c r="A230" s="28">
        <v>99.47</v>
      </c>
      <c r="B230" s="3" t="str">
        <f t="shared" si="1"/>
        <v>#REF!</v>
      </c>
    </row>
    <row r="231">
      <c r="A231" s="25">
        <f>+0.5</f>
        <v>0.5</v>
      </c>
      <c r="B231" s="3" t="str">
        <f t="shared" si="1"/>
        <v>#REF!</v>
      </c>
    </row>
    <row r="232">
      <c r="A232" s="25">
        <f>+0.51%</f>
        <v>0.0051</v>
      </c>
      <c r="B232" s="3" t="str">
        <f t="shared" si="1"/>
        <v>#REF!</v>
      </c>
    </row>
    <row r="233">
      <c r="A233" s="26">
        <v>78000.0</v>
      </c>
      <c r="B233" s="3" t="str">
        <f t="shared" si="1"/>
        <v>#REF!</v>
      </c>
    </row>
    <row r="234">
      <c r="A234" s="26">
        <v>182776.0</v>
      </c>
      <c r="B234" s="3" t="str">
        <f t="shared" si="1"/>
        <v>#REF!</v>
      </c>
    </row>
    <row r="235">
      <c r="A235" s="27">
        <v>41386.0</v>
      </c>
      <c r="B235" s="3" t="str">
        <f t="shared" si="1"/>
        <v>#REF!</v>
      </c>
    </row>
    <row r="236">
      <c r="A236" s="28">
        <v>99.19</v>
      </c>
      <c r="B236" s="3" t="str">
        <f t="shared" si="1"/>
        <v>#REF!</v>
      </c>
    </row>
    <row r="237">
      <c r="A237" s="28">
        <v>100.86</v>
      </c>
      <c r="B237" s="3" t="str">
        <f t="shared" si="1"/>
        <v>#REF!</v>
      </c>
    </row>
    <row r="238">
      <c r="A238" s="28">
        <v>99.08</v>
      </c>
      <c r="B238" s="3" t="str">
        <f t="shared" si="1"/>
        <v>#REF!</v>
      </c>
    </row>
    <row r="239">
      <c r="A239" s="28">
        <v>100.32</v>
      </c>
      <c r="B239" s="3" t="str">
        <f t="shared" si="1"/>
        <v>#REF!</v>
      </c>
    </row>
    <row r="240">
      <c r="A240" s="25">
        <f>+0.85</f>
        <v>0.85</v>
      </c>
      <c r="B240" s="3" t="str">
        <f t="shared" si="1"/>
        <v>#REF!</v>
      </c>
    </row>
    <row r="241">
      <c r="A241" s="25">
        <f>+0.85%</f>
        <v>0.0085</v>
      </c>
      <c r="B241" s="3" t="str">
        <f t="shared" si="1"/>
        <v>#REF!</v>
      </c>
    </row>
    <row r="242">
      <c r="A242" s="26">
        <v>91045.0</v>
      </c>
      <c r="B242" s="3" t="str">
        <f t="shared" si="1"/>
        <v>#REF!</v>
      </c>
    </row>
    <row r="243">
      <c r="A243" s="26">
        <v>186424.0</v>
      </c>
      <c r="B243" s="3" t="str">
        <f t="shared" si="1"/>
        <v>#REF!</v>
      </c>
    </row>
    <row r="244">
      <c r="A244" s="27">
        <v>41387.0</v>
      </c>
      <c r="B244" s="3" t="str">
        <f t="shared" si="1"/>
        <v>#REF!</v>
      </c>
    </row>
    <row r="245">
      <c r="A245" s="28">
        <v>100.49</v>
      </c>
      <c r="B245" s="3" t="str">
        <f t="shared" si="1"/>
        <v>#REF!</v>
      </c>
    </row>
    <row r="246">
      <c r="A246" s="28">
        <v>100.52</v>
      </c>
      <c r="B246" s="3" t="str">
        <f t="shared" si="1"/>
        <v>#REF!</v>
      </c>
    </row>
    <row r="247">
      <c r="A247" s="28">
        <v>98.77</v>
      </c>
      <c r="B247" s="3" t="str">
        <f t="shared" si="1"/>
        <v>#REF!</v>
      </c>
    </row>
    <row r="248">
      <c r="A248" s="28">
        <v>100.22</v>
      </c>
      <c r="B248" s="3" t="str">
        <f t="shared" si="1"/>
        <v>#REF!</v>
      </c>
    </row>
    <row r="249">
      <c r="A249" s="21">
        <v>-0.1</v>
      </c>
      <c r="B249" s="3" t="str">
        <f t="shared" si="1"/>
        <v>#REF!</v>
      </c>
    </row>
    <row r="250">
      <c r="A250" s="22">
        <v>-0.001</v>
      </c>
      <c r="B250" s="3" t="str">
        <f t="shared" si="1"/>
        <v>#REF!</v>
      </c>
    </row>
    <row r="251">
      <c r="A251" s="24">
        <v>105225.0</v>
      </c>
      <c r="B251" s="3" t="str">
        <f t="shared" si="1"/>
        <v>#REF!</v>
      </c>
    </row>
    <row r="252">
      <c r="A252" s="24">
        <v>185337.0</v>
      </c>
      <c r="B252" s="3" t="str">
        <f t="shared" si="1"/>
        <v>#REF!</v>
      </c>
    </row>
    <row r="253">
      <c r="A253" s="23">
        <v>41388.0</v>
      </c>
      <c r="B253" s="3" t="str">
        <f t="shared" si="1"/>
        <v>#REF!</v>
      </c>
    </row>
    <row r="254">
      <c r="A254" s="21">
        <v>100.21</v>
      </c>
      <c r="B254" s="3" t="str">
        <f t="shared" si="1"/>
        <v>#REF!</v>
      </c>
    </row>
    <row r="255">
      <c r="A255" s="21">
        <v>101.94</v>
      </c>
      <c r="B255" s="3" t="str">
        <f t="shared" si="1"/>
        <v>#REF!</v>
      </c>
    </row>
    <row r="256">
      <c r="A256" s="21">
        <v>100.12</v>
      </c>
      <c r="B256" s="3" t="str">
        <f t="shared" si="1"/>
        <v>#REF!</v>
      </c>
    </row>
    <row r="257">
      <c r="A257" s="21">
        <v>101.67</v>
      </c>
      <c r="B257" s="3" t="str">
        <f t="shared" si="1"/>
        <v>#REF!</v>
      </c>
    </row>
    <row r="258">
      <c r="A258" s="25">
        <f>+1.45</f>
        <v>1.45</v>
      </c>
      <c r="B258" s="3" t="str">
        <f t="shared" si="1"/>
        <v>#REF!</v>
      </c>
    </row>
    <row r="259">
      <c r="A259" s="25">
        <f>+1.45%</f>
        <v>0.0145</v>
      </c>
      <c r="B259" s="3" t="str">
        <f t="shared" si="1"/>
        <v>#REF!</v>
      </c>
    </row>
    <row r="260">
      <c r="A260" s="26">
        <v>92223.0</v>
      </c>
      <c r="B260" s="3" t="str">
        <f t="shared" si="1"/>
        <v>#REF!</v>
      </c>
    </row>
    <row r="261">
      <c r="A261" s="26">
        <v>184522.0</v>
      </c>
      <c r="B261" s="3" t="str">
        <f t="shared" si="1"/>
        <v>#REF!</v>
      </c>
    </row>
    <row r="262">
      <c r="A262" s="27">
        <v>41389.0</v>
      </c>
      <c r="B262" s="3" t="str">
        <f t="shared" si="1"/>
        <v>#REF!</v>
      </c>
    </row>
    <row r="263">
      <c r="A263" s="28">
        <v>101.81</v>
      </c>
      <c r="B263" s="3" t="str">
        <f t="shared" si="1"/>
        <v>#REF!</v>
      </c>
    </row>
    <row r="264">
      <c r="A264" s="28">
        <v>103.32</v>
      </c>
      <c r="B264" s="3" t="str">
        <f t="shared" si="1"/>
        <v>#REF!</v>
      </c>
    </row>
    <row r="265">
      <c r="A265" s="28">
        <v>101.35</v>
      </c>
      <c r="B265" s="3" t="str">
        <f t="shared" si="1"/>
        <v>#REF!</v>
      </c>
    </row>
    <row r="266">
      <c r="A266" s="28">
        <v>103.23</v>
      </c>
      <c r="B266" s="3" t="str">
        <f t="shared" si="1"/>
        <v>#REF!</v>
      </c>
    </row>
    <row r="267">
      <c r="A267" s="25">
        <f>+1.56</f>
        <v>1.56</v>
      </c>
      <c r="B267" s="3" t="str">
        <f t="shared" si="1"/>
        <v>#REF!</v>
      </c>
    </row>
    <row r="268">
      <c r="A268" s="25">
        <f>+1.53%</f>
        <v>0.0153</v>
      </c>
      <c r="B268" s="3" t="str">
        <f t="shared" si="1"/>
        <v>#REF!</v>
      </c>
    </row>
    <row r="269">
      <c r="A269" s="26">
        <v>161597.0</v>
      </c>
      <c r="B269" s="3" t="str">
        <f t="shared" si="1"/>
        <v>#REF!</v>
      </c>
    </row>
    <row r="270">
      <c r="A270" s="26">
        <v>217451.0</v>
      </c>
      <c r="B270" s="3" t="str">
        <f t="shared" si="1"/>
        <v>#REF!</v>
      </c>
    </row>
    <row r="271">
      <c r="A271" s="27">
        <v>41390.0</v>
      </c>
      <c r="B271" s="3" t="str">
        <f t="shared" si="1"/>
        <v>#REF!</v>
      </c>
    </row>
    <row r="272">
      <c r="A272" s="28">
        <v>103.04</v>
      </c>
      <c r="B272" s="3" t="str">
        <f t="shared" si="1"/>
        <v>#REF!</v>
      </c>
    </row>
    <row r="273">
      <c r="A273" s="28">
        <v>103.27</v>
      </c>
      <c r="B273" s="3" t="str">
        <f t="shared" si="1"/>
        <v>#REF!</v>
      </c>
    </row>
    <row r="274">
      <c r="A274" s="28">
        <v>102.07</v>
      </c>
      <c r="B274" s="3" t="str">
        <f t="shared" si="1"/>
        <v>#REF!</v>
      </c>
    </row>
    <row r="275">
      <c r="A275" s="28">
        <v>102.94</v>
      </c>
      <c r="B275" s="3" t="str">
        <f t="shared" si="1"/>
        <v>#REF!</v>
      </c>
    </row>
    <row r="276">
      <c r="A276" s="21">
        <v>-0.29</v>
      </c>
      <c r="B276" s="3" t="str">
        <f t="shared" si="1"/>
        <v>#REF!</v>
      </c>
    </row>
    <row r="277">
      <c r="A277" s="22">
        <v>-0.0028</v>
      </c>
      <c r="B277" s="3" t="str">
        <f t="shared" si="1"/>
        <v>#REF!</v>
      </c>
    </row>
    <row r="278">
      <c r="A278" s="24">
        <v>85663.0</v>
      </c>
      <c r="B278" s="3" t="str">
        <f t="shared" si="1"/>
        <v>#REF!</v>
      </c>
    </row>
    <row r="279">
      <c r="A279" s="24">
        <v>220728.0</v>
      </c>
      <c r="B279" s="3" t="str">
        <f t="shared" si="1"/>
        <v>#REF!</v>
      </c>
    </row>
    <row r="280">
      <c r="A280" s="23">
        <v>41393.0</v>
      </c>
      <c r="B280" s="3" t="str">
        <f t="shared" si="1"/>
        <v>#REF!</v>
      </c>
    </row>
    <row r="281">
      <c r="A281" s="21">
        <v>102.56</v>
      </c>
      <c r="B281" s="3" t="str">
        <f t="shared" si="1"/>
        <v>#REF!</v>
      </c>
    </row>
    <row r="282">
      <c r="A282" s="21">
        <v>103.61</v>
      </c>
      <c r="B282" s="3" t="str">
        <f t="shared" si="1"/>
        <v>#REF!</v>
      </c>
    </row>
    <row r="283">
      <c r="A283" s="21">
        <v>102.32</v>
      </c>
      <c r="B283" s="3" t="str">
        <f t="shared" si="1"/>
        <v>#REF!</v>
      </c>
    </row>
    <row r="284">
      <c r="A284" s="21">
        <v>103.48</v>
      </c>
      <c r="B284" s="3" t="str">
        <f t="shared" si="1"/>
        <v>#REF!</v>
      </c>
    </row>
    <row r="285">
      <c r="A285" s="25">
        <f>+0.54</f>
        <v>0.54</v>
      </c>
      <c r="B285" s="3" t="str">
        <f t="shared" si="1"/>
        <v>#REF!</v>
      </c>
    </row>
    <row r="286">
      <c r="A286" s="25">
        <f>+0.52%</f>
        <v>0.0052</v>
      </c>
      <c r="B286" s="3" t="str">
        <f t="shared" si="1"/>
        <v>#REF!</v>
      </c>
    </row>
    <row r="287">
      <c r="A287" s="26">
        <v>98894.0</v>
      </c>
      <c r="B287" s="3" t="str">
        <f t="shared" si="1"/>
        <v>#REF!</v>
      </c>
    </row>
    <row r="288">
      <c r="A288" s="26">
        <v>223577.0</v>
      </c>
      <c r="B288" s="3" t="str">
        <f t="shared" si="1"/>
        <v>#REF!</v>
      </c>
    </row>
    <row r="289">
      <c r="A289" s="27">
        <v>41394.0</v>
      </c>
      <c r="B289" s="3" t="str">
        <f t="shared" si="1"/>
        <v>#REF!</v>
      </c>
    </row>
    <row r="290">
      <c r="A290" s="28">
        <v>103.75</v>
      </c>
      <c r="B290" s="3" t="str">
        <f t="shared" si="1"/>
        <v>#REF!</v>
      </c>
    </row>
    <row r="291">
      <c r="A291" s="28">
        <v>103.75</v>
      </c>
      <c r="B291" s="3" t="str">
        <f t="shared" si="1"/>
        <v>#REF!</v>
      </c>
    </row>
    <row r="292">
      <c r="A292" s="28">
        <v>101.17</v>
      </c>
      <c r="B292" s="3" t="str">
        <f t="shared" si="1"/>
        <v>#REF!</v>
      </c>
    </row>
    <row r="293">
      <c r="A293" s="28">
        <v>102.04</v>
      </c>
      <c r="B293" s="3" t="str">
        <f t="shared" si="1"/>
        <v>#REF!</v>
      </c>
    </row>
    <row r="294">
      <c r="A294" s="21">
        <v>-1.44</v>
      </c>
      <c r="B294" s="3" t="str">
        <f t="shared" si="1"/>
        <v>#REF!</v>
      </c>
    </row>
    <row r="295">
      <c r="A295" s="22">
        <v>-0.0139</v>
      </c>
      <c r="B295" s="3" t="str">
        <f t="shared" si="1"/>
        <v>#REF!</v>
      </c>
    </row>
    <row r="296">
      <c r="A296" s="24">
        <v>147457.0</v>
      </c>
      <c r="B296" s="3" t="str">
        <f t="shared" si="1"/>
        <v>#REF!</v>
      </c>
    </row>
    <row r="297">
      <c r="A297" s="24">
        <v>234288.0</v>
      </c>
      <c r="B297" s="3" t="str">
        <f t="shared" si="1"/>
        <v>#REF!</v>
      </c>
    </row>
    <row r="298">
      <c r="A298" s="23">
        <v>41395.0</v>
      </c>
      <c r="B298" s="3" t="str">
        <f t="shared" si="1"/>
        <v>#REF!</v>
      </c>
    </row>
    <row r="299">
      <c r="A299" s="21">
        <v>101.28</v>
      </c>
      <c r="B299" s="3" t="str">
        <f t="shared" si="1"/>
        <v>#REF!</v>
      </c>
    </row>
    <row r="300">
      <c r="A300" s="21">
        <v>101.97</v>
      </c>
      <c r="B300" s="3" t="str">
        <f t="shared" si="1"/>
        <v>#REF!</v>
      </c>
    </row>
    <row r="301">
      <c r="A301" s="21">
        <v>98.32</v>
      </c>
      <c r="B301" s="3" t="str">
        <f t="shared" si="1"/>
        <v>#REF!</v>
      </c>
    </row>
    <row r="302">
      <c r="A302" s="21">
        <v>99.53</v>
      </c>
      <c r="B302" s="3" t="str">
        <f t="shared" si="1"/>
        <v>#REF!</v>
      </c>
    </row>
    <row r="303">
      <c r="A303" s="21">
        <v>-2.51</v>
      </c>
      <c r="B303" s="3" t="str">
        <f t="shared" si="1"/>
        <v>#REF!</v>
      </c>
    </row>
    <row r="304">
      <c r="A304" s="22">
        <v>-0.0246</v>
      </c>
      <c r="B304" s="3" t="str">
        <f t="shared" si="1"/>
        <v>#REF!</v>
      </c>
    </row>
    <row r="305">
      <c r="A305" s="24">
        <v>134730.0</v>
      </c>
      <c r="B305" s="3" t="str">
        <f t="shared" si="1"/>
        <v>#REF!</v>
      </c>
    </row>
    <row r="306">
      <c r="A306" s="24">
        <v>240846.0</v>
      </c>
      <c r="B306" s="3" t="str">
        <f t="shared" si="1"/>
        <v>#REF!</v>
      </c>
    </row>
    <row r="307">
      <c r="A307" s="23">
        <v>41396.0</v>
      </c>
      <c r="B307" s="3" t="str">
        <f t="shared" si="1"/>
        <v>#REF!</v>
      </c>
    </row>
    <row r="308">
      <c r="A308" s="21">
        <v>99.08</v>
      </c>
      <c r="B308" s="3" t="str">
        <f t="shared" si="1"/>
        <v>#REF!</v>
      </c>
    </row>
    <row r="309">
      <c r="A309" s="21">
        <v>102.47</v>
      </c>
      <c r="B309" s="3" t="str">
        <f t="shared" si="1"/>
        <v>#REF!</v>
      </c>
    </row>
    <row r="310">
      <c r="A310" s="21">
        <v>99.08</v>
      </c>
      <c r="B310" s="3" t="str">
        <f t="shared" si="1"/>
        <v>#REF!</v>
      </c>
    </row>
    <row r="311">
      <c r="A311" s="21">
        <v>102.34</v>
      </c>
      <c r="B311" s="3" t="str">
        <f t="shared" si="1"/>
        <v>#REF!</v>
      </c>
    </row>
    <row r="312">
      <c r="A312" s="25">
        <f>+2.81</f>
        <v>2.81</v>
      </c>
      <c r="B312" s="3" t="str">
        <f t="shared" si="1"/>
        <v>#REF!</v>
      </c>
    </row>
    <row r="313">
      <c r="A313" s="25">
        <f>+2.82%</f>
        <v>0.0282</v>
      </c>
      <c r="B313" s="3" t="str">
        <f t="shared" si="1"/>
        <v>#REF!</v>
      </c>
    </row>
    <row r="314">
      <c r="A314" s="26">
        <v>162099.0</v>
      </c>
      <c r="B314" s="3" t="str">
        <f t="shared" si="1"/>
        <v>#REF!</v>
      </c>
    </row>
    <row r="315">
      <c r="A315" s="26">
        <v>251351.0</v>
      </c>
      <c r="B315" s="3" t="str">
        <f t="shared" si="1"/>
        <v>#REF!</v>
      </c>
    </row>
    <row r="316">
      <c r="A316" s="27">
        <v>41397.0</v>
      </c>
      <c r="B316" s="3" t="str">
        <f t="shared" si="1"/>
        <v>#REF!</v>
      </c>
    </row>
    <row r="317">
      <c r="A317" s="28">
        <v>102.22</v>
      </c>
      <c r="B317" s="3" t="str">
        <f t="shared" si="1"/>
        <v>#REF!</v>
      </c>
    </row>
    <row r="318">
      <c r="A318" s="28">
        <v>104.36</v>
      </c>
      <c r="B318" s="3" t="str">
        <f t="shared" si="1"/>
        <v>#REF!</v>
      </c>
    </row>
    <row r="319">
      <c r="A319" s="28">
        <v>101.85</v>
      </c>
      <c r="B319" s="3" t="str">
        <f t="shared" si="1"/>
        <v>#REF!</v>
      </c>
    </row>
    <row r="320">
      <c r="A320" s="28">
        <v>103.71</v>
      </c>
      <c r="B320" s="3" t="str">
        <f t="shared" si="1"/>
        <v>#REF!</v>
      </c>
    </row>
    <row r="321">
      <c r="A321" s="25">
        <f>+1.37</f>
        <v>1.37</v>
      </c>
      <c r="B321" s="3" t="str">
        <f t="shared" si="1"/>
        <v>#REF!</v>
      </c>
    </row>
    <row r="322">
      <c r="A322" s="25">
        <f>+1.34%</f>
        <v>0.0134</v>
      </c>
      <c r="B322" s="3" t="str">
        <f t="shared" si="1"/>
        <v>#REF!</v>
      </c>
    </row>
    <row r="323">
      <c r="A323" s="26">
        <v>150411.0</v>
      </c>
      <c r="B323" s="3" t="str">
        <f t="shared" si="1"/>
        <v>#REF!</v>
      </c>
    </row>
    <row r="324">
      <c r="A324" s="26">
        <v>252476.0</v>
      </c>
      <c r="B324" s="3" t="str">
        <f t="shared" si="1"/>
        <v>#REF!</v>
      </c>
    </row>
    <row r="325">
      <c r="A325" s="27">
        <v>41400.0</v>
      </c>
      <c r="B325" s="3" t="str">
        <f t="shared" si="1"/>
        <v>#REF!</v>
      </c>
    </row>
    <row r="326">
      <c r="A326" s="28">
        <v>103.8</v>
      </c>
      <c r="B326" s="3" t="str">
        <f t="shared" si="1"/>
        <v>#REF!</v>
      </c>
    </row>
    <row r="327">
      <c r="A327" s="28">
        <v>105.1</v>
      </c>
      <c r="B327" s="3" t="str">
        <f t="shared" si="1"/>
        <v>#REF!</v>
      </c>
    </row>
    <row r="328">
      <c r="A328" s="28">
        <v>103.45</v>
      </c>
      <c r="B328" s="3" t="str">
        <f t="shared" si="1"/>
        <v>#REF!</v>
      </c>
    </row>
    <row r="329">
      <c r="A329" s="28">
        <v>105.03</v>
      </c>
      <c r="B329" s="3" t="str">
        <f t="shared" si="1"/>
        <v>#REF!</v>
      </c>
    </row>
    <row r="330">
      <c r="A330" s="25">
        <f>+1.32</f>
        <v>1.32</v>
      </c>
      <c r="B330" s="3" t="str">
        <f t="shared" si="1"/>
        <v>#REF!</v>
      </c>
    </row>
    <row r="331">
      <c r="A331" s="25">
        <f>+1.27%</f>
        <v>0.0127</v>
      </c>
      <c r="B331" s="3" t="str">
        <f t="shared" si="1"/>
        <v>#REF!</v>
      </c>
    </row>
    <row r="332">
      <c r="A332" s="26">
        <v>66582.0</v>
      </c>
      <c r="B332" s="3" t="str">
        <f t="shared" si="1"/>
        <v>#REF!</v>
      </c>
    </row>
    <row r="333">
      <c r="A333" s="26">
        <v>256532.0</v>
      </c>
      <c r="B333" s="3" t="str">
        <f t="shared" si="1"/>
        <v>#REF!</v>
      </c>
    </row>
    <row r="334">
      <c r="A334" s="27">
        <v>41401.0</v>
      </c>
      <c r="B334" s="3" t="str">
        <f t="shared" si="1"/>
        <v>#REF!</v>
      </c>
    </row>
    <row r="335">
      <c r="A335" s="28">
        <v>104.9</v>
      </c>
      <c r="B335" s="3" t="str">
        <f t="shared" si="1"/>
        <v>#REF!</v>
      </c>
    </row>
    <row r="336">
      <c r="A336" s="28">
        <v>105.42</v>
      </c>
      <c r="B336" s="3" t="str">
        <f t="shared" si="1"/>
        <v>#REF!</v>
      </c>
    </row>
    <row r="337">
      <c r="A337" s="28">
        <v>103.65</v>
      </c>
      <c r="B337" s="3" t="str">
        <f t="shared" si="1"/>
        <v>#REF!</v>
      </c>
    </row>
    <row r="338">
      <c r="A338" s="28">
        <v>104.07</v>
      </c>
      <c r="B338" s="3" t="str">
        <f t="shared" si="1"/>
        <v>#REF!</v>
      </c>
    </row>
    <row r="339">
      <c r="A339" s="21">
        <v>-0.96</v>
      </c>
      <c r="B339" s="3" t="str">
        <f t="shared" si="1"/>
        <v>#REF!</v>
      </c>
    </row>
    <row r="340">
      <c r="A340" s="22">
        <v>-0.0091</v>
      </c>
      <c r="B340" s="3" t="str">
        <f t="shared" si="1"/>
        <v>#REF!</v>
      </c>
    </row>
    <row r="341">
      <c r="A341" s="24">
        <v>189151.0</v>
      </c>
      <c r="B341" s="3" t="str">
        <f t="shared" si="1"/>
        <v>#REF!</v>
      </c>
    </row>
    <row r="342">
      <c r="A342" s="24">
        <v>249023.0</v>
      </c>
      <c r="B342" s="3" t="str">
        <f t="shared" si="1"/>
        <v>#REF!</v>
      </c>
    </row>
    <row r="343">
      <c r="A343" s="23">
        <v>41402.0</v>
      </c>
      <c r="B343" s="3" t="str">
        <f t="shared" si="1"/>
        <v>#REF!</v>
      </c>
    </row>
    <row r="344">
      <c r="A344" s="21">
        <v>103.77</v>
      </c>
      <c r="B344" s="3" t="str">
        <f t="shared" si="1"/>
        <v>#REF!</v>
      </c>
    </row>
    <row r="345">
      <c r="A345" s="21">
        <v>104.48</v>
      </c>
      <c r="B345" s="3" t="str">
        <f t="shared" si="1"/>
        <v>#REF!</v>
      </c>
    </row>
    <row r="346">
      <c r="A346" s="21">
        <v>103.16</v>
      </c>
      <c r="B346" s="3" t="str">
        <f t="shared" si="1"/>
        <v>#REF!</v>
      </c>
    </row>
    <row r="347">
      <c r="A347" s="21">
        <v>104.03</v>
      </c>
      <c r="B347" s="3" t="str">
        <f t="shared" si="1"/>
        <v>#REF!</v>
      </c>
    </row>
    <row r="348">
      <c r="A348" s="21">
        <v>-0.04</v>
      </c>
      <c r="B348" s="3" t="str">
        <f t="shared" si="1"/>
        <v>#REF!</v>
      </c>
    </row>
    <row r="349">
      <c r="A349" s="22">
        <v>-4.0E-4</v>
      </c>
      <c r="B349" s="3" t="str">
        <f t="shared" si="1"/>
        <v>#REF!</v>
      </c>
    </row>
    <row r="350">
      <c r="A350" s="24">
        <v>203793.0</v>
      </c>
      <c r="B350" s="3" t="str">
        <f t="shared" si="1"/>
        <v>#REF!</v>
      </c>
    </row>
    <row r="351">
      <c r="A351" s="24">
        <v>260419.0</v>
      </c>
      <c r="B351" s="3" t="str">
        <f t="shared" si="1"/>
        <v>#REF!</v>
      </c>
    </row>
    <row r="352">
      <c r="A352" s="23">
        <v>41403.0</v>
      </c>
      <c r="B352" s="3" t="str">
        <f t="shared" si="1"/>
        <v>#REF!</v>
      </c>
    </row>
    <row r="353">
      <c r="A353" s="21">
        <v>103.98</v>
      </c>
      <c r="B353" s="3" t="str">
        <f t="shared" si="1"/>
        <v>#REF!</v>
      </c>
    </row>
    <row r="354">
      <c r="A354" s="21">
        <v>104.26</v>
      </c>
      <c r="B354" s="3" t="str">
        <f t="shared" si="1"/>
        <v>#REF!</v>
      </c>
    </row>
    <row r="355">
      <c r="A355" s="21">
        <v>103.18</v>
      </c>
      <c r="B355" s="3" t="str">
        <f t="shared" si="1"/>
        <v>#REF!</v>
      </c>
    </row>
    <row r="356">
      <c r="A356" s="21">
        <v>104.2</v>
      </c>
      <c r="B356" s="3" t="str">
        <f t="shared" si="1"/>
        <v>#REF!</v>
      </c>
    </row>
    <row r="357">
      <c r="A357" s="25">
        <f>+0.17</f>
        <v>0.17</v>
      </c>
      <c r="B357" s="3" t="str">
        <f t="shared" si="1"/>
        <v>#REF!</v>
      </c>
    </row>
    <row r="358">
      <c r="A358" s="25">
        <f>+0.16%</f>
        <v>0.0016</v>
      </c>
      <c r="B358" s="3" t="str">
        <f t="shared" si="1"/>
        <v>#REF!</v>
      </c>
    </row>
    <row r="359">
      <c r="A359" s="26">
        <v>175646.0</v>
      </c>
      <c r="B359" s="3" t="str">
        <f t="shared" si="1"/>
        <v>#REF!</v>
      </c>
    </row>
    <row r="360">
      <c r="A360" s="26">
        <v>260264.0</v>
      </c>
      <c r="B360" s="3" t="str">
        <f t="shared" si="1"/>
        <v>#REF!</v>
      </c>
    </row>
    <row r="361">
      <c r="A361" s="27">
        <v>41404.0</v>
      </c>
      <c r="B361" s="3" t="str">
        <f t="shared" si="1"/>
        <v>#REF!</v>
      </c>
    </row>
    <row r="362">
      <c r="A362" s="28">
        <v>104.05</v>
      </c>
      <c r="B362" s="3" t="str">
        <f t="shared" si="1"/>
        <v>#REF!</v>
      </c>
    </row>
    <row r="363">
      <c r="A363" s="28">
        <v>104.2</v>
      </c>
      <c r="B363" s="3" t="str">
        <f t="shared" si="1"/>
        <v>#REF!</v>
      </c>
    </row>
    <row r="364">
      <c r="A364" s="28">
        <v>101.39</v>
      </c>
      <c r="B364" s="3" t="str">
        <f t="shared" si="1"/>
        <v>#REF!</v>
      </c>
    </row>
    <row r="365">
      <c r="A365" s="28">
        <v>103.65</v>
      </c>
      <c r="B365" s="3" t="str">
        <f t="shared" si="1"/>
        <v>#REF!</v>
      </c>
    </row>
    <row r="366">
      <c r="A366" s="21">
        <v>-0.55</v>
      </c>
      <c r="B366" s="3" t="str">
        <f t="shared" si="1"/>
        <v>#REF!</v>
      </c>
    </row>
    <row r="367">
      <c r="A367" s="22">
        <v>-0.0053</v>
      </c>
      <c r="B367" s="3" t="str">
        <f t="shared" si="1"/>
        <v>#REF!</v>
      </c>
    </row>
    <row r="368">
      <c r="A368" s="24">
        <v>192383.0</v>
      </c>
      <c r="B368" s="3" t="str">
        <f t="shared" si="1"/>
        <v>#REF!</v>
      </c>
    </row>
    <row r="369">
      <c r="A369" s="24">
        <v>273140.0</v>
      </c>
      <c r="B369" s="3" t="str">
        <f t="shared" si="1"/>
        <v>#REF!</v>
      </c>
    </row>
    <row r="370">
      <c r="A370" s="23">
        <v>41407.0</v>
      </c>
      <c r="B370" s="3" t="str">
        <f t="shared" si="1"/>
        <v>#REF!</v>
      </c>
    </row>
    <row r="371">
      <c r="A371" s="21">
        <v>103.31</v>
      </c>
      <c r="B371" s="3" t="str">
        <f t="shared" si="1"/>
        <v>#REF!</v>
      </c>
    </row>
    <row r="372">
      <c r="A372" s="21">
        <v>103.62</v>
      </c>
      <c r="B372" s="3" t="str">
        <f t="shared" si="1"/>
        <v>#REF!</v>
      </c>
    </row>
    <row r="373">
      <c r="A373" s="21">
        <v>102.09</v>
      </c>
      <c r="B373" s="3" t="str">
        <f t="shared" si="1"/>
        <v>#REF!</v>
      </c>
    </row>
    <row r="374">
      <c r="A374" s="21">
        <v>102.64</v>
      </c>
      <c r="B374" s="3" t="str">
        <f t="shared" si="1"/>
        <v>#REF!</v>
      </c>
    </row>
    <row r="375">
      <c r="A375" s="21">
        <v>-1.01</v>
      </c>
      <c r="B375" s="3" t="str">
        <f t="shared" si="1"/>
        <v>#REF!</v>
      </c>
    </row>
    <row r="376">
      <c r="A376" s="22">
        <v>-0.0097</v>
      </c>
      <c r="B376" s="3" t="str">
        <f t="shared" si="1"/>
        <v>#REF!</v>
      </c>
    </row>
    <row r="377">
      <c r="A377" s="24">
        <v>179242.0</v>
      </c>
      <c r="B377" s="3" t="str">
        <f t="shared" si="1"/>
        <v>#REF!</v>
      </c>
    </row>
    <row r="378">
      <c r="A378" s="24">
        <v>278279.0</v>
      </c>
      <c r="B378" s="3" t="str">
        <f t="shared" si="1"/>
        <v>#REF!</v>
      </c>
    </row>
    <row r="379">
      <c r="A379" s="23">
        <v>41408.0</v>
      </c>
      <c r="B379" s="3" t="str">
        <f t="shared" si="1"/>
        <v>#REF!</v>
      </c>
    </row>
    <row r="380">
      <c r="A380" s="21">
        <v>102.64</v>
      </c>
      <c r="B380" s="3" t="str">
        <f t="shared" si="1"/>
        <v>#REF!</v>
      </c>
    </row>
    <row r="381">
      <c r="A381" s="21">
        <v>102.9</v>
      </c>
      <c r="B381" s="3" t="str">
        <f t="shared" si="1"/>
        <v>#REF!</v>
      </c>
    </row>
    <row r="382">
      <c r="A382" s="21">
        <v>101.91</v>
      </c>
      <c r="B382" s="3" t="str">
        <f t="shared" si="1"/>
        <v>#REF!</v>
      </c>
    </row>
    <row r="383">
      <c r="A383" s="21">
        <v>102.51</v>
      </c>
      <c r="B383" s="3" t="str">
        <f t="shared" si="1"/>
        <v>#REF!</v>
      </c>
    </row>
    <row r="384">
      <c r="A384" s="21">
        <v>-0.13</v>
      </c>
      <c r="B384" s="3" t="str">
        <f t="shared" si="1"/>
        <v>#REF!</v>
      </c>
    </row>
    <row r="385">
      <c r="A385" s="22">
        <v>-0.0013</v>
      </c>
      <c r="B385" s="3" t="str">
        <f t="shared" si="1"/>
        <v>#REF!</v>
      </c>
    </row>
    <row r="386">
      <c r="A386" s="24">
        <v>225552.0</v>
      </c>
      <c r="B386" s="3" t="str">
        <f t="shared" si="1"/>
        <v>#REF!</v>
      </c>
    </row>
    <row r="387">
      <c r="A387" s="24">
        <v>277083.0</v>
      </c>
      <c r="B387" s="3" t="str">
        <f t="shared" si="1"/>
        <v>#REF!</v>
      </c>
    </row>
    <row r="388">
      <c r="A388" s="23">
        <v>41409.0</v>
      </c>
      <c r="B388" s="3" t="str">
        <f t="shared" si="1"/>
        <v>#REF!</v>
      </c>
    </row>
    <row r="389">
      <c r="A389" s="21">
        <v>102.58</v>
      </c>
      <c r="B389" s="3" t="str">
        <f t="shared" si="1"/>
        <v>#REF!</v>
      </c>
    </row>
    <row r="390">
      <c r="A390" s="21">
        <v>103.65</v>
      </c>
      <c r="B390" s="3" t="str">
        <f t="shared" si="1"/>
        <v>#REF!</v>
      </c>
    </row>
    <row r="391">
      <c r="A391" s="21">
        <v>100.91</v>
      </c>
      <c r="B391" s="3" t="str">
        <f t="shared" si="1"/>
        <v>#REF!</v>
      </c>
    </row>
    <row r="392">
      <c r="A392" s="21">
        <v>103.5</v>
      </c>
      <c r="B392" s="3" t="str">
        <f t="shared" si="1"/>
        <v>#REF!</v>
      </c>
    </row>
    <row r="393">
      <c r="A393" s="25">
        <f>+0.99</f>
        <v>0.99</v>
      </c>
      <c r="B393" s="3" t="str">
        <f t="shared" si="1"/>
        <v>#REF!</v>
      </c>
    </row>
    <row r="394">
      <c r="A394" s="25">
        <f>+0.97%</f>
        <v>0.0097</v>
      </c>
      <c r="B394" s="3" t="str">
        <f t="shared" si="1"/>
        <v>#REF!</v>
      </c>
    </row>
    <row r="395">
      <c r="A395" s="26">
        <v>321412.0</v>
      </c>
      <c r="B395" s="3" t="str">
        <f t="shared" si="1"/>
        <v>#REF!</v>
      </c>
    </row>
    <row r="396">
      <c r="A396" s="26">
        <v>276982.0</v>
      </c>
      <c r="B396" s="3" t="str">
        <f t="shared" si="1"/>
        <v>#REF!</v>
      </c>
    </row>
    <row r="397">
      <c r="A397" s="27">
        <v>41410.0</v>
      </c>
      <c r="B397" s="3" t="str">
        <f t="shared" si="1"/>
        <v>#REF!</v>
      </c>
    </row>
    <row r="398">
      <c r="A398" s="28">
        <v>103.6</v>
      </c>
      <c r="B398" s="3" t="str">
        <f t="shared" si="1"/>
        <v>#REF!</v>
      </c>
    </row>
    <row r="399">
      <c r="A399" s="28">
        <v>104.28</v>
      </c>
      <c r="B399" s="3" t="str">
        <f t="shared" si="1"/>
        <v>#REF!</v>
      </c>
    </row>
    <row r="400">
      <c r="A400" s="28">
        <v>102.74</v>
      </c>
      <c r="B400" s="3" t="str">
        <f t="shared" si="1"/>
        <v>#REF!</v>
      </c>
    </row>
    <row r="401">
      <c r="A401" s="28">
        <v>103.78</v>
      </c>
      <c r="B401" s="3" t="str">
        <f t="shared" si="1"/>
        <v>#REF!</v>
      </c>
    </row>
    <row r="402">
      <c r="A402" s="25">
        <f>+0.28</f>
        <v>0.28</v>
      </c>
      <c r="B402" s="3" t="str">
        <f t="shared" si="1"/>
        <v>#REF!</v>
      </c>
    </row>
    <row r="403">
      <c r="A403" s="25">
        <f>+0.27%</f>
        <v>0.0027</v>
      </c>
      <c r="B403" s="3" t="str">
        <f t="shared" si="1"/>
        <v>#REF!</v>
      </c>
    </row>
    <row r="404">
      <c r="A404" s="26">
        <v>257687.0</v>
      </c>
      <c r="B404" s="3" t="str">
        <f t="shared" si="1"/>
        <v>#REF!</v>
      </c>
    </row>
    <row r="405">
      <c r="A405" s="26">
        <v>303423.0</v>
      </c>
      <c r="B405" s="3" t="str">
        <f t="shared" si="1"/>
        <v>#REF!</v>
      </c>
    </row>
    <row r="406">
      <c r="A406" s="27">
        <v>41411.0</v>
      </c>
      <c r="B406" s="3" t="str">
        <f t="shared" si="1"/>
        <v>#REF!</v>
      </c>
    </row>
    <row r="407">
      <c r="A407" s="28">
        <v>103.87</v>
      </c>
      <c r="B407" s="3" t="str">
        <f t="shared" si="1"/>
        <v>#REF!</v>
      </c>
    </row>
    <row r="408">
      <c r="A408" s="28">
        <v>104.87</v>
      </c>
      <c r="B408" s="3" t="str">
        <f t="shared" si="1"/>
        <v>#REF!</v>
      </c>
    </row>
    <row r="409">
      <c r="A409" s="28">
        <v>103.35</v>
      </c>
      <c r="B409" s="3" t="str">
        <f t="shared" si="1"/>
        <v>#REF!</v>
      </c>
    </row>
    <row r="410">
      <c r="A410" s="28">
        <v>104.64</v>
      </c>
      <c r="B410" s="3" t="str">
        <f t="shared" si="1"/>
        <v>#REF!</v>
      </c>
    </row>
    <row r="411">
      <c r="A411" s="25">
        <f>+0.86</f>
        <v>0.86</v>
      </c>
      <c r="B411" s="3" t="str">
        <f t="shared" si="1"/>
        <v>#REF!</v>
      </c>
    </row>
    <row r="412">
      <c r="A412" s="25">
        <f>+0.83%</f>
        <v>0.0083</v>
      </c>
      <c r="B412" s="3" t="str">
        <f t="shared" si="1"/>
        <v>#REF!</v>
      </c>
    </row>
    <row r="413">
      <c r="A413" s="26">
        <v>193728.0</v>
      </c>
      <c r="B413" s="3" t="str">
        <f t="shared" si="1"/>
        <v>#REF!</v>
      </c>
    </row>
    <row r="414">
      <c r="A414" s="26">
        <v>307784.0</v>
      </c>
      <c r="B414" s="3" t="str">
        <f t="shared" si="1"/>
        <v>#REF!</v>
      </c>
    </row>
    <row r="415">
      <c r="A415" s="27">
        <v>41414.0</v>
      </c>
      <c r="B415" s="3" t="str">
        <f t="shared" si="1"/>
        <v>#REF!</v>
      </c>
    </row>
    <row r="416">
      <c r="A416" s="28">
        <v>104.75</v>
      </c>
      <c r="B416" s="3" t="str">
        <f t="shared" si="1"/>
        <v>#REF!</v>
      </c>
    </row>
    <row r="417">
      <c r="A417" s="28">
        <v>105.31</v>
      </c>
      <c r="B417" s="3" t="str">
        <f t="shared" si="1"/>
        <v>#REF!</v>
      </c>
    </row>
    <row r="418">
      <c r="A418" s="28">
        <v>103.83</v>
      </c>
      <c r="B418" s="3" t="str">
        <f t="shared" si="1"/>
        <v>#REF!</v>
      </c>
    </row>
    <row r="419">
      <c r="A419" s="28">
        <v>104.8</v>
      </c>
      <c r="B419" s="3" t="str">
        <f t="shared" si="1"/>
        <v>#REF!</v>
      </c>
    </row>
    <row r="420">
      <c r="A420" s="25">
        <f>+0.16</f>
        <v>0.16</v>
      </c>
      <c r="B420" s="3" t="str">
        <f t="shared" si="1"/>
        <v>#REF!</v>
      </c>
    </row>
    <row r="421">
      <c r="A421" s="25">
        <f>+0.15%</f>
        <v>0.0015</v>
      </c>
      <c r="B421" s="3" t="str">
        <f t="shared" si="1"/>
        <v>#REF!</v>
      </c>
    </row>
    <row r="422">
      <c r="A422" s="26">
        <v>164956.0</v>
      </c>
      <c r="B422" s="3" t="str">
        <f t="shared" si="1"/>
        <v>#REF!</v>
      </c>
    </row>
    <row r="423">
      <c r="A423" s="26">
        <v>302964.0</v>
      </c>
      <c r="B423" s="3" t="str">
        <f t="shared" si="1"/>
        <v>#REF!</v>
      </c>
    </row>
    <row r="424">
      <c r="A424" s="27">
        <v>41415.0</v>
      </c>
      <c r="B424" s="3" t="str">
        <f t="shared" si="1"/>
        <v>#REF!</v>
      </c>
    </row>
    <row r="425">
      <c r="A425" s="28">
        <v>104.78</v>
      </c>
      <c r="B425" s="3" t="str">
        <f t="shared" si="1"/>
        <v>#REF!</v>
      </c>
    </row>
    <row r="426">
      <c r="A426" s="28">
        <v>105.15</v>
      </c>
      <c r="B426" s="3" t="str">
        <f t="shared" si="1"/>
        <v>#REF!</v>
      </c>
    </row>
    <row r="427">
      <c r="A427" s="28">
        <v>103.51</v>
      </c>
      <c r="B427" s="3" t="str">
        <f t="shared" si="1"/>
        <v>#REF!</v>
      </c>
    </row>
    <row r="428">
      <c r="A428" s="28">
        <v>103.91</v>
      </c>
      <c r="B428" s="3" t="str">
        <f t="shared" si="1"/>
        <v>#REF!</v>
      </c>
    </row>
    <row r="429">
      <c r="A429" s="21">
        <v>-0.89</v>
      </c>
      <c r="B429" s="3" t="str">
        <f t="shared" si="1"/>
        <v>#REF!</v>
      </c>
    </row>
    <row r="430">
      <c r="A430" s="22">
        <v>-0.0085</v>
      </c>
      <c r="B430" s="3" t="str">
        <f t="shared" si="1"/>
        <v>#REF!</v>
      </c>
    </row>
    <row r="431">
      <c r="A431" s="24">
        <v>179064.0</v>
      </c>
      <c r="B431" s="3" t="str">
        <f t="shared" si="1"/>
        <v>#REF!</v>
      </c>
    </row>
    <row r="432">
      <c r="A432" s="24">
        <v>296999.0</v>
      </c>
      <c r="B432" s="3" t="str">
        <f t="shared" si="1"/>
        <v>#REF!</v>
      </c>
    </row>
    <row r="433">
      <c r="A433" s="23">
        <v>41416.0</v>
      </c>
      <c r="B433" s="3" t="str">
        <f t="shared" si="1"/>
        <v>#REF!</v>
      </c>
    </row>
    <row r="434">
      <c r="A434" s="21">
        <v>103.52</v>
      </c>
      <c r="B434" s="3" t="str">
        <f t="shared" si="1"/>
        <v>#REF!</v>
      </c>
    </row>
    <row r="435">
      <c r="A435" s="21">
        <v>103.79</v>
      </c>
      <c r="B435" s="3" t="str">
        <f t="shared" si="1"/>
        <v>#REF!</v>
      </c>
    </row>
    <row r="436">
      <c r="A436" s="21">
        <v>102.22</v>
      </c>
      <c r="B436" s="3" t="str">
        <f t="shared" si="1"/>
        <v>#REF!</v>
      </c>
    </row>
    <row r="437">
      <c r="A437" s="21">
        <v>102.6</v>
      </c>
      <c r="B437" s="3" t="str">
        <f t="shared" si="1"/>
        <v>#REF!</v>
      </c>
    </row>
    <row r="438">
      <c r="A438" s="21">
        <v>-1.31</v>
      </c>
      <c r="B438" s="3" t="str">
        <f t="shared" si="1"/>
        <v>#REF!</v>
      </c>
    </row>
    <row r="439">
      <c r="A439" s="22">
        <v>-0.0126</v>
      </c>
      <c r="B439" s="3" t="str">
        <f t="shared" si="1"/>
        <v>#REF!</v>
      </c>
    </row>
    <row r="440">
      <c r="A440" s="24">
        <v>207418.0</v>
      </c>
      <c r="B440" s="3" t="str">
        <f t="shared" si="1"/>
        <v>#REF!</v>
      </c>
    </row>
    <row r="441">
      <c r="A441" s="24">
        <v>289477.0</v>
      </c>
      <c r="B441" s="3" t="str">
        <f t="shared" si="1"/>
        <v>#REF!</v>
      </c>
    </row>
    <row r="442">
      <c r="A442" s="23">
        <v>41417.0</v>
      </c>
      <c r="B442" s="3" t="str">
        <f t="shared" si="1"/>
        <v>#REF!</v>
      </c>
    </row>
    <row r="443">
      <c r="A443" s="21">
        <v>102.25</v>
      </c>
      <c r="B443" s="3" t="str">
        <f t="shared" si="1"/>
        <v>#REF!</v>
      </c>
    </row>
    <row r="444">
      <c r="A444" s="21">
        <v>102.68</v>
      </c>
      <c r="B444" s="3" t="str">
        <f t="shared" si="1"/>
        <v>#REF!</v>
      </c>
    </row>
    <row r="445">
      <c r="A445" s="21">
        <v>100.64</v>
      </c>
      <c r="B445" s="3" t="str">
        <f t="shared" si="1"/>
        <v>#REF!</v>
      </c>
    </row>
    <row r="446">
      <c r="A446" s="21">
        <v>102.44</v>
      </c>
      <c r="B446" s="3" t="str">
        <f t="shared" si="1"/>
        <v>#REF!</v>
      </c>
    </row>
    <row r="447">
      <c r="A447" s="21">
        <v>-0.16</v>
      </c>
      <c r="B447" s="3" t="str">
        <f t="shared" si="1"/>
        <v>#REF!</v>
      </c>
    </row>
    <row r="448">
      <c r="A448" s="22">
        <v>-0.0016</v>
      </c>
      <c r="B448" s="3" t="str">
        <f t="shared" si="1"/>
        <v>#REF!</v>
      </c>
    </row>
    <row r="449">
      <c r="A449" s="24">
        <v>230367.0</v>
      </c>
      <c r="B449" s="3" t="str">
        <f t="shared" si="1"/>
        <v>#REF!</v>
      </c>
    </row>
    <row r="450">
      <c r="A450" s="24">
        <v>281852.0</v>
      </c>
      <c r="B450" s="3" t="str">
        <f t="shared" si="1"/>
        <v>#REF!</v>
      </c>
    </row>
    <row r="451">
      <c r="A451" s="23">
        <v>41418.0</v>
      </c>
      <c r="B451" s="3" t="str">
        <f t="shared" si="1"/>
        <v>#REF!</v>
      </c>
    </row>
    <row r="452">
      <c r="A452" s="21">
        <v>102.55</v>
      </c>
      <c r="B452" s="3" t="str">
        <f t="shared" si="1"/>
        <v>#REF!</v>
      </c>
    </row>
    <row r="453">
      <c r="A453" s="21">
        <v>102.79</v>
      </c>
      <c r="B453" s="3" t="str">
        <f t="shared" si="1"/>
        <v>#REF!</v>
      </c>
    </row>
    <row r="454">
      <c r="A454" s="21">
        <v>101.65</v>
      </c>
      <c r="B454" s="3" t="str">
        <f t="shared" si="1"/>
        <v>#REF!</v>
      </c>
    </row>
    <row r="455">
      <c r="A455" s="21">
        <v>102.64</v>
      </c>
      <c r="B455" s="3" t="str">
        <f t="shared" si="1"/>
        <v>#REF!</v>
      </c>
    </row>
    <row r="456">
      <c r="A456" s="25">
        <f>+0.2</f>
        <v>0.2</v>
      </c>
      <c r="B456" s="3" t="str">
        <f t="shared" si="1"/>
        <v>#REF!</v>
      </c>
    </row>
    <row r="457">
      <c r="A457" s="25">
        <f>+0.2%</f>
        <v>0.002</v>
      </c>
      <c r="B457" s="3" t="str">
        <f t="shared" si="1"/>
        <v>#REF!</v>
      </c>
    </row>
    <row r="458">
      <c r="A458" s="26">
        <v>136588.0</v>
      </c>
      <c r="B458" s="3" t="str">
        <f t="shared" si="1"/>
        <v>#REF!</v>
      </c>
    </row>
    <row r="459">
      <c r="A459" s="26">
        <v>267598.0</v>
      </c>
      <c r="B459" s="3" t="str">
        <f t="shared" si="1"/>
        <v>#REF!</v>
      </c>
    </row>
    <row r="460">
      <c r="A460" s="27">
        <v>41421.0</v>
      </c>
      <c r="B460" s="3" t="str">
        <f t="shared" si="1"/>
        <v>#REF!</v>
      </c>
    </row>
    <row r="461">
      <c r="A461" s="28">
        <v>102.52</v>
      </c>
      <c r="B461" s="3" t="str">
        <f t="shared" si="1"/>
        <v>#REF!</v>
      </c>
    </row>
    <row r="462">
      <c r="A462" s="28">
        <v>102.65</v>
      </c>
      <c r="B462" s="3" t="str">
        <f t="shared" si="1"/>
        <v>#REF!</v>
      </c>
    </row>
    <row r="463">
      <c r="A463" s="28">
        <v>102.1</v>
      </c>
      <c r="B463" s="3" t="str">
        <f t="shared" si="1"/>
        <v>#REF!</v>
      </c>
    </row>
    <row r="464">
      <c r="A464" s="28">
        <v>102.62</v>
      </c>
      <c r="B464" s="3" t="str">
        <f t="shared" si="1"/>
        <v>#REF!</v>
      </c>
    </row>
    <row r="465">
      <c r="A465" s="21">
        <v>-0.02</v>
      </c>
      <c r="B465" s="3" t="str">
        <f t="shared" si="1"/>
        <v>#REF!</v>
      </c>
    </row>
    <row r="466">
      <c r="A466" s="22">
        <v>-2.0E-4</v>
      </c>
      <c r="B466" s="3" t="str">
        <f t="shared" si="1"/>
        <v>#REF!</v>
      </c>
    </row>
    <row r="467">
      <c r="A467" s="24">
        <v>21120.0</v>
      </c>
      <c r="B467" s="3" t="str">
        <f t="shared" si="1"/>
        <v>#REF!</v>
      </c>
    </row>
    <row r="468">
      <c r="A468" s="24">
        <v>267159.0</v>
      </c>
      <c r="B468" s="3" t="str">
        <f t="shared" si="1"/>
        <v>#REF!</v>
      </c>
    </row>
    <row r="469">
      <c r="A469" s="23">
        <v>41422.0</v>
      </c>
      <c r="B469" s="3" t="str">
        <f t="shared" si="1"/>
        <v>#REF!</v>
      </c>
    </row>
    <row r="470">
      <c r="A470" s="21">
        <v>102.51</v>
      </c>
      <c r="B470" s="3" t="str">
        <f t="shared" si="1"/>
        <v>#REF!</v>
      </c>
    </row>
    <row r="471">
      <c r="A471" s="21">
        <v>104.69</v>
      </c>
      <c r="B471" s="3" t="str">
        <f t="shared" si="1"/>
        <v>#REF!</v>
      </c>
    </row>
    <row r="472">
      <c r="A472" s="21">
        <v>102.48</v>
      </c>
      <c r="B472" s="3" t="str">
        <f t="shared" si="1"/>
        <v>#REF!</v>
      </c>
    </row>
    <row r="473">
      <c r="A473" s="21">
        <v>104.23</v>
      </c>
      <c r="B473" s="3" t="str">
        <f t="shared" si="1"/>
        <v>#REF!</v>
      </c>
    </row>
    <row r="474">
      <c r="A474" s="25">
        <f>+1.61</f>
        <v>1.61</v>
      </c>
      <c r="B474" s="3" t="str">
        <f t="shared" si="1"/>
        <v>#REF!</v>
      </c>
    </row>
    <row r="475">
      <c r="A475" s="25">
        <f>+1.57%</f>
        <v>0.0157</v>
      </c>
      <c r="B475" s="3" t="str">
        <f t="shared" si="1"/>
        <v>#REF!</v>
      </c>
    </row>
    <row r="476">
      <c r="A476" s="26">
        <v>195121.0</v>
      </c>
      <c r="B476" s="3" t="str">
        <f t="shared" si="1"/>
        <v>#REF!</v>
      </c>
    </row>
    <row r="477">
      <c r="A477" s="26">
        <v>263350.0</v>
      </c>
      <c r="B477" s="3" t="str">
        <f t="shared" si="1"/>
        <v>#REF!</v>
      </c>
    </row>
    <row r="478">
      <c r="A478" s="27">
        <v>41423.0</v>
      </c>
      <c r="B478" s="3" t="str">
        <f t="shared" si="1"/>
        <v>#REF!</v>
      </c>
    </row>
    <row r="479">
      <c r="A479" s="28">
        <v>104.32</v>
      </c>
      <c r="B479" s="3" t="str">
        <f t="shared" si="1"/>
        <v>#REF!</v>
      </c>
    </row>
    <row r="480">
      <c r="A480" s="28">
        <v>104.37</v>
      </c>
      <c r="B480" s="3" t="str">
        <f t="shared" si="1"/>
        <v>#REF!</v>
      </c>
    </row>
    <row r="481">
      <c r="A481" s="28">
        <v>102.17</v>
      </c>
      <c r="B481" s="3" t="str">
        <f t="shared" si="1"/>
        <v>#REF!</v>
      </c>
    </row>
    <row r="482">
      <c r="A482" s="28">
        <v>102.43</v>
      </c>
      <c r="B482" s="3" t="str">
        <f t="shared" si="1"/>
        <v>#REF!</v>
      </c>
    </row>
    <row r="483">
      <c r="A483" s="21">
        <v>-1.8</v>
      </c>
      <c r="B483" s="3" t="str">
        <f t="shared" si="1"/>
        <v>#REF!</v>
      </c>
    </row>
    <row r="484">
      <c r="A484" s="22">
        <v>-0.0173</v>
      </c>
      <c r="B484" s="3" t="str">
        <f t="shared" si="1"/>
        <v>#REF!</v>
      </c>
    </row>
    <row r="485">
      <c r="A485" s="24">
        <v>209646.0</v>
      </c>
      <c r="B485" s="3" t="str">
        <f t="shared" si="1"/>
        <v>#REF!</v>
      </c>
    </row>
    <row r="486">
      <c r="A486" s="24">
        <v>247909.0</v>
      </c>
      <c r="B486" s="3" t="str">
        <f t="shared" si="1"/>
        <v>#REF!</v>
      </c>
    </row>
    <row r="487">
      <c r="A487" s="23">
        <v>41424.0</v>
      </c>
      <c r="B487" s="3" t="str">
        <f t="shared" si="1"/>
        <v>#REF!</v>
      </c>
    </row>
    <row r="488">
      <c r="A488" s="21">
        <v>102.4</v>
      </c>
      <c r="B488" s="3" t="str">
        <f t="shared" si="1"/>
        <v>#REF!</v>
      </c>
    </row>
    <row r="489">
      <c r="A489" s="21">
        <v>102.85</v>
      </c>
      <c r="B489" s="3" t="str">
        <f t="shared" si="1"/>
        <v>#REF!</v>
      </c>
    </row>
    <row r="490">
      <c r="A490" s="21">
        <v>101.08</v>
      </c>
      <c r="B490" s="3" t="str">
        <f t="shared" si="1"/>
        <v>#REF!</v>
      </c>
    </row>
    <row r="491">
      <c r="A491" s="21">
        <v>102.19</v>
      </c>
      <c r="B491" s="3" t="str">
        <f t="shared" si="1"/>
        <v>#REF!</v>
      </c>
    </row>
    <row r="492">
      <c r="A492" s="21">
        <v>-0.24</v>
      </c>
      <c r="B492" s="3" t="str">
        <f t="shared" si="1"/>
        <v>#REF!</v>
      </c>
    </row>
    <row r="493">
      <c r="A493" s="22">
        <v>-0.0023</v>
      </c>
      <c r="B493" s="3" t="str">
        <f t="shared" si="1"/>
        <v>#REF!</v>
      </c>
    </row>
    <row r="494">
      <c r="A494" s="24">
        <v>232888.0</v>
      </c>
      <c r="B494" s="3" t="str">
        <f t="shared" si="1"/>
        <v>#REF!</v>
      </c>
    </row>
    <row r="495">
      <c r="A495" s="24">
        <v>237965.0</v>
      </c>
      <c r="B495" s="3" t="str">
        <f t="shared" si="1"/>
        <v>#REF!</v>
      </c>
    </row>
    <row r="496">
      <c r="A496" s="23">
        <v>41425.0</v>
      </c>
      <c r="B496" s="3" t="str">
        <f t="shared" si="1"/>
        <v>#REF!</v>
      </c>
    </row>
    <row r="497">
      <c r="A497" s="21">
        <v>102.12</v>
      </c>
      <c r="B497" s="3" t="str">
        <f t="shared" si="1"/>
        <v>#REF!</v>
      </c>
    </row>
    <row r="498">
      <c r="A498" s="21">
        <v>102.38</v>
      </c>
      <c r="B498" s="3" t="str">
        <f t="shared" si="1"/>
        <v>#REF!</v>
      </c>
    </row>
    <row r="499">
      <c r="A499" s="21">
        <v>100.03</v>
      </c>
      <c r="B499" s="3" t="str">
        <f t="shared" si="1"/>
        <v>#REF!</v>
      </c>
    </row>
    <row r="500">
      <c r="A500" s="21">
        <v>100.39</v>
      </c>
      <c r="B500" s="3" t="str">
        <f t="shared" si="1"/>
        <v>#REF!</v>
      </c>
    </row>
    <row r="501">
      <c r="A501" s="21">
        <v>-1.8</v>
      </c>
      <c r="B501" s="3" t="str">
        <f t="shared" si="1"/>
        <v>#REF!</v>
      </c>
    </row>
    <row r="502">
      <c r="A502" s="22">
        <v>-0.0176</v>
      </c>
      <c r="B502" s="3" t="str">
        <f t="shared" si="1"/>
        <v>#REF!</v>
      </c>
    </row>
    <row r="503">
      <c r="A503" s="24">
        <v>215238.0</v>
      </c>
      <c r="B503" s="3" t="str">
        <f t="shared" si="1"/>
        <v>#REF!</v>
      </c>
    </row>
    <row r="504">
      <c r="A504" s="24">
        <v>225702.0</v>
      </c>
      <c r="B504" s="3" t="str">
        <f t="shared" si="1"/>
        <v>#REF!</v>
      </c>
    </row>
    <row r="505">
      <c r="A505" s="23">
        <v>41428.0</v>
      </c>
      <c r="B505" s="3" t="str">
        <f t="shared" si="1"/>
        <v>#REF!</v>
      </c>
    </row>
    <row r="506">
      <c r="A506" s="21">
        <v>100.15</v>
      </c>
      <c r="B506" s="3" t="str">
        <f t="shared" si="1"/>
        <v>#REF!</v>
      </c>
    </row>
    <row r="507">
      <c r="A507" s="21">
        <v>102.48</v>
      </c>
      <c r="B507" s="3" t="str">
        <f t="shared" si="1"/>
        <v>#REF!</v>
      </c>
    </row>
    <row r="508">
      <c r="A508" s="21">
        <v>99.66</v>
      </c>
      <c r="B508" s="3" t="str">
        <f t="shared" si="1"/>
        <v>#REF!</v>
      </c>
    </row>
    <row r="509">
      <c r="A509" s="21">
        <v>102.06</v>
      </c>
      <c r="B509" s="3" t="str">
        <f t="shared" si="1"/>
        <v>#REF!</v>
      </c>
    </row>
    <row r="510">
      <c r="A510" s="25">
        <f>+1.67</f>
        <v>1.67</v>
      </c>
      <c r="B510" s="3" t="str">
        <f t="shared" si="1"/>
        <v>#REF!</v>
      </c>
    </row>
    <row r="511">
      <c r="A511" s="25">
        <f>+1.66%</f>
        <v>0.0166</v>
      </c>
      <c r="B511" s="3" t="str">
        <f t="shared" si="1"/>
        <v>#REF!</v>
      </c>
    </row>
    <row r="512">
      <c r="A512" s="26">
        <v>255705.0</v>
      </c>
      <c r="B512" s="3" t="str">
        <f t="shared" si="1"/>
        <v>#REF!</v>
      </c>
    </row>
    <row r="513">
      <c r="A513" s="26">
        <v>216490.0</v>
      </c>
      <c r="B513" s="3" t="str">
        <f t="shared" si="1"/>
        <v>#REF!</v>
      </c>
    </row>
    <row r="514">
      <c r="A514" s="27">
        <v>41429.0</v>
      </c>
      <c r="B514" s="3" t="str">
        <f t="shared" si="1"/>
        <v>#REF!</v>
      </c>
    </row>
    <row r="515">
      <c r="A515" s="28">
        <v>102.02</v>
      </c>
      <c r="B515" s="3" t="str">
        <f t="shared" si="1"/>
        <v>#REF!</v>
      </c>
    </row>
    <row r="516">
      <c r="A516" s="28">
        <v>103.58</v>
      </c>
      <c r="B516" s="3" t="str">
        <f t="shared" si="1"/>
        <v>#REF!</v>
      </c>
    </row>
    <row r="517">
      <c r="A517" s="28">
        <v>101.47</v>
      </c>
      <c r="B517" s="3" t="str">
        <f t="shared" si="1"/>
        <v>#REF!</v>
      </c>
    </row>
    <row r="518">
      <c r="A518" s="28">
        <v>103.24</v>
      </c>
      <c r="B518" s="3" t="str">
        <f t="shared" si="1"/>
        <v>#REF!</v>
      </c>
    </row>
    <row r="519">
      <c r="A519" s="25">
        <f>+1.18</f>
        <v>1.18</v>
      </c>
      <c r="B519" s="3" t="str">
        <f t="shared" si="1"/>
        <v>#REF!</v>
      </c>
    </row>
    <row r="520">
      <c r="A520" s="25">
        <f>+1.16%</f>
        <v>0.0116</v>
      </c>
      <c r="B520" s="3" t="str">
        <f t="shared" si="1"/>
        <v>#REF!</v>
      </c>
    </row>
    <row r="521">
      <c r="A521" s="26">
        <v>300761.0</v>
      </c>
      <c r="B521" s="3" t="str">
        <f t="shared" si="1"/>
        <v>#REF!</v>
      </c>
    </row>
    <row r="522">
      <c r="A522" s="26">
        <v>185583.0</v>
      </c>
      <c r="B522" s="3" t="str">
        <f t="shared" si="1"/>
        <v>#REF!</v>
      </c>
    </row>
    <row r="523">
      <c r="A523" s="27">
        <v>41430.0</v>
      </c>
      <c r="B523" s="3" t="str">
        <f t="shared" si="1"/>
        <v>#REF!</v>
      </c>
    </row>
    <row r="524">
      <c r="A524" s="28">
        <v>103.48</v>
      </c>
      <c r="B524" s="3" t="str">
        <f t="shared" si="1"/>
        <v>#REF!</v>
      </c>
    </row>
    <row r="525">
      <c r="A525" s="28">
        <v>104.07</v>
      </c>
      <c r="B525" s="3" t="str">
        <f t="shared" si="1"/>
        <v>#REF!</v>
      </c>
    </row>
    <row r="526">
      <c r="A526" s="28">
        <v>102.85</v>
      </c>
      <c r="B526" s="3" t="str">
        <f t="shared" si="1"/>
        <v>#REF!</v>
      </c>
    </row>
    <row r="527">
      <c r="A527" s="28">
        <v>103.04</v>
      </c>
      <c r="B527" s="3" t="str">
        <f t="shared" si="1"/>
        <v>#REF!</v>
      </c>
    </row>
    <row r="528">
      <c r="A528" s="21">
        <v>-0.2</v>
      </c>
      <c r="B528" s="3" t="str">
        <f t="shared" si="1"/>
        <v>#REF!</v>
      </c>
    </row>
    <row r="529">
      <c r="A529" s="22">
        <v>-0.0019</v>
      </c>
      <c r="B529" s="3" t="str">
        <f t="shared" si="1"/>
        <v>#REF!</v>
      </c>
    </row>
    <row r="530">
      <c r="A530" s="24">
        <v>202927.0</v>
      </c>
      <c r="B530" s="3" t="str">
        <f t="shared" si="1"/>
        <v>#REF!</v>
      </c>
    </row>
    <row r="531">
      <c r="A531" s="24">
        <v>164787.0</v>
      </c>
      <c r="B531" s="3" t="str">
        <f t="shared" si="1"/>
        <v>#REF!</v>
      </c>
    </row>
    <row r="532">
      <c r="A532" s="23">
        <v>41431.0</v>
      </c>
      <c r="B532" s="3" t="str">
        <f t="shared" si="1"/>
        <v>#REF!</v>
      </c>
    </row>
    <row r="533">
      <c r="A533" s="21">
        <v>102.94</v>
      </c>
      <c r="B533" s="3" t="str">
        <f t="shared" si="1"/>
        <v>#REF!</v>
      </c>
    </row>
    <row r="534">
      <c r="A534" s="21">
        <v>103.95</v>
      </c>
      <c r="B534" s="3" t="str">
        <f t="shared" si="1"/>
        <v>#REF!</v>
      </c>
    </row>
    <row r="535">
      <c r="A535" s="21">
        <v>102.81</v>
      </c>
      <c r="B535" s="3" t="str">
        <f t="shared" si="1"/>
        <v>#REF!</v>
      </c>
    </row>
    <row r="536">
      <c r="A536" s="21">
        <v>103.61</v>
      </c>
      <c r="B536" s="3" t="str">
        <f t="shared" si="1"/>
        <v>#REF!</v>
      </c>
    </row>
    <row r="537">
      <c r="A537" s="25">
        <f>+0.57</f>
        <v>0.57</v>
      </c>
      <c r="B537" s="3" t="str">
        <f t="shared" si="1"/>
        <v>#REF!</v>
      </c>
    </row>
    <row r="538">
      <c r="A538" s="25">
        <f>+0.55%</f>
        <v>0.0055</v>
      </c>
      <c r="B538" s="3" t="str">
        <f t="shared" si="1"/>
        <v>#REF!</v>
      </c>
    </row>
    <row r="539">
      <c r="A539" s="26">
        <v>173409.0</v>
      </c>
      <c r="B539" s="3" t="str">
        <f t="shared" si="1"/>
        <v>#REF!</v>
      </c>
    </row>
    <row r="540">
      <c r="A540" s="26">
        <v>150157.0</v>
      </c>
      <c r="B540" s="3" t="str">
        <f t="shared" si="1"/>
        <v>#REF!</v>
      </c>
    </row>
    <row r="541">
      <c r="A541" s="27">
        <v>41432.0</v>
      </c>
      <c r="B541" s="3" t="str">
        <f t="shared" si="1"/>
        <v>#REF!</v>
      </c>
    </row>
    <row r="542">
      <c r="A542" s="28">
        <v>103.65</v>
      </c>
      <c r="B542" s="3" t="str">
        <f t="shared" si="1"/>
        <v>#REF!</v>
      </c>
    </row>
    <row r="543">
      <c r="A543" s="28">
        <v>105.01</v>
      </c>
      <c r="B543" s="3" t="str">
        <f t="shared" si="1"/>
        <v>#REF!</v>
      </c>
    </row>
    <row r="544">
      <c r="A544" s="28">
        <v>102.89</v>
      </c>
      <c r="B544" s="3" t="str">
        <f t="shared" si="1"/>
        <v>#REF!</v>
      </c>
    </row>
    <row r="545">
      <c r="A545" s="28">
        <v>104.56</v>
      </c>
      <c r="B545" s="3" t="str">
        <f t="shared" si="1"/>
        <v>#REF!</v>
      </c>
    </row>
    <row r="546">
      <c r="A546" s="25">
        <f>+0.95</f>
        <v>0.95</v>
      </c>
      <c r="B546" s="3" t="str">
        <f t="shared" si="1"/>
        <v>#REF!</v>
      </c>
    </row>
    <row r="547">
      <c r="A547" s="25">
        <f>+0.92%</f>
        <v>0.0092</v>
      </c>
      <c r="B547" s="3" t="str">
        <f t="shared" si="1"/>
        <v>#REF!</v>
      </c>
    </row>
    <row r="548">
      <c r="A548" s="26">
        <v>234177.0</v>
      </c>
      <c r="B548" s="3" t="str">
        <f t="shared" si="1"/>
        <v>#REF!</v>
      </c>
    </row>
    <row r="549">
      <c r="A549" s="26">
        <v>130762.0</v>
      </c>
      <c r="B549" s="3" t="str">
        <f t="shared" si="1"/>
        <v>#REF!</v>
      </c>
    </row>
    <row r="550">
      <c r="A550" s="27">
        <v>41435.0</v>
      </c>
      <c r="B550" s="3" t="str">
        <f t="shared" si="1"/>
        <v>#REF!</v>
      </c>
    </row>
    <row r="551">
      <c r="A551" s="28">
        <v>104.56</v>
      </c>
      <c r="B551" s="3" t="str">
        <f t="shared" si="1"/>
        <v>#REF!</v>
      </c>
    </row>
    <row r="552">
      <c r="A552" s="28">
        <v>104.76</v>
      </c>
      <c r="B552" s="3" t="str">
        <f t="shared" si="1"/>
        <v>#REF!</v>
      </c>
    </row>
    <row r="553">
      <c r="A553" s="28">
        <v>103.66</v>
      </c>
      <c r="B553" s="3" t="str">
        <f t="shared" si="1"/>
        <v>#REF!</v>
      </c>
    </row>
    <row r="554">
      <c r="A554" s="28">
        <v>103.95</v>
      </c>
      <c r="B554" s="3" t="str">
        <f t="shared" si="1"/>
        <v>#REF!</v>
      </c>
    </row>
    <row r="555">
      <c r="A555" s="21">
        <v>-0.61</v>
      </c>
      <c r="B555" s="3" t="str">
        <f t="shared" si="1"/>
        <v>#REF!</v>
      </c>
    </row>
    <row r="556">
      <c r="A556" s="22">
        <v>-0.0058</v>
      </c>
      <c r="B556" s="3" t="str">
        <f t="shared" si="1"/>
        <v>#REF!</v>
      </c>
    </row>
    <row r="557">
      <c r="A557" s="24">
        <v>159649.0</v>
      </c>
      <c r="B557" s="3" t="str">
        <f t="shared" si="1"/>
        <v>#REF!</v>
      </c>
    </row>
    <row r="558">
      <c r="A558" s="24">
        <v>91351.0</v>
      </c>
      <c r="B558" s="3" t="str">
        <f t="shared" si="1"/>
        <v>#REF!</v>
      </c>
    </row>
    <row r="559">
      <c r="A559" s="23">
        <v>41436.0</v>
      </c>
      <c r="B559" s="3" t="str">
        <f t="shared" si="1"/>
        <v>#REF!</v>
      </c>
    </row>
    <row r="560">
      <c r="A560" s="21">
        <v>103.89</v>
      </c>
      <c r="B560" s="3" t="str">
        <f t="shared" si="1"/>
        <v>#REF!</v>
      </c>
    </row>
    <row r="561">
      <c r="A561" s="21">
        <v>103.89</v>
      </c>
      <c r="B561" s="3" t="str">
        <f t="shared" si="1"/>
        <v>#REF!</v>
      </c>
    </row>
    <row r="562">
      <c r="A562" s="21">
        <v>101.82</v>
      </c>
      <c r="B562" s="3" t="str">
        <f t="shared" si="1"/>
        <v>#REF!</v>
      </c>
    </row>
    <row r="563">
      <c r="A563" s="21">
        <v>102.96</v>
      </c>
      <c r="B563" s="3" t="str">
        <f t="shared" si="1"/>
        <v>#REF!</v>
      </c>
    </row>
    <row r="564">
      <c r="A564" s="21">
        <v>-0.99</v>
      </c>
      <c r="B564" s="3" t="str">
        <f t="shared" si="1"/>
        <v>#REF!</v>
      </c>
    </row>
    <row r="565">
      <c r="A565" s="22">
        <v>-0.0095</v>
      </c>
      <c r="B565" s="3" t="str">
        <f t="shared" si="1"/>
        <v>#REF!</v>
      </c>
    </row>
    <row r="566">
      <c r="A566" s="24">
        <v>156110.0</v>
      </c>
      <c r="B566" s="3" t="str">
        <f t="shared" si="1"/>
        <v>#REF!</v>
      </c>
    </row>
    <row r="567">
      <c r="A567" s="24">
        <v>64452.0</v>
      </c>
      <c r="B567" s="3" t="str">
        <f t="shared" si="1"/>
        <v>#REF!</v>
      </c>
    </row>
    <row r="568">
      <c r="A568" s="23">
        <v>41437.0</v>
      </c>
      <c r="B568" s="3" t="str">
        <f t="shared" si="1"/>
        <v>#REF!</v>
      </c>
    </row>
    <row r="569">
      <c r="A569" s="21">
        <v>102.56</v>
      </c>
      <c r="B569" s="3" t="str">
        <f t="shared" si="1"/>
        <v>#REF!</v>
      </c>
    </row>
    <row r="570">
      <c r="A570" s="21">
        <v>104.1</v>
      </c>
      <c r="B570" s="3" t="str">
        <f t="shared" si="1"/>
        <v>#REF!</v>
      </c>
    </row>
    <row r="571">
      <c r="A571" s="21">
        <v>102.23</v>
      </c>
      <c r="B571" s="3" t="str">
        <f t="shared" si="1"/>
        <v>#REF!</v>
      </c>
    </row>
    <row r="572">
      <c r="A572" s="21">
        <v>103.49</v>
      </c>
      <c r="B572" s="3" t="str">
        <f t="shared" si="1"/>
        <v>#REF!</v>
      </c>
    </row>
    <row r="573">
      <c r="A573" s="25">
        <f>+0.53</f>
        <v>0.53</v>
      </c>
      <c r="B573" s="3" t="str">
        <f t="shared" si="1"/>
        <v>#REF!</v>
      </c>
    </row>
    <row r="574">
      <c r="A574" s="25">
        <f>+0.51%</f>
        <v>0.0051</v>
      </c>
      <c r="B574" s="3" t="str">
        <f t="shared" si="1"/>
        <v>#REF!</v>
      </c>
    </row>
    <row r="575">
      <c r="A575" s="26">
        <v>94914.0</v>
      </c>
      <c r="B575" s="3" t="str">
        <f t="shared" si="1"/>
        <v>#REF!</v>
      </c>
    </row>
    <row r="576">
      <c r="A576" s="26">
        <v>33656.0</v>
      </c>
      <c r="B576" s="3" t="str">
        <f t="shared" si="1"/>
        <v>#REF!</v>
      </c>
    </row>
    <row r="577">
      <c r="A577" s="7">
        <v>41438.0</v>
      </c>
      <c r="B577" s="3" t="str">
        <f t="shared" si="1"/>
        <v>#REF!</v>
      </c>
    </row>
    <row r="578">
      <c r="A578" s="8">
        <v>103.33</v>
      </c>
      <c r="B578" s="3" t="str">
        <f t="shared" si="1"/>
        <v>#REF!</v>
      </c>
    </row>
    <row r="579">
      <c r="A579" s="8">
        <v>104.26</v>
      </c>
      <c r="B579" s="3" t="str">
        <f t="shared" si="1"/>
        <v>#REF!</v>
      </c>
    </row>
    <row r="580">
      <c r="A580" s="8">
        <v>102.75</v>
      </c>
      <c r="B580" s="3" t="str">
        <f t="shared" si="1"/>
        <v>#REF!</v>
      </c>
    </row>
    <row r="581">
      <c r="A581" s="8">
        <v>104.25</v>
      </c>
      <c r="B581" s="3" t="str">
        <f t="shared" si="1"/>
        <v>#REF!</v>
      </c>
    </row>
    <row r="582">
      <c r="A582" s="9">
        <f>+0.76</f>
        <v>0.76</v>
      </c>
      <c r="B582" s="3" t="str">
        <f t="shared" si="1"/>
        <v>#REF!</v>
      </c>
    </row>
    <row r="583">
      <c r="A583" s="9">
        <f>+0.73%</f>
        <v>0.0073</v>
      </c>
      <c r="B583" s="3" t="str">
        <f t="shared" si="1"/>
        <v>#REF!</v>
      </c>
    </row>
    <row r="584">
      <c r="A584" s="31">
        <v>21310.0</v>
      </c>
      <c r="B584" s="3" t="str">
        <f t="shared" si="1"/>
        <v>#REF!</v>
      </c>
    </row>
    <row r="585">
      <c r="A585" s="32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41382</v>
      </c>
      <c r="C3" s="3">
        <v>97.28</v>
      </c>
      <c r="D3" s="3">
        <v>99.39</v>
      </c>
      <c r="E3" s="3">
        <v>96.71</v>
      </c>
      <c r="F3" s="3">
        <v>98.73</v>
      </c>
      <c r="G3" s="3">
        <v>1.11</v>
      </c>
      <c r="H3" s="3">
        <v>0.011399999999999999</v>
      </c>
      <c r="I3" s="15">
        <v>58960.0</v>
      </c>
      <c r="J3" s="15">
        <v>110738.0</v>
      </c>
    </row>
    <row r="4">
      <c r="A4" s="4" t="s">
        <v>4</v>
      </c>
      <c r="B4" s="5">
        <f t="shared" si="1"/>
        <v>41383</v>
      </c>
      <c r="C4" s="3">
        <v>99.15</v>
      </c>
      <c r="D4" s="3">
        <v>99.94</v>
      </c>
      <c r="E4" s="3">
        <v>98.67</v>
      </c>
      <c r="F4" s="3">
        <v>99.24</v>
      </c>
      <c r="G4" s="3">
        <v>0.51</v>
      </c>
      <c r="H4" s="3">
        <v>0.0052</v>
      </c>
      <c r="I4" s="15">
        <v>33979.0</v>
      </c>
      <c r="J4" s="15">
        <v>109644.0</v>
      </c>
    </row>
    <row r="5">
      <c r="A5" s="4" t="s">
        <v>5</v>
      </c>
      <c r="B5" s="5">
        <f t="shared" si="1"/>
        <v>41386</v>
      </c>
      <c r="C5" s="3">
        <v>98.98</v>
      </c>
      <c r="D5" s="3">
        <v>100.64</v>
      </c>
      <c r="E5" s="3">
        <v>98.88</v>
      </c>
      <c r="F5" s="3">
        <v>100.18</v>
      </c>
      <c r="G5" s="3">
        <v>0.94</v>
      </c>
      <c r="H5" s="3">
        <v>0.0095</v>
      </c>
      <c r="I5" s="15">
        <v>46612.0</v>
      </c>
      <c r="J5" s="15">
        <v>108734.0</v>
      </c>
    </row>
    <row r="6">
      <c r="A6" s="4" t="s">
        <v>6</v>
      </c>
      <c r="B6" s="5">
        <f t="shared" si="1"/>
        <v>41387</v>
      </c>
      <c r="C6" s="3">
        <v>100.34</v>
      </c>
      <c r="D6" s="3">
        <v>100.37</v>
      </c>
      <c r="E6" s="3">
        <v>98.66</v>
      </c>
      <c r="F6" s="3">
        <v>100.05</v>
      </c>
      <c r="G6" s="3">
        <v>-0.13</v>
      </c>
      <c r="H6" s="6">
        <v>-0.0013</v>
      </c>
      <c r="I6" s="15">
        <v>44215.0</v>
      </c>
      <c r="J6" s="15">
        <v>105684.0</v>
      </c>
    </row>
    <row r="7">
      <c r="A7" s="4" t="s">
        <v>7</v>
      </c>
      <c r="B7" s="5">
        <f t="shared" si="1"/>
        <v>41388</v>
      </c>
      <c r="C7" s="3">
        <v>99.9</v>
      </c>
      <c r="D7" s="3">
        <v>101.73</v>
      </c>
      <c r="E7" s="3">
        <v>99.9</v>
      </c>
      <c r="F7" s="3">
        <v>101.5</v>
      </c>
      <c r="G7" s="3">
        <v>1.45</v>
      </c>
      <c r="H7" s="3">
        <v>0.014499999999999999</v>
      </c>
      <c r="I7" s="15">
        <v>54793.0</v>
      </c>
      <c r="J7" s="15">
        <v>104631.0</v>
      </c>
    </row>
    <row r="8">
      <c r="A8" s="4" t="s">
        <v>8</v>
      </c>
      <c r="B8" s="5">
        <f t="shared" si="1"/>
        <v>41389</v>
      </c>
      <c r="C8" s="3">
        <v>101.69</v>
      </c>
      <c r="D8" s="3">
        <v>103.03</v>
      </c>
      <c r="E8" s="3">
        <v>101.2</v>
      </c>
      <c r="F8" s="3">
        <v>102.96</v>
      </c>
      <c r="G8" s="3">
        <v>1.46</v>
      </c>
      <c r="H8" s="3">
        <v>0.0144</v>
      </c>
      <c r="I8" s="15">
        <v>65655.0</v>
      </c>
      <c r="J8" s="15">
        <v>107997.0</v>
      </c>
    </row>
    <row r="9">
      <c r="A9" s="4" t="s">
        <v>9</v>
      </c>
      <c r="B9" s="5">
        <f t="shared" si="1"/>
        <v>41390</v>
      </c>
      <c r="C9" s="3">
        <v>102.78</v>
      </c>
      <c r="D9" s="3">
        <v>102.92</v>
      </c>
      <c r="E9" s="3">
        <v>101.77</v>
      </c>
      <c r="F9" s="3">
        <v>102.64</v>
      </c>
      <c r="G9" s="3">
        <v>-0.32</v>
      </c>
      <c r="H9" s="6">
        <v>-0.0031</v>
      </c>
      <c r="I9" s="15">
        <v>51181.0</v>
      </c>
      <c r="J9" s="15">
        <v>111614.0</v>
      </c>
    </row>
    <row r="10">
      <c r="A10" s="7">
        <v>41382.0</v>
      </c>
      <c r="B10" s="5">
        <f t="shared" si="1"/>
        <v>41393</v>
      </c>
      <c r="C10" s="3">
        <v>102.18</v>
      </c>
      <c r="D10" s="3">
        <v>103.25</v>
      </c>
      <c r="E10" s="3">
        <v>102.02</v>
      </c>
      <c r="F10" s="3">
        <v>103.11</v>
      </c>
      <c r="G10" s="3">
        <v>0.47</v>
      </c>
      <c r="H10" s="3">
        <v>0.0046</v>
      </c>
      <c r="I10" s="15">
        <v>54961.0</v>
      </c>
      <c r="J10" s="15">
        <v>115411.0</v>
      </c>
    </row>
    <row r="11">
      <c r="A11" s="8">
        <v>97.28</v>
      </c>
      <c r="B11" s="5">
        <f t="shared" si="1"/>
        <v>41394</v>
      </c>
      <c r="C11" s="3">
        <v>103.14</v>
      </c>
      <c r="D11" s="3">
        <v>103.18</v>
      </c>
      <c r="E11" s="3">
        <v>100.88</v>
      </c>
      <c r="F11" s="3">
        <v>101.71</v>
      </c>
      <c r="G11" s="3">
        <v>-1.4</v>
      </c>
      <c r="H11" s="6">
        <v>-0.0136</v>
      </c>
      <c r="I11" s="15">
        <v>70699.0</v>
      </c>
      <c r="J11" s="15">
        <v>116019.0</v>
      </c>
    </row>
    <row r="12">
      <c r="A12" s="8">
        <v>99.39</v>
      </c>
      <c r="B12" s="5">
        <f t="shared" si="1"/>
        <v>41395</v>
      </c>
      <c r="C12" s="3">
        <v>101.2</v>
      </c>
      <c r="D12" s="3">
        <v>101.58</v>
      </c>
      <c r="E12" s="3">
        <v>97.94</v>
      </c>
      <c r="F12" s="3">
        <v>99.15</v>
      </c>
      <c r="G12" s="3">
        <v>-2.56</v>
      </c>
      <c r="H12" s="6">
        <v>-0.0252</v>
      </c>
      <c r="I12" s="15">
        <v>76820.0</v>
      </c>
      <c r="J12" s="15">
        <v>120622.0</v>
      </c>
    </row>
    <row r="13">
      <c r="A13" s="8">
        <v>96.71</v>
      </c>
      <c r="B13" s="5">
        <f t="shared" si="1"/>
        <v>41396</v>
      </c>
      <c r="C13" s="3">
        <v>98.77</v>
      </c>
      <c r="D13" s="3">
        <v>102.05</v>
      </c>
      <c r="E13" s="3">
        <v>98.77</v>
      </c>
      <c r="F13" s="3">
        <v>101.93</v>
      </c>
      <c r="G13" s="3">
        <v>2.78</v>
      </c>
      <c r="H13" s="3">
        <v>0.027999999999999997</v>
      </c>
      <c r="I13" s="15">
        <v>84129.0</v>
      </c>
      <c r="J13" s="15">
        <v>128767.0</v>
      </c>
    </row>
    <row r="14">
      <c r="A14" s="8">
        <v>98.73</v>
      </c>
      <c r="B14" s="5">
        <f t="shared" si="1"/>
        <v>41397</v>
      </c>
      <c r="C14" s="3">
        <v>101.82</v>
      </c>
      <c r="D14" s="3">
        <v>103.87</v>
      </c>
      <c r="E14" s="3">
        <v>101.45</v>
      </c>
      <c r="F14" s="3">
        <v>103.29</v>
      </c>
      <c r="G14" s="3">
        <v>1.36</v>
      </c>
      <c r="H14" s="3">
        <v>0.013300000000000001</v>
      </c>
      <c r="I14" s="15">
        <v>77058.0</v>
      </c>
      <c r="J14" s="15">
        <v>144845.0</v>
      </c>
    </row>
    <row r="15">
      <c r="A15" s="9">
        <f>+1.11</f>
        <v>1.11</v>
      </c>
      <c r="B15" s="5">
        <f t="shared" si="1"/>
        <v>41400</v>
      </c>
      <c r="C15" s="3">
        <v>103.41</v>
      </c>
      <c r="D15" s="3">
        <v>104.76</v>
      </c>
      <c r="E15" s="3">
        <v>103.1</v>
      </c>
      <c r="F15" s="3">
        <v>104.69</v>
      </c>
      <c r="G15" s="3">
        <v>1.4</v>
      </c>
      <c r="H15" s="3">
        <v>0.013600000000000001</v>
      </c>
      <c r="I15" s="15">
        <v>36266.0</v>
      </c>
      <c r="J15" s="15">
        <v>150143.0</v>
      </c>
    </row>
    <row r="16">
      <c r="A16" s="9">
        <f>+1.14%</f>
        <v>0.0114</v>
      </c>
      <c r="B16" s="5">
        <f t="shared" si="1"/>
        <v>41401</v>
      </c>
      <c r="C16" s="3">
        <v>104.58</v>
      </c>
      <c r="D16" s="3">
        <v>105.01</v>
      </c>
      <c r="E16" s="3">
        <v>103.41</v>
      </c>
      <c r="F16" s="3">
        <v>103.8</v>
      </c>
      <c r="G16" s="3">
        <v>-0.89</v>
      </c>
      <c r="H16" s="6">
        <v>-0.0085</v>
      </c>
      <c r="I16" s="15">
        <v>97360.0</v>
      </c>
      <c r="J16" s="15">
        <v>158337.0</v>
      </c>
    </row>
    <row r="17">
      <c r="A17" s="16">
        <v>58960.0</v>
      </c>
      <c r="B17" s="5">
        <f t="shared" si="1"/>
        <v>41402</v>
      </c>
      <c r="C17" s="3">
        <v>103.61</v>
      </c>
      <c r="D17" s="3">
        <v>104.21</v>
      </c>
      <c r="E17" s="3">
        <v>102.89</v>
      </c>
      <c r="F17" s="3">
        <v>103.8</v>
      </c>
      <c r="G17" s="3" t="s">
        <v>10</v>
      </c>
      <c r="H17" s="3" t="s">
        <v>10</v>
      </c>
      <c r="I17" s="15">
        <v>113806.0</v>
      </c>
      <c r="J17" s="15">
        <v>167350.0</v>
      </c>
    </row>
    <row r="18">
      <c r="A18" s="16">
        <v>110738.0</v>
      </c>
      <c r="B18" s="5">
        <f t="shared" si="1"/>
        <v>41403</v>
      </c>
      <c r="C18" s="3">
        <v>103.86</v>
      </c>
      <c r="D18" s="3">
        <v>104.07</v>
      </c>
      <c r="E18" s="3">
        <v>102.98</v>
      </c>
      <c r="F18" s="3">
        <v>104.02</v>
      </c>
      <c r="G18" s="3">
        <v>0.22</v>
      </c>
      <c r="H18" s="3">
        <v>0.0021</v>
      </c>
      <c r="I18" s="15">
        <v>79482.0</v>
      </c>
      <c r="J18" s="15">
        <v>172714.0</v>
      </c>
    </row>
    <row r="19">
      <c r="A19" s="7">
        <v>41383.0</v>
      </c>
      <c r="B19" s="5">
        <f t="shared" si="1"/>
        <v>41404</v>
      </c>
      <c r="C19" s="3">
        <v>103.84</v>
      </c>
      <c r="D19" s="3">
        <v>104.01</v>
      </c>
      <c r="E19" s="3">
        <v>101.2</v>
      </c>
      <c r="F19" s="3">
        <v>103.44</v>
      </c>
      <c r="G19" s="3">
        <v>-0.58</v>
      </c>
      <c r="H19" s="6">
        <v>-0.0056</v>
      </c>
      <c r="I19" s="15">
        <v>93163.0</v>
      </c>
      <c r="J19" s="15">
        <v>183639.0</v>
      </c>
    </row>
    <row r="20">
      <c r="A20" s="8">
        <v>99.15</v>
      </c>
      <c r="B20" s="5">
        <f t="shared" si="1"/>
        <v>41407</v>
      </c>
      <c r="C20" s="3">
        <v>103.06</v>
      </c>
      <c r="D20" s="3">
        <v>103.23</v>
      </c>
      <c r="E20" s="3">
        <v>101.93</v>
      </c>
      <c r="F20" s="3">
        <v>102.46</v>
      </c>
      <c r="G20" s="3">
        <v>-0.98</v>
      </c>
      <c r="H20" s="6">
        <v>-0.0095</v>
      </c>
      <c r="I20" s="15">
        <v>67285.0</v>
      </c>
      <c r="J20" s="15">
        <v>196005.0</v>
      </c>
    </row>
    <row r="21">
      <c r="A21" s="8">
        <v>99.94</v>
      </c>
      <c r="B21" s="5">
        <f t="shared" si="1"/>
        <v>41408</v>
      </c>
      <c r="C21" s="3">
        <v>102.47</v>
      </c>
      <c r="D21" s="3">
        <v>102.71</v>
      </c>
      <c r="E21" s="3">
        <v>101.78</v>
      </c>
      <c r="F21" s="3">
        <v>102.32</v>
      </c>
      <c r="G21" s="3">
        <v>-0.14</v>
      </c>
      <c r="H21" s="6">
        <v>-0.0014</v>
      </c>
      <c r="I21" s="15">
        <v>102689.0</v>
      </c>
      <c r="J21" s="15">
        <v>185540.0</v>
      </c>
    </row>
    <row r="22">
      <c r="A22" s="8">
        <v>98.67</v>
      </c>
      <c r="B22" s="5">
        <f t="shared" si="1"/>
        <v>41409</v>
      </c>
      <c r="C22" s="3">
        <v>102.32</v>
      </c>
      <c r="D22" s="3">
        <v>103.3</v>
      </c>
      <c r="E22" s="3">
        <v>100.64</v>
      </c>
      <c r="F22" s="3">
        <v>103.19</v>
      </c>
      <c r="G22" s="3">
        <v>0.87</v>
      </c>
      <c r="H22" s="3">
        <v>0.0085</v>
      </c>
      <c r="I22" s="15">
        <v>107507.0</v>
      </c>
      <c r="J22" s="15">
        <v>189165.0</v>
      </c>
    </row>
    <row r="23">
      <c r="A23" s="8">
        <v>99.24</v>
      </c>
      <c r="B23" s="5">
        <f t="shared" si="1"/>
        <v>41410</v>
      </c>
      <c r="C23" s="3">
        <v>103.19</v>
      </c>
      <c r="D23" s="3">
        <v>104.07</v>
      </c>
      <c r="E23" s="3">
        <v>102.48</v>
      </c>
      <c r="F23" s="3">
        <v>103.6</v>
      </c>
      <c r="G23" s="3">
        <v>0.41</v>
      </c>
      <c r="H23" s="3">
        <v>0.004</v>
      </c>
      <c r="I23" s="15">
        <v>119871.0</v>
      </c>
      <c r="J23" s="15">
        <v>188753.0</v>
      </c>
    </row>
    <row r="24">
      <c r="A24" s="9">
        <f>+0.51</f>
        <v>0.51</v>
      </c>
      <c r="B24" s="5">
        <f t="shared" si="1"/>
        <v>41411</v>
      </c>
      <c r="C24" s="3">
        <v>103.58</v>
      </c>
      <c r="D24" s="3">
        <v>104.71</v>
      </c>
      <c r="E24" s="3">
        <v>103.2</v>
      </c>
      <c r="F24" s="3">
        <v>104.46</v>
      </c>
      <c r="G24" s="3">
        <v>0.86</v>
      </c>
      <c r="H24" s="3">
        <v>0.0083</v>
      </c>
      <c r="I24" s="15">
        <v>93400.0</v>
      </c>
      <c r="J24" s="15">
        <v>189595.0</v>
      </c>
    </row>
    <row r="25">
      <c r="A25" s="9">
        <f>+0.52%</f>
        <v>0.0052</v>
      </c>
      <c r="B25" s="5">
        <f t="shared" si="1"/>
        <v>41414</v>
      </c>
      <c r="C25" s="3">
        <v>104.51</v>
      </c>
      <c r="D25" s="3">
        <v>105.15</v>
      </c>
      <c r="E25" s="3">
        <v>103.68</v>
      </c>
      <c r="F25" s="3">
        <v>104.67</v>
      </c>
      <c r="G25" s="3">
        <v>0.21</v>
      </c>
      <c r="H25" s="3">
        <v>0.002</v>
      </c>
      <c r="I25" s="15">
        <v>70141.0</v>
      </c>
      <c r="J25" s="15">
        <v>191879.0</v>
      </c>
    </row>
    <row r="26">
      <c r="A26" s="16">
        <v>33979.0</v>
      </c>
      <c r="B26" s="5">
        <f t="shared" si="1"/>
        <v>41415</v>
      </c>
      <c r="C26" s="3">
        <v>104.67</v>
      </c>
      <c r="D26" s="3">
        <v>105.05</v>
      </c>
      <c r="E26" s="3">
        <v>103.43</v>
      </c>
      <c r="F26" s="3">
        <v>103.78</v>
      </c>
      <c r="G26" s="3">
        <v>-0.89</v>
      </c>
      <c r="H26" s="6">
        <v>-0.0085</v>
      </c>
      <c r="I26" s="15">
        <v>67425.0</v>
      </c>
      <c r="J26" s="15">
        <v>196363.0</v>
      </c>
    </row>
    <row r="27">
      <c r="A27" s="16">
        <v>109644.0</v>
      </c>
      <c r="B27" s="5">
        <f t="shared" si="1"/>
        <v>41416</v>
      </c>
      <c r="C27" s="3">
        <v>103.41</v>
      </c>
      <c r="D27" s="3">
        <v>103.66</v>
      </c>
      <c r="E27" s="3">
        <v>102.09</v>
      </c>
      <c r="F27" s="3">
        <v>102.44</v>
      </c>
      <c r="G27" s="3">
        <v>-1.34</v>
      </c>
      <c r="H27" s="6">
        <v>-0.0129</v>
      </c>
      <c r="I27" s="15">
        <v>75612.0</v>
      </c>
      <c r="J27" s="15">
        <v>198619.0</v>
      </c>
    </row>
    <row r="28">
      <c r="A28" s="7">
        <v>41386.0</v>
      </c>
      <c r="B28" s="5">
        <f t="shared" si="1"/>
        <v>41417</v>
      </c>
      <c r="C28" s="3">
        <v>102.23</v>
      </c>
      <c r="D28" s="3">
        <v>102.49</v>
      </c>
      <c r="E28" s="3">
        <v>100.5</v>
      </c>
      <c r="F28" s="3">
        <v>102.27</v>
      </c>
      <c r="G28" s="3">
        <v>-0.17</v>
      </c>
      <c r="H28" s="6">
        <v>-0.0017</v>
      </c>
      <c r="I28" s="15">
        <v>81284.0</v>
      </c>
      <c r="J28" s="15">
        <v>197601.0</v>
      </c>
    </row>
    <row r="29">
      <c r="A29" s="8">
        <v>98.98</v>
      </c>
      <c r="B29" s="5">
        <f t="shared" si="1"/>
        <v>41418</v>
      </c>
      <c r="C29" s="3">
        <v>102.32</v>
      </c>
      <c r="D29" s="3">
        <v>102.56</v>
      </c>
      <c r="E29" s="3">
        <v>101.44</v>
      </c>
      <c r="F29" s="3">
        <v>102.4</v>
      </c>
      <c r="G29" s="3">
        <v>0.13</v>
      </c>
      <c r="H29" s="3">
        <v>0.0013</v>
      </c>
      <c r="I29" s="15">
        <v>63176.0</v>
      </c>
      <c r="J29" s="15">
        <v>200258.0</v>
      </c>
    </row>
    <row r="30">
      <c r="A30" s="8">
        <v>100.64</v>
      </c>
      <c r="B30" s="5">
        <f t="shared" si="1"/>
        <v>41421</v>
      </c>
      <c r="C30" s="3">
        <v>102.18</v>
      </c>
      <c r="D30" s="3">
        <v>102.4</v>
      </c>
      <c r="E30" s="3">
        <v>101.87</v>
      </c>
      <c r="F30" s="3">
        <v>102.38</v>
      </c>
      <c r="G30" s="3">
        <v>-0.02</v>
      </c>
      <c r="H30" s="6">
        <v>-2.0E-4</v>
      </c>
      <c r="I30" s="15">
        <v>6717.0</v>
      </c>
      <c r="J30" s="15">
        <v>200997.0</v>
      </c>
    </row>
    <row r="31">
      <c r="A31" s="8">
        <v>98.88</v>
      </c>
      <c r="B31" s="5">
        <f t="shared" si="1"/>
        <v>41422</v>
      </c>
      <c r="C31" s="3">
        <v>102.35</v>
      </c>
      <c r="D31" s="3">
        <v>104.44</v>
      </c>
      <c r="E31" s="3">
        <v>102.26</v>
      </c>
      <c r="F31" s="3">
        <v>103.99</v>
      </c>
      <c r="G31" s="3">
        <v>1.61</v>
      </c>
      <c r="H31" s="3">
        <v>0.015700000000000002</v>
      </c>
      <c r="I31" s="15">
        <v>63666.0</v>
      </c>
      <c r="J31" s="15">
        <v>200539.0</v>
      </c>
    </row>
    <row r="32">
      <c r="A32" s="8">
        <v>100.18</v>
      </c>
      <c r="B32" s="5">
        <f t="shared" si="1"/>
        <v>41423</v>
      </c>
      <c r="C32" s="3">
        <v>103.93</v>
      </c>
      <c r="D32" s="3">
        <v>104.13</v>
      </c>
      <c r="E32" s="3">
        <v>101.98</v>
      </c>
      <c r="F32" s="3">
        <v>102.22</v>
      </c>
      <c r="G32" s="3">
        <v>-1.77</v>
      </c>
      <c r="H32" s="6">
        <v>-0.017</v>
      </c>
      <c r="I32" s="15">
        <v>86953.0</v>
      </c>
      <c r="J32" s="15">
        <v>199402.0</v>
      </c>
    </row>
    <row r="33">
      <c r="A33" s="9">
        <f>+0.94</f>
        <v>0.94</v>
      </c>
      <c r="B33" s="5">
        <f t="shared" si="1"/>
        <v>41424</v>
      </c>
      <c r="C33" s="3">
        <v>102.12</v>
      </c>
      <c r="D33" s="3">
        <v>102.64</v>
      </c>
      <c r="E33" s="3">
        <v>100.91</v>
      </c>
      <c r="F33" s="3">
        <v>102.01</v>
      </c>
      <c r="G33" s="3">
        <v>-0.21</v>
      </c>
      <c r="H33" s="6">
        <v>-0.0021</v>
      </c>
      <c r="I33" s="15">
        <v>94603.0</v>
      </c>
      <c r="J33" s="15">
        <v>203722.0</v>
      </c>
    </row>
    <row r="34">
      <c r="A34" s="9">
        <f>+0.95%</f>
        <v>0.0095</v>
      </c>
      <c r="B34" s="5">
        <f t="shared" si="1"/>
        <v>41425</v>
      </c>
      <c r="C34" s="3">
        <v>101.91</v>
      </c>
      <c r="D34" s="3">
        <v>102.16</v>
      </c>
      <c r="E34" s="3">
        <v>99.83</v>
      </c>
      <c r="F34" s="3">
        <v>100.2</v>
      </c>
      <c r="G34" s="3">
        <v>-1.81</v>
      </c>
      <c r="H34" s="6">
        <v>-0.0177</v>
      </c>
      <c r="I34" s="15">
        <v>96565.0</v>
      </c>
      <c r="J34" s="15">
        <v>212834.0</v>
      </c>
    </row>
    <row r="35">
      <c r="A35" s="16">
        <v>46612.0</v>
      </c>
      <c r="B35" s="5">
        <f t="shared" si="1"/>
        <v>41428</v>
      </c>
      <c r="C35" s="3">
        <v>99.97</v>
      </c>
      <c r="D35" s="3">
        <v>102.21</v>
      </c>
      <c r="E35" s="3">
        <v>99.47</v>
      </c>
      <c r="F35" s="3">
        <v>101.81</v>
      </c>
      <c r="G35" s="3">
        <v>1.61</v>
      </c>
      <c r="H35" s="3">
        <v>0.0161</v>
      </c>
      <c r="I35" s="15">
        <v>123989.0</v>
      </c>
      <c r="J35" s="15">
        <v>218075.0</v>
      </c>
    </row>
    <row r="36">
      <c r="A36" s="16">
        <v>108734.0</v>
      </c>
      <c r="B36" s="5">
        <f t="shared" si="1"/>
        <v>41429</v>
      </c>
      <c r="C36" s="3">
        <v>101.76</v>
      </c>
      <c r="D36" s="3">
        <v>103.25</v>
      </c>
      <c r="E36" s="3">
        <v>101.21</v>
      </c>
      <c r="F36" s="3">
        <v>102.89</v>
      </c>
      <c r="G36" s="3">
        <v>1.08</v>
      </c>
      <c r="H36" s="3">
        <v>0.0106</v>
      </c>
      <c r="I36" s="15">
        <v>189862.0</v>
      </c>
      <c r="J36" s="15">
        <v>258995.0</v>
      </c>
    </row>
    <row r="37">
      <c r="A37" s="7">
        <v>41387.0</v>
      </c>
      <c r="B37" s="5">
        <f t="shared" si="1"/>
        <v>41430</v>
      </c>
      <c r="C37" s="3">
        <v>103.0</v>
      </c>
      <c r="D37" s="3">
        <v>103.76</v>
      </c>
      <c r="E37" s="3">
        <v>102.53</v>
      </c>
      <c r="F37" s="3">
        <v>102.73</v>
      </c>
      <c r="G37" s="3">
        <v>-0.16</v>
      </c>
      <c r="H37" s="6">
        <v>-0.0016</v>
      </c>
      <c r="I37" s="15">
        <v>124750.0</v>
      </c>
      <c r="J37" s="15">
        <v>274971.0</v>
      </c>
    </row>
    <row r="38">
      <c r="A38" s="8">
        <v>100.34</v>
      </c>
      <c r="B38" s="5">
        <f t="shared" si="1"/>
        <v>41431</v>
      </c>
      <c r="C38" s="3">
        <v>102.66</v>
      </c>
      <c r="D38" s="3">
        <v>103.68</v>
      </c>
      <c r="E38" s="3">
        <v>102.51</v>
      </c>
      <c r="F38" s="3">
        <v>103.33</v>
      </c>
      <c r="G38" s="3">
        <v>0.6</v>
      </c>
      <c r="H38" s="3">
        <v>0.0058</v>
      </c>
      <c r="I38" s="15">
        <v>122674.0</v>
      </c>
      <c r="J38" s="15">
        <v>280495.0</v>
      </c>
    </row>
    <row r="39">
      <c r="A39" s="8">
        <v>100.37</v>
      </c>
      <c r="B39" s="5">
        <f t="shared" si="1"/>
        <v>41432</v>
      </c>
      <c r="C39" s="3">
        <v>103.43</v>
      </c>
      <c r="D39" s="3">
        <v>104.8</v>
      </c>
      <c r="E39" s="3">
        <v>102.65</v>
      </c>
      <c r="F39" s="3">
        <v>104.37</v>
      </c>
      <c r="G39" s="3">
        <v>1.04</v>
      </c>
      <c r="H39" s="3">
        <v>0.0101</v>
      </c>
      <c r="I39" s="15">
        <v>158172.0</v>
      </c>
      <c r="J39" s="15">
        <v>284303.0</v>
      </c>
    </row>
    <row r="40">
      <c r="A40" s="8">
        <v>98.66</v>
      </c>
      <c r="B40" s="5">
        <f t="shared" si="1"/>
        <v>41435</v>
      </c>
      <c r="C40" s="3">
        <v>104.37</v>
      </c>
      <c r="D40" s="3">
        <v>104.59</v>
      </c>
      <c r="E40" s="3">
        <v>103.63</v>
      </c>
      <c r="F40" s="3">
        <v>103.91</v>
      </c>
      <c r="G40" s="3">
        <v>-0.46</v>
      </c>
      <c r="H40" s="6">
        <v>-0.0044</v>
      </c>
      <c r="I40" s="15">
        <v>175508.0</v>
      </c>
      <c r="J40" s="15">
        <v>292820.0</v>
      </c>
    </row>
    <row r="41">
      <c r="A41" s="8">
        <v>100.05</v>
      </c>
      <c r="B41" s="5">
        <f t="shared" si="1"/>
        <v>41436</v>
      </c>
      <c r="C41" s="3">
        <v>103.88</v>
      </c>
      <c r="D41" s="3">
        <v>103.88</v>
      </c>
      <c r="E41" s="3">
        <v>101.88</v>
      </c>
      <c r="F41" s="3">
        <v>102.97</v>
      </c>
      <c r="G41" s="3">
        <v>-0.94</v>
      </c>
      <c r="H41" s="6">
        <v>-0.009</v>
      </c>
      <c r="I41" s="15">
        <v>236113.0</v>
      </c>
      <c r="J41" s="15">
        <v>302595.0</v>
      </c>
    </row>
    <row r="42">
      <c r="A42" s="11">
        <v>-0.13</v>
      </c>
      <c r="B42" s="5">
        <f t="shared" si="1"/>
        <v>41437</v>
      </c>
      <c r="C42" s="3">
        <v>102.5</v>
      </c>
      <c r="D42" s="3">
        <v>104.18</v>
      </c>
      <c r="E42" s="3">
        <v>102.25</v>
      </c>
      <c r="F42" s="3">
        <v>103.56</v>
      </c>
      <c r="G42" s="3">
        <v>0.59</v>
      </c>
      <c r="H42" s="3">
        <v>0.005699999999999999</v>
      </c>
      <c r="I42" s="15">
        <v>242371.0</v>
      </c>
      <c r="J42" s="15">
        <v>321071.0</v>
      </c>
    </row>
    <row r="43">
      <c r="A43" s="12">
        <v>-0.0013</v>
      </c>
      <c r="B43" s="5">
        <f t="shared" si="1"/>
        <v>41438</v>
      </c>
      <c r="C43" s="3">
        <v>103.47</v>
      </c>
      <c r="D43" s="3">
        <v>105.13</v>
      </c>
      <c r="E43" s="3">
        <v>102.78</v>
      </c>
      <c r="F43" s="3">
        <v>104.95</v>
      </c>
      <c r="G43" s="3">
        <v>1.39</v>
      </c>
      <c r="H43" s="3">
        <v>0.0134</v>
      </c>
      <c r="I43" s="15">
        <v>216361.0</v>
      </c>
      <c r="J43" s="15">
        <v>323327.0</v>
      </c>
    </row>
    <row r="44">
      <c r="A44" s="17">
        <v>44215.0</v>
      </c>
      <c r="B44" s="5">
        <f t="shared" si="1"/>
        <v>41439</v>
      </c>
      <c r="C44" s="3">
        <v>104.95</v>
      </c>
      <c r="D44" s="3">
        <v>106.64</v>
      </c>
      <c r="E44" s="3">
        <v>104.46</v>
      </c>
      <c r="F44" s="3">
        <v>105.93</v>
      </c>
      <c r="G44" s="3">
        <v>0.98</v>
      </c>
      <c r="H44" s="3">
        <v>0.009300000000000001</v>
      </c>
      <c r="I44" s="15">
        <v>197098.0</v>
      </c>
      <c r="J44" s="15">
        <v>317623.0</v>
      </c>
    </row>
    <row r="45">
      <c r="A45" s="17">
        <v>105684.0</v>
      </c>
      <c r="B45" s="5">
        <f t="shared" si="1"/>
        <v>41442</v>
      </c>
      <c r="C45" s="3">
        <v>105.77</v>
      </c>
      <c r="D45" s="3">
        <v>106.67</v>
      </c>
      <c r="E45" s="3">
        <v>105.28</v>
      </c>
      <c r="F45" s="3">
        <v>105.47</v>
      </c>
      <c r="G45" s="3">
        <v>-0.46</v>
      </c>
      <c r="H45" s="6">
        <v>-0.0043</v>
      </c>
      <c r="I45" s="15">
        <v>160175.0</v>
      </c>
      <c r="J45" s="15">
        <v>309624.0</v>
      </c>
    </row>
    <row r="46">
      <c r="A46" s="7">
        <v>41388.0</v>
      </c>
      <c r="B46" s="5">
        <f t="shared" si="1"/>
        <v>41443</v>
      </c>
      <c r="C46" s="3">
        <v>105.66</v>
      </c>
      <c r="D46" s="3">
        <v>106.24</v>
      </c>
      <c r="E46" s="3">
        <v>105.11</v>
      </c>
      <c r="F46" s="3">
        <v>106.02</v>
      </c>
      <c r="G46" s="3">
        <v>0.55</v>
      </c>
      <c r="H46" s="3">
        <v>0.0052</v>
      </c>
      <c r="I46" s="15">
        <v>150857.0</v>
      </c>
      <c r="J46" s="15">
        <v>309101.0</v>
      </c>
    </row>
    <row r="47">
      <c r="A47" s="8">
        <v>99.9</v>
      </c>
      <c r="B47" s="5">
        <f t="shared" si="1"/>
        <v>41444</v>
      </c>
      <c r="C47" s="3">
        <v>106.1</v>
      </c>
      <c r="D47" s="3">
        <v>106.59</v>
      </c>
      <c r="E47" s="3">
        <v>105.45</v>
      </c>
      <c r="F47" s="3">
        <v>106.12</v>
      </c>
      <c r="G47" s="3">
        <v>0.1</v>
      </c>
      <c r="H47" s="3">
        <v>9.0E-4</v>
      </c>
      <c r="I47" s="15">
        <v>164796.0</v>
      </c>
      <c r="J47" s="15">
        <v>305016.0</v>
      </c>
    </row>
    <row r="48">
      <c r="A48" s="8">
        <v>101.73</v>
      </c>
      <c r="B48" s="5">
        <f t="shared" si="1"/>
        <v>41445</v>
      </c>
      <c r="C48" s="3">
        <v>105.62</v>
      </c>
      <c r="D48" s="3">
        <v>105.62</v>
      </c>
      <c r="E48" s="3">
        <v>101.75</v>
      </c>
      <c r="F48" s="3">
        <v>102.15</v>
      </c>
      <c r="G48" s="3">
        <v>-3.97</v>
      </c>
      <c r="H48" s="6">
        <v>-0.0374</v>
      </c>
      <c r="I48" s="15">
        <v>301238.0</v>
      </c>
      <c r="J48" s="15">
        <v>290461.0</v>
      </c>
    </row>
    <row r="49">
      <c r="A49" s="8">
        <v>99.9</v>
      </c>
      <c r="B49" s="5">
        <f t="shared" si="1"/>
        <v>41446</v>
      </c>
      <c r="C49" s="3">
        <v>102.1</v>
      </c>
      <c r="D49" s="3">
        <v>103.09</v>
      </c>
      <c r="E49" s="3">
        <v>100.04</v>
      </c>
      <c r="F49" s="3">
        <v>100.91</v>
      </c>
      <c r="G49" s="3">
        <v>-1.24</v>
      </c>
      <c r="H49" s="6">
        <v>-0.0121</v>
      </c>
      <c r="I49" s="15">
        <v>263325.0</v>
      </c>
      <c r="J49" s="15">
        <v>278185.0</v>
      </c>
    </row>
    <row r="50">
      <c r="A50" s="8">
        <v>101.5</v>
      </c>
      <c r="B50" s="5">
        <f t="shared" si="1"/>
        <v>41449</v>
      </c>
      <c r="C50" s="3">
        <v>100.61</v>
      </c>
      <c r="D50" s="3">
        <v>101.64</v>
      </c>
      <c r="E50" s="3">
        <v>99.67</v>
      </c>
      <c r="F50" s="3">
        <v>101.16</v>
      </c>
      <c r="G50" s="3">
        <v>0.25</v>
      </c>
      <c r="H50" s="3">
        <v>0.0025</v>
      </c>
      <c r="I50" s="15">
        <v>254188.0</v>
      </c>
      <c r="J50" s="15">
        <v>274513.0</v>
      </c>
    </row>
    <row r="51">
      <c r="A51" s="9">
        <f>+1.45</f>
        <v>1.45</v>
      </c>
      <c r="B51" s="5">
        <f t="shared" si="1"/>
        <v>41450</v>
      </c>
      <c r="C51" s="3">
        <v>101.0</v>
      </c>
      <c r="D51" s="3">
        <v>102.08</v>
      </c>
      <c r="E51" s="3">
        <v>100.7</v>
      </c>
      <c r="F51" s="3">
        <v>101.26</v>
      </c>
      <c r="G51" s="3">
        <v>0.1</v>
      </c>
      <c r="H51" s="3">
        <v>0.001</v>
      </c>
      <c r="I51" s="15">
        <v>182075.0</v>
      </c>
      <c r="J51" s="15">
        <v>273394.0</v>
      </c>
    </row>
    <row r="52">
      <c r="A52" s="9">
        <f>+1.45%</f>
        <v>0.0145</v>
      </c>
      <c r="B52" s="5">
        <f t="shared" si="1"/>
        <v>41451</v>
      </c>
      <c r="C52" s="3">
        <v>101.1</v>
      </c>
      <c r="D52" s="3">
        <v>101.89</v>
      </c>
      <c r="E52" s="3">
        <v>100.25</v>
      </c>
      <c r="F52" s="3">
        <v>101.66</v>
      </c>
      <c r="G52" s="3">
        <v>0.4</v>
      </c>
      <c r="H52" s="3">
        <v>0.004</v>
      </c>
      <c r="I52" s="15">
        <v>195225.0</v>
      </c>
      <c r="J52" s="15">
        <v>266183.0</v>
      </c>
    </row>
    <row r="53">
      <c r="A53" s="16">
        <v>54793.0</v>
      </c>
      <c r="B53" s="5">
        <f t="shared" si="1"/>
        <v>41452</v>
      </c>
      <c r="C53" s="3">
        <v>101.66</v>
      </c>
      <c r="D53" s="3">
        <v>103.34</v>
      </c>
      <c r="E53" s="3">
        <v>101.66</v>
      </c>
      <c r="F53" s="3">
        <v>102.82</v>
      </c>
      <c r="G53" s="3">
        <v>1.16</v>
      </c>
      <c r="H53" s="3">
        <v>0.011399999999999999</v>
      </c>
      <c r="I53" s="15">
        <v>190598.0</v>
      </c>
      <c r="J53" s="15">
        <v>261113.0</v>
      </c>
    </row>
    <row r="54">
      <c r="A54" s="16">
        <v>104631.0</v>
      </c>
      <c r="B54" s="5">
        <f t="shared" si="1"/>
        <v>41453</v>
      </c>
      <c r="C54" s="3">
        <v>102.76</v>
      </c>
      <c r="D54" s="3">
        <v>103.44</v>
      </c>
      <c r="E54" s="3">
        <v>101.87</v>
      </c>
      <c r="F54" s="3">
        <v>102.16</v>
      </c>
      <c r="G54" s="3">
        <v>-0.66</v>
      </c>
      <c r="H54" s="6">
        <v>-0.0064</v>
      </c>
      <c r="I54" s="15">
        <v>230245.0</v>
      </c>
      <c r="J54" s="15">
        <v>254137.0</v>
      </c>
    </row>
    <row r="55">
      <c r="A55" s="7">
        <v>41389.0</v>
      </c>
      <c r="B55" s="5">
        <f t="shared" si="1"/>
        <v>41456</v>
      </c>
      <c r="C55" s="3">
        <v>101.9</v>
      </c>
      <c r="D55" s="3">
        <v>103.71</v>
      </c>
      <c r="E55" s="3">
        <v>101.63</v>
      </c>
      <c r="F55" s="3">
        <v>103.0</v>
      </c>
      <c r="G55" s="3">
        <v>0.84</v>
      </c>
      <c r="H55" s="3">
        <v>0.008199999999999999</v>
      </c>
      <c r="I55" s="15">
        <v>230910.0</v>
      </c>
      <c r="J55" s="15">
        <v>238429.0</v>
      </c>
    </row>
    <row r="56">
      <c r="A56" s="8">
        <v>101.69</v>
      </c>
      <c r="B56" s="5">
        <f t="shared" si="1"/>
        <v>41457</v>
      </c>
      <c r="C56" s="3">
        <v>102.92</v>
      </c>
      <c r="D56" s="3">
        <v>104.12</v>
      </c>
      <c r="E56" s="3">
        <v>102.91</v>
      </c>
      <c r="F56" s="3">
        <v>104.0</v>
      </c>
      <c r="G56" s="3">
        <v>1.0</v>
      </c>
      <c r="H56" s="3">
        <v>0.0097</v>
      </c>
      <c r="I56" s="15">
        <v>186478.0</v>
      </c>
      <c r="J56" s="15">
        <v>228641.0</v>
      </c>
    </row>
    <row r="57">
      <c r="A57" s="8">
        <v>103.03</v>
      </c>
      <c r="B57" s="5">
        <f t="shared" si="1"/>
        <v>41458</v>
      </c>
      <c r="C57" s="3">
        <v>104.18</v>
      </c>
      <c r="D57" s="3">
        <v>106.03</v>
      </c>
      <c r="E57" s="3">
        <v>104.18</v>
      </c>
      <c r="F57" s="3">
        <v>105.76</v>
      </c>
      <c r="G57" s="3">
        <v>1.76</v>
      </c>
      <c r="H57" s="3">
        <v>0.0169</v>
      </c>
      <c r="I57" s="15">
        <v>258388.0</v>
      </c>
      <c r="J57" s="15">
        <v>217893.0</v>
      </c>
    </row>
    <row r="58">
      <c r="A58" s="8">
        <v>101.2</v>
      </c>
      <c r="B58" s="5">
        <f t="shared" si="1"/>
        <v>41459</v>
      </c>
      <c r="C58" s="3">
        <v>105.85</v>
      </c>
      <c r="D58" s="3">
        <v>105.99</v>
      </c>
      <c r="E58" s="3">
        <v>104.91</v>
      </c>
      <c r="F58" s="3">
        <v>105.54</v>
      </c>
      <c r="G58" s="3">
        <v>-0.22</v>
      </c>
      <c r="H58" s="6">
        <v>-0.0021</v>
      </c>
      <c r="I58" s="15">
        <v>81372.0</v>
      </c>
      <c r="J58" s="15">
        <v>211530.0</v>
      </c>
    </row>
    <row r="59">
      <c r="A59" s="8">
        <v>102.96</v>
      </c>
      <c r="B59" s="5">
        <f t="shared" si="1"/>
        <v>41460</v>
      </c>
      <c r="C59" s="3">
        <v>105.54</v>
      </c>
      <c r="D59" s="3">
        <v>107.88</v>
      </c>
      <c r="E59" s="3">
        <v>105.38</v>
      </c>
      <c r="F59" s="3">
        <v>107.72</v>
      </c>
      <c r="G59" s="3">
        <v>2.18</v>
      </c>
      <c r="H59" s="3">
        <v>0.0207</v>
      </c>
      <c r="I59" s="15">
        <v>233329.0</v>
      </c>
      <c r="J59" s="15">
        <v>195160.0</v>
      </c>
    </row>
    <row r="60">
      <c r="A60" s="9">
        <f>+1.46</f>
        <v>1.46</v>
      </c>
      <c r="B60" s="5">
        <f t="shared" si="1"/>
        <v>41463</v>
      </c>
      <c r="C60" s="3">
        <v>108.0</v>
      </c>
      <c r="D60" s="3">
        <v>108.04</v>
      </c>
      <c r="E60" s="3">
        <v>106.79</v>
      </c>
      <c r="F60" s="3">
        <v>107.43</v>
      </c>
      <c r="G60" s="3">
        <v>-0.29</v>
      </c>
      <c r="H60" s="6">
        <v>-0.0027</v>
      </c>
      <c r="I60" s="15">
        <v>185779.0</v>
      </c>
      <c r="J60" s="15">
        <v>172038.0</v>
      </c>
    </row>
    <row r="61">
      <c r="A61" s="9">
        <f>+1.44%</f>
        <v>0.0144</v>
      </c>
      <c r="B61" s="5">
        <f t="shared" si="1"/>
        <v>41464</v>
      </c>
      <c r="C61" s="3">
        <v>107.27</v>
      </c>
      <c r="D61" s="3">
        <v>108.26</v>
      </c>
      <c r="E61" s="3">
        <v>106.85</v>
      </c>
      <c r="F61" s="3">
        <v>107.81</v>
      </c>
      <c r="G61" s="3">
        <v>0.38</v>
      </c>
      <c r="H61" s="3">
        <v>0.0034999999999999996</v>
      </c>
      <c r="I61" s="15">
        <v>163664.0</v>
      </c>
      <c r="J61" s="15">
        <v>152045.0</v>
      </c>
    </row>
    <row r="62">
      <c r="A62" s="16">
        <v>65655.0</v>
      </c>
      <c r="B62" s="5">
        <f t="shared" si="1"/>
        <v>41465</v>
      </c>
      <c r="C62" s="3">
        <v>108.12</v>
      </c>
      <c r="D62" s="3">
        <v>108.69</v>
      </c>
      <c r="E62" s="3">
        <v>107.71</v>
      </c>
      <c r="F62" s="3">
        <v>108.51</v>
      </c>
      <c r="G62" s="3">
        <v>0.7</v>
      </c>
      <c r="H62" s="3">
        <v>0.006500000000000001</v>
      </c>
      <c r="I62" s="15">
        <v>199651.0</v>
      </c>
      <c r="J62" s="15">
        <v>128212.0</v>
      </c>
    </row>
    <row r="63">
      <c r="A63" s="16">
        <v>107997.0</v>
      </c>
      <c r="B63" s="5">
        <f t="shared" si="1"/>
        <v>41466</v>
      </c>
      <c r="C63" s="3">
        <v>108.24</v>
      </c>
      <c r="D63" s="3">
        <v>108.93</v>
      </c>
      <c r="E63" s="3">
        <v>107.02</v>
      </c>
      <c r="F63" s="3">
        <v>107.73</v>
      </c>
      <c r="G63" s="3">
        <v>-0.78</v>
      </c>
      <c r="H63" s="6">
        <v>-0.0072</v>
      </c>
      <c r="I63" s="15">
        <v>184692.0</v>
      </c>
      <c r="J63" s="15">
        <v>101332.0</v>
      </c>
    </row>
    <row r="64">
      <c r="A64" s="7">
        <v>41390.0</v>
      </c>
      <c r="B64" s="5">
        <f t="shared" si="1"/>
        <v>41467</v>
      </c>
      <c r="C64" s="3">
        <v>107.33</v>
      </c>
      <c r="D64" s="3">
        <v>109.14</v>
      </c>
      <c r="E64" s="3">
        <v>107.28</v>
      </c>
      <c r="F64" s="3">
        <v>108.81</v>
      </c>
      <c r="G64" s="3">
        <v>1.08</v>
      </c>
      <c r="H64" s="3">
        <v>0.01</v>
      </c>
      <c r="I64" s="15">
        <v>127806.0</v>
      </c>
      <c r="J64" s="15">
        <v>80913.0</v>
      </c>
    </row>
    <row r="65">
      <c r="A65" s="8">
        <v>102.78</v>
      </c>
      <c r="B65" s="5">
        <f t="shared" si="1"/>
        <v>41470</v>
      </c>
      <c r="C65" s="3">
        <v>108.99</v>
      </c>
      <c r="D65" s="3">
        <v>109.26</v>
      </c>
      <c r="E65" s="3">
        <v>107.96</v>
      </c>
      <c r="F65" s="3">
        <v>109.09</v>
      </c>
      <c r="G65" s="3">
        <v>0.28</v>
      </c>
      <c r="H65" s="3">
        <v>0.0026</v>
      </c>
      <c r="I65" s="15">
        <v>100696.0</v>
      </c>
      <c r="J65" s="15">
        <v>36368.0</v>
      </c>
    </row>
    <row r="66">
      <c r="A66" s="8">
        <v>102.92</v>
      </c>
      <c r="B66" s="5">
        <f t="shared" si="1"/>
        <v>41471</v>
      </c>
      <c r="C66" s="3">
        <v>109.05</v>
      </c>
      <c r="D66" s="3">
        <v>109.72</v>
      </c>
      <c r="E66" s="3">
        <v>108.63</v>
      </c>
      <c r="F66" s="3">
        <v>109.4</v>
      </c>
      <c r="G66" s="3">
        <v>0.31</v>
      </c>
      <c r="H66" s="3">
        <v>0.0028000000000000004</v>
      </c>
      <c r="I66" s="15">
        <v>19969.0</v>
      </c>
      <c r="J66" s="3">
        <v>0.0</v>
      </c>
    </row>
    <row r="67">
      <c r="A67" s="8">
        <v>101.77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102.64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-0.32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-0.0031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51181.0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111614.0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41393.0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102.18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103.25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102.02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103.11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+0.47</f>
        <v>0.47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+0.46%</f>
        <v>0.0046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54961.0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115411.0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41394.0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103.14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103.18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100.88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101.71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-1.4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-0.0136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70699.0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116019.0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41395.0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101.2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101.58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97.94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99.15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-2.56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-0.0252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76820.0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120622.0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41396.0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98.77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102.05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98.77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101.93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+2.78</f>
        <v>2.78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+2.8%</f>
        <v>0.028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84129.0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128767.0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41397.0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101.82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103.87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101.45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103.29</v>
      </c>
      <c r="B113" s="3" t="str">
        <f t="shared" si="1"/>
        <v/>
      </c>
    </row>
    <row r="114">
      <c r="A114" s="9">
        <f>+1.36</f>
        <v>1.36</v>
      </c>
      <c r="B114" s="3" t="str">
        <f t="shared" si="1"/>
        <v>#REF!</v>
      </c>
    </row>
    <row r="115">
      <c r="A115" s="9">
        <f>+1.33%</f>
        <v>0.0133</v>
      </c>
      <c r="B115" s="3" t="str">
        <f t="shared" si="1"/>
        <v>#REF!</v>
      </c>
    </row>
    <row r="116">
      <c r="A116" s="16">
        <v>77058.0</v>
      </c>
      <c r="B116" s="3" t="str">
        <f t="shared" si="1"/>
        <v>#REF!</v>
      </c>
    </row>
    <row r="117">
      <c r="A117" s="16">
        <v>144845.0</v>
      </c>
      <c r="B117" s="3" t="str">
        <f t="shared" si="1"/>
        <v>#REF!</v>
      </c>
    </row>
    <row r="118">
      <c r="A118" s="7">
        <v>41400.0</v>
      </c>
      <c r="B118" s="3" t="str">
        <f t="shared" si="1"/>
        <v>#REF!</v>
      </c>
    </row>
    <row r="119">
      <c r="A119" s="8">
        <v>103.41</v>
      </c>
      <c r="B119" s="3" t="str">
        <f t="shared" si="1"/>
        <v>#REF!</v>
      </c>
    </row>
    <row r="120">
      <c r="A120" s="8">
        <v>104.76</v>
      </c>
      <c r="B120" s="3" t="str">
        <f t="shared" si="1"/>
        <v>#REF!</v>
      </c>
    </row>
    <row r="121">
      <c r="A121" s="8">
        <v>103.1</v>
      </c>
      <c r="B121" s="3" t="str">
        <f t="shared" si="1"/>
        <v>#REF!</v>
      </c>
    </row>
    <row r="122">
      <c r="A122" s="8">
        <v>104.69</v>
      </c>
      <c r="B122" s="3" t="str">
        <f t="shared" si="1"/>
        <v>#REF!</v>
      </c>
    </row>
    <row r="123">
      <c r="A123" s="9">
        <f>+1.4</f>
        <v>1.4</v>
      </c>
      <c r="B123" s="3" t="str">
        <f t="shared" si="1"/>
        <v>#REF!</v>
      </c>
    </row>
    <row r="124">
      <c r="A124" s="9">
        <f>+1.36%</f>
        <v>0.0136</v>
      </c>
      <c r="B124" s="3" t="str">
        <f t="shared" si="1"/>
        <v>#REF!</v>
      </c>
    </row>
    <row r="125">
      <c r="A125" s="16">
        <v>36266.0</v>
      </c>
      <c r="B125" s="3" t="str">
        <f t="shared" si="1"/>
        <v>#REF!</v>
      </c>
    </row>
    <row r="126">
      <c r="A126" s="16">
        <v>150143.0</v>
      </c>
      <c r="B126" s="3" t="str">
        <f t="shared" si="1"/>
        <v>#REF!</v>
      </c>
    </row>
    <row r="127">
      <c r="A127" s="7">
        <v>41401.0</v>
      </c>
      <c r="B127" s="3" t="str">
        <f t="shared" si="1"/>
        <v>#REF!</v>
      </c>
    </row>
    <row r="128">
      <c r="A128" s="8">
        <v>104.58</v>
      </c>
      <c r="B128" s="3" t="str">
        <f t="shared" si="1"/>
        <v>#REF!</v>
      </c>
    </row>
    <row r="129">
      <c r="A129" s="8">
        <v>105.01</v>
      </c>
      <c r="B129" s="3" t="str">
        <f t="shared" si="1"/>
        <v>#REF!</v>
      </c>
    </row>
    <row r="130">
      <c r="A130" s="8">
        <v>103.41</v>
      </c>
      <c r="B130" s="3" t="str">
        <f t="shared" si="1"/>
        <v>#REF!</v>
      </c>
    </row>
    <row r="131">
      <c r="A131" s="8">
        <v>103.8</v>
      </c>
      <c r="B131" s="3" t="str">
        <f t="shared" si="1"/>
        <v>#REF!</v>
      </c>
    </row>
    <row r="132">
      <c r="A132" s="11">
        <v>-0.89</v>
      </c>
      <c r="B132" s="3" t="str">
        <f t="shared" si="1"/>
        <v>#REF!</v>
      </c>
    </row>
    <row r="133">
      <c r="A133" s="12">
        <v>-0.0085</v>
      </c>
      <c r="B133" s="3" t="str">
        <f t="shared" si="1"/>
        <v>#REF!</v>
      </c>
    </row>
    <row r="134">
      <c r="A134" s="17">
        <v>97360.0</v>
      </c>
      <c r="B134" s="3" t="str">
        <f t="shared" si="1"/>
        <v>#REF!</v>
      </c>
    </row>
    <row r="135">
      <c r="A135" s="17">
        <v>158337.0</v>
      </c>
      <c r="B135" s="3" t="str">
        <f t="shared" si="1"/>
        <v>#REF!</v>
      </c>
    </row>
    <row r="136">
      <c r="A136" s="7">
        <v>41402.0</v>
      </c>
      <c r="B136" s="3" t="str">
        <f t="shared" si="1"/>
        <v>#REF!</v>
      </c>
    </row>
    <row r="137">
      <c r="A137" s="8">
        <v>103.61</v>
      </c>
      <c r="B137" s="3" t="str">
        <f t="shared" si="1"/>
        <v>#REF!</v>
      </c>
    </row>
    <row r="138">
      <c r="A138" s="8">
        <v>104.21</v>
      </c>
      <c r="B138" s="3" t="str">
        <f t="shared" si="1"/>
        <v>#REF!</v>
      </c>
    </row>
    <row r="139">
      <c r="A139" s="8">
        <v>102.89</v>
      </c>
      <c r="B139" s="3" t="str">
        <f t="shared" si="1"/>
        <v>#REF!</v>
      </c>
    </row>
    <row r="140">
      <c r="A140" s="8">
        <v>103.8</v>
      </c>
      <c r="B140" s="3" t="str">
        <f t="shared" si="1"/>
        <v>#REF!</v>
      </c>
    </row>
    <row r="141">
      <c r="A141" s="37" t="s">
        <v>10</v>
      </c>
      <c r="B141" s="3" t="str">
        <f t="shared" si="1"/>
        <v>#REF!</v>
      </c>
    </row>
    <row r="142">
      <c r="A142" s="37" t="s">
        <v>10</v>
      </c>
      <c r="B142" s="3" t="str">
        <f t="shared" si="1"/>
        <v>#REF!</v>
      </c>
    </row>
    <row r="143">
      <c r="A143" s="38">
        <v>113806.0</v>
      </c>
      <c r="B143" s="3" t="str">
        <f t="shared" si="1"/>
        <v>#REF!</v>
      </c>
    </row>
    <row r="144">
      <c r="A144" s="38">
        <v>167350.0</v>
      </c>
      <c r="B144" s="3" t="str">
        <f t="shared" si="1"/>
        <v>#REF!</v>
      </c>
    </row>
    <row r="145">
      <c r="A145" s="7">
        <v>41403.0</v>
      </c>
      <c r="B145" s="3" t="str">
        <f t="shared" si="1"/>
        <v>#REF!</v>
      </c>
    </row>
    <row r="146">
      <c r="A146" s="8">
        <v>103.86</v>
      </c>
      <c r="B146" s="3" t="str">
        <f t="shared" si="1"/>
        <v>#REF!</v>
      </c>
    </row>
    <row r="147">
      <c r="A147" s="8">
        <v>104.07</v>
      </c>
      <c r="B147" s="3" t="str">
        <f t="shared" si="1"/>
        <v>#REF!</v>
      </c>
    </row>
    <row r="148">
      <c r="A148" s="8">
        <v>102.98</v>
      </c>
      <c r="B148" s="3" t="str">
        <f t="shared" si="1"/>
        <v>#REF!</v>
      </c>
    </row>
    <row r="149">
      <c r="A149" s="8">
        <v>104.02</v>
      </c>
      <c r="B149" s="3" t="str">
        <f t="shared" si="1"/>
        <v>#REF!</v>
      </c>
    </row>
    <row r="150">
      <c r="A150" s="9">
        <f>+0.22</f>
        <v>0.22</v>
      </c>
      <c r="B150" s="3" t="str">
        <f t="shared" si="1"/>
        <v>#REF!</v>
      </c>
    </row>
    <row r="151">
      <c r="A151" s="9">
        <f>+0.21%</f>
        <v>0.0021</v>
      </c>
      <c r="B151" s="3" t="str">
        <f t="shared" si="1"/>
        <v>#REF!</v>
      </c>
    </row>
    <row r="152">
      <c r="A152" s="16">
        <v>79482.0</v>
      </c>
      <c r="B152" s="3" t="str">
        <f t="shared" si="1"/>
        <v>#REF!</v>
      </c>
    </row>
    <row r="153">
      <c r="A153" s="16">
        <v>172714.0</v>
      </c>
      <c r="B153" s="3" t="str">
        <f t="shared" si="1"/>
        <v>#REF!</v>
      </c>
    </row>
    <row r="154">
      <c r="A154" s="7">
        <v>41404.0</v>
      </c>
      <c r="B154" s="3" t="str">
        <f t="shared" si="1"/>
        <v>#REF!</v>
      </c>
    </row>
    <row r="155">
      <c r="A155" s="8">
        <v>103.84</v>
      </c>
      <c r="B155" s="3" t="str">
        <f t="shared" si="1"/>
        <v>#REF!</v>
      </c>
    </row>
    <row r="156">
      <c r="A156" s="8">
        <v>104.01</v>
      </c>
      <c r="B156" s="3" t="str">
        <f t="shared" si="1"/>
        <v>#REF!</v>
      </c>
    </row>
    <row r="157">
      <c r="A157" s="8">
        <v>101.2</v>
      </c>
      <c r="B157" s="3" t="str">
        <f t="shared" si="1"/>
        <v>#REF!</v>
      </c>
    </row>
    <row r="158">
      <c r="A158" s="8">
        <v>103.44</v>
      </c>
      <c r="B158" s="3" t="str">
        <f t="shared" si="1"/>
        <v>#REF!</v>
      </c>
    </row>
    <row r="159">
      <c r="A159" s="11">
        <v>-0.58</v>
      </c>
      <c r="B159" s="3" t="str">
        <f t="shared" si="1"/>
        <v>#REF!</v>
      </c>
    </row>
    <row r="160">
      <c r="A160" s="12">
        <v>-0.0056</v>
      </c>
      <c r="B160" s="3" t="str">
        <f t="shared" si="1"/>
        <v>#REF!</v>
      </c>
    </row>
    <row r="161">
      <c r="A161" s="17">
        <v>93163.0</v>
      </c>
      <c r="B161" s="3" t="str">
        <f t="shared" si="1"/>
        <v>#REF!</v>
      </c>
    </row>
    <row r="162">
      <c r="A162" s="17">
        <v>183639.0</v>
      </c>
      <c r="B162" s="3" t="str">
        <f t="shared" si="1"/>
        <v>#REF!</v>
      </c>
    </row>
    <row r="163">
      <c r="A163" s="7">
        <v>41407.0</v>
      </c>
      <c r="B163" s="3" t="str">
        <f t="shared" si="1"/>
        <v>#REF!</v>
      </c>
    </row>
    <row r="164">
      <c r="A164" s="8">
        <v>103.06</v>
      </c>
      <c r="B164" s="3" t="str">
        <f t="shared" si="1"/>
        <v>#REF!</v>
      </c>
    </row>
    <row r="165">
      <c r="A165" s="8">
        <v>103.23</v>
      </c>
      <c r="B165" s="3" t="str">
        <f t="shared" si="1"/>
        <v>#REF!</v>
      </c>
    </row>
    <row r="166">
      <c r="A166" s="8">
        <v>101.93</v>
      </c>
      <c r="B166" s="3" t="str">
        <f t="shared" si="1"/>
        <v>#REF!</v>
      </c>
    </row>
    <row r="167">
      <c r="A167" s="8">
        <v>102.46</v>
      </c>
      <c r="B167" s="3" t="str">
        <f t="shared" si="1"/>
        <v>#REF!</v>
      </c>
    </row>
    <row r="168">
      <c r="A168" s="11">
        <v>-0.98</v>
      </c>
      <c r="B168" s="3" t="str">
        <f t="shared" si="1"/>
        <v>#REF!</v>
      </c>
    </row>
    <row r="169">
      <c r="A169" s="12">
        <v>-0.0095</v>
      </c>
      <c r="B169" s="3" t="str">
        <f t="shared" si="1"/>
        <v>#REF!</v>
      </c>
    </row>
    <row r="170">
      <c r="A170" s="17">
        <v>67285.0</v>
      </c>
      <c r="B170" s="3" t="str">
        <f t="shared" si="1"/>
        <v>#REF!</v>
      </c>
    </row>
    <row r="171">
      <c r="A171" s="17">
        <v>196005.0</v>
      </c>
      <c r="B171" s="3" t="str">
        <f t="shared" si="1"/>
        <v>#REF!</v>
      </c>
    </row>
    <row r="172">
      <c r="A172" s="7">
        <v>41408.0</v>
      </c>
      <c r="B172" s="3" t="str">
        <f t="shared" si="1"/>
        <v>#REF!</v>
      </c>
    </row>
    <row r="173">
      <c r="A173" s="8">
        <v>102.47</v>
      </c>
      <c r="B173" s="3" t="str">
        <f t="shared" si="1"/>
        <v>#REF!</v>
      </c>
    </row>
    <row r="174">
      <c r="A174" s="8">
        <v>102.71</v>
      </c>
      <c r="B174" s="3" t="str">
        <f t="shared" si="1"/>
        <v>#REF!</v>
      </c>
    </row>
    <row r="175">
      <c r="A175" s="8">
        <v>101.78</v>
      </c>
      <c r="B175" s="3" t="str">
        <f t="shared" si="1"/>
        <v>#REF!</v>
      </c>
    </row>
    <row r="176">
      <c r="A176" s="8">
        <v>102.32</v>
      </c>
      <c r="B176" s="3" t="str">
        <f t="shared" si="1"/>
        <v>#REF!</v>
      </c>
    </row>
    <row r="177">
      <c r="A177" s="11">
        <v>-0.14</v>
      </c>
      <c r="B177" s="3" t="str">
        <f t="shared" si="1"/>
        <v>#REF!</v>
      </c>
    </row>
    <row r="178">
      <c r="A178" s="12">
        <v>-0.0014</v>
      </c>
      <c r="B178" s="3" t="str">
        <f t="shared" si="1"/>
        <v>#REF!</v>
      </c>
    </row>
    <row r="179">
      <c r="A179" s="17">
        <v>102689.0</v>
      </c>
      <c r="B179" s="3" t="str">
        <f t="shared" si="1"/>
        <v>#REF!</v>
      </c>
    </row>
    <row r="180">
      <c r="A180" s="17">
        <v>185540.0</v>
      </c>
      <c r="B180" s="3" t="str">
        <f t="shared" si="1"/>
        <v>#REF!</v>
      </c>
    </row>
    <row r="181">
      <c r="A181" s="7">
        <v>41409.0</v>
      </c>
      <c r="B181" s="3" t="str">
        <f t="shared" si="1"/>
        <v>#REF!</v>
      </c>
    </row>
    <row r="182">
      <c r="A182" s="8">
        <v>102.32</v>
      </c>
      <c r="B182" s="3" t="str">
        <f t="shared" si="1"/>
        <v>#REF!</v>
      </c>
    </row>
    <row r="183">
      <c r="A183" s="8">
        <v>103.3</v>
      </c>
      <c r="B183" s="3" t="str">
        <f t="shared" si="1"/>
        <v>#REF!</v>
      </c>
    </row>
    <row r="184">
      <c r="A184" s="8">
        <v>100.64</v>
      </c>
      <c r="B184" s="3" t="str">
        <f t="shared" si="1"/>
        <v>#REF!</v>
      </c>
    </row>
    <row r="185">
      <c r="A185" s="8">
        <v>103.19</v>
      </c>
      <c r="B185" s="3" t="str">
        <f t="shared" si="1"/>
        <v>#REF!</v>
      </c>
    </row>
    <row r="186">
      <c r="A186" s="9">
        <f>+0.87</f>
        <v>0.87</v>
      </c>
      <c r="B186" s="3" t="str">
        <f t="shared" si="1"/>
        <v>#REF!</v>
      </c>
    </row>
    <row r="187">
      <c r="A187" s="9">
        <f>+0.85%</f>
        <v>0.0085</v>
      </c>
      <c r="B187" s="3" t="str">
        <f t="shared" si="1"/>
        <v>#REF!</v>
      </c>
    </row>
    <row r="188">
      <c r="A188" s="16">
        <v>107507.0</v>
      </c>
      <c r="B188" s="3" t="str">
        <f t="shared" si="1"/>
        <v>#REF!</v>
      </c>
    </row>
    <row r="189">
      <c r="A189" s="16">
        <v>189165.0</v>
      </c>
      <c r="B189" s="3" t="str">
        <f t="shared" si="1"/>
        <v>#REF!</v>
      </c>
    </row>
    <row r="190">
      <c r="A190" s="7">
        <v>41410.0</v>
      </c>
      <c r="B190" s="3" t="str">
        <f t="shared" si="1"/>
        <v>#REF!</v>
      </c>
    </row>
    <row r="191">
      <c r="A191" s="8">
        <v>103.19</v>
      </c>
      <c r="B191" s="3" t="str">
        <f t="shared" si="1"/>
        <v>#REF!</v>
      </c>
    </row>
    <row r="192">
      <c r="A192" s="8">
        <v>104.07</v>
      </c>
      <c r="B192" s="3" t="str">
        <f t="shared" si="1"/>
        <v>#REF!</v>
      </c>
    </row>
    <row r="193">
      <c r="A193" s="8">
        <v>102.48</v>
      </c>
      <c r="B193" s="3" t="str">
        <f t="shared" si="1"/>
        <v>#REF!</v>
      </c>
    </row>
    <row r="194">
      <c r="A194" s="8">
        <v>103.6</v>
      </c>
      <c r="B194" s="3" t="str">
        <f t="shared" si="1"/>
        <v>#REF!</v>
      </c>
    </row>
    <row r="195">
      <c r="A195" s="9">
        <f>+0.41</f>
        <v>0.41</v>
      </c>
      <c r="B195" s="3" t="str">
        <f t="shared" si="1"/>
        <v>#REF!</v>
      </c>
    </row>
    <row r="196">
      <c r="A196" s="9">
        <f>+0.4%</f>
        <v>0.004</v>
      </c>
      <c r="B196" s="3" t="str">
        <f t="shared" si="1"/>
        <v>#REF!</v>
      </c>
    </row>
    <row r="197">
      <c r="A197" s="16">
        <v>119871.0</v>
      </c>
      <c r="B197" s="3" t="str">
        <f t="shared" si="1"/>
        <v>#REF!</v>
      </c>
    </row>
    <row r="198">
      <c r="A198" s="16">
        <v>188753.0</v>
      </c>
      <c r="B198" s="3" t="str">
        <f t="shared" si="1"/>
        <v>#REF!</v>
      </c>
    </row>
    <row r="199">
      <c r="A199" s="7">
        <v>41411.0</v>
      </c>
      <c r="B199" s="3" t="str">
        <f t="shared" si="1"/>
        <v>#REF!</v>
      </c>
    </row>
    <row r="200">
      <c r="A200" s="8">
        <v>103.58</v>
      </c>
      <c r="B200" s="3" t="str">
        <f t="shared" si="1"/>
        <v>#REF!</v>
      </c>
    </row>
    <row r="201">
      <c r="A201" s="8">
        <v>104.71</v>
      </c>
      <c r="B201" s="3" t="str">
        <f t="shared" si="1"/>
        <v>#REF!</v>
      </c>
    </row>
    <row r="202">
      <c r="A202" s="8">
        <v>103.2</v>
      </c>
      <c r="B202" s="3" t="str">
        <f t="shared" si="1"/>
        <v>#REF!</v>
      </c>
    </row>
    <row r="203">
      <c r="A203" s="8">
        <v>104.46</v>
      </c>
      <c r="B203" s="3" t="str">
        <f t="shared" si="1"/>
        <v>#REF!</v>
      </c>
    </row>
    <row r="204">
      <c r="A204" s="9">
        <f>+0.86</f>
        <v>0.86</v>
      </c>
      <c r="B204" s="3" t="str">
        <f t="shared" si="1"/>
        <v>#REF!</v>
      </c>
    </row>
    <row r="205">
      <c r="A205" s="9">
        <f>+0.83%</f>
        <v>0.0083</v>
      </c>
      <c r="B205" s="3" t="str">
        <f t="shared" si="1"/>
        <v>#REF!</v>
      </c>
    </row>
    <row r="206">
      <c r="A206" s="16">
        <v>93400.0</v>
      </c>
      <c r="B206" s="3" t="str">
        <f t="shared" si="1"/>
        <v>#REF!</v>
      </c>
    </row>
    <row r="207">
      <c r="A207" s="16">
        <v>189595.0</v>
      </c>
      <c r="B207" s="3" t="str">
        <f t="shared" si="1"/>
        <v>#REF!</v>
      </c>
    </row>
    <row r="208">
      <c r="A208" s="7">
        <v>41414.0</v>
      </c>
      <c r="B208" s="3" t="str">
        <f t="shared" si="1"/>
        <v>#REF!</v>
      </c>
    </row>
    <row r="209">
      <c r="A209" s="8">
        <v>104.51</v>
      </c>
      <c r="B209" s="3" t="str">
        <f t="shared" si="1"/>
        <v>#REF!</v>
      </c>
    </row>
    <row r="210">
      <c r="A210" s="8">
        <v>105.15</v>
      </c>
      <c r="B210" s="3" t="str">
        <f t="shared" si="1"/>
        <v>#REF!</v>
      </c>
    </row>
    <row r="211">
      <c r="A211" s="8">
        <v>103.68</v>
      </c>
      <c r="B211" s="3" t="str">
        <f t="shared" si="1"/>
        <v>#REF!</v>
      </c>
    </row>
    <row r="212">
      <c r="A212" s="8">
        <v>104.67</v>
      </c>
      <c r="B212" s="3" t="str">
        <f t="shared" si="1"/>
        <v>#REF!</v>
      </c>
    </row>
    <row r="213">
      <c r="A213" s="9">
        <f>+0.21</f>
        <v>0.21</v>
      </c>
      <c r="B213" s="3" t="str">
        <f t="shared" si="1"/>
        <v>#REF!</v>
      </c>
    </row>
    <row r="214">
      <c r="A214" s="9">
        <f>+0.2%</f>
        <v>0.002</v>
      </c>
      <c r="B214" s="3" t="str">
        <f t="shared" si="1"/>
        <v>#REF!</v>
      </c>
    </row>
    <row r="215">
      <c r="A215" s="16">
        <v>70141.0</v>
      </c>
      <c r="B215" s="3" t="str">
        <f t="shared" si="1"/>
        <v>#REF!</v>
      </c>
    </row>
    <row r="216">
      <c r="A216" s="16">
        <v>191879.0</v>
      </c>
      <c r="B216" s="3" t="str">
        <f t="shared" si="1"/>
        <v>#REF!</v>
      </c>
    </row>
    <row r="217">
      <c r="A217" s="7">
        <v>41415.0</v>
      </c>
      <c r="B217" s="3" t="str">
        <f t="shared" si="1"/>
        <v>#REF!</v>
      </c>
    </row>
    <row r="218">
      <c r="A218" s="8">
        <v>104.67</v>
      </c>
      <c r="B218" s="3" t="str">
        <f t="shared" si="1"/>
        <v>#REF!</v>
      </c>
    </row>
    <row r="219">
      <c r="A219" s="8">
        <v>105.05</v>
      </c>
      <c r="B219" s="3" t="str">
        <f t="shared" si="1"/>
        <v>#REF!</v>
      </c>
    </row>
    <row r="220">
      <c r="A220" s="8">
        <v>103.43</v>
      </c>
      <c r="B220" s="3" t="str">
        <f t="shared" si="1"/>
        <v>#REF!</v>
      </c>
    </row>
    <row r="221">
      <c r="A221" s="8">
        <v>103.78</v>
      </c>
      <c r="B221" s="3" t="str">
        <f t="shared" si="1"/>
        <v>#REF!</v>
      </c>
    </row>
    <row r="222">
      <c r="A222" s="11">
        <v>-0.89</v>
      </c>
      <c r="B222" s="3" t="str">
        <f t="shared" si="1"/>
        <v>#REF!</v>
      </c>
    </row>
    <row r="223">
      <c r="A223" s="12">
        <v>-0.0085</v>
      </c>
      <c r="B223" s="3" t="str">
        <f t="shared" si="1"/>
        <v>#REF!</v>
      </c>
    </row>
    <row r="224">
      <c r="A224" s="17">
        <v>67425.0</v>
      </c>
      <c r="B224" s="3" t="str">
        <f t="shared" si="1"/>
        <v>#REF!</v>
      </c>
    </row>
    <row r="225">
      <c r="A225" s="17">
        <v>196363.0</v>
      </c>
      <c r="B225" s="3" t="str">
        <f t="shared" si="1"/>
        <v>#REF!</v>
      </c>
    </row>
    <row r="226">
      <c r="A226" s="7">
        <v>41416.0</v>
      </c>
      <c r="B226" s="3" t="str">
        <f t="shared" si="1"/>
        <v>#REF!</v>
      </c>
    </row>
    <row r="227">
      <c r="A227" s="8">
        <v>103.41</v>
      </c>
      <c r="B227" s="3" t="str">
        <f t="shared" si="1"/>
        <v>#REF!</v>
      </c>
    </row>
    <row r="228">
      <c r="A228" s="8">
        <v>103.66</v>
      </c>
      <c r="B228" s="3" t="str">
        <f t="shared" si="1"/>
        <v>#REF!</v>
      </c>
    </row>
    <row r="229">
      <c r="A229" s="8">
        <v>102.09</v>
      </c>
      <c r="B229" s="3" t="str">
        <f t="shared" si="1"/>
        <v>#REF!</v>
      </c>
    </row>
    <row r="230">
      <c r="A230" s="8">
        <v>102.44</v>
      </c>
      <c r="B230" s="3" t="str">
        <f t="shared" si="1"/>
        <v>#REF!</v>
      </c>
    </row>
    <row r="231">
      <c r="A231" s="11">
        <v>-1.34</v>
      </c>
      <c r="B231" s="3" t="str">
        <f t="shared" si="1"/>
        <v>#REF!</v>
      </c>
    </row>
    <row r="232">
      <c r="A232" s="12">
        <v>-0.0129</v>
      </c>
      <c r="B232" s="3" t="str">
        <f t="shared" si="1"/>
        <v>#REF!</v>
      </c>
    </row>
    <row r="233">
      <c r="A233" s="17">
        <v>75612.0</v>
      </c>
      <c r="B233" s="3" t="str">
        <f t="shared" si="1"/>
        <v>#REF!</v>
      </c>
    </row>
    <row r="234">
      <c r="A234" s="17">
        <v>198619.0</v>
      </c>
      <c r="B234" s="3" t="str">
        <f t="shared" si="1"/>
        <v>#REF!</v>
      </c>
    </row>
    <row r="235">
      <c r="A235" s="7">
        <v>41417.0</v>
      </c>
      <c r="B235" s="3" t="str">
        <f t="shared" si="1"/>
        <v>#REF!</v>
      </c>
    </row>
    <row r="236">
      <c r="A236" s="8">
        <v>102.23</v>
      </c>
      <c r="B236" s="3" t="str">
        <f t="shared" si="1"/>
        <v>#REF!</v>
      </c>
    </row>
    <row r="237">
      <c r="A237" s="8">
        <v>102.49</v>
      </c>
      <c r="B237" s="3" t="str">
        <f t="shared" si="1"/>
        <v>#REF!</v>
      </c>
    </row>
    <row r="238">
      <c r="A238" s="8">
        <v>100.5</v>
      </c>
      <c r="B238" s="3" t="str">
        <f t="shared" si="1"/>
        <v>#REF!</v>
      </c>
    </row>
    <row r="239">
      <c r="A239" s="8">
        <v>102.27</v>
      </c>
      <c r="B239" s="3" t="str">
        <f t="shared" si="1"/>
        <v>#REF!</v>
      </c>
    </row>
    <row r="240">
      <c r="A240" s="11">
        <v>-0.17</v>
      </c>
      <c r="B240" s="3" t="str">
        <f t="shared" si="1"/>
        <v>#REF!</v>
      </c>
    </row>
    <row r="241">
      <c r="A241" s="12">
        <v>-0.0017</v>
      </c>
      <c r="B241" s="3" t="str">
        <f t="shared" si="1"/>
        <v>#REF!</v>
      </c>
    </row>
    <row r="242">
      <c r="A242" s="17">
        <v>81284.0</v>
      </c>
      <c r="B242" s="3" t="str">
        <f t="shared" si="1"/>
        <v>#REF!</v>
      </c>
    </row>
    <row r="243">
      <c r="A243" s="17">
        <v>197601.0</v>
      </c>
      <c r="B243" s="3" t="str">
        <f t="shared" si="1"/>
        <v>#REF!</v>
      </c>
    </row>
    <row r="244">
      <c r="A244" s="7">
        <v>41418.0</v>
      </c>
      <c r="B244" s="3" t="str">
        <f t="shared" si="1"/>
        <v>#REF!</v>
      </c>
    </row>
    <row r="245">
      <c r="A245" s="8">
        <v>102.32</v>
      </c>
      <c r="B245" s="3" t="str">
        <f t="shared" si="1"/>
        <v>#REF!</v>
      </c>
    </row>
    <row r="246">
      <c r="A246" s="8">
        <v>102.56</v>
      </c>
      <c r="B246" s="3" t="str">
        <f t="shared" si="1"/>
        <v>#REF!</v>
      </c>
    </row>
    <row r="247">
      <c r="A247" s="8">
        <v>101.44</v>
      </c>
      <c r="B247" s="3" t="str">
        <f t="shared" si="1"/>
        <v>#REF!</v>
      </c>
    </row>
    <row r="248">
      <c r="A248" s="8">
        <v>102.4</v>
      </c>
      <c r="B248" s="3" t="str">
        <f t="shared" si="1"/>
        <v>#REF!</v>
      </c>
    </row>
    <row r="249">
      <c r="A249" s="9">
        <f>+0.13</f>
        <v>0.13</v>
      </c>
      <c r="B249" s="3" t="str">
        <f t="shared" si="1"/>
        <v>#REF!</v>
      </c>
    </row>
    <row r="250">
      <c r="A250" s="9">
        <f>+0.13%</f>
        <v>0.0013</v>
      </c>
      <c r="B250" s="3" t="str">
        <f t="shared" si="1"/>
        <v>#REF!</v>
      </c>
    </row>
    <row r="251">
      <c r="A251" s="16">
        <v>63176.0</v>
      </c>
      <c r="B251" s="3" t="str">
        <f t="shared" si="1"/>
        <v>#REF!</v>
      </c>
    </row>
    <row r="252">
      <c r="A252" s="16">
        <v>200258.0</v>
      </c>
      <c r="B252" s="3" t="str">
        <f t="shared" si="1"/>
        <v>#REF!</v>
      </c>
    </row>
    <row r="253">
      <c r="A253" s="7">
        <v>41421.0</v>
      </c>
      <c r="B253" s="3" t="str">
        <f t="shared" si="1"/>
        <v>#REF!</v>
      </c>
    </row>
    <row r="254">
      <c r="A254" s="8">
        <v>102.18</v>
      </c>
      <c r="B254" s="3" t="str">
        <f t="shared" si="1"/>
        <v>#REF!</v>
      </c>
    </row>
    <row r="255">
      <c r="A255" s="8">
        <v>102.4</v>
      </c>
      <c r="B255" s="3" t="str">
        <f t="shared" si="1"/>
        <v>#REF!</v>
      </c>
    </row>
    <row r="256">
      <c r="A256" s="8">
        <v>101.87</v>
      </c>
      <c r="B256" s="3" t="str">
        <f t="shared" si="1"/>
        <v>#REF!</v>
      </c>
    </row>
    <row r="257">
      <c r="A257" s="8">
        <v>102.38</v>
      </c>
      <c r="B257" s="3" t="str">
        <f t="shared" si="1"/>
        <v>#REF!</v>
      </c>
    </row>
    <row r="258">
      <c r="A258" s="11">
        <v>-0.02</v>
      </c>
      <c r="B258" s="3" t="str">
        <f t="shared" si="1"/>
        <v>#REF!</v>
      </c>
    </row>
    <row r="259">
      <c r="A259" s="12">
        <v>-2.0E-4</v>
      </c>
      <c r="B259" s="3" t="str">
        <f t="shared" si="1"/>
        <v>#REF!</v>
      </c>
    </row>
    <row r="260">
      <c r="A260" s="17">
        <v>6717.0</v>
      </c>
      <c r="B260" s="3" t="str">
        <f t="shared" si="1"/>
        <v>#REF!</v>
      </c>
    </row>
    <row r="261">
      <c r="A261" s="17">
        <v>200997.0</v>
      </c>
      <c r="B261" s="3" t="str">
        <f t="shared" si="1"/>
        <v>#REF!</v>
      </c>
    </row>
    <row r="262">
      <c r="A262" s="7">
        <v>41422.0</v>
      </c>
      <c r="B262" s="3" t="str">
        <f t="shared" si="1"/>
        <v>#REF!</v>
      </c>
    </row>
    <row r="263">
      <c r="A263" s="8">
        <v>102.35</v>
      </c>
      <c r="B263" s="3" t="str">
        <f t="shared" si="1"/>
        <v>#REF!</v>
      </c>
    </row>
    <row r="264">
      <c r="A264" s="8">
        <v>104.44</v>
      </c>
      <c r="B264" s="3" t="str">
        <f t="shared" si="1"/>
        <v>#REF!</v>
      </c>
    </row>
    <row r="265">
      <c r="A265" s="8">
        <v>102.26</v>
      </c>
      <c r="B265" s="3" t="str">
        <f t="shared" si="1"/>
        <v>#REF!</v>
      </c>
    </row>
    <row r="266">
      <c r="A266" s="8">
        <v>103.99</v>
      </c>
      <c r="B266" s="3" t="str">
        <f t="shared" si="1"/>
        <v>#REF!</v>
      </c>
    </row>
    <row r="267">
      <c r="A267" s="9">
        <f>+1.61</f>
        <v>1.61</v>
      </c>
      <c r="B267" s="3" t="str">
        <f t="shared" si="1"/>
        <v>#REF!</v>
      </c>
    </row>
    <row r="268">
      <c r="A268" s="9">
        <f>+1.57%</f>
        <v>0.0157</v>
      </c>
      <c r="B268" s="3" t="str">
        <f t="shared" si="1"/>
        <v>#REF!</v>
      </c>
    </row>
    <row r="269">
      <c r="A269" s="16">
        <v>63666.0</v>
      </c>
      <c r="B269" s="3" t="str">
        <f t="shared" si="1"/>
        <v>#REF!</v>
      </c>
    </row>
    <row r="270">
      <c r="A270" s="16">
        <v>200539.0</v>
      </c>
      <c r="B270" s="3" t="str">
        <f t="shared" si="1"/>
        <v>#REF!</v>
      </c>
    </row>
    <row r="271">
      <c r="A271" s="7">
        <v>41423.0</v>
      </c>
      <c r="B271" s="3" t="str">
        <f t="shared" si="1"/>
        <v>#REF!</v>
      </c>
    </row>
    <row r="272">
      <c r="A272" s="8">
        <v>103.93</v>
      </c>
      <c r="B272" s="3" t="str">
        <f t="shared" si="1"/>
        <v>#REF!</v>
      </c>
    </row>
    <row r="273">
      <c r="A273" s="8">
        <v>104.13</v>
      </c>
      <c r="B273" s="3" t="str">
        <f t="shared" si="1"/>
        <v>#REF!</v>
      </c>
    </row>
    <row r="274">
      <c r="A274" s="8">
        <v>101.98</v>
      </c>
      <c r="B274" s="3" t="str">
        <f t="shared" si="1"/>
        <v>#REF!</v>
      </c>
    </row>
    <row r="275">
      <c r="A275" s="8">
        <v>102.22</v>
      </c>
      <c r="B275" s="3" t="str">
        <f t="shared" si="1"/>
        <v>#REF!</v>
      </c>
    </row>
    <row r="276">
      <c r="A276" s="11">
        <v>-1.77</v>
      </c>
      <c r="B276" s="3" t="str">
        <f t="shared" si="1"/>
        <v>#REF!</v>
      </c>
    </row>
    <row r="277">
      <c r="A277" s="12">
        <v>-0.017</v>
      </c>
      <c r="B277" s="3" t="str">
        <f t="shared" si="1"/>
        <v>#REF!</v>
      </c>
    </row>
    <row r="278">
      <c r="A278" s="17">
        <v>86953.0</v>
      </c>
      <c r="B278" s="3" t="str">
        <f t="shared" si="1"/>
        <v>#REF!</v>
      </c>
    </row>
    <row r="279">
      <c r="A279" s="17">
        <v>199402.0</v>
      </c>
      <c r="B279" s="3" t="str">
        <f t="shared" si="1"/>
        <v>#REF!</v>
      </c>
    </row>
    <row r="280">
      <c r="A280" s="7">
        <v>41424.0</v>
      </c>
      <c r="B280" s="3" t="str">
        <f t="shared" si="1"/>
        <v>#REF!</v>
      </c>
    </row>
    <row r="281">
      <c r="A281" s="8">
        <v>102.12</v>
      </c>
      <c r="B281" s="3" t="str">
        <f t="shared" si="1"/>
        <v>#REF!</v>
      </c>
    </row>
    <row r="282">
      <c r="A282" s="8">
        <v>102.64</v>
      </c>
      <c r="B282" s="3" t="str">
        <f t="shared" si="1"/>
        <v>#REF!</v>
      </c>
    </row>
    <row r="283">
      <c r="A283" s="8">
        <v>100.91</v>
      </c>
      <c r="B283" s="3" t="str">
        <f t="shared" si="1"/>
        <v>#REF!</v>
      </c>
    </row>
    <row r="284">
      <c r="A284" s="8">
        <v>102.01</v>
      </c>
      <c r="B284" s="3" t="str">
        <f t="shared" si="1"/>
        <v>#REF!</v>
      </c>
    </row>
    <row r="285">
      <c r="A285" s="11">
        <v>-0.21</v>
      </c>
      <c r="B285" s="3" t="str">
        <f t="shared" si="1"/>
        <v>#REF!</v>
      </c>
    </row>
    <row r="286">
      <c r="A286" s="12">
        <v>-0.0021</v>
      </c>
      <c r="B286" s="3" t="str">
        <f t="shared" si="1"/>
        <v>#REF!</v>
      </c>
    </row>
    <row r="287">
      <c r="A287" s="17">
        <v>94603.0</v>
      </c>
      <c r="B287" s="3" t="str">
        <f t="shared" si="1"/>
        <v>#REF!</v>
      </c>
    </row>
    <row r="288">
      <c r="A288" s="17">
        <v>203722.0</v>
      </c>
      <c r="B288" s="3" t="str">
        <f t="shared" si="1"/>
        <v>#REF!</v>
      </c>
    </row>
    <row r="289">
      <c r="A289" s="7">
        <v>41425.0</v>
      </c>
      <c r="B289" s="3" t="str">
        <f t="shared" si="1"/>
        <v>#REF!</v>
      </c>
    </row>
    <row r="290">
      <c r="A290" s="8">
        <v>101.91</v>
      </c>
      <c r="B290" s="3" t="str">
        <f t="shared" si="1"/>
        <v>#REF!</v>
      </c>
    </row>
    <row r="291">
      <c r="A291" s="8">
        <v>102.16</v>
      </c>
      <c r="B291" s="3" t="str">
        <f t="shared" si="1"/>
        <v>#REF!</v>
      </c>
    </row>
    <row r="292">
      <c r="A292" s="8">
        <v>99.83</v>
      </c>
      <c r="B292" s="3" t="str">
        <f t="shared" si="1"/>
        <v>#REF!</v>
      </c>
    </row>
    <row r="293">
      <c r="A293" s="8">
        <v>100.2</v>
      </c>
      <c r="B293" s="3" t="str">
        <f t="shared" si="1"/>
        <v>#REF!</v>
      </c>
    </row>
    <row r="294">
      <c r="A294" s="11">
        <v>-1.81</v>
      </c>
      <c r="B294" s="3" t="str">
        <f t="shared" si="1"/>
        <v>#REF!</v>
      </c>
    </row>
    <row r="295">
      <c r="A295" s="12">
        <v>-0.0177</v>
      </c>
      <c r="B295" s="3" t="str">
        <f t="shared" si="1"/>
        <v>#REF!</v>
      </c>
    </row>
    <row r="296">
      <c r="A296" s="17">
        <v>96565.0</v>
      </c>
      <c r="B296" s="3" t="str">
        <f t="shared" si="1"/>
        <v>#REF!</v>
      </c>
    </row>
    <row r="297">
      <c r="A297" s="17">
        <v>212834.0</v>
      </c>
      <c r="B297" s="3" t="str">
        <f t="shared" si="1"/>
        <v>#REF!</v>
      </c>
    </row>
    <row r="298">
      <c r="A298" s="7">
        <v>41428.0</v>
      </c>
      <c r="B298" s="3" t="str">
        <f t="shared" si="1"/>
        <v>#REF!</v>
      </c>
    </row>
    <row r="299">
      <c r="A299" s="8">
        <v>99.97</v>
      </c>
      <c r="B299" s="3" t="str">
        <f t="shared" si="1"/>
        <v>#REF!</v>
      </c>
    </row>
    <row r="300">
      <c r="A300" s="8">
        <v>102.21</v>
      </c>
      <c r="B300" s="3" t="str">
        <f t="shared" si="1"/>
        <v>#REF!</v>
      </c>
    </row>
    <row r="301">
      <c r="A301" s="8">
        <v>99.47</v>
      </c>
      <c r="B301" s="3" t="str">
        <f t="shared" si="1"/>
        <v>#REF!</v>
      </c>
    </row>
    <row r="302">
      <c r="A302" s="8">
        <v>101.81</v>
      </c>
      <c r="B302" s="3" t="str">
        <f t="shared" si="1"/>
        <v>#REF!</v>
      </c>
    </row>
    <row r="303">
      <c r="A303" s="9">
        <f>+1.61</f>
        <v>1.61</v>
      </c>
      <c r="B303" s="3" t="str">
        <f t="shared" si="1"/>
        <v>#REF!</v>
      </c>
    </row>
    <row r="304">
      <c r="A304" s="9">
        <f>+1.61%</f>
        <v>0.0161</v>
      </c>
      <c r="B304" s="3" t="str">
        <f t="shared" si="1"/>
        <v>#REF!</v>
      </c>
    </row>
    <row r="305">
      <c r="A305" s="16">
        <v>123989.0</v>
      </c>
      <c r="B305" s="3" t="str">
        <f t="shared" si="1"/>
        <v>#REF!</v>
      </c>
    </row>
    <row r="306">
      <c r="A306" s="16">
        <v>218075.0</v>
      </c>
      <c r="B306" s="3" t="str">
        <f t="shared" si="1"/>
        <v>#REF!</v>
      </c>
    </row>
    <row r="307">
      <c r="A307" s="7">
        <v>41429.0</v>
      </c>
      <c r="B307" s="3" t="str">
        <f t="shared" si="1"/>
        <v>#REF!</v>
      </c>
    </row>
    <row r="308">
      <c r="A308" s="8">
        <v>101.76</v>
      </c>
      <c r="B308" s="3" t="str">
        <f t="shared" si="1"/>
        <v>#REF!</v>
      </c>
    </row>
    <row r="309">
      <c r="A309" s="8">
        <v>103.25</v>
      </c>
      <c r="B309" s="3" t="str">
        <f t="shared" si="1"/>
        <v>#REF!</v>
      </c>
    </row>
    <row r="310">
      <c r="A310" s="8">
        <v>101.21</v>
      </c>
      <c r="B310" s="3" t="str">
        <f t="shared" si="1"/>
        <v>#REF!</v>
      </c>
    </row>
    <row r="311">
      <c r="A311" s="8">
        <v>102.89</v>
      </c>
      <c r="B311" s="3" t="str">
        <f t="shared" si="1"/>
        <v>#REF!</v>
      </c>
    </row>
    <row r="312">
      <c r="A312" s="9">
        <f>+1.08</f>
        <v>1.08</v>
      </c>
      <c r="B312" s="3" t="str">
        <f t="shared" si="1"/>
        <v>#REF!</v>
      </c>
    </row>
    <row r="313">
      <c r="A313" s="9">
        <f>+1.06%</f>
        <v>0.0106</v>
      </c>
      <c r="B313" s="3" t="str">
        <f t="shared" si="1"/>
        <v>#REF!</v>
      </c>
    </row>
    <row r="314">
      <c r="A314" s="16">
        <v>189862.0</v>
      </c>
      <c r="B314" s="3" t="str">
        <f t="shared" si="1"/>
        <v>#REF!</v>
      </c>
    </row>
    <row r="315">
      <c r="A315" s="16">
        <v>258995.0</v>
      </c>
      <c r="B315" s="3" t="str">
        <f t="shared" si="1"/>
        <v>#REF!</v>
      </c>
    </row>
    <row r="316">
      <c r="A316" s="7">
        <v>41430.0</v>
      </c>
      <c r="B316" s="3" t="str">
        <f t="shared" si="1"/>
        <v>#REF!</v>
      </c>
    </row>
    <row r="317">
      <c r="A317" s="8">
        <v>103.0</v>
      </c>
      <c r="B317" s="3" t="str">
        <f t="shared" si="1"/>
        <v>#REF!</v>
      </c>
    </row>
    <row r="318">
      <c r="A318" s="8">
        <v>103.76</v>
      </c>
      <c r="B318" s="3" t="str">
        <f t="shared" si="1"/>
        <v>#REF!</v>
      </c>
    </row>
    <row r="319">
      <c r="A319" s="8">
        <v>102.53</v>
      </c>
      <c r="B319" s="3" t="str">
        <f t="shared" si="1"/>
        <v>#REF!</v>
      </c>
    </row>
    <row r="320">
      <c r="A320" s="8">
        <v>102.73</v>
      </c>
      <c r="B320" s="3" t="str">
        <f t="shared" si="1"/>
        <v>#REF!</v>
      </c>
    </row>
    <row r="321">
      <c r="A321" s="11">
        <v>-0.16</v>
      </c>
      <c r="B321" s="3" t="str">
        <f t="shared" si="1"/>
        <v>#REF!</v>
      </c>
    </row>
    <row r="322">
      <c r="A322" s="12">
        <v>-0.0016</v>
      </c>
      <c r="B322" s="3" t="str">
        <f t="shared" si="1"/>
        <v>#REF!</v>
      </c>
    </row>
    <row r="323">
      <c r="A323" s="17">
        <v>124750.0</v>
      </c>
      <c r="B323" s="3" t="str">
        <f t="shared" si="1"/>
        <v>#REF!</v>
      </c>
    </row>
    <row r="324">
      <c r="A324" s="17">
        <v>274971.0</v>
      </c>
      <c r="B324" s="3" t="str">
        <f t="shared" si="1"/>
        <v>#REF!</v>
      </c>
    </row>
    <row r="325">
      <c r="A325" s="7">
        <v>41431.0</v>
      </c>
      <c r="B325" s="3" t="str">
        <f t="shared" si="1"/>
        <v>#REF!</v>
      </c>
    </row>
    <row r="326">
      <c r="A326" s="8">
        <v>102.66</v>
      </c>
      <c r="B326" s="3" t="str">
        <f t="shared" si="1"/>
        <v>#REF!</v>
      </c>
    </row>
    <row r="327">
      <c r="A327" s="8">
        <v>103.68</v>
      </c>
      <c r="B327" s="3" t="str">
        <f t="shared" si="1"/>
        <v>#REF!</v>
      </c>
    </row>
    <row r="328">
      <c r="A328" s="8">
        <v>102.51</v>
      </c>
      <c r="B328" s="3" t="str">
        <f t="shared" si="1"/>
        <v>#REF!</v>
      </c>
    </row>
    <row r="329">
      <c r="A329" s="8">
        <v>103.33</v>
      </c>
      <c r="B329" s="3" t="str">
        <f t="shared" si="1"/>
        <v>#REF!</v>
      </c>
    </row>
    <row r="330">
      <c r="A330" s="9">
        <f>+0.6</f>
        <v>0.6</v>
      </c>
      <c r="B330" s="3" t="str">
        <f t="shared" si="1"/>
        <v>#REF!</v>
      </c>
    </row>
    <row r="331">
      <c r="A331" s="9">
        <f>+0.58%</f>
        <v>0.0058</v>
      </c>
      <c r="B331" s="3" t="str">
        <f t="shared" si="1"/>
        <v>#REF!</v>
      </c>
    </row>
    <row r="332">
      <c r="A332" s="16">
        <v>122674.0</v>
      </c>
      <c r="B332" s="3" t="str">
        <f t="shared" si="1"/>
        <v>#REF!</v>
      </c>
    </row>
    <row r="333">
      <c r="A333" s="16">
        <v>280495.0</v>
      </c>
      <c r="B333" s="3" t="str">
        <f t="shared" si="1"/>
        <v>#REF!</v>
      </c>
    </row>
    <row r="334">
      <c r="A334" s="7">
        <v>41432.0</v>
      </c>
      <c r="B334" s="3" t="str">
        <f t="shared" si="1"/>
        <v>#REF!</v>
      </c>
    </row>
    <row r="335">
      <c r="A335" s="8">
        <v>103.43</v>
      </c>
      <c r="B335" s="3" t="str">
        <f t="shared" si="1"/>
        <v>#REF!</v>
      </c>
    </row>
    <row r="336">
      <c r="A336" s="8">
        <v>104.8</v>
      </c>
      <c r="B336" s="3" t="str">
        <f t="shared" si="1"/>
        <v>#REF!</v>
      </c>
    </row>
    <row r="337">
      <c r="A337" s="8">
        <v>102.65</v>
      </c>
      <c r="B337" s="3" t="str">
        <f t="shared" si="1"/>
        <v>#REF!</v>
      </c>
    </row>
    <row r="338">
      <c r="A338" s="8">
        <v>104.37</v>
      </c>
      <c r="B338" s="3" t="str">
        <f t="shared" si="1"/>
        <v>#REF!</v>
      </c>
    </row>
    <row r="339">
      <c r="A339" s="9">
        <f>+1.04</f>
        <v>1.04</v>
      </c>
      <c r="B339" s="3" t="str">
        <f t="shared" si="1"/>
        <v>#REF!</v>
      </c>
    </row>
    <row r="340">
      <c r="A340" s="9">
        <f>+1.01%</f>
        <v>0.0101</v>
      </c>
      <c r="B340" s="3" t="str">
        <f t="shared" si="1"/>
        <v>#REF!</v>
      </c>
    </row>
    <row r="341">
      <c r="A341" s="16">
        <v>158172.0</v>
      </c>
      <c r="B341" s="3" t="str">
        <f t="shared" si="1"/>
        <v>#REF!</v>
      </c>
    </row>
    <row r="342">
      <c r="A342" s="16">
        <v>284303.0</v>
      </c>
      <c r="B342" s="3" t="str">
        <f t="shared" si="1"/>
        <v>#REF!</v>
      </c>
    </row>
    <row r="343">
      <c r="A343" s="7">
        <v>41435.0</v>
      </c>
      <c r="B343" s="3" t="str">
        <f t="shared" si="1"/>
        <v>#REF!</v>
      </c>
    </row>
    <row r="344">
      <c r="A344" s="8">
        <v>104.37</v>
      </c>
      <c r="B344" s="3" t="str">
        <f t="shared" si="1"/>
        <v>#REF!</v>
      </c>
    </row>
    <row r="345">
      <c r="A345" s="8">
        <v>104.59</v>
      </c>
      <c r="B345" s="3" t="str">
        <f t="shared" si="1"/>
        <v>#REF!</v>
      </c>
    </row>
    <row r="346">
      <c r="A346" s="8">
        <v>103.63</v>
      </c>
      <c r="B346" s="3" t="str">
        <f t="shared" si="1"/>
        <v>#REF!</v>
      </c>
    </row>
    <row r="347">
      <c r="A347" s="8">
        <v>103.91</v>
      </c>
      <c r="B347" s="3" t="str">
        <f t="shared" si="1"/>
        <v>#REF!</v>
      </c>
    </row>
    <row r="348">
      <c r="A348" s="11">
        <v>-0.46</v>
      </c>
      <c r="B348" s="3" t="str">
        <f t="shared" si="1"/>
        <v>#REF!</v>
      </c>
    </row>
    <row r="349">
      <c r="A349" s="12">
        <v>-0.0044</v>
      </c>
      <c r="B349" s="3" t="str">
        <f t="shared" si="1"/>
        <v>#REF!</v>
      </c>
    </row>
    <row r="350">
      <c r="A350" s="17">
        <v>175508.0</v>
      </c>
      <c r="B350" s="3" t="str">
        <f t="shared" si="1"/>
        <v>#REF!</v>
      </c>
    </row>
    <row r="351">
      <c r="A351" s="17">
        <v>292820.0</v>
      </c>
      <c r="B351" s="3" t="str">
        <f t="shared" si="1"/>
        <v>#REF!</v>
      </c>
    </row>
    <row r="352">
      <c r="A352" s="7">
        <v>41436.0</v>
      </c>
      <c r="B352" s="3" t="str">
        <f t="shared" si="1"/>
        <v>#REF!</v>
      </c>
    </row>
    <row r="353">
      <c r="A353" s="8">
        <v>103.88</v>
      </c>
      <c r="B353" s="3" t="str">
        <f t="shared" si="1"/>
        <v>#REF!</v>
      </c>
    </row>
    <row r="354">
      <c r="A354" s="8">
        <v>103.88</v>
      </c>
      <c r="B354" s="3" t="str">
        <f t="shared" si="1"/>
        <v>#REF!</v>
      </c>
    </row>
    <row r="355">
      <c r="A355" s="8">
        <v>101.88</v>
      </c>
      <c r="B355" s="3" t="str">
        <f t="shared" si="1"/>
        <v>#REF!</v>
      </c>
    </row>
    <row r="356">
      <c r="A356" s="8">
        <v>102.97</v>
      </c>
      <c r="B356" s="3" t="str">
        <f t="shared" si="1"/>
        <v>#REF!</v>
      </c>
    </row>
    <row r="357">
      <c r="A357" s="11">
        <v>-0.94</v>
      </c>
      <c r="B357" s="3" t="str">
        <f t="shared" si="1"/>
        <v>#REF!</v>
      </c>
    </row>
    <row r="358">
      <c r="A358" s="12">
        <v>-0.009</v>
      </c>
      <c r="B358" s="3" t="str">
        <f t="shared" si="1"/>
        <v>#REF!</v>
      </c>
    </row>
    <row r="359">
      <c r="A359" s="17">
        <v>236113.0</v>
      </c>
      <c r="B359" s="3" t="str">
        <f t="shared" si="1"/>
        <v>#REF!</v>
      </c>
    </row>
    <row r="360">
      <c r="A360" s="17">
        <v>302595.0</v>
      </c>
      <c r="B360" s="3" t="str">
        <f t="shared" si="1"/>
        <v>#REF!</v>
      </c>
    </row>
    <row r="361">
      <c r="A361" s="7">
        <v>41437.0</v>
      </c>
      <c r="B361" s="3" t="str">
        <f t="shared" si="1"/>
        <v>#REF!</v>
      </c>
    </row>
    <row r="362">
      <c r="A362" s="8">
        <v>102.5</v>
      </c>
      <c r="B362" s="3" t="str">
        <f t="shared" si="1"/>
        <v>#REF!</v>
      </c>
    </row>
    <row r="363">
      <c r="A363" s="8">
        <v>104.18</v>
      </c>
      <c r="B363" s="3" t="str">
        <f t="shared" si="1"/>
        <v>#REF!</v>
      </c>
    </row>
    <row r="364">
      <c r="A364" s="8">
        <v>102.25</v>
      </c>
      <c r="B364" s="3" t="str">
        <f t="shared" si="1"/>
        <v>#REF!</v>
      </c>
    </row>
    <row r="365">
      <c r="A365" s="8">
        <v>103.56</v>
      </c>
      <c r="B365" s="3" t="str">
        <f t="shared" si="1"/>
        <v>#REF!</v>
      </c>
    </row>
    <row r="366">
      <c r="A366" s="9">
        <f>+0.59</f>
        <v>0.59</v>
      </c>
      <c r="B366" s="3" t="str">
        <f t="shared" si="1"/>
        <v>#REF!</v>
      </c>
    </row>
    <row r="367">
      <c r="A367" s="9">
        <f>+0.57%</f>
        <v>0.0057</v>
      </c>
      <c r="B367" s="3" t="str">
        <f t="shared" si="1"/>
        <v>#REF!</v>
      </c>
    </row>
    <row r="368">
      <c r="A368" s="16">
        <v>242371.0</v>
      </c>
      <c r="B368" s="3" t="str">
        <f t="shared" si="1"/>
        <v>#REF!</v>
      </c>
    </row>
    <row r="369">
      <c r="A369" s="16">
        <v>321071.0</v>
      </c>
      <c r="B369" s="3" t="str">
        <f t="shared" si="1"/>
        <v>#REF!</v>
      </c>
    </row>
    <row r="370">
      <c r="A370" s="7">
        <v>41438.0</v>
      </c>
      <c r="B370" s="3" t="str">
        <f t="shared" si="1"/>
        <v>#REF!</v>
      </c>
    </row>
    <row r="371">
      <c r="A371" s="8">
        <v>103.47</v>
      </c>
      <c r="B371" s="3" t="str">
        <f t="shared" si="1"/>
        <v>#REF!</v>
      </c>
    </row>
    <row r="372">
      <c r="A372" s="8">
        <v>105.13</v>
      </c>
      <c r="B372" s="3" t="str">
        <f t="shared" si="1"/>
        <v>#REF!</v>
      </c>
    </row>
    <row r="373">
      <c r="A373" s="8">
        <v>102.78</v>
      </c>
      <c r="B373" s="3" t="str">
        <f t="shared" si="1"/>
        <v>#REF!</v>
      </c>
    </row>
    <row r="374">
      <c r="A374" s="8">
        <v>104.95</v>
      </c>
      <c r="B374" s="3" t="str">
        <f t="shared" si="1"/>
        <v>#REF!</v>
      </c>
    </row>
    <row r="375">
      <c r="A375" s="9">
        <f>+1.39</f>
        <v>1.39</v>
      </c>
      <c r="B375" s="3" t="str">
        <f t="shared" si="1"/>
        <v>#REF!</v>
      </c>
    </row>
    <row r="376">
      <c r="A376" s="9">
        <f>+1.34%</f>
        <v>0.0134</v>
      </c>
      <c r="B376" s="3" t="str">
        <f t="shared" si="1"/>
        <v>#REF!</v>
      </c>
    </row>
    <row r="377">
      <c r="A377" s="16">
        <v>216361.0</v>
      </c>
      <c r="B377" s="3" t="str">
        <f t="shared" si="1"/>
        <v>#REF!</v>
      </c>
    </row>
    <row r="378">
      <c r="A378" s="16">
        <v>323327.0</v>
      </c>
      <c r="B378" s="3" t="str">
        <f t="shared" si="1"/>
        <v>#REF!</v>
      </c>
    </row>
    <row r="379">
      <c r="A379" s="7">
        <v>41439.0</v>
      </c>
      <c r="B379" s="3" t="str">
        <f t="shared" si="1"/>
        <v>#REF!</v>
      </c>
    </row>
    <row r="380">
      <c r="A380" s="8">
        <v>104.95</v>
      </c>
      <c r="B380" s="3" t="str">
        <f t="shared" si="1"/>
        <v>#REF!</v>
      </c>
    </row>
    <row r="381">
      <c r="A381" s="8">
        <v>106.64</v>
      </c>
      <c r="B381" s="3" t="str">
        <f t="shared" si="1"/>
        <v>#REF!</v>
      </c>
    </row>
    <row r="382">
      <c r="A382" s="8">
        <v>104.46</v>
      </c>
      <c r="B382" s="3" t="str">
        <f t="shared" si="1"/>
        <v>#REF!</v>
      </c>
    </row>
    <row r="383">
      <c r="A383" s="8">
        <v>105.93</v>
      </c>
      <c r="B383" s="3" t="str">
        <f t="shared" si="1"/>
        <v>#REF!</v>
      </c>
    </row>
    <row r="384">
      <c r="A384" s="9">
        <f>+0.98</f>
        <v>0.98</v>
      </c>
      <c r="B384" s="3" t="str">
        <f t="shared" si="1"/>
        <v>#REF!</v>
      </c>
    </row>
    <row r="385">
      <c r="A385" s="9">
        <f>+0.93%</f>
        <v>0.0093</v>
      </c>
      <c r="B385" s="3" t="str">
        <f t="shared" si="1"/>
        <v>#REF!</v>
      </c>
    </row>
    <row r="386">
      <c r="A386" s="16">
        <v>197098.0</v>
      </c>
      <c r="B386" s="3" t="str">
        <f t="shared" si="1"/>
        <v>#REF!</v>
      </c>
    </row>
    <row r="387">
      <c r="A387" s="16">
        <v>317623.0</v>
      </c>
      <c r="B387" s="3" t="str">
        <f t="shared" si="1"/>
        <v>#REF!</v>
      </c>
    </row>
    <row r="388">
      <c r="A388" s="7">
        <v>41442.0</v>
      </c>
      <c r="B388" s="3" t="str">
        <f t="shared" si="1"/>
        <v>#REF!</v>
      </c>
    </row>
    <row r="389">
      <c r="A389" s="8">
        <v>105.77</v>
      </c>
      <c r="B389" s="3" t="str">
        <f t="shared" si="1"/>
        <v>#REF!</v>
      </c>
    </row>
    <row r="390">
      <c r="A390" s="8">
        <v>106.67</v>
      </c>
      <c r="B390" s="3" t="str">
        <f t="shared" si="1"/>
        <v>#REF!</v>
      </c>
    </row>
    <row r="391">
      <c r="A391" s="8">
        <v>105.28</v>
      </c>
      <c r="B391" s="3" t="str">
        <f t="shared" si="1"/>
        <v>#REF!</v>
      </c>
    </row>
    <row r="392">
      <c r="A392" s="8">
        <v>105.47</v>
      </c>
      <c r="B392" s="3" t="str">
        <f t="shared" si="1"/>
        <v>#REF!</v>
      </c>
    </row>
    <row r="393">
      <c r="A393" s="11">
        <v>-0.46</v>
      </c>
      <c r="B393" s="3" t="str">
        <f t="shared" si="1"/>
        <v>#REF!</v>
      </c>
    </row>
    <row r="394">
      <c r="A394" s="12">
        <v>-0.0043</v>
      </c>
      <c r="B394" s="3" t="str">
        <f t="shared" si="1"/>
        <v>#REF!</v>
      </c>
    </row>
    <row r="395">
      <c r="A395" s="17">
        <v>160175.0</v>
      </c>
      <c r="B395" s="3" t="str">
        <f t="shared" si="1"/>
        <v>#REF!</v>
      </c>
    </row>
    <row r="396">
      <c r="A396" s="17">
        <v>309624.0</v>
      </c>
      <c r="B396" s="3" t="str">
        <f t="shared" si="1"/>
        <v>#REF!</v>
      </c>
    </row>
    <row r="397">
      <c r="A397" s="7">
        <v>41443.0</v>
      </c>
      <c r="B397" s="3" t="str">
        <f t="shared" si="1"/>
        <v>#REF!</v>
      </c>
    </row>
    <row r="398">
      <c r="A398" s="8">
        <v>105.66</v>
      </c>
      <c r="B398" s="3" t="str">
        <f t="shared" si="1"/>
        <v>#REF!</v>
      </c>
    </row>
    <row r="399">
      <c r="A399" s="8">
        <v>106.24</v>
      </c>
      <c r="B399" s="3" t="str">
        <f t="shared" si="1"/>
        <v>#REF!</v>
      </c>
    </row>
    <row r="400">
      <c r="A400" s="8">
        <v>105.11</v>
      </c>
      <c r="B400" s="3" t="str">
        <f t="shared" si="1"/>
        <v>#REF!</v>
      </c>
    </row>
    <row r="401">
      <c r="A401" s="8">
        <v>106.02</v>
      </c>
      <c r="B401" s="3" t="str">
        <f t="shared" si="1"/>
        <v>#REF!</v>
      </c>
    </row>
    <row r="402">
      <c r="A402" s="9">
        <f>+0.55</f>
        <v>0.55</v>
      </c>
      <c r="B402" s="3" t="str">
        <f t="shared" si="1"/>
        <v>#REF!</v>
      </c>
    </row>
    <row r="403">
      <c r="A403" s="9">
        <f>+0.52%</f>
        <v>0.0052</v>
      </c>
      <c r="B403" s="3" t="str">
        <f t="shared" si="1"/>
        <v>#REF!</v>
      </c>
    </row>
    <row r="404">
      <c r="A404" s="16">
        <v>150857.0</v>
      </c>
      <c r="B404" s="3" t="str">
        <f t="shared" si="1"/>
        <v>#REF!</v>
      </c>
    </row>
    <row r="405">
      <c r="A405" s="16">
        <v>309101.0</v>
      </c>
      <c r="B405" s="3" t="str">
        <f t="shared" si="1"/>
        <v>#REF!</v>
      </c>
    </row>
    <row r="406">
      <c r="A406" s="7">
        <v>41444.0</v>
      </c>
      <c r="B406" s="3" t="str">
        <f t="shared" si="1"/>
        <v>#REF!</v>
      </c>
    </row>
    <row r="407">
      <c r="A407" s="8">
        <v>106.1</v>
      </c>
      <c r="B407" s="3" t="str">
        <f t="shared" si="1"/>
        <v>#REF!</v>
      </c>
    </row>
    <row r="408">
      <c r="A408" s="8">
        <v>106.59</v>
      </c>
      <c r="B408" s="3" t="str">
        <f t="shared" si="1"/>
        <v>#REF!</v>
      </c>
    </row>
    <row r="409">
      <c r="A409" s="8">
        <v>105.45</v>
      </c>
      <c r="B409" s="3" t="str">
        <f t="shared" si="1"/>
        <v>#REF!</v>
      </c>
    </row>
    <row r="410">
      <c r="A410" s="8">
        <v>106.12</v>
      </c>
      <c r="B410" s="3" t="str">
        <f t="shared" si="1"/>
        <v>#REF!</v>
      </c>
    </row>
    <row r="411">
      <c r="A411" s="9">
        <f>+0.1</f>
        <v>0.1</v>
      </c>
      <c r="B411" s="3" t="str">
        <f t="shared" si="1"/>
        <v>#REF!</v>
      </c>
    </row>
    <row r="412">
      <c r="A412" s="9">
        <f>+0.09%</f>
        <v>0.0009</v>
      </c>
      <c r="B412" s="3" t="str">
        <f t="shared" si="1"/>
        <v>#REF!</v>
      </c>
    </row>
    <row r="413">
      <c r="A413" s="16">
        <v>164796.0</v>
      </c>
      <c r="B413" s="3" t="str">
        <f t="shared" si="1"/>
        <v>#REF!</v>
      </c>
    </row>
    <row r="414">
      <c r="A414" s="16">
        <v>305016.0</v>
      </c>
      <c r="B414" s="3" t="str">
        <f t="shared" si="1"/>
        <v>#REF!</v>
      </c>
    </row>
    <row r="415">
      <c r="A415" s="7">
        <v>41445.0</v>
      </c>
      <c r="B415" s="3" t="str">
        <f t="shared" si="1"/>
        <v>#REF!</v>
      </c>
    </row>
    <row r="416">
      <c r="A416" s="8">
        <v>105.62</v>
      </c>
      <c r="B416" s="3" t="str">
        <f t="shared" si="1"/>
        <v>#REF!</v>
      </c>
    </row>
    <row r="417">
      <c r="A417" s="8">
        <v>105.62</v>
      </c>
      <c r="B417" s="3" t="str">
        <f t="shared" si="1"/>
        <v>#REF!</v>
      </c>
    </row>
    <row r="418">
      <c r="A418" s="8">
        <v>101.75</v>
      </c>
      <c r="B418" s="3" t="str">
        <f t="shared" si="1"/>
        <v>#REF!</v>
      </c>
    </row>
    <row r="419">
      <c r="A419" s="8">
        <v>102.15</v>
      </c>
      <c r="B419" s="3" t="str">
        <f t="shared" si="1"/>
        <v>#REF!</v>
      </c>
    </row>
    <row r="420">
      <c r="A420" s="11">
        <v>-3.97</v>
      </c>
      <c r="B420" s="3" t="str">
        <f t="shared" si="1"/>
        <v>#REF!</v>
      </c>
    </row>
    <row r="421">
      <c r="A421" s="12">
        <v>-0.0374</v>
      </c>
      <c r="B421" s="3" t="str">
        <f t="shared" si="1"/>
        <v>#REF!</v>
      </c>
    </row>
    <row r="422">
      <c r="A422" s="17">
        <v>301238.0</v>
      </c>
      <c r="B422" s="3" t="str">
        <f t="shared" si="1"/>
        <v>#REF!</v>
      </c>
    </row>
    <row r="423">
      <c r="A423" s="17">
        <v>290461.0</v>
      </c>
      <c r="B423" s="3" t="str">
        <f t="shared" si="1"/>
        <v>#REF!</v>
      </c>
    </row>
    <row r="424">
      <c r="A424" s="7">
        <v>41446.0</v>
      </c>
      <c r="B424" s="3" t="str">
        <f t="shared" si="1"/>
        <v>#REF!</v>
      </c>
    </row>
    <row r="425">
      <c r="A425" s="8">
        <v>102.1</v>
      </c>
      <c r="B425" s="3" t="str">
        <f t="shared" si="1"/>
        <v>#REF!</v>
      </c>
    </row>
    <row r="426">
      <c r="A426" s="8">
        <v>103.09</v>
      </c>
      <c r="B426" s="3" t="str">
        <f t="shared" si="1"/>
        <v>#REF!</v>
      </c>
    </row>
    <row r="427">
      <c r="A427" s="8">
        <v>100.04</v>
      </c>
      <c r="B427" s="3" t="str">
        <f t="shared" si="1"/>
        <v>#REF!</v>
      </c>
    </row>
    <row r="428">
      <c r="A428" s="8">
        <v>100.91</v>
      </c>
      <c r="B428" s="3" t="str">
        <f t="shared" si="1"/>
        <v>#REF!</v>
      </c>
    </row>
    <row r="429">
      <c r="A429" s="11">
        <v>-1.24</v>
      </c>
      <c r="B429" s="3" t="str">
        <f t="shared" si="1"/>
        <v>#REF!</v>
      </c>
    </row>
    <row r="430">
      <c r="A430" s="12">
        <v>-0.0121</v>
      </c>
      <c r="B430" s="3" t="str">
        <f t="shared" si="1"/>
        <v>#REF!</v>
      </c>
    </row>
    <row r="431">
      <c r="A431" s="17">
        <v>263325.0</v>
      </c>
      <c r="B431" s="3" t="str">
        <f t="shared" si="1"/>
        <v>#REF!</v>
      </c>
    </row>
    <row r="432">
      <c r="A432" s="17">
        <v>278185.0</v>
      </c>
      <c r="B432" s="3" t="str">
        <f t="shared" si="1"/>
        <v>#REF!</v>
      </c>
    </row>
    <row r="433">
      <c r="A433" s="7">
        <v>41449.0</v>
      </c>
      <c r="B433" s="3" t="str">
        <f t="shared" si="1"/>
        <v>#REF!</v>
      </c>
    </row>
    <row r="434">
      <c r="A434" s="8">
        <v>100.61</v>
      </c>
      <c r="B434" s="3" t="str">
        <f t="shared" si="1"/>
        <v>#REF!</v>
      </c>
    </row>
    <row r="435">
      <c r="A435" s="8">
        <v>101.64</v>
      </c>
      <c r="B435" s="3" t="str">
        <f t="shared" si="1"/>
        <v>#REF!</v>
      </c>
    </row>
    <row r="436">
      <c r="A436" s="8">
        <v>99.67</v>
      </c>
      <c r="B436" s="3" t="str">
        <f t="shared" si="1"/>
        <v>#REF!</v>
      </c>
    </row>
    <row r="437">
      <c r="A437" s="8">
        <v>101.16</v>
      </c>
      <c r="B437" s="3" t="str">
        <f t="shared" si="1"/>
        <v>#REF!</v>
      </c>
    </row>
    <row r="438">
      <c r="A438" s="9">
        <f>+0.25</f>
        <v>0.25</v>
      </c>
      <c r="B438" s="3" t="str">
        <f t="shared" si="1"/>
        <v>#REF!</v>
      </c>
    </row>
    <row r="439">
      <c r="A439" s="9">
        <f>+0.25%</f>
        <v>0.0025</v>
      </c>
      <c r="B439" s="3" t="str">
        <f t="shared" si="1"/>
        <v>#REF!</v>
      </c>
    </row>
    <row r="440">
      <c r="A440" s="16">
        <v>254188.0</v>
      </c>
      <c r="B440" s="3" t="str">
        <f t="shared" si="1"/>
        <v>#REF!</v>
      </c>
    </row>
    <row r="441">
      <c r="A441" s="16">
        <v>274513.0</v>
      </c>
      <c r="B441" s="3" t="str">
        <f t="shared" si="1"/>
        <v>#REF!</v>
      </c>
    </row>
    <row r="442">
      <c r="A442" s="7">
        <v>41450.0</v>
      </c>
      <c r="B442" s="3" t="str">
        <f t="shared" si="1"/>
        <v>#REF!</v>
      </c>
    </row>
    <row r="443">
      <c r="A443" s="8">
        <v>101.0</v>
      </c>
      <c r="B443" s="3" t="str">
        <f t="shared" si="1"/>
        <v>#REF!</v>
      </c>
    </row>
    <row r="444">
      <c r="A444" s="8">
        <v>102.08</v>
      </c>
      <c r="B444" s="3" t="str">
        <f t="shared" si="1"/>
        <v>#REF!</v>
      </c>
    </row>
    <row r="445">
      <c r="A445" s="8">
        <v>100.7</v>
      </c>
      <c r="B445" s="3" t="str">
        <f t="shared" si="1"/>
        <v>#REF!</v>
      </c>
    </row>
    <row r="446">
      <c r="A446" s="8">
        <v>101.26</v>
      </c>
      <c r="B446" s="3" t="str">
        <f t="shared" si="1"/>
        <v>#REF!</v>
      </c>
    </row>
    <row r="447">
      <c r="A447" s="9">
        <f>+0.1</f>
        <v>0.1</v>
      </c>
      <c r="B447" s="3" t="str">
        <f t="shared" si="1"/>
        <v>#REF!</v>
      </c>
    </row>
    <row r="448">
      <c r="A448" s="9">
        <f>+0.1%</f>
        <v>0.001</v>
      </c>
      <c r="B448" s="3" t="str">
        <f t="shared" si="1"/>
        <v>#REF!</v>
      </c>
    </row>
    <row r="449">
      <c r="A449" s="16">
        <v>182075.0</v>
      </c>
      <c r="B449" s="3" t="str">
        <f t="shared" si="1"/>
        <v>#REF!</v>
      </c>
    </row>
    <row r="450">
      <c r="A450" s="16">
        <v>273394.0</v>
      </c>
      <c r="B450" s="3" t="str">
        <f t="shared" si="1"/>
        <v>#REF!</v>
      </c>
    </row>
    <row r="451">
      <c r="A451" s="7">
        <v>41451.0</v>
      </c>
      <c r="B451" s="3" t="str">
        <f t="shared" si="1"/>
        <v>#REF!</v>
      </c>
    </row>
    <row r="452">
      <c r="A452" s="8">
        <v>101.1</v>
      </c>
      <c r="B452" s="3" t="str">
        <f t="shared" si="1"/>
        <v>#REF!</v>
      </c>
    </row>
    <row r="453">
      <c r="A453" s="8">
        <v>101.89</v>
      </c>
      <c r="B453" s="3" t="str">
        <f t="shared" si="1"/>
        <v>#REF!</v>
      </c>
    </row>
    <row r="454">
      <c r="A454" s="8">
        <v>100.25</v>
      </c>
      <c r="B454" s="3" t="str">
        <f t="shared" si="1"/>
        <v>#REF!</v>
      </c>
    </row>
    <row r="455">
      <c r="A455" s="8">
        <v>101.66</v>
      </c>
      <c r="B455" s="3" t="str">
        <f t="shared" si="1"/>
        <v>#REF!</v>
      </c>
    </row>
    <row r="456">
      <c r="A456" s="9">
        <f>+0.4</f>
        <v>0.4</v>
      </c>
      <c r="B456" s="3" t="str">
        <f t="shared" si="1"/>
        <v>#REF!</v>
      </c>
    </row>
    <row r="457">
      <c r="A457" s="9">
        <f>+0.4%</f>
        <v>0.004</v>
      </c>
      <c r="B457" s="3" t="str">
        <f t="shared" si="1"/>
        <v>#REF!</v>
      </c>
    </row>
    <row r="458">
      <c r="A458" s="16">
        <v>195225.0</v>
      </c>
      <c r="B458" s="3" t="str">
        <f t="shared" si="1"/>
        <v>#REF!</v>
      </c>
    </row>
    <row r="459">
      <c r="A459" s="16">
        <v>266183.0</v>
      </c>
      <c r="B459" s="3" t="str">
        <f t="shared" si="1"/>
        <v>#REF!</v>
      </c>
    </row>
    <row r="460">
      <c r="A460" s="7">
        <v>41452.0</v>
      </c>
      <c r="B460" s="3" t="str">
        <f t="shared" si="1"/>
        <v>#REF!</v>
      </c>
    </row>
    <row r="461">
      <c r="A461" s="8">
        <v>101.66</v>
      </c>
      <c r="B461" s="3" t="str">
        <f t="shared" si="1"/>
        <v>#REF!</v>
      </c>
    </row>
    <row r="462">
      <c r="A462" s="8">
        <v>103.34</v>
      </c>
      <c r="B462" s="3" t="str">
        <f t="shared" si="1"/>
        <v>#REF!</v>
      </c>
    </row>
    <row r="463">
      <c r="A463" s="8">
        <v>101.66</v>
      </c>
      <c r="B463" s="3" t="str">
        <f t="shared" si="1"/>
        <v>#REF!</v>
      </c>
    </row>
    <row r="464">
      <c r="A464" s="8">
        <v>102.82</v>
      </c>
      <c r="B464" s="3" t="str">
        <f t="shared" si="1"/>
        <v>#REF!</v>
      </c>
    </row>
    <row r="465">
      <c r="A465" s="9">
        <f>+1.16</f>
        <v>1.16</v>
      </c>
      <c r="B465" s="3" t="str">
        <f t="shared" si="1"/>
        <v>#REF!</v>
      </c>
    </row>
    <row r="466">
      <c r="A466" s="9">
        <f>+1.14%</f>
        <v>0.0114</v>
      </c>
      <c r="B466" s="3" t="str">
        <f t="shared" si="1"/>
        <v>#REF!</v>
      </c>
    </row>
    <row r="467">
      <c r="A467" s="16">
        <v>190598.0</v>
      </c>
      <c r="B467" s="3" t="str">
        <f t="shared" si="1"/>
        <v>#REF!</v>
      </c>
    </row>
    <row r="468">
      <c r="A468" s="16">
        <v>261113.0</v>
      </c>
      <c r="B468" s="3" t="str">
        <f t="shared" si="1"/>
        <v>#REF!</v>
      </c>
    </row>
    <row r="469">
      <c r="A469" s="7">
        <v>41453.0</v>
      </c>
      <c r="B469" s="3" t="str">
        <f t="shared" si="1"/>
        <v>#REF!</v>
      </c>
    </row>
    <row r="470">
      <c r="A470" s="8">
        <v>102.76</v>
      </c>
      <c r="B470" s="3" t="str">
        <f t="shared" si="1"/>
        <v>#REF!</v>
      </c>
    </row>
    <row r="471">
      <c r="A471" s="8">
        <v>103.44</v>
      </c>
      <c r="B471" s="3" t="str">
        <f t="shared" si="1"/>
        <v>#REF!</v>
      </c>
    </row>
    <row r="472">
      <c r="A472" s="8">
        <v>101.87</v>
      </c>
      <c r="B472" s="3" t="str">
        <f t="shared" si="1"/>
        <v>#REF!</v>
      </c>
    </row>
    <row r="473">
      <c r="A473" s="8">
        <v>102.16</v>
      </c>
      <c r="B473" s="3" t="str">
        <f t="shared" si="1"/>
        <v>#REF!</v>
      </c>
    </row>
    <row r="474">
      <c r="A474" s="11">
        <v>-0.66</v>
      </c>
      <c r="B474" s="3" t="str">
        <f t="shared" si="1"/>
        <v>#REF!</v>
      </c>
    </row>
    <row r="475">
      <c r="A475" s="12">
        <v>-0.0064</v>
      </c>
      <c r="B475" s="3" t="str">
        <f t="shared" si="1"/>
        <v>#REF!</v>
      </c>
    </row>
    <row r="476">
      <c r="A476" s="17">
        <v>230245.0</v>
      </c>
      <c r="B476" s="3" t="str">
        <f t="shared" si="1"/>
        <v>#REF!</v>
      </c>
    </row>
    <row r="477">
      <c r="A477" s="17">
        <v>254137.0</v>
      </c>
      <c r="B477" s="3" t="str">
        <f t="shared" si="1"/>
        <v>#REF!</v>
      </c>
    </row>
    <row r="478">
      <c r="A478" s="7">
        <v>41456.0</v>
      </c>
      <c r="B478" s="3" t="str">
        <f t="shared" si="1"/>
        <v>#REF!</v>
      </c>
    </row>
    <row r="479">
      <c r="A479" s="8">
        <v>101.9</v>
      </c>
      <c r="B479" s="3" t="str">
        <f t="shared" si="1"/>
        <v>#REF!</v>
      </c>
    </row>
    <row r="480">
      <c r="A480" s="8">
        <v>103.71</v>
      </c>
      <c r="B480" s="3" t="str">
        <f t="shared" si="1"/>
        <v>#REF!</v>
      </c>
    </row>
    <row r="481">
      <c r="A481" s="8">
        <v>101.63</v>
      </c>
      <c r="B481" s="3" t="str">
        <f t="shared" si="1"/>
        <v>#REF!</v>
      </c>
    </row>
    <row r="482">
      <c r="A482" s="8">
        <v>103.0</v>
      </c>
      <c r="B482" s="3" t="str">
        <f t="shared" si="1"/>
        <v>#REF!</v>
      </c>
    </row>
    <row r="483">
      <c r="A483" s="9">
        <f>+0.84</f>
        <v>0.84</v>
      </c>
      <c r="B483" s="3" t="str">
        <f t="shared" si="1"/>
        <v>#REF!</v>
      </c>
    </row>
    <row r="484">
      <c r="A484" s="9">
        <f>+0.82%</f>
        <v>0.0082</v>
      </c>
      <c r="B484" s="3" t="str">
        <f t="shared" si="1"/>
        <v>#REF!</v>
      </c>
    </row>
    <row r="485">
      <c r="A485" s="16">
        <v>230910.0</v>
      </c>
      <c r="B485" s="3" t="str">
        <f t="shared" si="1"/>
        <v>#REF!</v>
      </c>
    </row>
    <row r="486">
      <c r="A486" s="16">
        <v>238429.0</v>
      </c>
      <c r="B486" s="3" t="str">
        <f t="shared" si="1"/>
        <v>#REF!</v>
      </c>
    </row>
    <row r="487">
      <c r="A487" s="7">
        <v>41457.0</v>
      </c>
      <c r="B487" s="3" t="str">
        <f t="shared" si="1"/>
        <v>#REF!</v>
      </c>
    </row>
    <row r="488">
      <c r="A488" s="8">
        <v>102.92</v>
      </c>
      <c r="B488" s="3" t="str">
        <f t="shared" si="1"/>
        <v>#REF!</v>
      </c>
    </row>
    <row r="489">
      <c r="A489" s="8">
        <v>104.12</v>
      </c>
      <c r="B489" s="3" t="str">
        <f t="shared" si="1"/>
        <v>#REF!</v>
      </c>
    </row>
    <row r="490">
      <c r="A490" s="8">
        <v>102.91</v>
      </c>
      <c r="B490" s="3" t="str">
        <f t="shared" si="1"/>
        <v>#REF!</v>
      </c>
    </row>
    <row r="491">
      <c r="A491" s="8">
        <v>104.0</v>
      </c>
      <c r="B491" s="3" t="str">
        <f t="shared" si="1"/>
        <v>#REF!</v>
      </c>
    </row>
    <row r="492">
      <c r="A492" s="9">
        <f>+1</f>
        <v>1</v>
      </c>
      <c r="B492" s="3" t="str">
        <f t="shared" si="1"/>
        <v>#REF!</v>
      </c>
    </row>
    <row r="493">
      <c r="A493" s="9">
        <f>+0.97%</f>
        <v>0.0097</v>
      </c>
      <c r="B493" s="3" t="str">
        <f t="shared" si="1"/>
        <v>#REF!</v>
      </c>
    </row>
    <row r="494">
      <c r="A494" s="16">
        <v>186478.0</v>
      </c>
      <c r="B494" s="3" t="str">
        <f t="shared" si="1"/>
        <v>#REF!</v>
      </c>
    </row>
    <row r="495">
      <c r="A495" s="16">
        <v>228641.0</v>
      </c>
      <c r="B495" s="3" t="str">
        <f t="shared" si="1"/>
        <v>#REF!</v>
      </c>
    </row>
    <row r="496">
      <c r="A496" s="7">
        <v>41458.0</v>
      </c>
      <c r="B496" s="3" t="str">
        <f t="shared" si="1"/>
        <v>#REF!</v>
      </c>
    </row>
    <row r="497">
      <c r="A497" s="8">
        <v>104.18</v>
      </c>
      <c r="B497" s="3" t="str">
        <f t="shared" si="1"/>
        <v>#REF!</v>
      </c>
    </row>
    <row r="498">
      <c r="A498" s="8">
        <v>106.03</v>
      </c>
      <c r="B498" s="3" t="str">
        <f t="shared" si="1"/>
        <v>#REF!</v>
      </c>
    </row>
    <row r="499">
      <c r="A499" s="8">
        <v>104.18</v>
      </c>
      <c r="B499" s="3" t="str">
        <f t="shared" si="1"/>
        <v>#REF!</v>
      </c>
    </row>
    <row r="500">
      <c r="A500" s="8">
        <v>105.76</v>
      </c>
      <c r="B500" s="3" t="str">
        <f t="shared" si="1"/>
        <v>#REF!</v>
      </c>
    </row>
    <row r="501">
      <c r="A501" s="9">
        <f>+1.76</f>
        <v>1.76</v>
      </c>
      <c r="B501" s="3" t="str">
        <f t="shared" si="1"/>
        <v>#REF!</v>
      </c>
    </row>
    <row r="502">
      <c r="A502" s="9">
        <f>+1.69%</f>
        <v>0.0169</v>
      </c>
      <c r="B502" s="3" t="str">
        <f t="shared" si="1"/>
        <v>#REF!</v>
      </c>
    </row>
    <row r="503">
      <c r="A503" s="16">
        <v>258388.0</v>
      </c>
      <c r="B503" s="3" t="str">
        <f t="shared" si="1"/>
        <v>#REF!</v>
      </c>
    </row>
    <row r="504">
      <c r="A504" s="16">
        <v>217893.0</v>
      </c>
      <c r="B504" s="3" t="str">
        <f t="shared" si="1"/>
        <v>#REF!</v>
      </c>
    </row>
    <row r="505">
      <c r="A505" s="7">
        <v>41459.0</v>
      </c>
      <c r="B505" s="3" t="str">
        <f t="shared" si="1"/>
        <v>#REF!</v>
      </c>
    </row>
    <row r="506">
      <c r="A506" s="8">
        <v>105.85</v>
      </c>
      <c r="B506" s="3" t="str">
        <f t="shared" si="1"/>
        <v>#REF!</v>
      </c>
    </row>
    <row r="507">
      <c r="A507" s="8">
        <v>105.99</v>
      </c>
      <c r="B507" s="3" t="str">
        <f t="shared" si="1"/>
        <v>#REF!</v>
      </c>
    </row>
    <row r="508">
      <c r="A508" s="8">
        <v>104.91</v>
      </c>
      <c r="B508" s="3" t="str">
        <f t="shared" si="1"/>
        <v>#REF!</v>
      </c>
    </row>
    <row r="509">
      <c r="A509" s="8">
        <v>105.54</v>
      </c>
      <c r="B509" s="3" t="str">
        <f t="shared" si="1"/>
        <v>#REF!</v>
      </c>
    </row>
    <row r="510">
      <c r="A510" s="11">
        <v>-0.22</v>
      </c>
      <c r="B510" s="3" t="str">
        <f t="shared" si="1"/>
        <v>#REF!</v>
      </c>
    </row>
    <row r="511">
      <c r="A511" s="12">
        <v>-0.0021</v>
      </c>
      <c r="B511" s="3" t="str">
        <f t="shared" si="1"/>
        <v>#REF!</v>
      </c>
    </row>
    <row r="512">
      <c r="A512" s="17">
        <v>81372.0</v>
      </c>
      <c r="B512" s="3" t="str">
        <f t="shared" si="1"/>
        <v>#REF!</v>
      </c>
    </row>
    <row r="513">
      <c r="A513" s="17">
        <v>211530.0</v>
      </c>
      <c r="B513" s="3" t="str">
        <f t="shared" si="1"/>
        <v>#REF!</v>
      </c>
    </row>
    <row r="514">
      <c r="A514" s="7">
        <v>41460.0</v>
      </c>
      <c r="B514" s="3" t="str">
        <f t="shared" si="1"/>
        <v>#REF!</v>
      </c>
    </row>
    <row r="515">
      <c r="A515" s="8">
        <v>105.54</v>
      </c>
      <c r="B515" s="3" t="str">
        <f t="shared" si="1"/>
        <v>#REF!</v>
      </c>
    </row>
    <row r="516">
      <c r="A516" s="8">
        <v>107.88</v>
      </c>
      <c r="B516" s="3" t="str">
        <f t="shared" si="1"/>
        <v>#REF!</v>
      </c>
    </row>
    <row r="517">
      <c r="A517" s="8">
        <v>105.38</v>
      </c>
      <c r="B517" s="3" t="str">
        <f t="shared" si="1"/>
        <v>#REF!</v>
      </c>
    </row>
    <row r="518">
      <c r="A518" s="8">
        <v>107.72</v>
      </c>
      <c r="B518" s="3" t="str">
        <f t="shared" si="1"/>
        <v>#REF!</v>
      </c>
    </row>
    <row r="519">
      <c r="A519" s="9">
        <f>+2.18</f>
        <v>2.18</v>
      </c>
      <c r="B519" s="3" t="str">
        <f t="shared" si="1"/>
        <v>#REF!</v>
      </c>
    </row>
    <row r="520">
      <c r="A520" s="9">
        <f>+2.07%</f>
        <v>0.0207</v>
      </c>
      <c r="B520" s="3" t="str">
        <f t="shared" si="1"/>
        <v>#REF!</v>
      </c>
    </row>
    <row r="521">
      <c r="A521" s="16">
        <v>233329.0</v>
      </c>
      <c r="B521" s="3" t="str">
        <f t="shared" si="1"/>
        <v>#REF!</v>
      </c>
    </row>
    <row r="522">
      <c r="A522" s="16">
        <v>195160.0</v>
      </c>
      <c r="B522" s="3" t="str">
        <f t="shared" si="1"/>
        <v>#REF!</v>
      </c>
    </row>
    <row r="523">
      <c r="A523" s="7">
        <v>41463.0</v>
      </c>
      <c r="B523" s="3" t="str">
        <f t="shared" si="1"/>
        <v>#REF!</v>
      </c>
    </row>
    <row r="524">
      <c r="A524" s="8">
        <v>108.0</v>
      </c>
      <c r="B524" s="3" t="str">
        <f t="shared" si="1"/>
        <v>#REF!</v>
      </c>
    </row>
    <row r="525">
      <c r="A525" s="8">
        <v>108.04</v>
      </c>
      <c r="B525" s="3" t="str">
        <f t="shared" si="1"/>
        <v>#REF!</v>
      </c>
    </row>
    <row r="526">
      <c r="A526" s="8">
        <v>106.79</v>
      </c>
      <c r="B526" s="3" t="str">
        <f t="shared" si="1"/>
        <v>#REF!</v>
      </c>
    </row>
    <row r="527">
      <c r="A527" s="8">
        <v>107.43</v>
      </c>
      <c r="B527" s="3" t="str">
        <f t="shared" si="1"/>
        <v>#REF!</v>
      </c>
    </row>
    <row r="528">
      <c r="A528" s="11">
        <v>-0.29</v>
      </c>
      <c r="B528" s="3" t="str">
        <f t="shared" si="1"/>
        <v>#REF!</v>
      </c>
    </row>
    <row r="529">
      <c r="A529" s="12">
        <v>-0.0027</v>
      </c>
      <c r="B529" s="3" t="str">
        <f t="shared" si="1"/>
        <v>#REF!</v>
      </c>
    </row>
    <row r="530">
      <c r="A530" s="17">
        <v>185779.0</v>
      </c>
      <c r="B530" s="3" t="str">
        <f t="shared" si="1"/>
        <v>#REF!</v>
      </c>
    </row>
    <row r="531">
      <c r="A531" s="17">
        <v>172038.0</v>
      </c>
      <c r="B531" s="3" t="str">
        <f t="shared" si="1"/>
        <v>#REF!</v>
      </c>
    </row>
    <row r="532">
      <c r="A532" s="7">
        <v>41464.0</v>
      </c>
      <c r="B532" s="3" t="str">
        <f t="shared" si="1"/>
        <v>#REF!</v>
      </c>
    </row>
    <row r="533">
      <c r="A533" s="8">
        <v>107.27</v>
      </c>
      <c r="B533" s="3" t="str">
        <f t="shared" si="1"/>
        <v>#REF!</v>
      </c>
    </row>
    <row r="534">
      <c r="A534" s="8">
        <v>108.26</v>
      </c>
      <c r="B534" s="3" t="str">
        <f t="shared" si="1"/>
        <v>#REF!</v>
      </c>
    </row>
    <row r="535">
      <c r="A535" s="8">
        <v>106.85</v>
      </c>
      <c r="B535" s="3" t="str">
        <f t="shared" si="1"/>
        <v>#REF!</v>
      </c>
    </row>
    <row r="536">
      <c r="A536" s="8">
        <v>107.81</v>
      </c>
      <c r="B536" s="3" t="str">
        <f t="shared" si="1"/>
        <v>#REF!</v>
      </c>
    </row>
    <row r="537">
      <c r="A537" s="9">
        <f>+0.38</f>
        <v>0.38</v>
      </c>
      <c r="B537" s="3" t="str">
        <f t="shared" si="1"/>
        <v>#REF!</v>
      </c>
    </row>
    <row r="538">
      <c r="A538" s="9">
        <f>+0.35%</f>
        <v>0.0035</v>
      </c>
      <c r="B538" s="3" t="str">
        <f t="shared" si="1"/>
        <v>#REF!</v>
      </c>
    </row>
    <row r="539">
      <c r="A539" s="16">
        <v>163664.0</v>
      </c>
      <c r="B539" s="3" t="str">
        <f t="shared" si="1"/>
        <v>#REF!</v>
      </c>
    </row>
    <row r="540">
      <c r="A540" s="16">
        <v>152045.0</v>
      </c>
      <c r="B540" s="3" t="str">
        <f t="shared" si="1"/>
        <v>#REF!</v>
      </c>
    </row>
    <row r="541">
      <c r="A541" s="7">
        <v>41465.0</v>
      </c>
      <c r="B541" s="3" t="str">
        <f t="shared" si="1"/>
        <v>#REF!</v>
      </c>
    </row>
    <row r="542">
      <c r="A542" s="8">
        <v>108.12</v>
      </c>
      <c r="B542" s="3" t="str">
        <f t="shared" si="1"/>
        <v>#REF!</v>
      </c>
    </row>
    <row r="543">
      <c r="A543" s="8">
        <v>108.69</v>
      </c>
      <c r="B543" s="3" t="str">
        <f t="shared" si="1"/>
        <v>#REF!</v>
      </c>
    </row>
    <row r="544">
      <c r="A544" s="8">
        <v>107.71</v>
      </c>
      <c r="B544" s="3" t="str">
        <f t="shared" si="1"/>
        <v>#REF!</v>
      </c>
    </row>
    <row r="545">
      <c r="A545" s="8">
        <v>108.51</v>
      </c>
      <c r="B545" s="3" t="str">
        <f t="shared" si="1"/>
        <v>#REF!</v>
      </c>
    </row>
    <row r="546">
      <c r="A546" s="9">
        <f>+0.7</f>
        <v>0.7</v>
      </c>
      <c r="B546" s="3" t="str">
        <f t="shared" si="1"/>
        <v>#REF!</v>
      </c>
    </row>
    <row r="547">
      <c r="A547" s="9">
        <f>+0.65%</f>
        <v>0.0065</v>
      </c>
      <c r="B547" s="3" t="str">
        <f t="shared" si="1"/>
        <v>#REF!</v>
      </c>
    </row>
    <row r="548">
      <c r="A548" s="16">
        <v>199651.0</v>
      </c>
      <c r="B548" s="3" t="str">
        <f t="shared" si="1"/>
        <v>#REF!</v>
      </c>
    </row>
    <row r="549">
      <c r="A549" s="16">
        <v>128212.0</v>
      </c>
      <c r="B549" s="3" t="str">
        <f t="shared" si="1"/>
        <v>#REF!</v>
      </c>
    </row>
    <row r="550">
      <c r="A550" s="7">
        <v>41466.0</v>
      </c>
      <c r="B550" s="3" t="str">
        <f t="shared" si="1"/>
        <v>#REF!</v>
      </c>
    </row>
    <row r="551">
      <c r="A551" s="8">
        <v>108.24</v>
      </c>
      <c r="B551" s="3" t="str">
        <f t="shared" si="1"/>
        <v>#REF!</v>
      </c>
    </row>
    <row r="552">
      <c r="A552" s="8">
        <v>108.93</v>
      </c>
      <c r="B552" s="3" t="str">
        <f t="shared" si="1"/>
        <v>#REF!</v>
      </c>
    </row>
    <row r="553">
      <c r="A553" s="8">
        <v>107.02</v>
      </c>
      <c r="B553" s="3" t="str">
        <f t="shared" si="1"/>
        <v>#REF!</v>
      </c>
    </row>
    <row r="554">
      <c r="A554" s="8">
        <v>107.73</v>
      </c>
      <c r="B554" s="3" t="str">
        <f t="shared" si="1"/>
        <v>#REF!</v>
      </c>
    </row>
    <row r="555">
      <c r="A555" s="11">
        <v>-0.78</v>
      </c>
      <c r="B555" s="3" t="str">
        <f t="shared" si="1"/>
        <v>#REF!</v>
      </c>
    </row>
    <row r="556">
      <c r="A556" s="12">
        <v>-0.0072</v>
      </c>
      <c r="B556" s="3" t="str">
        <f t="shared" si="1"/>
        <v>#REF!</v>
      </c>
    </row>
    <row r="557">
      <c r="A557" s="17">
        <v>184692.0</v>
      </c>
      <c r="B557" s="3" t="str">
        <f t="shared" si="1"/>
        <v>#REF!</v>
      </c>
    </row>
    <row r="558">
      <c r="A558" s="17">
        <v>101332.0</v>
      </c>
      <c r="B558" s="3" t="str">
        <f t="shared" si="1"/>
        <v>#REF!</v>
      </c>
    </row>
    <row r="559">
      <c r="A559" s="7">
        <v>41467.0</v>
      </c>
      <c r="B559" s="3" t="str">
        <f t="shared" si="1"/>
        <v>#REF!</v>
      </c>
    </row>
    <row r="560">
      <c r="A560" s="8">
        <v>107.33</v>
      </c>
      <c r="B560" s="3" t="str">
        <f t="shared" si="1"/>
        <v>#REF!</v>
      </c>
    </row>
    <row r="561">
      <c r="A561" s="8">
        <v>109.14</v>
      </c>
      <c r="B561" s="3" t="str">
        <f t="shared" si="1"/>
        <v>#REF!</v>
      </c>
    </row>
    <row r="562">
      <c r="A562" s="8">
        <v>107.28</v>
      </c>
      <c r="B562" s="3" t="str">
        <f t="shared" si="1"/>
        <v>#REF!</v>
      </c>
    </row>
    <row r="563">
      <c r="A563" s="8">
        <v>108.81</v>
      </c>
      <c r="B563" s="3" t="str">
        <f t="shared" si="1"/>
        <v>#REF!</v>
      </c>
    </row>
    <row r="564">
      <c r="A564" s="9">
        <f>+1.08</f>
        <v>1.08</v>
      </c>
      <c r="B564" s="3" t="str">
        <f t="shared" si="1"/>
        <v>#REF!</v>
      </c>
    </row>
    <row r="565">
      <c r="A565" s="9">
        <f>+1%</f>
        <v>0.01</v>
      </c>
      <c r="B565" s="3" t="str">
        <f t="shared" si="1"/>
        <v>#REF!</v>
      </c>
    </row>
    <row r="566">
      <c r="A566" s="16">
        <v>127806.0</v>
      </c>
      <c r="B566" s="3" t="str">
        <f t="shared" si="1"/>
        <v>#REF!</v>
      </c>
    </row>
    <row r="567">
      <c r="A567" s="16">
        <v>80913.0</v>
      </c>
      <c r="B567" s="3" t="str">
        <f t="shared" si="1"/>
        <v>#REF!</v>
      </c>
    </row>
    <row r="568">
      <c r="A568" s="7">
        <v>41470.0</v>
      </c>
      <c r="B568" s="3" t="str">
        <f t="shared" si="1"/>
        <v>#REF!</v>
      </c>
    </row>
    <row r="569">
      <c r="A569" s="8">
        <v>108.99</v>
      </c>
      <c r="B569" s="3" t="str">
        <f t="shared" si="1"/>
        <v>#REF!</v>
      </c>
    </row>
    <row r="570">
      <c r="A570" s="8">
        <v>109.26</v>
      </c>
      <c r="B570" s="3" t="str">
        <f t="shared" si="1"/>
        <v>#REF!</v>
      </c>
    </row>
    <row r="571">
      <c r="A571" s="8">
        <v>107.96</v>
      </c>
      <c r="B571" s="3" t="str">
        <f t="shared" si="1"/>
        <v>#REF!</v>
      </c>
    </row>
    <row r="572">
      <c r="A572" s="8">
        <v>109.09</v>
      </c>
      <c r="B572" s="3" t="str">
        <f t="shared" si="1"/>
        <v>#REF!</v>
      </c>
    </row>
    <row r="573">
      <c r="A573" s="9">
        <f>+0.28</f>
        <v>0.28</v>
      </c>
      <c r="B573" s="3" t="str">
        <f t="shared" si="1"/>
        <v>#REF!</v>
      </c>
    </row>
    <row r="574">
      <c r="A574" s="9">
        <f>+0.26%</f>
        <v>0.0026</v>
      </c>
      <c r="B574" s="3" t="str">
        <f t="shared" si="1"/>
        <v>#REF!</v>
      </c>
    </row>
    <row r="575">
      <c r="A575" s="16">
        <v>100696.0</v>
      </c>
      <c r="B575" s="3" t="str">
        <f t="shared" si="1"/>
        <v>#REF!</v>
      </c>
    </row>
    <row r="576">
      <c r="A576" s="16">
        <v>36368.0</v>
      </c>
      <c r="B576" s="3" t="str">
        <f t="shared" si="1"/>
        <v>#REF!</v>
      </c>
    </row>
    <row r="577">
      <c r="A577" s="7">
        <v>41471.0</v>
      </c>
      <c r="B577" s="3" t="str">
        <f t="shared" si="1"/>
        <v>#REF!</v>
      </c>
    </row>
    <row r="578">
      <c r="A578" s="8">
        <v>109.05</v>
      </c>
      <c r="B578" s="3" t="str">
        <f t="shared" si="1"/>
        <v>#REF!</v>
      </c>
    </row>
    <row r="579">
      <c r="A579" s="8">
        <v>109.72</v>
      </c>
      <c r="B579" s="3" t="str">
        <f t="shared" si="1"/>
        <v>#REF!</v>
      </c>
    </row>
    <row r="580">
      <c r="A580" s="8">
        <v>108.63</v>
      </c>
      <c r="B580" s="3" t="str">
        <f t="shared" si="1"/>
        <v>#REF!</v>
      </c>
    </row>
    <row r="581">
      <c r="A581" s="8">
        <v>109.4</v>
      </c>
      <c r="B581" s="3" t="str">
        <f t="shared" si="1"/>
        <v>#REF!</v>
      </c>
    </row>
    <row r="582">
      <c r="A582" s="9">
        <f>+0.31</f>
        <v>0.31</v>
      </c>
      <c r="B582" s="3" t="str">
        <f t="shared" si="1"/>
        <v>#REF!</v>
      </c>
    </row>
    <row r="583">
      <c r="A583" s="9">
        <f>+0.28%</f>
        <v>0.0028</v>
      </c>
      <c r="B583" s="3" t="str">
        <f t="shared" si="1"/>
        <v>#REF!</v>
      </c>
    </row>
    <row r="584">
      <c r="A584" s="16">
        <v>19969.0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41414</v>
      </c>
      <c r="C3" s="3">
        <v>104.22</v>
      </c>
      <c r="D3" s="3">
        <v>104.85</v>
      </c>
      <c r="E3" s="3">
        <v>103.43</v>
      </c>
      <c r="F3" s="3">
        <v>104.42</v>
      </c>
      <c r="G3" s="3">
        <v>0.25</v>
      </c>
      <c r="H3" s="3">
        <v>0.0024</v>
      </c>
      <c r="I3" s="15">
        <v>34684.0</v>
      </c>
      <c r="J3" s="15">
        <v>123795.0</v>
      </c>
    </row>
    <row r="4">
      <c r="A4" s="4" t="s">
        <v>4</v>
      </c>
      <c r="B4" s="5">
        <f t="shared" si="1"/>
        <v>41415</v>
      </c>
      <c r="C4" s="3">
        <v>104.42</v>
      </c>
      <c r="D4" s="3">
        <v>104.82</v>
      </c>
      <c r="E4" s="3">
        <v>103.21</v>
      </c>
      <c r="F4" s="3">
        <v>103.54</v>
      </c>
      <c r="G4" s="3">
        <v>-0.88</v>
      </c>
      <c r="H4" s="6">
        <v>-0.0084</v>
      </c>
      <c r="I4" s="15">
        <v>33748.0</v>
      </c>
      <c r="J4" s="15">
        <v>122830.0</v>
      </c>
    </row>
    <row r="5">
      <c r="A5" s="4" t="s">
        <v>5</v>
      </c>
      <c r="B5" s="5">
        <f t="shared" si="1"/>
        <v>41416</v>
      </c>
      <c r="C5" s="3">
        <v>103.22</v>
      </c>
      <c r="D5" s="3">
        <v>103.41</v>
      </c>
      <c r="E5" s="3">
        <v>101.84</v>
      </c>
      <c r="F5" s="3">
        <v>102.18</v>
      </c>
      <c r="G5" s="3">
        <v>-1.36</v>
      </c>
      <c r="H5" s="6">
        <v>-0.0131</v>
      </c>
      <c r="I5" s="15">
        <v>51761.0</v>
      </c>
      <c r="J5" s="15">
        <v>122810.0</v>
      </c>
    </row>
    <row r="6">
      <c r="A6" s="4" t="s">
        <v>6</v>
      </c>
      <c r="B6" s="5">
        <f t="shared" si="1"/>
        <v>41417</v>
      </c>
      <c r="C6" s="3">
        <v>101.98</v>
      </c>
      <c r="D6" s="3">
        <v>102.15</v>
      </c>
      <c r="E6" s="3">
        <v>100.26</v>
      </c>
      <c r="F6" s="3">
        <v>101.99</v>
      </c>
      <c r="G6" s="3">
        <v>-0.19</v>
      </c>
      <c r="H6" s="6">
        <v>-0.0019</v>
      </c>
      <c r="I6" s="15">
        <v>46785.0</v>
      </c>
      <c r="J6" s="15">
        <v>123699.0</v>
      </c>
    </row>
    <row r="7">
      <c r="A7" s="4" t="s">
        <v>7</v>
      </c>
      <c r="B7" s="5">
        <f t="shared" si="1"/>
        <v>41418</v>
      </c>
      <c r="C7" s="3">
        <v>102.03</v>
      </c>
      <c r="D7" s="3">
        <v>102.2</v>
      </c>
      <c r="E7" s="3">
        <v>101.14</v>
      </c>
      <c r="F7" s="3">
        <v>102.08</v>
      </c>
      <c r="G7" s="3">
        <v>0.09</v>
      </c>
      <c r="H7" s="3">
        <v>9.0E-4</v>
      </c>
      <c r="I7" s="15">
        <v>36971.0</v>
      </c>
      <c r="J7" s="15">
        <v>125707.0</v>
      </c>
    </row>
    <row r="8">
      <c r="A8" s="4" t="s">
        <v>8</v>
      </c>
      <c r="B8" s="5">
        <f t="shared" si="1"/>
        <v>41421</v>
      </c>
      <c r="C8" s="3">
        <v>101.65</v>
      </c>
      <c r="D8" s="3">
        <v>102.05</v>
      </c>
      <c r="E8" s="3">
        <v>101.54</v>
      </c>
      <c r="F8" s="3">
        <v>102.05</v>
      </c>
      <c r="G8" s="3">
        <v>-0.03</v>
      </c>
      <c r="H8" s="6">
        <v>-3.0E-4</v>
      </c>
      <c r="I8" s="15">
        <v>2708.0</v>
      </c>
      <c r="J8" s="15">
        <v>125793.0</v>
      </c>
    </row>
    <row r="9">
      <c r="A9" s="4" t="s">
        <v>9</v>
      </c>
      <c r="B9" s="5">
        <f t="shared" si="1"/>
        <v>41422</v>
      </c>
      <c r="C9" s="3">
        <v>102.03</v>
      </c>
      <c r="D9" s="3">
        <v>104.09</v>
      </c>
      <c r="E9" s="3">
        <v>101.96</v>
      </c>
      <c r="F9" s="3">
        <v>103.63</v>
      </c>
      <c r="G9" s="3">
        <v>1.58</v>
      </c>
      <c r="H9" s="3">
        <v>0.0155</v>
      </c>
      <c r="I9" s="15">
        <v>43396.0</v>
      </c>
      <c r="J9" s="15">
        <v>129543.0</v>
      </c>
    </row>
    <row r="10">
      <c r="A10" s="7">
        <v>41414.0</v>
      </c>
      <c r="B10" s="5">
        <f t="shared" si="1"/>
        <v>41423</v>
      </c>
      <c r="C10" s="3">
        <v>103.56</v>
      </c>
      <c r="D10" s="3">
        <v>103.79</v>
      </c>
      <c r="E10" s="3">
        <v>101.69</v>
      </c>
      <c r="F10" s="3">
        <v>101.9</v>
      </c>
      <c r="G10" s="3">
        <v>-1.73</v>
      </c>
      <c r="H10" s="6">
        <v>-0.0167</v>
      </c>
      <c r="I10" s="15">
        <v>52243.0</v>
      </c>
      <c r="J10" s="15">
        <v>131606.0</v>
      </c>
    </row>
    <row r="11">
      <c r="A11" s="8">
        <v>104.22</v>
      </c>
      <c r="B11" s="5">
        <f t="shared" si="1"/>
        <v>41424</v>
      </c>
      <c r="C11" s="3">
        <v>101.81</v>
      </c>
      <c r="D11" s="3">
        <v>102.3</v>
      </c>
      <c r="E11" s="3">
        <v>100.61</v>
      </c>
      <c r="F11" s="3">
        <v>101.7</v>
      </c>
      <c r="G11" s="3">
        <v>-0.2</v>
      </c>
      <c r="H11" s="6">
        <v>-0.002</v>
      </c>
      <c r="I11" s="15">
        <v>52344.0</v>
      </c>
      <c r="J11" s="15">
        <v>142069.0</v>
      </c>
    </row>
    <row r="12">
      <c r="A12" s="8">
        <v>104.85</v>
      </c>
      <c r="B12" s="5">
        <f t="shared" si="1"/>
        <v>41425</v>
      </c>
      <c r="C12" s="3">
        <v>101.59</v>
      </c>
      <c r="D12" s="3">
        <v>101.81</v>
      </c>
      <c r="E12" s="3">
        <v>99.54</v>
      </c>
      <c r="F12" s="3">
        <v>99.91</v>
      </c>
      <c r="G12" s="3">
        <v>-1.79</v>
      </c>
      <c r="H12" s="6">
        <v>-0.0176</v>
      </c>
      <c r="I12" s="15">
        <v>51265.0</v>
      </c>
      <c r="J12" s="15">
        <v>147624.0</v>
      </c>
    </row>
    <row r="13">
      <c r="A13" s="8">
        <v>103.43</v>
      </c>
      <c r="B13" s="5">
        <f t="shared" si="1"/>
        <v>41428</v>
      </c>
      <c r="C13" s="3">
        <v>99.69</v>
      </c>
      <c r="D13" s="3">
        <v>101.83</v>
      </c>
      <c r="E13" s="3">
        <v>99.2</v>
      </c>
      <c r="F13" s="3">
        <v>101.44</v>
      </c>
      <c r="G13" s="3">
        <v>1.53</v>
      </c>
      <c r="H13" s="3">
        <v>0.015300000000000001</v>
      </c>
      <c r="I13" s="15">
        <v>71282.0</v>
      </c>
      <c r="J13" s="15">
        <v>158795.0</v>
      </c>
    </row>
    <row r="14">
      <c r="A14" s="8">
        <v>104.42</v>
      </c>
      <c r="B14" s="5">
        <f t="shared" si="1"/>
        <v>41429</v>
      </c>
      <c r="C14" s="3">
        <v>101.44</v>
      </c>
      <c r="D14" s="3">
        <v>102.78</v>
      </c>
      <c r="E14" s="3">
        <v>100.79</v>
      </c>
      <c r="F14" s="3">
        <v>102.41</v>
      </c>
      <c r="G14" s="3">
        <v>0.97</v>
      </c>
      <c r="H14" s="3">
        <v>0.0096</v>
      </c>
      <c r="I14" s="15">
        <v>93227.0</v>
      </c>
      <c r="J14" s="15">
        <v>161486.0</v>
      </c>
    </row>
    <row r="15">
      <c r="A15" s="9">
        <f>+0.25</f>
        <v>0.25</v>
      </c>
      <c r="B15" s="5">
        <f t="shared" si="1"/>
        <v>41430</v>
      </c>
      <c r="C15" s="3">
        <v>102.51</v>
      </c>
      <c r="D15" s="3">
        <v>103.32</v>
      </c>
      <c r="E15" s="3">
        <v>102.08</v>
      </c>
      <c r="F15" s="3">
        <v>102.28</v>
      </c>
      <c r="G15" s="3">
        <v>-0.13</v>
      </c>
      <c r="H15" s="6">
        <v>-0.0013</v>
      </c>
      <c r="I15" s="15">
        <v>67048.0</v>
      </c>
      <c r="J15" s="15">
        <v>161794.0</v>
      </c>
    </row>
    <row r="16">
      <c r="A16" s="9">
        <f>+0.24%</f>
        <v>0.0024</v>
      </c>
      <c r="B16" s="5">
        <f t="shared" si="1"/>
        <v>41431</v>
      </c>
      <c r="C16" s="3">
        <v>102.25</v>
      </c>
      <c r="D16" s="3">
        <v>103.24</v>
      </c>
      <c r="E16" s="3">
        <v>102.08</v>
      </c>
      <c r="F16" s="3">
        <v>102.9</v>
      </c>
      <c r="G16" s="3">
        <v>0.62</v>
      </c>
      <c r="H16" s="3">
        <v>0.0060999999999999995</v>
      </c>
      <c r="I16" s="15">
        <v>62865.0</v>
      </c>
      <c r="J16" s="15">
        <v>173532.0</v>
      </c>
    </row>
    <row r="17">
      <c r="A17" s="16">
        <v>34684.0</v>
      </c>
      <c r="B17" s="5">
        <f t="shared" si="1"/>
        <v>41432</v>
      </c>
      <c r="C17" s="3">
        <v>102.96</v>
      </c>
      <c r="D17" s="3">
        <v>104.36</v>
      </c>
      <c r="E17" s="3">
        <v>102.24</v>
      </c>
      <c r="F17" s="3">
        <v>103.95</v>
      </c>
      <c r="G17" s="3">
        <v>1.05</v>
      </c>
      <c r="H17" s="3">
        <v>0.0102</v>
      </c>
      <c r="I17" s="15">
        <v>74409.0</v>
      </c>
      <c r="J17" s="15">
        <v>184264.0</v>
      </c>
    </row>
    <row r="18">
      <c r="A18" s="16">
        <v>123795.0</v>
      </c>
      <c r="B18" s="5">
        <f t="shared" si="1"/>
        <v>41435</v>
      </c>
      <c r="C18" s="3">
        <v>104.1</v>
      </c>
      <c r="D18" s="3">
        <v>104.11</v>
      </c>
      <c r="E18" s="3">
        <v>103.27</v>
      </c>
      <c r="F18" s="3">
        <v>103.58</v>
      </c>
      <c r="G18" s="3">
        <v>-0.37</v>
      </c>
      <c r="H18" s="6">
        <v>-0.0036</v>
      </c>
      <c r="I18" s="15">
        <v>87847.0</v>
      </c>
      <c r="J18" s="15">
        <v>194194.0</v>
      </c>
    </row>
    <row r="19">
      <c r="A19" s="7">
        <v>41415.0</v>
      </c>
      <c r="B19" s="5">
        <f t="shared" si="1"/>
        <v>41436</v>
      </c>
      <c r="C19" s="3">
        <v>103.58</v>
      </c>
      <c r="D19" s="3">
        <v>103.58</v>
      </c>
      <c r="E19" s="3">
        <v>101.6</v>
      </c>
      <c r="F19" s="3">
        <v>102.64</v>
      </c>
      <c r="G19" s="3">
        <v>-0.94</v>
      </c>
      <c r="H19" s="6">
        <v>-0.0091</v>
      </c>
      <c r="I19" s="15">
        <v>105441.0</v>
      </c>
      <c r="J19" s="15">
        <v>204719.0</v>
      </c>
    </row>
    <row r="20">
      <c r="A20" s="8">
        <v>104.42</v>
      </c>
      <c r="B20" s="5">
        <f t="shared" si="1"/>
        <v>41437</v>
      </c>
      <c r="C20" s="3">
        <v>102.23</v>
      </c>
      <c r="D20" s="3">
        <v>103.88</v>
      </c>
      <c r="E20" s="3">
        <v>101.91</v>
      </c>
      <c r="F20" s="3">
        <v>103.26</v>
      </c>
      <c r="G20" s="3">
        <v>0.62</v>
      </c>
      <c r="H20" s="3">
        <v>0.006</v>
      </c>
      <c r="I20" s="15">
        <v>92760.0</v>
      </c>
      <c r="J20" s="15">
        <v>208292.0</v>
      </c>
    </row>
    <row r="21">
      <c r="A21" s="8">
        <v>104.82</v>
      </c>
      <c r="B21" s="5">
        <f t="shared" si="1"/>
        <v>41438</v>
      </c>
      <c r="C21" s="3">
        <v>103.11</v>
      </c>
      <c r="D21" s="3">
        <v>104.8</v>
      </c>
      <c r="E21" s="3">
        <v>102.5</v>
      </c>
      <c r="F21" s="3">
        <v>104.62</v>
      </c>
      <c r="G21" s="3">
        <v>1.36</v>
      </c>
      <c r="H21" s="3">
        <v>0.0132</v>
      </c>
      <c r="I21" s="15">
        <v>80435.0</v>
      </c>
      <c r="J21" s="15">
        <v>217698.0</v>
      </c>
    </row>
    <row r="22">
      <c r="A22" s="8">
        <v>103.21</v>
      </c>
      <c r="B22" s="5">
        <f t="shared" si="1"/>
        <v>41439</v>
      </c>
      <c r="C22" s="3">
        <v>104.6</v>
      </c>
      <c r="D22" s="3">
        <v>106.27</v>
      </c>
      <c r="E22" s="3">
        <v>104.14</v>
      </c>
      <c r="F22" s="3">
        <v>105.56</v>
      </c>
      <c r="G22" s="3">
        <v>0.94</v>
      </c>
      <c r="H22" s="3">
        <v>0.009000000000000001</v>
      </c>
      <c r="I22" s="15">
        <v>72676.0</v>
      </c>
      <c r="J22" s="15">
        <v>222444.0</v>
      </c>
    </row>
    <row r="23">
      <c r="A23" s="8">
        <v>103.54</v>
      </c>
      <c r="B23" s="5">
        <f t="shared" si="1"/>
        <v>41442</v>
      </c>
      <c r="C23" s="3">
        <v>105.48</v>
      </c>
      <c r="D23" s="3">
        <v>106.25</v>
      </c>
      <c r="E23" s="3">
        <v>104.96</v>
      </c>
      <c r="F23" s="3">
        <v>105.14</v>
      </c>
      <c r="G23" s="3">
        <v>-0.42</v>
      </c>
      <c r="H23" s="6">
        <v>-0.004</v>
      </c>
      <c r="I23" s="15">
        <v>67087.0</v>
      </c>
      <c r="J23" s="15">
        <v>227106.0</v>
      </c>
    </row>
    <row r="24">
      <c r="A24" s="11">
        <v>-0.88</v>
      </c>
      <c r="B24" s="5">
        <f t="shared" si="1"/>
        <v>41443</v>
      </c>
      <c r="C24" s="3">
        <v>105.34</v>
      </c>
      <c r="D24" s="3">
        <v>105.91</v>
      </c>
      <c r="E24" s="3">
        <v>104.83</v>
      </c>
      <c r="F24" s="3">
        <v>105.74</v>
      </c>
      <c r="G24" s="3">
        <v>0.6</v>
      </c>
      <c r="H24" s="3">
        <v>0.005699999999999999</v>
      </c>
      <c r="I24" s="15">
        <v>79777.0</v>
      </c>
      <c r="J24" s="15">
        <v>230556.0</v>
      </c>
    </row>
    <row r="25">
      <c r="A25" s="12">
        <v>-0.0084</v>
      </c>
      <c r="B25" s="5">
        <f t="shared" si="1"/>
        <v>41444</v>
      </c>
      <c r="C25" s="3">
        <v>105.79</v>
      </c>
      <c r="D25" s="3">
        <v>106.31</v>
      </c>
      <c r="E25" s="3">
        <v>105.17</v>
      </c>
      <c r="F25" s="3">
        <v>105.82</v>
      </c>
      <c r="G25" s="3">
        <v>0.08</v>
      </c>
      <c r="H25" s="3">
        <v>8.0E-4</v>
      </c>
      <c r="I25" s="15">
        <v>100647.0</v>
      </c>
      <c r="J25" s="15">
        <v>228954.0</v>
      </c>
    </row>
    <row r="26">
      <c r="A26" s="17">
        <v>33748.0</v>
      </c>
      <c r="B26" s="5">
        <f t="shared" si="1"/>
        <v>41445</v>
      </c>
      <c r="C26" s="3">
        <v>105.22</v>
      </c>
      <c r="D26" s="3">
        <v>105.22</v>
      </c>
      <c r="E26" s="3">
        <v>101.39</v>
      </c>
      <c r="F26" s="3">
        <v>101.81</v>
      </c>
      <c r="G26" s="3">
        <v>-4.01</v>
      </c>
      <c r="H26" s="6">
        <v>-0.0379</v>
      </c>
      <c r="I26" s="15">
        <v>116975.0</v>
      </c>
      <c r="J26" s="15">
        <v>231479.0</v>
      </c>
    </row>
    <row r="27">
      <c r="A27" s="17">
        <v>122830.0</v>
      </c>
      <c r="B27" s="5">
        <f t="shared" si="1"/>
        <v>41446</v>
      </c>
      <c r="C27" s="3">
        <v>101.65</v>
      </c>
      <c r="D27" s="3">
        <v>102.75</v>
      </c>
      <c r="E27" s="3">
        <v>99.69</v>
      </c>
      <c r="F27" s="3">
        <v>100.54</v>
      </c>
      <c r="G27" s="3">
        <v>-1.27</v>
      </c>
      <c r="H27" s="6">
        <v>-0.0125</v>
      </c>
      <c r="I27" s="15">
        <v>99970.0</v>
      </c>
      <c r="J27" s="15">
        <v>228198.0</v>
      </c>
    </row>
    <row r="28">
      <c r="A28" s="7">
        <v>41416.0</v>
      </c>
      <c r="B28" s="5">
        <f t="shared" si="1"/>
        <v>41449</v>
      </c>
      <c r="C28" s="3">
        <v>101.07</v>
      </c>
      <c r="D28" s="3">
        <v>101.27</v>
      </c>
      <c r="E28" s="3">
        <v>99.35</v>
      </c>
      <c r="F28" s="3">
        <v>100.79</v>
      </c>
      <c r="G28" s="3">
        <v>0.25</v>
      </c>
      <c r="H28" s="3">
        <v>0.0025</v>
      </c>
      <c r="I28" s="15">
        <v>109404.0</v>
      </c>
      <c r="J28" s="15">
        <v>227590.0</v>
      </c>
    </row>
    <row r="29">
      <c r="A29" s="8">
        <v>103.22</v>
      </c>
      <c r="B29" s="5">
        <f t="shared" si="1"/>
        <v>41450</v>
      </c>
      <c r="C29" s="3">
        <v>100.58</v>
      </c>
      <c r="D29" s="3">
        <v>101.69</v>
      </c>
      <c r="E29" s="3">
        <v>100.32</v>
      </c>
      <c r="F29" s="3">
        <v>100.91</v>
      </c>
      <c r="G29" s="3">
        <v>0.12</v>
      </c>
      <c r="H29" s="3">
        <v>0.0012</v>
      </c>
      <c r="I29" s="15">
        <v>76145.0</v>
      </c>
      <c r="J29" s="15">
        <v>231776.0</v>
      </c>
    </row>
    <row r="30">
      <c r="A30" s="8">
        <v>103.41</v>
      </c>
      <c r="B30" s="5">
        <f t="shared" si="1"/>
        <v>41451</v>
      </c>
      <c r="C30" s="3">
        <v>100.7</v>
      </c>
      <c r="D30" s="3">
        <v>101.53</v>
      </c>
      <c r="E30" s="3">
        <v>99.93</v>
      </c>
      <c r="F30" s="3">
        <v>101.31</v>
      </c>
      <c r="G30" s="3">
        <v>0.4</v>
      </c>
      <c r="H30" s="3">
        <v>0.004</v>
      </c>
      <c r="I30" s="15">
        <v>80751.0</v>
      </c>
      <c r="J30" s="15">
        <v>234096.0</v>
      </c>
    </row>
    <row r="31">
      <c r="A31" s="8">
        <v>101.84</v>
      </c>
      <c r="B31" s="5">
        <f t="shared" si="1"/>
        <v>41452</v>
      </c>
      <c r="C31" s="3">
        <v>101.37</v>
      </c>
      <c r="D31" s="3">
        <v>102.96</v>
      </c>
      <c r="E31" s="3">
        <v>101.31</v>
      </c>
      <c r="F31" s="3">
        <v>102.43</v>
      </c>
      <c r="G31" s="3">
        <v>1.12</v>
      </c>
      <c r="H31" s="3">
        <v>0.0111</v>
      </c>
      <c r="I31" s="15">
        <v>82403.0</v>
      </c>
      <c r="J31" s="15">
        <v>237089.0</v>
      </c>
    </row>
    <row r="32">
      <c r="A32" s="8">
        <v>102.18</v>
      </c>
      <c r="B32" s="5">
        <f t="shared" si="1"/>
        <v>41453</v>
      </c>
      <c r="C32" s="3">
        <v>102.43</v>
      </c>
      <c r="D32" s="3">
        <v>103.04</v>
      </c>
      <c r="E32" s="3">
        <v>101.44</v>
      </c>
      <c r="F32" s="3">
        <v>101.72</v>
      </c>
      <c r="G32" s="3">
        <v>-0.71</v>
      </c>
      <c r="H32" s="6">
        <v>-0.0069</v>
      </c>
      <c r="I32" s="15">
        <v>129877.0</v>
      </c>
      <c r="J32" s="15">
        <v>251810.0</v>
      </c>
    </row>
    <row r="33">
      <c r="A33" s="11">
        <v>-1.36</v>
      </c>
      <c r="B33" s="5">
        <f t="shared" si="1"/>
        <v>41456</v>
      </c>
      <c r="C33" s="3">
        <v>101.66</v>
      </c>
      <c r="D33" s="3">
        <v>103.21</v>
      </c>
      <c r="E33" s="3">
        <v>101.23</v>
      </c>
      <c r="F33" s="3">
        <v>102.49</v>
      </c>
      <c r="G33" s="3">
        <v>0.77</v>
      </c>
      <c r="H33" s="3">
        <v>0.0076</v>
      </c>
      <c r="I33" s="15">
        <v>119392.0</v>
      </c>
      <c r="J33" s="15">
        <v>266123.0</v>
      </c>
    </row>
    <row r="34">
      <c r="A34" s="12">
        <v>-0.0131</v>
      </c>
      <c r="B34" s="5">
        <f t="shared" si="1"/>
        <v>41457</v>
      </c>
      <c r="C34" s="3">
        <v>102.49</v>
      </c>
      <c r="D34" s="3">
        <v>103.58</v>
      </c>
      <c r="E34" s="3">
        <v>102.4</v>
      </c>
      <c r="F34" s="3">
        <v>103.48</v>
      </c>
      <c r="G34" s="3">
        <v>0.99</v>
      </c>
      <c r="H34" s="3">
        <v>0.0097</v>
      </c>
      <c r="I34" s="15">
        <v>128348.0</v>
      </c>
      <c r="J34" s="15">
        <v>269158.0</v>
      </c>
    </row>
    <row r="35">
      <c r="A35" s="17">
        <v>51761.0</v>
      </c>
      <c r="B35" s="5">
        <f t="shared" si="1"/>
        <v>41458</v>
      </c>
      <c r="C35" s="3">
        <v>103.65</v>
      </c>
      <c r="D35" s="3">
        <v>105.48</v>
      </c>
      <c r="E35" s="3">
        <v>103.65</v>
      </c>
      <c r="F35" s="3">
        <v>105.23</v>
      </c>
      <c r="G35" s="3">
        <v>1.75</v>
      </c>
      <c r="H35" s="3">
        <v>0.0169</v>
      </c>
      <c r="I35" s="15">
        <v>175987.0</v>
      </c>
      <c r="J35" s="15">
        <v>274703.0</v>
      </c>
    </row>
    <row r="36">
      <c r="A36" s="17">
        <v>122810.0</v>
      </c>
      <c r="B36" s="5">
        <f t="shared" si="1"/>
        <v>41459</v>
      </c>
      <c r="C36" s="3">
        <v>105.29</v>
      </c>
      <c r="D36" s="3">
        <v>105.44</v>
      </c>
      <c r="E36" s="3">
        <v>104.3</v>
      </c>
      <c r="F36" s="3">
        <v>104.91</v>
      </c>
      <c r="G36" s="3">
        <v>-0.32</v>
      </c>
      <c r="H36" s="6">
        <v>-0.003</v>
      </c>
      <c r="I36" s="15">
        <v>60271.0</v>
      </c>
      <c r="J36" s="15">
        <v>273093.0</v>
      </c>
    </row>
    <row r="37">
      <c r="A37" s="7">
        <v>41417.0</v>
      </c>
      <c r="B37" s="5">
        <f t="shared" si="1"/>
        <v>41460</v>
      </c>
      <c r="C37" s="3">
        <v>104.9</v>
      </c>
      <c r="D37" s="3">
        <v>107.12</v>
      </c>
      <c r="E37" s="3">
        <v>104.78</v>
      </c>
      <c r="F37" s="3">
        <v>106.98</v>
      </c>
      <c r="G37" s="3">
        <v>2.07</v>
      </c>
      <c r="H37" s="3">
        <v>0.0197</v>
      </c>
      <c r="I37" s="15">
        <v>192040.0</v>
      </c>
      <c r="J37" s="15">
        <v>283762.0</v>
      </c>
    </row>
    <row r="38">
      <c r="A38" s="8">
        <v>101.98</v>
      </c>
      <c r="B38" s="5">
        <f t="shared" si="1"/>
        <v>41463</v>
      </c>
      <c r="C38" s="3">
        <v>107.26</v>
      </c>
      <c r="D38" s="3">
        <v>107.32</v>
      </c>
      <c r="E38" s="3">
        <v>106.09</v>
      </c>
      <c r="F38" s="3">
        <v>106.66</v>
      </c>
      <c r="G38" s="3">
        <v>-0.32</v>
      </c>
      <c r="H38" s="6">
        <v>-0.003</v>
      </c>
      <c r="I38" s="15">
        <v>169691.0</v>
      </c>
      <c r="J38" s="15">
        <v>286311.0</v>
      </c>
    </row>
    <row r="39">
      <c r="A39" s="8">
        <v>102.15</v>
      </c>
      <c r="B39" s="5">
        <f t="shared" si="1"/>
        <v>41464</v>
      </c>
      <c r="C39" s="3">
        <v>106.53</v>
      </c>
      <c r="D39" s="3">
        <v>107.48</v>
      </c>
      <c r="E39" s="3">
        <v>106.13</v>
      </c>
      <c r="F39" s="3">
        <v>107.07</v>
      </c>
      <c r="G39" s="3">
        <v>0.41</v>
      </c>
      <c r="H39" s="3">
        <v>0.0038</v>
      </c>
      <c r="I39" s="15">
        <v>166812.0</v>
      </c>
      <c r="J39" s="15">
        <v>278120.0</v>
      </c>
    </row>
    <row r="40">
      <c r="A40" s="8">
        <v>100.26</v>
      </c>
      <c r="B40" s="5">
        <f t="shared" si="1"/>
        <v>41465</v>
      </c>
      <c r="C40" s="3">
        <v>107.43</v>
      </c>
      <c r="D40" s="3">
        <v>107.9</v>
      </c>
      <c r="E40" s="3">
        <v>106.95</v>
      </c>
      <c r="F40" s="3">
        <v>107.67</v>
      </c>
      <c r="G40" s="3">
        <v>0.6</v>
      </c>
      <c r="H40" s="3">
        <v>0.005600000000000001</v>
      </c>
      <c r="I40" s="15">
        <v>203800.0</v>
      </c>
      <c r="J40" s="15">
        <v>286843.0</v>
      </c>
    </row>
    <row r="41">
      <c r="A41" s="8">
        <v>101.99</v>
      </c>
      <c r="B41" s="5">
        <f t="shared" si="1"/>
        <v>41466</v>
      </c>
      <c r="C41" s="3">
        <v>107.42</v>
      </c>
      <c r="D41" s="3">
        <v>108.06</v>
      </c>
      <c r="E41" s="3">
        <v>106.35</v>
      </c>
      <c r="F41" s="3">
        <v>107.04</v>
      </c>
      <c r="G41" s="3">
        <v>-0.63</v>
      </c>
      <c r="H41" s="6">
        <v>-0.0059</v>
      </c>
      <c r="I41" s="15">
        <v>216542.0</v>
      </c>
      <c r="J41" s="15">
        <v>298650.0</v>
      </c>
    </row>
    <row r="42">
      <c r="A42" s="11">
        <v>-0.19</v>
      </c>
      <c r="B42" s="5">
        <f t="shared" si="1"/>
        <v>41467</v>
      </c>
      <c r="C42" s="3">
        <v>106.64</v>
      </c>
      <c r="D42" s="3">
        <v>108.2</v>
      </c>
      <c r="E42" s="3">
        <v>106.61</v>
      </c>
      <c r="F42" s="3">
        <v>107.93</v>
      </c>
      <c r="G42" s="3">
        <v>0.89</v>
      </c>
      <c r="H42" s="3">
        <v>0.0083</v>
      </c>
      <c r="I42" s="15">
        <v>201987.0</v>
      </c>
      <c r="J42" s="15">
        <v>308569.0</v>
      </c>
    </row>
    <row r="43">
      <c r="A43" s="12">
        <v>-0.0019</v>
      </c>
      <c r="B43" s="5">
        <f t="shared" si="1"/>
        <v>41470</v>
      </c>
      <c r="C43" s="3">
        <v>107.97</v>
      </c>
      <c r="D43" s="3">
        <v>108.27</v>
      </c>
      <c r="E43" s="3">
        <v>107.11</v>
      </c>
      <c r="F43" s="3">
        <v>108.08</v>
      </c>
      <c r="G43" s="3">
        <v>0.15</v>
      </c>
      <c r="H43" s="3">
        <v>0.0014000000000000002</v>
      </c>
      <c r="I43" s="15">
        <v>218732.0</v>
      </c>
      <c r="J43" s="15">
        <v>310674.0</v>
      </c>
    </row>
    <row r="44">
      <c r="A44" s="17">
        <v>46785.0</v>
      </c>
      <c r="B44" s="5">
        <f t="shared" si="1"/>
        <v>41471</v>
      </c>
      <c r="C44" s="3">
        <v>108.03</v>
      </c>
      <c r="D44" s="3">
        <v>108.68</v>
      </c>
      <c r="E44" s="3">
        <v>107.68</v>
      </c>
      <c r="F44" s="3">
        <v>108.14</v>
      </c>
      <c r="G44" s="3">
        <v>0.06</v>
      </c>
      <c r="H44" s="3">
        <v>6.0E-4</v>
      </c>
      <c r="I44" s="15">
        <v>225783.0</v>
      </c>
      <c r="J44" s="15">
        <v>306199.0</v>
      </c>
    </row>
    <row r="45">
      <c r="A45" s="17">
        <v>123699.0</v>
      </c>
      <c r="B45" s="5">
        <f t="shared" si="1"/>
        <v>41472</v>
      </c>
      <c r="C45" s="3">
        <v>107.9</v>
      </c>
      <c r="D45" s="3">
        <v>108.74</v>
      </c>
      <c r="E45" s="3">
        <v>107.3</v>
      </c>
      <c r="F45" s="3">
        <v>108.61</v>
      </c>
      <c r="G45" s="3">
        <v>0.47</v>
      </c>
      <c r="H45" s="3">
        <v>0.0043</v>
      </c>
      <c r="I45" s="15">
        <v>183572.0</v>
      </c>
      <c r="J45" s="15">
        <v>306799.0</v>
      </c>
    </row>
    <row r="46">
      <c r="A46" s="7">
        <v>41418.0</v>
      </c>
      <c r="B46" s="5">
        <f t="shared" si="1"/>
        <v>41473</v>
      </c>
      <c r="C46" s="3">
        <v>108.63</v>
      </c>
      <c r="D46" s="3">
        <v>108.87</v>
      </c>
      <c r="E46" s="3">
        <v>108.03</v>
      </c>
      <c r="F46" s="3">
        <v>108.7</v>
      </c>
      <c r="G46" s="3">
        <v>0.09</v>
      </c>
      <c r="H46" s="3">
        <v>8.0E-4</v>
      </c>
      <c r="I46" s="15">
        <v>196432.0</v>
      </c>
      <c r="J46" s="15">
        <v>308995.0</v>
      </c>
    </row>
    <row r="47">
      <c r="A47" s="8">
        <v>102.03</v>
      </c>
      <c r="B47" s="5">
        <f t="shared" si="1"/>
        <v>41474</v>
      </c>
      <c r="C47" s="3">
        <v>108.73</v>
      </c>
      <c r="D47" s="3">
        <v>109.18</v>
      </c>
      <c r="E47" s="3">
        <v>107.01</v>
      </c>
      <c r="F47" s="3">
        <v>108.07</v>
      </c>
      <c r="G47" s="3">
        <v>-0.63</v>
      </c>
      <c r="H47" s="6">
        <v>-0.0058</v>
      </c>
      <c r="I47" s="15">
        <v>212190.0</v>
      </c>
      <c r="J47" s="15">
        <v>305723.0</v>
      </c>
    </row>
    <row r="48">
      <c r="A48" s="8">
        <v>102.2</v>
      </c>
      <c r="B48" s="5">
        <f t="shared" si="1"/>
        <v>41477</v>
      </c>
      <c r="C48" s="3">
        <v>108.3</v>
      </c>
      <c r="D48" s="3">
        <v>108.68</v>
      </c>
      <c r="E48" s="3">
        <v>107.55</v>
      </c>
      <c r="F48" s="3">
        <v>108.15</v>
      </c>
      <c r="G48" s="3">
        <v>0.08</v>
      </c>
      <c r="H48" s="3">
        <v>7.000000000000001E-4</v>
      </c>
      <c r="I48" s="15">
        <v>198418.0</v>
      </c>
      <c r="J48" s="15">
        <v>298149.0</v>
      </c>
    </row>
    <row r="49">
      <c r="A49" s="8">
        <v>101.14</v>
      </c>
      <c r="B49" s="5">
        <f t="shared" si="1"/>
        <v>41478</v>
      </c>
      <c r="C49" s="3">
        <v>108.3</v>
      </c>
      <c r="D49" s="3">
        <v>108.63</v>
      </c>
      <c r="E49" s="3">
        <v>107.56</v>
      </c>
      <c r="F49" s="3">
        <v>108.42</v>
      </c>
      <c r="G49" s="3">
        <v>0.27</v>
      </c>
      <c r="H49" s="3">
        <v>0.0025</v>
      </c>
      <c r="I49" s="15">
        <v>190171.0</v>
      </c>
      <c r="J49" s="15">
        <v>288092.0</v>
      </c>
    </row>
    <row r="50">
      <c r="A50" s="8">
        <v>102.08</v>
      </c>
      <c r="B50" s="5">
        <f t="shared" si="1"/>
        <v>41479</v>
      </c>
      <c r="C50" s="3">
        <v>108.44</v>
      </c>
      <c r="D50" s="3">
        <v>108.6</v>
      </c>
      <c r="E50" s="3">
        <v>106.25</v>
      </c>
      <c r="F50" s="3">
        <v>107.19</v>
      </c>
      <c r="G50" s="3">
        <v>-1.23</v>
      </c>
      <c r="H50" s="6">
        <v>-0.0113</v>
      </c>
      <c r="I50" s="15">
        <v>197754.0</v>
      </c>
      <c r="J50" s="15">
        <v>275464.0</v>
      </c>
    </row>
    <row r="51">
      <c r="A51" s="9">
        <f>+0.09</f>
        <v>0.09</v>
      </c>
      <c r="B51" s="5">
        <f t="shared" si="1"/>
        <v>41480</v>
      </c>
      <c r="C51" s="3">
        <v>107.11</v>
      </c>
      <c r="D51" s="3">
        <v>107.87</v>
      </c>
      <c r="E51" s="3">
        <v>106.54</v>
      </c>
      <c r="F51" s="3">
        <v>107.65</v>
      </c>
      <c r="G51" s="3">
        <v>0.46</v>
      </c>
      <c r="H51" s="3">
        <v>0.0043</v>
      </c>
      <c r="I51" s="15">
        <v>176110.0</v>
      </c>
      <c r="J51" s="15">
        <v>274321.0</v>
      </c>
    </row>
    <row r="52">
      <c r="A52" s="9">
        <f>+0.09%</f>
        <v>0.0009</v>
      </c>
      <c r="B52" s="5">
        <f t="shared" si="1"/>
        <v>41481</v>
      </c>
      <c r="C52" s="3">
        <v>107.59</v>
      </c>
      <c r="D52" s="3">
        <v>107.79</v>
      </c>
      <c r="E52" s="3">
        <v>106.53</v>
      </c>
      <c r="F52" s="3">
        <v>107.17</v>
      </c>
      <c r="G52" s="3">
        <v>-0.48</v>
      </c>
      <c r="H52" s="6">
        <v>-0.0045</v>
      </c>
      <c r="I52" s="15">
        <v>119856.0</v>
      </c>
      <c r="J52" s="15">
        <v>266899.0</v>
      </c>
    </row>
    <row r="53">
      <c r="A53" s="16">
        <v>36971.0</v>
      </c>
      <c r="B53" s="5">
        <f t="shared" si="1"/>
        <v>41484</v>
      </c>
      <c r="C53" s="3">
        <v>107.19</v>
      </c>
      <c r="D53" s="3">
        <v>107.89</v>
      </c>
      <c r="E53" s="3">
        <v>106.6</v>
      </c>
      <c r="F53" s="3">
        <v>107.45</v>
      </c>
      <c r="G53" s="3">
        <v>0.28</v>
      </c>
      <c r="H53" s="3">
        <v>0.0026</v>
      </c>
      <c r="I53" s="15">
        <v>178933.0</v>
      </c>
      <c r="J53" s="15">
        <v>265865.0</v>
      </c>
    </row>
    <row r="54">
      <c r="A54" s="16">
        <v>125707.0</v>
      </c>
      <c r="B54" s="5">
        <f t="shared" si="1"/>
        <v>41485</v>
      </c>
      <c r="C54" s="3">
        <v>107.45</v>
      </c>
      <c r="D54" s="3">
        <v>107.56</v>
      </c>
      <c r="E54" s="3">
        <v>106.54</v>
      </c>
      <c r="F54" s="3">
        <v>106.91</v>
      </c>
      <c r="G54" s="3">
        <v>-0.54</v>
      </c>
      <c r="H54" s="6">
        <v>-0.005</v>
      </c>
      <c r="I54" s="15">
        <v>159996.0</v>
      </c>
      <c r="J54" s="15">
        <v>250622.0</v>
      </c>
    </row>
    <row r="55">
      <c r="A55" s="7">
        <v>41421.0</v>
      </c>
      <c r="B55" s="5">
        <f t="shared" si="1"/>
        <v>41486</v>
      </c>
      <c r="C55" s="3">
        <v>106.84</v>
      </c>
      <c r="D55" s="3">
        <v>107.95</v>
      </c>
      <c r="E55" s="3">
        <v>105.73</v>
      </c>
      <c r="F55" s="3">
        <v>107.7</v>
      </c>
      <c r="G55" s="3">
        <v>0.79</v>
      </c>
      <c r="H55" s="3">
        <v>0.0074</v>
      </c>
      <c r="I55" s="15">
        <v>222565.0</v>
      </c>
      <c r="J55" s="15">
        <v>240860.0</v>
      </c>
    </row>
    <row r="56">
      <c r="A56" s="8">
        <v>101.65</v>
      </c>
      <c r="B56" s="5">
        <f t="shared" si="1"/>
        <v>41487</v>
      </c>
      <c r="C56" s="3">
        <v>107.81</v>
      </c>
      <c r="D56" s="3">
        <v>109.64</v>
      </c>
      <c r="E56" s="3">
        <v>107.52</v>
      </c>
      <c r="F56" s="3">
        <v>109.54</v>
      </c>
      <c r="G56" s="3">
        <v>1.84</v>
      </c>
      <c r="H56" s="3">
        <v>0.0171</v>
      </c>
      <c r="I56" s="15">
        <v>234839.0</v>
      </c>
      <c r="J56" s="15">
        <v>233653.0</v>
      </c>
    </row>
    <row r="57">
      <c r="A57" s="8">
        <v>102.05</v>
      </c>
      <c r="B57" s="5">
        <f t="shared" si="1"/>
        <v>41488</v>
      </c>
      <c r="C57" s="3">
        <v>109.52</v>
      </c>
      <c r="D57" s="3">
        <v>110.09</v>
      </c>
      <c r="E57" s="3">
        <v>108.38</v>
      </c>
      <c r="F57" s="3">
        <v>108.95</v>
      </c>
      <c r="G57" s="3">
        <v>-0.59</v>
      </c>
      <c r="H57" s="6">
        <v>-0.0054</v>
      </c>
      <c r="I57" s="15">
        <v>160760.0</v>
      </c>
      <c r="J57" s="15">
        <v>220315.0</v>
      </c>
    </row>
    <row r="58">
      <c r="A58" s="8">
        <v>101.54</v>
      </c>
      <c r="B58" s="5">
        <f t="shared" si="1"/>
        <v>41491</v>
      </c>
      <c r="C58" s="3">
        <v>109.09</v>
      </c>
      <c r="D58" s="3">
        <v>109.44</v>
      </c>
      <c r="E58" s="3">
        <v>107.55</v>
      </c>
      <c r="F58" s="3">
        <v>108.7</v>
      </c>
      <c r="G58" s="3">
        <v>-0.25</v>
      </c>
      <c r="H58" s="6">
        <v>-0.0023</v>
      </c>
      <c r="I58" s="15">
        <v>168828.0</v>
      </c>
      <c r="J58" s="15">
        <v>217172.0</v>
      </c>
    </row>
    <row r="59">
      <c r="A59" s="8">
        <v>102.05</v>
      </c>
      <c r="B59" s="5">
        <f t="shared" si="1"/>
        <v>41492</v>
      </c>
      <c r="C59" s="3">
        <v>108.74</v>
      </c>
      <c r="D59" s="3">
        <v>109.23</v>
      </c>
      <c r="E59" s="3">
        <v>107.46</v>
      </c>
      <c r="F59" s="3">
        <v>108.18</v>
      </c>
      <c r="G59" s="3">
        <v>-0.52</v>
      </c>
      <c r="H59" s="6">
        <v>-0.0048</v>
      </c>
      <c r="I59" s="15">
        <v>229142.0</v>
      </c>
      <c r="J59" s="15">
        <v>195181.0</v>
      </c>
    </row>
    <row r="60">
      <c r="A60" s="11">
        <v>-0.03</v>
      </c>
      <c r="B60" s="5">
        <f t="shared" si="1"/>
        <v>41493</v>
      </c>
      <c r="C60" s="3">
        <v>108.07</v>
      </c>
      <c r="D60" s="3">
        <v>108.16</v>
      </c>
      <c r="E60" s="3">
        <v>107.07</v>
      </c>
      <c r="F60" s="3">
        <v>107.44</v>
      </c>
      <c r="G60" s="3">
        <v>-0.74</v>
      </c>
      <c r="H60" s="6">
        <v>-0.0068</v>
      </c>
      <c r="I60" s="15">
        <v>208421.0</v>
      </c>
      <c r="J60" s="15">
        <v>171573.0</v>
      </c>
    </row>
    <row r="61">
      <c r="A61" s="12">
        <v>-3.0E-4</v>
      </c>
      <c r="B61" s="5">
        <f t="shared" si="1"/>
        <v>41494</v>
      </c>
      <c r="C61" s="3">
        <v>107.39</v>
      </c>
      <c r="D61" s="3">
        <v>107.86</v>
      </c>
      <c r="E61" s="3">
        <v>105.85</v>
      </c>
      <c r="F61" s="3">
        <v>106.68</v>
      </c>
      <c r="G61" s="3">
        <v>-0.76</v>
      </c>
      <c r="H61" s="6">
        <v>-0.0071</v>
      </c>
      <c r="I61" s="15">
        <v>175726.0</v>
      </c>
      <c r="J61" s="15">
        <v>141394.0</v>
      </c>
    </row>
    <row r="62">
      <c r="A62" s="17">
        <v>2708.0</v>
      </c>
      <c r="B62" s="5">
        <f t="shared" si="1"/>
        <v>41495</v>
      </c>
      <c r="C62" s="3">
        <v>106.81</v>
      </c>
      <c r="D62" s="3">
        <v>108.32</v>
      </c>
      <c r="E62" s="3">
        <v>106.6</v>
      </c>
      <c r="F62" s="3">
        <v>108.22</v>
      </c>
      <c r="G62" s="3">
        <v>1.54</v>
      </c>
      <c r="H62" s="3">
        <v>0.0144</v>
      </c>
      <c r="I62" s="15">
        <v>148430.0</v>
      </c>
      <c r="J62" s="15">
        <v>119894.0</v>
      </c>
    </row>
    <row r="63">
      <c r="A63" s="17">
        <v>125793.0</v>
      </c>
      <c r="B63" s="5">
        <f t="shared" si="1"/>
        <v>41498</v>
      </c>
      <c r="C63" s="3">
        <v>108.13</v>
      </c>
      <c r="D63" s="3">
        <v>109.13</v>
      </c>
      <c r="E63" s="3">
        <v>107.43</v>
      </c>
      <c r="F63" s="3">
        <v>108.97</v>
      </c>
      <c r="G63" s="3">
        <v>0.75</v>
      </c>
      <c r="H63" s="3">
        <v>0.0069</v>
      </c>
      <c r="I63" s="15">
        <v>147830.0</v>
      </c>
      <c r="J63" s="15">
        <v>89028.0</v>
      </c>
    </row>
    <row r="64">
      <c r="A64" s="7">
        <v>41422.0</v>
      </c>
      <c r="B64" s="5">
        <f t="shared" si="1"/>
        <v>41499</v>
      </c>
      <c r="C64" s="3">
        <v>109.08</v>
      </c>
      <c r="D64" s="3">
        <v>110.06</v>
      </c>
      <c r="E64" s="3">
        <v>108.95</v>
      </c>
      <c r="F64" s="3">
        <v>109.82</v>
      </c>
      <c r="G64" s="3">
        <v>0.85</v>
      </c>
      <c r="H64" s="3">
        <v>0.0078000000000000005</v>
      </c>
      <c r="I64" s="15">
        <v>112230.0</v>
      </c>
      <c r="J64" s="15">
        <v>62768.0</v>
      </c>
    </row>
    <row r="65">
      <c r="A65" s="8">
        <v>102.03</v>
      </c>
      <c r="B65" s="5">
        <f t="shared" si="1"/>
        <v>41500</v>
      </c>
      <c r="C65" s="3">
        <v>109.51</v>
      </c>
      <c r="D65" s="3">
        <v>110.36</v>
      </c>
      <c r="E65" s="3">
        <v>109.05</v>
      </c>
      <c r="F65" s="3">
        <v>110.2</v>
      </c>
      <c r="G65" s="3">
        <v>0.38</v>
      </c>
      <c r="H65" s="3">
        <v>0.0034999999999999996</v>
      </c>
      <c r="I65" s="15">
        <v>97927.0</v>
      </c>
      <c r="J65" s="15">
        <v>39477.0</v>
      </c>
    </row>
    <row r="66">
      <c r="A66" s="8">
        <v>104.09</v>
      </c>
      <c r="B66" s="5">
        <f t="shared" si="1"/>
        <v>41501</v>
      </c>
      <c r="C66" s="3">
        <v>110.35</v>
      </c>
      <c r="D66" s="3">
        <v>111.53</v>
      </c>
      <c r="E66" s="3">
        <v>110.35</v>
      </c>
      <c r="F66" s="3">
        <v>111.11</v>
      </c>
      <c r="G66" s="3">
        <v>0.91</v>
      </c>
      <c r="H66" s="3">
        <v>0.0083</v>
      </c>
      <c r="I66" s="15">
        <v>19265.0</v>
      </c>
      <c r="J66" s="3">
        <v>0.0</v>
      </c>
    </row>
    <row r="67">
      <c r="A67" s="8">
        <v>101.96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103.63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+1.58</f>
        <v>1.58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+1.55%</f>
        <v>0.0155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43396.0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129543.0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41423.0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103.56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103.79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101.69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101.9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-1.73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-0.0167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52243.0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131606.0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41424.0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101.81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102.3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100.61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101.7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52344.0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142069.0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41425.0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101.59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101.81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99.54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99.91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-1.79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-0.0176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51265.0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147624.0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41428.0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99.69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101.83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99.2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101.44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+1.53</f>
        <v>1.53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+1.53%</f>
        <v>0.0153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71282.0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158795.0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41429.0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101.44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102.78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100.79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102.41</v>
      </c>
      <c r="B113" s="3" t="str">
        <f t="shared" si="1"/>
        <v/>
      </c>
    </row>
    <row r="114">
      <c r="A114" s="9">
        <f>+0.97</f>
        <v>0.97</v>
      </c>
      <c r="B114" s="3" t="str">
        <f t="shared" si="1"/>
        <v>#REF!</v>
      </c>
    </row>
    <row r="115">
      <c r="A115" s="9">
        <f>+0.96%</f>
        <v>0.0096</v>
      </c>
      <c r="B115" s="3" t="str">
        <f t="shared" si="1"/>
        <v>#REF!</v>
      </c>
    </row>
    <row r="116">
      <c r="A116" s="16">
        <v>93227.0</v>
      </c>
      <c r="B116" s="3" t="str">
        <f t="shared" si="1"/>
        <v>#REF!</v>
      </c>
    </row>
    <row r="117">
      <c r="A117" s="16">
        <v>161486.0</v>
      </c>
      <c r="B117" s="3" t="str">
        <f t="shared" si="1"/>
        <v>#REF!</v>
      </c>
    </row>
    <row r="118">
      <c r="A118" s="7">
        <v>41430.0</v>
      </c>
      <c r="B118" s="3" t="str">
        <f t="shared" si="1"/>
        <v>#REF!</v>
      </c>
    </row>
    <row r="119">
      <c r="A119" s="8">
        <v>102.51</v>
      </c>
      <c r="B119" s="3" t="str">
        <f t="shared" si="1"/>
        <v>#REF!</v>
      </c>
    </row>
    <row r="120">
      <c r="A120" s="8">
        <v>103.32</v>
      </c>
      <c r="B120" s="3" t="str">
        <f t="shared" si="1"/>
        <v>#REF!</v>
      </c>
    </row>
    <row r="121">
      <c r="A121" s="8">
        <v>102.08</v>
      </c>
      <c r="B121" s="3" t="str">
        <f t="shared" si="1"/>
        <v>#REF!</v>
      </c>
    </row>
    <row r="122">
      <c r="A122" s="8">
        <v>102.28</v>
      </c>
      <c r="B122" s="3" t="str">
        <f t="shared" si="1"/>
        <v>#REF!</v>
      </c>
    </row>
    <row r="123">
      <c r="A123" s="11">
        <v>-0.13</v>
      </c>
      <c r="B123" s="3" t="str">
        <f t="shared" si="1"/>
        <v>#REF!</v>
      </c>
    </row>
    <row r="124">
      <c r="A124" s="12">
        <v>-0.0013</v>
      </c>
      <c r="B124" s="3" t="str">
        <f t="shared" si="1"/>
        <v>#REF!</v>
      </c>
    </row>
    <row r="125">
      <c r="A125" s="17">
        <v>67048.0</v>
      </c>
      <c r="B125" s="3" t="str">
        <f t="shared" si="1"/>
        <v>#REF!</v>
      </c>
    </row>
    <row r="126">
      <c r="A126" s="17">
        <v>161794.0</v>
      </c>
      <c r="B126" s="3" t="str">
        <f t="shared" si="1"/>
        <v>#REF!</v>
      </c>
    </row>
    <row r="127">
      <c r="A127" s="7">
        <v>41431.0</v>
      </c>
      <c r="B127" s="3" t="str">
        <f t="shared" si="1"/>
        <v>#REF!</v>
      </c>
    </row>
    <row r="128">
      <c r="A128" s="8">
        <v>102.25</v>
      </c>
      <c r="B128" s="3" t="str">
        <f t="shared" si="1"/>
        <v>#REF!</v>
      </c>
    </row>
    <row r="129">
      <c r="A129" s="8">
        <v>103.24</v>
      </c>
      <c r="B129" s="3" t="str">
        <f t="shared" si="1"/>
        <v>#REF!</v>
      </c>
    </row>
    <row r="130">
      <c r="A130" s="8">
        <v>102.08</v>
      </c>
      <c r="B130" s="3" t="str">
        <f t="shared" si="1"/>
        <v>#REF!</v>
      </c>
    </row>
    <row r="131">
      <c r="A131" s="8">
        <v>102.9</v>
      </c>
      <c r="B131" s="3" t="str">
        <f t="shared" si="1"/>
        <v>#REF!</v>
      </c>
    </row>
    <row r="132">
      <c r="A132" s="9">
        <f>+0.62</f>
        <v>0.62</v>
      </c>
      <c r="B132" s="3" t="str">
        <f t="shared" si="1"/>
        <v>#REF!</v>
      </c>
    </row>
    <row r="133">
      <c r="A133" s="9">
        <f>+0.61%</f>
        <v>0.0061</v>
      </c>
      <c r="B133" s="3" t="str">
        <f t="shared" si="1"/>
        <v>#REF!</v>
      </c>
    </row>
    <row r="134">
      <c r="A134" s="16">
        <v>62865.0</v>
      </c>
      <c r="B134" s="3" t="str">
        <f t="shared" si="1"/>
        <v>#REF!</v>
      </c>
    </row>
    <row r="135">
      <c r="A135" s="16">
        <v>173532.0</v>
      </c>
      <c r="B135" s="3" t="str">
        <f t="shared" si="1"/>
        <v>#REF!</v>
      </c>
    </row>
    <row r="136">
      <c r="A136" s="7">
        <v>41432.0</v>
      </c>
      <c r="B136" s="3" t="str">
        <f t="shared" si="1"/>
        <v>#REF!</v>
      </c>
    </row>
    <row r="137">
      <c r="A137" s="8">
        <v>102.96</v>
      </c>
      <c r="B137" s="3" t="str">
        <f t="shared" si="1"/>
        <v>#REF!</v>
      </c>
    </row>
    <row r="138">
      <c r="A138" s="8">
        <v>104.36</v>
      </c>
      <c r="B138" s="3" t="str">
        <f t="shared" si="1"/>
        <v>#REF!</v>
      </c>
    </row>
    <row r="139">
      <c r="A139" s="8">
        <v>102.24</v>
      </c>
      <c r="B139" s="3" t="str">
        <f t="shared" si="1"/>
        <v>#REF!</v>
      </c>
    </row>
    <row r="140">
      <c r="A140" s="8">
        <v>103.95</v>
      </c>
      <c r="B140" s="3" t="str">
        <f t="shared" si="1"/>
        <v>#REF!</v>
      </c>
    </row>
    <row r="141">
      <c r="A141" s="9">
        <f>+1.05</f>
        <v>1.05</v>
      </c>
      <c r="B141" s="3" t="str">
        <f t="shared" si="1"/>
        <v>#REF!</v>
      </c>
    </row>
    <row r="142">
      <c r="A142" s="9">
        <f>+1.02%</f>
        <v>0.0102</v>
      </c>
      <c r="B142" s="3" t="str">
        <f t="shared" si="1"/>
        <v>#REF!</v>
      </c>
    </row>
    <row r="143">
      <c r="A143" s="16">
        <v>74409.0</v>
      </c>
      <c r="B143" s="3" t="str">
        <f t="shared" si="1"/>
        <v>#REF!</v>
      </c>
    </row>
    <row r="144">
      <c r="A144" s="16">
        <v>184264.0</v>
      </c>
      <c r="B144" s="3" t="str">
        <f t="shared" si="1"/>
        <v>#REF!</v>
      </c>
    </row>
    <row r="145">
      <c r="A145" s="7">
        <v>41435.0</v>
      </c>
      <c r="B145" s="3" t="str">
        <f t="shared" si="1"/>
        <v>#REF!</v>
      </c>
    </row>
    <row r="146">
      <c r="A146" s="8">
        <v>104.1</v>
      </c>
      <c r="B146" s="3" t="str">
        <f t="shared" si="1"/>
        <v>#REF!</v>
      </c>
    </row>
    <row r="147">
      <c r="A147" s="8">
        <v>104.11</v>
      </c>
      <c r="B147" s="3" t="str">
        <f t="shared" si="1"/>
        <v>#REF!</v>
      </c>
    </row>
    <row r="148">
      <c r="A148" s="8">
        <v>103.27</v>
      </c>
      <c r="B148" s="3" t="str">
        <f t="shared" si="1"/>
        <v>#REF!</v>
      </c>
    </row>
    <row r="149">
      <c r="A149" s="8">
        <v>103.58</v>
      </c>
      <c r="B149" s="3" t="str">
        <f t="shared" si="1"/>
        <v>#REF!</v>
      </c>
    </row>
    <row r="150">
      <c r="A150" s="11">
        <v>-0.37</v>
      </c>
      <c r="B150" s="3" t="str">
        <f t="shared" si="1"/>
        <v>#REF!</v>
      </c>
    </row>
    <row r="151">
      <c r="A151" s="12">
        <v>-0.0036</v>
      </c>
      <c r="B151" s="3" t="str">
        <f t="shared" si="1"/>
        <v>#REF!</v>
      </c>
    </row>
    <row r="152">
      <c r="A152" s="17">
        <v>87847.0</v>
      </c>
      <c r="B152" s="3" t="str">
        <f t="shared" si="1"/>
        <v>#REF!</v>
      </c>
    </row>
    <row r="153">
      <c r="A153" s="17">
        <v>194194.0</v>
      </c>
      <c r="B153" s="3" t="str">
        <f t="shared" si="1"/>
        <v>#REF!</v>
      </c>
    </row>
    <row r="154">
      <c r="A154" s="7">
        <v>41436.0</v>
      </c>
      <c r="B154" s="3" t="str">
        <f t="shared" si="1"/>
        <v>#REF!</v>
      </c>
    </row>
    <row r="155">
      <c r="A155" s="8">
        <v>103.58</v>
      </c>
      <c r="B155" s="3" t="str">
        <f t="shared" si="1"/>
        <v>#REF!</v>
      </c>
    </row>
    <row r="156">
      <c r="A156" s="8">
        <v>103.58</v>
      </c>
      <c r="B156" s="3" t="str">
        <f t="shared" si="1"/>
        <v>#REF!</v>
      </c>
    </row>
    <row r="157">
      <c r="A157" s="8">
        <v>101.6</v>
      </c>
      <c r="B157" s="3" t="str">
        <f t="shared" si="1"/>
        <v>#REF!</v>
      </c>
    </row>
    <row r="158">
      <c r="A158" s="8">
        <v>102.64</v>
      </c>
      <c r="B158" s="3" t="str">
        <f t="shared" si="1"/>
        <v>#REF!</v>
      </c>
    </row>
    <row r="159">
      <c r="A159" s="11">
        <v>-0.94</v>
      </c>
      <c r="B159" s="3" t="str">
        <f t="shared" si="1"/>
        <v>#REF!</v>
      </c>
    </row>
    <row r="160">
      <c r="A160" s="12">
        <v>-0.0091</v>
      </c>
      <c r="B160" s="3" t="str">
        <f t="shared" si="1"/>
        <v>#REF!</v>
      </c>
    </row>
    <row r="161">
      <c r="A161" s="17">
        <v>105441.0</v>
      </c>
      <c r="B161" s="3" t="str">
        <f t="shared" si="1"/>
        <v>#REF!</v>
      </c>
    </row>
    <row r="162">
      <c r="A162" s="17">
        <v>204719.0</v>
      </c>
      <c r="B162" s="3" t="str">
        <f t="shared" si="1"/>
        <v>#REF!</v>
      </c>
    </row>
    <row r="163">
      <c r="A163" s="7">
        <v>41437.0</v>
      </c>
      <c r="B163" s="3" t="str">
        <f t="shared" si="1"/>
        <v>#REF!</v>
      </c>
    </row>
    <row r="164">
      <c r="A164" s="8">
        <v>102.23</v>
      </c>
      <c r="B164" s="3" t="str">
        <f t="shared" si="1"/>
        <v>#REF!</v>
      </c>
    </row>
    <row r="165">
      <c r="A165" s="8">
        <v>103.88</v>
      </c>
      <c r="B165" s="3" t="str">
        <f t="shared" si="1"/>
        <v>#REF!</v>
      </c>
    </row>
    <row r="166">
      <c r="A166" s="8">
        <v>101.91</v>
      </c>
      <c r="B166" s="3" t="str">
        <f t="shared" si="1"/>
        <v>#REF!</v>
      </c>
    </row>
    <row r="167">
      <c r="A167" s="8">
        <v>103.26</v>
      </c>
      <c r="B167" s="3" t="str">
        <f t="shared" si="1"/>
        <v>#REF!</v>
      </c>
    </row>
    <row r="168">
      <c r="A168" s="9">
        <f>+0.62</f>
        <v>0.62</v>
      </c>
      <c r="B168" s="3" t="str">
        <f t="shared" si="1"/>
        <v>#REF!</v>
      </c>
    </row>
    <row r="169">
      <c r="A169" s="9">
        <f>+0.6%</f>
        <v>0.006</v>
      </c>
      <c r="B169" s="3" t="str">
        <f t="shared" si="1"/>
        <v>#REF!</v>
      </c>
    </row>
    <row r="170">
      <c r="A170" s="16">
        <v>92760.0</v>
      </c>
      <c r="B170" s="3" t="str">
        <f t="shared" si="1"/>
        <v>#REF!</v>
      </c>
    </row>
    <row r="171">
      <c r="A171" s="16">
        <v>208292.0</v>
      </c>
      <c r="B171" s="3" t="str">
        <f t="shared" si="1"/>
        <v>#REF!</v>
      </c>
    </row>
    <row r="172">
      <c r="A172" s="7">
        <v>41438.0</v>
      </c>
      <c r="B172" s="3" t="str">
        <f t="shared" si="1"/>
        <v>#REF!</v>
      </c>
    </row>
    <row r="173">
      <c r="A173" s="8">
        <v>103.11</v>
      </c>
      <c r="B173" s="3" t="str">
        <f t="shared" si="1"/>
        <v>#REF!</v>
      </c>
    </row>
    <row r="174">
      <c r="A174" s="8">
        <v>104.8</v>
      </c>
      <c r="B174" s="3" t="str">
        <f t="shared" si="1"/>
        <v>#REF!</v>
      </c>
    </row>
    <row r="175">
      <c r="A175" s="8">
        <v>102.5</v>
      </c>
      <c r="B175" s="3" t="str">
        <f t="shared" si="1"/>
        <v>#REF!</v>
      </c>
    </row>
    <row r="176">
      <c r="A176" s="8">
        <v>104.62</v>
      </c>
      <c r="B176" s="3" t="str">
        <f t="shared" si="1"/>
        <v>#REF!</v>
      </c>
    </row>
    <row r="177">
      <c r="A177" s="9">
        <f>+1.36</f>
        <v>1.36</v>
      </c>
      <c r="B177" s="3" t="str">
        <f t="shared" si="1"/>
        <v>#REF!</v>
      </c>
    </row>
    <row r="178">
      <c r="A178" s="9">
        <f>+1.32%</f>
        <v>0.0132</v>
      </c>
      <c r="B178" s="3" t="str">
        <f t="shared" si="1"/>
        <v>#REF!</v>
      </c>
    </row>
    <row r="179">
      <c r="A179" s="16">
        <v>80435.0</v>
      </c>
      <c r="B179" s="3" t="str">
        <f t="shared" si="1"/>
        <v>#REF!</v>
      </c>
    </row>
    <row r="180">
      <c r="A180" s="16">
        <v>217698.0</v>
      </c>
      <c r="B180" s="3" t="str">
        <f t="shared" si="1"/>
        <v>#REF!</v>
      </c>
    </row>
    <row r="181">
      <c r="A181" s="7">
        <v>41439.0</v>
      </c>
      <c r="B181" s="3" t="str">
        <f t="shared" si="1"/>
        <v>#REF!</v>
      </c>
    </row>
    <row r="182">
      <c r="A182" s="8">
        <v>104.6</v>
      </c>
      <c r="B182" s="3" t="str">
        <f t="shared" si="1"/>
        <v>#REF!</v>
      </c>
    </row>
    <row r="183">
      <c r="A183" s="8">
        <v>106.27</v>
      </c>
      <c r="B183" s="3" t="str">
        <f t="shared" si="1"/>
        <v>#REF!</v>
      </c>
    </row>
    <row r="184">
      <c r="A184" s="8">
        <v>104.14</v>
      </c>
      <c r="B184" s="3" t="str">
        <f t="shared" si="1"/>
        <v>#REF!</v>
      </c>
    </row>
    <row r="185">
      <c r="A185" s="8">
        <v>105.56</v>
      </c>
      <c r="B185" s="3" t="str">
        <f t="shared" si="1"/>
        <v>#REF!</v>
      </c>
    </row>
    <row r="186">
      <c r="A186" s="9">
        <f>+0.94</f>
        <v>0.94</v>
      </c>
      <c r="B186" s="3" t="str">
        <f t="shared" si="1"/>
        <v>#REF!</v>
      </c>
    </row>
    <row r="187">
      <c r="A187" s="9">
        <f>+0.9%</f>
        <v>0.009</v>
      </c>
      <c r="B187" s="3" t="str">
        <f t="shared" si="1"/>
        <v>#REF!</v>
      </c>
    </row>
    <row r="188">
      <c r="A188" s="16">
        <v>72676.0</v>
      </c>
      <c r="B188" s="3" t="str">
        <f t="shared" si="1"/>
        <v>#REF!</v>
      </c>
    </row>
    <row r="189">
      <c r="A189" s="16">
        <v>222444.0</v>
      </c>
      <c r="B189" s="3" t="str">
        <f t="shared" si="1"/>
        <v>#REF!</v>
      </c>
    </row>
    <row r="190">
      <c r="A190" s="7">
        <v>41442.0</v>
      </c>
      <c r="B190" s="3" t="str">
        <f t="shared" si="1"/>
        <v>#REF!</v>
      </c>
    </row>
    <row r="191">
      <c r="A191" s="8">
        <v>105.48</v>
      </c>
      <c r="B191" s="3" t="str">
        <f t="shared" si="1"/>
        <v>#REF!</v>
      </c>
    </row>
    <row r="192">
      <c r="A192" s="8">
        <v>106.25</v>
      </c>
      <c r="B192" s="3" t="str">
        <f t="shared" si="1"/>
        <v>#REF!</v>
      </c>
    </row>
    <row r="193">
      <c r="A193" s="8">
        <v>104.96</v>
      </c>
      <c r="B193" s="3" t="str">
        <f t="shared" si="1"/>
        <v>#REF!</v>
      </c>
    </row>
    <row r="194">
      <c r="A194" s="8">
        <v>105.14</v>
      </c>
      <c r="B194" s="3" t="str">
        <f t="shared" si="1"/>
        <v>#REF!</v>
      </c>
    </row>
    <row r="195">
      <c r="A195" s="11">
        <v>-0.42</v>
      </c>
      <c r="B195" s="3" t="str">
        <f t="shared" si="1"/>
        <v>#REF!</v>
      </c>
    </row>
    <row r="196">
      <c r="A196" s="12">
        <v>-0.004</v>
      </c>
      <c r="B196" s="3" t="str">
        <f t="shared" si="1"/>
        <v>#REF!</v>
      </c>
    </row>
    <row r="197">
      <c r="A197" s="17">
        <v>67087.0</v>
      </c>
      <c r="B197" s="3" t="str">
        <f t="shared" si="1"/>
        <v>#REF!</v>
      </c>
    </row>
    <row r="198">
      <c r="A198" s="17">
        <v>227106.0</v>
      </c>
      <c r="B198" s="3" t="str">
        <f t="shared" si="1"/>
        <v>#REF!</v>
      </c>
    </row>
    <row r="199">
      <c r="A199" s="7">
        <v>41443.0</v>
      </c>
      <c r="B199" s="3" t="str">
        <f t="shared" si="1"/>
        <v>#REF!</v>
      </c>
    </row>
    <row r="200">
      <c r="A200" s="8">
        <v>105.34</v>
      </c>
      <c r="B200" s="3" t="str">
        <f t="shared" si="1"/>
        <v>#REF!</v>
      </c>
    </row>
    <row r="201">
      <c r="A201" s="8">
        <v>105.91</v>
      </c>
      <c r="B201" s="3" t="str">
        <f t="shared" si="1"/>
        <v>#REF!</v>
      </c>
    </row>
    <row r="202">
      <c r="A202" s="8">
        <v>104.83</v>
      </c>
      <c r="B202" s="3" t="str">
        <f t="shared" si="1"/>
        <v>#REF!</v>
      </c>
    </row>
    <row r="203">
      <c r="A203" s="8">
        <v>105.74</v>
      </c>
      <c r="B203" s="3" t="str">
        <f t="shared" si="1"/>
        <v>#REF!</v>
      </c>
    </row>
    <row r="204">
      <c r="A204" s="9">
        <f>+0.6</f>
        <v>0.6</v>
      </c>
      <c r="B204" s="3" t="str">
        <f t="shared" si="1"/>
        <v>#REF!</v>
      </c>
    </row>
    <row r="205">
      <c r="A205" s="9">
        <f>+0.57%</f>
        <v>0.0057</v>
      </c>
      <c r="B205" s="3" t="str">
        <f t="shared" si="1"/>
        <v>#REF!</v>
      </c>
    </row>
    <row r="206">
      <c r="A206" s="16">
        <v>79777.0</v>
      </c>
      <c r="B206" s="3" t="str">
        <f t="shared" si="1"/>
        <v>#REF!</v>
      </c>
    </row>
    <row r="207">
      <c r="A207" s="16">
        <v>230556.0</v>
      </c>
      <c r="B207" s="3" t="str">
        <f t="shared" si="1"/>
        <v>#REF!</v>
      </c>
    </row>
    <row r="208">
      <c r="A208" s="7">
        <v>41444.0</v>
      </c>
      <c r="B208" s="3" t="str">
        <f t="shared" si="1"/>
        <v>#REF!</v>
      </c>
    </row>
    <row r="209">
      <c r="A209" s="8">
        <v>105.79</v>
      </c>
      <c r="B209" s="3" t="str">
        <f t="shared" si="1"/>
        <v>#REF!</v>
      </c>
    </row>
    <row r="210">
      <c r="A210" s="8">
        <v>106.31</v>
      </c>
      <c r="B210" s="3" t="str">
        <f t="shared" si="1"/>
        <v>#REF!</v>
      </c>
    </row>
    <row r="211">
      <c r="A211" s="8">
        <v>105.17</v>
      </c>
      <c r="B211" s="3" t="str">
        <f t="shared" si="1"/>
        <v>#REF!</v>
      </c>
    </row>
    <row r="212">
      <c r="A212" s="8">
        <v>105.82</v>
      </c>
      <c r="B212" s="3" t="str">
        <f t="shared" si="1"/>
        <v>#REF!</v>
      </c>
    </row>
    <row r="213">
      <c r="A213" s="9">
        <f>+0.08</f>
        <v>0.08</v>
      </c>
      <c r="B213" s="3" t="str">
        <f t="shared" si="1"/>
        <v>#REF!</v>
      </c>
    </row>
    <row r="214">
      <c r="A214" s="9">
        <f>+0.08%</f>
        <v>0.0008</v>
      </c>
      <c r="B214" s="3" t="str">
        <f t="shared" si="1"/>
        <v>#REF!</v>
      </c>
    </row>
    <row r="215">
      <c r="A215" s="16">
        <v>100647.0</v>
      </c>
      <c r="B215" s="3" t="str">
        <f t="shared" si="1"/>
        <v>#REF!</v>
      </c>
    </row>
    <row r="216">
      <c r="A216" s="16">
        <v>228954.0</v>
      </c>
      <c r="B216" s="3" t="str">
        <f t="shared" si="1"/>
        <v>#REF!</v>
      </c>
    </row>
    <row r="217">
      <c r="A217" s="7">
        <v>41445.0</v>
      </c>
      <c r="B217" s="3" t="str">
        <f t="shared" si="1"/>
        <v>#REF!</v>
      </c>
    </row>
    <row r="218">
      <c r="A218" s="8">
        <v>105.22</v>
      </c>
      <c r="B218" s="3" t="str">
        <f t="shared" si="1"/>
        <v>#REF!</v>
      </c>
    </row>
    <row r="219">
      <c r="A219" s="8">
        <v>105.22</v>
      </c>
      <c r="B219" s="3" t="str">
        <f t="shared" si="1"/>
        <v>#REF!</v>
      </c>
    </row>
    <row r="220">
      <c r="A220" s="8">
        <v>101.39</v>
      </c>
      <c r="B220" s="3" t="str">
        <f t="shared" si="1"/>
        <v>#REF!</v>
      </c>
    </row>
    <row r="221">
      <c r="A221" s="8">
        <v>101.81</v>
      </c>
      <c r="B221" s="3" t="str">
        <f t="shared" si="1"/>
        <v>#REF!</v>
      </c>
    </row>
    <row r="222">
      <c r="A222" s="11">
        <v>-4.01</v>
      </c>
      <c r="B222" s="3" t="str">
        <f t="shared" si="1"/>
        <v>#REF!</v>
      </c>
    </row>
    <row r="223">
      <c r="A223" s="12">
        <v>-0.0379</v>
      </c>
      <c r="B223" s="3" t="str">
        <f t="shared" si="1"/>
        <v>#REF!</v>
      </c>
    </row>
    <row r="224">
      <c r="A224" s="17">
        <v>116975.0</v>
      </c>
      <c r="B224" s="3" t="str">
        <f t="shared" si="1"/>
        <v>#REF!</v>
      </c>
    </row>
    <row r="225">
      <c r="A225" s="17">
        <v>231479.0</v>
      </c>
      <c r="B225" s="3" t="str">
        <f t="shared" si="1"/>
        <v>#REF!</v>
      </c>
    </row>
    <row r="226">
      <c r="A226" s="7">
        <v>41446.0</v>
      </c>
      <c r="B226" s="3" t="str">
        <f t="shared" si="1"/>
        <v>#REF!</v>
      </c>
    </row>
    <row r="227">
      <c r="A227" s="8">
        <v>101.65</v>
      </c>
      <c r="B227" s="3" t="str">
        <f t="shared" si="1"/>
        <v>#REF!</v>
      </c>
    </row>
    <row r="228">
      <c r="A228" s="8">
        <v>102.75</v>
      </c>
      <c r="B228" s="3" t="str">
        <f t="shared" si="1"/>
        <v>#REF!</v>
      </c>
    </row>
    <row r="229">
      <c r="A229" s="8">
        <v>99.69</v>
      </c>
      <c r="B229" s="3" t="str">
        <f t="shared" si="1"/>
        <v>#REF!</v>
      </c>
    </row>
    <row r="230">
      <c r="A230" s="8">
        <v>100.54</v>
      </c>
      <c r="B230" s="3" t="str">
        <f t="shared" si="1"/>
        <v>#REF!</v>
      </c>
    </row>
    <row r="231">
      <c r="A231" s="11">
        <v>-1.27</v>
      </c>
      <c r="B231" s="3" t="str">
        <f t="shared" si="1"/>
        <v>#REF!</v>
      </c>
    </row>
    <row r="232">
      <c r="A232" s="12">
        <v>-0.0125</v>
      </c>
      <c r="B232" s="3" t="str">
        <f t="shared" si="1"/>
        <v>#REF!</v>
      </c>
    </row>
    <row r="233">
      <c r="A233" s="17">
        <v>99970.0</v>
      </c>
      <c r="B233" s="3" t="str">
        <f t="shared" si="1"/>
        <v>#REF!</v>
      </c>
    </row>
    <row r="234">
      <c r="A234" s="17">
        <v>228198.0</v>
      </c>
      <c r="B234" s="3" t="str">
        <f t="shared" si="1"/>
        <v>#REF!</v>
      </c>
    </row>
    <row r="235">
      <c r="A235" s="7">
        <v>41449.0</v>
      </c>
      <c r="B235" s="3" t="str">
        <f t="shared" si="1"/>
        <v>#REF!</v>
      </c>
    </row>
    <row r="236">
      <c r="A236" s="8">
        <v>101.07</v>
      </c>
      <c r="B236" s="3" t="str">
        <f t="shared" si="1"/>
        <v>#REF!</v>
      </c>
    </row>
    <row r="237">
      <c r="A237" s="8">
        <v>101.27</v>
      </c>
      <c r="B237" s="3" t="str">
        <f t="shared" si="1"/>
        <v>#REF!</v>
      </c>
    </row>
    <row r="238">
      <c r="A238" s="8">
        <v>99.35</v>
      </c>
      <c r="B238" s="3" t="str">
        <f t="shared" si="1"/>
        <v>#REF!</v>
      </c>
    </row>
    <row r="239">
      <c r="A239" s="8">
        <v>100.79</v>
      </c>
      <c r="B239" s="3" t="str">
        <f t="shared" si="1"/>
        <v>#REF!</v>
      </c>
    </row>
    <row r="240">
      <c r="A240" s="9">
        <f>+0.25</f>
        <v>0.25</v>
      </c>
      <c r="B240" s="3" t="str">
        <f t="shared" si="1"/>
        <v>#REF!</v>
      </c>
    </row>
    <row r="241">
      <c r="A241" s="9">
        <f>+0.25%</f>
        <v>0.0025</v>
      </c>
      <c r="B241" s="3" t="str">
        <f t="shared" si="1"/>
        <v>#REF!</v>
      </c>
    </row>
    <row r="242">
      <c r="A242" s="16">
        <v>109404.0</v>
      </c>
      <c r="B242" s="3" t="str">
        <f t="shared" si="1"/>
        <v>#REF!</v>
      </c>
    </row>
    <row r="243">
      <c r="A243" s="16">
        <v>227590.0</v>
      </c>
      <c r="B243" s="3" t="str">
        <f t="shared" si="1"/>
        <v>#REF!</v>
      </c>
    </row>
    <row r="244">
      <c r="A244" s="7">
        <v>41450.0</v>
      </c>
      <c r="B244" s="3" t="str">
        <f t="shared" si="1"/>
        <v>#REF!</v>
      </c>
    </row>
    <row r="245">
      <c r="A245" s="8">
        <v>100.58</v>
      </c>
      <c r="B245" s="3" t="str">
        <f t="shared" si="1"/>
        <v>#REF!</v>
      </c>
    </row>
    <row r="246">
      <c r="A246" s="8">
        <v>101.69</v>
      </c>
      <c r="B246" s="3" t="str">
        <f t="shared" si="1"/>
        <v>#REF!</v>
      </c>
    </row>
    <row r="247">
      <c r="A247" s="8">
        <v>100.32</v>
      </c>
      <c r="B247" s="3" t="str">
        <f t="shared" si="1"/>
        <v>#REF!</v>
      </c>
    </row>
    <row r="248">
      <c r="A248" s="8">
        <v>100.91</v>
      </c>
      <c r="B248" s="3" t="str">
        <f t="shared" si="1"/>
        <v>#REF!</v>
      </c>
    </row>
    <row r="249">
      <c r="A249" s="9">
        <f>+0.12</f>
        <v>0.12</v>
      </c>
      <c r="B249" s="3" t="str">
        <f t="shared" si="1"/>
        <v>#REF!</v>
      </c>
    </row>
    <row r="250">
      <c r="A250" s="9">
        <f>+0.12%</f>
        <v>0.0012</v>
      </c>
      <c r="B250" s="3" t="str">
        <f t="shared" si="1"/>
        <v>#REF!</v>
      </c>
    </row>
    <row r="251">
      <c r="A251" s="16">
        <v>76145.0</v>
      </c>
      <c r="B251" s="3" t="str">
        <f t="shared" si="1"/>
        <v>#REF!</v>
      </c>
    </row>
    <row r="252">
      <c r="A252" s="16">
        <v>231776.0</v>
      </c>
      <c r="B252" s="3" t="str">
        <f t="shared" si="1"/>
        <v>#REF!</v>
      </c>
    </row>
    <row r="253">
      <c r="A253" s="7">
        <v>41451.0</v>
      </c>
      <c r="B253" s="3" t="str">
        <f t="shared" si="1"/>
        <v>#REF!</v>
      </c>
    </row>
    <row r="254">
      <c r="A254" s="8">
        <v>100.7</v>
      </c>
      <c r="B254" s="3" t="str">
        <f t="shared" si="1"/>
        <v>#REF!</v>
      </c>
    </row>
    <row r="255">
      <c r="A255" s="8">
        <v>101.53</v>
      </c>
      <c r="B255" s="3" t="str">
        <f t="shared" si="1"/>
        <v>#REF!</v>
      </c>
    </row>
    <row r="256">
      <c r="A256" s="8">
        <v>99.93</v>
      </c>
      <c r="B256" s="3" t="str">
        <f t="shared" si="1"/>
        <v>#REF!</v>
      </c>
    </row>
    <row r="257">
      <c r="A257" s="8">
        <v>101.31</v>
      </c>
      <c r="B257" s="3" t="str">
        <f t="shared" si="1"/>
        <v>#REF!</v>
      </c>
    </row>
    <row r="258">
      <c r="A258" s="9">
        <f>+0.4</f>
        <v>0.4</v>
      </c>
      <c r="B258" s="3" t="str">
        <f t="shared" si="1"/>
        <v>#REF!</v>
      </c>
    </row>
    <row r="259">
      <c r="A259" s="9">
        <f>+0.4%</f>
        <v>0.004</v>
      </c>
      <c r="B259" s="3" t="str">
        <f t="shared" si="1"/>
        <v>#REF!</v>
      </c>
    </row>
    <row r="260">
      <c r="A260" s="16">
        <v>80751.0</v>
      </c>
      <c r="B260" s="3" t="str">
        <f t="shared" si="1"/>
        <v>#REF!</v>
      </c>
    </row>
    <row r="261">
      <c r="A261" s="16">
        <v>234096.0</v>
      </c>
      <c r="B261" s="3" t="str">
        <f t="shared" si="1"/>
        <v>#REF!</v>
      </c>
    </row>
    <row r="262">
      <c r="A262" s="7">
        <v>41452.0</v>
      </c>
      <c r="B262" s="3" t="str">
        <f t="shared" si="1"/>
        <v>#REF!</v>
      </c>
    </row>
    <row r="263">
      <c r="A263" s="8">
        <v>101.37</v>
      </c>
      <c r="B263" s="3" t="str">
        <f t="shared" si="1"/>
        <v>#REF!</v>
      </c>
    </row>
    <row r="264">
      <c r="A264" s="8">
        <v>102.96</v>
      </c>
      <c r="B264" s="3" t="str">
        <f t="shared" si="1"/>
        <v>#REF!</v>
      </c>
    </row>
    <row r="265">
      <c r="A265" s="8">
        <v>101.31</v>
      </c>
      <c r="B265" s="3" t="str">
        <f t="shared" si="1"/>
        <v>#REF!</v>
      </c>
    </row>
    <row r="266">
      <c r="A266" s="8">
        <v>102.43</v>
      </c>
      <c r="B266" s="3" t="str">
        <f t="shared" si="1"/>
        <v>#REF!</v>
      </c>
    </row>
    <row r="267">
      <c r="A267" s="9">
        <f>+1.12</f>
        <v>1.12</v>
      </c>
      <c r="B267" s="3" t="str">
        <f t="shared" si="1"/>
        <v>#REF!</v>
      </c>
    </row>
    <row r="268">
      <c r="A268" s="9">
        <f>+1.11%</f>
        <v>0.0111</v>
      </c>
      <c r="B268" s="3" t="str">
        <f t="shared" si="1"/>
        <v>#REF!</v>
      </c>
    </row>
    <row r="269">
      <c r="A269" s="16">
        <v>82403.0</v>
      </c>
      <c r="B269" s="3" t="str">
        <f t="shared" si="1"/>
        <v>#REF!</v>
      </c>
    </row>
    <row r="270">
      <c r="A270" s="16">
        <v>237089.0</v>
      </c>
      <c r="B270" s="3" t="str">
        <f t="shared" si="1"/>
        <v>#REF!</v>
      </c>
    </row>
    <row r="271">
      <c r="A271" s="7">
        <v>41453.0</v>
      </c>
      <c r="B271" s="3" t="str">
        <f t="shared" si="1"/>
        <v>#REF!</v>
      </c>
    </row>
    <row r="272">
      <c r="A272" s="8">
        <v>102.43</v>
      </c>
      <c r="B272" s="3" t="str">
        <f t="shared" si="1"/>
        <v>#REF!</v>
      </c>
    </row>
    <row r="273">
      <c r="A273" s="8">
        <v>103.04</v>
      </c>
      <c r="B273" s="3" t="str">
        <f t="shared" si="1"/>
        <v>#REF!</v>
      </c>
    </row>
    <row r="274">
      <c r="A274" s="8">
        <v>101.44</v>
      </c>
      <c r="B274" s="3" t="str">
        <f t="shared" si="1"/>
        <v>#REF!</v>
      </c>
    </row>
    <row r="275">
      <c r="A275" s="8">
        <v>101.72</v>
      </c>
      <c r="B275" s="3" t="str">
        <f t="shared" si="1"/>
        <v>#REF!</v>
      </c>
    </row>
    <row r="276">
      <c r="A276" s="11">
        <v>-0.71</v>
      </c>
      <c r="B276" s="3" t="str">
        <f t="shared" si="1"/>
        <v>#REF!</v>
      </c>
    </row>
    <row r="277">
      <c r="A277" s="12">
        <v>-0.0069</v>
      </c>
      <c r="B277" s="3" t="str">
        <f t="shared" si="1"/>
        <v>#REF!</v>
      </c>
    </row>
    <row r="278">
      <c r="A278" s="17">
        <v>129877.0</v>
      </c>
      <c r="B278" s="3" t="str">
        <f t="shared" si="1"/>
        <v>#REF!</v>
      </c>
    </row>
    <row r="279">
      <c r="A279" s="17">
        <v>251810.0</v>
      </c>
      <c r="B279" s="3" t="str">
        <f t="shared" si="1"/>
        <v>#REF!</v>
      </c>
    </row>
    <row r="280">
      <c r="A280" s="7">
        <v>41456.0</v>
      </c>
      <c r="B280" s="3" t="str">
        <f t="shared" si="1"/>
        <v>#REF!</v>
      </c>
    </row>
    <row r="281">
      <c r="A281" s="8">
        <v>101.66</v>
      </c>
      <c r="B281" s="3" t="str">
        <f t="shared" si="1"/>
        <v>#REF!</v>
      </c>
    </row>
    <row r="282">
      <c r="A282" s="8">
        <v>103.21</v>
      </c>
      <c r="B282" s="3" t="str">
        <f t="shared" si="1"/>
        <v>#REF!</v>
      </c>
    </row>
    <row r="283">
      <c r="A283" s="8">
        <v>101.23</v>
      </c>
      <c r="B283" s="3" t="str">
        <f t="shared" si="1"/>
        <v>#REF!</v>
      </c>
    </row>
    <row r="284">
      <c r="A284" s="8">
        <v>102.49</v>
      </c>
      <c r="B284" s="3" t="str">
        <f t="shared" si="1"/>
        <v>#REF!</v>
      </c>
    </row>
    <row r="285">
      <c r="A285" s="9">
        <f>+0.77</f>
        <v>0.77</v>
      </c>
      <c r="B285" s="3" t="str">
        <f t="shared" si="1"/>
        <v>#REF!</v>
      </c>
    </row>
    <row r="286">
      <c r="A286" s="9">
        <f>+0.76%</f>
        <v>0.0076</v>
      </c>
      <c r="B286" s="3" t="str">
        <f t="shared" si="1"/>
        <v>#REF!</v>
      </c>
    </row>
    <row r="287">
      <c r="A287" s="16">
        <v>119392.0</v>
      </c>
      <c r="B287" s="3" t="str">
        <f t="shared" si="1"/>
        <v>#REF!</v>
      </c>
    </row>
    <row r="288">
      <c r="A288" s="16">
        <v>266123.0</v>
      </c>
      <c r="B288" s="3" t="str">
        <f t="shared" si="1"/>
        <v>#REF!</v>
      </c>
    </row>
    <row r="289">
      <c r="A289" s="7">
        <v>41457.0</v>
      </c>
      <c r="B289" s="3" t="str">
        <f t="shared" si="1"/>
        <v>#REF!</v>
      </c>
    </row>
    <row r="290">
      <c r="A290" s="8">
        <v>102.49</v>
      </c>
      <c r="B290" s="3" t="str">
        <f t="shared" si="1"/>
        <v>#REF!</v>
      </c>
    </row>
    <row r="291">
      <c r="A291" s="8">
        <v>103.58</v>
      </c>
      <c r="B291" s="3" t="str">
        <f t="shared" si="1"/>
        <v>#REF!</v>
      </c>
    </row>
    <row r="292">
      <c r="A292" s="8">
        <v>102.4</v>
      </c>
      <c r="B292" s="3" t="str">
        <f t="shared" si="1"/>
        <v>#REF!</v>
      </c>
    </row>
    <row r="293">
      <c r="A293" s="8">
        <v>103.48</v>
      </c>
      <c r="B293" s="3" t="str">
        <f t="shared" si="1"/>
        <v>#REF!</v>
      </c>
    </row>
    <row r="294">
      <c r="A294" s="9">
        <f>+0.99</f>
        <v>0.99</v>
      </c>
      <c r="B294" s="3" t="str">
        <f t="shared" si="1"/>
        <v>#REF!</v>
      </c>
    </row>
    <row r="295">
      <c r="A295" s="9">
        <f>+0.97%</f>
        <v>0.0097</v>
      </c>
      <c r="B295" s="3" t="str">
        <f t="shared" si="1"/>
        <v>#REF!</v>
      </c>
    </row>
    <row r="296">
      <c r="A296" s="16">
        <v>128348.0</v>
      </c>
      <c r="B296" s="3" t="str">
        <f t="shared" si="1"/>
        <v>#REF!</v>
      </c>
    </row>
    <row r="297">
      <c r="A297" s="16">
        <v>269158.0</v>
      </c>
      <c r="B297" s="3" t="str">
        <f t="shared" si="1"/>
        <v>#REF!</v>
      </c>
    </row>
    <row r="298">
      <c r="A298" s="7">
        <v>41458.0</v>
      </c>
      <c r="B298" s="3" t="str">
        <f t="shared" si="1"/>
        <v>#REF!</v>
      </c>
    </row>
    <row r="299">
      <c r="A299" s="8">
        <v>103.65</v>
      </c>
      <c r="B299" s="3" t="str">
        <f t="shared" si="1"/>
        <v>#REF!</v>
      </c>
    </row>
    <row r="300">
      <c r="A300" s="8">
        <v>105.48</v>
      </c>
      <c r="B300" s="3" t="str">
        <f t="shared" si="1"/>
        <v>#REF!</v>
      </c>
    </row>
    <row r="301">
      <c r="A301" s="8">
        <v>103.65</v>
      </c>
      <c r="B301" s="3" t="str">
        <f t="shared" si="1"/>
        <v>#REF!</v>
      </c>
    </row>
    <row r="302">
      <c r="A302" s="8">
        <v>105.23</v>
      </c>
      <c r="B302" s="3" t="str">
        <f t="shared" si="1"/>
        <v>#REF!</v>
      </c>
    </row>
    <row r="303">
      <c r="A303" s="9">
        <f>+1.75</f>
        <v>1.75</v>
      </c>
      <c r="B303" s="3" t="str">
        <f t="shared" si="1"/>
        <v>#REF!</v>
      </c>
    </row>
    <row r="304">
      <c r="A304" s="9">
        <f>+1.69%</f>
        <v>0.0169</v>
      </c>
      <c r="B304" s="3" t="str">
        <f t="shared" si="1"/>
        <v>#REF!</v>
      </c>
    </row>
    <row r="305">
      <c r="A305" s="16">
        <v>175987.0</v>
      </c>
      <c r="B305" s="3" t="str">
        <f t="shared" si="1"/>
        <v>#REF!</v>
      </c>
    </row>
    <row r="306">
      <c r="A306" s="16">
        <v>274703.0</v>
      </c>
      <c r="B306" s="3" t="str">
        <f t="shared" si="1"/>
        <v>#REF!</v>
      </c>
    </row>
    <row r="307">
      <c r="A307" s="7">
        <v>41459.0</v>
      </c>
      <c r="B307" s="3" t="str">
        <f t="shared" si="1"/>
        <v>#REF!</v>
      </c>
    </row>
    <row r="308">
      <c r="A308" s="8">
        <v>105.29</v>
      </c>
      <c r="B308" s="3" t="str">
        <f t="shared" si="1"/>
        <v>#REF!</v>
      </c>
    </row>
    <row r="309">
      <c r="A309" s="8">
        <v>105.44</v>
      </c>
      <c r="B309" s="3" t="str">
        <f t="shared" si="1"/>
        <v>#REF!</v>
      </c>
    </row>
    <row r="310">
      <c r="A310" s="8">
        <v>104.3</v>
      </c>
      <c r="B310" s="3" t="str">
        <f t="shared" si="1"/>
        <v>#REF!</v>
      </c>
    </row>
    <row r="311">
      <c r="A311" s="8">
        <v>104.91</v>
      </c>
      <c r="B311" s="3" t="str">
        <f t="shared" si="1"/>
        <v>#REF!</v>
      </c>
    </row>
    <row r="312">
      <c r="A312" s="11">
        <v>-0.32</v>
      </c>
      <c r="B312" s="3" t="str">
        <f t="shared" si="1"/>
        <v>#REF!</v>
      </c>
    </row>
    <row r="313">
      <c r="A313" s="12">
        <v>-0.003</v>
      </c>
      <c r="B313" s="3" t="str">
        <f t="shared" si="1"/>
        <v>#REF!</v>
      </c>
    </row>
    <row r="314">
      <c r="A314" s="17">
        <v>60271.0</v>
      </c>
      <c r="B314" s="3" t="str">
        <f t="shared" si="1"/>
        <v>#REF!</v>
      </c>
    </row>
    <row r="315">
      <c r="A315" s="17">
        <v>273093.0</v>
      </c>
      <c r="B315" s="3" t="str">
        <f t="shared" si="1"/>
        <v>#REF!</v>
      </c>
    </row>
    <row r="316">
      <c r="A316" s="7">
        <v>41460.0</v>
      </c>
      <c r="B316" s="3" t="str">
        <f t="shared" si="1"/>
        <v>#REF!</v>
      </c>
    </row>
    <row r="317">
      <c r="A317" s="8">
        <v>104.9</v>
      </c>
      <c r="B317" s="3" t="str">
        <f t="shared" si="1"/>
        <v>#REF!</v>
      </c>
    </row>
    <row r="318">
      <c r="A318" s="8">
        <v>107.12</v>
      </c>
      <c r="B318" s="3" t="str">
        <f t="shared" si="1"/>
        <v>#REF!</v>
      </c>
    </row>
    <row r="319">
      <c r="A319" s="8">
        <v>104.78</v>
      </c>
      <c r="B319" s="3" t="str">
        <f t="shared" si="1"/>
        <v>#REF!</v>
      </c>
    </row>
    <row r="320">
      <c r="A320" s="8">
        <v>106.98</v>
      </c>
      <c r="B320" s="3" t="str">
        <f t="shared" si="1"/>
        <v>#REF!</v>
      </c>
    </row>
    <row r="321">
      <c r="A321" s="9">
        <f>+2.07</f>
        <v>2.07</v>
      </c>
      <c r="B321" s="3" t="str">
        <f t="shared" si="1"/>
        <v>#REF!</v>
      </c>
    </row>
    <row r="322">
      <c r="A322" s="9">
        <f>+1.97%</f>
        <v>0.0197</v>
      </c>
      <c r="B322" s="3" t="str">
        <f t="shared" si="1"/>
        <v>#REF!</v>
      </c>
    </row>
    <row r="323">
      <c r="A323" s="16">
        <v>192040.0</v>
      </c>
      <c r="B323" s="3" t="str">
        <f t="shared" si="1"/>
        <v>#REF!</v>
      </c>
    </row>
    <row r="324">
      <c r="A324" s="16">
        <v>283762.0</v>
      </c>
      <c r="B324" s="3" t="str">
        <f t="shared" si="1"/>
        <v>#REF!</v>
      </c>
    </row>
    <row r="325">
      <c r="A325" s="7">
        <v>41463.0</v>
      </c>
      <c r="B325" s="3" t="str">
        <f t="shared" si="1"/>
        <v>#REF!</v>
      </c>
    </row>
    <row r="326">
      <c r="A326" s="8">
        <v>107.26</v>
      </c>
      <c r="B326" s="3" t="str">
        <f t="shared" si="1"/>
        <v>#REF!</v>
      </c>
    </row>
    <row r="327">
      <c r="A327" s="8">
        <v>107.32</v>
      </c>
      <c r="B327" s="3" t="str">
        <f t="shared" si="1"/>
        <v>#REF!</v>
      </c>
    </row>
    <row r="328">
      <c r="A328" s="8">
        <v>106.09</v>
      </c>
      <c r="B328" s="3" t="str">
        <f t="shared" si="1"/>
        <v>#REF!</v>
      </c>
    </row>
    <row r="329">
      <c r="A329" s="8">
        <v>106.66</v>
      </c>
      <c r="B329" s="3" t="str">
        <f t="shared" si="1"/>
        <v>#REF!</v>
      </c>
    </row>
    <row r="330">
      <c r="A330" s="11">
        <v>-0.32</v>
      </c>
      <c r="B330" s="3" t="str">
        <f t="shared" si="1"/>
        <v>#REF!</v>
      </c>
    </row>
    <row r="331">
      <c r="A331" s="12">
        <v>-0.003</v>
      </c>
      <c r="B331" s="3" t="str">
        <f t="shared" si="1"/>
        <v>#REF!</v>
      </c>
    </row>
    <row r="332">
      <c r="A332" s="17">
        <v>169691.0</v>
      </c>
      <c r="B332" s="3" t="str">
        <f t="shared" si="1"/>
        <v>#REF!</v>
      </c>
    </row>
    <row r="333">
      <c r="A333" s="17">
        <v>286311.0</v>
      </c>
      <c r="B333" s="3" t="str">
        <f t="shared" si="1"/>
        <v>#REF!</v>
      </c>
    </row>
    <row r="334">
      <c r="A334" s="7">
        <v>41464.0</v>
      </c>
      <c r="B334" s="3" t="str">
        <f t="shared" si="1"/>
        <v>#REF!</v>
      </c>
    </row>
    <row r="335">
      <c r="A335" s="8">
        <v>106.53</v>
      </c>
      <c r="B335" s="3" t="str">
        <f t="shared" si="1"/>
        <v>#REF!</v>
      </c>
    </row>
    <row r="336">
      <c r="A336" s="8">
        <v>107.48</v>
      </c>
      <c r="B336" s="3" t="str">
        <f t="shared" si="1"/>
        <v>#REF!</v>
      </c>
    </row>
    <row r="337">
      <c r="A337" s="8">
        <v>106.13</v>
      </c>
      <c r="B337" s="3" t="str">
        <f t="shared" si="1"/>
        <v>#REF!</v>
      </c>
    </row>
    <row r="338">
      <c r="A338" s="8">
        <v>107.07</v>
      </c>
      <c r="B338" s="3" t="str">
        <f t="shared" si="1"/>
        <v>#REF!</v>
      </c>
    </row>
    <row r="339">
      <c r="A339" s="9">
        <f>+0.41</f>
        <v>0.41</v>
      </c>
      <c r="B339" s="3" t="str">
        <f t="shared" si="1"/>
        <v>#REF!</v>
      </c>
    </row>
    <row r="340">
      <c r="A340" s="9">
        <f>+0.38%</f>
        <v>0.0038</v>
      </c>
      <c r="B340" s="3" t="str">
        <f t="shared" si="1"/>
        <v>#REF!</v>
      </c>
    </row>
    <row r="341">
      <c r="A341" s="16">
        <v>166812.0</v>
      </c>
      <c r="B341" s="3" t="str">
        <f t="shared" si="1"/>
        <v>#REF!</v>
      </c>
    </row>
    <row r="342">
      <c r="A342" s="16">
        <v>278120.0</v>
      </c>
      <c r="B342" s="3" t="str">
        <f t="shared" si="1"/>
        <v>#REF!</v>
      </c>
    </row>
    <row r="343">
      <c r="A343" s="7">
        <v>41465.0</v>
      </c>
      <c r="B343" s="3" t="str">
        <f t="shared" si="1"/>
        <v>#REF!</v>
      </c>
    </row>
    <row r="344">
      <c r="A344" s="8">
        <v>107.43</v>
      </c>
      <c r="B344" s="3" t="str">
        <f t="shared" si="1"/>
        <v>#REF!</v>
      </c>
    </row>
    <row r="345">
      <c r="A345" s="8">
        <v>107.9</v>
      </c>
      <c r="B345" s="3" t="str">
        <f t="shared" si="1"/>
        <v>#REF!</v>
      </c>
    </row>
    <row r="346">
      <c r="A346" s="8">
        <v>106.95</v>
      </c>
      <c r="B346" s="3" t="str">
        <f t="shared" si="1"/>
        <v>#REF!</v>
      </c>
    </row>
    <row r="347">
      <c r="A347" s="8">
        <v>107.67</v>
      </c>
      <c r="B347" s="3" t="str">
        <f t="shared" si="1"/>
        <v>#REF!</v>
      </c>
    </row>
    <row r="348">
      <c r="A348" s="9">
        <f>+0.6</f>
        <v>0.6</v>
      </c>
      <c r="B348" s="3" t="str">
        <f t="shared" si="1"/>
        <v>#REF!</v>
      </c>
    </row>
    <row r="349">
      <c r="A349" s="9">
        <f>+0.56%</f>
        <v>0.0056</v>
      </c>
      <c r="B349" s="3" t="str">
        <f t="shared" si="1"/>
        <v>#REF!</v>
      </c>
    </row>
    <row r="350">
      <c r="A350" s="16">
        <v>203800.0</v>
      </c>
      <c r="B350" s="3" t="str">
        <f t="shared" si="1"/>
        <v>#REF!</v>
      </c>
    </row>
    <row r="351">
      <c r="A351" s="16">
        <v>286843.0</v>
      </c>
      <c r="B351" s="3" t="str">
        <f t="shared" si="1"/>
        <v>#REF!</v>
      </c>
    </row>
    <row r="352">
      <c r="A352" s="7">
        <v>41466.0</v>
      </c>
      <c r="B352" s="3" t="str">
        <f t="shared" si="1"/>
        <v>#REF!</v>
      </c>
    </row>
    <row r="353">
      <c r="A353" s="8">
        <v>107.42</v>
      </c>
      <c r="B353" s="3" t="str">
        <f t="shared" si="1"/>
        <v>#REF!</v>
      </c>
    </row>
    <row r="354">
      <c r="A354" s="8">
        <v>108.06</v>
      </c>
      <c r="B354" s="3" t="str">
        <f t="shared" si="1"/>
        <v>#REF!</v>
      </c>
    </row>
    <row r="355">
      <c r="A355" s="8">
        <v>106.35</v>
      </c>
      <c r="B355" s="3" t="str">
        <f t="shared" si="1"/>
        <v>#REF!</v>
      </c>
    </row>
    <row r="356">
      <c r="A356" s="8">
        <v>107.04</v>
      </c>
      <c r="B356" s="3" t="str">
        <f t="shared" si="1"/>
        <v>#REF!</v>
      </c>
    </row>
    <row r="357">
      <c r="A357" s="11">
        <v>-0.63</v>
      </c>
      <c r="B357" s="3" t="str">
        <f t="shared" si="1"/>
        <v>#REF!</v>
      </c>
    </row>
    <row r="358">
      <c r="A358" s="12">
        <v>-0.0059</v>
      </c>
      <c r="B358" s="3" t="str">
        <f t="shared" si="1"/>
        <v>#REF!</v>
      </c>
    </row>
    <row r="359">
      <c r="A359" s="17">
        <v>216542.0</v>
      </c>
      <c r="B359" s="3" t="str">
        <f t="shared" si="1"/>
        <v>#REF!</v>
      </c>
    </row>
    <row r="360">
      <c r="A360" s="17">
        <v>298650.0</v>
      </c>
      <c r="B360" s="3" t="str">
        <f t="shared" si="1"/>
        <v>#REF!</v>
      </c>
    </row>
    <row r="361">
      <c r="A361" s="7">
        <v>41467.0</v>
      </c>
      <c r="B361" s="3" t="str">
        <f t="shared" si="1"/>
        <v>#REF!</v>
      </c>
    </row>
    <row r="362">
      <c r="A362" s="8">
        <v>106.64</v>
      </c>
      <c r="B362" s="3" t="str">
        <f t="shared" si="1"/>
        <v>#REF!</v>
      </c>
    </row>
    <row r="363">
      <c r="A363" s="8">
        <v>108.2</v>
      </c>
      <c r="B363" s="3" t="str">
        <f t="shared" si="1"/>
        <v>#REF!</v>
      </c>
    </row>
    <row r="364">
      <c r="A364" s="8">
        <v>106.61</v>
      </c>
      <c r="B364" s="3" t="str">
        <f t="shared" si="1"/>
        <v>#REF!</v>
      </c>
    </row>
    <row r="365">
      <c r="A365" s="8">
        <v>107.93</v>
      </c>
      <c r="B365" s="3" t="str">
        <f t="shared" si="1"/>
        <v>#REF!</v>
      </c>
    </row>
    <row r="366">
      <c r="A366" s="9">
        <f>+0.89</f>
        <v>0.89</v>
      </c>
      <c r="B366" s="3" t="str">
        <f t="shared" si="1"/>
        <v>#REF!</v>
      </c>
    </row>
    <row r="367">
      <c r="A367" s="9">
        <f>+0.83%</f>
        <v>0.0083</v>
      </c>
      <c r="B367" s="3" t="str">
        <f t="shared" si="1"/>
        <v>#REF!</v>
      </c>
    </row>
    <row r="368">
      <c r="A368" s="16">
        <v>201987.0</v>
      </c>
      <c r="B368" s="3" t="str">
        <f t="shared" si="1"/>
        <v>#REF!</v>
      </c>
    </row>
    <row r="369">
      <c r="A369" s="16">
        <v>308569.0</v>
      </c>
      <c r="B369" s="3" t="str">
        <f t="shared" si="1"/>
        <v>#REF!</v>
      </c>
    </row>
    <row r="370">
      <c r="A370" s="7">
        <v>41470.0</v>
      </c>
      <c r="B370" s="3" t="str">
        <f t="shared" si="1"/>
        <v>#REF!</v>
      </c>
    </row>
    <row r="371">
      <c r="A371" s="8">
        <v>107.97</v>
      </c>
      <c r="B371" s="3" t="str">
        <f t="shared" si="1"/>
        <v>#REF!</v>
      </c>
    </row>
    <row r="372">
      <c r="A372" s="8">
        <v>108.27</v>
      </c>
      <c r="B372" s="3" t="str">
        <f t="shared" si="1"/>
        <v>#REF!</v>
      </c>
    </row>
    <row r="373">
      <c r="A373" s="8">
        <v>107.11</v>
      </c>
      <c r="B373" s="3" t="str">
        <f t="shared" si="1"/>
        <v>#REF!</v>
      </c>
    </row>
    <row r="374">
      <c r="A374" s="8">
        <v>108.08</v>
      </c>
      <c r="B374" s="3" t="str">
        <f t="shared" si="1"/>
        <v>#REF!</v>
      </c>
    </row>
    <row r="375">
      <c r="A375" s="9">
        <f>+0.15</f>
        <v>0.15</v>
      </c>
      <c r="B375" s="3" t="str">
        <f t="shared" si="1"/>
        <v>#REF!</v>
      </c>
    </row>
    <row r="376">
      <c r="A376" s="9">
        <f>+0.14%</f>
        <v>0.0014</v>
      </c>
      <c r="B376" s="3" t="str">
        <f t="shared" si="1"/>
        <v>#REF!</v>
      </c>
    </row>
    <row r="377">
      <c r="A377" s="16">
        <v>218732.0</v>
      </c>
      <c r="B377" s="3" t="str">
        <f t="shared" si="1"/>
        <v>#REF!</v>
      </c>
    </row>
    <row r="378">
      <c r="A378" s="16">
        <v>310674.0</v>
      </c>
      <c r="B378" s="3" t="str">
        <f t="shared" si="1"/>
        <v>#REF!</v>
      </c>
    </row>
    <row r="379">
      <c r="A379" s="7">
        <v>41471.0</v>
      </c>
      <c r="B379" s="3" t="str">
        <f t="shared" si="1"/>
        <v>#REF!</v>
      </c>
    </row>
    <row r="380">
      <c r="A380" s="8">
        <v>108.03</v>
      </c>
      <c r="B380" s="3" t="str">
        <f t="shared" si="1"/>
        <v>#REF!</v>
      </c>
    </row>
    <row r="381">
      <c r="A381" s="8">
        <v>108.68</v>
      </c>
      <c r="B381" s="3" t="str">
        <f t="shared" si="1"/>
        <v>#REF!</v>
      </c>
    </row>
    <row r="382">
      <c r="A382" s="8">
        <v>107.68</v>
      </c>
      <c r="B382" s="3" t="str">
        <f t="shared" si="1"/>
        <v>#REF!</v>
      </c>
    </row>
    <row r="383">
      <c r="A383" s="8">
        <v>108.14</v>
      </c>
      <c r="B383" s="3" t="str">
        <f t="shared" si="1"/>
        <v>#REF!</v>
      </c>
    </row>
    <row r="384">
      <c r="A384" s="9">
        <f>+0.06</f>
        <v>0.06</v>
      </c>
      <c r="B384" s="3" t="str">
        <f t="shared" si="1"/>
        <v>#REF!</v>
      </c>
    </row>
    <row r="385">
      <c r="A385" s="9">
        <f>+0.06%</f>
        <v>0.0006</v>
      </c>
      <c r="B385" s="3" t="str">
        <f t="shared" si="1"/>
        <v>#REF!</v>
      </c>
    </row>
    <row r="386">
      <c r="A386" s="16">
        <v>225783.0</v>
      </c>
      <c r="B386" s="3" t="str">
        <f t="shared" si="1"/>
        <v>#REF!</v>
      </c>
    </row>
    <row r="387">
      <c r="A387" s="16">
        <v>306199.0</v>
      </c>
      <c r="B387" s="3" t="str">
        <f t="shared" si="1"/>
        <v>#REF!</v>
      </c>
    </row>
    <row r="388">
      <c r="A388" s="7">
        <v>41472.0</v>
      </c>
      <c r="B388" s="3" t="str">
        <f t="shared" si="1"/>
        <v>#REF!</v>
      </c>
    </row>
    <row r="389">
      <c r="A389" s="8">
        <v>107.9</v>
      </c>
      <c r="B389" s="3" t="str">
        <f t="shared" si="1"/>
        <v>#REF!</v>
      </c>
    </row>
    <row r="390">
      <c r="A390" s="8">
        <v>108.74</v>
      </c>
      <c r="B390" s="3" t="str">
        <f t="shared" si="1"/>
        <v>#REF!</v>
      </c>
    </row>
    <row r="391">
      <c r="A391" s="8">
        <v>107.3</v>
      </c>
      <c r="B391" s="3" t="str">
        <f t="shared" si="1"/>
        <v>#REF!</v>
      </c>
    </row>
    <row r="392">
      <c r="A392" s="8">
        <v>108.61</v>
      </c>
      <c r="B392" s="3" t="str">
        <f t="shared" si="1"/>
        <v>#REF!</v>
      </c>
    </row>
    <row r="393">
      <c r="A393" s="9">
        <f>+0.47</f>
        <v>0.47</v>
      </c>
      <c r="B393" s="3" t="str">
        <f t="shared" si="1"/>
        <v>#REF!</v>
      </c>
    </row>
    <row r="394">
      <c r="A394" s="9">
        <f>+0.43%</f>
        <v>0.0043</v>
      </c>
      <c r="B394" s="3" t="str">
        <f t="shared" si="1"/>
        <v>#REF!</v>
      </c>
    </row>
    <row r="395">
      <c r="A395" s="16">
        <v>183572.0</v>
      </c>
      <c r="B395" s="3" t="str">
        <f t="shared" si="1"/>
        <v>#REF!</v>
      </c>
    </row>
    <row r="396">
      <c r="A396" s="16">
        <v>306799.0</v>
      </c>
      <c r="B396" s="3" t="str">
        <f t="shared" si="1"/>
        <v>#REF!</v>
      </c>
    </row>
    <row r="397">
      <c r="A397" s="7">
        <v>41473.0</v>
      </c>
      <c r="B397" s="3" t="str">
        <f t="shared" si="1"/>
        <v>#REF!</v>
      </c>
    </row>
    <row r="398">
      <c r="A398" s="8">
        <v>108.63</v>
      </c>
      <c r="B398" s="3" t="str">
        <f t="shared" si="1"/>
        <v>#REF!</v>
      </c>
    </row>
    <row r="399">
      <c r="A399" s="8">
        <v>108.87</v>
      </c>
      <c r="B399" s="3" t="str">
        <f t="shared" si="1"/>
        <v>#REF!</v>
      </c>
    </row>
    <row r="400">
      <c r="A400" s="8">
        <v>108.03</v>
      </c>
      <c r="B400" s="3" t="str">
        <f t="shared" si="1"/>
        <v>#REF!</v>
      </c>
    </row>
    <row r="401">
      <c r="A401" s="8">
        <v>108.7</v>
      </c>
      <c r="B401" s="3" t="str">
        <f t="shared" si="1"/>
        <v>#REF!</v>
      </c>
    </row>
    <row r="402">
      <c r="A402" s="9">
        <f>+0.09</f>
        <v>0.09</v>
      </c>
      <c r="B402" s="3" t="str">
        <f t="shared" si="1"/>
        <v>#REF!</v>
      </c>
    </row>
    <row r="403">
      <c r="A403" s="9">
        <f>+0.08%</f>
        <v>0.0008</v>
      </c>
      <c r="B403" s="3" t="str">
        <f t="shared" si="1"/>
        <v>#REF!</v>
      </c>
    </row>
    <row r="404">
      <c r="A404" s="16">
        <v>196432.0</v>
      </c>
      <c r="B404" s="3" t="str">
        <f t="shared" si="1"/>
        <v>#REF!</v>
      </c>
    </row>
    <row r="405">
      <c r="A405" s="16">
        <v>308995.0</v>
      </c>
      <c r="B405" s="3" t="str">
        <f t="shared" si="1"/>
        <v>#REF!</v>
      </c>
    </row>
    <row r="406">
      <c r="A406" s="7">
        <v>41474.0</v>
      </c>
      <c r="B406" s="3" t="str">
        <f t="shared" si="1"/>
        <v>#REF!</v>
      </c>
    </row>
    <row r="407">
      <c r="A407" s="8">
        <v>108.73</v>
      </c>
      <c r="B407" s="3" t="str">
        <f t="shared" si="1"/>
        <v>#REF!</v>
      </c>
    </row>
    <row r="408">
      <c r="A408" s="8">
        <v>109.18</v>
      </c>
      <c r="B408" s="3" t="str">
        <f t="shared" si="1"/>
        <v>#REF!</v>
      </c>
    </row>
    <row r="409">
      <c r="A409" s="8">
        <v>107.01</v>
      </c>
      <c r="B409" s="3" t="str">
        <f t="shared" si="1"/>
        <v>#REF!</v>
      </c>
    </row>
    <row r="410">
      <c r="A410" s="8">
        <v>108.07</v>
      </c>
      <c r="B410" s="3" t="str">
        <f t="shared" si="1"/>
        <v>#REF!</v>
      </c>
    </row>
    <row r="411">
      <c r="A411" s="11">
        <v>-0.63</v>
      </c>
      <c r="B411" s="3" t="str">
        <f t="shared" si="1"/>
        <v>#REF!</v>
      </c>
    </row>
    <row r="412">
      <c r="A412" s="12">
        <v>-0.0058</v>
      </c>
      <c r="B412" s="3" t="str">
        <f t="shared" si="1"/>
        <v>#REF!</v>
      </c>
    </row>
    <row r="413">
      <c r="A413" s="17">
        <v>212190.0</v>
      </c>
      <c r="B413" s="3" t="str">
        <f t="shared" si="1"/>
        <v>#REF!</v>
      </c>
    </row>
    <row r="414">
      <c r="A414" s="17">
        <v>305723.0</v>
      </c>
      <c r="B414" s="3" t="str">
        <f t="shared" si="1"/>
        <v>#REF!</v>
      </c>
    </row>
    <row r="415">
      <c r="A415" s="7">
        <v>41477.0</v>
      </c>
      <c r="B415" s="3" t="str">
        <f t="shared" si="1"/>
        <v>#REF!</v>
      </c>
    </row>
    <row r="416">
      <c r="A416" s="8">
        <v>108.3</v>
      </c>
      <c r="B416" s="3" t="str">
        <f t="shared" si="1"/>
        <v>#REF!</v>
      </c>
    </row>
    <row r="417">
      <c r="A417" s="8">
        <v>108.68</v>
      </c>
      <c r="B417" s="3" t="str">
        <f t="shared" si="1"/>
        <v>#REF!</v>
      </c>
    </row>
    <row r="418">
      <c r="A418" s="8">
        <v>107.55</v>
      </c>
      <c r="B418" s="3" t="str">
        <f t="shared" si="1"/>
        <v>#REF!</v>
      </c>
    </row>
    <row r="419">
      <c r="A419" s="8">
        <v>108.15</v>
      </c>
      <c r="B419" s="3" t="str">
        <f t="shared" si="1"/>
        <v>#REF!</v>
      </c>
    </row>
    <row r="420">
      <c r="A420" s="9">
        <f>+0.08</f>
        <v>0.08</v>
      </c>
      <c r="B420" s="3" t="str">
        <f t="shared" si="1"/>
        <v>#REF!</v>
      </c>
    </row>
    <row r="421">
      <c r="A421" s="9">
        <f>+0.07%</f>
        <v>0.0007</v>
      </c>
      <c r="B421" s="3" t="str">
        <f t="shared" si="1"/>
        <v>#REF!</v>
      </c>
    </row>
    <row r="422">
      <c r="A422" s="16">
        <v>198418.0</v>
      </c>
      <c r="B422" s="3" t="str">
        <f t="shared" si="1"/>
        <v>#REF!</v>
      </c>
    </row>
    <row r="423">
      <c r="A423" s="16">
        <v>298149.0</v>
      </c>
      <c r="B423" s="3" t="str">
        <f t="shared" si="1"/>
        <v>#REF!</v>
      </c>
    </row>
    <row r="424">
      <c r="A424" s="7">
        <v>41478.0</v>
      </c>
      <c r="B424" s="3" t="str">
        <f t="shared" si="1"/>
        <v>#REF!</v>
      </c>
    </row>
    <row r="425">
      <c r="A425" s="8">
        <v>108.3</v>
      </c>
      <c r="B425" s="3" t="str">
        <f t="shared" si="1"/>
        <v>#REF!</v>
      </c>
    </row>
    <row r="426">
      <c r="A426" s="8">
        <v>108.63</v>
      </c>
      <c r="B426" s="3" t="str">
        <f t="shared" si="1"/>
        <v>#REF!</v>
      </c>
    </row>
    <row r="427">
      <c r="A427" s="8">
        <v>107.56</v>
      </c>
      <c r="B427" s="3" t="str">
        <f t="shared" si="1"/>
        <v>#REF!</v>
      </c>
    </row>
    <row r="428">
      <c r="A428" s="8">
        <v>108.42</v>
      </c>
      <c r="B428" s="3" t="str">
        <f t="shared" si="1"/>
        <v>#REF!</v>
      </c>
    </row>
    <row r="429">
      <c r="A429" s="9">
        <f>+0.27</f>
        <v>0.27</v>
      </c>
      <c r="B429" s="3" t="str">
        <f t="shared" si="1"/>
        <v>#REF!</v>
      </c>
    </row>
    <row r="430">
      <c r="A430" s="9">
        <f>+0.25%</f>
        <v>0.0025</v>
      </c>
      <c r="B430" s="3" t="str">
        <f t="shared" si="1"/>
        <v>#REF!</v>
      </c>
    </row>
    <row r="431">
      <c r="A431" s="16">
        <v>190171.0</v>
      </c>
      <c r="B431" s="3" t="str">
        <f t="shared" si="1"/>
        <v>#REF!</v>
      </c>
    </row>
    <row r="432">
      <c r="A432" s="16">
        <v>288092.0</v>
      </c>
      <c r="B432" s="3" t="str">
        <f t="shared" si="1"/>
        <v>#REF!</v>
      </c>
    </row>
    <row r="433">
      <c r="A433" s="7">
        <v>41479.0</v>
      </c>
      <c r="B433" s="3" t="str">
        <f t="shared" si="1"/>
        <v>#REF!</v>
      </c>
    </row>
    <row r="434">
      <c r="A434" s="8">
        <v>108.44</v>
      </c>
      <c r="B434" s="3" t="str">
        <f t="shared" si="1"/>
        <v>#REF!</v>
      </c>
    </row>
    <row r="435">
      <c r="A435" s="8">
        <v>108.6</v>
      </c>
      <c r="B435" s="3" t="str">
        <f t="shared" si="1"/>
        <v>#REF!</v>
      </c>
    </row>
    <row r="436">
      <c r="A436" s="8">
        <v>106.25</v>
      </c>
      <c r="B436" s="3" t="str">
        <f t="shared" si="1"/>
        <v>#REF!</v>
      </c>
    </row>
    <row r="437">
      <c r="A437" s="8">
        <v>107.19</v>
      </c>
      <c r="B437" s="3" t="str">
        <f t="shared" si="1"/>
        <v>#REF!</v>
      </c>
    </row>
    <row r="438">
      <c r="A438" s="11">
        <v>-1.23</v>
      </c>
      <c r="B438" s="3" t="str">
        <f t="shared" si="1"/>
        <v>#REF!</v>
      </c>
    </row>
    <row r="439">
      <c r="A439" s="12">
        <v>-0.0113</v>
      </c>
      <c r="B439" s="3" t="str">
        <f t="shared" si="1"/>
        <v>#REF!</v>
      </c>
    </row>
    <row r="440">
      <c r="A440" s="17">
        <v>197754.0</v>
      </c>
      <c r="B440" s="3" t="str">
        <f t="shared" si="1"/>
        <v>#REF!</v>
      </c>
    </row>
    <row r="441">
      <c r="A441" s="17">
        <v>275464.0</v>
      </c>
      <c r="B441" s="3" t="str">
        <f t="shared" si="1"/>
        <v>#REF!</v>
      </c>
    </row>
    <row r="442">
      <c r="A442" s="7">
        <v>41480.0</v>
      </c>
      <c r="B442" s="3" t="str">
        <f t="shared" si="1"/>
        <v>#REF!</v>
      </c>
    </row>
    <row r="443">
      <c r="A443" s="8">
        <v>107.11</v>
      </c>
      <c r="B443" s="3" t="str">
        <f t="shared" si="1"/>
        <v>#REF!</v>
      </c>
    </row>
    <row r="444">
      <c r="A444" s="8">
        <v>107.87</v>
      </c>
      <c r="B444" s="3" t="str">
        <f t="shared" si="1"/>
        <v>#REF!</v>
      </c>
    </row>
    <row r="445">
      <c r="A445" s="8">
        <v>106.54</v>
      </c>
      <c r="B445" s="3" t="str">
        <f t="shared" si="1"/>
        <v>#REF!</v>
      </c>
    </row>
    <row r="446">
      <c r="A446" s="8">
        <v>107.65</v>
      </c>
      <c r="B446" s="3" t="str">
        <f t="shared" si="1"/>
        <v>#REF!</v>
      </c>
    </row>
    <row r="447">
      <c r="A447" s="9">
        <f>+0.46</f>
        <v>0.46</v>
      </c>
      <c r="B447" s="3" t="str">
        <f t="shared" si="1"/>
        <v>#REF!</v>
      </c>
    </row>
    <row r="448">
      <c r="A448" s="9">
        <f>+0.43%</f>
        <v>0.0043</v>
      </c>
      <c r="B448" s="3" t="str">
        <f t="shared" si="1"/>
        <v>#REF!</v>
      </c>
    </row>
    <row r="449">
      <c r="A449" s="16">
        <v>176110.0</v>
      </c>
      <c r="B449" s="3" t="str">
        <f t="shared" si="1"/>
        <v>#REF!</v>
      </c>
    </row>
    <row r="450">
      <c r="A450" s="16">
        <v>274321.0</v>
      </c>
      <c r="B450" s="3" t="str">
        <f t="shared" si="1"/>
        <v>#REF!</v>
      </c>
    </row>
    <row r="451">
      <c r="A451" s="7">
        <v>41481.0</v>
      </c>
      <c r="B451" s="3" t="str">
        <f t="shared" si="1"/>
        <v>#REF!</v>
      </c>
    </row>
    <row r="452">
      <c r="A452" s="8">
        <v>107.59</v>
      </c>
      <c r="B452" s="3" t="str">
        <f t="shared" si="1"/>
        <v>#REF!</v>
      </c>
    </row>
    <row r="453">
      <c r="A453" s="8">
        <v>107.79</v>
      </c>
      <c r="B453" s="3" t="str">
        <f t="shared" si="1"/>
        <v>#REF!</v>
      </c>
    </row>
    <row r="454">
      <c r="A454" s="8">
        <v>106.53</v>
      </c>
      <c r="B454" s="3" t="str">
        <f t="shared" si="1"/>
        <v>#REF!</v>
      </c>
    </row>
    <row r="455">
      <c r="A455" s="8">
        <v>107.17</v>
      </c>
      <c r="B455" s="3" t="str">
        <f t="shared" si="1"/>
        <v>#REF!</v>
      </c>
    </row>
    <row r="456">
      <c r="A456" s="11">
        <v>-0.48</v>
      </c>
      <c r="B456" s="3" t="str">
        <f t="shared" si="1"/>
        <v>#REF!</v>
      </c>
    </row>
    <row r="457">
      <c r="A457" s="12">
        <v>-0.0045</v>
      </c>
      <c r="B457" s="3" t="str">
        <f t="shared" si="1"/>
        <v>#REF!</v>
      </c>
    </row>
    <row r="458">
      <c r="A458" s="17">
        <v>119856.0</v>
      </c>
      <c r="B458" s="3" t="str">
        <f t="shared" si="1"/>
        <v>#REF!</v>
      </c>
    </row>
    <row r="459">
      <c r="A459" s="17">
        <v>266899.0</v>
      </c>
      <c r="B459" s="3" t="str">
        <f t="shared" si="1"/>
        <v>#REF!</v>
      </c>
    </row>
    <row r="460">
      <c r="A460" s="7">
        <v>41484.0</v>
      </c>
      <c r="B460" s="3" t="str">
        <f t="shared" si="1"/>
        <v>#REF!</v>
      </c>
    </row>
    <row r="461">
      <c r="A461" s="8">
        <v>107.19</v>
      </c>
      <c r="B461" s="3" t="str">
        <f t="shared" si="1"/>
        <v>#REF!</v>
      </c>
    </row>
    <row r="462">
      <c r="A462" s="8">
        <v>107.89</v>
      </c>
      <c r="B462" s="3" t="str">
        <f t="shared" si="1"/>
        <v>#REF!</v>
      </c>
    </row>
    <row r="463">
      <c r="A463" s="8">
        <v>106.6</v>
      </c>
      <c r="B463" s="3" t="str">
        <f t="shared" si="1"/>
        <v>#REF!</v>
      </c>
    </row>
    <row r="464">
      <c r="A464" s="8">
        <v>107.45</v>
      </c>
      <c r="B464" s="3" t="str">
        <f t="shared" si="1"/>
        <v>#REF!</v>
      </c>
    </row>
    <row r="465">
      <c r="A465" s="9">
        <f>+0.28</f>
        <v>0.28</v>
      </c>
      <c r="B465" s="3" t="str">
        <f t="shared" si="1"/>
        <v>#REF!</v>
      </c>
    </row>
    <row r="466">
      <c r="A466" s="9">
        <f>+0.26%</f>
        <v>0.0026</v>
      </c>
      <c r="B466" s="3" t="str">
        <f t="shared" si="1"/>
        <v>#REF!</v>
      </c>
    </row>
    <row r="467">
      <c r="A467" s="16">
        <v>178933.0</v>
      </c>
      <c r="B467" s="3" t="str">
        <f t="shared" si="1"/>
        <v>#REF!</v>
      </c>
    </row>
    <row r="468">
      <c r="A468" s="16">
        <v>265865.0</v>
      </c>
      <c r="B468" s="3" t="str">
        <f t="shared" si="1"/>
        <v>#REF!</v>
      </c>
    </row>
    <row r="469">
      <c r="A469" s="7">
        <v>41485.0</v>
      </c>
      <c r="B469" s="3" t="str">
        <f t="shared" si="1"/>
        <v>#REF!</v>
      </c>
    </row>
    <row r="470">
      <c r="A470" s="8">
        <v>107.45</v>
      </c>
      <c r="B470" s="3" t="str">
        <f t="shared" si="1"/>
        <v>#REF!</v>
      </c>
    </row>
    <row r="471">
      <c r="A471" s="8">
        <v>107.56</v>
      </c>
      <c r="B471" s="3" t="str">
        <f t="shared" si="1"/>
        <v>#REF!</v>
      </c>
    </row>
    <row r="472">
      <c r="A472" s="8">
        <v>106.54</v>
      </c>
      <c r="B472" s="3" t="str">
        <f t="shared" si="1"/>
        <v>#REF!</v>
      </c>
    </row>
    <row r="473">
      <c r="A473" s="8">
        <v>106.91</v>
      </c>
      <c r="B473" s="3" t="str">
        <f t="shared" si="1"/>
        <v>#REF!</v>
      </c>
    </row>
    <row r="474">
      <c r="A474" s="11">
        <v>-0.54</v>
      </c>
      <c r="B474" s="3" t="str">
        <f t="shared" si="1"/>
        <v>#REF!</v>
      </c>
    </row>
    <row r="475">
      <c r="A475" s="12">
        <v>-0.005</v>
      </c>
      <c r="B475" s="3" t="str">
        <f t="shared" si="1"/>
        <v>#REF!</v>
      </c>
    </row>
    <row r="476">
      <c r="A476" s="17">
        <v>159996.0</v>
      </c>
      <c r="B476" s="3" t="str">
        <f t="shared" si="1"/>
        <v>#REF!</v>
      </c>
    </row>
    <row r="477">
      <c r="A477" s="17">
        <v>250622.0</v>
      </c>
      <c r="B477" s="3" t="str">
        <f t="shared" si="1"/>
        <v>#REF!</v>
      </c>
    </row>
    <row r="478">
      <c r="A478" s="7">
        <v>41486.0</v>
      </c>
      <c r="B478" s="3" t="str">
        <f t="shared" si="1"/>
        <v>#REF!</v>
      </c>
    </row>
    <row r="479">
      <c r="A479" s="8">
        <v>106.84</v>
      </c>
      <c r="B479" s="3" t="str">
        <f t="shared" si="1"/>
        <v>#REF!</v>
      </c>
    </row>
    <row r="480">
      <c r="A480" s="8">
        <v>107.95</v>
      </c>
      <c r="B480" s="3" t="str">
        <f t="shared" si="1"/>
        <v>#REF!</v>
      </c>
    </row>
    <row r="481">
      <c r="A481" s="8">
        <v>105.73</v>
      </c>
      <c r="B481" s="3" t="str">
        <f t="shared" si="1"/>
        <v>#REF!</v>
      </c>
    </row>
    <row r="482">
      <c r="A482" s="8">
        <v>107.7</v>
      </c>
      <c r="B482" s="3" t="str">
        <f t="shared" si="1"/>
        <v>#REF!</v>
      </c>
    </row>
    <row r="483">
      <c r="A483" s="9">
        <f>+0.79</f>
        <v>0.79</v>
      </c>
      <c r="B483" s="3" t="str">
        <f t="shared" si="1"/>
        <v>#REF!</v>
      </c>
    </row>
    <row r="484">
      <c r="A484" s="9">
        <f>+0.74%</f>
        <v>0.0074</v>
      </c>
      <c r="B484" s="3" t="str">
        <f t="shared" si="1"/>
        <v>#REF!</v>
      </c>
    </row>
    <row r="485">
      <c r="A485" s="16">
        <v>222565.0</v>
      </c>
      <c r="B485" s="3" t="str">
        <f t="shared" si="1"/>
        <v>#REF!</v>
      </c>
    </row>
    <row r="486">
      <c r="A486" s="16">
        <v>240860.0</v>
      </c>
      <c r="B486" s="3" t="str">
        <f t="shared" si="1"/>
        <v>#REF!</v>
      </c>
    </row>
    <row r="487">
      <c r="A487" s="7">
        <v>41487.0</v>
      </c>
      <c r="B487" s="3" t="str">
        <f t="shared" si="1"/>
        <v>#REF!</v>
      </c>
    </row>
    <row r="488">
      <c r="A488" s="8">
        <v>107.81</v>
      </c>
      <c r="B488" s="3" t="str">
        <f t="shared" si="1"/>
        <v>#REF!</v>
      </c>
    </row>
    <row r="489">
      <c r="A489" s="8">
        <v>109.64</v>
      </c>
      <c r="B489" s="3" t="str">
        <f t="shared" si="1"/>
        <v>#REF!</v>
      </c>
    </row>
    <row r="490">
      <c r="A490" s="8">
        <v>107.52</v>
      </c>
      <c r="B490" s="3" t="str">
        <f t="shared" si="1"/>
        <v>#REF!</v>
      </c>
    </row>
    <row r="491">
      <c r="A491" s="8">
        <v>109.54</v>
      </c>
      <c r="B491" s="3" t="str">
        <f t="shared" si="1"/>
        <v>#REF!</v>
      </c>
    </row>
    <row r="492">
      <c r="A492" s="9">
        <f>+1.84</f>
        <v>1.84</v>
      </c>
      <c r="B492" s="3" t="str">
        <f t="shared" si="1"/>
        <v>#REF!</v>
      </c>
    </row>
    <row r="493">
      <c r="A493" s="9">
        <f>+1.71%</f>
        <v>0.0171</v>
      </c>
      <c r="B493" s="3" t="str">
        <f t="shared" si="1"/>
        <v>#REF!</v>
      </c>
    </row>
    <row r="494">
      <c r="A494" s="16">
        <v>234839.0</v>
      </c>
      <c r="B494" s="3" t="str">
        <f t="shared" si="1"/>
        <v>#REF!</v>
      </c>
    </row>
    <row r="495">
      <c r="A495" s="16">
        <v>233653.0</v>
      </c>
      <c r="B495" s="3" t="str">
        <f t="shared" si="1"/>
        <v>#REF!</v>
      </c>
    </row>
    <row r="496">
      <c r="A496" s="7">
        <v>41488.0</v>
      </c>
      <c r="B496" s="3" t="str">
        <f t="shared" si="1"/>
        <v>#REF!</v>
      </c>
    </row>
    <row r="497">
      <c r="A497" s="8">
        <v>109.52</v>
      </c>
      <c r="B497" s="3" t="str">
        <f t="shared" si="1"/>
        <v>#REF!</v>
      </c>
    </row>
    <row r="498">
      <c r="A498" s="8">
        <v>110.09</v>
      </c>
      <c r="B498" s="3" t="str">
        <f t="shared" si="1"/>
        <v>#REF!</v>
      </c>
    </row>
    <row r="499">
      <c r="A499" s="8">
        <v>108.38</v>
      </c>
      <c r="B499" s="3" t="str">
        <f t="shared" si="1"/>
        <v>#REF!</v>
      </c>
    </row>
    <row r="500">
      <c r="A500" s="8">
        <v>108.95</v>
      </c>
      <c r="B500" s="3" t="str">
        <f t="shared" si="1"/>
        <v>#REF!</v>
      </c>
    </row>
    <row r="501">
      <c r="A501" s="11">
        <v>-0.59</v>
      </c>
      <c r="B501" s="3" t="str">
        <f t="shared" si="1"/>
        <v>#REF!</v>
      </c>
    </row>
    <row r="502">
      <c r="A502" s="12">
        <v>-0.0054</v>
      </c>
      <c r="B502" s="3" t="str">
        <f t="shared" si="1"/>
        <v>#REF!</v>
      </c>
    </row>
    <row r="503">
      <c r="A503" s="17">
        <v>160760.0</v>
      </c>
      <c r="B503" s="3" t="str">
        <f t="shared" si="1"/>
        <v>#REF!</v>
      </c>
    </row>
    <row r="504">
      <c r="A504" s="17">
        <v>220315.0</v>
      </c>
      <c r="B504" s="3" t="str">
        <f t="shared" si="1"/>
        <v>#REF!</v>
      </c>
    </row>
    <row r="505">
      <c r="A505" s="7">
        <v>41491.0</v>
      </c>
      <c r="B505" s="3" t="str">
        <f t="shared" si="1"/>
        <v>#REF!</v>
      </c>
    </row>
    <row r="506">
      <c r="A506" s="8">
        <v>109.09</v>
      </c>
      <c r="B506" s="3" t="str">
        <f t="shared" si="1"/>
        <v>#REF!</v>
      </c>
    </row>
    <row r="507">
      <c r="A507" s="8">
        <v>109.44</v>
      </c>
      <c r="B507" s="3" t="str">
        <f t="shared" si="1"/>
        <v>#REF!</v>
      </c>
    </row>
    <row r="508">
      <c r="A508" s="8">
        <v>107.55</v>
      </c>
      <c r="B508" s="3" t="str">
        <f t="shared" si="1"/>
        <v>#REF!</v>
      </c>
    </row>
    <row r="509">
      <c r="A509" s="8">
        <v>108.7</v>
      </c>
      <c r="B509" s="3" t="str">
        <f t="shared" si="1"/>
        <v>#REF!</v>
      </c>
    </row>
    <row r="510">
      <c r="A510" s="11">
        <v>-0.25</v>
      </c>
      <c r="B510" s="3" t="str">
        <f t="shared" si="1"/>
        <v>#REF!</v>
      </c>
    </row>
    <row r="511">
      <c r="A511" s="12">
        <v>-0.0023</v>
      </c>
      <c r="B511" s="3" t="str">
        <f t="shared" si="1"/>
        <v>#REF!</v>
      </c>
    </row>
    <row r="512">
      <c r="A512" s="17">
        <v>168828.0</v>
      </c>
      <c r="B512" s="3" t="str">
        <f t="shared" si="1"/>
        <v>#REF!</v>
      </c>
    </row>
    <row r="513">
      <c r="A513" s="17">
        <v>217172.0</v>
      </c>
      <c r="B513" s="3" t="str">
        <f t="shared" si="1"/>
        <v>#REF!</v>
      </c>
    </row>
    <row r="514">
      <c r="A514" s="7">
        <v>41492.0</v>
      </c>
      <c r="B514" s="3" t="str">
        <f t="shared" si="1"/>
        <v>#REF!</v>
      </c>
    </row>
    <row r="515">
      <c r="A515" s="8">
        <v>108.74</v>
      </c>
      <c r="B515" s="3" t="str">
        <f t="shared" si="1"/>
        <v>#REF!</v>
      </c>
    </row>
    <row r="516">
      <c r="A516" s="8">
        <v>109.23</v>
      </c>
      <c r="B516" s="3" t="str">
        <f t="shared" si="1"/>
        <v>#REF!</v>
      </c>
    </row>
    <row r="517">
      <c r="A517" s="8">
        <v>107.46</v>
      </c>
      <c r="B517" s="3" t="str">
        <f t="shared" si="1"/>
        <v>#REF!</v>
      </c>
    </row>
    <row r="518">
      <c r="A518" s="8">
        <v>108.18</v>
      </c>
      <c r="B518" s="3" t="str">
        <f t="shared" si="1"/>
        <v>#REF!</v>
      </c>
    </row>
    <row r="519">
      <c r="A519" s="11">
        <v>-0.52</v>
      </c>
      <c r="B519" s="3" t="str">
        <f t="shared" si="1"/>
        <v>#REF!</v>
      </c>
    </row>
    <row r="520">
      <c r="A520" s="12">
        <v>-0.0048</v>
      </c>
      <c r="B520" s="3" t="str">
        <f t="shared" si="1"/>
        <v>#REF!</v>
      </c>
    </row>
    <row r="521">
      <c r="A521" s="17">
        <v>229142.0</v>
      </c>
      <c r="B521" s="3" t="str">
        <f t="shared" si="1"/>
        <v>#REF!</v>
      </c>
    </row>
    <row r="522">
      <c r="A522" s="17">
        <v>195181.0</v>
      </c>
      <c r="B522" s="3" t="str">
        <f t="shared" si="1"/>
        <v>#REF!</v>
      </c>
    </row>
    <row r="523">
      <c r="A523" s="7">
        <v>41493.0</v>
      </c>
      <c r="B523" s="3" t="str">
        <f t="shared" si="1"/>
        <v>#REF!</v>
      </c>
    </row>
    <row r="524">
      <c r="A524" s="8">
        <v>108.07</v>
      </c>
      <c r="B524" s="3" t="str">
        <f t="shared" si="1"/>
        <v>#REF!</v>
      </c>
    </row>
    <row r="525">
      <c r="A525" s="8">
        <v>108.16</v>
      </c>
      <c r="B525" s="3" t="str">
        <f t="shared" si="1"/>
        <v>#REF!</v>
      </c>
    </row>
    <row r="526">
      <c r="A526" s="8">
        <v>107.07</v>
      </c>
      <c r="B526" s="3" t="str">
        <f t="shared" si="1"/>
        <v>#REF!</v>
      </c>
    </row>
    <row r="527">
      <c r="A527" s="8">
        <v>107.44</v>
      </c>
      <c r="B527" s="3" t="str">
        <f t="shared" si="1"/>
        <v>#REF!</v>
      </c>
    </row>
    <row r="528">
      <c r="A528" s="11">
        <v>-0.74</v>
      </c>
      <c r="B528" s="3" t="str">
        <f t="shared" si="1"/>
        <v>#REF!</v>
      </c>
    </row>
    <row r="529">
      <c r="A529" s="12">
        <v>-0.0068</v>
      </c>
      <c r="B529" s="3" t="str">
        <f t="shared" si="1"/>
        <v>#REF!</v>
      </c>
    </row>
    <row r="530">
      <c r="A530" s="17">
        <v>208421.0</v>
      </c>
      <c r="B530" s="3" t="str">
        <f t="shared" si="1"/>
        <v>#REF!</v>
      </c>
    </row>
    <row r="531">
      <c r="A531" s="17">
        <v>171573.0</v>
      </c>
      <c r="B531" s="3" t="str">
        <f t="shared" si="1"/>
        <v>#REF!</v>
      </c>
    </row>
    <row r="532">
      <c r="A532" s="7">
        <v>41494.0</v>
      </c>
      <c r="B532" s="3" t="str">
        <f t="shared" si="1"/>
        <v>#REF!</v>
      </c>
    </row>
    <row r="533">
      <c r="A533" s="8">
        <v>107.39</v>
      </c>
      <c r="B533" s="3" t="str">
        <f t="shared" si="1"/>
        <v>#REF!</v>
      </c>
    </row>
    <row r="534">
      <c r="A534" s="8">
        <v>107.86</v>
      </c>
      <c r="B534" s="3" t="str">
        <f t="shared" si="1"/>
        <v>#REF!</v>
      </c>
    </row>
    <row r="535">
      <c r="A535" s="8">
        <v>105.85</v>
      </c>
      <c r="B535" s="3" t="str">
        <f t="shared" si="1"/>
        <v>#REF!</v>
      </c>
    </row>
    <row r="536">
      <c r="A536" s="8">
        <v>106.68</v>
      </c>
      <c r="B536" s="3" t="str">
        <f t="shared" si="1"/>
        <v>#REF!</v>
      </c>
    </row>
    <row r="537">
      <c r="A537" s="11">
        <v>-0.76</v>
      </c>
      <c r="B537" s="3" t="str">
        <f t="shared" si="1"/>
        <v>#REF!</v>
      </c>
    </row>
    <row r="538">
      <c r="A538" s="12">
        <v>-0.0071</v>
      </c>
      <c r="B538" s="3" t="str">
        <f t="shared" si="1"/>
        <v>#REF!</v>
      </c>
    </row>
    <row r="539">
      <c r="A539" s="17">
        <v>175726.0</v>
      </c>
      <c r="B539" s="3" t="str">
        <f t="shared" si="1"/>
        <v>#REF!</v>
      </c>
    </row>
    <row r="540">
      <c r="A540" s="17">
        <v>141394.0</v>
      </c>
      <c r="B540" s="3" t="str">
        <f t="shared" si="1"/>
        <v>#REF!</v>
      </c>
    </row>
    <row r="541">
      <c r="A541" s="7">
        <v>41495.0</v>
      </c>
      <c r="B541" s="3" t="str">
        <f t="shared" si="1"/>
        <v>#REF!</v>
      </c>
    </row>
    <row r="542">
      <c r="A542" s="8">
        <v>106.81</v>
      </c>
      <c r="B542" s="3" t="str">
        <f t="shared" si="1"/>
        <v>#REF!</v>
      </c>
    </row>
    <row r="543">
      <c r="A543" s="8">
        <v>108.32</v>
      </c>
      <c r="B543" s="3" t="str">
        <f t="shared" si="1"/>
        <v>#REF!</v>
      </c>
    </row>
    <row r="544">
      <c r="A544" s="8">
        <v>106.6</v>
      </c>
      <c r="B544" s="3" t="str">
        <f t="shared" si="1"/>
        <v>#REF!</v>
      </c>
    </row>
    <row r="545">
      <c r="A545" s="8">
        <v>108.22</v>
      </c>
      <c r="B545" s="3" t="str">
        <f t="shared" si="1"/>
        <v>#REF!</v>
      </c>
    </row>
    <row r="546">
      <c r="A546" s="9">
        <f>+1.54</f>
        <v>1.54</v>
      </c>
      <c r="B546" s="3" t="str">
        <f t="shared" si="1"/>
        <v>#REF!</v>
      </c>
    </row>
    <row r="547">
      <c r="A547" s="9">
        <f>+1.44%</f>
        <v>0.0144</v>
      </c>
      <c r="B547" s="3" t="str">
        <f t="shared" si="1"/>
        <v>#REF!</v>
      </c>
    </row>
    <row r="548">
      <c r="A548" s="16">
        <v>148430.0</v>
      </c>
      <c r="B548" s="3" t="str">
        <f t="shared" si="1"/>
        <v>#REF!</v>
      </c>
    </row>
    <row r="549">
      <c r="A549" s="16">
        <v>119894.0</v>
      </c>
      <c r="B549" s="3" t="str">
        <f t="shared" si="1"/>
        <v>#REF!</v>
      </c>
    </row>
    <row r="550">
      <c r="A550" s="7">
        <v>41498.0</v>
      </c>
      <c r="B550" s="3" t="str">
        <f t="shared" si="1"/>
        <v>#REF!</v>
      </c>
    </row>
    <row r="551">
      <c r="A551" s="8">
        <v>108.13</v>
      </c>
      <c r="B551" s="3" t="str">
        <f t="shared" si="1"/>
        <v>#REF!</v>
      </c>
    </row>
    <row r="552">
      <c r="A552" s="8">
        <v>109.13</v>
      </c>
      <c r="B552" s="3" t="str">
        <f t="shared" si="1"/>
        <v>#REF!</v>
      </c>
    </row>
    <row r="553">
      <c r="A553" s="8">
        <v>107.43</v>
      </c>
      <c r="B553" s="3" t="str">
        <f t="shared" si="1"/>
        <v>#REF!</v>
      </c>
    </row>
    <row r="554">
      <c r="A554" s="8">
        <v>108.97</v>
      </c>
      <c r="B554" s="3" t="str">
        <f t="shared" si="1"/>
        <v>#REF!</v>
      </c>
    </row>
    <row r="555">
      <c r="A555" s="9">
        <f>+0.75</f>
        <v>0.75</v>
      </c>
      <c r="B555" s="3" t="str">
        <f t="shared" si="1"/>
        <v>#REF!</v>
      </c>
    </row>
    <row r="556">
      <c r="A556" s="9">
        <f>+0.69%</f>
        <v>0.0069</v>
      </c>
      <c r="B556" s="3" t="str">
        <f t="shared" si="1"/>
        <v>#REF!</v>
      </c>
    </row>
    <row r="557">
      <c r="A557" s="16">
        <v>147830.0</v>
      </c>
      <c r="B557" s="3" t="str">
        <f t="shared" si="1"/>
        <v>#REF!</v>
      </c>
    </row>
    <row r="558">
      <c r="A558" s="16">
        <v>89028.0</v>
      </c>
      <c r="B558" s="3" t="str">
        <f t="shared" si="1"/>
        <v>#REF!</v>
      </c>
    </row>
    <row r="559">
      <c r="A559" s="7">
        <v>41499.0</v>
      </c>
      <c r="B559" s="3" t="str">
        <f t="shared" si="1"/>
        <v>#REF!</v>
      </c>
    </row>
    <row r="560">
      <c r="A560" s="8">
        <v>109.08</v>
      </c>
      <c r="B560" s="3" t="str">
        <f t="shared" si="1"/>
        <v>#REF!</v>
      </c>
    </row>
    <row r="561">
      <c r="A561" s="8">
        <v>110.06</v>
      </c>
      <c r="B561" s="3" t="str">
        <f t="shared" si="1"/>
        <v>#REF!</v>
      </c>
    </row>
    <row r="562">
      <c r="A562" s="8">
        <v>108.95</v>
      </c>
      <c r="B562" s="3" t="str">
        <f t="shared" si="1"/>
        <v>#REF!</v>
      </c>
    </row>
    <row r="563">
      <c r="A563" s="8">
        <v>109.82</v>
      </c>
      <c r="B563" s="3" t="str">
        <f t="shared" si="1"/>
        <v>#REF!</v>
      </c>
    </row>
    <row r="564">
      <c r="A564" s="9">
        <f>+0.85</f>
        <v>0.85</v>
      </c>
      <c r="B564" s="3" t="str">
        <f t="shared" si="1"/>
        <v>#REF!</v>
      </c>
    </row>
    <row r="565">
      <c r="A565" s="9">
        <f>+0.78%</f>
        <v>0.0078</v>
      </c>
      <c r="B565" s="3" t="str">
        <f t="shared" si="1"/>
        <v>#REF!</v>
      </c>
    </row>
    <row r="566">
      <c r="A566" s="16">
        <v>112230.0</v>
      </c>
      <c r="B566" s="3" t="str">
        <f t="shared" si="1"/>
        <v>#REF!</v>
      </c>
    </row>
    <row r="567">
      <c r="A567" s="16">
        <v>62768.0</v>
      </c>
      <c r="B567" s="3" t="str">
        <f t="shared" si="1"/>
        <v>#REF!</v>
      </c>
    </row>
    <row r="568">
      <c r="A568" s="7">
        <v>41500.0</v>
      </c>
      <c r="B568" s="3" t="str">
        <f t="shared" si="1"/>
        <v>#REF!</v>
      </c>
    </row>
    <row r="569">
      <c r="A569" s="8">
        <v>109.51</v>
      </c>
      <c r="B569" s="3" t="str">
        <f t="shared" si="1"/>
        <v>#REF!</v>
      </c>
    </row>
    <row r="570">
      <c r="A570" s="8">
        <v>110.36</v>
      </c>
      <c r="B570" s="3" t="str">
        <f t="shared" si="1"/>
        <v>#REF!</v>
      </c>
    </row>
    <row r="571">
      <c r="A571" s="8">
        <v>109.05</v>
      </c>
      <c r="B571" s="3" t="str">
        <f t="shared" si="1"/>
        <v>#REF!</v>
      </c>
    </row>
    <row r="572">
      <c r="A572" s="8">
        <v>110.2</v>
      </c>
      <c r="B572" s="3" t="str">
        <f t="shared" si="1"/>
        <v>#REF!</v>
      </c>
    </row>
    <row r="573">
      <c r="A573" s="9">
        <f>+0.38</f>
        <v>0.38</v>
      </c>
      <c r="B573" s="3" t="str">
        <f t="shared" si="1"/>
        <v>#REF!</v>
      </c>
    </row>
    <row r="574">
      <c r="A574" s="9">
        <f>+0.35%</f>
        <v>0.0035</v>
      </c>
      <c r="B574" s="3" t="str">
        <f t="shared" si="1"/>
        <v>#REF!</v>
      </c>
    </row>
    <row r="575">
      <c r="A575" s="16">
        <v>97927.0</v>
      </c>
      <c r="B575" s="3" t="str">
        <f t="shared" si="1"/>
        <v>#REF!</v>
      </c>
    </row>
    <row r="576">
      <c r="A576" s="16">
        <v>39477.0</v>
      </c>
      <c r="B576" s="3" t="str">
        <f t="shared" si="1"/>
        <v>#REF!</v>
      </c>
    </row>
    <row r="577">
      <c r="A577" s="7">
        <v>41501.0</v>
      </c>
      <c r="B577" s="3" t="str">
        <f t="shared" si="1"/>
        <v>#REF!</v>
      </c>
    </row>
    <row r="578">
      <c r="A578" s="8">
        <v>110.35</v>
      </c>
      <c r="B578" s="3" t="str">
        <f t="shared" si="1"/>
        <v>#REF!</v>
      </c>
    </row>
    <row r="579">
      <c r="A579" s="8">
        <v>111.53</v>
      </c>
      <c r="B579" s="3" t="str">
        <f t="shared" si="1"/>
        <v>#REF!</v>
      </c>
    </row>
    <row r="580">
      <c r="A580" s="8">
        <v>110.35</v>
      </c>
      <c r="B580" s="3" t="str">
        <f t="shared" si="1"/>
        <v>#REF!</v>
      </c>
    </row>
    <row r="581">
      <c r="A581" s="8">
        <v>111.11</v>
      </c>
      <c r="B581" s="3" t="str">
        <f t="shared" si="1"/>
        <v>#REF!</v>
      </c>
    </row>
    <row r="582">
      <c r="A582" s="9">
        <f>+0.91</f>
        <v>0.91</v>
      </c>
      <c r="B582" s="3" t="str">
        <f t="shared" si="1"/>
        <v>#REF!</v>
      </c>
    </row>
    <row r="583">
      <c r="A583" s="9">
        <f>+0.83%</f>
        <v>0.0083</v>
      </c>
      <c r="B583" s="3" t="str">
        <f t="shared" si="1"/>
        <v>#REF!</v>
      </c>
    </row>
    <row r="584">
      <c r="A584" s="16">
        <v>19265.0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41443</v>
      </c>
      <c r="C3" s="3">
        <v>104.91</v>
      </c>
      <c r="D3" s="3">
        <v>105.55</v>
      </c>
      <c r="E3" s="3">
        <v>104.48</v>
      </c>
      <c r="F3" s="3">
        <v>105.39</v>
      </c>
      <c r="G3" s="3">
        <v>0.62</v>
      </c>
      <c r="H3" s="3">
        <v>0.0059</v>
      </c>
      <c r="I3" s="15">
        <v>34017.0</v>
      </c>
      <c r="J3" s="15">
        <v>120987.0</v>
      </c>
    </row>
    <row r="4">
      <c r="A4" s="4" t="s">
        <v>4</v>
      </c>
      <c r="B4" s="5">
        <f t="shared" si="1"/>
        <v>41444</v>
      </c>
      <c r="C4" s="3">
        <v>105.36</v>
      </c>
      <c r="D4" s="3">
        <v>105.93</v>
      </c>
      <c r="E4" s="3">
        <v>104.81</v>
      </c>
      <c r="F4" s="3">
        <v>105.45</v>
      </c>
      <c r="G4" s="3">
        <v>0.06</v>
      </c>
      <c r="H4" s="3">
        <v>6.0E-4</v>
      </c>
      <c r="I4" s="15">
        <v>47165.0</v>
      </c>
      <c r="J4" s="15">
        <v>118288.0</v>
      </c>
    </row>
    <row r="5">
      <c r="A5" s="4" t="s">
        <v>5</v>
      </c>
      <c r="B5" s="5">
        <f t="shared" si="1"/>
        <v>41445</v>
      </c>
      <c r="C5" s="3">
        <v>104.8</v>
      </c>
      <c r="D5" s="3">
        <v>104.82</v>
      </c>
      <c r="E5" s="3">
        <v>101.0</v>
      </c>
      <c r="F5" s="3">
        <v>101.43</v>
      </c>
      <c r="G5" s="3">
        <v>-4.02</v>
      </c>
      <c r="H5" s="6">
        <v>-0.0381</v>
      </c>
      <c r="I5" s="15">
        <v>61035.0</v>
      </c>
      <c r="J5" s="15">
        <v>116308.0</v>
      </c>
    </row>
    <row r="6">
      <c r="A6" s="4" t="s">
        <v>6</v>
      </c>
      <c r="B6" s="5">
        <f t="shared" si="1"/>
        <v>41446</v>
      </c>
      <c r="C6" s="3">
        <v>101.29</v>
      </c>
      <c r="D6" s="3">
        <v>102.35</v>
      </c>
      <c r="E6" s="3">
        <v>99.32</v>
      </c>
      <c r="F6" s="3">
        <v>100.14</v>
      </c>
      <c r="G6" s="3">
        <v>-1.29</v>
      </c>
      <c r="H6" s="6">
        <v>-0.0127</v>
      </c>
      <c r="I6" s="15">
        <v>38002.0</v>
      </c>
      <c r="J6" s="15">
        <v>117555.0</v>
      </c>
    </row>
    <row r="7">
      <c r="A7" s="4" t="s">
        <v>7</v>
      </c>
      <c r="B7" s="5">
        <f t="shared" si="1"/>
        <v>41449</v>
      </c>
      <c r="C7" s="3">
        <v>99.84</v>
      </c>
      <c r="D7" s="3">
        <v>100.9</v>
      </c>
      <c r="E7" s="3">
        <v>99.0</v>
      </c>
      <c r="F7" s="3">
        <v>100.42</v>
      </c>
      <c r="G7" s="3">
        <v>0.28</v>
      </c>
      <c r="H7" s="3">
        <v>0.0028000000000000004</v>
      </c>
      <c r="I7" s="15">
        <v>53269.0</v>
      </c>
      <c r="J7" s="15">
        <v>121536.0</v>
      </c>
    </row>
    <row r="8">
      <c r="A8" s="4" t="s">
        <v>8</v>
      </c>
      <c r="B8" s="5">
        <f t="shared" si="1"/>
        <v>41450</v>
      </c>
      <c r="C8" s="3">
        <v>100.09</v>
      </c>
      <c r="D8" s="3">
        <v>101.27</v>
      </c>
      <c r="E8" s="3">
        <v>99.94</v>
      </c>
      <c r="F8" s="3">
        <v>100.52</v>
      </c>
      <c r="G8" s="3">
        <v>0.1</v>
      </c>
      <c r="H8" s="3">
        <v>0.001</v>
      </c>
      <c r="I8" s="15">
        <v>35808.0</v>
      </c>
      <c r="J8" s="15">
        <v>123452.0</v>
      </c>
    </row>
    <row r="9">
      <c r="A9" s="4" t="s">
        <v>9</v>
      </c>
      <c r="B9" s="5">
        <f t="shared" si="1"/>
        <v>41451</v>
      </c>
      <c r="C9" s="3">
        <v>100.29</v>
      </c>
      <c r="D9" s="3">
        <v>101.13</v>
      </c>
      <c r="E9" s="3">
        <v>99.58</v>
      </c>
      <c r="F9" s="3">
        <v>100.93</v>
      </c>
      <c r="G9" s="3">
        <v>0.41</v>
      </c>
      <c r="H9" s="3">
        <v>0.0040999999999999995</v>
      </c>
      <c r="I9" s="15">
        <v>38870.0</v>
      </c>
      <c r="J9" s="15">
        <v>126441.0</v>
      </c>
    </row>
    <row r="10">
      <c r="A10" s="7">
        <v>41443.0</v>
      </c>
      <c r="B10" s="5">
        <f t="shared" si="1"/>
        <v>41452</v>
      </c>
      <c r="C10" s="3">
        <v>101.16</v>
      </c>
      <c r="D10" s="3">
        <v>102.52</v>
      </c>
      <c r="E10" s="3">
        <v>101.04</v>
      </c>
      <c r="F10" s="3">
        <v>102.0</v>
      </c>
      <c r="G10" s="3">
        <v>1.07</v>
      </c>
      <c r="H10" s="3">
        <v>0.0106</v>
      </c>
      <c r="I10" s="15">
        <v>35379.0</v>
      </c>
      <c r="J10" s="15">
        <v>128843.0</v>
      </c>
    </row>
    <row r="11">
      <c r="A11" s="8">
        <v>104.91</v>
      </c>
      <c r="B11" s="5">
        <f t="shared" si="1"/>
        <v>41453</v>
      </c>
      <c r="C11" s="3">
        <v>101.65</v>
      </c>
      <c r="D11" s="3">
        <v>102.57</v>
      </c>
      <c r="E11" s="3">
        <v>101.0</v>
      </c>
      <c r="F11" s="3">
        <v>101.26</v>
      </c>
      <c r="G11" s="3">
        <v>-0.74</v>
      </c>
      <c r="H11" s="6">
        <v>-0.0073</v>
      </c>
      <c r="I11" s="15">
        <v>46677.0</v>
      </c>
      <c r="J11" s="15">
        <v>135909.0</v>
      </c>
    </row>
    <row r="12">
      <c r="A12" s="8">
        <v>105.55</v>
      </c>
      <c r="B12" s="5">
        <f t="shared" si="1"/>
        <v>41456</v>
      </c>
      <c r="C12" s="3">
        <v>101.17</v>
      </c>
      <c r="D12" s="3">
        <v>102.69</v>
      </c>
      <c r="E12" s="3">
        <v>100.76</v>
      </c>
      <c r="F12" s="3">
        <v>101.98</v>
      </c>
      <c r="G12" s="3">
        <v>0.72</v>
      </c>
      <c r="H12" s="3">
        <v>0.0070999999999999995</v>
      </c>
      <c r="I12" s="15">
        <v>57769.0</v>
      </c>
      <c r="J12" s="15">
        <v>142910.0</v>
      </c>
    </row>
    <row r="13">
      <c r="A13" s="8">
        <v>104.48</v>
      </c>
      <c r="B13" s="5">
        <f t="shared" si="1"/>
        <v>41457</v>
      </c>
      <c r="C13" s="3">
        <v>102.04</v>
      </c>
      <c r="D13" s="3">
        <v>103.05</v>
      </c>
      <c r="E13" s="3">
        <v>101.89</v>
      </c>
      <c r="F13" s="3">
        <v>102.94</v>
      </c>
      <c r="G13" s="3">
        <v>0.96</v>
      </c>
      <c r="H13" s="3">
        <v>0.009399999999999999</v>
      </c>
      <c r="I13" s="15">
        <v>62401.0</v>
      </c>
      <c r="J13" s="15">
        <v>148923.0</v>
      </c>
    </row>
    <row r="14">
      <c r="A14" s="8">
        <v>105.39</v>
      </c>
      <c r="B14" s="5">
        <f t="shared" si="1"/>
        <v>41458</v>
      </c>
      <c r="C14" s="3">
        <v>103.11</v>
      </c>
      <c r="D14" s="3">
        <v>104.84</v>
      </c>
      <c r="E14" s="3">
        <v>103.11</v>
      </c>
      <c r="F14" s="3">
        <v>104.67</v>
      </c>
      <c r="G14" s="3">
        <v>1.73</v>
      </c>
      <c r="H14" s="3">
        <v>0.0168</v>
      </c>
      <c r="I14" s="15">
        <v>94660.0</v>
      </c>
      <c r="J14" s="15">
        <v>145017.0</v>
      </c>
    </row>
    <row r="15">
      <c r="A15" s="9">
        <f>+0.62</f>
        <v>0.62</v>
      </c>
      <c r="B15" s="5">
        <f t="shared" si="1"/>
        <v>41459</v>
      </c>
      <c r="C15" s="3">
        <v>104.62</v>
      </c>
      <c r="D15" s="3">
        <v>104.84</v>
      </c>
      <c r="E15" s="3">
        <v>103.73</v>
      </c>
      <c r="F15" s="3">
        <v>104.24</v>
      </c>
      <c r="G15" s="3">
        <v>-0.43</v>
      </c>
      <c r="H15" s="6">
        <v>-0.0041</v>
      </c>
      <c r="I15" s="15">
        <v>25067.0</v>
      </c>
      <c r="J15" s="15">
        <v>147782.0</v>
      </c>
    </row>
    <row r="16">
      <c r="A16" s="9">
        <f>+0.59%</f>
        <v>0.0059</v>
      </c>
      <c r="B16" s="5">
        <f t="shared" si="1"/>
        <v>41460</v>
      </c>
      <c r="C16" s="3">
        <v>104.22</v>
      </c>
      <c r="D16" s="3">
        <v>106.37</v>
      </c>
      <c r="E16" s="3">
        <v>104.15</v>
      </c>
      <c r="F16" s="3">
        <v>106.24</v>
      </c>
      <c r="G16" s="3">
        <v>2.0</v>
      </c>
      <c r="H16" s="3">
        <v>0.0192</v>
      </c>
      <c r="I16" s="15">
        <v>101122.0</v>
      </c>
      <c r="J16" s="15">
        <v>155272.0</v>
      </c>
    </row>
    <row r="17">
      <c r="A17" s="16">
        <v>34017.0</v>
      </c>
      <c r="B17" s="5">
        <f t="shared" si="1"/>
        <v>41463</v>
      </c>
      <c r="C17" s="3">
        <v>106.5</v>
      </c>
      <c r="D17" s="3">
        <v>106.57</v>
      </c>
      <c r="E17" s="3">
        <v>105.39</v>
      </c>
      <c r="F17" s="3">
        <v>106.02</v>
      </c>
      <c r="G17" s="3">
        <v>-0.22</v>
      </c>
      <c r="H17" s="6">
        <v>-0.0021</v>
      </c>
      <c r="I17" s="15">
        <v>78628.0</v>
      </c>
      <c r="J17" s="15">
        <v>164032.0</v>
      </c>
    </row>
    <row r="18">
      <c r="A18" s="16">
        <v>120987.0</v>
      </c>
      <c r="B18" s="5">
        <f t="shared" si="1"/>
        <v>41464</v>
      </c>
      <c r="C18" s="3">
        <v>105.81</v>
      </c>
      <c r="D18" s="3">
        <v>106.8</v>
      </c>
      <c r="E18" s="3">
        <v>105.49</v>
      </c>
      <c r="F18" s="3">
        <v>106.45</v>
      </c>
      <c r="G18" s="3">
        <v>0.43</v>
      </c>
      <c r="H18" s="3">
        <v>0.0040999999999999995</v>
      </c>
      <c r="I18" s="15">
        <v>87054.0</v>
      </c>
      <c r="J18" s="15">
        <v>175304.0</v>
      </c>
    </row>
    <row r="19">
      <c r="A19" s="7">
        <v>41444.0</v>
      </c>
      <c r="B19" s="5">
        <f t="shared" si="1"/>
        <v>41465</v>
      </c>
      <c r="C19" s="3">
        <v>106.65</v>
      </c>
      <c r="D19" s="3">
        <v>107.2</v>
      </c>
      <c r="E19" s="3">
        <v>106.26</v>
      </c>
      <c r="F19" s="3">
        <v>106.97</v>
      </c>
      <c r="G19" s="3">
        <v>0.52</v>
      </c>
      <c r="H19" s="3">
        <v>0.0049</v>
      </c>
      <c r="I19" s="15">
        <v>106108.0</v>
      </c>
      <c r="J19" s="15">
        <v>197083.0</v>
      </c>
    </row>
    <row r="20">
      <c r="A20" s="8">
        <v>105.36</v>
      </c>
      <c r="B20" s="5">
        <f t="shared" si="1"/>
        <v>41466</v>
      </c>
      <c r="C20" s="3">
        <v>106.73</v>
      </c>
      <c r="D20" s="3">
        <v>107.33</v>
      </c>
      <c r="E20" s="3">
        <v>105.8</v>
      </c>
      <c r="F20" s="3">
        <v>106.42</v>
      </c>
      <c r="G20" s="3">
        <v>-0.55</v>
      </c>
      <c r="H20" s="6">
        <v>-0.0051</v>
      </c>
      <c r="I20" s="15">
        <v>105139.0</v>
      </c>
      <c r="J20" s="15">
        <v>203778.0</v>
      </c>
    </row>
    <row r="21">
      <c r="A21" s="8">
        <v>105.93</v>
      </c>
      <c r="B21" s="5">
        <f t="shared" si="1"/>
        <v>41467</v>
      </c>
      <c r="C21" s="3">
        <v>106.02</v>
      </c>
      <c r="D21" s="3">
        <v>107.5</v>
      </c>
      <c r="E21" s="3">
        <v>106.0</v>
      </c>
      <c r="F21" s="3">
        <v>107.27</v>
      </c>
      <c r="G21" s="3">
        <v>0.85</v>
      </c>
      <c r="H21" s="3">
        <v>0.008</v>
      </c>
      <c r="I21" s="15">
        <v>87593.0</v>
      </c>
      <c r="J21" s="15">
        <v>213501.0</v>
      </c>
    </row>
    <row r="22">
      <c r="A22" s="8">
        <v>104.81</v>
      </c>
      <c r="B22" s="5">
        <f t="shared" si="1"/>
        <v>41470</v>
      </c>
      <c r="C22" s="3">
        <v>107.29</v>
      </c>
      <c r="D22" s="3">
        <v>107.55</v>
      </c>
      <c r="E22" s="3">
        <v>106.44</v>
      </c>
      <c r="F22" s="3">
        <v>107.31</v>
      </c>
      <c r="G22" s="3">
        <v>0.04</v>
      </c>
      <c r="H22" s="3">
        <v>4.0E-4</v>
      </c>
      <c r="I22" s="15">
        <v>69095.0</v>
      </c>
      <c r="J22" s="15">
        <v>213591.0</v>
      </c>
    </row>
    <row r="23">
      <c r="A23" s="8">
        <v>105.45</v>
      </c>
      <c r="B23" s="5">
        <f t="shared" si="1"/>
        <v>41471</v>
      </c>
      <c r="C23" s="3">
        <v>107.35</v>
      </c>
      <c r="D23" s="3">
        <v>107.92</v>
      </c>
      <c r="E23" s="3">
        <v>106.93</v>
      </c>
      <c r="F23" s="3">
        <v>107.36</v>
      </c>
      <c r="G23" s="3">
        <v>0.05</v>
      </c>
      <c r="H23" s="3">
        <v>5.0E-4</v>
      </c>
      <c r="I23" s="15">
        <v>92726.0</v>
      </c>
      <c r="J23" s="15">
        <v>224177.0</v>
      </c>
    </row>
    <row r="24">
      <c r="A24" s="9">
        <f>+0.06</f>
        <v>0.06</v>
      </c>
      <c r="B24" s="5">
        <f t="shared" si="1"/>
        <v>41472</v>
      </c>
      <c r="C24" s="3">
        <v>107.12</v>
      </c>
      <c r="D24" s="3">
        <v>107.99</v>
      </c>
      <c r="E24" s="3">
        <v>106.57</v>
      </c>
      <c r="F24" s="3">
        <v>107.87</v>
      </c>
      <c r="G24" s="3">
        <v>0.51</v>
      </c>
      <c r="H24" s="3">
        <v>0.0048</v>
      </c>
      <c r="I24" s="15">
        <v>76165.0</v>
      </c>
      <c r="J24" s="15">
        <v>230814.0</v>
      </c>
    </row>
    <row r="25">
      <c r="A25" s="9">
        <f>+0.06%</f>
        <v>0.0006</v>
      </c>
      <c r="B25" s="5">
        <f t="shared" si="1"/>
        <v>41473</v>
      </c>
      <c r="C25" s="3">
        <v>107.86</v>
      </c>
      <c r="D25" s="3">
        <v>108.08</v>
      </c>
      <c r="E25" s="3">
        <v>107.32</v>
      </c>
      <c r="F25" s="3">
        <v>107.93</v>
      </c>
      <c r="G25" s="3">
        <v>0.06</v>
      </c>
      <c r="H25" s="3">
        <v>6.0E-4</v>
      </c>
      <c r="I25" s="15">
        <v>73789.0</v>
      </c>
      <c r="J25" s="15">
        <v>229012.0</v>
      </c>
    </row>
    <row r="26">
      <c r="A26" s="16">
        <v>47165.0</v>
      </c>
      <c r="B26" s="5">
        <f t="shared" si="1"/>
        <v>41474</v>
      </c>
      <c r="C26" s="3">
        <v>107.93</v>
      </c>
      <c r="D26" s="3">
        <v>108.33</v>
      </c>
      <c r="E26" s="3">
        <v>106.16</v>
      </c>
      <c r="F26" s="3">
        <v>107.21</v>
      </c>
      <c r="G26" s="3">
        <v>-0.72</v>
      </c>
      <c r="H26" s="6">
        <v>-0.0067</v>
      </c>
      <c r="I26" s="15">
        <v>90438.0</v>
      </c>
      <c r="J26" s="15">
        <v>225567.0</v>
      </c>
    </row>
    <row r="27">
      <c r="A27" s="16">
        <v>118288.0</v>
      </c>
      <c r="B27" s="5">
        <f t="shared" si="1"/>
        <v>41477</v>
      </c>
      <c r="C27" s="3">
        <v>107.43</v>
      </c>
      <c r="D27" s="3">
        <v>107.8</v>
      </c>
      <c r="E27" s="3">
        <v>106.66</v>
      </c>
      <c r="F27" s="3">
        <v>107.21</v>
      </c>
      <c r="G27" s="3" t="s">
        <v>10</v>
      </c>
      <c r="H27" s="3" t="s">
        <v>10</v>
      </c>
      <c r="I27" s="15">
        <v>77803.0</v>
      </c>
      <c r="J27" s="15">
        <v>225570.0</v>
      </c>
    </row>
    <row r="28">
      <c r="A28" s="7">
        <v>41445.0</v>
      </c>
      <c r="B28" s="5">
        <f t="shared" si="1"/>
        <v>41478</v>
      </c>
      <c r="C28" s="3">
        <v>107.26</v>
      </c>
      <c r="D28" s="3">
        <v>107.72</v>
      </c>
      <c r="E28" s="3">
        <v>106.65</v>
      </c>
      <c r="F28" s="3">
        <v>107.52</v>
      </c>
      <c r="G28" s="3">
        <v>0.31</v>
      </c>
      <c r="H28" s="3">
        <v>0.0029</v>
      </c>
      <c r="I28" s="15">
        <v>95100.0</v>
      </c>
      <c r="J28" s="15">
        <v>229156.0</v>
      </c>
    </row>
    <row r="29">
      <c r="A29" s="8">
        <v>104.8</v>
      </c>
      <c r="B29" s="5">
        <f t="shared" si="1"/>
        <v>41479</v>
      </c>
      <c r="C29" s="3">
        <v>107.58</v>
      </c>
      <c r="D29" s="3">
        <v>107.69</v>
      </c>
      <c r="E29" s="3">
        <v>105.53</v>
      </c>
      <c r="F29" s="3">
        <v>106.38</v>
      </c>
      <c r="G29" s="3">
        <v>-1.14</v>
      </c>
      <c r="H29" s="6">
        <v>-0.0106</v>
      </c>
      <c r="I29" s="15">
        <v>86945.0</v>
      </c>
      <c r="J29" s="15">
        <v>231796.0</v>
      </c>
    </row>
    <row r="30">
      <c r="A30" s="8">
        <v>104.82</v>
      </c>
      <c r="B30" s="5">
        <f t="shared" si="1"/>
        <v>41480</v>
      </c>
      <c r="C30" s="3">
        <v>106.03</v>
      </c>
      <c r="D30" s="3">
        <v>107.03</v>
      </c>
      <c r="E30" s="3">
        <v>105.77</v>
      </c>
      <c r="F30" s="3">
        <v>106.81</v>
      </c>
      <c r="G30" s="3">
        <v>0.43</v>
      </c>
      <c r="H30" s="3">
        <v>0.004</v>
      </c>
      <c r="I30" s="15">
        <v>85448.0</v>
      </c>
      <c r="J30" s="15">
        <v>228684.0</v>
      </c>
    </row>
    <row r="31">
      <c r="A31" s="8">
        <v>101.0</v>
      </c>
      <c r="B31" s="5">
        <f t="shared" si="1"/>
        <v>41481</v>
      </c>
      <c r="C31" s="3">
        <v>106.77</v>
      </c>
      <c r="D31" s="3">
        <v>106.93</v>
      </c>
      <c r="E31" s="3">
        <v>105.7</v>
      </c>
      <c r="F31" s="3">
        <v>106.29</v>
      </c>
      <c r="G31" s="3">
        <v>-0.52</v>
      </c>
      <c r="H31" s="6">
        <v>-0.0049</v>
      </c>
      <c r="I31" s="15">
        <v>56272.0</v>
      </c>
      <c r="J31" s="15">
        <v>226763.0</v>
      </c>
    </row>
    <row r="32">
      <c r="A32" s="8">
        <v>101.43</v>
      </c>
      <c r="B32" s="5">
        <f t="shared" si="1"/>
        <v>41484</v>
      </c>
      <c r="C32" s="3">
        <v>106.31</v>
      </c>
      <c r="D32" s="3">
        <v>106.97</v>
      </c>
      <c r="E32" s="3">
        <v>105.76</v>
      </c>
      <c r="F32" s="3">
        <v>106.57</v>
      </c>
      <c r="G32" s="3">
        <v>0.28</v>
      </c>
      <c r="H32" s="3">
        <v>0.0026</v>
      </c>
      <c r="I32" s="15">
        <v>96082.0</v>
      </c>
      <c r="J32" s="15">
        <v>231218.0</v>
      </c>
    </row>
    <row r="33">
      <c r="A33" s="11">
        <v>-4.02</v>
      </c>
      <c r="B33" s="5">
        <f t="shared" si="1"/>
        <v>41485</v>
      </c>
      <c r="C33" s="3">
        <v>106.56</v>
      </c>
      <c r="D33" s="3">
        <v>106.66</v>
      </c>
      <c r="E33" s="3">
        <v>105.75</v>
      </c>
      <c r="F33" s="3">
        <v>106.12</v>
      </c>
      <c r="G33" s="3">
        <v>-0.45</v>
      </c>
      <c r="H33" s="6">
        <v>-0.0042</v>
      </c>
      <c r="I33" s="15">
        <v>86000.0</v>
      </c>
      <c r="J33" s="15">
        <v>232611.0</v>
      </c>
    </row>
    <row r="34">
      <c r="A34" s="12">
        <v>-0.0381</v>
      </c>
      <c r="B34" s="5">
        <f t="shared" si="1"/>
        <v>41486</v>
      </c>
      <c r="C34" s="3">
        <v>106.04</v>
      </c>
      <c r="D34" s="3">
        <v>107.14</v>
      </c>
      <c r="E34" s="3">
        <v>105.0</v>
      </c>
      <c r="F34" s="3">
        <v>106.91</v>
      </c>
      <c r="G34" s="3">
        <v>0.79</v>
      </c>
      <c r="H34" s="3">
        <v>0.0074</v>
      </c>
      <c r="I34" s="15">
        <v>123850.0</v>
      </c>
      <c r="J34" s="15">
        <v>238916.0</v>
      </c>
    </row>
    <row r="35">
      <c r="A35" s="17">
        <v>61035.0</v>
      </c>
      <c r="B35" s="5">
        <f t="shared" si="1"/>
        <v>41487</v>
      </c>
      <c r="C35" s="3">
        <v>106.91</v>
      </c>
      <c r="D35" s="3">
        <v>108.74</v>
      </c>
      <c r="E35" s="3">
        <v>106.73</v>
      </c>
      <c r="F35" s="3">
        <v>108.66</v>
      </c>
      <c r="G35" s="3">
        <v>1.75</v>
      </c>
      <c r="H35" s="3">
        <v>0.016399999999999998</v>
      </c>
      <c r="I35" s="15">
        <v>152784.0</v>
      </c>
      <c r="J35" s="15">
        <v>241085.0</v>
      </c>
    </row>
    <row r="36">
      <c r="A36" s="17">
        <v>116308.0</v>
      </c>
      <c r="B36" s="5">
        <f t="shared" si="1"/>
        <v>41488</v>
      </c>
      <c r="C36" s="3">
        <v>108.58</v>
      </c>
      <c r="D36" s="3">
        <v>109.17</v>
      </c>
      <c r="E36" s="3">
        <v>107.54</v>
      </c>
      <c r="F36" s="3">
        <v>108.1</v>
      </c>
      <c r="G36" s="3">
        <v>-0.56</v>
      </c>
      <c r="H36" s="6">
        <v>-0.0052</v>
      </c>
      <c r="I36" s="15">
        <v>97044.0</v>
      </c>
      <c r="J36" s="15">
        <v>242241.0</v>
      </c>
    </row>
    <row r="37">
      <c r="A37" s="7">
        <v>41446.0</v>
      </c>
      <c r="B37" s="5">
        <f t="shared" si="1"/>
        <v>41491</v>
      </c>
      <c r="C37" s="3">
        <v>107.97</v>
      </c>
      <c r="D37" s="3">
        <v>108.56</v>
      </c>
      <c r="E37" s="3">
        <v>106.69</v>
      </c>
      <c r="F37" s="3">
        <v>107.77</v>
      </c>
      <c r="G37" s="3">
        <v>-0.33</v>
      </c>
      <c r="H37" s="6">
        <v>-0.0031</v>
      </c>
      <c r="I37" s="15">
        <v>118882.0</v>
      </c>
      <c r="J37" s="15">
        <v>256459.0</v>
      </c>
    </row>
    <row r="38">
      <c r="A38" s="8">
        <v>101.29</v>
      </c>
      <c r="B38" s="5">
        <f t="shared" si="1"/>
        <v>41492</v>
      </c>
      <c r="C38" s="3">
        <v>107.76</v>
      </c>
      <c r="D38" s="3">
        <v>108.27</v>
      </c>
      <c r="E38" s="3">
        <v>106.5</v>
      </c>
      <c r="F38" s="3">
        <v>107.1</v>
      </c>
      <c r="G38" s="3">
        <v>-0.67</v>
      </c>
      <c r="H38" s="6">
        <v>-0.0062</v>
      </c>
      <c r="I38" s="15">
        <v>151529.0</v>
      </c>
      <c r="J38" s="15">
        <v>267513.0</v>
      </c>
    </row>
    <row r="39">
      <c r="A39" s="8">
        <v>102.35</v>
      </c>
      <c r="B39" s="5">
        <f t="shared" si="1"/>
        <v>41493</v>
      </c>
      <c r="C39" s="3">
        <v>106.86</v>
      </c>
      <c r="D39" s="3">
        <v>107.05</v>
      </c>
      <c r="E39" s="3">
        <v>105.89</v>
      </c>
      <c r="F39" s="3">
        <v>106.19</v>
      </c>
      <c r="G39" s="3">
        <v>-0.91</v>
      </c>
      <c r="H39" s="6">
        <v>-0.0085</v>
      </c>
      <c r="I39" s="15">
        <v>189755.0</v>
      </c>
      <c r="J39" s="15">
        <v>278958.0</v>
      </c>
    </row>
    <row r="40">
      <c r="A40" s="8">
        <v>99.32</v>
      </c>
      <c r="B40" s="5">
        <f t="shared" si="1"/>
        <v>41494</v>
      </c>
      <c r="C40" s="3">
        <v>106.12</v>
      </c>
      <c r="D40" s="3">
        <v>106.57</v>
      </c>
      <c r="E40" s="3">
        <v>104.59</v>
      </c>
      <c r="F40" s="3">
        <v>105.36</v>
      </c>
      <c r="G40" s="3">
        <v>-0.83</v>
      </c>
      <c r="H40" s="6">
        <v>-0.0078</v>
      </c>
      <c r="I40" s="15">
        <v>172509.0</v>
      </c>
      <c r="J40" s="15">
        <v>265256.0</v>
      </c>
    </row>
    <row r="41">
      <c r="A41" s="8">
        <v>100.14</v>
      </c>
      <c r="B41" s="5">
        <f t="shared" si="1"/>
        <v>41495</v>
      </c>
      <c r="C41" s="3">
        <v>105.36</v>
      </c>
      <c r="D41" s="3">
        <v>106.95</v>
      </c>
      <c r="E41" s="3">
        <v>105.27</v>
      </c>
      <c r="F41" s="3">
        <v>106.87</v>
      </c>
      <c r="G41" s="3">
        <v>1.51</v>
      </c>
      <c r="H41" s="3">
        <v>0.0143</v>
      </c>
      <c r="I41" s="15">
        <v>144684.0</v>
      </c>
      <c r="J41" s="15">
        <v>278618.0</v>
      </c>
    </row>
    <row r="42">
      <c r="A42" s="11">
        <v>-1.29</v>
      </c>
      <c r="B42" s="5">
        <f t="shared" si="1"/>
        <v>41498</v>
      </c>
      <c r="C42" s="3">
        <v>107.0</v>
      </c>
      <c r="D42" s="3">
        <v>107.91</v>
      </c>
      <c r="E42" s="3">
        <v>106.28</v>
      </c>
      <c r="F42" s="3">
        <v>107.74</v>
      </c>
      <c r="G42" s="3">
        <v>0.87</v>
      </c>
      <c r="H42" s="3">
        <v>0.008100000000000001</v>
      </c>
      <c r="I42" s="15">
        <v>181028.0</v>
      </c>
      <c r="J42" s="15">
        <v>296581.0</v>
      </c>
    </row>
    <row r="43">
      <c r="A43" s="12">
        <v>-0.0127</v>
      </c>
      <c r="B43" s="5">
        <f t="shared" si="1"/>
        <v>41499</v>
      </c>
      <c r="C43" s="3">
        <v>107.51</v>
      </c>
      <c r="D43" s="3">
        <v>108.7</v>
      </c>
      <c r="E43" s="3">
        <v>107.51</v>
      </c>
      <c r="F43" s="3">
        <v>108.48</v>
      </c>
      <c r="G43" s="3">
        <v>0.74</v>
      </c>
      <c r="H43" s="3">
        <v>0.0069</v>
      </c>
      <c r="I43" s="15">
        <v>188952.0</v>
      </c>
      <c r="J43" s="15">
        <v>305261.0</v>
      </c>
    </row>
    <row r="44">
      <c r="A44" s="17">
        <v>38002.0</v>
      </c>
      <c r="B44" s="5">
        <f t="shared" si="1"/>
        <v>41500</v>
      </c>
      <c r="C44" s="3">
        <v>108.39</v>
      </c>
      <c r="D44" s="3">
        <v>108.98</v>
      </c>
      <c r="E44" s="3">
        <v>107.78</v>
      </c>
      <c r="F44" s="3">
        <v>108.82</v>
      </c>
      <c r="G44" s="3">
        <v>0.34</v>
      </c>
      <c r="H44" s="3">
        <v>0.0031</v>
      </c>
      <c r="I44" s="15">
        <v>214660.0</v>
      </c>
      <c r="J44" s="15">
        <v>311677.0</v>
      </c>
    </row>
    <row r="45">
      <c r="A45" s="17">
        <v>117555.0</v>
      </c>
      <c r="B45" s="5">
        <f t="shared" si="1"/>
        <v>41501</v>
      </c>
      <c r="C45" s="3">
        <v>108.9</v>
      </c>
      <c r="D45" s="3">
        <v>110.05</v>
      </c>
      <c r="E45" s="3">
        <v>108.9</v>
      </c>
      <c r="F45" s="3">
        <v>109.6</v>
      </c>
      <c r="G45" s="3">
        <v>0.78</v>
      </c>
      <c r="H45" s="3">
        <v>0.0072</v>
      </c>
      <c r="I45" s="15">
        <v>223840.0</v>
      </c>
      <c r="J45" s="15">
        <v>320290.0</v>
      </c>
    </row>
    <row r="46">
      <c r="A46" s="7">
        <v>41449.0</v>
      </c>
      <c r="B46" s="5">
        <f t="shared" si="1"/>
        <v>41502</v>
      </c>
      <c r="C46" s="3">
        <v>109.42</v>
      </c>
      <c r="D46" s="3">
        <v>110.7</v>
      </c>
      <c r="E46" s="3">
        <v>109.17</v>
      </c>
      <c r="F46" s="3">
        <v>110.4</v>
      </c>
      <c r="G46" s="3">
        <v>0.8</v>
      </c>
      <c r="H46" s="3">
        <v>0.0073</v>
      </c>
      <c r="I46" s="15">
        <v>195796.0</v>
      </c>
      <c r="J46" s="15">
        <v>307799.0</v>
      </c>
    </row>
    <row r="47">
      <c r="A47" s="8">
        <v>99.84</v>
      </c>
      <c r="B47" s="5">
        <f t="shared" si="1"/>
        <v>41505</v>
      </c>
      <c r="C47" s="3">
        <v>110.53</v>
      </c>
      <c r="D47" s="3">
        <v>111.0</v>
      </c>
      <c r="E47" s="3">
        <v>109.59</v>
      </c>
      <c r="F47" s="3">
        <v>109.9</v>
      </c>
      <c r="G47" s="3">
        <v>-0.5</v>
      </c>
      <c r="H47" s="6">
        <v>-0.0045</v>
      </c>
      <c r="I47" s="15">
        <v>188030.0</v>
      </c>
      <c r="J47" s="15">
        <v>297118.0</v>
      </c>
    </row>
    <row r="48">
      <c r="A48" s="8">
        <v>100.9</v>
      </c>
      <c r="B48" s="5">
        <f t="shared" si="1"/>
        <v>41506</v>
      </c>
      <c r="C48" s="3">
        <v>109.67</v>
      </c>
      <c r="D48" s="3">
        <v>110.73</v>
      </c>
      <c r="E48" s="3">
        <v>108.61</v>
      </c>
      <c r="F48" s="3">
        <v>110.15</v>
      </c>
      <c r="G48" s="3">
        <v>0.25</v>
      </c>
      <c r="H48" s="3">
        <v>0.0023</v>
      </c>
      <c r="I48" s="15">
        <v>233168.0</v>
      </c>
      <c r="J48" s="15">
        <v>297588.0</v>
      </c>
    </row>
    <row r="49">
      <c r="A49" s="8">
        <v>99.0</v>
      </c>
      <c r="B49" s="5">
        <f t="shared" si="1"/>
        <v>41507</v>
      </c>
      <c r="C49" s="3">
        <v>110.11</v>
      </c>
      <c r="D49" s="3">
        <v>110.28</v>
      </c>
      <c r="E49" s="3">
        <v>109.23</v>
      </c>
      <c r="F49" s="3">
        <v>109.81</v>
      </c>
      <c r="G49" s="3">
        <v>-0.34</v>
      </c>
      <c r="H49" s="6">
        <v>-0.0031</v>
      </c>
      <c r="I49" s="15">
        <v>195725.0</v>
      </c>
      <c r="J49" s="15">
        <v>288278.0</v>
      </c>
    </row>
    <row r="50">
      <c r="A50" s="8">
        <v>100.42</v>
      </c>
      <c r="B50" s="5">
        <f t="shared" si="1"/>
        <v>41508</v>
      </c>
      <c r="C50" s="3">
        <v>109.7</v>
      </c>
      <c r="D50" s="3">
        <v>110.15</v>
      </c>
      <c r="E50" s="3">
        <v>109.4</v>
      </c>
      <c r="F50" s="3">
        <v>109.9</v>
      </c>
      <c r="G50" s="3">
        <v>0.09</v>
      </c>
      <c r="H50" s="3">
        <v>8.0E-4</v>
      </c>
      <c r="I50" s="15">
        <v>154987.0</v>
      </c>
      <c r="J50" s="15">
        <v>283114.0</v>
      </c>
    </row>
    <row r="51">
      <c r="A51" s="9">
        <f>+0.28</f>
        <v>0.28</v>
      </c>
      <c r="B51" s="5">
        <f t="shared" si="1"/>
        <v>41509</v>
      </c>
      <c r="C51" s="3">
        <v>109.9</v>
      </c>
      <c r="D51" s="3">
        <v>111.23</v>
      </c>
      <c r="E51" s="3">
        <v>109.77</v>
      </c>
      <c r="F51" s="3">
        <v>111.04</v>
      </c>
      <c r="G51" s="3">
        <v>1.14</v>
      </c>
      <c r="H51" s="3">
        <v>0.0104</v>
      </c>
      <c r="I51" s="15">
        <v>219413.0</v>
      </c>
      <c r="J51" s="15">
        <v>273700.0</v>
      </c>
    </row>
    <row r="52">
      <c r="A52" s="9">
        <f>+0.28%</f>
        <v>0.0028</v>
      </c>
      <c r="B52" s="5">
        <f t="shared" si="1"/>
        <v>41512</v>
      </c>
      <c r="C52" s="3">
        <v>111.15</v>
      </c>
      <c r="D52" s="3">
        <v>111.68</v>
      </c>
      <c r="E52" s="3">
        <v>110.5</v>
      </c>
      <c r="F52" s="3">
        <v>110.73</v>
      </c>
      <c r="G52" s="3">
        <v>-0.31</v>
      </c>
      <c r="H52" s="6">
        <v>-0.0028</v>
      </c>
      <c r="I52" s="15">
        <v>92630.0</v>
      </c>
      <c r="J52" s="15">
        <v>271624.0</v>
      </c>
    </row>
    <row r="53">
      <c r="A53" s="16">
        <v>53269.0</v>
      </c>
      <c r="B53" s="5">
        <f t="shared" si="1"/>
        <v>41513</v>
      </c>
      <c r="C53" s="3">
        <v>111.16</v>
      </c>
      <c r="D53" s="3">
        <v>115.29</v>
      </c>
      <c r="E53" s="3">
        <v>110.73</v>
      </c>
      <c r="F53" s="3">
        <v>114.36</v>
      </c>
      <c r="G53" s="3">
        <v>3.63</v>
      </c>
      <c r="H53" s="3">
        <v>0.032799999999999996</v>
      </c>
      <c r="I53" s="15">
        <v>287458.0</v>
      </c>
      <c r="J53" s="15">
        <v>267732.0</v>
      </c>
    </row>
    <row r="54">
      <c r="A54" s="16">
        <v>121536.0</v>
      </c>
      <c r="B54" s="5">
        <f t="shared" si="1"/>
        <v>41514</v>
      </c>
      <c r="C54" s="3">
        <v>115.3</v>
      </c>
      <c r="D54" s="3">
        <v>117.34</v>
      </c>
      <c r="E54" s="3">
        <v>114.81</v>
      </c>
      <c r="F54" s="3">
        <v>116.61</v>
      </c>
      <c r="G54" s="3">
        <v>2.25</v>
      </c>
      <c r="H54" s="3">
        <v>0.0197</v>
      </c>
      <c r="I54" s="15">
        <v>285998.0</v>
      </c>
      <c r="J54" s="15">
        <v>262431.0</v>
      </c>
    </row>
    <row r="55">
      <c r="A55" s="7">
        <v>41450.0</v>
      </c>
      <c r="B55" s="5">
        <f t="shared" si="1"/>
        <v>41515</v>
      </c>
      <c r="C55" s="3">
        <v>115.86</v>
      </c>
      <c r="D55" s="3">
        <v>117.04</v>
      </c>
      <c r="E55" s="3">
        <v>114.18</v>
      </c>
      <c r="F55" s="3">
        <v>115.16</v>
      </c>
      <c r="G55" s="3">
        <v>-1.45</v>
      </c>
      <c r="H55" s="6">
        <v>-0.0124</v>
      </c>
      <c r="I55" s="15">
        <v>248213.0</v>
      </c>
      <c r="J55" s="15">
        <v>243608.0</v>
      </c>
    </row>
    <row r="56">
      <c r="A56" s="8">
        <v>100.09</v>
      </c>
      <c r="B56" s="5">
        <f t="shared" si="1"/>
        <v>41516</v>
      </c>
      <c r="C56" s="3">
        <v>114.2</v>
      </c>
      <c r="D56" s="3">
        <v>115.53</v>
      </c>
      <c r="E56" s="3">
        <v>113.63</v>
      </c>
      <c r="F56" s="3">
        <v>114.01</v>
      </c>
      <c r="G56" s="3">
        <v>-1.15</v>
      </c>
      <c r="H56" s="6">
        <v>-0.01</v>
      </c>
      <c r="I56" s="15">
        <v>244965.0</v>
      </c>
      <c r="J56" s="15">
        <v>234075.0</v>
      </c>
    </row>
    <row r="57">
      <c r="A57" s="8">
        <v>101.27</v>
      </c>
      <c r="B57" s="5">
        <f t="shared" si="1"/>
        <v>41519</v>
      </c>
      <c r="C57" s="3">
        <v>114.0</v>
      </c>
      <c r="D57" s="3">
        <v>114.57</v>
      </c>
      <c r="E57" s="3">
        <v>112.2</v>
      </c>
      <c r="F57" s="3">
        <v>114.33</v>
      </c>
      <c r="G57" s="3">
        <v>0.32</v>
      </c>
      <c r="H57" s="3">
        <v>0.0028000000000000004</v>
      </c>
      <c r="I57" s="15">
        <v>90951.0</v>
      </c>
      <c r="J57" s="15">
        <v>229330.0</v>
      </c>
    </row>
    <row r="58">
      <c r="A58" s="8">
        <v>99.94</v>
      </c>
      <c r="B58" s="5">
        <f t="shared" si="1"/>
        <v>41520</v>
      </c>
      <c r="C58" s="3">
        <v>114.45</v>
      </c>
      <c r="D58" s="3">
        <v>116.0</v>
      </c>
      <c r="E58" s="3">
        <v>114.06</v>
      </c>
      <c r="F58" s="3">
        <v>115.68</v>
      </c>
      <c r="G58" s="3">
        <v>1.35</v>
      </c>
      <c r="H58" s="3">
        <v>0.0118</v>
      </c>
      <c r="I58" s="15">
        <v>234727.0</v>
      </c>
      <c r="J58" s="15">
        <v>207504.0</v>
      </c>
    </row>
    <row r="59">
      <c r="A59" s="8">
        <v>100.52</v>
      </c>
      <c r="B59" s="5">
        <f t="shared" si="1"/>
        <v>41521</v>
      </c>
      <c r="C59" s="3">
        <v>115.65</v>
      </c>
      <c r="D59" s="3">
        <v>116.09</v>
      </c>
      <c r="E59" s="3">
        <v>114.4</v>
      </c>
      <c r="F59" s="3">
        <v>114.91</v>
      </c>
      <c r="G59" s="3">
        <v>-0.77</v>
      </c>
      <c r="H59" s="6">
        <v>-0.0067</v>
      </c>
      <c r="I59" s="15">
        <v>209624.0</v>
      </c>
      <c r="J59" s="15">
        <v>187710.0</v>
      </c>
    </row>
    <row r="60">
      <c r="A60" s="9">
        <f>+0.1</f>
        <v>0.1</v>
      </c>
      <c r="B60" s="5">
        <f t="shared" si="1"/>
        <v>41522</v>
      </c>
      <c r="C60" s="3">
        <v>114.95</v>
      </c>
      <c r="D60" s="3">
        <v>115.55</v>
      </c>
      <c r="E60" s="3">
        <v>114.29</v>
      </c>
      <c r="F60" s="3">
        <v>115.26</v>
      </c>
      <c r="G60" s="3">
        <v>0.35</v>
      </c>
      <c r="H60" s="3">
        <v>0.003</v>
      </c>
      <c r="I60" s="15">
        <v>151217.0</v>
      </c>
      <c r="J60" s="15">
        <v>178151.0</v>
      </c>
    </row>
    <row r="61">
      <c r="A61" s="9">
        <f>+0.1%</f>
        <v>0.001</v>
      </c>
      <c r="B61" s="5">
        <f t="shared" si="1"/>
        <v>41523</v>
      </c>
      <c r="C61" s="3">
        <v>115.35</v>
      </c>
      <c r="D61" s="3">
        <v>116.56</v>
      </c>
      <c r="E61" s="3">
        <v>115.02</v>
      </c>
      <c r="F61" s="3">
        <v>116.12</v>
      </c>
      <c r="G61" s="3">
        <v>0.86</v>
      </c>
      <c r="H61" s="3">
        <v>0.0075</v>
      </c>
      <c r="I61" s="15">
        <v>168829.0</v>
      </c>
      <c r="J61" s="15">
        <v>158258.0</v>
      </c>
    </row>
    <row r="62">
      <c r="A62" s="16">
        <v>35808.0</v>
      </c>
      <c r="B62" s="5">
        <f t="shared" si="1"/>
        <v>41526</v>
      </c>
      <c r="C62" s="3">
        <v>115.93</v>
      </c>
      <c r="D62" s="3">
        <v>116.18</v>
      </c>
      <c r="E62" s="3">
        <v>113.0</v>
      </c>
      <c r="F62" s="3">
        <v>113.72</v>
      </c>
      <c r="G62" s="3">
        <v>-2.4</v>
      </c>
      <c r="H62" s="6">
        <v>-0.0207</v>
      </c>
      <c r="I62" s="15">
        <v>198759.0</v>
      </c>
      <c r="J62" s="15">
        <v>126562.0</v>
      </c>
    </row>
    <row r="63">
      <c r="A63" s="16">
        <v>123452.0</v>
      </c>
      <c r="B63" s="5">
        <f t="shared" si="1"/>
        <v>41527</v>
      </c>
      <c r="C63" s="3">
        <v>113.0</v>
      </c>
      <c r="D63" s="3">
        <v>113.55</v>
      </c>
      <c r="E63" s="3">
        <v>110.59</v>
      </c>
      <c r="F63" s="3">
        <v>111.25</v>
      </c>
      <c r="G63" s="3">
        <v>-2.47</v>
      </c>
      <c r="H63" s="6">
        <v>-0.0217</v>
      </c>
      <c r="I63" s="15">
        <v>176142.0</v>
      </c>
      <c r="J63" s="15">
        <v>99010.0</v>
      </c>
    </row>
    <row r="64">
      <c r="A64" s="7">
        <v>41451.0</v>
      </c>
      <c r="B64" s="5">
        <f t="shared" si="1"/>
        <v>41528</v>
      </c>
      <c r="C64" s="3">
        <v>111.52</v>
      </c>
      <c r="D64" s="3">
        <v>112.49</v>
      </c>
      <c r="E64" s="3">
        <v>111.02</v>
      </c>
      <c r="F64" s="3">
        <v>111.5</v>
      </c>
      <c r="G64" s="3">
        <v>0.25</v>
      </c>
      <c r="H64" s="3">
        <v>0.0022</v>
      </c>
      <c r="I64" s="15">
        <v>109319.0</v>
      </c>
      <c r="J64" s="15">
        <v>84343.0</v>
      </c>
    </row>
    <row r="65">
      <c r="A65" s="8">
        <v>100.29</v>
      </c>
      <c r="B65" s="5">
        <f t="shared" si="1"/>
        <v>41529</v>
      </c>
      <c r="C65" s="3">
        <v>111.51</v>
      </c>
      <c r="D65" s="3">
        <v>113.05</v>
      </c>
      <c r="E65" s="3">
        <v>111.33</v>
      </c>
      <c r="F65" s="3">
        <v>112.63</v>
      </c>
      <c r="G65" s="3">
        <v>1.13</v>
      </c>
      <c r="H65" s="3">
        <v>0.0101</v>
      </c>
      <c r="I65" s="15">
        <v>93446.0</v>
      </c>
      <c r="J65" s="15">
        <v>36855.0</v>
      </c>
    </row>
    <row r="66">
      <c r="A66" s="8">
        <v>101.13</v>
      </c>
      <c r="B66" s="5">
        <f t="shared" si="1"/>
        <v>41530</v>
      </c>
      <c r="C66" s="3">
        <v>112.87</v>
      </c>
      <c r="D66" s="3">
        <v>112.91</v>
      </c>
      <c r="E66" s="3">
        <v>111.6</v>
      </c>
      <c r="F66" s="3">
        <v>112.78</v>
      </c>
      <c r="G66" s="3">
        <v>0.15</v>
      </c>
      <c r="H66" s="3">
        <v>0.0013</v>
      </c>
      <c r="I66" s="15">
        <v>18637.0</v>
      </c>
      <c r="J66" s="3">
        <v>0.0</v>
      </c>
    </row>
    <row r="67">
      <c r="A67" s="8">
        <v>99.58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100.93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+0.41</f>
        <v>0.41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+0.41%</f>
        <v>0.0041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38870.0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126441.0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41452.0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101.16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102.52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101.04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102.0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+1.07</f>
        <v>1.07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+1.06%</f>
        <v>0.0106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35379.0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128843.0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41453.0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101.65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102.57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101.0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101.26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-0.74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-0.0073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46677.0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135909.0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41456.0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101.17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102.69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100.76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101.98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+0.72</f>
        <v>0.72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+0.71%</f>
        <v>0.0071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57769.0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142910.0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41457.0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102.04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103.05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101.89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102.94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+0.96</f>
        <v>0.96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+0.94%</f>
        <v>0.0094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62401.0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148923.0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41458.0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103.11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104.84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103.11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104.67</v>
      </c>
      <c r="B113" s="3" t="str">
        <f t="shared" si="1"/>
        <v/>
      </c>
    </row>
    <row r="114">
      <c r="A114" s="9">
        <f>+1.73</f>
        <v>1.73</v>
      </c>
      <c r="B114" s="3" t="str">
        <f t="shared" si="1"/>
        <v>#REF!</v>
      </c>
    </row>
    <row r="115">
      <c r="A115" s="9">
        <f>+1.68%</f>
        <v>0.0168</v>
      </c>
      <c r="B115" s="3" t="str">
        <f t="shared" si="1"/>
        <v>#REF!</v>
      </c>
    </row>
    <row r="116">
      <c r="A116" s="16">
        <v>94660.0</v>
      </c>
      <c r="B116" s="3" t="str">
        <f t="shared" si="1"/>
        <v>#REF!</v>
      </c>
    </row>
    <row r="117">
      <c r="A117" s="16">
        <v>145017.0</v>
      </c>
      <c r="B117" s="3" t="str">
        <f t="shared" si="1"/>
        <v>#REF!</v>
      </c>
    </row>
    <row r="118">
      <c r="A118" s="7">
        <v>41459.0</v>
      </c>
      <c r="B118" s="3" t="str">
        <f t="shared" si="1"/>
        <v>#REF!</v>
      </c>
    </row>
    <row r="119">
      <c r="A119" s="8">
        <v>104.62</v>
      </c>
      <c r="B119" s="3" t="str">
        <f t="shared" si="1"/>
        <v>#REF!</v>
      </c>
    </row>
    <row r="120">
      <c r="A120" s="8">
        <v>104.84</v>
      </c>
      <c r="B120" s="3" t="str">
        <f t="shared" si="1"/>
        <v>#REF!</v>
      </c>
    </row>
    <row r="121">
      <c r="A121" s="8">
        <v>103.73</v>
      </c>
      <c r="B121" s="3" t="str">
        <f t="shared" si="1"/>
        <v>#REF!</v>
      </c>
    </row>
    <row r="122">
      <c r="A122" s="8">
        <v>104.24</v>
      </c>
      <c r="B122" s="3" t="str">
        <f t="shared" si="1"/>
        <v>#REF!</v>
      </c>
    </row>
    <row r="123">
      <c r="A123" s="11">
        <v>-0.43</v>
      </c>
      <c r="B123" s="3" t="str">
        <f t="shared" si="1"/>
        <v>#REF!</v>
      </c>
    </row>
    <row r="124">
      <c r="A124" s="12">
        <v>-0.0041</v>
      </c>
      <c r="B124" s="3" t="str">
        <f t="shared" si="1"/>
        <v>#REF!</v>
      </c>
    </row>
    <row r="125">
      <c r="A125" s="17">
        <v>25067.0</v>
      </c>
      <c r="B125" s="3" t="str">
        <f t="shared" si="1"/>
        <v>#REF!</v>
      </c>
    </row>
    <row r="126">
      <c r="A126" s="17">
        <v>147782.0</v>
      </c>
      <c r="B126" s="3" t="str">
        <f t="shared" si="1"/>
        <v>#REF!</v>
      </c>
    </row>
    <row r="127">
      <c r="A127" s="7">
        <v>41460.0</v>
      </c>
      <c r="B127" s="3" t="str">
        <f t="shared" si="1"/>
        <v>#REF!</v>
      </c>
    </row>
    <row r="128">
      <c r="A128" s="8">
        <v>104.22</v>
      </c>
      <c r="B128" s="3" t="str">
        <f t="shared" si="1"/>
        <v>#REF!</v>
      </c>
    </row>
    <row r="129">
      <c r="A129" s="8">
        <v>106.37</v>
      </c>
      <c r="B129" s="3" t="str">
        <f t="shared" si="1"/>
        <v>#REF!</v>
      </c>
    </row>
    <row r="130">
      <c r="A130" s="8">
        <v>104.15</v>
      </c>
      <c r="B130" s="3" t="str">
        <f t="shared" si="1"/>
        <v>#REF!</v>
      </c>
    </row>
    <row r="131">
      <c r="A131" s="8">
        <v>106.24</v>
      </c>
      <c r="B131" s="3" t="str">
        <f t="shared" si="1"/>
        <v>#REF!</v>
      </c>
    </row>
    <row r="132">
      <c r="A132" s="9">
        <f>+2</f>
        <v>2</v>
      </c>
      <c r="B132" s="3" t="str">
        <f t="shared" si="1"/>
        <v>#REF!</v>
      </c>
    </row>
    <row r="133">
      <c r="A133" s="9">
        <f>+1.92%</f>
        <v>0.0192</v>
      </c>
      <c r="B133" s="3" t="str">
        <f t="shared" si="1"/>
        <v>#REF!</v>
      </c>
    </row>
    <row r="134">
      <c r="A134" s="16">
        <v>101122.0</v>
      </c>
      <c r="B134" s="3" t="str">
        <f t="shared" si="1"/>
        <v>#REF!</v>
      </c>
    </row>
    <row r="135">
      <c r="A135" s="16">
        <v>155272.0</v>
      </c>
      <c r="B135" s="3" t="str">
        <f t="shared" si="1"/>
        <v>#REF!</v>
      </c>
    </row>
    <row r="136">
      <c r="A136" s="7">
        <v>41463.0</v>
      </c>
      <c r="B136" s="3" t="str">
        <f t="shared" si="1"/>
        <v>#REF!</v>
      </c>
    </row>
    <row r="137">
      <c r="A137" s="8">
        <v>106.5</v>
      </c>
      <c r="B137" s="3" t="str">
        <f t="shared" si="1"/>
        <v>#REF!</v>
      </c>
    </row>
    <row r="138">
      <c r="A138" s="8">
        <v>106.57</v>
      </c>
      <c r="B138" s="3" t="str">
        <f t="shared" si="1"/>
        <v>#REF!</v>
      </c>
    </row>
    <row r="139">
      <c r="A139" s="8">
        <v>105.39</v>
      </c>
      <c r="B139" s="3" t="str">
        <f t="shared" si="1"/>
        <v>#REF!</v>
      </c>
    </row>
    <row r="140">
      <c r="A140" s="8">
        <v>106.02</v>
      </c>
      <c r="B140" s="3" t="str">
        <f t="shared" si="1"/>
        <v>#REF!</v>
      </c>
    </row>
    <row r="141">
      <c r="A141" s="11">
        <v>-0.22</v>
      </c>
      <c r="B141" s="3" t="str">
        <f t="shared" si="1"/>
        <v>#REF!</v>
      </c>
    </row>
    <row r="142">
      <c r="A142" s="12">
        <v>-0.0021</v>
      </c>
      <c r="B142" s="3" t="str">
        <f t="shared" si="1"/>
        <v>#REF!</v>
      </c>
    </row>
    <row r="143">
      <c r="A143" s="17">
        <v>78628.0</v>
      </c>
      <c r="B143" s="3" t="str">
        <f t="shared" si="1"/>
        <v>#REF!</v>
      </c>
    </row>
    <row r="144">
      <c r="A144" s="17">
        <v>164032.0</v>
      </c>
      <c r="B144" s="3" t="str">
        <f t="shared" si="1"/>
        <v>#REF!</v>
      </c>
    </row>
    <row r="145">
      <c r="A145" s="7">
        <v>41464.0</v>
      </c>
      <c r="B145" s="3" t="str">
        <f t="shared" si="1"/>
        <v>#REF!</v>
      </c>
    </row>
    <row r="146">
      <c r="A146" s="8">
        <v>105.81</v>
      </c>
      <c r="B146" s="3" t="str">
        <f t="shared" si="1"/>
        <v>#REF!</v>
      </c>
    </row>
    <row r="147">
      <c r="A147" s="8">
        <v>106.8</v>
      </c>
      <c r="B147" s="3" t="str">
        <f t="shared" si="1"/>
        <v>#REF!</v>
      </c>
    </row>
    <row r="148">
      <c r="A148" s="8">
        <v>105.49</v>
      </c>
      <c r="B148" s="3" t="str">
        <f t="shared" si="1"/>
        <v>#REF!</v>
      </c>
    </row>
    <row r="149">
      <c r="A149" s="8">
        <v>106.45</v>
      </c>
      <c r="B149" s="3" t="str">
        <f t="shared" si="1"/>
        <v>#REF!</v>
      </c>
    </row>
    <row r="150">
      <c r="A150" s="9">
        <f>+0.43</f>
        <v>0.43</v>
      </c>
      <c r="B150" s="3" t="str">
        <f t="shared" si="1"/>
        <v>#REF!</v>
      </c>
    </row>
    <row r="151">
      <c r="A151" s="9">
        <f>+0.41%</f>
        <v>0.0041</v>
      </c>
      <c r="B151" s="3" t="str">
        <f t="shared" si="1"/>
        <v>#REF!</v>
      </c>
    </row>
    <row r="152">
      <c r="A152" s="16">
        <v>87054.0</v>
      </c>
      <c r="B152" s="3" t="str">
        <f t="shared" si="1"/>
        <v>#REF!</v>
      </c>
    </row>
    <row r="153">
      <c r="A153" s="16">
        <v>175304.0</v>
      </c>
      <c r="B153" s="3" t="str">
        <f t="shared" si="1"/>
        <v>#REF!</v>
      </c>
    </row>
    <row r="154">
      <c r="A154" s="7">
        <v>41465.0</v>
      </c>
      <c r="B154" s="3" t="str">
        <f t="shared" si="1"/>
        <v>#REF!</v>
      </c>
    </row>
    <row r="155">
      <c r="A155" s="8">
        <v>106.65</v>
      </c>
      <c r="B155" s="3" t="str">
        <f t="shared" si="1"/>
        <v>#REF!</v>
      </c>
    </row>
    <row r="156">
      <c r="A156" s="8">
        <v>107.2</v>
      </c>
      <c r="B156" s="3" t="str">
        <f t="shared" si="1"/>
        <v>#REF!</v>
      </c>
    </row>
    <row r="157">
      <c r="A157" s="8">
        <v>106.26</v>
      </c>
      <c r="B157" s="3" t="str">
        <f t="shared" si="1"/>
        <v>#REF!</v>
      </c>
    </row>
    <row r="158">
      <c r="A158" s="8">
        <v>106.97</v>
      </c>
      <c r="B158" s="3" t="str">
        <f t="shared" si="1"/>
        <v>#REF!</v>
      </c>
    </row>
    <row r="159">
      <c r="A159" s="9">
        <f>+0.52</f>
        <v>0.52</v>
      </c>
      <c r="B159" s="3" t="str">
        <f t="shared" si="1"/>
        <v>#REF!</v>
      </c>
    </row>
    <row r="160">
      <c r="A160" s="9">
        <f>+0.49%</f>
        <v>0.0049</v>
      </c>
      <c r="B160" s="3" t="str">
        <f t="shared" si="1"/>
        <v>#REF!</v>
      </c>
    </row>
    <row r="161">
      <c r="A161" s="16">
        <v>106108.0</v>
      </c>
      <c r="B161" s="3" t="str">
        <f t="shared" si="1"/>
        <v>#REF!</v>
      </c>
    </row>
    <row r="162">
      <c r="A162" s="16">
        <v>197083.0</v>
      </c>
      <c r="B162" s="3" t="str">
        <f t="shared" si="1"/>
        <v>#REF!</v>
      </c>
    </row>
    <row r="163">
      <c r="A163" s="7">
        <v>41466.0</v>
      </c>
      <c r="B163" s="3" t="str">
        <f t="shared" si="1"/>
        <v>#REF!</v>
      </c>
    </row>
    <row r="164">
      <c r="A164" s="8">
        <v>106.73</v>
      </c>
      <c r="B164" s="3" t="str">
        <f t="shared" si="1"/>
        <v>#REF!</v>
      </c>
    </row>
    <row r="165">
      <c r="A165" s="8">
        <v>107.33</v>
      </c>
      <c r="B165" s="3" t="str">
        <f t="shared" si="1"/>
        <v>#REF!</v>
      </c>
    </row>
    <row r="166">
      <c r="A166" s="8">
        <v>105.8</v>
      </c>
      <c r="B166" s="3" t="str">
        <f t="shared" si="1"/>
        <v>#REF!</v>
      </c>
    </row>
    <row r="167">
      <c r="A167" s="8">
        <v>106.42</v>
      </c>
      <c r="B167" s="3" t="str">
        <f t="shared" si="1"/>
        <v>#REF!</v>
      </c>
    </row>
    <row r="168">
      <c r="A168" s="11">
        <v>-0.55</v>
      </c>
      <c r="B168" s="3" t="str">
        <f t="shared" si="1"/>
        <v>#REF!</v>
      </c>
    </row>
    <row r="169">
      <c r="A169" s="12">
        <v>-0.0051</v>
      </c>
      <c r="B169" s="3" t="str">
        <f t="shared" si="1"/>
        <v>#REF!</v>
      </c>
    </row>
    <row r="170">
      <c r="A170" s="17">
        <v>105139.0</v>
      </c>
      <c r="B170" s="3" t="str">
        <f t="shared" si="1"/>
        <v>#REF!</v>
      </c>
    </row>
    <row r="171">
      <c r="A171" s="17">
        <v>203778.0</v>
      </c>
      <c r="B171" s="3" t="str">
        <f t="shared" si="1"/>
        <v>#REF!</v>
      </c>
    </row>
    <row r="172">
      <c r="A172" s="7">
        <v>41467.0</v>
      </c>
      <c r="B172" s="3" t="str">
        <f t="shared" si="1"/>
        <v>#REF!</v>
      </c>
    </row>
    <row r="173">
      <c r="A173" s="8">
        <v>106.02</v>
      </c>
      <c r="B173" s="3" t="str">
        <f t="shared" si="1"/>
        <v>#REF!</v>
      </c>
    </row>
    <row r="174">
      <c r="A174" s="8">
        <v>107.5</v>
      </c>
      <c r="B174" s="3" t="str">
        <f t="shared" si="1"/>
        <v>#REF!</v>
      </c>
    </row>
    <row r="175">
      <c r="A175" s="8">
        <v>106.0</v>
      </c>
      <c r="B175" s="3" t="str">
        <f t="shared" si="1"/>
        <v>#REF!</v>
      </c>
    </row>
    <row r="176">
      <c r="A176" s="8">
        <v>107.27</v>
      </c>
      <c r="B176" s="3" t="str">
        <f t="shared" si="1"/>
        <v>#REF!</v>
      </c>
    </row>
    <row r="177">
      <c r="A177" s="9">
        <f>+0.85</f>
        <v>0.85</v>
      </c>
      <c r="B177" s="3" t="str">
        <f t="shared" si="1"/>
        <v>#REF!</v>
      </c>
    </row>
    <row r="178">
      <c r="A178" s="9">
        <f>+0.8%</f>
        <v>0.008</v>
      </c>
      <c r="B178" s="3" t="str">
        <f t="shared" si="1"/>
        <v>#REF!</v>
      </c>
    </row>
    <row r="179">
      <c r="A179" s="16">
        <v>87593.0</v>
      </c>
      <c r="B179" s="3" t="str">
        <f t="shared" si="1"/>
        <v>#REF!</v>
      </c>
    </row>
    <row r="180">
      <c r="A180" s="16">
        <v>213501.0</v>
      </c>
      <c r="B180" s="3" t="str">
        <f t="shared" si="1"/>
        <v>#REF!</v>
      </c>
    </row>
    <row r="181">
      <c r="A181" s="7">
        <v>41470.0</v>
      </c>
      <c r="B181" s="3" t="str">
        <f t="shared" si="1"/>
        <v>#REF!</v>
      </c>
    </row>
    <row r="182">
      <c r="A182" s="8">
        <v>107.29</v>
      </c>
      <c r="B182" s="3" t="str">
        <f t="shared" si="1"/>
        <v>#REF!</v>
      </c>
    </row>
    <row r="183">
      <c r="A183" s="8">
        <v>107.55</v>
      </c>
      <c r="B183" s="3" t="str">
        <f t="shared" si="1"/>
        <v>#REF!</v>
      </c>
    </row>
    <row r="184">
      <c r="A184" s="8">
        <v>106.44</v>
      </c>
      <c r="B184" s="3" t="str">
        <f t="shared" si="1"/>
        <v>#REF!</v>
      </c>
    </row>
    <row r="185">
      <c r="A185" s="8">
        <v>107.31</v>
      </c>
      <c r="B185" s="3" t="str">
        <f t="shared" si="1"/>
        <v>#REF!</v>
      </c>
    </row>
    <row r="186">
      <c r="A186" s="9">
        <f>+0.04</f>
        <v>0.04</v>
      </c>
      <c r="B186" s="3" t="str">
        <f t="shared" si="1"/>
        <v>#REF!</v>
      </c>
    </row>
    <row r="187">
      <c r="A187" s="9">
        <f>+0.04%</f>
        <v>0.0004</v>
      </c>
      <c r="B187" s="3" t="str">
        <f t="shared" si="1"/>
        <v>#REF!</v>
      </c>
    </row>
    <row r="188">
      <c r="A188" s="16">
        <v>69095.0</v>
      </c>
      <c r="B188" s="3" t="str">
        <f t="shared" si="1"/>
        <v>#REF!</v>
      </c>
    </row>
    <row r="189">
      <c r="A189" s="16">
        <v>213591.0</v>
      </c>
      <c r="B189" s="3" t="str">
        <f t="shared" si="1"/>
        <v>#REF!</v>
      </c>
    </row>
    <row r="190">
      <c r="A190" s="7">
        <v>41471.0</v>
      </c>
      <c r="B190" s="3" t="str">
        <f t="shared" si="1"/>
        <v>#REF!</v>
      </c>
    </row>
    <row r="191">
      <c r="A191" s="8">
        <v>107.35</v>
      </c>
      <c r="B191" s="3" t="str">
        <f t="shared" si="1"/>
        <v>#REF!</v>
      </c>
    </row>
    <row r="192">
      <c r="A192" s="8">
        <v>107.92</v>
      </c>
      <c r="B192" s="3" t="str">
        <f t="shared" si="1"/>
        <v>#REF!</v>
      </c>
    </row>
    <row r="193">
      <c r="A193" s="8">
        <v>106.93</v>
      </c>
      <c r="B193" s="3" t="str">
        <f t="shared" si="1"/>
        <v>#REF!</v>
      </c>
    </row>
    <row r="194">
      <c r="A194" s="8">
        <v>107.36</v>
      </c>
      <c r="B194" s="3" t="str">
        <f t="shared" si="1"/>
        <v>#REF!</v>
      </c>
    </row>
    <row r="195">
      <c r="A195" s="9">
        <f>+0.05</f>
        <v>0.05</v>
      </c>
      <c r="B195" s="3" t="str">
        <f t="shared" si="1"/>
        <v>#REF!</v>
      </c>
    </row>
    <row r="196">
      <c r="A196" s="9">
        <f>+0.05%</f>
        <v>0.0005</v>
      </c>
      <c r="B196" s="3" t="str">
        <f t="shared" si="1"/>
        <v>#REF!</v>
      </c>
    </row>
    <row r="197">
      <c r="A197" s="16">
        <v>92726.0</v>
      </c>
      <c r="B197" s="3" t="str">
        <f t="shared" si="1"/>
        <v>#REF!</v>
      </c>
    </row>
    <row r="198">
      <c r="A198" s="16">
        <v>224177.0</v>
      </c>
      <c r="B198" s="3" t="str">
        <f t="shared" si="1"/>
        <v>#REF!</v>
      </c>
    </row>
    <row r="199">
      <c r="A199" s="7">
        <v>41472.0</v>
      </c>
      <c r="B199" s="3" t="str">
        <f t="shared" si="1"/>
        <v>#REF!</v>
      </c>
    </row>
    <row r="200">
      <c r="A200" s="8">
        <v>107.12</v>
      </c>
      <c r="B200" s="3" t="str">
        <f t="shared" si="1"/>
        <v>#REF!</v>
      </c>
    </row>
    <row r="201">
      <c r="A201" s="8">
        <v>107.99</v>
      </c>
      <c r="B201" s="3" t="str">
        <f t="shared" si="1"/>
        <v>#REF!</v>
      </c>
    </row>
    <row r="202">
      <c r="A202" s="8">
        <v>106.57</v>
      </c>
      <c r="B202" s="3" t="str">
        <f t="shared" si="1"/>
        <v>#REF!</v>
      </c>
    </row>
    <row r="203">
      <c r="A203" s="8">
        <v>107.87</v>
      </c>
      <c r="B203" s="3" t="str">
        <f t="shared" si="1"/>
        <v>#REF!</v>
      </c>
    </row>
    <row r="204">
      <c r="A204" s="9">
        <f>+0.51</f>
        <v>0.51</v>
      </c>
      <c r="B204" s="3" t="str">
        <f t="shared" si="1"/>
        <v>#REF!</v>
      </c>
    </row>
    <row r="205">
      <c r="A205" s="9">
        <f>+0.48%</f>
        <v>0.0048</v>
      </c>
      <c r="B205" s="3" t="str">
        <f t="shared" si="1"/>
        <v>#REF!</v>
      </c>
    </row>
    <row r="206">
      <c r="A206" s="16">
        <v>76165.0</v>
      </c>
      <c r="B206" s="3" t="str">
        <f t="shared" si="1"/>
        <v>#REF!</v>
      </c>
    </row>
    <row r="207">
      <c r="A207" s="16">
        <v>230814.0</v>
      </c>
      <c r="B207" s="3" t="str">
        <f t="shared" si="1"/>
        <v>#REF!</v>
      </c>
    </row>
    <row r="208">
      <c r="A208" s="7">
        <v>41473.0</v>
      </c>
      <c r="B208" s="3" t="str">
        <f t="shared" si="1"/>
        <v>#REF!</v>
      </c>
    </row>
    <row r="209">
      <c r="A209" s="8">
        <v>107.86</v>
      </c>
      <c r="B209" s="3" t="str">
        <f t="shared" si="1"/>
        <v>#REF!</v>
      </c>
    </row>
    <row r="210">
      <c r="A210" s="8">
        <v>108.08</v>
      </c>
      <c r="B210" s="3" t="str">
        <f t="shared" si="1"/>
        <v>#REF!</v>
      </c>
    </row>
    <row r="211">
      <c r="A211" s="8">
        <v>107.32</v>
      </c>
      <c r="B211" s="3" t="str">
        <f t="shared" si="1"/>
        <v>#REF!</v>
      </c>
    </row>
    <row r="212">
      <c r="A212" s="8">
        <v>107.93</v>
      </c>
      <c r="B212" s="3" t="str">
        <f t="shared" si="1"/>
        <v>#REF!</v>
      </c>
    </row>
    <row r="213">
      <c r="A213" s="9">
        <f>+0.06</f>
        <v>0.06</v>
      </c>
      <c r="B213" s="3" t="str">
        <f t="shared" si="1"/>
        <v>#REF!</v>
      </c>
    </row>
    <row r="214">
      <c r="A214" s="9">
        <f>+0.06%</f>
        <v>0.0006</v>
      </c>
      <c r="B214" s="3" t="str">
        <f t="shared" si="1"/>
        <v>#REF!</v>
      </c>
    </row>
    <row r="215">
      <c r="A215" s="16">
        <v>73789.0</v>
      </c>
      <c r="B215" s="3" t="str">
        <f t="shared" si="1"/>
        <v>#REF!</v>
      </c>
    </row>
    <row r="216">
      <c r="A216" s="16">
        <v>229012.0</v>
      </c>
      <c r="B216" s="3" t="str">
        <f t="shared" si="1"/>
        <v>#REF!</v>
      </c>
    </row>
    <row r="217">
      <c r="A217" s="7">
        <v>41474.0</v>
      </c>
      <c r="B217" s="3" t="str">
        <f t="shared" si="1"/>
        <v>#REF!</v>
      </c>
    </row>
    <row r="218">
      <c r="A218" s="8">
        <v>107.93</v>
      </c>
      <c r="B218" s="3" t="str">
        <f t="shared" si="1"/>
        <v>#REF!</v>
      </c>
    </row>
    <row r="219">
      <c r="A219" s="8">
        <v>108.33</v>
      </c>
      <c r="B219" s="3" t="str">
        <f t="shared" si="1"/>
        <v>#REF!</v>
      </c>
    </row>
    <row r="220">
      <c r="A220" s="8">
        <v>106.16</v>
      </c>
      <c r="B220" s="3" t="str">
        <f t="shared" si="1"/>
        <v>#REF!</v>
      </c>
    </row>
    <row r="221">
      <c r="A221" s="8">
        <v>107.21</v>
      </c>
      <c r="B221" s="3" t="str">
        <f t="shared" si="1"/>
        <v>#REF!</v>
      </c>
    </row>
    <row r="222">
      <c r="A222" s="11">
        <v>-0.72</v>
      </c>
      <c r="B222" s="3" t="str">
        <f t="shared" si="1"/>
        <v>#REF!</v>
      </c>
    </row>
    <row r="223">
      <c r="A223" s="12">
        <v>-0.0067</v>
      </c>
      <c r="B223" s="3" t="str">
        <f t="shared" si="1"/>
        <v>#REF!</v>
      </c>
    </row>
    <row r="224">
      <c r="A224" s="17">
        <v>90438.0</v>
      </c>
      <c r="B224" s="3" t="str">
        <f t="shared" si="1"/>
        <v>#REF!</v>
      </c>
    </row>
    <row r="225">
      <c r="A225" s="17">
        <v>225567.0</v>
      </c>
      <c r="B225" s="3" t="str">
        <f t="shared" si="1"/>
        <v>#REF!</v>
      </c>
    </row>
    <row r="226">
      <c r="A226" s="7">
        <v>41477.0</v>
      </c>
      <c r="B226" s="3" t="str">
        <f t="shared" si="1"/>
        <v>#REF!</v>
      </c>
    </row>
    <row r="227">
      <c r="A227" s="8">
        <v>107.43</v>
      </c>
      <c r="B227" s="3" t="str">
        <f t="shared" si="1"/>
        <v>#REF!</v>
      </c>
    </row>
    <row r="228">
      <c r="A228" s="8">
        <v>107.8</v>
      </c>
      <c r="B228" s="3" t="str">
        <f t="shared" si="1"/>
        <v>#REF!</v>
      </c>
    </row>
    <row r="229">
      <c r="A229" s="8">
        <v>106.66</v>
      </c>
      <c r="B229" s="3" t="str">
        <f t="shared" si="1"/>
        <v>#REF!</v>
      </c>
    </row>
    <row r="230">
      <c r="A230" s="8">
        <v>107.21</v>
      </c>
      <c r="B230" s="3" t="str">
        <f t="shared" si="1"/>
        <v>#REF!</v>
      </c>
    </row>
    <row r="231">
      <c r="A231" s="37" t="s">
        <v>10</v>
      </c>
      <c r="B231" s="3" t="str">
        <f t="shared" si="1"/>
        <v>#REF!</v>
      </c>
    </row>
    <row r="232">
      <c r="A232" s="37" t="s">
        <v>10</v>
      </c>
      <c r="B232" s="3" t="str">
        <f t="shared" si="1"/>
        <v>#REF!</v>
      </c>
    </row>
    <row r="233">
      <c r="A233" s="38">
        <v>77803.0</v>
      </c>
      <c r="B233" s="3" t="str">
        <f t="shared" si="1"/>
        <v>#REF!</v>
      </c>
    </row>
    <row r="234">
      <c r="A234" s="38">
        <v>225570.0</v>
      </c>
      <c r="B234" s="3" t="str">
        <f t="shared" si="1"/>
        <v>#REF!</v>
      </c>
    </row>
    <row r="235">
      <c r="A235" s="7">
        <v>41478.0</v>
      </c>
      <c r="B235" s="3" t="str">
        <f t="shared" si="1"/>
        <v>#REF!</v>
      </c>
    </row>
    <row r="236">
      <c r="A236" s="8">
        <v>107.26</v>
      </c>
      <c r="B236" s="3" t="str">
        <f t="shared" si="1"/>
        <v>#REF!</v>
      </c>
    </row>
    <row r="237">
      <c r="A237" s="8">
        <v>107.72</v>
      </c>
      <c r="B237" s="3" t="str">
        <f t="shared" si="1"/>
        <v>#REF!</v>
      </c>
    </row>
    <row r="238">
      <c r="A238" s="8">
        <v>106.65</v>
      </c>
      <c r="B238" s="3" t="str">
        <f t="shared" si="1"/>
        <v>#REF!</v>
      </c>
    </row>
    <row r="239">
      <c r="A239" s="8">
        <v>107.52</v>
      </c>
      <c r="B239" s="3" t="str">
        <f t="shared" si="1"/>
        <v>#REF!</v>
      </c>
    </row>
    <row r="240">
      <c r="A240" s="9">
        <f>+0.31</f>
        <v>0.31</v>
      </c>
      <c r="B240" s="3" t="str">
        <f t="shared" si="1"/>
        <v>#REF!</v>
      </c>
    </row>
    <row r="241">
      <c r="A241" s="9">
        <f>+0.29%</f>
        <v>0.0029</v>
      </c>
      <c r="B241" s="3" t="str">
        <f t="shared" si="1"/>
        <v>#REF!</v>
      </c>
    </row>
    <row r="242">
      <c r="A242" s="16">
        <v>95100.0</v>
      </c>
      <c r="B242" s="3" t="str">
        <f t="shared" si="1"/>
        <v>#REF!</v>
      </c>
    </row>
    <row r="243">
      <c r="A243" s="16">
        <v>229156.0</v>
      </c>
      <c r="B243" s="3" t="str">
        <f t="shared" si="1"/>
        <v>#REF!</v>
      </c>
    </row>
    <row r="244">
      <c r="A244" s="7">
        <v>41479.0</v>
      </c>
      <c r="B244" s="3" t="str">
        <f t="shared" si="1"/>
        <v>#REF!</v>
      </c>
    </row>
    <row r="245">
      <c r="A245" s="8">
        <v>107.58</v>
      </c>
      <c r="B245" s="3" t="str">
        <f t="shared" si="1"/>
        <v>#REF!</v>
      </c>
    </row>
    <row r="246">
      <c r="A246" s="8">
        <v>107.69</v>
      </c>
      <c r="B246" s="3" t="str">
        <f t="shared" si="1"/>
        <v>#REF!</v>
      </c>
    </row>
    <row r="247">
      <c r="A247" s="8">
        <v>105.53</v>
      </c>
      <c r="B247" s="3" t="str">
        <f t="shared" si="1"/>
        <v>#REF!</v>
      </c>
    </row>
    <row r="248">
      <c r="A248" s="8">
        <v>106.38</v>
      </c>
      <c r="B248" s="3" t="str">
        <f t="shared" si="1"/>
        <v>#REF!</v>
      </c>
    </row>
    <row r="249">
      <c r="A249" s="11">
        <v>-1.14</v>
      </c>
      <c r="B249" s="3" t="str">
        <f t="shared" si="1"/>
        <v>#REF!</v>
      </c>
    </row>
    <row r="250">
      <c r="A250" s="12">
        <v>-0.0106</v>
      </c>
      <c r="B250" s="3" t="str">
        <f t="shared" si="1"/>
        <v>#REF!</v>
      </c>
    </row>
    <row r="251">
      <c r="A251" s="17">
        <v>86945.0</v>
      </c>
      <c r="B251" s="3" t="str">
        <f t="shared" si="1"/>
        <v>#REF!</v>
      </c>
    </row>
    <row r="252">
      <c r="A252" s="17">
        <v>231796.0</v>
      </c>
      <c r="B252" s="3" t="str">
        <f t="shared" si="1"/>
        <v>#REF!</v>
      </c>
    </row>
    <row r="253">
      <c r="A253" s="7">
        <v>41480.0</v>
      </c>
      <c r="B253" s="3" t="str">
        <f t="shared" si="1"/>
        <v>#REF!</v>
      </c>
    </row>
    <row r="254">
      <c r="A254" s="8">
        <v>106.03</v>
      </c>
      <c r="B254" s="3" t="str">
        <f t="shared" si="1"/>
        <v>#REF!</v>
      </c>
    </row>
    <row r="255">
      <c r="A255" s="8">
        <v>107.03</v>
      </c>
      <c r="B255" s="3" t="str">
        <f t="shared" si="1"/>
        <v>#REF!</v>
      </c>
    </row>
    <row r="256">
      <c r="A256" s="8">
        <v>105.77</v>
      </c>
      <c r="B256" s="3" t="str">
        <f t="shared" si="1"/>
        <v>#REF!</v>
      </c>
    </row>
    <row r="257">
      <c r="A257" s="8">
        <v>106.81</v>
      </c>
      <c r="B257" s="3" t="str">
        <f t="shared" si="1"/>
        <v>#REF!</v>
      </c>
    </row>
    <row r="258">
      <c r="A258" s="9">
        <f>+0.43</f>
        <v>0.43</v>
      </c>
      <c r="B258" s="3" t="str">
        <f t="shared" si="1"/>
        <v>#REF!</v>
      </c>
    </row>
    <row r="259">
      <c r="A259" s="9">
        <f>+0.4%</f>
        <v>0.004</v>
      </c>
      <c r="B259" s="3" t="str">
        <f t="shared" si="1"/>
        <v>#REF!</v>
      </c>
    </row>
    <row r="260">
      <c r="A260" s="16">
        <v>85448.0</v>
      </c>
      <c r="B260" s="3" t="str">
        <f t="shared" si="1"/>
        <v>#REF!</v>
      </c>
    </row>
    <row r="261">
      <c r="A261" s="16">
        <v>228684.0</v>
      </c>
      <c r="B261" s="3" t="str">
        <f t="shared" si="1"/>
        <v>#REF!</v>
      </c>
    </row>
    <row r="262">
      <c r="A262" s="7">
        <v>41481.0</v>
      </c>
      <c r="B262" s="3" t="str">
        <f t="shared" si="1"/>
        <v>#REF!</v>
      </c>
    </row>
    <row r="263">
      <c r="A263" s="8">
        <v>106.77</v>
      </c>
      <c r="B263" s="3" t="str">
        <f t="shared" si="1"/>
        <v>#REF!</v>
      </c>
    </row>
    <row r="264">
      <c r="A264" s="8">
        <v>106.93</v>
      </c>
      <c r="B264" s="3" t="str">
        <f t="shared" si="1"/>
        <v>#REF!</v>
      </c>
    </row>
    <row r="265">
      <c r="A265" s="8">
        <v>105.7</v>
      </c>
      <c r="B265" s="3" t="str">
        <f t="shared" si="1"/>
        <v>#REF!</v>
      </c>
    </row>
    <row r="266">
      <c r="A266" s="8">
        <v>106.29</v>
      </c>
      <c r="B266" s="3" t="str">
        <f t="shared" si="1"/>
        <v>#REF!</v>
      </c>
    </row>
    <row r="267">
      <c r="A267" s="11">
        <v>-0.52</v>
      </c>
      <c r="B267" s="3" t="str">
        <f t="shared" si="1"/>
        <v>#REF!</v>
      </c>
    </row>
    <row r="268">
      <c r="A268" s="12">
        <v>-0.0049</v>
      </c>
      <c r="B268" s="3" t="str">
        <f t="shared" si="1"/>
        <v>#REF!</v>
      </c>
    </row>
    <row r="269">
      <c r="A269" s="17">
        <v>56272.0</v>
      </c>
      <c r="B269" s="3" t="str">
        <f t="shared" si="1"/>
        <v>#REF!</v>
      </c>
    </row>
    <row r="270">
      <c r="A270" s="17">
        <v>226763.0</v>
      </c>
      <c r="B270" s="3" t="str">
        <f t="shared" si="1"/>
        <v>#REF!</v>
      </c>
    </row>
    <row r="271">
      <c r="A271" s="7">
        <v>41484.0</v>
      </c>
      <c r="B271" s="3" t="str">
        <f t="shared" si="1"/>
        <v>#REF!</v>
      </c>
    </row>
    <row r="272">
      <c r="A272" s="8">
        <v>106.31</v>
      </c>
      <c r="B272" s="3" t="str">
        <f t="shared" si="1"/>
        <v>#REF!</v>
      </c>
    </row>
    <row r="273">
      <c r="A273" s="8">
        <v>106.97</v>
      </c>
      <c r="B273" s="3" t="str">
        <f t="shared" si="1"/>
        <v>#REF!</v>
      </c>
    </row>
    <row r="274">
      <c r="A274" s="8">
        <v>105.76</v>
      </c>
      <c r="B274" s="3" t="str">
        <f t="shared" si="1"/>
        <v>#REF!</v>
      </c>
    </row>
    <row r="275">
      <c r="A275" s="8">
        <v>106.57</v>
      </c>
      <c r="B275" s="3" t="str">
        <f t="shared" si="1"/>
        <v>#REF!</v>
      </c>
    </row>
    <row r="276">
      <c r="A276" s="9">
        <f>+0.28</f>
        <v>0.28</v>
      </c>
      <c r="B276" s="3" t="str">
        <f t="shared" si="1"/>
        <v>#REF!</v>
      </c>
    </row>
    <row r="277">
      <c r="A277" s="9">
        <f>+0.26%</f>
        <v>0.0026</v>
      </c>
      <c r="B277" s="3" t="str">
        <f t="shared" si="1"/>
        <v>#REF!</v>
      </c>
    </row>
    <row r="278">
      <c r="A278" s="16">
        <v>96082.0</v>
      </c>
      <c r="B278" s="3" t="str">
        <f t="shared" si="1"/>
        <v>#REF!</v>
      </c>
    </row>
    <row r="279">
      <c r="A279" s="16">
        <v>231218.0</v>
      </c>
      <c r="B279" s="3" t="str">
        <f t="shared" si="1"/>
        <v>#REF!</v>
      </c>
    </row>
    <row r="280">
      <c r="A280" s="7">
        <v>41485.0</v>
      </c>
      <c r="B280" s="3" t="str">
        <f t="shared" si="1"/>
        <v>#REF!</v>
      </c>
    </row>
    <row r="281">
      <c r="A281" s="8">
        <v>106.56</v>
      </c>
      <c r="B281" s="3" t="str">
        <f t="shared" si="1"/>
        <v>#REF!</v>
      </c>
    </row>
    <row r="282">
      <c r="A282" s="8">
        <v>106.66</v>
      </c>
      <c r="B282" s="3" t="str">
        <f t="shared" si="1"/>
        <v>#REF!</v>
      </c>
    </row>
    <row r="283">
      <c r="A283" s="8">
        <v>105.75</v>
      </c>
      <c r="B283" s="3" t="str">
        <f t="shared" si="1"/>
        <v>#REF!</v>
      </c>
    </row>
    <row r="284">
      <c r="A284" s="8">
        <v>106.12</v>
      </c>
      <c r="B284" s="3" t="str">
        <f t="shared" si="1"/>
        <v>#REF!</v>
      </c>
    </row>
    <row r="285">
      <c r="A285" s="11">
        <v>-0.45</v>
      </c>
      <c r="B285" s="3" t="str">
        <f t="shared" si="1"/>
        <v>#REF!</v>
      </c>
    </row>
    <row r="286">
      <c r="A286" s="12">
        <v>-0.0042</v>
      </c>
      <c r="B286" s="3" t="str">
        <f t="shared" si="1"/>
        <v>#REF!</v>
      </c>
    </row>
    <row r="287">
      <c r="A287" s="17">
        <v>86000.0</v>
      </c>
      <c r="B287" s="3" t="str">
        <f t="shared" si="1"/>
        <v>#REF!</v>
      </c>
    </row>
    <row r="288">
      <c r="A288" s="17">
        <v>232611.0</v>
      </c>
      <c r="B288" s="3" t="str">
        <f t="shared" si="1"/>
        <v>#REF!</v>
      </c>
    </row>
    <row r="289">
      <c r="A289" s="7">
        <v>41486.0</v>
      </c>
      <c r="B289" s="3" t="str">
        <f t="shared" si="1"/>
        <v>#REF!</v>
      </c>
    </row>
    <row r="290">
      <c r="A290" s="8">
        <v>106.04</v>
      </c>
      <c r="B290" s="3" t="str">
        <f t="shared" si="1"/>
        <v>#REF!</v>
      </c>
    </row>
    <row r="291">
      <c r="A291" s="8">
        <v>107.14</v>
      </c>
      <c r="B291" s="3" t="str">
        <f t="shared" si="1"/>
        <v>#REF!</v>
      </c>
    </row>
    <row r="292">
      <c r="A292" s="8">
        <v>105.0</v>
      </c>
      <c r="B292" s="3" t="str">
        <f t="shared" si="1"/>
        <v>#REF!</v>
      </c>
    </row>
    <row r="293">
      <c r="A293" s="8">
        <v>106.91</v>
      </c>
      <c r="B293" s="3" t="str">
        <f t="shared" si="1"/>
        <v>#REF!</v>
      </c>
    </row>
    <row r="294">
      <c r="A294" s="9">
        <f>+0.79</f>
        <v>0.79</v>
      </c>
      <c r="B294" s="3" t="str">
        <f t="shared" si="1"/>
        <v>#REF!</v>
      </c>
    </row>
    <row r="295">
      <c r="A295" s="9">
        <f>+0.74%</f>
        <v>0.0074</v>
      </c>
      <c r="B295" s="3" t="str">
        <f t="shared" si="1"/>
        <v>#REF!</v>
      </c>
    </row>
    <row r="296">
      <c r="A296" s="16">
        <v>123850.0</v>
      </c>
      <c r="B296" s="3" t="str">
        <f t="shared" si="1"/>
        <v>#REF!</v>
      </c>
    </row>
    <row r="297">
      <c r="A297" s="16">
        <v>238916.0</v>
      </c>
      <c r="B297" s="3" t="str">
        <f t="shared" si="1"/>
        <v>#REF!</v>
      </c>
    </row>
    <row r="298">
      <c r="A298" s="7">
        <v>41487.0</v>
      </c>
      <c r="B298" s="3" t="str">
        <f t="shared" si="1"/>
        <v>#REF!</v>
      </c>
    </row>
    <row r="299">
      <c r="A299" s="8">
        <v>106.91</v>
      </c>
      <c r="B299" s="3" t="str">
        <f t="shared" si="1"/>
        <v>#REF!</v>
      </c>
    </row>
    <row r="300">
      <c r="A300" s="8">
        <v>108.74</v>
      </c>
      <c r="B300" s="3" t="str">
        <f t="shared" si="1"/>
        <v>#REF!</v>
      </c>
    </row>
    <row r="301">
      <c r="A301" s="8">
        <v>106.73</v>
      </c>
      <c r="B301" s="3" t="str">
        <f t="shared" si="1"/>
        <v>#REF!</v>
      </c>
    </row>
    <row r="302">
      <c r="A302" s="8">
        <v>108.66</v>
      </c>
      <c r="B302" s="3" t="str">
        <f t="shared" si="1"/>
        <v>#REF!</v>
      </c>
    </row>
    <row r="303">
      <c r="A303" s="9">
        <f>+1.75</f>
        <v>1.75</v>
      </c>
      <c r="B303" s="3" t="str">
        <f t="shared" si="1"/>
        <v>#REF!</v>
      </c>
    </row>
    <row r="304">
      <c r="A304" s="9">
        <f>+1.64%</f>
        <v>0.0164</v>
      </c>
      <c r="B304" s="3" t="str">
        <f t="shared" si="1"/>
        <v>#REF!</v>
      </c>
    </row>
    <row r="305">
      <c r="A305" s="16">
        <v>152784.0</v>
      </c>
      <c r="B305" s="3" t="str">
        <f t="shared" si="1"/>
        <v>#REF!</v>
      </c>
    </row>
    <row r="306">
      <c r="A306" s="16">
        <v>241085.0</v>
      </c>
      <c r="B306" s="3" t="str">
        <f t="shared" si="1"/>
        <v>#REF!</v>
      </c>
    </row>
    <row r="307">
      <c r="A307" s="7">
        <v>41488.0</v>
      </c>
      <c r="B307" s="3" t="str">
        <f t="shared" si="1"/>
        <v>#REF!</v>
      </c>
    </row>
    <row r="308">
      <c r="A308" s="8">
        <v>108.58</v>
      </c>
      <c r="B308" s="3" t="str">
        <f t="shared" si="1"/>
        <v>#REF!</v>
      </c>
    </row>
    <row r="309">
      <c r="A309" s="8">
        <v>109.17</v>
      </c>
      <c r="B309" s="3" t="str">
        <f t="shared" si="1"/>
        <v>#REF!</v>
      </c>
    </row>
    <row r="310">
      <c r="A310" s="8">
        <v>107.54</v>
      </c>
      <c r="B310" s="3" t="str">
        <f t="shared" si="1"/>
        <v>#REF!</v>
      </c>
    </row>
    <row r="311">
      <c r="A311" s="8">
        <v>108.1</v>
      </c>
      <c r="B311" s="3" t="str">
        <f t="shared" si="1"/>
        <v>#REF!</v>
      </c>
    </row>
    <row r="312">
      <c r="A312" s="11">
        <v>-0.56</v>
      </c>
      <c r="B312" s="3" t="str">
        <f t="shared" si="1"/>
        <v>#REF!</v>
      </c>
    </row>
    <row r="313">
      <c r="A313" s="12">
        <v>-0.0052</v>
      </c>
      <c r="B313" s="3" t="str">
        <f t="shared" si="1"/>
        <v>#REF!</v>
      </c>
    </row>
    <row r="314">
      <c r="A314" s="17">
        <v>97044.0</v>
      </c>
      <c r="B314" s="3" t="str">
        <f t="shared" si="1"/>
        <v>#REF!</v>
      </c>
    </row>
    <row r="315">
      <c r="A315" s="17">
        <v>242241.0</v>
      </c>
      <c r="B315" s="3" t="str">
        <f t="shared" si="1"/>
        <v>#REF!</v>
      </c>
    </row>
    <row r="316">
      <c r="A316" s="7">
        <v>41491.0</v>
      </c>
      <c r="B316" s="3" t="str">
        <f t="shared" si="1"/>
        <v>#REF!</v>
      </c>
    </row>
    <row r="317">
      <c r="A317" s="8">
        <v>107.97</v>
      </c>
      <c r="B317" s="3" t="str">
        <f t="shared" si="1"/>
        <v>#REF!</v>
      </c>
    </row>
    <row r="318">
      <c r="A318" s="8">
        <v>108.56</v>
      </c>
      <c r="B318" s="3" t="str">
        <f t="shared" si="1"/>
        <v>#REF!</v>
      </c>
    </row>
    <row r="319">
      <c r="A319" s="8">
        <v>106.69</v>
      </c>
      <c r="B319" s="3" t="str">
        <f t="shared" si="1"/>
        <v>#REF!</v>
      </c>
    </row>
    <row r="320">
      <c r="A320" s="8">
        <v>107.77</v>
      </c>
      <c r="B320" s="3" t="str">
        <f t="shared" si="1"/>
        <v>#REF!</v>
      </c>
    </row>
    <row r="321">
      <c r="A321" s="11">
        <v>-0.33</v>
      </c>
      <c r="B321" s="3" t="str">
        <f t="shared" si="1"/>
        <v>#REF!</v>
      </c>
    </row>
    <row r="322">
      <c r="A322" s="12">
        <v>-0.0031</v>
      </c>
      <c r="B322" s="3" t="str">
        <f t="shared" si="1"/>
        <v>#REF!</v>
      </c>
    </row>
    <row r="323">
      <c r="A323" s="17">
        <v>118882.0</v>
      </c>
      <c r="B323" s="3" t="str">
        <f t="shared" si="1"/>
        <v>#REF!</v>
      </c>
    </row>
    <row r="324">
      <c r="A324" s="17">
        <v>256459.0</v>
      </c>
      <c r="B324" s="3" t="str">
        <f t="shared" si="1"/>
        <v>#REF!</v>
      </c>
    </row>
    <row r="325">
      <c r="A325" s="7">
        <v>41492.0</v>
      </c>
      <c r="B325" s="3" t="str">
        <f t="shared" si="1"/>
        <v>#REF!</v>
      </c>
    </row>
    <row r="326">
      <c r="A326" s="8">
        <v>107.76</v>
      </c>
      <c r="B326" s="3" t="str">
        <f t="shared" si="1"/>
        <v>#REF!</v>
      </c>
    </row>
    <row r="327">
      <c r="A327" s="8">
        <v>108.27</v>
      </c>
      <c r="B327" s="3" t="str">
        <f t="shared" si="1"/>
        <v>#REF!</v>
      </c>
    </row>
    <row r="328">
      <c r="A328" s="8">
        <v>106.5</v>
      </c>
      <c r="B328" s="3" t="str">
        <f t="shared" si="1"/>
        <v>#REF!</v>
      </c>
    </row>
    <row r="329">
      <c r="A329" s="8">
        <v>107.1</v>
      </c>
      <c r="B329" s="3" t="str">
        <f t="shared" si="1"/>
        <v>#REF!</v>
      </c>
    </row>
    <row r="330">
      <c r="A330" s="11">
        <v>-0.67</v>
      </c>
      <c r="B330" s="3" t="str">
        <f t="shared" si="1"/>
        <v>#REF!</v>
      </c>
    </row>
    <row r="331">
      <c r="A331" s="12">
        <v>-0.0062</v>
      </c>
      <c r="B331" s="3" t="str">
        <f t="shared" si="1"/>
        <v>#REF!</v>
      </c>
    </row>
    <row r="332">
      <c r="A332" s="17">
        <v>151529.0</v>
      </c>
      <c r="B332" s="3" t="str">
        <f t="shared" si="1"/>
        <v>#REF!</v>
      </c>
    </row>
    <row r="333">
      <c r="A333" s="17">
        <v>267513.0</v>
      </c>
      <c r="B333" s="3" t="str">
        <f t="shared" si="1"/>
        <v>#REF!</v>
      </c>
    </row>
    <row r="334">
      <c r="A334" s="7">
        <v>41493.0</v>
      </c>
      <c r="B334" s="3" t="str">
        <f t="shared" si="1"/>
        <v>#REF!</v>
      </c>
    </row>
    <row r="335">
      <c r="A335" s="8">
        <v>106.86</v>
      </c>
      <c r="B335" s="3" t="str">
        <f t="shared" si="1"/>
        <v>#REF!</v>
      </c>
    </row>
    <row r="336">
      <c r="A336" s="8">
        <v>107.05</v>
      </c>
      <c r="B336" s="3" t="str">
        <f t="shared" si="1"/>
        <v>#REF!</v>
      </c>
    </row>
    <row r="337">
      <c r="A337" s="8">
        <v>105.89</v>
      </c>
      <c r="B337" s="3" t="str">
        <f t="shared" si="1"/>
        <v>#REF!</v>
      </c>
    </row>
    <row r="338">
      <c r="A338" s="8">
        <v>106.19</v>
      </c>
      <c r="B338" s="3" t="str">
        <f t="shared" si="1"/>
        <v>#REF!</v>
      </c>
    </row>
    <row r="339">
      <c r="A339" s="11">
        <v>-0.91</v>
      </c>
      <c r="B339" s="3" t="str">
        <f t="shared" si="1"/>
        <v>#REF!</v>
      </c>
    </row>
    <row r="340">
      <c r="A340" s="12">
        <v>-0.0085</v>
      </c>
      <c r="B340" s="3" t="str">
        <f t="shared" si="1"/>
        <v>#REF!</v>
      </c>
    </row>
    <row r="341">
      <c r="A341" s="17">
        <v>189755.0</v>
      </c>
      <c r="B341" s="3" t="str">
        <f t="shared" si="1"/>
        <v>#REF!</v>
      </c>
    </row>
    <row r="342">
      <c r="A342" s="17">
        <v>278958.0</v>
      </c>
      <c r="B342" s="3" t="str">
        <f t="shared" si="1"/>
        <v>#REF!</v>
      </c>
    </row>
    <row r="343">
      <c r="A343" s="7">
        <v>41494.0</v>
      </c>
      <c r="B343" s="3" t="str">
        <f t="shared" si="1"/>
        <v>#REF!</v>
      </c>
    </row>
    <row r="344">
      <c r="A344" s="8">
        <v>106.12</v>
      </c>
      <c r="B344" s="3" t="str">
        <f t="shared" si="1"/>
        <v>#REF!</v>
      </c>
    </row>
    <row r="345">
      <c r="A345" s="8">
        <v>106.57</v>
      </c>
      <c r="B345" s="3" t="str">
        <f t="shared" si="1"/>
        <v>#REF!</v>
      </c>
    </row>
    <row r="346">
      <c r="A346" s="8">
        <v>104.59</v>
      </c>
      <c r="B346" s="3" t="str">
        <f t="shared" si="1"/>
        <v>#REF!</v>
      </c>
    </row>
    <row r="347">
      <c r="A347" s="8">
        <v>105.36</v>
      </c>
      <c r="B347" s="3" t="str">
        <f t="shared" si="1"/>
        <v>#REF!</v>
      </c>
    </row>
    <row r="348">
      <c r="A348" s="11">
        <v>-0.83</v>
      </c>
      <c r="B348" s="3" t="str">
        <f t="shared" si="1"/>
        <v>#REF!</v>
      </c>
    </row>
    <row r="349">
      <c r="A349" s="12">
        <v>-0.0078</v>
      </c>
      <c r="B349" s="3" t="str">
        <f t="shared" si="1"/>
        <v>#REF!</v>
      </c>
    </row>
    <row r="350">
      <c r="A350" s="17">
        <v>172509.0</v>
      </c>
      <c r="B350" s="3" t="str">
        <f t="shared" si="1"/>
        <v>#REF!</v>
      </c>
    </row>
    <row r="351">
      <c r="A351" s="17">
        <v>265256.0</v>
      </c>
      <c r="B351" s="3" t="str">
        <f t="shared" si="1"/>
        <v>#REF!</v>
      </c>
    </row>
    <row r="352">
      <c r="A352" s="7">
        <v>41495.0</v>
      </c>
      <c r="B352" s="3" t="str">
        <f t="shared" si="1"/>
        <v>#REF!</v>
      </c>
    </row>
    <row r="353">
      <c r="A353" s="8">
        <v>105.36</v>
      </c>
      <c r="B353" s="3" t="str">
        <f t="shared" si="1"/>
        <v>#REF!</v>
      </c>
    </row>
    <row r="354">
      <c r="A354" s="8">
        <v>106.95</v>
      </c>
      <c r="B354" s="3" t="str">
        <f t="shared" si="1"/>
        <v>#REF!</v>
      </c>
    </row>
    <row r="355">
      <c r="A355" s="8">
        <v>105.27</v>
      </c>
      <c r="B355" s="3" t="str">
        <f t="shared" si="1"/>
        <v>#REF!</v>
      </c>
    </row>
    <row r="356">
      <c r="A356" s="8">
        <v>106.87</v>
      </c>
      <c r="B356" s="3" t="str">
        <f t="shared" si="1"/>
        <v>#REF!</v>
      </c>
    </row>
    <row r="357">
      <c r="A357" s="9">
        <f>+1.51</f>
        <v>1.51</v>
      </c>
      <c r="B357" s="3" t="str">
        <f t="shared" si="1"/>
        <v>#REF!</v>
      </c>
    </row>
    <row r="358">
      <c r="A358" s="9">
        <f>+1.43%</f>
        <v>0.0143</v>
      </c>
      <c r="B358" s="3" t="str">
        <f t="shared" si="1"/>
        <v>#REF!</v>
      </c>
    </row>
    <row r="359">
      <c r="A359" s="16">
        <v>144684.0</v>
      </c>
      <c r="B359" s="3" t="str">
        <f t="shared" si="1"/>
        <v>#REF!</v>
      </c>
    </row>
    <row r="360">
      <c r="A360" s="16">
        <v>278618.0</v>
      </c>
      <c r="B360" s="3" t="str">
        <f t="shared" si="1"/>
        <v>#REF!</v>
      </c>
    </row>
    <row r="361">
      <c r="A361" s="7">
        <v>41498.0</v>
      </c>
      <c r="B361" s="3" t="str">
        <f t="shared" si="1"/>
        <v>#REF!</v>
      </c>
    </row>
    <row r="362">
      <c r="A362" s="8">
        <v>107.0</v>
      </c>
      <c r="B362" s="3" t="str">
        <f t="shared" si="1"/>
        <v>#REF!</v>
      </c>
    </row>
    <row r="363">
      <c r="A363" s="8">
        <v>107.91</v>
      </c>
      <c r="B363" s="3" t="str">
        <f t="shared" si="1"/>
        <v>#REF!</v>
      </c>
    </row>
    <row r="364">
      <c r="A364" s="8">
        <v>106.28</v>
      </c>
      <c r="B364" s="3" t="str">
        <f t="shared" si="1"/>
        <v>#REF!</v>
      </c>
    </row>
    <row r="365">
      <c r="A365" s="8">
        <v>107.74</v>
      </c>
      <c r="B365" s="3" t="str">
        <f t="shared" si="1"/>
        <v>#REF!</v>
      </c>
    </row>
    <row r="366">
      <c r="A366" s="9">
        <f>+0.87</f>
        <v>0.87</v>
      </c>
      <c r="B366" s="3" t="str">
        <f t="shared" si="1"/>
        <v>#REF!</v>
      </c>
    </row>
    <row r="367">
      <c r="A367" s="9">
        <f>+0.81%</f>
        <v>0.0081</v>
      </c>
      <c r="B367" s="3" t="str">
        <f t="shared" si="1"/>
        <v>#REF!</v>
      </c>
    </row>
    <row r="368">
      <c r="A368" s="16">
        <v>181028.0</v>
      </c>
      <c r="B368" s="3" t="str">
        <f t="shared" si="1"/>
        <v>#REF!</v>
      </c>
    </row>
    <row r="369">
      <c r="A369" s="16">
        <v>296581.0</v>
      </c>
      <c r="B369" s="3" t="str">
        <f t="shared" si="1"/>
        <v>#REF!</v>
      </c>
    </row>
    <row r="370">
      <c r="A370" s="7">
        <v>41499.0</v>
      </c>
      <c r="B370" s="3" t="str">
        <f t="shared" si="1"/>
        <v>#REF!</v>
      </c>
    </row>
    <row r="371">
      <c r="A371" s="8">
        <v>107.51</v>
      </c>
      <c r="B371" s="3" t="str">
        <f t="shared" si="1"/>
        <v>#REF!</v>
      </c>
    </row>
    <row r="372">
      <c r="A372" s="8">
        <v>108.7</v>
      </c>
      <c r="B372" s="3" t="str">
        <f t="shared" si="1"/>
        <v>#REF!</v>
      </c>
    </row>
    <row r="373">
      <c r="A373" s="8">
        <v>107.51</v>
      </c>
      <c r="B373" s="3" t="str">
        <f t="shared" si="1"/>
        <v>#REF!</v>
      </c>
    </row>
    <row r="374">
      <c r="A374" s="8">
        <v>108.48</v>
      </c>
      <c r="B374" s="3" t="str">
        <f t="shared" si="1"/>
        <v>#REF!</v>
      </c>
    </row>
    <row r="375">
      <c r="A375" s="9">
        <f>+0.74</f>
        <v>0.74</v>
      </c>
      <c r="B375" s="3" t="str">
        <f t="shared" si="1"/>
        <v>#REF!</v>
      </c>
    </row>
    <row r="376">
      <c r="A376" s="9">
        <f>+0.69%</f>
        <v>0.0069</v>
      </c>
      <c r="B376" s="3" t="str">
        <f t="shared" si="1"/>
        <v>#REF!</v>
      </c>
    </row>
    <row r="377">
      <c r="A377" s="16">
        <v>188952.0</v>
      </c>
      <c r="B377" s="3" t="str">
        <f t="shared" si="1"/>
        <v>#REF!</v>
      </c>
    </row>
    <row r="378">
      <c r="A378" s="16">
        <v>305261.0</v>
      </c>
      <c r="B378" s="3" t="str">
        <f t="shared" si="1"/>
        <v>#REF!</v>
      </c>
    </row>
    <row r="379">
      <c r="A379" s="7">
        <v>41500.0</v>
      </c>
      <c r="B379" s="3" t="str">
        <f t="shared" si="1"/>
        <v>#REF!</v>
      </c>
    </row>
    <row r="380">
      <c r="A380" s="8">
        <v>108.39</v>
      </c>
      <c r="B380" s="3" t="str">
        <f t="shared" si="1"/>
        <v>#REF!</v>
      </c>
    </row>
    <row r="381">
      <c r="A381" s="8">
        <v>108.98</v>
      </c>
      <c r="B381" s="3" t="str">
        <f t="shared" si="1"/>
        <v>#REF!</v>
      </c>
    </row>
    <row r="382">
      <c r="A382" s="8">
        <v>107.78</v>
      </c>
      <c r="B382" s="3" t="str">
        <f t="shared" si="1"/>
        <v>#REF!</v>
      </c>
    </row>
    <row r="383">
      <c r="A383" s="8">
        <v>108.82</v>
      </c>
      <c r="B383" s="3" t="str">
        <f t="shared" si="1"/>
        <v>#REF!</v>
      </c>
    </row>
    <row r="384">
      <c r="A384" s="9">
        <f>+0.34</f>
        <v>0.34</v>
      </c>
      <c r="B384" s="3" t="str">
        <f t="shared" si="1"/>
        <v>#REF!</v>
      </c>
    </row>
    <row r="385">
      <c r="A385" s="9">
        <f>+0.31%</f>
        <v>0.0031</v>
      </c>
      <c r="B385" s="3" t="str">
        <f t="shared" si="1"/>
        <v>#REF!</v>
      </c>
    </row>
    <row r="386">
      <c r="A386" s="16">
        <v>214660.0</v>
      </c>
      <c r="B386" s="3" t="str">
        <f t="shared" si="1"/>
        <v>#REF!</v>
      </c>
    </row>
    <row r="387">
      <c r="A387" s="16">
        <v>311677.0</v>
      </c>
      <c r="B387" s="3" t="str">
        <f t="shared" si="1"/>
        <v>#REF!</v>
      </c>
    </row>
    <row r="388">
      <c r="A388" s="7">
        <v>41501.0</v>
      </c>
      <c r="B388" s="3" t="str">
        <f t="shared" si="1"/>
        <v>#REF!</v>
      </c>
    </row>
    <row r="389">
      <c r="A389" s="8">
        <v>108.9</v>
      </c>
      <c r="B389" s="3" t="str">
        <f t="shared" si="1"/>
        <v>#REF!</v>
      </c>
    </row>
    <row r="390">
      <c r="A390" s="8">
        <v>110.05</v>
      </c>
      <c r="B390" s="3" t="str">
        <f t="shared" si="1"/>
        <v>#REF!</v>
      </c>
    </row>
    <row r="391">
      <c r="A391" s="8">
        <v>108.9</v>
      </c>
      <c r="B391" s="3" t="str">
        <f t="shared" si="1"/>
        <v>#REF!</v>
      </c>
    </row>
    <row r="392">
      <c r="A392" s="8">
        <v>109.6</v>
      </c>
      <c r="B392" s="3" t="str">
        <f t="shared" si="1"/>
        <v>#REF!</v>
      </c>
    </row>
    <row r="393">
      <c r="A393" s="9">
        <f>+0.78</f>
        <v>0.78</v>
      </c>
      <c r="B393" s="3" t="str">
        <f t="shared" si="1"/>
        <v>#REF!</v>
      </c>
    </row>
    <row r="394">
      <c r="A394" s="9">
        <f>+0.72%</f>
        <v>0.0072</v>
      </c>
      <c r="B394" s="3" t="str">
        <f t="shared" si="1"/>
        <v>#REF!</v>
      </c>
    </row>
    <row r="395">
      <c r="A395" s="16">
        <v>223840.0</v>
      </c>
      <c r="B395" s="3" t="str">
        <f t="shared" si="1"/>
        <v>#REF!</v>
      </c>
    </row>
    <row r="396">
      <c r="A396" s="16">
        <v>320290.0</v>
      </c>
      <c r="B396" s="3" t="str">
        <f t="shared" si="1"/>
        <v>#REF!</v>
      </c>
    </row>
    <row r="397">
      <c r="A397" s="7">
        <v>41502.0</v>
      </c>
      <c r="B397" s="3" t="str">
        <f t="shared" si="1"/>
        <v>#REF!</v>
      </c>
    </row>
    <row r="398">
      <c r="A398" s="8">
        <v>109.42</v>
      </c>
      <c r="B398" s="3" t="str">
        <f t="shared" si="1"/>
        <v>#REF!</v>
      </c>
    </row>
    <row r="399">
      <c r="A399" s="8">
        <v>110.7</v>
      </c>
      <c r="B399" s="3" t="str">
        <f t="shared" si="1"/>
        <v>#REF!</v>
      </c>
    </row>
    <row r="400">
      <c r="A400" s="8">
        <v>109.17</v>
      </c>
      <c r="B400" s="3" t="str">
        <f t="shared" si="1"/>
        <v>#REF!</v>
      </c>
    </row>
    <row r="401">
      <c r="A401" s="8">
        <v>110.4</v>
      </c>
      <c r="B401" s="3" t="str">
        <f t="shared" si="1"/>
        <v>#REF!</v>
      </c>
    </row>
    <row r="402">
      <c r="A402" s="9">
        <f>+0.8</f>
        <v>0.8</v>
      </c>
      <c r="B402" s="3" t="str">
        <f t="shared" si="1"/>
        <v>#REF!</v>
      </c>
    </row>
    <row r="403">
      <c r="A403" s="9">
        <f>+0.73%</f>
        <v>0.0073</v>
      </c>
      <c r="B403" s="3" t="str">
        <f t="shared" si="1"/>
        <v>#REF!</v>
      </c>
    </row>
    <row r="404">
      <c r="A404" s="16">
        <v>195796.0</v>
      </c>
      <c r="B404" s="3" t="str">
        <f t="shared" si="1"/>
        <v>#REF!</v>
      </c>
    </row>
    <row r="405">
      <c r="A405" s="16">
        <v>307799.0</v>
      </c>
      <c r="B405" s="3" t="str">
        <f t="shared" si="1"/>
        <v>#REF!</v>
      </c>
    </row>
    <row r="406">
      <c r="A406" s="7">
        <v>41505.0</v>
      </c>
      <c r="B406" s="3" t="str">
        <f t="shared" si="1"/>
        <v>#REF!</v>
      </c>
    </row>
    <row r="407">
      <c r="A407" s="8">
        <v>110.53</v>
      </c>
      <c r="B407" s="3" t="str">
        <f t="shared" si="1"/>
        <v>#REF!</v>
      </c>
    </row>
    <row r="408">
      <c r="A408" s="8">
        <v>111.0</v>
      </c>
      <c r="B408" s="3" t="str">
        <f t="shared" si="1"/>
        <v>#REF!</v>
      </c>
    </row>
    <row r="409">
      <c r="A409" s="8">
        <v>109.59</v>
      </c>
      <c r="B409" s="3" t="str">
        <f t="shared" si="1"/>
        <v>#REF!</v>
      </c>
    </row>
    <row r="410">
      <c r="A410" s="8">
        <v>109.9</v>
      </c>
      <c r="B410" s="3" t="str">
        <f t="shared" si="1"/>
        <v>#REF!</v>
      </c>
    </row>
    <row r="411">
      <c r="A411" s="11">
        <v>-0.5</v>
      </c>
      <c r="B411" s="3" t="str">
        <f t="shared" si="1"/>
        <v>#REF!</v>
      </c>
    </row>
    <row r="412">
      <c r="A412" s="12">
        <v>-0.0045</v>
      </c>
      <c r="B412" s="3" t="str">
        <f t="shared" si="1"/>
        <v>#REF!</v>
      </c>
    </row>
    <row r="413">
      <c r="A413" s="17">
        <v>188030.0</v>
      </c>
      <c r="B413" s="3" t="str">
        <f t="shared" si="1"/>
        <v>#REF!</v>
      </c>
    </row>
    <row r="414">
      <c r="A414" s="17">
        <v>297118.0</v>
      </c>
      <c r="B414" s="3" t="str">
        <f t="shared" si="1"/>
        <v>#REF!</v>
      </c>
    </row>
    <row r="415">
      <c r="A415" s="7">
        <v>41506.0</v>
      </c>
      <c r="B415" s="3" t="str">
        <f t="shared" si="1"/>
        <v>#REF!</v>
      </c>
    </row>
    <row r="416">
      <c r="A416" s="8">
        <v>109.67</v>
      </c>
      <c r="B416" s="3" t="str">
        <f t="shared" si="1"/>
        <v>#REF!</v>
      </c>
    </row>
    <row r="417">
      <c r="A417" s="8">
        <v>110.73</v>
      </c>
      <c r="B417" s="3" t="str">
        <f t="shared" si="1"/>
        <v>#REF!</v>
      </c>
    </row>
    <row r="418">
      <c r="A418" s="8">
        <v>108.61</v>
      </c>
      <c r="B418" s="3" t="str">
        <f t="shared" si="1"/>
        <v>#REF!</v>
      </c>
    </row>
    <row r="419">
      <c r="A419" s="8">
        <v>110.15</v>
      </c>
      <c r="B419" s="3" t="str">
        <f t="shared" si="1"/>
        <v>#REF!</v>
      </c>
    </row>
    <row r="420">
      <c r="A420" s="9">
        <f>+0.25</f>
        <v>0.25</v>
      </c>
      <c r="B420" s="3" t="str">
        <f t="shared" si="1"/>
        <v>#REF!</v>
      </c>
    </row>
    <row r="421">
      <c r="A421" s="9">
        <f>+0.23%</f>
        <v>0.0023</v>
      </c>
      <c r="B421" s="3" t="str">
        <f t="shared" si="1"/>
        <v>#REF!</v>
      </c>
    </row>
    <row r="422">
      <c r="A422" s="16">
        <v>233168.0</v>
      </c>
      <c r="B422" s="3" t="str">
        <f t="shared" si="1"/>
        <v>#REF!</v>
      </c>
    </row>
    <row r="423">
      <c r="A423" s="16">
        <v>297588.0</v>
      </c>
      <c r="B423" s="3" t="str">
        <f t="shared" si="1"/>
        <v>#REF!</v>
      </c>
    </row>
    <row r="424">
      <c r="A424" s="7">
        <v>41507.0</v>
      </c>
      <c r="B424" s="3" t="str">
        <f t="shared" si="1"/>
        <v>#REF!</v>
      </c>
    </row>
    <row r="425">
      <c r="A425" s="8">
        <v>110.11</v>
      </c>
      <c r="B425" s="3" t="str">
        <f t="shared" si="1"/>
        <v>#REF!</v>
      </c>
    </row>
    <row r="426">
      <c r="A426" s="8">
        <v>110.28</v>
      </c>
      <c r="B426" s="3" t="str">
        <f t="shared" si="1"/>
        <v>#REF!</v>
      </c>
    </row>
    <row r="427">
      <c r="A427" s="8">
        <v>109.23</v>
      </c>
      <c r="B427" s="3" t="str">
        <f t="shared" si="1"/>
        <v>#REF!</v>
      </c>
    </row>
    <row r="428">
      <c r="A428" s="8">
        <v>109.81</v>
      </c>
      <c r="B428" s="3" t="str">
        <f t="shared" si="1"/>
        <v>#REF!</v>
      </c>
    </row>
    <row r="429">
      <c r="A429" s="11">
        <v>-0.34</v>
      </c>
      <c r="B429" s="3" t="str">
        <f t="shared" si="1"/>
        <v>#REF!</v>
      </c>
    </row>
    <row r="430">
      <c r="A430" s="12">
        <v>-0.0031</v>
      </c>
      <c r="B430" s="3" t="str">
        <f t="shared" si="1"/>
        <v>#REF!</v>
      </c>
    </row>
    <row r="431">
      <c r="A431" s="17">
        <v>195725.0</v>
      </c>
      <c r="B431" s="3" t="str">
        <f t="shared" si="1"/>
        <v>#REF!</v>
      </c>
    </row>
    <row r="432">
      <c r="A432" s="17">
        <v>288278.0</v>
      </c>
      <c r="B432" s="3" t="str">
        <f t="shared" si="1"/>
        <v>#REF!</v>
      </c>
    </row>
    <row r="433">
      <c r="A433" s="7">
        <v>41508.0</v>
      </c>
      <c r="B433" s="3" t="str">
        <f t="shared" si="1"/>
        <v>#REF!</v>
      </c>
    </row>
    <row r="434">
      <c r="A434" s="8">
        <v>109.7</v>
      </c>
      <c r="B434" s="3" t="str">
        <f t="shared" si="1"/>
        <v>#REF!</v>
      </c>
    </row>
    <row r="435">
      <c r="A435" s="8">
        <v>110.15</v>
      </c>
      <c r="B435" s="3" t="str">
        <f t="shared" si="1"/>
        <v>#REF!</v>
      </c>
    </row>
    <row r="436">
      <c r="A436" s="8">
        <v>109.4</v>
      </c>
      <c r="B436" s="3" t="str">
        <f t="shared" si="1"/>
        <v>#REF!</v>
      </c>
    </row>
    <row r="437">
      <c r="A437" s="8">
        <v>109.9</v>
      </c>
      <c r="B437" s="3" t="str">
        <f t="shared" si="1"/>
        <v>#REF!</v>
      </c>
    </row>
    <row r="438">
      <c r="A438" s="9">
        <f>+0.09</f>
        <v>0.09</v>
      </c>
      <c r="B438" s="3" t="str">
        <f t="shared" si="1"/>
        <v>#REF!</v>
      </c>
    </row>
    <row r="439">
      <c r="A439" s="9">
        <f>+0.08%</f>
        <v>0.0008</v>
      </c>
      <c r="B439" s="3" t="str">
        <f t="shared" si="1"/>
        <v>#REF!</v>
      </c>
    </row>
    <row r="440">
      <c r="A440" s="16">
        <v>154987.0</v>
      </c>
      <c r="B440" s="3" t="str">
        <f t="shared" si="1"/>
        <v>#REF!</v>
      </c>
    </row>
    <row r="441">
      <c r="A441" s="16">
        <v>283114.0</v>
      </c>
      <c r="B441" s="3" t="str">
        <f t="shared" si="1"/>
        <v>#REF!</v>
      </c>
    </row>
    <row r="442">
      <c r="A442" s="7">
        <v>41509.0</v>
      </c>
      <c r="B442" s="3" t="str">
        <f t="shared" si="1"/>
        <v>#REF!</v>
      </c>
    </row>
    <row r="443">
      <c r="A443" s="8">
        <v>109.9</v>
      </c>
      <c r="B443" s="3" t="str">
        <f t="shared" si="1"/>
        <v>#REF!</v>
      </c>
    </row>
    <row r="444">
      <c r="A444" s="8">
        <v>111.23</v>
      </c>
      <c r="B444" s="3" t="str">
        <f t="shared" si="1"/>
        <v>#REF!</v>
      </c>
    </row>
    <row r="445">
      <c r="A445" s="8">
        <v>109.77</v>
      </c>
      <c r="B445" s="3" t="str">
        <f t="shared" si="1"/>
        <v>#REF!</v>
      </c>
    </row>
    <row r="446">
      <c r="A446" s="8">
        <v>111.04</v>
      </c>
      <c r="B446" s="3" t="str">
        <f t="shared" si="1"/>
        <v>#REF!</v>
      </c>
    </row>
    <row r="447">
      <c r="A447" s="9">
        <f>+1.14</f>
        <v>1.14</v>
      </c>
      <c r="B447" s="3" t="str">
        <f t="shared" si="1"/>
        <v>#REF!</v>
      </c>
    </row>
    <row r="448">
      <c r="A448" s="9">
        <f>+1.04%</f>
        <v>0.0104</v>
      </c>
      <c r="B448" s="3" t="str">
        <f t="shared" si="1"/>
        <v>#REF!</v>
      </c>
    </row>
    <row r="449">
      <c r="A449" s="16">
        <v>219413.0</v>
      </c>
      <c r="B449" s="3" t="str">
        <f t="shared" si="1"/>
        <v>#REF!</v>
      </c>
    </row>
    <row r="450">
      <c r="A450" s="16">
        <v>273700.0</v>
      </c>
      <c r="B450" s="3" t="str">
        <f t="shared" si="1"/>
        <v>#REF!</v>
      </c>
    </row>
    <row r="451">
      <c r="A451" s="7">
        <v>41512.0</v>
      </c>
      <c r="B451" s="3" t="str">
        <f t="shared" si="1"/>
        <v>#REF!</v>
      </c>
    </row>
    <row r="452">
      <c r="A452" s="8">
        <v>111.15</v>
      </c>
      <c r="B452" s="3" t="str">
        <f t="shared" si="1"/>
        <v>#REF!</v>
      </c>
    </row>
    <row r="453">
      <c r="A453" s="8">
        <v>111.68</v>
      </c>
      <c r="B453" s="3" t="str">
        <f t="shared" si="1"/>
        <v>#REF!</v>
      </c>
    </row>
    <row r="454">
      <c r="A454" s="8">
        <v>110.5</v>
      </c>
      <c r="B454" s="3" t="str">
        <f t="shared" si="1"/>
        <v>#REF!</v>
      </c>
    </row>
    <row r="455">
      <c r="A455" s="8">
        <v>110.73</v>
      </c>
      <c r="B455" s="3" t="str">
        <f t="shared" si="1"/>
        <v>#REF!</v>
      </c>
    </row>
    <row r="456">
      <c r="A456" s="11">
        <v>-0.31</v>
      </c>
      <c r="B456" s="3" t="str">
        <f t="shared" si="1"/>
        <v>#REF!</v>
      </c>
    </row>
    <row r="457">
      <c r="A457" s="12">
        <v>-0.0028</v>
      </c>
      <c r="B457" s="3" t="str">
        <f t="shared" si="1"/>
        <v>#REF!</v>
      </c>
    </row>
    <row r="458">
      <c r="A458" s="17">
        <v>92630.0</v>
      </c>
      <c r="B458" s="3" t="str">
        <f t="shared" si="1"/>
        <v>#REF!</v>
      </c>
    </row>
    <row r="459">
      <c r="A459" s="17">
        <v>271624.0</v>
      </c>
      <c r="B459" s="3" t="str">
        <f t="shared" si="1"/>
        <v>#REF!</v>
      </c>
    </row>
    <row r="460">
      <c r="A460" s="7">
        <v>41513.0</v>
      </c>
      <c r="B460" s="3" t="str">
        <f t="shared" si="1"/>
        <v>#REF!</v>
      </c>
    </row>
    <row r="461">
      <c r="A461" s="8">
        <v>111.16</v>
      </c>
      <c r="B461" s="3" t="str">
        <f t="shared" si="1"/>
        <v>#REF!</v>
      </c>
    </row>
    <row r="462">
      <c r="A462" s="8">
        <v>115.29</v>
      </c>
      <c r="B462" s="3" t="str">
        <f t="shared" si="1"/>
        <v>#REF!</v>
      </c>
    </row>
    <row r="463">
      <c r="A463" s="8">
        <v>110.73</v>
      </c>
      <c r="B463" s="3" t="str">
        <f t="shared" si="1"/>
        <v>#REF!</v>
      </c>
    </row>
    <row r="464">
      <c r="A464" s="8">
        <v>114.36</v>
      </c>
      <c r="B464" s="3" t="str">
        <f t="shared" si="1"/>
        <v>#REF!</v>
      </c>
    </row>
    <row r="465">
      <c r="A465" s="9">
        <f>+3.63</f>
        <v>3.63</v>
      </c>
      <c r="B465" s="3" t="str">
        <f t="shared" si="1"/>
        <v>#REF!</v>
      </c>
    </row>
    <row r="466">
      <c r="A466" s="9">
        <f>+3.28%</f>
        <v>0.0328</v>
      </c>
      <c r="B466" s="3" t="str">
        <f t="shared" si="1"/>
        <v>#REF!</v>
      </c>
    </row>
    <row r="467">
      <c r="A467" s="16">
        <v>287458.0</v>
      </c>
      <c r="B467" s="3" t="str">
        <f t="shared" si="1"/>
        <v>#REF!</v>
      </c>
    </row>
    <row r="468">
      <c r="A468" s="16">
        <v>267732.0</v>
      </c>
      <c r="B468" s="3" t="str">
        <f t="shared" si="1"/>
        <v>#REF!</v>
      </c>
    </row>
    <row r="469">
      <c r="A469" s="7">
        <v>41514.0</v>
      </c>
      <c r="B469" s="3" t="str">
        <f t="shared" si="1"/>
        <v>#REF!</v>
      </c>
    </row>
    <row r="470">
      <c r="A470" s="8">
        <v>115.3</v>
      </c>
      <c r="B470" s="3" t="str">
        <f t="shared" si="1"/>
        <v>#REF!</v>
      </c>
    </row>
    <row r="471">
      <c r="A471" s="8">
        <v>117.34</v>
      </c>
      <c r="B471" s="3" t="str">
        <f t="shared" si="1"/>
        <v>#REF!</v>
      </c>
    </row>
    <row r="472">
      <c r="A472" s="8">
        <v>114.81</v>
      </c>
      <c r="B472" s="3" t="str">
        <f t="shared" si="1"/>
        <v>#REF!</v>
      </c>
    </row>
    <row r="473">
      <c r="A473" s="8">
        <v>116.61</v>
      </c>
      <c r="B473" s="3" t="str">
        <f t="shared" si="1"/>
        <v>#REF!</v>
      </c>
    </row>
    <row r="474">
      <c r="A474" s="9">
        <f>+2.25</f>
        <v>2.25</v>
      </c>
      <c r="B474" s="3" t="str">
        <f t="shared" si="1"/>
        <v>#REF!</v>
      </c>
    </row>
    <row r="475">
      <c r="A475" s="9">
        <f>+1.97%</f>
        <v>0.0197</v>
      </c>
      <c r="B475" s="3" t="str">
        <f t="shared" si="1"/>
        <v>#REF!</v>
      </c>
    </row>
    <row r="476">
      <c r="A476" s="16">
        <v>285998.0</v>
      </c>
      <c r="B476" s="3" t="str">
        <f t="shared" si="1"/>
        <v>#REF!</v>
      </c>
    </row>
    <row r="477">
      <c r="A477" s="16">
        <v>262431.0</v>
      </c>
      <c r="B477" s="3" t="str">
        <f t="shared" si="1"/>
        <v>#REF!</v>
      </c>
    </row>
    <row r="478">
      <c r="A478" s="7">
        <v>41515.0</v>
      </c>
      <c r="B478" s="3" t="str">
        <f t="shared" si="1"/>
        <v>#REF!</v>
      </c>
    </row>
    <row r="479">
      <c r="A479" s="8">
        <v>115.86</v>
      </c>
      <c r="B479" s="3" t="str">
        <f t="shared" si="1"/>
        <v>#REF!</v>
      </c>
    </row>
    <row r="480">
      <c r="A480" s="8">
        <v>117.04</v>
      </c>
      <c r="B480" s="3" t="str">
        <f t="shared" si="1"/>
        <v>#REF!</v>
      </c>
    </row>
    <row r="481">
      <c r="A481" s="8">
        <v>114.18</v>
      </c>
      <c r="B481" s="3" t="str">
        <f t="shared" si="1"/>
        <v>#REF!</v>
      </c>
    </row>
    <row r="482">
      <c r="A482" s="8">
        <v>115.16</v>
      </c>
      <c r="B482" s="3" t="str">
        <f t="shared" si="1"/>
        <v>#REF!</v>
      </c>
    </row>
    <row r="483">
      <c r="A483" s="11">
        <v>-1.45</v>
      </c>
      <c r="B483" s="3" t="str">
        <f t="shared" si="1"/>
        <v>#REF!</v>
      </c>
    </row>
    <row r="484">
      <c r="A484" s="12">
        <v>-0.0124</v>
      </c>
      <c r="B484" s="3" t="str">
        <f t="shared" si="1"/>
        <v>#REF!</v>
      </c>
    </row>
    <row r="485">
      <c r="A485" s="17">
        <v>248213.0</v>
      </c>
      <c r="B485" s="3" t="str">
        <f t="shared" si="1"/>
        <v>#REF!</v>
      </c>
    </row>
    <row r="486">
      <c r="A486" s="17">
        <v>243608.0</v>
      </c>
      <c r="B486" s="3" t="str">
        <f t="shared" si="1"/>
        <v>#REF!</v>
      </c>
    </row>
    <row r="487">
      <c r="A487" s="7">
        <v>41516.0</v>
      </c>
      <c r="B487" s="3" t="str">
        <f t="shared" si="1"/>
        <v>#REF!</v>
      </c>
    </row>
    <row r="488">
      <c r="A488" s="8">
        <v>114.2</v>
      </c>
      <c r="B488" s="3" t="str">
        <f t="shared" si="1"/>
        <v>#REF!</v>
      </c>
    </row>
    <row r="489">
      <c r="A489" s="8">
        <v>115.53</v>
      </c>
      <c r="B489" s="3" t="str">
        <f t="shared" si="1"/>
        <v>#REF!</v>
      </c>
    </row>
    <row r="490">
      <c r="A490" s="8">
        <v>113.63</v>
      </c>
      <c r="B490" s="3" t="str">
        <f t="shared" si="1"/>
        <v>#REF!</v>
      </c>
    </row>
    <row r="491">
      <c r="A491" s="8">
        <v>114.01</v>
      </c>
      <c r="B491" s="3" t="str">
        <f t="shared" si="1"/>
        <v>#REF!</v>
      </c>
    </row>
    <row r="492">
      <c r="A492" s="11">
        <v>-1.15</v>
      </c>
      <c r="B492" s="3" t="str">
        <f t="shared" si="1"/>
        <v>#REF!</v>
      </c>
    </row>
    <row r="493">
      <c r="A493" s="12">
        <v>-0.01</v>
      </c>
      <c r="B493" s="3" t="str">
        <f t="shared" si="1"/>
        <v>#REF!</v>
      </c>
    </row>
    <row r="494">
      <c r="A494" s="17">
        <v>244965.0</v>
      </c>
      <c r="B494" s="3" t="str">
        <f t="shared" si="1"/>
        <v>#REF!</v>
      </c>
    </row>
    <row r="495">
      <c r="A495" s="17">
        <v>234075.0</v>
      </c>
      <c r="B495" s="3" t="str">
        <f t="shared" si="1"/>
        <v>#REF!</v>
      </c>
    </row>
    <row r="496">
      <c r="A496" s="7">
        <v>41519.0</v>
      </c>
      <c r="B496" s="3" t="str">
        <f t="shared" si="1"/>
        <v>#REF!</v>
      </c>
    </row>
    <row r="497">
      <c r="A497" s="8">
        <v>114.0</v>
      </c>
      <c r="B497" s="3" t="str">
        <f t="shared" si="1"/>
        <v>#REF!</v>
      </c>
    </row>
    <row r="498">
      <c r="A498" s="8">
        <v>114.57</v>
      </c>
      <c r="B498" s="3" t="str">
        <f t="shared" si="1"/>
        <v>#REF!</v>
      </c>
    </row>
    <row r="499">
      <c r="A499" s="8">
        <v>112.2</v>
      </c>
      <c r="B499" s="3" t="str">
        <f t="shared" si="1"/>
        <v>#REF!</v>
      </c>
    </row>
    <row r="500">
      <c r="A500" s="8">
        <v>114.33</v>
      </c>
      <c r="B500" s="3" t="str">
        <f t="shared" si="1"/>
        <v>#REF!</v>
      </c>
    </row>
    <row r="501">
      <c r="A501" s="9">
        <f>+0.32</f>
        <v>0.32</v>
      </c>
      <c r="B501" s="3" t="str">
        <f t="shared" si="1"/>
        <v>#REF!</v>
      </c>
    </row>
    <row r="502">
      <c r="A502" s="9">
        <f>+0.28%</f>
        <v>0.0028</v>
      </c>
      <c r="B502" s="3" t="str">
        <f t="shared" si="1"/>
        <v>#REF!</v>
      </c>
    </row>
    <row r="503">
      <c r="A503" s="16">
        <v>90951.0</v>
      </c>
      <c r="B503" s="3" t="str">
        <f t="shared" si="1"/>
        <v>#REF!</v>
      </c>
    </row>
    <row r="504">
      <c r="A504" s="16">
        <v>229330.0</v>
      </c>
      <c r="B504" s="3" t="str">
        <f t="shared" si="1"/>
        <v>#REF!</v>
      </c>
    </row>
    <row r="505">
      <c r="A505" s="7">
        <v>41520.0</v>
      </c>
      <c r="B505" s="3" t="str">
        <f t="shared" si="1"/>
        <v>#REF!</v>
      </c>
    </row>
    <row r="506">
      <c r="A506" s="8">
        <v>114.45</v>
      </c>
      <c r="B506" s="3" t="str">
        <f t="shared" si="1"/>
        <v>#REF!</v>
      </c>
    </row>
    <row r="507">
      <c r="A507" s="8">
        <v>116.0</v>
      </c>
      <c r="B507" s="3" t="str">
        <f t="shared" si="1"/>
        <v>#REF!</v>
      </c>
    </row>
    <row r="508">
      <c r="A508" s="8">
        <v>114.06</v>
      </c>
      <c r="B508" s="3" t="str">
        <f t="shared" si="1"/>
        <v>#REF!</v>
      </c>
    </row>
    <row r="509">
      <c r="A509" s="8">
        <v>115.68</v>
      </c>
      <c r="B509" s="3" t="str">
        <f t="shared" si="1"/>
        <v>#REF!</v>
      </c>
    </row>
    <row r="510">
      <c r="A510" s="9">
        <f>+1.35</f>
        <v>1.35</v>
      </c>
      <c r="B510" s="3" t="str">
        <f t="shared" si="1"/>
        <v>#REF!</v>
      </c>
    </row>
    <row r="511">
      <c r="A511" s="9">
        <f>+1.18%</f>
        <v>0.0118</v>
      </c>
      <c r="B511" s="3" t="str">
        <f t="shared" si="1"/>
        <v>#REF!</v>
      </c>
    </row>
    <row r="512">
      <c r="A512" s="16">
        <v>234727.0</v>
      </c>
      <c r="B512" s="3" t="str">
        <f t="shared" si="1"/>
        <v>#REF!</v>
      </c>
    </row>
    <row r="513">
      <c r="A513" s="16">
        <v>207504.0</v>
      </c>
      <c r="B513" s="3" t="str">
        <f t="shared" si="1"/>
        <v>#REF!</v>
      </c>
    </row>
    <row r="514">
      <c r="A514" s="7">
        <v>41521.0</v>
      </c>
      <c r="B514" s="3" t="str">
        <f t="shared" si="1"/>
        <v>#REF!</v>
      </c>
    </row>
    <row r="515">
      <c r="A515" s="8">
        <v>115.65</v>
      </c>
      <c r="B515" s="3" t="str">
        <f t="shared" si="1"/>
        <v>#REF!</v>
      </c>
    </row>
    <row r="516">
      <c r="A516" s="8">
        <v>116.09</v>
      </c>
      <c r="B516" s="3" t="str">
        <f t="shared" si="1"/>
        <v>#REF!</v>
      </c>
    </row>
    <row r="517">
      <c r="A517" s="8">
        <v>114.4</v>
      </c>
      <c r="B517" s="3" t="str">
        <f t="shared" si="1"/>
        <v>#REF!</v>
      </c>
    </row>
    <row r="518">
      <c r="A518" s="8">
        <v>114.91</v>
      </c>
      <c r="B518" s="3" t="str">
        <f t="shared" si="1"/>
        <v>#REF!</v>
      </c>
    </row>
    <row r="519">
      <c r="A519" s="11">
        <v>-0.77</v>
      </c>
      <c r="B519" s="3" t="str">
        <f t="shared" si="1"/>
        <v>#REF!</v>
      </c>
    </row>
    <row r="520">
      <c r="A520" s="12">
        <v>-0.0067</v>
      </c>
      <c r="B520" s="3" t="str">
        <f t="shared" si="1"/>
        <v>#REF!</v>
      </c>
    </row>
    <row r="521">
      <c r="A521" s="17">
        <v>209624.0</v>
      </c>
      <c r="B521" s="3" t="str">
        <f t="shared" si="1"/>
        <v>#REF!</v>
      </c>
    </row>
    <row r="522">
      <c r="A522" s="17">
        <v>187710.0</v>
      </c>
      <c r="B522" s="3" t="str">
        <f t="shared" si="1"/>
        <v>#REF!</v>
      </c>
    </row>
    <row r="523">
      <c r="A523" s="7">
        <v>41522.0</v>
      </c>
      <c r="B523" s="3" t="str">
        <f t="shared" si="1"/>
        <v>#REF!</v>
      </c>
    </row>
    <row r="524">
      <c r="A524" s="8">
        <v>114.95</v>
      </c>
      <c r="B524" s="3" t="str">
        <f t="shared" si="1"/>
        <v>#REF!</v>
      </c>
    </row>
    <row r="525">
      <c r="A525" s="8">
        <v>115.55</v>
      </c>
      <c r="B525" s="3" t="str">
        <f t="shared" si="1"/>
        <v>#REF!</v>
      </c>
    </row>
    <row r="526">
      <c r="A526" s="8">
        <v>114.29</v>
      </c>
      <c r="B526" s="3" t="str">
        <f t="shared" si="1"/>
        <v>#REF!</v>
      </c>
    </row>
    <row r="527">
      <c r="A527" s="8">
        <v>115.26</v>
      </c>
      <c r="B527" s="3" t="str">
        <f t="shared" si="1"/>
        <v>#REF!</v>
      </c>
    </row>
    <row r="528">
      <c r="A528" s="9">
        <f>+0.35</f>
        <v>0.35</v>
      </c>
      <c r="B528" s="3" t="str">
        <f t="shared" si="1"/>
        <v>#REF!</v>
      </c>
    </row>
    <row r="529">
      <c r="A529" s="9">
        <f>+0.3%</f>
        <v>0.003</v>
      </c>
      <c r="B529" s="3" t="str">
        <f t="shared" si="1"/>
        <v>#REF!</v>
      </c>
    </row>
    <row r="530">
      <c r="A530" s="16">
        <v>151217.0</v>
      </c>
      <c r="B530" s="3" t="str">
        <f t="shared" si="1"/>
        <v>#REF!</v>
      </c>
    </row>
    <row r="531">
      <c r="A531" s="16">
        <v>178151.0</v>
      </c>
      <c r="B531" s="3" t="str">
        <f t="shared" si="1"/>
        <v>#REF!</v>
      </c>
    </row>
    <row r="532">
      <c r="A532" s="7">
        <v>41523.0</v>
      </c>
      <c r="B532" s="3" t="str">
        <f t="shared" si="1"/>
        <v>#REF!</v>
      </c>
    </row>
    <row r="533">
      <c r="A533" s="8">
        <v>115.35</v>
      </c>
      <c r="B533" s="3" t="str">
        <f t="shared" si="1"/>
        <v>#REF!</v>
      </c>
    </row>
    <row r="534">
      <c r="A534" s="8">
        <v>116.56</v>
      </c>
      <c r="B534" s="3" t="str">
        <f t="shared" si="1"/>
        <v>#REF!</v>
      </c>
    </row>
    <row r="535">
      <c r="A535" s="8">
        <v>115.02</v>
      </c>
      <c r="B535" s="3" t="str">
        <f t="shared" si="1"/>
        <v>#REF!</v>
      </c>
    </row>
    <row r="536">
      <c r="A536" s="8">
        <v>116.12</v>
      </c>
      <c r="B536" s="3" t="str">
        <f t="shared" si="1"/>
        <v>#REF!</v>
      </c>
    </row>
    <row r="537">
      <c r="A537" s="9">
        <f>+0.86</f>
        <v>0.86</v>
      </c>
      <c r="B537" s="3" t="str">
        <f t="shared" si="1"/>
        <v>#REF!</v>
      </c>
    </row>
    <row r="538">
      <c r="A538" s="9">
        <f>+0.75%</f>
        <v>0.0075</v>
      </c>
      <c r="B538" s="3" t="str">
        <f t="shared" si="1"/>
        <v>#REF!</v>
      </c>
    </row>
    <row r="539">
      <c r="A539" s="16">
        <v>168829.0</v>
      </c>
      <c r="B539" s="3" t="str">
        <f t="shared" si="1"/>
        <v>#REF!</v>
      </c>
    </row>
    <row r="540">
      <c r="A540" s="16">
        <v>158258.0</v>
      </c>
      <c r="B540" s="3" t="str">
        <f t="shared" si="1"/>
        <v>#REF!</v>
      </c>
    </row>
    <row r="541">
      <c r="A541" s="7">
        <v>41526.0</v>
      </c>
      <c r="B541" s="3" t="str">
        <f t="shared" si="1"/>
        <v>#REF!</v>
      </c>
    </row>
    <row r="542">
      <c r="A542" s="8">
        <v>115.93</v>
      </c>
      <c r="B542" s="3" t="str">
        <f t="shared" si="1"/>
        <v>#REF!</v>
      </c>
    </row>
    <row r="543">
      <c r="A543" s="8">
        <v>116.18</v>
      </c>
      <c r="B543" s="3" t="str">
        <f t="shared" si="1"/>
        <v>#REF!</v>
      </c>
    </row>
    <row r="544">
      <c r="A544" s="8">
        <v>113.0</v>
      </c>
      <c r="B544" s="3" t="str">
        <f t="shared" si="1"/>
        <v>#REF!</v>
      </c>
    </row>
    <row r="545">
      <c r="A545" s="8">
        <v>113.72</v>
      </c>
      <c r="B545" s="3" t="str">
        <f t="shared" si="1"/>
        <v>#REF!</v>
      </c>
    </row>
    <row r="546">
      <c r="A546" s="11">
        <v>-2.4</v>
      </c>
      <c r="B546" s="3" t="str">
        <f t="shared" si="1"/>
        <v>#REF!</v>
      </c>
    </row>
    <row r="547">
      <c r="A547" s="12">
        <v>-0.0207</v>
      </c>
      <c r="B547" s="3" t="str">
        <f t="shared" si="1"/>
        <v>#REF!</v>
      </c>
    </row>
    <row r="548">
      <c r="A548" s="17">
        <v>198759.0</v>
      </c>
      <c r="B548" s="3" t="str">
        <f t="shared" si="1"/>
        <v>#REF!</v>
      </c>
    </row>
    <row r="549">
      <c r="A549" s="17">
        <v>126562.0</v>
      </c>
      <c r="B549" s="3" t="str">
        <f t="shared" si="1"/>
        <v>#REF!</v>
      </c>
    </row>
    <row r="550">
      <c r="A550" s="7">
        <v>41527.0</v>
      </c>
      <c r="B550" s="3" t="str">
        <f t="shared" si="1"/>
        <v>#REF!</v>
      </c>
    </row>
    <row r="551">
      <c r="A551" s="8">
        <v>113.0</v>
      </c>
      <c r="B551" s="3" t="str">
        <f t="shared" si="1"/>
        <v>#REF!</v>
      </c>
    </row>
    <row r="552">
      <c r="A552" s="8">
        <v>113.55</v>
      </c>
      <c r="B552" s="3" t="str">
        <f t="shared" si="1"/>
        <v>#REF!</v>
      </c>
    </row>
    <row r="553">
      <c r="A553" s="8">
        <v>110.59</v>
      </c>
      <c r="B553" s="3" t="str">
        <f t="shared" si="1"/>
        <v>#REF!</v>
      </c>
    </row>
    <row r="554">
      <c r="A554" s="8">
        <v>111.25</v>
      </c>
      <c r="B554" s="3" t="str">
        <f t="shared" si="1"/>
        <v>#REF!</v>
      </c>
    </row>
    <row r="555">
      <c r="A555" s="11">
        <v>-2.47</v>
      </c>
      <c r="B555" s="3" t="str">
        <f t="shared" si="1"/>
        <v>#REF!</v>
      </c>
    </row>
    <row r="556">
      <c r="A556" s="12">
        <v>-0.0217</v>
      </c>
      <c r="B556" s="3" t="str">
        <f t="shared" si="1"/>
        <v>#REF!</v>
      </c>
    </row>
    <row r="557">
      <c r="A557" s="17">
        <v>176142.0</v>
      </c>
      <c r="B557" s="3" t="str">
        <f t="shared" si="1"/>
        <v>#REF!</v>
      </c>
    </row>
    <row r="558">
      <c r="A558" s="17">
        <v>99010.0</v>
      </c>
      <c r="B558" s="3" t="str">
        <f t="shared" si="1"/>
        <v>#REF!</v>
      </c>
    </row>
    <row r="559">
      <c r="A559" s="7">
        <v>41528.0</v>
      </c>
      <c r="B559" s="3" t="str">
        <f t="shared" si="1"/>
        <v>#REF!</v>
      </c>
    </row>
    <row r="560">
      <c r="A560" s="8">
        <v>111.52</v>
      </c>
      <c r="B560" s="3" t="str">
        <f t="shared" si="1"/>
        <v>#REF!</v>
      </c>
    </row>
    <row r="561">
      <c r="A561" s="8">
        <v>112.49</v>
      </c>
      <c r="B561" s="3" t="str">
        <f t="shared" si="1"/>
        <v>#REF!</v>
      </c>
    </row>
    <row r="562">
      <c r="A562" s="8">
        <v>111.02</v>
      </c>
      <c r="B562" s="3" t="str">
        <f t="shared" si="1"/>
        <v>#REF!</v>
      </c>
    </row>
    <row r="563">
      <c r="A563" s="8">
        <v>111.5</v>
      </c>
      <c r="B563" s="3" t="str">
        <f t="shared" si="1"/>
        <v>#REF!</v>
      </c>
    </row>
    <row r="564">
      <c r="A564" s="9">
        <f>+0.25</f>
        <v>0.25</v>
      </c>
      <c r="B564" s="3" t="str">
        <f t="shared" si="1"/>
        <v>#REF!</v>
      </c>
    </row>
    <row r="565">
      <c r="A565" s="9">
        <f>+0.22%</f>
        <v>0.0022</v>
      </c>
      <c r="B565" s="3" t="str">
        <f t="shared" si="1"/>
        <v>#REF!</v>
      </c>
    </row>
    <row r="566">
      <c r="A566" s="16">
        <v>109319.0</v>
      </c>
      <c r="B566" s="3" t="str">
        <f t="shared" si="1"/>
        <v>#REF!</v>
      </c>
    </row>
    <row r="567">
      <c r="A567" s="16">
        <v>84343.0</v>
      </c>
      <c r="B567" s="3" t="str">
        <f t="shared" si="1"/>
        <v>#REF!</v>
      </c>
    </row>
    <row r="568">
      <c r="A568" s="7">
        <v>41529.0</v>
      </c>
      <c r="B568" s="3" t="str">
        <f t="shared" si="1"/>
        <v>#REF!</v>
      </c>
    </row>
    <row r="569">
      <c r="A569" s="8">
        <v>111.51</v>
      </c>
      <c r="B569" s="3" t="str">
        <f t="shared" si="1"/>
        <v>#REF!</v>
      </c>
    </row>
    <row r="570">
      <c r="A570" s="8">
        <v>113.05</v>
      </c>
      <c r="B570" s="3" t="str">
        <f t="shared" si="1"/>
        <v>#REF!</v>
      </c>
    </row>
    <row r="571">
      <c r="A571" s="8">
        <v>111.33</v>
      </c>
      <c r="B571" s="3" t="str">
        <f t="shared" si="1"/>
        <v>#REF!</v>
      </c>
    </row>
    <row r="572">
      <c r="A572" s="8">
        <v>112.63</v>
      </c>
      <c r="B572" s="3" t="str">
        <f t="shared" si="1"/>
        <v>#REF!</v>
      </c>
    </row>
    <row r="573">
      <c r="A573" s="9">
        <f>+1.13</f>
        <v>1.13</v>
      </c>
      <c r="B573" s="3" t="str">
        <f t="shared" si="1"/>
        <v>#REF!</v>
      </c>
    </row>
    <row r="574">
      <c r="A574" s="9">
        <f>+1.01%</f>
        <v>0.0101</v>
      </c>
      <c r="B574" s="3" t="str">
        <f t="shared" si="1"/>
        <v>#REF!</v>
      </c>
    </row>
    <row r="575">
      <c r="A575" s="16">
        <v>93446.0</v>
      </c>
      <c r="B575" s="3" t="str">
        <f t="shared" si="1"/>
        <v>#REF!</v>
      </c>
    </row>
    <row r="576">
      <c r="A576" s="16">
        <v>36855.0</v>
      </c>
      <c r="B576" s="3" t="str">
        <f t="shared" si="1"/>
        <v>#REF!</v>
      </c>
    </row>
    <row r="577">
      <c r="A577" s="7">
        <v>41530.0</v>
      </c>
      <c r="B577" s="3" t="str">
        <f t="shared" si="1"/>
        <v>#REF!</v>
      </c>
    </row>
    <row r="578">
      <c r="A578" s="8">
        <v>112.87</v>
      </c>
      <c r="B578" s="3" t="str">
        <f t="shared" si="1"/>
        <v>#REF!</v>
      </c>
    </row>
    <row r="579">
      <c r="A579" s="8">
        <v>112.91</v>
      </c>
      <c r="B579" s="3" t="str">
        <f t="shared" si="1"/>
        <v>#REF!</v>
      </c>
    </row>
    <row r="580">
      <c r="A580" s="8">
        <v>111.6</v>
      </c>
      <c r="B580" s="3" t="str">
        <f t="shared" si="1"/>
        <v>#REF!</v>
      </c>
    </row>
    <row r="581">
      <c r="A581" s="8">
        <v>112.78</v>
      </c>
      <c r="B581" s="3" t="str">
        <f t="shared" si="1"/>
        <v>#REF!</v>
      </c>
    </row>
    <row r="582">
      <c r="A582" s="9">
        <f>+0.15</f>
        <v>0.15</v>
      </c>
      <c r="B582" s="3" t="str">
        <f t="shared" si="1"/>
        <v>#REF!</v>
      </c>
    </row>
    <row r="583">
      <c r="A583" s="9">
        <f>+0.13%</f>
        <v>0.0013</v>
      </c>
      <c r="B583" s="3" t="str">
        <f t="shared" si="1"/>
        <v>#REF!</v>
      </c>
    </row>
    <row r="584">
      <c r="A584" s="16">
        <v>18637.0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41474</v>
      </c>
      <c r="C3" s="3">
        <v>107.38</v>
      </c>
      <c r="D3" s="3">
        <v>107.69</v>
      </c>
      <c r="E3" s="3">
        <v>105.54</v>
      </c>
      <c r="F3" s="3">
        <v>106.53</v>
      </c>
      <c r="G3" s="3">
        <v>-0.8</v>
      </c>
      <c r="H3" s="6">
        <v>-0.0075</v>
      </c>
      <c r="I3" s="15">
        <v>51997.0</v>
      </c>
      <c r="J3" s="15">
        <v>91167.0</v>
      </c>
    </row>
    <row r="4">
      <c r="A4" s="19" t="s">
        <v>4</v>
      </c>
      <c r="B4" s="5">
        <f t="shared" si="1"/>
        <v>41477</v>
      </c>
      <c r="C4" s="3">
        <v>106.73</v>
      </c>
      <c r="D4" s="3">
        <v>107.1</v>
      </c>
      <c r="E4" s="3">
        <v>106.0</v>
      </c>
      <c r="F4" s="3">
        <v>106.46</v>
      </c>
      <c r="G4" s="3">
        <v>-0.07</v>
      </c>
      <c r="H4" s="6">
        <v>-7.0E-4</v>
      </c>
      <c r="I4" s="15">
        <v>40847.0</v>
      </c>
      <c r="J4" s="15">
        <v>92135.0</v>
      </c>
    </row>
    <row r="5">
      <c r="A5" s="19" t="s">
        <v>5</v>
      </c>
      <c r="B5" s="5">
        <f t="shared" si="1"/>
        <v>41478</v>
      </c>
      <c r="C5" s="3">
        <v>106.53</v>
      </c>
      <c r="D5" s="3">
        <v>106.98</v>
      </c>
      <c r="E5" s="3">
        <v>105.95</v>
      </c>
      <c r="F5" s="3">
        <v>106.81</v>
      </c>
      <c r="G5" s="3">
        <v>0.35</v>
      </c>
      <c r="H5" s="3">
        <v>0.0033</v>
      </c>
      <c r="I5" s="15">
        <v>42912.0</v>
      </c>
      <c r="J5" s="15">
        <v>91161.0</v>
      </c>
    </row>
    <row r="6">
      <c r="A6" s="19" t="s">
        <v>6</v>
      </c>
      <c r="B6" s="5">
        <f t="shared" si="1"/>
        <v>41479</v>
      </c>
      <c r="C6" s="3">
        <v>106.85</v>
      </c>
      <c r="D6" s="3">
        <v>106.93</v>
      </c>
      <c r="E6" s="3">
        <v>104.94</v>
      </c>
      <c r="F6" s="3">
        <v>105.78</v>
      </c>
      <c r="G6" s="3">
        <v>-1.03</v>
      </c>
      <c r="H6" s="6">
        <v>-0.0096</v>
      </c>
      <c r="I6" s="15">
        <v>42259.0</v>
      </c>
      <c r="J6" s="15">
        <v>92617.0</v>
      </c>
    </row>
    <row r="7">
      <c r="A7" s="19" t="s">
        <v>7</v>
      </c>
      <c r="B7" s="5">
        <f t="shared" si="1"/>
        <v>41480</v>
      </c>
      <c r="C7" s="3">
        <v>105.47</v>
      </c>
      <c r="D7" s="3">
        <v>106.39</v>
      </c>
      <c r="E7" s="3">
        <v>105.24</v>
      </c>
      <c r="F7" s="3">
        <v>106.19</v>
      </c>
      <c r="G7" s="3">
        <v>0.41</v>
      </c>
      <c r="H7" s="3">
        <v>0.0039000000000000003</v>
      </c>
      <c r="I7" s="15">
        <v>46777.0</v>
      </c>
      <c r="J7" s="15">
        <v>94239.0</v>
      </c>
    </row>
    <row r="8">
      <c r="A8" s="19" t="s">
        <v>8</v>
      </c>
      <c r="B8" s="5">
        <f t="shared" si="1"/>
        <v>41481</v>
      </c>
      <c r="C8" s="3">
        <v>106.15</v>
      </c>
      <c r="D8" s="3">
        <v>106.29</v>
      </c>
      <c r="E8" s="3">
        <v>105.11</v>
      </c>
      <c r="F8" s="3">
        <v>105.65</v>
      </c>
      <c r="G8" s="3">
        <v>-0.54</v>
      </c>
      <c r="H8" s="6">
        <v>-0.0051</v>
      </c>
      <c r="I8" s="15">
        <v>25748.0</v>
      </c>
      <c r="J8" s="15">
        <v>97214.0</v>
      </c>
    </row>
    <row r="9">
      <c r="A9" s="19" t="s">
        <v>9</v>
      </c>
      <c r="B9" s="5">
        <f t="shared" si="1"/>
        <v>41484</v>
      </c>
      <c r="C9" s="3">
        <v>105.8</v>
      </c>
      <c r="D9" s="3">
        <v>106.28</v>
      </c>
      <c r="E9" s="3">
        <v>105.15</v>
      </c>
      <c r="F9" s="3">
        <v>105.92</v>
      </c>
      <c r="G9" s="3">
        <v>0.27</v>
      </c>
      <c r="H9" s="3">
        <v>0.0026</v>
      </c>
      <c r="I9" s="15">
        <v>41699.0</v>
      </c>
      <c r="J9" s="15">
        <v>102417.0</v>
      </c>
    </row>
    <row r="10">
      <c r="A10" s="20">
        <v>41474.0</v>
      </c>
      <c r="B10" s="5">
        <f t="shared" si="1"/>
        <v>41485</v>
      </c>
      <c r="C10" s="3">
        <v>105.91</v>
      </c>
      <c r="D10" s="3">
        <v>106.0</v>
      </c>
      <c r="E10" s="3">
        <v>105.16</v>
      </c>
      <c r="F10" s="3">
        <v>105.51</v>
      </c>
      <c r="G10" s="3">
        <v>-0.41</v>
      </c>
      <c r="H10" s="6">
        <v>-0.0039</v>
      </c>
      <c r="I10" s="15">
        <v>46467.0</v>
      </c>
      <c r="J10" s="15">
        <v>107250.0</v>
      </c>
    </row>
    <row r="11">
      <c r="A11" s="19">
        <v>107.38</v>
      </c>
      <c r="B11" s="5">
        <f t="shared" si="1"/>
        <v>41486</v>
      </c>
      <c r="C11" s="3">
        <v>105.38</v>
      </c>
      <c r="D11" s="3">
        <v>106.49</v>
      </c>
      <c r="E11" s="3">
        <v>104.45</v>
      </c>
      <c r="F11" s="3">
        <v>106.32</v>
      </c>
      <c r="G11" s="3">
        <v>0.81</v>
      </c>
      <c r="H11" s="3">
        <v>0.0077</v>
      </c>
      <c r="I11" s="15">
        <v>59400.0</v>
      </c>
      <c r="J11" s="15">
        <v>115542.0</v>
      </c>
    </row>
    <row r="12">
      <c r="A12" s="19">
        <v>107.69</v>
      </c>
      <c r="B12" s="5">
        <f t="shared" si="1"/>
        <v>41487</v>
      </c>
      <c r="C12" s="3">
        <v>106.47</v>
      </c>
      <c r="D12" s="3">
        <v>108.0</v>
      </c>
      <c r="E12" s="3">
        <v>106.11</v>
      </c>
      <c r="F12" s="3">
        <v>107.97</v>
      </c>
      <c r="G12" s="3">
        <v>1.65</v>
      </c>
      <c r="H12" s="3">
        <v>0.0155</v>
      </c>
      <c r="I12" s="15">
        <v>62910.0</v>
      </c>
      <c r="J12" s="15">
        <v>122209.0</v>
      </c>
    </row>
    <row r="13">
      <c r="A13" s="19">
        <v>105.54</v>
      </c>
      <c r="B13" s="5">
        <f t="shared" si="1"/>
        <v>41488</v>
      </c>
      <c r="C13" s="3">
        <v>107.98</v>
      </c>
      <c r="D13" s="3">
        <v>108.42</v>
      </c>
      <c r="E13" s="3">
        <v>106.88</v>
      </c>
      <c r="F13" s="3">
        <v>107.45</v>
      </c>
      <c r="G13" s="3">
        <v>-0.52</v>
      </c>
      <c r="H13" s="6">
        <v>-0.0048</v>
      </c>
      <c r="I13" s="15">
        <v>45134.0</v>
      </c>
      <c r="J13" s="15">
        <v>127170.0</v>
      </c>
    </row>
    <row r="14">
      <c r="A14" s="19">
        <v>106.53</v>
      </c>
      <c r="B14" s="5">
        <f t="shared" si="1"/>
        <v>41491</v>
      </c>
      <c r="C14" s="3">
        <v>107.27</v>
      </c>
      <c r="D14" s="3">
        <v>107.9</v>
      </c>
      <c r="E14" s="3">
        <v>106.03</v>
      </c>
      <c r="F14" s="3">
        <v>107.09</v>
      </c>
      <c r="G14" s="3">
        <v>-0.36</v>
      </c>
      <c r="H14" s="6">
        <v>-0.0034</v>
      </c>
      <c r="I14" s="15">
        <v>46974.0</v>
      </c>
      <c r="J14" s="15">
        <v>137504.0</v>
      </c>
    </row>
    <row r="15">
      <c r="A15" s="21">
        <v>-0.8</v>
      </c>
      <c r="B15" s="5">
        <f t="shared" si="1"/>
        <v>41492</v>
      </c>
      <c r="C15" s="3">
        <v>107.06</v>
      </c>
      <c r="D15" s="3">
        <v>107.52</v>
      </c>
      <c r="E15" s="3">
        <v>105.8</v>
      </c>
      <c r="F15" s="3">
        <v>106.35</v>
      </c>
      <c r="G15" s="3">
        <v>-0.74</v>
      </c>
      <c r="H15" s="6">
        <v>-0.0069</v>
      </c>
      <c r="I15" s="15">
        <v>61421.0</v>
      </c>
      <c r="J15" s="15">
        <v>144505.0</v>
      </c>
    </row>
    <row r="16">
      <c r="A16" s="22">
        <v>-0.0075</v>
      </c>
      <c r="B16" s="5">
        <f t="shared" si="1"/>
        <v>41493</v>
      </c>
      <c r="C16" s="3">
        <v>106.23</v>
      </c>
      <c r="D16" s="3">
        <v>106.28</v>
      </c>
      <c r="E16" s="3">
        <v>105.15</v>
      </c>
      <c r="F16" s="3">
        <v>105.45</v>
      </c>
      <c r="G16" s="3">
        <v>-0.9</v>
      </c>
      <c r="H16" s="6">
        <v>-0.0085</v>
      </c>
      <c r="I16" s="15">
        <v>86326.0</v>
      </c>
      <c r="J16" s="15">
        <v>157286.0</v>
      </c>
    </row>
    <row r="17">
      <c r="A17" s="24">
        <v>51997.0</v>
      </c>
      <c r="B17" s="5">
        <f t="shared" si="1"/>
        <v>41494</v>
      </c>
      <c r="C17" s="3">
        <v>105.37</v>
      </c>
      <c r="D17" s="3">
        <v>105.83</v>
      </c>
      <c r="E17" s="3">
        <v>103.89</v>
      </c>
      <c r="F17" s="3">
        <v>104.66</v>
      </c>
      <c r="G17" s="3">
        <v>-0.79</v>
      </c>
      <c r="H17" s="6">
        <v>-0.0075</v>
      </c>
      <c r="I17" s="15">
        <v>95257.0</v>
      </c>
      <c r="J17" s="15">
        <v>170278.0</v>
      </c>
    </row>
    <row r="18">
      <c r="A18" s="24">
        <v>91167.0</v>
      </c>
      <c r="B18" s="5">
        <f t="shared" si="1"/>
        <v>41495</v>
      </c>
      <c r="C18" s="3">
        <v>104.78</v>
      </c>
      <c r="D18" s="3">
        <v>106.18</v>
      </c>
      <c r="E18" s="3">
        <v>104.49</v>
      </c>
      <c r="F18" s="3">
        <v>106.11</v>
      </c>
      <c r="G18" s="3">
        <v>1.45</v>
      </c>
      <c r="H18" s="3">
        <v>0.0139</v>
      </c>
      <c r="I18" s="15">
        <v>68967.0</v>
      </c>
      <c r="J18" s="15">
        <v>179416.0</v>
      </c>
    </row>
    <row r="19">
      <c r="A19" s="23">
        <v>41477.0</v>
      </c>
      <c r="B19" s="5">
        <f t="shared" si="1"/>
        <v>41498</v>
      </c>
      <c r="C19" s="3">
        <v>105.98</v>
      </c>
      <c r="D19" s="3">
        <v>107.23</v>
      </c>
      <c r="E19" s="3">
        <v>105.61</v>
      </c>
      <c r="F19" s="3">
        <v>107.06</v>
      </c>
      <c r="G19" s="3">
        <v>0.95</v>
      </c>
      <c r="H19" s="3">
        <v>0.009000000000000001</v>
      </c>
      <c r="I19" s="15">
        <v>88202.0</v>
      </c>
      <c r="J19" s="15">
        <v>191565.0</v>
      </c>
    </row>
    <row r="20">
      <c r="A20" s="21">
        <v>106.73</v>
      </c>
      <c r="B20" s="5">
        <f t="shared" si="1"/>
        <v>41499</v>
      </c>
      <c r="C20" s="3">
        <v>107.15</v>
      </c>
      <c r="D20" s="3">
        <v>107.96</v>
      </c>
      <c r="E20" s="3">
        <v>106.98</v>
      </c>
      <c r="F20" s="3">
        <v>107.74</v>
      </c>
      <c r="G20" s="3">
        <v>0.68</v>
      </c>
      <c r="H20" s="3">
        <v>0.0064</v>
      </c>
      <c r="I20" s="15">
        <v>89197.0</v>
      </c>
      <c r="J20" s="15">
        <v>206946.0</v>
      </c>
    </row>
    <row r="21">
      <c r="A21" s="21">
        <v>107.1</v>
      </c>
      <c r="B21" s="5">
        <f t="shared" si="1"/>
        <v>41500</v>
      </c>
      <c r="C21" s="3">
        <v>107.4</v>
      </c>
      <c r="D21" s="3">
        <v>108.16</v>
      </c>
      <c r="E21" s="3">
        <v>107.04</v>
      </c>
      <c r="F21" s="3">
        <v>107.99</v>
      </c>
      <c r="G21" s="3">
        <v>0.25</v>
      </c>
      <c r="H21" s="3">
        <v>0.0023</v>
      </c>
      <c r="I21" s="15">
        <v>78208.0</v>
      </c>
      <c r="J21" s="15">
        <v>206156.0</v>
      </c>
    </row>
    <row r="22">
      <c r="A22" s="21">
        <v>106.0</v>
      </c>
      <c r="B22" s="5">
        <f t="shared" si="1"/>
        <v>41501</v>
      </c>
      <c r="C22" s="3">
        <v>108.11</v>
      </c>
      <c r="D22" s="3">
        <v>109.13</v>
      </c>
      <c r="E22" s="3">
        <v>108.06</v>
      </c>
      <c r="F22" s="3">
        <v>108.76</v>
      </c>
      <c r="G22" s="3">
        <v>0.77</v>
      </c>
      <c r="H22" s="3">
        <v>0.0070999999999999995</v>
      </c>
      <c r="I22" s="15">
        <v>96719.0</v>
      </c>
      <c r="J22" s="15">
        <v>204677.0</v>
      </c>
    </row>
    <row r="23">
      <c r="A23" s="21">
        <v>106.46</v>
      </c>
      <c r="B23" s="5">
        <f t="shared" si="1"/>
        <v>41502</v>
      </c>
      <c r="C23" s="3">
        <v>108.59</v>
      </c>
      <c r="D23" s="3">
        <v>109.62</v>
      </c>
      <c r="E23" s="3">
        <v>108.32</v>
      </c>
      <c r="F23" s="3">
        <v>109.38</v>
      </c>
      <c r="G23" s="3">
        <v>0.62</v>
      </c>
      <c r="H23" s="3">
        <v>0.005699999999999999</v>
      </c>
      <c r="I23" s="15">
        <v>121638.0</v>
      </c>
      <c r="J23" s="15">
        <v>206352.0</v>
      </c>
    </row>
    <row r="24">
      <c r="A24" s="21">
        <v>-0.07</v>
      </c>
      <c r="B24" s="5">
        <f t="shared" si="1"/>
        <v>41505</v>
      </c>
      <c r="C24" s="3">
        <v>109.4</v>
      </c>
      <c r="D24" s="3">
        <v>109.9</v>
      </c>
      <c r="E24" s="3">
        <v>108.61</v>
      </c>
      <c r="F24" s="3">
        <v>108.93</v>
      </c>
      <c r="G24" s="3">
        <v>-0.45</v>
      </c>
      <c r="H24" s="6">
        <v>-0.0041</v>
      </c>
      <c r="I24" s="15">
        <v>110792.0</v>
      </c>
      <c r="J24" s="15">
        <v>211770.0</v>
      </c>
    </row>
    <row r="25">
      <c r="A25" s="22">
        <v>-7.0E-4</v>
      </c>
      <c r="B25" s="5">
        <f t="shared" si="1"/>
        <v>41506</v>
      </c>
      <c r="C25" s="3">
        <v>108.93</v>
      </c>
      <c r="D25" s="3">
        <v>109.69</v>
      </c>
      <c r="E25" s="3">
        <v>107.75</v>
      </c>
      <c r="F25" s="3">
        <v>109.1</v>
      </c>
      <c r="G25" s="3">
        <v>0.17</v>
      </c>
      <c r="H25" s="3">
        <v>0.0016</v>
      </c>
      <c r="I25" s="15">
        <v>106781.0</v>
      </c>
      <c r="J25" s="15">
        <v>218126.0</v>
      </c>
    </row>
    <row r="26">
      <c r="A26" s="24">
        <v>40847.0</v>
      </c>
      <c r="B26" s="5">
        <f t="shared" si="1"/>
        <v>41507</v>
      </c>
      <c r="C26" s="3">
        <v>109.06</v>
      </c>
      <c r="D26" s="3">
        <v>109.15</v>
      </c>
      <c r="E26" s="3">
        <v>108.25</v>
      </c>
      <c r="F26" s="3">
        <v>108.76</v>
      </c>
      <c r="G26" s="3">
        <v>-0.34</v>
      </c>
      <c r="H26" s="6">
        <v>-0.0031</v>
      </c>
      <c r="I26" s="15">
        <v>106951.0</v>
      </c>
      <c r="J26" s="15">
        <v>224857.0</v>
      </c>
    </row>
    <row r="27">
      <c r="A27" s="24">
        <v>92135.0</v>
      </c>
      <c r="B27" s="5">
        <f t="shared" si="1"/>
        <v>41508</v>
      </c>
      <c r="C27" s="3">
        <v>108.52</v>
      </c>
      <c r="D27" s="3">
        <v>109.13</v>
      </c>
      <c r="E27" s="3">
        <v>108.36</v>
      </c>
      <c r="F27" s="3">
        <v>108.87</v>
      </c>
      <c r="G27" s="3">
        <v>0.11</v>
      </c>
      <c r="H27" s="3">
        <v>0.001</v>
      </c>
      <c r="I27" s="15">
        <v>77322.0</v>
      </c>
      <c r="J27" s="15">
        <v>224751.0</v>
      </c>
    </row>
    <row r="28">
      <c r="A28" s="23">
        <v>41478.0</v>
      </c>
      <c r="B28" s="5">
        <f t="shared" si="1"/>
        <v>41509</v>
      </c>
      <c r="C28" s="3">
        <v>108.9</v>
      </c>
      <c r="D28" s="3">
        <v>110.09</v>
      </c>
      <c r="E28" s="3">
        <v>108.74</v>
      </c>
      <c r="F28" s="3">
        <v>109.82</v>
      </c>
      <c r="G28" s="3">
        <v>0.95</v>
      </c>
      <c r="H28" s="3">
        <v>0.0087</v>
      </c>
      <c r="I28" s="15">
        <v>131848.0</v>
      </c>
      <c r="J28" s="15">
        <v>229955.0</v>
      </c>
    </row>
    <row r="29">
      <c r="A29" s="21">
        <v>106.53</v>
      </c>
      <c r="B29" s="5">
        <f t="shared" si="1"/>
        <v>41512</v>
      </c>
      <c r="C29" s="3">
        <v>110.0</v>
      </c>
      <c r="D29" s="3">
        <v>110.44</v>
      </c>
      <c r="E29" s="3">
        <v>109.32</v>
      </c>
      <c r="F29" s="3">
        <v>109.49</v>
      </c>
      <c r="G29" s="3">
        <v>-0.33</v>
      </c>
      <c r="H29" s="6">
        <v>-0.003</v>
      </c>
      <c r="I29" s="15">
        <v>42643.0</v>
      </c>
      <c r="J29" s="15">
        <v>230354.0</v>
      </c>
    </row>
    <row r="30">
      <c r="A30" s="21">
        <v>106.98</v>
      </c>
      <c r="B30" s="5">
        <f t="shared" si="1"/>
        <v>41513</v>
      </c>
      <c r="C30" s="3">
        <v>109.62</v>
      </c>
      <c r="D30" s="3">
        <v>113.8</v>
      </c>
      <c r="E30" s="3">
        <v>109.45</v>
      </c>
      <c r="F30" s="3">
        <v>112.95</v>
      </c>
      <c r="G30" s="3">
        <v>3.46</v>
      </c>
      <c r="H30" s="3">
        <v>0.0316</v>
      </c>
      <c r="I30" s="15">
        <v>189246.0</v>
      </c>
      <c r="J30" s="15">
        <v>237508.0</v>
      </c>
    </row>
    <row r="31">
      <c r="A31" s="21">
        <v>105.95</v>
      </c>
      <c r="B31" s="5">
        <f t="shared" si="1"/>
        <v>41514</v>
      </c>
      <c r="C31" s="3">
        <v>113.77</v>
      </c>
      <c r="D31" s="3">
        <v>115.76</v>
      </c>
      <c r="E31" s="3">
        <v>113.39</v>
      </c>
      <c r="F31" s="3">
        <v>115.03</v>
      </c>
      <c r="G31" s="3">
        <v>2.08</v>
      </c>
      <c r="H31" s="3">
        <v>0.0184</v>
      </c>
      <c r="I31" s="15">
        <v>167953.0</v>
      </c>
      <c r="J31" s="15">
        <v>237325.0</v>
      </c>
    </row>
    <row r="32">
      <c r="A32" s="21">
        <v>106.81</v>
      </c>
      <c r="B32" s="5">
        <f t="shared" si="1"/>
        <v>41515</v>
      </c>
      <c r="C32" s="3">
        <v>114.93</v>
      </c>
      <c r="D32" s="3">
        <v>115.37</v>
      </c>
      <c r="E32" s="3">
        <v>112.69</v>
      </c>
      <c r="F32" s="3">
        <v>113.61</v>
      </c>
      <c r="G32" s="3">
        <v>-1.42</v>
      </c>
      <c r="H32" s="6">
        <v>-0.0123</v>
      </c>
      <c r="I32" s="15">
        <v>140174.0</v>
      </c>
      <c r="J32" s="15">
        <v>236860.0</v>
      </c>
    </row>
    <row r="33">
      <c r="A33" s="25">
        <f>+0.35</f>
        <v>0.35</v>
      </c>
      <c r="B33" s="5">
        <f t="shared" si="1"/>
        <v>41516</v>
      </c>
      <c r="C33" s="3">
        <v>112.64</v>
      </c>
      <c r="D33" s="3">
        <v>113.79</v>
      </c>
      <c r="E33" s="3">
        <v>112.0</v>
      </c>
      <c r="F33" s="3">
        <v>112.32</v>
      </c>
      <c r="G33" s="3">
        <v>-1.29</v>
      </c>
      <c r="H33" s="6">
        <v>-0.0114</v>
      </c>
      <c r="I33" s="15">
        <v>145965.0</v>
      </c>
      <c r="J33" s="15">
        <v>247495.0</v>
      </c>
    </row>
    <row r="34">
      <c r="A34" s="25">
        <f>+0.33%</f>
        <v>0.0033</v>
      </c>
      <c r="B34" s="5">
        <f t="shared" si="1"/>
        <v>41519</v>
      </c>
      <c r="C34" s="3">
        <v>112.32</v>
      </c>
      <c r="D34" s="3">
        <v>112.82</v>
      </c>
      <c r="E34" s="3">
        <v>110.52</v>
      </c>
      <c r="F34" s="3">
        <v>112.54</v>
      </c>
      <c r="G34" s="3">
        <v>0.22</v>
      </c>
      <c r="H34" s="3">
        <v>0.002</v>
      </c>
      <c r="I34" s="15">
        <v>65126.0</v>
      </c>
      <c r="J34" s="15">
        <v>247712.0</v>
      </c>
    </row>
    <row r="35">
      <c r="A35" s="26">
        <v>42912.0</v>
      </c>
      <c r="B35" s="5">
        <f t="shared" si="1"/>
        <v>41520</v>
      </c>
      <c r="C35" s="3">
        <v>112.63</v>
      </c>
      <c r="D35" s="3">
        <v>114.05</v>
      </c>
      <c r="E35" s="3">
        <v>112.3</v>
      </c>
      <c r="F35" s="3">
        <v>113.78</v>
      </c>
      <c r="G35" s="3">
        <v>1.24</v>
      </c>
      <c r="H35" s="3">
        <v>0.011000000000000001</v>
      </c>
      <c r="I35" s="15">
        <v>169811.0</v>
      </c>
      <c r="J35" s="15">
        <v>259087.0</v>
      </c>
    </row>
    <row r="36">
      <c r="A36" s="26">
        <v>91161.0</v>
      </c>
      <c r="B36" s="5">
        <f t="shared" si="1"/>
        <v>41521</v>
      </c>
      <c r="C36" s="3">
        <v>113.79</v>
      </c>
      <c r="D36" s="3">
        <v>114.15</v>
      </c>
      <c r="E36" s="3">
        <v>112.6</v>
      </c>
      <c r="F36" s="3">
        <v>113.23</v>
      </c>
      <c r="G36" s="3">
        <v>-0.55</v>
      </c>
      <c r="H36" s="6">
        <v>-0.0048</v>
      </c>
      <c r="I36" s="15">
        <v>164230.0</v>
      </c>
      <c r="J36" s="15">
        <v>262029.0</v>
      </c>
    </row>
    <row r="37">
      <c r="A37" s="27">
        <v>41479.0</v>
      </c>
      <c r="B37" s="5">
        <f t="shared" si="1"/>
        <v>41522</v>
      </c>
      <c r="C37" s="3">
        <v>113.16</v>
      </c>
      <c r="D37" s="3">
        <v>113.9</v>
      </c>
      <c r="E37" s="3">
        <v>112.72</v>
      </c>
      <c r="F37" s="3">
        <v>113.57</v>
      </c>
      <c r="G37" s="3">
        <v>0.34</v>
      </c>
      <c r="H37" s="3">
        <v>0.003</v>
      </c>
      <c r="I37" s="15">
        <v>137625.0</v>
      </c>
      <c r="J37" s="15">
        <v>274590.0</v>
      </c>
    </row>
    <row r="38">
      <c r="A38" s="28">
        <v>106.85</v>
      </c>
      <c r="B38" s="5">
        <f t="shared" si="1"/>
        <v>41523</v>
      </c>
      <c r="C38" s="3">
        <v>113.57</v>
      </c>
      <c r="D38" s="3">
        <v>114.85</v>
      </c>
      <c r="E38" s="3">
        <v>113.32</v>
      </c>
      <c r="F38" s="3">
        <v>114.42</v>
      </c>
      <c r="G38" s="3">
        <v>0.85</v>
      </c>
      <c r="H38" s="3">
        <v>0.0075</v>
      </c>
      <c r="I38" s="15">
        <v>144083.0</v>
      </c>
      <c r="J38" s="15">
        <v>304674.0</v>
      </c>
    </row>
    <row r="39">
      <c r="A39" s="28">
        <v>106.93</v>
      </c>
      <c r="B39" s="5">
        <f t="shared" si="1"/>
        <v>41526</v>
      </c>
      <c r="C39" s="3">
        <v>114.51</v>
      </c>
      <c r="D39" s="3">
        <v>114.51</v>
      </c>
      <c r="E39" s="3">
        <v>111.66</v>
      </c>
      <c r="F39" s="3">
        <v>112.33</v>
      </c>
      <c r="G39" s="3">
        <v>-2.09</v>
      </c>
      <c r="H39" s="6">
        <v>-0.0183</v>
      </c>
      <c r="I39" s="15">
        <v>224750.0</v>
      </c>
      <c r="J39" s="15">
        <v>297565.0</v>
      </c>
    </row>
    <row r="40">
      <c r="A40" s="28">
        <v>104.94</v>
      </c>
      <c r="B40" s="5">
        <f t="shared" si="1"/>
        <v>41527</v>
      </c>
      <c r="C40" s="3">
        <v>111.79</v>
      </c>
      <c r="D40" s="3">
        <v>112.17</v>
      </c>
      <c r="E40" s="3">
        <v>109.38</v>
      </c>
      <c r="F40" s="3">
        <v>110.02</v>
      </c>
      <c r="G40" s="3">
        <v>-2.31</v>
      </c>
      <c r="H40" s="6">
        <v>-0.0206</v>
      </c>
      <c r="I40" s="15">
        <v>206814.0</v>
      </c>
      <c r="J40" s="15">
        <v>287630.0</v>
      </c>
    </row>
    <row r="41">
      <c r="A41" s="28">
        <v>105.78</v>
      </c>
      <c r="B41" s="5">
        <f t="shared" si="1"/>
        <v>41528</v>
      </c>
      <c r="C41" s="3">
        <v>109.85</v>
      </c>
      <c r="D41" s="3">
        <v>111.18</v>
      </c>
      <c r="E41" s="3">
        <v>109.7</v>
      </c>
      <c r="F41" s="3">
        <v>110.19</v>
      </c>
      <c r="G41" s="3">
        <v>0.17</v>
      </c>
      <c r="H41" s="3">
        <v>0.0015</v>
      </c>
      <c r="I41" s="15">
        <v>198497.0</v>
      </c>
      <c r="J41" s="15">
        <v>293500.0</v>
      </c>
    </row>
    <row r="42">
      <c r="A42" s="21">
        <v>-1.03</v>
      </c>
      <c r="B42" s="5">
        <f t="shared" si="1"/>
        <v>41529</v>
      </c>
      <c r="C42" s="3">
        <v>110.39</v>
      </c>
      <c r="D42" s="3">
        <v>111.96</v>
      </c>
      <c r="E42" s="3">
        <v>110.0</v>
      </c>
      <c r="F42" s="3">
        <v>111.53</v>
      </c>
      <c r="G42" s="3">
        <v>1.34</v>
      </c>
      <c r="H42" s="3">
        <v>0.012199999999999999</v>
      </c>
      <c r="I42" s="15">
        <v>265081.0</v>
      </c>
      <c r="J42" s="15">
        <v>293295.0</v>
      </c>
    </row>
    <row r="43">
      <c r="A43" s="22">
        <v>-0.0096</v>
      </c>
      <c r="B43" s="5">
        <f t="shared" si="1"/>
        <v>41530</v>
      </c>
      <c r="C43" s="3">
        <v>111.8</v>
      </c>
      <c r="D43" s="3">
        <v>111.88</v>
      </c>
      <c r="E43" s="3">
        <v>110.55</v>
      </c>
      <c r="F43" s="3">
        <v>111.7</v>
      </c>
      <c r="G43" s="3">
        <v>0.17</v>
      </c>
      <c r="H43" s="3">
        <v>0.0015</v>
      </c>
      <c r="I43" s="15">
        <v>199221.0</v>
      </c>
      <c r="J43" s="15">
        <v>292651.0</v>
      </c>
    </row>
    <row r="44">
      <c r="A44" s="24">
        <v>42259.0</v>
      </c>
      <c r="B44" s="5">
        <f t="shared" si="1"/>
        <v>41533</v>
      </c>
      <c r="C44" s="3">
        <v>111.25</v>
      </c>
      <c r="D44" s="3">
        <v>111.49</v>
      </c>
      <c r="E44" s="3">
        <v>108.73</v>
      </c>
      <c r="F44" s="3">
        <v>110.07</v>
      </c>
      <c r="G44" s="3">
        <v>-1.63</v>
      </c>
      <c r="H44" s="6">
        <v>-0.0146</v>
      </c>
      <c r="I44" s="15">
        <v>249431.0</v>
      </c>
      <c r="J44" s="15">
        <v>290042.0</v>
      </c>
    </row>
    <row r="45">
      <c r="A45" s="24">
        <v>92617.0</v>
      </c>
      <c r="B45" s="5">
        <f t="shared" si="1"/>
        <v>41534</v>
      </c>
      <c r="C45" s="3">
        <v>109.5</v>
      </c>
      <c r="D45" s="3">
        <v>110.0</v>
      </c>
      <c r="E45" s="3">
        <v>107.41</v>
      </c>
      <c r="F45" s="3">
        <v>108.19</v>
      </c>
      <c r="G45" s="3">
        <v>-1.88</v>
      </c>
      <c r="H45" s="6">
        <v>-0.0171</v>
      </c>
      <c r="I45" s="15">
        <v>214348.0</v>
      </c>
      <c r="J45" s="15">
        <v>270395.0</v>
      </c>
    </row>
    <row r="46">
      <c r="A46" s="23">
        <v>41480.0</v>
      </c>
      <c r="B46" s="5">
        <f t="shared" si="1"/>
        <v>41535</v>
      </c>
      <c r="C46" s="3">
        <v>107.85</v>
      </c>
      <c r="D46" s="3">
        <v>111.06</v>
      </c>
      <c r="E46" s="3">
        <v>107.64</v>
      </c>
      <c r="F46" s="3">
        <v>110.6</v>
      </c>
      <c r="G46" s="3">
        <v>2.41</v>
      </c>
      <c r="H46" s="3">
        <v>0.0223</v>
      </c>
      <c r="I46" s="15">
        <v>200670.0</v>
      </c>
      <c r="J46" s="15">
        <v>269552.0</v>
      </c>
    </row>
    <row r="47">
      <c r="A47" s="21">
        <v>105.47</v>
      </c>
      <c r="B47" s="5">
        <f t="shared" si="1"/>
        <v>41536</v>
      </c>
      <c r="C47" s="3">
        <v>110.92</v>
      </c>
      <c r="D47" s="3">
        <v>111.26</v>
      </c>
      <c r="E47" s="3">
        <v>108.52</v>
      </c>
      <c r="F47" s="3">
        <v>108.76</v>
      </c>
      <c r="G47" s="3">
        <v>-1.84</v>
      </c>
      <c r="H47" s="6">
        <v>-0.0166</v>
      </c>
      <c r="I47" s="15">
        <v>201577.0</v>
      </c>
      <c r="J47" s="15">
        <v>271246.0</v>
      </c>
    </row>
    <row r="48">
      <c r="A48" s="21">
        <v>106.39</v>
      </c>
      <c r="B48" s="5">
        <f t="shared" si="1"/>
        <v>41537</v>
      </c>
      <c r="C48" s="3">
        <v>108.62</v>
      </c>
      <c r="D48" s="3">
        <v>109.67</v>
      </c>
      <c r="E48" s="3">
        <v>108.4</v>
      </c>
      <c r="F48" s="3">
        <v>109.22</v>
      </c>
      <c r="G48" s="3">
        <v>0.46</v>
      </c>
      <c r="H48" s="3">
        <v>0.0042</v>
      </c>
      <c r="I48" s="15">
        <v>160648.0</v>
      </c>
      <c r="J48" s="15">
        <v>261475.0</v>
      </c>
    </row>
    <row r="49">
      <c r="A49" s="21">
        <v>105.24</v>
      </c>
      <c r="B49" s="5">
        <f t="shared" si="1"/>
        <v>41540</v>
      </c>
      <c r="C49" s="3">
        <v>109.22</v>
      </c>
      <c r="D49" s="3">
        <v>109.45</v>
      </c>
      <c r="E49" s="3">
        <v>107.76</v>
      </c>
      <c r="F49" s="3">
        <v>108.16</v>
      </c>
      <c r="G49" s="3">
        <v>-1.06</v>
      </c>
      <c r="H49" s="6">
        <v>-0.0097</v>
      </c>
      <c r="I49" s="15">
        <v>169103.0</v>
      </c>
      <c r="J49" s="15">
        <v>250303.0</v>
      </c>
    </row>
    <row r="50">
      <c r="A50" s="21">
        <v>106.19</v>
      </c>
      <c r="B50" s="5">
        <f t="shared" si="1"/>
        <v>41541</v>
      </c>
      <c r="C50" s="3">
        <v>107.96</v>
      </c>
      <c r="D50" s="3">
        <v>108.9</v>
      </c>
      <c r="E50" s="3">
        <v>107.43</v>
      </c>
      <c r="F50" s="3">
        <v>108.64</v>
      </c>
      <c r="G50" s="3">
        <v>0.48</v>
      </c>
      <c r="H50" s="3">
        <v>0.0044</v>
      </c>
      <c r="I50" s="15">
        <v>197927.0</v>
      </c>
      <c r="J50" s="15">
        <v>241359.0</v>
      </c>
    </row>
    <row r="51">
      <c r="A51" s="25">
        <f>+0.41</f>
        <v>0.41</v>
      </c>
      <c r="B51" s="5">
        <f t="shared" si="1"/>
        <v>41542</v>
      </c>
      <c r="C51" s="3">
        <v>108.73</v>
      </c>
      <c r="D51" s="3">
        <v>110.09</v>
      </c>
      <c r="E51" s="3">
        <v>107.89</v>
      </c>
      <c r="F51" s="3">
        <v>108.32</v>
      </c>
      <c r="G51" s="3">
        <v>-0.32</v>
      </c>
      <c r="H51" s="6">
        <v>-0.0029</v>
      </c>
      <c r="I51" s="15">
        <v>211596.0</v>
      </c>
      <c r="J51" s="15">
        <v>238532.0</v>
      </c>
    </row>
    <row r="52">
      <c r="A52" s="25">
        <f>+0.39%</f>
        <v>0.0039</v>
      </c>
      <c r="B52" s="5">
        <f t="shared" si="1"/>
        <v>41543</v>
      </c>
      <c r="C52" s="3">
        <v>108.0</v>
      </c>
      <c r="D52" s="3">
        <v>109.26</v>
      </c>
      <c r="E52" s="3">
        <v>108.0</v>
      </c>
      <c r="F52" s="3">
        <v>109.21</v>
      </c>
      <c r="G52" s="3">
        <v>0.89</v>
      </c>
      <c r="H52" s="3">
        <v>0.008199999999999999</v>
      </c>
      <c r="I52" s="15">
        <v>143095.0</v>
      </c>
      <c r="J52" s="15">
        <v>236399.0</v>
      </c>
    </row>
    <row r="53">
      <c r="A53" s="26">
        <v>46777.0</v>
      </c>
      <c r="B53" s="5">
        <f t="shared" si="1"/>
        <v>41544</v>
      </c>
      <c r="C53" s="3">
        <v>109.0</v>
      </c>
      <c r="D53" s="3">
        <v>109.67</v>
      </c>
      <c r="E53" s="3">
        <v>108.1</v>
      </c>
      <c r="F53" s="3">
        <v>108.63</v>
      </c>
      <c r="G53" s="3">
        <v>-0.58</v>
      </c>
      <c r="H53" s="6">
        <v>-0.0053</v>
      </c>
      <c r="I53" s="15">
        <v>190335.0</v>
      </c>
      <c r="J53" s="15">
        <v>226703.0</v>
      </c>
    </row>
    <row r="54">
      <c r="A54" s="26">
        <v>94239.0</v>
      </c>
      <c r="B54" s="5">
        <f t="shared" si="1"/>
        <v>41547</v>
      </c>
      <c r="C54" s="3">
        <v>108.2</v>
      </c>
      <c r="D54" s="3">
        <v>108.68</v>
      </c>
      <c r="E54" s="3">
        <v>107.22</v>
      </c>
      <c r="F54" s="3">
        <v>108.37</v>
      </c>
      <c r="G54" s="3">
        <v>-0.26</v>
      </c>
      <c r="H54" s="6">
        <v>-0.0024</v>
      </c>
      <c r="I54" s="15">
        <v>149011.0</v>
      </c>
      <c r="J54" s="15">
        <v>226363.0</v>
      </c>
    </row>
    <row r="55">
      <c r="A55" s="27">
        <v>41481.0</v>
      </c>
      <c r="B55" s="5">
        <f t="shared" si="1"/>
        <v>41548</v>
      </c>
      <c r="C55" s="3">
        <v>108.38</v>
      </c>
      <c r="D55" s="3">
        <v>108.41</v>
      </c>
      <c r="E55" s="3">
        <v>106.81</v>
      </c>
      <c r="F55" s="3">
        <v>107.94</v>
      </c>
      <c r="G55" s="3">
        <v>-0.43</v>
      </c>
      <c r="H55" s="6">
        <v>-0.004</v>
      </c>
      <c r="I55" s="15">
        <v>189649.0</v>
      </c>
      <c r="J55" s="15">
        <v>210374.0</v>
      </c>
    </row>
    <row r="56">
      <c r="A56" s="28">
        <v>106.15</v>
      </c>
      <c r="B56" s="5">
        <f t="shared" si="1"/>
        <v>41549</v>
      </c>
      <c r="C56" s="3">
        <v>107.55</v>
      </c>
      <c r="D56" s="3">
        <v>109.48</v>
      </c>
      <c r="E56" s="3">
        <v>107.44</v>
      </c>
      <c r="F56" s="3">
        <v>109.19</v>
      </c>
      <c r="G56" s="3">
        <v>1.25</v>
      </c>
      <c r="H56" s="3">
        <v>0.0116</v>
      </c>
      <c r="I56" s="15">
        <v>177133.0</v>
      </c>
      <c r="J56" s="15">
        <v>197629.0</v>
      </c>
    </row>
    <row r="57">
      <c r="A57" s="28">
        <v>106.29</v>
      </c>
      <c r="B57" s="5">
        <f t="shared" si="1"/>
        <v>41550</v>
      </c>
      <c r="C57" s="3">
        <v>108.9</v>
      </c>
      <c r="D57" s="3">
        <v>109.85</v>
      </c>
      <c r="E57" s="3">
        <v>108.58</v>
      </c>
      <c r="F57" s="3">
        <v>109.0</v>
      </c>
      <c r="G57" s="3">
        <v>-0.19</v>
      </c>
      <c r="H57" s="6">
        <v>-0.0017</v>
      </c>
      <c r="I57" s="15">
        <v>212236.0</v>
      </c>
      <c r="J57" s="15">
        <v>199548.0</v>
      </c>
    </row>
    <row r="58">
      <c r="A58" s="28">
        <v>105.11</v>
      </c>
      <c r="B58" s="5">
        <f t="shared" si="1"/>
        <v>41551</v>
      </c>
      <c r="C58" s="3">
        <v>108.69</v>
      </c>
      <c r="D58" s="3">
        <v>109.77</v>
      </c>
      <c r="E58" s="3">
        <v>108.61</v>
      </c>
      <c r="F58" s="3">
        <v>109.46</v>
      </c>
      <c r="G58" s="3">
        <v>0.46</v>
      </c>
      <c r="H58" s="3">
        <v>0.0042</v>
      </c>
      <c r="I58" s="15">
        <v>144469.0</v>
      </c>
      <c r="J58" s="15">
        <v>188051.0</v>
      </c>
    </row>
    <row r="59">
      <c r="A59" s="28">
        <v>105.65</v>
      </c>
      <c r="B59" s="5">
        <f t="shared" si="1"/>
        <v>41554</v>
      </c>
      <c r="C59" s="3">
        <v>109.21</v>
      </c>
      <c r="D59" s="3">
        <v>110.17</v>
      </c>
      <c r="E59" s="3">
        <v>107.89</v>
      </c>
      <c r="F59" s="3">
        <v>109.68</v>
      </c>
      <c r="G59" s="3">
        <v>0.22</v>
      </c>
      <c r="H59" s="3">
        <v>0.002</v>
      </c>
      <c r="I59" s="15">
        <v>227730.0</v>
      </c>
      <c r="J59" s="15">
        <v>175052.0</v>
      </c>
    </row>
    <row r="60">
      <c r="A60" s="21">
        <v>-0.54</v>
      </c>
      <c r="B60" s="5">
        <f t="shared" si="1"/>
        <v>41555</v>
      </c>
      <c r="C60" s="3">
        <v>109.64</v>
      </c>
      <c r="D60" s="3">
        <v>110.8</v>
      </c>
      <c r="E60" s="3">
        <v>109.38</v>
      </c>
      <c r="F60" s="3">
        <v>110.16</v>
      </c>
      <c r="G60" s="3">
        <v>0.48</v>
      </c>
      <c r="H60" s="3">
        <v>0.0044</v>
      </c>
      <c r="I60" s="15">
        <v>163836.0</v>
      </c>
      <c r="J60" s="15">
        <v>160959.0</v>
      </c>
    </row>
    <row r="61">
      <c r="A61" s="22">
        <v>-0.0051</v>
      </c>
      <c r="B61" s="5">
        <f t="shared" si="1"/>
        <v>41556</v>
      </c>
      <c r="C61" s="3">
        <v>110.16</v>
      </c>
      <c r="D61" s="3">
        <v>110.25</v>
      </c>
      <c r="E61" s="3">
        <v>108.12</v>
      </c>
      <c r="F61" s="3">
        <v>109.06</v>
      </c>
      <c r="G61" s="3">
        <v>-1.1</v>
      </c>
      <c r="H61" s="6">
        <v>-0.01</v>
      </c>
      <c r="I61" s="15">
        <v>171121.0</v>
      </c>
      <c r="J61" s="15">
        <v>142774.0</v>
      </c>
    </row>
    <row r="62">
      <c r="A62" s="24">
        <v>25748.0</v>
      </c>
      <c r="B62" s="13">
        <f t="shared" si="1"/>
        <v>41557</v>
      </c>
      <c r="C62" s="3">
        <v>109.04</v>
      </c>
      <c r="D62" s="3">
        <v>112.0</v>
      </c>
      <c r="E62" s="3">
        <v>108.92</v>
      </c>
      <c r="F62" s="3">
        <v>111.8</v>
      </c>
      <c r="G62" s="3">
        <v>2.74</v>
      </c>
      <c r="H62" s="3">
        <v>0.025099999999999997</v>
      </c>
      <c r="I62" s="15">
        <v>212326.0</v>
      </c>
      <c r="J62" s="15">
        <v>133966.0</v>
      </c>
    </row>
    <row r="63">
      <c r="A63" s="24">
        <v>97214.0</v>
      </c>
      <c r="B63" s="13">
        <f t="shared" si="1"/>
        <v>41558</v>
      </c>
      <c r="C63" s="3">
        <v>111.65</v>
      </c>
      <c r="D63" s="3">
        <v>111.85</v>
      </c>
      <c r="E63" s="3">
        <v>110.51</v>
      </c>
      <c r="F63" s="3">
        <v>111.28</v>
      </c>
      <c r="G63" s="3">
        <v>-0.52</v>
      </c>
      <c r="H63" s="6">
        <v>-0.0047</v>
      </c>
      <c r="I63" s="15">
        <v>141362.0</v>
      </c>
      <c r="J63" s="15">
        <v>108985.0</v>
      </c>
    </row>
    <row r="64">
      <c r="A64" s="23">
        <v>41484.0</v>
      </c>
      <c r="B64" s="13">
        <f t="shared" si="1"/>
        <v>41561</v>
      </c>
      <c r="C64" s="3">
        <v>110.87</v>
      </c>
      <c r="D64" s="3">
        <v>111.41</v>
      </c>
      <c r="E64" s="3">
        <v>109.87</v>
      </c>
      <c r="F64" s="3">
        <v>111.04</v>
      </c>
      <c r="G64" s="3">
        <v>-0.24</v>
      </c>
      <c r="H64" s="6">
        <v>-0.0022</v>
      </c>
      <c r="I64" s="15">
        <v>106793.0</v>
      </c>
      <c r="J64" s="15">
        <v>80489.0</v>
      </c>
    </row>
    <row r="65">
      <c r="A65" s="21">
        <v>105.8</v>
      </c>
      <c r="B65" s="13">
        <f t="shared" si="1"/>
        <v>41562</v>
      </c>
      <c r="C65" s="3">
        <v>111.08</v>
      </c>
      <c r="D65" s="3">
        <v>111.27</v>
      </c>
      <c r="E65" s="3">
        <v>109.53</v>
      </c>
      <c r="F65" s="3">
        <v>109.96</v>
      </c>
      <c r="G65" s="3">
        <v>-1.08</v>
      </c>
      <c r="H65" s="6">
        <v>-0.0097</v>
      </c>
      <c r="I65" s="15">
        <v>93099.0</v>
      </c>
      <c r="J65" s="15">
        <v>36363.0</v>
      </c>
    </row>
    <row r="66">
      <c r="A66" s="21">
        <v>106.28</v>
      </c>
      <c r="B66" s="13">
        <f t="shared" si="1"/>
        <v>41563</v>
      </c>
      <c r="C66" s="3">
        <v>109.45</v>
      </c>
      <c r="D66" s="3">
        <v>111.23</v>
      </c>
      <c r="E66" s="3">
        <v>109.45</v>
      </c>
      <c r="F66" s="3">
        <v>110.86</v>
      </c>
      <c r="G66" s="3">
        <v>0.9</v>
      </c>
      <c r="H66" s="3">
        <v>0.008199999999999999</v>
      </c>
      <c r="I66" s="15">
        <v>15367.0</v>
      </c>
      <c r="J66" s="3"/>
    </row>
    <row r="67">
      <c r="A67" s="21">
        <v>105.15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105.92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+0.27</f>
        <v>0.27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+0.26%</f>
        <v>0.0026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41699.0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102417.0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41485.0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105.91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106.0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105.16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105.51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-0.41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-0.0039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46467.0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107250.0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41486.0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105.38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106.49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104.45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106.32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+0.81</f>
        <v>0.81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+0.77%</f>
        <v>0.0077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59400.0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115542.0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41487.0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106.47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108.0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106.11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107.97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+1.65</f>
        <v>1.65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+1.55%</f>
        <v>0.0155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62910.0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122209.0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41488.0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107.98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108.42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106.88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107.45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-0.52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-0.0048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45134.0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127170.0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41491.0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107.27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107.9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106.03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107.09</v>
      </c>
      <c r="B113" s="3" t="str">
        <f t="shared" si="1"/>
        <v/>
      </c>
    </row>
    <row r="114">
      <c r="A114" s="21">
        <v>-0.36</v>
      </c>
      <c r="B114" s="3" t="str">
        <f t="shared" si="1"/>
        <v>#REF!</v>
      </c>
    </row>
    <row r="115">
      <c r="A115" s="22">
        <v>-0.0034</v>
      </c>
      <c r="B115" s="3" t="str">
        <f t="shared" si="1"/>
        <v>#REF!</v>
      </c>
    </row>
    <row r="116">
      <c r="A116" s="24">
        <v>46974.0</v>
      </c>
      <c r="B116" s="3" t="str">
        <f t="shared" si="1"/>
        <v>#REF!</v>
      </c>
    </row>
    <row r="117">
      <c r="A117" s="24">
        <v>137504.0</v>
      </c>
      <c r="B117" s="3" t="str">
        <f t="shared" si="1"/>
        <v>#REF!</v>
      </c>
    </row>
    <row r="118">
      <c r="A118" s="23">
        <v>41492.0</v>
      </c>
      <c r="B118" s="3" t="str">
        <f t="shared" si="1"/>
        <v>#REF!</v>
      </c>
    </row>
    <row r="119">
      <c r="A119" s="21">
        <v>107.06</v>
      </c>
      <c r="B119" s="3" t="str">
        <f t="shared" si="1"/>
        <v>#REF!</v>
      </c>
    </row>
    <row r="120">
      <c r="A120" s="21">
        <v>107.52</v>
      </c>
      <c r="B120" s="3" t="str">
        <f t="shared" si="1"/>
        <v>#REF!</v>
      </c>
    </row>
    <row r="121">
      <c r="A121" s="21">
        <v>105.8</v>
      </c>
      <c r="B121" s="3" t="str">
        <f t="shared" si="1"/>
        <v>#REF!</v>
      </c>
    </row>
    <row r="122">
      <c r="A122" s="21">
        <v>106.35</v>
      </c>
      <c r="B122" s="3" t="str">
        <f t="shared" si="1"/>
        <v>#REF!</v>
      </c>
    </row>
    <row r="123">
      <c r="A123" s="21">
        <v>-0.74</v>
      </c>
      <c r="B123" s="3" t="str">
        <f t="shared" si="1"/>
        <v>#REF!</v>
      </c>
    </row>
    <row r="124">
      <c r="A124" s="22">
        <v>-0.0069</v>
      </c>
      <c r="B124" s="3" t="str">
        <f t="shared" si="1"/>
        <v>#REF!</v>
      </c>
    </row>
    <row r="125">
      <c r="A125" s="24">
        <v>61421.0</v>
      </c>
      <c r="B125" s="3" t="str">
        <f t="shared" si="1"/>
        <v>#REF!</v>
      </c>
    </row>
    <row r="126">
      <c r="A126" s="24">
        <v>144505.0</v>
      </c>
      <c r="B126" s="3" t="str">
        <f t="shared" si="1"/>
        <v>#REF!</v>
      </c>
    </row>
    <row r="127">
      <c r="A127" s="23">
        <v>41493.0</v>
      </c>
      <c r="B127" s="3" t="str">
        <f t="shared" si="1"/>
        <v>#REF!</v>
      </c>
    </row>
    <row r="128">
      <c r="A128" s="21">
        <v>106.23</v>
      </c>
      <c r="B128" s="3" t="str">
        <f t="shared" si="1"/>
        <v>#REF!</v>
      </c>
    </row>
    <row r="129">
      <c r="A129" s="21">
        <v>106.28</v>
      </c>
      <c r="B129" s="3" t="str">
        <f t="shared" si="1"/>
        <v>#REF!</v>
      </c>
    </row>
    <row r="130">
      <c r="A130" s="21">
        <v>105.15</v>
      </c>
      <c r="B130" s="3" t="str">
        <f t="shared" si="1"/>
        <v>#REF!</v>
      </c>
    </row>
    <row r="131">
      <c r="A131" s="21">
        <v>105.45</v>
      </c>
      <c r="B131" s="3" t="str">
        <f t="shared" si="1"/>
        <v>#REF!</v>
      </c>
    </row>
    <row r="132">
      <c r="A132" s="21">
        <v>-0.9</v>
      </c>
      <c r="B132" s="3" t="str">
        <f t="shared" si="1"/>
        <v>#REF!</v>
      </c>
    </row>
    <row r="133">
      <c r="A133" s="22">
        <v>-0.0085</v>
      </c>
      <c r="B133" s="3" t="str">
        <f t="shared" si="1"/>
        <v>#REF!</v>
      </c>
    </row>
    <row r="134">
      <c r="A134" s="24">
        <v>86326.0</v>
      </c>
      <c r="B134" s="3" t="str">
        <f t="shared" si="1"/>
        <v>#REF!</v>
      </c>
    </row>
    <row r="135">
      <c r="A135" s="24">
        <v>157286.0</v>
      </c>
      <c r="B135" s="3" t="str">
        <f t="shared" si="1"/>
        <v>#REF!</v>
      </c>
    </row>
    <row r="136">
      <c r="A136" s="23">
        <v>41494.0</v>
      </c>
      <c r="B136" s="3" t="str">
        <f t="shared" si="1"/>
        <v>#REF!</v>
      </c>
    </row>
    <row r="137">
      <c r="A137" s="21">
        <v>105.37</v>
      </c>
      <c r="B137" s="3" t="str">
        <f t="shared" si="1"/>
        <v>#REF!</v>
      </c>
    </row>
    <row r="138">
      <c r="A138" s="21">
        <v>105.83</v>
      </c>
      <c r="B138" s="3" t="str">
        <f t="shared" si="1"/>
        <v>#REF!</v>
      </c>
    </row>
    <row r="139">
      <c r="A139" s="21">
        <v>103.89</v>
      </c>
      <c r="B139" s="3" t="str">
        <f t="shared" si="1"/>
        <v>#REF!</v>
      </c>
    </row>
    <row r="140">
      <c r="A140" s="21">
        <v>104.66</v>
      </c>
      <c r="B140" s="3" t="str">
        <f t="shared" si="1"/>
        <v>#REF!</v>
      </c>
    </row>
    <row r="141">
      <c r="A141" s="21">
        <v>-0.79</v>
      </c>
      <c r="B141" s="3" t="str">
        <f t="shared" si="1"/>
        <v>#REF!</v>
      </c>
    </row>
    <row r="142">
      <c r="A142" s="22">
        <v>-0.0075</v>
      </c>
      <c r="B142" s="3" t="str">
        <f t="shared" si="1"/>
        <v>#REF!</v>
      </c>
    </row>
    <row r="143">
      <c r="A143" s="24">
        <v>95257.0</v>
      </c>
      <c r="B143" s="3" t="str">
        <f t="shared" si="1"/>
        <v>#REF!</v>
      </c>
    </row>
    <row r="144">
      <c r="A144" s="24">
        <v>170278.0</v>
      </c>
      <c r="B144" s="3" t="str">
        <f t="shared" si="1"/>
        <v>#REF!</v>
      </c>
    </row>
    <row r="145">
      <c r="A145" s="23">
        <v>41495.0</v>
      </c>
      <c r="B145" s="3" t="str">
        <f t="shared" si="1"/>
        <v>#REF!</v>
      </c>
    </row>
    <row r="146">
      <c r="A146" s="21">
        <v>104.78</v>
      </c>
      <c r="B146" s="3" t="str">
        <f t="shared" si="1"/>
        <v>#REF!</v>
      </c>
    </row>
    <row r="147">
      <c r="A147" s="21">
        <v>106.18</v>
      </c>
      <c r="B147" s="3" t="str">
        <f t="shared" si="1"/>
        <v>#REF!</v>
      </c>
    </row>
    <row r="148">
      <c r="A148" s="21">
        <v>104.49</v>
      </c>
      <c r="B148" s="3" t="str">
        <f t="shared" si="1"/>
        <v>#REF!</v>
      </c>
    </row>
    <row r="149">
      <c r="A149" s="21">
        <v>106.11</v>
      </c>
      <c r="B149" s="3" t="str">
        <f t="shared" si="1"/>
        <v>#REF!</v>
      </c>
    </row>
    <row r="150">
      <c r="A150" s="25">
        <f>+1.45</f>
        <v>1.45</v>
      </c>
      <c r="B150" s="3" t="str">
        <f t="shared" si="1"/>
        <v>#REF!</v>
      </c>
    </row>
    <row r="151">
      <c r="A151" s="25">
        <f>+1.39%</f>
        <v>0.0139</v>
      </c>
      <c r="B151" s="3" t="str">
        <f t="shared" si="1"/>
        <v>#REF!</v>
      </c>
    </row>
    <row r="152">
      <c r="A152" s="26">
        <v>68967.0</v>
      </c>
      <c r="B152" s="3" t="str">
        <f t="shared" si="1"/>
        <v>#REF!</v>
      </c>
    </row>
    <row r="153">
      <c r="A153" s="26">
        <v>179416.0</v>
      </c>
      <c r="B153" s="3" t="str">
        <f t="shared" si="1"/>
        <v>#REF!</v>
      </c>
    </row>
    <row r="154">
      <c r="A154" s="27">
        <v>41498.0</v>
      </c>
      <c r="B154" s="3" t="str">
        <f t="shared" si="1"/>
        <v>#REF!</v>
      </c>
    </row>
    <row r="155">
      <c r="A155" s="28">
        <v>105.98</v>
      </c>
      <c r="B155" s="3" t="str">
        <f t="shared" si="1"/>
        <v>#REF!</v>
      </c>
    </row>
    <row r="156">
      <c r="A156" s="28">
        <v>107.23</v>
      </c>
      <c r="B156" s="3" t="str">
        <f t="shared" si="1"/>
        <v>#REF!</v>
      </c>
    </row>
    <row r="157">
      <c r="A157" s="28">
        <v>105.61</v>
      </c>
      <c r="B157" s="3" t="str">
        <f t="shared" si="1"/>
        <v>#REF!</v>
      </c>
    </row>
    <row r="158">
      <c r="A158" s="28">
        <v>107.06</v>
      </c>
      <c r="B158" s="3" t="str">
        <f t="shared" si="1"/>
        <v>#REF!</v>
      </c>
    </row>
    <row r="159">
      <c r="A159" s="25">
        <f>+0.95</f>
        <v>0.95</v>
      </c>
      <c r="B159" s="3" t="str">
        <f t="shared" si="1"/>
        <v>#REF!</v>
      </c>
    </row>
    <row r="160">
      <c r="A160" s="25">
        <f>+0.9%</f>
        <v>0.009</v>
      </c>
      <c r="B160" s="3" t="str">
        <f t="shared" si="1"/>
        <v>#REF!</v>
      </c>
    </row>
    <row r="161">
      <c r="A161" s="26">
        <v>88202.0</v>
      </c>
      <c r="B161" s="3" t="str">
        <f t="shared" si="1"/>
        <v>#REF!</v>
      </c>
    </row>
    <row r="162">
      <c r="A162" s="26">
        <v>191565.0</v>
      </c>
      <c r="B162" s="3" t="str">
        <f t="shared" si="1"/>
        <v>#REF!</v>
      </c>
    </row>
    <row r="163">
      <c r="A163" s="27">
        <v>41499.0</v>
      </c>
      <c r="B163" s="3" t="str">
        <f t="shared" si="1"/>
        <v>#REF!</v>
      </c>
    </row>
    <row r="164">
      <c r="A164" s="28">
        <v>107.15</v>
      </c>
      <c r="B164" s="3" t="str">
        <f t="shared" si="1"/>
        <v>#REF!</v>
      </c>
    </row>
    <row r="165">
      <c r="A165" s="28">
        <v>107.96</v>
      </c>
      <c r="B165" s="3" t="str">
        <f t="shared" si="1"/>
        <v>#REF!</v>
      </c>
    </row>
    <row r="166">
      <c r="A166" s="28">
        <v>106.98</v>
      </c>
      <c r="B166" s="3" t="str">
        <f t="shared" si="1"/>
        <v>#REF!</v>
      </c>
    </row>
    <row r="167">
      <c r="A167" s="28">
        <v>107.74</v>
      </c>
      <c r="B167" s="3" t="str">
        <f t="shared" si="1"/>
        <v>#REF!</v>
      </c>
    </row>
    <row r="168">
      <c r="A168" s="25">
        <f>+0.68</f>
        <v>0.68</v>
      </c>
      <c r="B168" s="3" t="str">
        <f t="shared" si="1"/>
        <v>#REF!</v>
      </c>
    </row>
    <row r="169">
      <c r="A169" s="25">
        <f>+0.64%</f>
        <v>0.0064</v>
      </c>
      <c r="B169" s="3" t="str">
        <f t="shared" si="1"/>
        <v>#REF!</v>
      </c>
    </row>
    <row r="170">
      <c r="A170" s="26">
        <v>89197.0</v>
      </c>
      <c r="B170" s="3" t="str">
        <f t="shared" si="1"/>
        <v>#REF!</v>
      </c>
    </row>
    <row r="171">
      <c r="A171" s="26">
        <v>206946.0</v>
      </c>
      <c r="B171" s="3" t="str">
        <f t="shared" si="1"/>
        <v>#REF!</v>
      </c>
    </row>
    <row r="172">
      <c r="A172" s="27">
        <v>41500.0</v>
      </c>
      <c r="B172" s="3" t="str">
        <f t="shared" si="1"/>
        <v>#REF!</v>
      </c>
    </row>
    <row r="173">
      <c r="A173" s="28">
        <v>107.4</v>
      </c>
      <c r="B173" s="3" t="str">
        <f t="shared" si="1"/>
        <v>#REF!</v>
      </c>
    </row>
    <row r="174">
      <c r="A174" s="28">
        <v>108.16</v>
      </c>
      <c r="B174" s="3" t="str">
        <f t="shared" si="1"/>
        <v>#REF!</v>
      </c>
    </row>
    <row r="175">
      <c r="A175" s="28">
        <v>107.04</v>
      </c>
      <c r="B175" s="3" t="str">
        <f t="shared" si="1"/>
        <v>#REF!</v>
      </c>
    </row>
    <row r="176">
      <c r="A176" s="28">
        <v>107.99</v>
      </c>
      <c r="B176" s="3" t="str">
        <f t="shared" si="1"/>
        <v>#REF!</v>
      </c>
    </row>
    <row r="177">
      <c r="A177" s="25">
        <f>+0.25</f>
        <v>0.25</v>
      </c>
      <c r="B177" s="3" t="str">
        <f t="shared" si="1"/>
        <v>#REF!</v>
      </c>
    </row>
    <row r="178">
      <c r="A178" s="25">
        <f>+0.23%</f>
        <v>0.0023</v>
      </c>
      <c r="B178" s="3" t="str">
        <f t="shared" si="1"/>
        <v>#REF!</v>
      </c>
    </row>
    <row r="179">
      <c r="A179" s="26">
        <v>78208.0</v>
      </c>
      <c r="B179" s="3" t="str">
        <f t="shared" si="1"/>
        <v>#REF!</v>
      </c>
    </row>
    <row r="180">
      <c r="A180" s="26">
        <v>206156.0</v>
      </c>
      <c r="B180" s="3" t="str">
        <f t="shared" si="1"/>
        <v>#REF!</v>
      </c>
    </row>
    <row r="181">
      <c r="A181" s="27">
        <v>41501.0</v>
      </c>
      <c r="B181" s="3" t="str">
        <f t="shared" si="1"/>
        <v>#REF!</v>
      </c>
    </row>
    <row r="182">
      <c r="A182" s="28">
        <v>108.11</v>
      </c>
      <c r="B182" s="3" t="str">
        <f t="shared" si="1"/>
        <v>#REF!</v>
      </c>
    </row>
    <row r="183">
      <c r="A183" s="28">
        <v>109.13</v>
      </c>
      <c r="B183" s="3" t="str">
        <f t="shared" si="1"/>
        <v>#REF!</v>
      </c>
    </row>
    <row r="184">
      <c r="A184" s="28">
        <v>108.06</v>
      </c>
      <c r="B184" s="3" t="str">
        <f t="shared" si="1"/>
        <v>#REF!</v>
      </c>
    </row>
    <row r="185">
      <c r="A185" s="28">
        <v>108.76</v>
      </c>
      <c r="B185" s="3" t="str">
        <f t="shared" si="1"/>
        <v>#REF!</v>
      </c>
    </row>
    <row r="186">
      <c r="A186" s="25">
        <f>+0.77</f>
        <v>0.77</v>
      </c>
      <c r="B186" s="3" t="str">
        <f t="shared" si="1"/>
        <v>#REF!</v>
      </c>
    </row>
    <row r="187">
      <c r="A187" s="25">
        <f>+0.71%</f>
        <v>0.0071</v>
      </c>
      <c r="B187" s="3" t="str">
        <f t="shared" si="1"/>
        <v>#REF!</v>
      </c>
    </row>
    <row r="188">
      <c r="A188" s="26">
        <v>96719.0</v>
      </c>
      <c r="B188" s="3" t="str">
        <f t="shared" si="1"/>
        <v>#REF!</v>
      </c>
    </row>
    <row r="189">
      <c r="A189" s="26">
        <v>204677.0</v>
      </c>
      <c r="B189" s="3" t="str">
        <f t="shared" si="1"/>
        <v>#REF!</v>
      </c>
    </row>
    <row r="190">
      <c r="A190" s="27">
        <v>41502.0</v>
      </c>
      <c r="B190" s="3" t="str">
        <f t="shared" si="1"/>
        <v>#REF!</v>
      </c>
    </row>
    <row r="191">
      <c r="A191" s="28">
        <v>108.59</v>
      </c>
      <c r="B191" s="3" t="str">
        <f t="shared" si="1"/>
        <v>#REF!</v>
      </c>
    </row>
    <row r="192">
      <c r="A192" s="28">
        <v>109.62</v>
      </c>
      <c r="B192" s="3" t="str">
        <f t="shared" si="1"/>
        <v>#REF!</v>
      </c>
    </row>
    <row r="193">
      <c r="A193" s="28">
        <v>108.32</v>
      </c>
      <c r="B193" s="3" t="str">
        <f t="shared" si="1"/>
        <v>#REF!</v>
      </c>
    </row>
    <row r="194">
      <c r="A194" s="28">
        <v>109.38</v>
      </c>
      <c r="B194" s="3" t="str">
        <f t="shared" si="1"/>
        <v>#REF!</v>
      </c>
    </row>
    <row r="195">
      <c r="A195" s="25">
        <f>+0.62</f>
        <v>0.62</v>
      </c>
      <c r="B195" s="3" t="str">
        <f t="shared" si="1"/>
        <v>#REF!</v>
      </c>
    </row>
    <row r="196">
      <c r="A196" s="25">
        <f>+0.57%</f>
        <v>0.0057</v>
      </c>
      <c r="B196" s="3" t="str">
        <f t="shared" si="1"/>
        <v>#REF!</v>
      </c>
    </row>
    <row r="197">
      <c r="A197" s="26">
        <v>121638.0</v>
      </c>
      <c r="B197" s="3" t="str">
        <f t="shared" si="1"/>
        <v>#REF!</v>
      </c>
    </row>
    <row r="198">
      <c r="A198" s="26">
        <v>206352.0</v>
      </c>
      <c r="B198" s="3" t="str">
        <f t="shared" si="1"/>
        <v>#REF!</v>
      </c>
    </row>
    <row r="199">
      <c r="A199" s="27">
        <v>41505.0</v>
      </c>
      <c r="B199" s="3" t="str">
        <f t="shared" si="1"/>
        <v>#REF!</v>
      </c>
    </row>
    <row r="200">
      <c r="A200" s="28">
        <v>109.4</v>
      </c>
      <c r="B200" s="3" t="str">
        <f t="shared" si="1"/>
        <v>#REF!</v>
      </c>
    </row>
    <row r="201">
      <c r="A201" s="28">
        <v>109.9</v>
      </c>
      <c r="B201" s="3" t="str">
        <f t="shared" si="1"/>
        <v>#REF!</v>
      </c>
    </row>
    <row r="202">
      <c r="A202" s="28">
        <v>108.61</v>
      </c>
      <c r="B202" s="3" t="str">
        <f t="shared" si="1"/>
        <v>#REF!</v>
      </c>
    </row>
    <row r="203">
      <c r="A203" s="28">
        <v>108.93</v>
      </c>
      <c r="B203" s="3" t="str">
        <f t="shared" si="1"/>
        <v>#REF!</v>
      </c>
    </row>
    <row r="204">
      <c r="A204" s="21">
        <v>-0.45</v>
      </c>
      <c r="B204" s="3" t="str">
        <f t="shared" si="1"/>
        <v>#REF!</v>
      </c>
    </row>
    <row r="205">
      <c r="A205" s="22">
        <v>-0.0041</v>
      </c>
      <c r="B205" s="3" t="str">
        <f t="shared" si="1"/>
        <v>#REF!</v>
      </c>
    </row>
    <row r="206">
      <c r="A206" s="24">
        <v>110792.0</v>
      </c>
      <c r="B206" s="3" t="str">
        <f t="shared" si="1"/>
        <v>#REF!</v>
      </c>
    </row>
    <row r="207">
      <c r="A207" s="24">
        <v>211770.0</v>
      </c>
      <c r="B207" s="3" t="str">
        <f t="shared" si="1"/>
        <v>#REF!</v>
      </c>
    </row>
    <row r="208">
      <c r="A208" s="23">
        <v>41506.0</v>
      </c>
      <c r="B208" s="3" t="str">
        <f t="shared" si="1"/>
        <v>#REF!</v>
      </c>
    </row>
    <row r="209">
      <c r="A209" s="21">
        <v>108.93</v>
      </c>
      <c r="B209" s="3" t="str">
        <f t="shared" si="1"/>
        <v>#REF!</v>
      </c>
    </row>
    <row r="210">
      <c r="A210" s="21">
        <v>109.69</v>
      </c>
      <c r="B210" s="3" t="str">
        <f t="shared" si="1"/>
        <v>#REF!</v>
      </c>
    </row>
    <row r="211">
      <c r="A211" s="21">
        <v>107.75</v>
      </c>
      <c r="B211" s="3" t="str">
        <f t="shared" si="1"/>
        <v>#REF!</v>
      </c>
    </row>
    <row r="212">
      <c r="A212" s="21">
        <v>109.1</v>
      </c>
      <c r="B212" s="3" t="str">
        <f t="shared" si="1"/>
        <v>#REF!</v>
      </c>
    </row>
    <row r="213">
      <c r="A213" s="25">
        <f>+0.17</f>
        <v>0.17</v>
      </c>
      <c r="B213" s="3" t="str">
        <f t="shared" si="1"/>
        <v>#REF!</v>
      </c>
    </row>
    <row r="214">
      <c r="A214" s="25">
        <f>+0.16%</f>
        <v>0.0016</v>
      </c>
      <c r="B214" s="3" t="str">
        <f t="shared" si="1"/>
        <v>#REF!</v>
      </c>
    </row>
    <row r="215">
      <c r="A215" s="26">
        <v>106781.0</v>
      </c>
      <c r="B215" s="3" t="str">
        <f t="shared" si="1"/>
        <v>#REF!</v>
      </c>
    </row>
    <row r="216">
      <c r="A216" s="26">
        <v>218126.0</v>
      </c>
      <c r="B216" s="3" t="str">
        <f t="shared" si="1"/>
        <v>#REF!</v>
      </c>
    </row>
    <row r="217">
      <c r="A217" s="27">
        <v>41507.0</v>
      </c>
      <c r="B217" s="3" t="str">
        <f t="shared" si="1"/>
        <v>#REF!</v>
      </c>
    </row>
    <row r="218">
      <c r="A218" s="28">
        <v>109.06</v>
      </c>
      <c r="B218" s="3" t="str">
        <f t="shared" si="1"/>
        <v>#REF!</v>
      </c>
    </row>
    <row r="219">
      <c r="A219" s="28">
        <v>109.15</v>
      </c>
      <c r="B219" s="3" t="str">
        <f t="shared" si="1"/>
        <v>#REF!</v>
      </c>
    </row>
    <row r="220">
      <c r="A220" s="28">
        <v>108.25</v>
      </c>
      <c r="B220" s="3" t="str">
        <f t="shared" si="1"/>
        <v>#REF!</v>
      </c>
    </row>
    <row r="221">
      <c r="A221" s="28">
        <v>108.76</v>
      </c>
      <c r="B221" s="3" t="str">
        <f t="shared" si="1"/>
        <v>#REF!</v>
      </c>
    </row>
    <row r="222">
      <c r="A222" s="21">
        <v>-0.34</v>
      </c>
      <c r="B222" s="3" t="str">
        <f t="shared" si="1"/>
        <v>#REF!</v>
      </c>
    </row>
    <row r="223">
      <c r="A223" s="22">
        <v>-0.0031</v>
      </c>
      <c r="B223" s="3" t="str">
        <f t="shared" si="1"/>
        <v>#REF!</v>
      </c>
    </row>
    <row r="224">
      <c r="A224" s="24">
        <v>106951.0</v>
      </c>
      <c r="B224" s="3" t="str">
        <f t="shared" si="1"/>
        <v>#REF!</v>
      </c>
    </row>
    <row r="225">
      <c r="A225" s="24">
        <v>224857.0</v>
      </c>
      <c r="B225" s="3" t="str">
        <f t="shared" si="1"/>
        <v>#REF!</v>
      </c>
    </row>
    <row r="226">
      <c r="A226" s="23">
        <v>41508.0</v>
      </c>
      <c r="B226" s="3" t="str">
        <f t="shared" si="1"/>
        <v>#REF!</v>
      </c>
    </row>
    <row r="227">
      <c r="A227" s="21">
        <v>108.52</v>
      </c>
      <c r="B227" s="3" t="str">
        <f t="shared" si="1"/>
        <v>#REF!</v>
      </c>
    </row>
    <row r="228">
      <c r="A228" s="21">
        <v>109.13</v>
      </c>
      <c r="B228" s="3" t="str">
        <f t="shared" si="1"/>
        <v>#REF!</v>
      </c>
    </row>
    <row r="229">
      <c r="A229" s="21">
        <v>108.36</v>
      </c>
      <c r="B229" s="3" t="str">
        <f t="shared" si="1"/>
        <v>#REF!</v>
      </c>
    </row>
    <row r="230">
      <c r="A230" s="21">
        <v>108.87</v>
      </c>
      <c r="B230" s="3" t="str">
        <f t="shared" si="1"/>
        <v>#REF!</v>
      </c>
    </row>
    <row r="231">
      <c r="A231" s="25">
        <f>+0.11</f>
        <v>0.11</v>
      </c>
      <c r="B231" s="3" t="str">
        <f t="shared" si="1"/>
        <v>#REF!</v>
      </c>
    </row>
    <row r="232">
      <c r="A232" s="25">
        <f>+0.1%</f>
        <v>0.001</v>
      </c>
      <c r="B232" s="3" t="str">
        <f t="shared" si="1"/>
        <v>#REF!</v>
      </c>
    </row>
    <row r="233">
      <c r="A233" s="26">
        <v>77322.0</v>
      </c>
      <c r="B233" s="3" t="str">
        <f t="shared" si="1"/>
        <v>#REF!</v>
      </c>
    </row>
    <row r="234">
      <c r="A234" s="26">
        <v>224751.0</v>
      </c>
      <c r="B234" s="3" t="str">
        <f t="shared" si="1"/>
        <v>#REF!</v>
      </c>
    </row>
    <row r="235">
      <c r="A235" s="27">
        <v>41509.0</v>
      </c>
      <c r="B235" s="3" t="str">
        <f t="shared" si="1"/>
        <v>#REF!</v>
      </c>
    </row>
    <row r="236">
      <c r="A236" s="28">
        <v>108.9</v>
      </c>
      <c r="B236" s="3" t="str">
        <f t="shared" si="1"/>
        <v>#REF!</v>
      </c>
    </row>
    <row r="237">
      <c r="A237" s="28">
        <v>110.09</v>
      </c>
      <c r="B237" s="3" t="str">
        <f t="shared" si="1"/>
        <v>#REF!</v>
      </c>
    </row>
    <row r="238">
      <c r="A238" s="28">
        <v>108.74</v>
      </c>
      <c r="B238" s="3" t="str">
        <f t="shared" si="1"/>
        <v>#REF!</v>
      </c>
    </row>
    <row r="239">
      <c r="A239" s="28">
        <v>109.82</v>
      </c>
      <c r="B239" s="3" t="str">
        <f t="shared" si="1"/>
        <v>#REF!</v>
      </c>
    </row>
    <row r="240">
      <c r="A240" s="25">
        <f>+0.95</f>
        <v>0.95</v>
      </c>
      <c r="B240" s="3" t="str">
        <f t="shared" si="1"/>
        <v>#REF!</v>
      </c>
    </row>
    <row r="241">
      <c r="A241" s="25">
        <f>+0.87%</f>
        <v>0.0087</v>
      </c>
      <c r="B241" s="3" t="str">
        <f t="shared" si="1"/>
        <v>#REF!</v>
      </c>
    </row>
    <row r="242">
      <c r="A242" s="26">
        <v>131848.0</v>
      </c>
      <c r="B242" s="3" t="str">
        <f t="shared" si="1"/>
        <v>#REF!</v>
      </c>
    </row>
    <row r="243">
      <c r="A243" s="26">
        <v>229955.0</v>
      </c>
      <c r="B243" s="3" t="str">
        <f t="shared" si="1"/>
        <v>#REF!</v>
      </c>
    </row>
    <row r="244">
      <c r="A244" s="27">
        <v>41512.0</v>
      </c>
      <c r="B244" s="3" t="str">
        <f t="shared" si="1"/>
        <v>#REF!</v>
      </c>
    </row>
    <row r="245">
      <c r="A245" s="28">
        <v>110.0</v>
      </c>
      <c r="B245" s="3" t="str">
        <f t="shared" si="1"/>
        <v>#REF!</v>
      </c>
    </row>
    <row r="246">
      <c r="A246" s="28">
        <v>110.44</v>
      </c>
      <c r="B246" s="3" t="str">
        <f t="shared" si="1"/>
        <v>#REF!</v>
      </c>
    </row>
    <row r="247">
      <c r="A247" s="28">
        <v>109.32</v>
      </c>
      <c r="B247" s="3" t="str">
        <f t="shared" si="1"/>
        <v>#REF!</v>
      </c>
    </row>
    <row r="248">
      <c r="A248" s="28">
        <v>109.49</v>
      </c>
      <c r="B248" s="3" t="str">
        <f t="shared" si="1"/>
        <v>#REF!</v>
      </c>
    </row>
    <row r="249">
      <c r="A249" s="21">
        <v>-0.33</v>
      </c>
      <c r="B249" s="3" t="str">
        <f t="shared" si="1"/>
        <v>#REF!</v>
      </c>
    </row>
    <row r="250">
      <c r="A250" s="22">
        <v>-0.003</v>
      </c>
      <c r="B250" s="3" t="str">
        <f t="shared" si="1"/>
        <v>#REF!</v>
      </c>
    </row>
    <row r="251">
      <c r="A251" s="24">
        <v>42643.0</v>
      </c>
      <c r="B251" s="3" t="str">
        <f t="shared" si="1"/>
        <v>#REF!</v>
      </c>
    </row>
    <row r="252">
      <c r="A252" s="24">
        <v>230354.0</v>
      </c>
      <c r="B252" s="3" t="str">
        <f t="shared" si="1"/>
        <v>#REF!</v>
      </c>
    </row>
    <row r="253">
      <c r="A253" s="23">
        <v>41513.0</v>
      </c>
      <c r="B253" s="3" t="str">
        <f t="shared" si="1"/>
        <v>#REF!</v>
      </c>
    </row>
    <row r="254">
      <c r="A254" s="21">
        <v>109.62</v>
      </c>
      <c r="B254" s="3" t="str">
        <f t="shared" si="1"/>
        <v>#REF!</v>
      </c>
    </row>
    <row r="255">
      <c r="A255" s="21">
        <v>113.8</v>
      </c>
      <c r="B255" s="3" t="str">
        <f t="shared" si="1"/>
        <v>#REF!</v>
      </c>
    </row>
    <row r="256">
      <c r="A256" s="21">
        <v>109.45</v>
      </c>
      <c r="B256" s="3" t="str">
        <f t="shared" si="1"/>
        <v>#REF!</v>
      </c>
    </row>
    <row r="257">
      <c r="A257" s="21">
        <v>112.95</v>
      </c>
      <c r="B257" s="3" t="str">
        <f t="shared" si="1"/>
        <v>#REF!</v>
      </c>
    </row>
    <row r="258">
      <c r="A258" s="25">
        <f>+3.46</f>
        <v>3.46</v>
      </c>
      <c r="B258" s="3" t="str">
        <f t="shared" si="1"/>
        <v>#REF!</v>
      </c>
    </row>
    <row r="259">
      <c r="A259" s="25">
        <f>+3.16%</f>
        <v>0.0316</v>
      </c>
      <c r="B259" s="3" t="str">
        <f t="shared" si="1"/>
        <v>#REF!</v>
      </c>
    </row>
    <row r="260">
      <c r="A260" s="26">
        <v>189246.0</v>
      </c>
      <c r="B260" s="3" t="str">
        <f t="shared" si="1"/>
        <v>#REF!</v>
      </c>
    </row>
    <row r="261">
      <c r="A261" s="26">
        <v>237508.0</v>
      </c>
      <c r="B261" s="3" t="str">
        <f t="shared" si="1"/>
        <v>#REF!</v>
      </c>
    </row>
    <row r="262">
      <c r="A262" s="27">
        <v>41514.0</v>
      </c>
      <c r="B262" s="3" t="str">
        <f t="shared" si="1"/>
        <v>#REF!</v>
      </c>
    </row>
    <row r="263">
      <c r="A263" s="28">
        <v>113.77</v>
      </c>
      <c r="B263" s="3" t="str">
        <f t="shared" si="1"/>
        <v>#REF!</v>
      </c>
    </row>
    <row r="264">
      <c r="A264" s="28">
        <v>115.76</v>
      </c>
      <c r="B264" s="3" t="str">
        <f t="shared" si="1"/>
        <v>#REF!</v>
      </c>
    </row>
    <row r="265">
      <c r="A265" s="28">
        <v>113.39</v>
      </c>
      <c r="B265" s="3" t="str">
        <f t="shared" si="1"/>
        <v>#REF!</v>
      </c>
    </row>
    <row r="266">
      <c r="A266" s="28">
        <v>115.03</v>
      </c>
      <c r="B266" s="3" t="str">
        <f t="shared" si="1"/>
        <v>#REF!</v>
      </c>
    </row>
    <row r="267">
      <c r="A267" s="25">
        <f>+2.08</f>
        <v>2.08</v>
      </c>
      <c r="B267" s="3" t="str">
        <f t="shared" si="1"/>
        <v>#REF!</v>
      </c>
    </row>
    <row r="268">
      <c r="A268" s="25">
        <f>+1.84%</f>
        <v>0.0184</v>
      </c>
      <c r="B268" s="3" t="str">
        <f t="shared" si="1"/>
        <v>#REF!</v>
      </c>
    </row>
    <row r="269">
      <c r="A269" s="26">
        <v>167953.0</v>
      </c>
      <c r="B269" s="3" t="str">
        <f t="shared" si="1"/>
        <v>#REF!</v>
      </c>
    </row>
    <row r="270">
      <c r="A270" s="26">
        <v>237325.0</v>
      </c>
      <c r="B270" s="3" t="str">
        <f t="shared" si="1"/>
        <v>#REF!</v>
      </c>
    </row>
    <row r="271">
      <c r="A271" s="27">
        <v>41515.0</v>
      </c>
      <c r="B271" s="3" t="str">
        <f t="shared" si="1"/>
        <v>#REF!</v>
      </c>
    </row>
    <row r="272">
      <c r="A272" s="28">
        <v>114.93</v>
      </c>
      <c r="B272" s="3" t="str">
        <f t="shared" si="1"/>
        <v>#REF!</v>
      </c>
    </row>
    <row r="273">
      <c r="A273" s="28">
        <v>115.37</v>
      </c>
      <c r="B273" s="3" t="str">
        <f t="shared" si="1"/>
        <v>#REF!</v>
      </c>
    </row>
    <row r="274">
      <c r="A274" s="28">
        <v>112.69</v>
      </c>
      <c r="B274" s="3" t="str">
        <f t="shared" si="1"/>
        <v>#REF!</v>
      </c>
    </row>
    <row r="275">
      <c r="A275" s="28">
        <v>113.61</v>
      </c>
      <c r="B275" s="3" t="str">
        <f t="shared" si="1"/>
        <v>#REF!</v>
      </c>
    </row>
    <row r="276">
      <c r="A276" s="21">
        <v>-1.42</v>
      </c>
      <c r="B276" s="3" t="str">
        <f t="shared" si="1"/>
        <v>#REF!</v>
      </c>
    </row>
    <row r="277">
      <c r="A277" s="22">
        <v>-0.0123</v>
      </c>
      <c r="B277" s="3" t="str">
        <f t="shared" si="1"/>
        <v>#REF!</v>
      </c>
    </row>
    <row r="278">
      <c r="A278" s="24">
        <v>140174.0</v>
      </c>
      <c r="B278" s="3" t="str">
        <f t="shared" si="1"/>
        <v>#REF!</v>
      </c>
    </row>
    <row r="279">
      <c r="A279" s="24">
        <v>236860.0</v>
      </c>
      <c r="B279" s="3" t="str">
        <f t="shared" si="1"/>
        <v>#REF!</v>
      </c>
    </row>
    <row r="280">
      <c r="A280" s="23">
        <v>41516.0</v>
      </c>
      <c r="B280" s="3" t="str">
        <f t="shared" si="1"/>
        <v>#REF!</v>
      </c>
    </row>
    <row r="281">
      <c r="A281" s="21">
        <v>112.64</v>
      </c>
      <c r="B281" s="3" t="str">
        <f t="shared" si="1"/>
        <v>#REF!</v>
      </c>
    </row>
    <row r="282">
      <c r="A282" s="21">
        <v>113.79</v>
      </c>
      <c r="B282" s="3" t="str">
        <f t="shared" si="1"/>
        <v>#REF!</v>
      </c>
    </row>
    <row r="283">
      <c r="A283" s="21">
        <v>112.0</v>
      </c>
      <c r="B283" s="3" t="str">
        <f t="shared" si="1"/>
        <v>#REF!</v>
      </c>
    </row>
    <row r="284">
      <c r="A284" s="21">
        <v>112.32</v>
      </c>
      <c r="B284" s="3" t="str">
        <f t="shared" si="1"/>
        <v>#REF!</v>
      </c>
    </row>
    <row r="285">
      <c r="A285" s="21">
        <v>-1.29</v>
      </c>
      <c r="B285" s="3" t="str">
        <f t="shared" si="1"/>
        <v>#REF!</v>
      </c>
    </row>
    <row r="286">
      <c r="A286" s="22">
        <v>-0.0114</v>
      </c>
      <c r="B286" s="3" t="str">
        <f t="shared" si="1"/>
        <v>#REF!</v>
      </c>
    </row>
    <row r="287">
      <c r="A287" s="24">
        <v>145965.0</v>
      </c>
      <c r="B287" s="3" t="str">
        <f t="shared" si="1"/>
        <v>#REF!</v>
      </c>
    </row>
    <row r="288">
      <c r="A288" s="24">
        <v>247495.0</v>
      </c>
      <c r="B288" s="3" t="str">
        <f t="shared" si="1"/>
        <v>#REF!</v>
      </c>
    </row>
    <row r="289">
      <c r="A289" s="23">
        <v>41519.0</v>
      </c>
      <c r="B289" s="3" t="str">
        <f t="shared" si="1"/>
        <v>#REF!</v>
      </c>
    </row>
    <row r="290">
      <c r="A290" s="21">
        <v>112.32</v>
      </c>
      <c r="B290" s="3" t="str">
        <f t="shared" si="1"/>
        <v>#REF!</v>
      </c>
    </row>
    <row r="291">
      <c r="A291" s="21">
        <v>112.82</v>
      </c>
      <c r="B291" s="3" t="str">
        <f t="shared" si="1"/>
        <v>#REF!</v>
      </c>
    </row>
    <row r="292">
      <c r="A292" s="21">
        <v>110.52</v>
      </c>
      <c r="B292" s="3" t="str">
        <f t="shared" si="1"/>
        <v>#REF!</v>
      </c>
    </row>
    <row r="293">
      <c r="A293" s="21">
        <v>112.54</v>
      </c>
      <c r="B293" s="3" t="str">
        <f t="shared" si="1"/>
        <v>#REF!</v>
      </c>
    </row>
    <row r="294">
      <c r="A294" s="25">
        <f>+0.22</f>
        <v>0.22</v>
      </c>
      <c r="B294" s="3" t="str">
        <f t="shared" si="1"/>
        <v>#REF!</v>
      </c>
    </row>
    <row r="295">
      <c r="A295" s="25">
        <f>+0.2%</f>
        <v>0.002</v>
      </c>
      <c r="B295" s="3" t="str">
        <f t="shared" si="1"/>
        <v>#REF!</v>
      </c>
    </row>
    <row r="296">
      <c r="A296" s="26">
        <v>65126.0</v>
      </c>
      <c r="B296" s="3" t="str">
        <f t="shared" si="1"/>
        <v>#REF!</v>
      </c>
    </row>
    <row r="297">
      <c r="A297" s="26">
        <v>247712.0</v>
      </c>
      <c r="B297" s="3" t="str">
        <f t="shared" si="1"/>
        <v>#REF!</v>
      </c>
    </row>
    <row r="298">
      <c r="A298" s="27">
        <v>41520.0</v>
      </c>
      <c r="B298" s="3" t="str">
        <f t="shared" si="1"/>
        <v>#REF!</v>
      </c>
    </row>
    <row r="299">
      <c r="A299" s="28">
        <v>112.63</v>
      </c>
      <c r="B299" s="3" t="str">
        <f t="shared" si="1"/>
        <v>#REF!</v>
      </c>
    </row>
    <row r="300">
      <c r="A300" s="28">
        <v>114.05</v>
      </c>
      <c r="B300" s="3" t="str">
        <f t="shared" si="1"/>
        <v>#REF!</v>
      </c>
    </row>
    <row r="301">
      <c r="A301" s="28">
        <v>112.3</v>
      </c>
      <c r="B301" s="3" t="str">
        <f t="shared" si="1"/>
        <v>#REF!</v>
      </c>
    </row>
    <row r="302">
      <c r="A302" s="28">
        <v>113.78</v>
      </c>
      <c r="B302" s="3" t="str">
        <f t="shared" si="1"/>
        <v>#REF!</v>
      </c>
    </row>
    <row r="303">
      <c r="A303" s="25">
        <f>+1.24</f>
        <v>1.24</v>
      </c>
      <c r="B303" s="3" t="str">
        <f t="shared" si="1"/>
        <v>#REF!</v>
      </c>
    </row>
    <row r="304">
      <c r="A304" s="25">
        <f>+1.1%</f>
        <v>0.011</v>
      </c>
      <c r="B304" s="3" t="str">
        <f t="shared" si="1"/>
        <v>#REF!</v>
      </c>
    </row>
    <row r="305">
      <c r="A305" s="26">
        <v>169811.0</v>
      </c>
      <c r="B305" s="3" t="str">
        <f t="shared" si="1"/>
        <v>#REF!</v>
      </c>
    </row>
    <row r="306">
      <c r="A306" s="26">
        <v>259087.0</v>
      </c>
      <c r="B306" s="3" t="str">
        <f t="shared" si="1"/>
        <v>#REF!</v>
      </c>
    </row>
    <row r="307">
      <c r="A307" s="27">
        <v>41521.0</v>
      </c>
      <c r="B307" s="3" t="str">
        <f t="shared" si="1"/>
        <v>#REF!</v>
      </c>
    </row>
    <row r="308">
      <c r="A308" s="28">
        <v>113.79</v>
      </c>
      <c r="B308" s="3" t="str">
        <f t="shared" si="1"/>
        <v>#REF!</v>
      </c>
    </row>
    <row r="309">
      <c r="A309" s="28">
        <v>114.15</v>
      </c>
      <c r="B309" s="3" t="str">
        <f t="shared" si="1"/>
        <v>#REF!</v>
      </c>
    </row>
    <row r="310">
      <c r="A310" s="28">
        <v>112.6</v>
      </c>
      <c r="B310" s="3" t="str">
        <f t="shared" si="1"/>
        <v>#REF!</v>
      </c>
    </row>
    <row r="311">
      <c r="A311" s="28">
        <v>113.23</v>
      </c>
      <c r="B311" s="3" t="str">
        <f t="shared" si="1"/>
        <v>#REF!</v>
      </c>
    </row>
    <row r="312">
      <c r="A312" s="21">
        <v>-0.55</v>
      </c>
      <c r="B312" s="3" t="str">
        <f t="shared" si="1"/>
        <v>#REF!</v>
      </c>
    </row>
    <row r="313">
      <c r="A313" s="22">
        <v>-0.0048</v>
      </c>
      <c r="B313" s="3" t="str">
        <f t="shared" si="1"/>
        <v>#REF!</v>
      </c>
    </row>
    <row r="314">
      <c r="A314" s="24">
        <v>164230.0</v>
      </c>
      <c r="B314" s="3" t="str">
        <f t="shared" si="1"/>
        <v>#REF!</v>
      </c>
    </row>
    <row r="315">
      <c r="A315" s="24">
        <v>262029.0</v>
      </c>
      <c r="B315" s="3" t="str">
        <f t="shared" si="1"/>
        <v>#REF!</v>
      </c>
    </row>
    <row r="316">
      <c r="A316" s="23">
        <v>41522.0</v>
      </c>
      <c r="B316" s="3" t="str">
        <f t="shared" si="1"/>
        <v>#REF!</v>
      </c>
    </row>
    <row r="317">
      <c r="A317" s="21">
        <v>113.16</v>
      </c>
      <c r="B317" s="3" t="str">
        <f t="shared" si="1"/>
        <v>#REF!</v>
      </c>
    </row>
    <row r="318">
      <c r="A318" s="21">
        <v>113.9</v>
      </c>
      <c r="B318" s="3" t="str">
        <f t="shared" si="1"/>
        <v>#REF!</v>
      </c>
    </row>
    <row r="319">
      <c r="A319" s="21">
        <v>112.72</v>
      </c>
      <c r="B319" s="3" t="str">
        <f t="shared" si="1"/>
        <v>#REF!</v>
      </c>
    </row>
    <row r="320">
      <c r="A320" s="21">
        <v>113.57</v>
      </c>
      <c r="B320" s="3" t="str">
        <f t="shared" si="1"/>
        <v>#REF!</v>
      </c>
    </row>
    <row r="321">
      <c r="A321" s="25">
        <f>+0.34</f>
        <v>0.34</v>
      </c>
      <c r="B321" s="3" t="str">
        <f t="shared" si="1"/>
        <v>#REF!</v>
      </c>
    </row>
    <row r="322">
      <c r="A322" s="25">
        <f>+0.3%</f>
        <v>0.003</v>
      </c>
      <c r="B322" s="3" t="str">
        <f t="shared" si="1"/>
        <v>#REF!</v>
      </c>
    </row>
    <row r="323">
      <c r="A323" s="26">
        <v>137625.0</v>
      </c>
      <c r="B323" s="3" t="str">
        <f t="shared" si="1"/>
        <v>#REF!</v>
      </c>
    </row>
    <row r="324">
      <c r="A324" s="26">
        <v>274590.0</v>
      </c>
      <c r="B324" s="3" t="str">
        <f t="shared" si="1"/>
        <v>#REF!</v>
      </c>
    </row>
    <row r="325">
      <c r="A325" s="27">
        <v>41523.0</v>
      </c>
      <c r="B325" s="3" t="str">
        <f t="shared" si="1"/>
        <v>#REF!</v>
      </c>
    </row>
    <row r="326">
      <c r="A326" s="28">
        <v>113.57</v>
      </c>
      <c r="B326" s="3" t="str">
        <f t="shared" si="1"/>
        <v>#REF!</v>
      </c>
    </row>
    <row r="327">
      <c r="A327" s="28">
        <v>114.85</v>
      </c>
      <c r="B327" s="3" t="str">
        <f t="shared" si="1"/>
        <v>#REF!</v>
      </c>
    </row>
    <row r="328">
      <c r="A328" s="28">
        <v>113.32</v>
      </c>
      <c r="B328" s="3" t="str">
        <f t="shared" si="1"/>
        <v>#REF!</v>
      </c>
    </row>
    <row r="329">
      <c r="A329" s="28">
        <v>114.42</v>
      </c>
      <c r="B329" s="3" t="str">
        <f t="shared" si="1"/>
        <v>#REF!</v>
      </c>
    </row>
    <row r="330">
      <c r="A330" s="25">
        <f>+0.85</f>
        <v>0.85</v>
      </c>
      <c r="B330" s="3" t="str">
        <f t="shared" si="1"/>
        <v>#REF!</v>
      </c>
    </row>
    <row r="331">
      <c r="A331" s="25">
        <f>+0.75%</f>
        <v>0.0075</v>
      </c>
      <c r="B331" s="3" t="str">
        <f t="shared" si="1"/>
        <v>#REF!</v>
      </c>
    </row>
    <row r="332">
      <c r="A332" s="26">
        <v>144083.0</v>
      </c>
      <c r="B332" s="3" t="str">
        <f t="shared" si="1"/>
        <v>#REF!</v>
      </c>
    </row>
    <row r="333">
      <c r="A333" s="26">
        <v>304674.0</v>
      </c>
      <c r="B333" s="3" t="str">
        <f t="shared" si="1"/>
        <v>#REF!</v>
      </c>
    </row>
    <row r="334">
      <c r="A334" s="27">
        <v>41526.0</v>
      </c>
      <c r="B334" s="3" t="str">
        <f t="shared" si="1"/>
        <v>#REF!</v>
      </c>
    </row>
    <row r="335">
      <c r="A335" s="28">
        <v>114.51</v>
      </c>
      <c r="B335" s="3" t="str">
        <f t="shared" si="1"/>
        <v>#REF!</v>
      </c>
    </row>
    <row r="336">
      <c r="A336" s="28">
        <v>114.51</v>
      </c>
      <c r="B336" s="3" t="str">
        <f t="shared" si="1"/>
        <v>#REF!</v>
      </c>
    </row>
    <row r="337">
      <c r="A337" s="28">
        <v>111.66</v>
      </c>
      <c r="B337" s="3" t="str">
        <f t="shared" si="1"/>
        <v>#REF!</v>
      </c>
    </row>
    <row r="338">
      <c r="A338" s="28">
        <v>112.33</v>
      </c>
      <c r="B338" s="3" t="str">
        <f t="shared" si="1"/>
        <v>#REF!</v>
      </c>
    </row>
    <row r="339">
      <c r="A339" s="21">
        <v>-2.09</v>
      </c>
      <c r="B339" s="3" t="str">
        <f t="shared" si="1"/>
        <v>#REF!</v>
      </c>
    </row>
    <row r="340">
      <c r="A340" s="22">
        <v>-0.0183</v>
      </c>
      <c r="B340" s="3" t="str">
        <f t="shared" si="1"/>
        <v>#REF!</v>
      </c>
    </row>
    <row r="341">
      <c r="A341" s="24">
        <v>224750.0</v>
      </c>
      <c r="B341" s="3" t="str">
        <f t="shared" si="1"/>
        <v>#REF!</v>
      </c>
    </row>
    <row r="342">
      <c r="A342" s="24">
        <v>297565.0</v>
      </c>
      <c r="B342" s="3" t="str">
        <f t="shared" si="1"/>
        <v>#REF!</v>
      </c>
    </row>
    <row r="343">
      <c r="A343" s="23">
        <v>41527.0</v>
      </c>
      <c r="B343" s="3" t="str">
        <f t="shared" si="1"/>
        <v>#REF!</v>
      </c>
    </row>
    <row r="344">
      <c r="A344" s="21">
        <v>111.79</v>
      </c>
      <c r="B344" s="3" t="str">
        <f t="shared" si="1"/>
        <v>#REF!</v>
      </c>
    </row>
    <row r="345">
      <c r="A345" s="21">
        <v>112.17</v>
      </c>
      <c r="B345" s="3" t="str">
        <f t="shared" si="1"/>
        <v>#REF!</v>
      </c>
    </row>
    <row r="346">
      <c r="A346" s="21">
        <v>109.38</v>
      </c>
      <c r="B346" s="3" t="str">
        <f t="shared" si="1"/>
        <v>#REF!</v>
      </c>
    </row>
    <row r="347">
      <c r="A347" s="21">
        <v>110.02</v>
      </c>
      <c r="B347" s="3" t="str">
        <f t="shared" si="1"/>
        <v>#REF!</v>
      </c>
    </row>
    <row r="348">
      <c r="A348" s="21">
        <v>-2.31</v>
      </c>
      <c r="B348" s="3" t="str">
        <f t="shared" si="1"/>
        <v>#REF!</v>
      </c>
    </row>
    <row r="349">
      <c r="A349" s="22">
        <v>-0.0206</v>
      </c>
      <c r="B349" s="3" t="str">
        <f t="shared" si="1"/>
        <v>#REF!</v>
      </c>
    </row>
    <row r="350">
      <c r="A350" s="24">
        <v>206814.0</v>
      </c>
      <c r="B350" s="3" t="str">
        <f t="shared" si="1"/>
        <v>#REF!</v>
      </c>
    </row>
    <row r="351">
      <c r="A351" s="24">
        <v>287630.0</v>
      </c>
      <c r="B351" s="3" t="str">
        <f t="shared" si="1"/>
        <v>#REF!</v>
      </c>
    </row>
    <row r="352">
      <c r="A352" s="23">
        <v>41528.0</v>
      </c>
      <c r="B352" s="3" t="str">
        <f t="shared" si="1"/>
        <v>#REF!</v>
      </c>
    </row>
    <row r="353">
      <c r="A353" s="21">
        <v>109.85</v>
      </c>
      <c r="B353" s="3" t="str">
        <f t="shared" si="1"/>
        <v>#REF!</v>
      </c>
    </row>
    <row r="354">
      <c r="A354" s="21">
        <v>111.18</v>
      </c>
      <c r="B354" s="3" t="str">
        <f t="shared" si="1"/>
        <v>#REF!</v>
      </c>
    </row>
    <row r="355">
      <c r="A355" s="21">
        <v>109.7</v>
      </c>
      <c r="B355" s="3" t="str">
        <f t="shared" si="1"/>
        <v>#REF!</v>
      </c>
    </row>
    <row r="356">
      <c r="A356" s="21">
        <v>110.19</v>
      </c>
      <c r="B356" s="3" t="str">
        <f t="shared" si="1"/>
        <v>#REF!</v>
      </c>
    </row>
    <row r="357">
      <c r="A357" s="25">
        <f>+0.17</f>
        <v>0.17</v>
      </c>
      <c r="B357" s="3" t="str">
        <f t="shared" si="1"/>
        <v>#REF!</v>
      </c>
    </row>
    <row r="358">
      <c r="A358" s="25">
        <f>+0.15%</f>
        <v>0.0015</v>
      </c>
      <c r="B358" s="3" t="str">
        <f t="shared" si="1"/>
        <v>#REF!</v>
      </c>
    </row>
    <row r="359">
      <c r="A359" s="26">
        <v>198497.0</v>
      </c>
      <c r="B359" s="3" t="str">
        <f t="shared" si="1"/>
        <v>#REF!</v>
      </c>
    </row>
    <row r="360">
      <c r="A360" s="26">
        <v>293500.0</v>
      </c>
      <c r="B360" s="3" t="str">
        <f t="shared" si="1"/>
        <v>#REF!</v>
      </c>
    </row>
    <row r="361">
      <c r="A361" s="27">
        <v>41529.0</v>
      </c>
      <c r="B361" s="3" t="str">
        <f t="shared" si="1"/>
        <v>#REF!</v>
      </c>
    </row>
    <row r="362">
      <c r="A362" s="28">
        <v>110.39</v>
      </c>
      <c r="B362" s="3" t="str">
        <f t="shared" si="1"/>
        <v>#REF!</v>
      </c>
    </row>
    <row r="363">
      <c r="A363" s="28">
        <v>111.96</v>
      </c>
      <c r="B363" s="3" t="str">
        <f t="shared" si="1"/>
        <v>#REF!</v>
      </c>
    </row>
    <row r="364">
      <c r="A364" s="28">
        <v>110.0</v>
      </c>
      <c r="B364" s="3" t="str">
        <f t="shared" si="1"/>
        <v>#REF!</v>
      </c>
    </row>
    <row r="365">
      <c r="A365" s="28">
        <v>111.53</v>
      </c>
      <c r="B365" s="3" t="str">
        <f t="shared" si="1"/>
        <v>#REF!</v>
      </c>
    </row>
    <row r="366">
      <c r="A366" s="25">
        <f>+1.34</f>
        <v>1.34</v>
      </c>
      <c r="B366" s="3" t="str">
        <f t="shared" si="1"/>
        <v>#REF!</v>
      </c>
    </row>
    <row r="367">
      <c r="A367" s="25">
        <f>+1.22%</f>
        <v>0.0122</v>
      </c>
      <c r="B367" s="3" t="str">
        <f t="shared" si="1"/>
        <v>#REF!</v>
      </c>
    </row>
    <row r="368">
      <c r="A368" s="26">
        <v>265081.0</v>
      </c>
      <c r="B368" s="3" t="str">
        <f t="shared" si="1"/>
        <v>#REF!</v>
      </c>
    </row>
    <row r="369">
      <c r="A369" s="26">
        <v>293295.0</v>
      </c>
      <c r="B369" s="3" t="str">
        <f t="shared" si="1"/>
        <v>#REF!</v>
      </c>
    </row>
    <row r="370">
      <c r="A370" s="27">
        <v>41530.0</v>
      </c>
      <c r="B370" s="3" t="str">
        <f t="shared" si="1"/>
        <v>#REF!</v>
      </c>
    </row>
    <row r="371">
      <c r="A371" s="28">
        <v>111.8</v>
      </c>
      <c r="B371" s="3" t="str">
        <f t="shared" si="1"/>
        <v>#REF!</v>
      </c>
    </row>
    <row r="372">
      <c r="A372" s="28">
        <v>111.88</v>
      </c>
      <c r="B372" s="3" t="str">
        <f t="shared" si="1"/>
        <v>#REF!</v>
      </c>
    </row>
    <row r="373">
      <c r="A373" s="28">
        <v>110.55</v>
      </c>
      <c r="B373" s="3" t="str">
        <f t="shared" si="1"/>
        <v>#REF!</v>
      </c>
    </row>
    <row r="374">
      <c r="A374" s="28">
        <v>111.7</v>
      </c>
      <c r="B374" s="3" t="str">
        <f t="shared" si="1"/>
        <v>#REF!</v>
      </c>
    </row>
    <row r="375">
      <c r="A375" s="25">
        <f>+0.17</f>
        <v>0.17</v>
      </c>
      <c r="B375" s="3" t="str">
        <f t="shared" si="1"/>
        <v>#REF!</v>
      </c>
    </row>
    <row r="376">
      <c r="A376" s="25">
        <f>+0.15%</f>
        <v>0.0015</v>
      </c>
      <c r="B376" s="3" t="str">
        <f t="shared" si="1"/>
        <v>#REF!</v>
      </c>
    </row>
    <row r="377">
      <c r="A377" s="26">
        <v>199221.0</v>
      </c>
      <c r="B377" s="3" t="str">
        <f t="shared" si="1"/>
        <v>#REF!</v>
      </c>
    </row>
    <row r="378">
      <c r="A378" s="26">
        <v>292651.0</v>
      </c>
      <c r="B378" s="3" t="str">
        <f t="shared" si="1"/>
        <v>#REF!</v>
      </c>
    </row>
    <row r="379">
      <c r="A379" s="27">
        <v>41533.0</v>
      </c>
      <c r="B379" s="3" t="str">
        <f t="shared" si="1"/>
        <v>#REF!</v>
      </c>
    </row>
    <row r="380">
      <c r="A380" s="28">
        <v>111.25</v>
      </c>
      <c r="B380" s="3" t="str">
        <f t="shared" si="1"/>
        <v>#REF!</v>
      </c>
    </row>
    <row r="381">
      <c r="A381" s="28">
        <v>111.49</v>
      </c>
      <c r="B381" s="3" t="str">
        <f t="shared" si="1"/>
        <v>#REF!</v>
      </c>
    </row>
    <row r="382">
      <c r="A382" s="28">
        <v>108.73</v>
      </c>
      <c r="B382" s="3" t="str">
        <f t="shared" si="1"/>
        <v>#REF!</v>
      </c>
    </row>
    <row r="383">
      <c r="A383" s="28">
        <v>110.07</v>
      </c>
      <c r="B383" s="3" t="str">
        <f t="shared" si="1"/>
        <v>#REF!</v>
      </c>
    </row>
    <row r="384">
      <c r="A384" s="21">
        <v>-1.63</v>
      </c>
      <c r="B384" s="3" t="str">
        <f t="shared" si="1"/>
        <v>#REF!</v>
      </c>
    </row>
    <row r="385">
      <c r="A385" s="22">
        <v>-0.0146</v>
      </c>
      <c r="B385" s="3" t="str">
        <f t="shared" si="1"/>
        <v>#REF!</v>
      </c>
    </row>
    <row r="386">
      <c r="A386" s="24">
        <v>249431.0</v>
      </c>
      <c r="B386" s="3" t="str">
        <f t="shared" si="1"/>
        <v>#REF!</v>
      </c>
    </row>
    <row r="387">
      <c r="A387" s="24">
        <v>290042.0</v>
      </c>
      <c r="B387" s="3" t="str">
        <f t="shared" si="1"/>
        <v>#REF!</v>
      </c>
    </row>
    <row r="388">
      <c r="A388" s="23">
        <v>41534.0</v>
      </c>
      <c r="B388" s="3" t="str">
        <f t="shared" si="1"/>
        <v>#REF!</v>
      </c>
    </row>
    <row r="389">
      <c r="A389" s="21">
        <v>109.5</v>
      </c>
      <c r="B389" s="3" t="str">
        <f t="shared" si="1"/>
        <v>#REF!</v>
      </c>
    </row>
    <row r="390">
      <c r="A390" s="21">
        <v>110.0</v>
      </c>
      <c r="B390" s="3" t="str">
        <f t="shared" si="1"/>
        <v>#REF!</v>
      </c>
    </row>
    <row r="391">
      <c r="A391" s="21">
        <v>107.41</v>
      </c>
      <c r="B391" s="3" t="str">
        <f t="shared" si="1"/>
        <v>#REF!</v>
      </c>
    </row>
    <row r="392">
      <c r="A392" s="21">
        <v>108.19</v>
      </c>
      <c r="B392" s="3" t="str">
        <f t="shared" si="1"/>
        <v>#REF!</v>
      </c>
    </row>
    <row r="393">
      <c r="A393" s="21">
        <v>-1.88</v>
      </c>
      <c r="B393" s="3" t="str">
        <f t="shared" si="1"/>
        <v>#REF!</v>
      </c>
    </row>
    <row r="394">
      <c r="A394" s="22">
        <v>-0.0171</v>
      </c>
      <c r="B394" s="3" t="str">
        <f t="shared" si="1"/>
        <v>#REF!</v>
      </c>
    </row>
    <row r="395">
      <c r="A395" s="24">
        <v>214348.0</v>
      </c>
      <c r="B395" s="3" t="str">
        <f t="shared" si="1"/>
        <v>#REF!</v>
      </c>
    </row>
    <row r="396">
      <c r="A396" s="24">
        <v>270395.0</v>
      </c>
      <c r="B396" s="3" t="str">
        <f t="shared" si="1"/>
        <v>#REF!</v>
      </c>
    </row>
    <row r="397">
      <c r="A397" s="23">
        <v>41535.0</v>
      </c>
      <c r="B397" s="3" t="str">
        <f t="shared" si="1"/>
        <v>#REF!</v>
      </c>
    </row>
    <row r="398">
      <c r="A398" s="21">
        <v>107.85</v>
      </c>
      <c r="B398" s="3" t="str">
        <f t="shared" si="1"/>
        <v>#REF!</v>
      </c>
    </row>
    <row r="399">
      <c r="A399" s="21">
        <v>111.06</v>
      </c>
      <c r="B399" s="3" t="str">
        <f t="shared" si="1"/>
        <v>#REF!</v>
      </c>
    </row>
    <row r="400">
      <c r="A400" s="21">
        <v>107.64</v>
      </c>
      <c r="B400" s="3" t="str">
        <f t="shared" si="1"/>
        <v>#REF!</v>
      </c>
    </row>
    <row r="401">
      <c r="A401" s="21">
        <v>110.6</v>
      </c>
      <c r="B401" s="3" t="str">
        <f t="shared" si="1"/>
        <v>#REF!</v>
      </c>
    </row>
    <row r="402">
      <c r="A402" s="25">
        <f>+2.41</f>
        <v>2.41</v>
      </c>
      <c r="B402" s="3" t="str">
        <f t="shared" si="1"/>
        <v>#REF!</v>
      </c>
    </row>
    <row r="403">
      <c r="A403" s="25">
        <f>+2.23%</f>
        <v>0.0223</v>
      </c>
      <c r="B403" s="3" t="str">
        <f t="shared" si="1"/>
        <v>#REF!</v>
      </c>
    </row>
    <row r="404">
      <c r="A404" s="26">
        <v>200670.0</v>
      </c>
      <c r="B404" s="3" t="str">
        <f t="shared" si="1"/>
        <v>#REF!</v>
      </c>
    </row>
    <row r="405">
      <c r="A405" s="26">
        <v>269552.0</v>
      </c>
      <c r="B405" s="3" t="str">
        <f t="shared" si="1"/>
        <v>#REF!</v>
      </c>
    </row>
    <row r="406">
      <c r="A406" s="27">
        <v>41536.0</v>
      </c>
      <c r="B406" s="3" t="str">
        <f t="shared" si="1"/>
        <v>#REF!</v>
      </c>
    </row>
    <row r="407">
      <c r="A407" s="28">
        <v>110.92</v>
      </c>
      <c r="B407" s="3" t="str">
        <f t="shared" si="1"/>
        <v>#REF!</v>
      </c>
    </row>
    <row r="408">
      <c r="A408" s="28">
        <v>111.26</v>
      </c>
      <c r="B408" s="3" t="str">
        <f t="shared" si="1"/>
        <v>#REF!</v>
      </c>
    </row>
    <row r="409">
      <c r="A409" s="28">
        <v>108.52</v>
      </c>
      <c r="B409" s="3" t="str">
        <f t="shared" si="1"/>
        <v>#REF!</v>
      </c>
    </row>
    <row r="410">
      <c r="A410" s="28">
        <v>108.76</v>
      </c>
      <c r="B410" s="3" t="str">
        <f t="shared" si="1"/>
        <v>#REF!</v>
      </c>
    </row>
    <row r="411">
      <c r="A411" s="21">
        <v>-1.84</v>
      </c>
      <c r="B411" s="3" t="str">
        <f t="shared" si="1"/>
        <v>#REF!</v>
      </c>
    </row>
    <row r="412">
      <c r="A412" s="22">
        <v>-0.0166</v>
      </c>
      <c r="B412" s="3" t="str">
        <f t="shared" si="1"/>
        <v>#REF!</v>
      </c>
    </row>
    <row r="413">
      <c r="A413" s="24">
        <v>201577.0</v>
      </c>
      <c r="B413" s="3" t="str">
        <f t="shared" si="1"/>
        <v>#REF!</v>
      </c>
    </row>
    <row r="414">
      <c r="A414" s="24">
        <v>271246.0</v>
      </c>
      <c r="B414" s="3" t="str">
        <f t="shared" si="1"/>
        <v>#REF!</v>
      </c>
    </row>
    <row r="415">
      <c r="A415" s="23">
        <v>41537.0</v>
      </c>
      <c r="B415" s="3" t="str">
        <f t="shared" si="1"/>
        <v>#REF!</v>
      </c>
    </row>
    <row r="416">
      <c r="A416" s="21">
        <v>108.62</v>
      </c>
      <c r="B416" s="3" t="str">
        <f t="shared" si="1"/>
        <v>#REF!</v>
      </c>
    </row>
    <row r="417">
      <c r="A417" s="21">
        <v>109.67</v>
      </c>
      <c r="B417" s="3" t="str">
        <f t="shared" si="1"/>
        <v>#REF!</v>
      </c>
    </row>
    <row r="418">
      <c r="A418" s="21">
        <v>108.4</v>
      </c>
      <c r="B418" s="3" t="str">
        <f t="shared" si="1"/>
        <v>#REF!</v>
      </c>
    </row>
    <row r="419">
      <c r="A419" s="21">
        <v>109.22</v>
      </c>
      <c r="B419" s="3" t="str">
        <f t="shared" si="1"/>
        <v>#REF!</v>
      </c>
    </row>
    <row r="420">
      <c r="A420" s="25">
        <f>+0.46</f>
        <v>0.46</v>
      </c>
      <c r="B420" s="3" t="str">
        <f t="shared" si="1"/>
        <v>#REF!</v>
      </c>
    </row>
    <row r="421">
      <c r="A421" s="25">
        <f>+0.42%</f>
        <v>0.0042</v>
      </c>
      <c r="B421" s="3" t="str">
        <f t="shared" si="1"/>
        <v>#REF!</v>
      </c>
    </row>
    <row r="422">
      <c r="A422" s="26">
        <v>160648.0</v>
      </c>
      <c r="B422" s="3" t="str">
        <f t="shared" si="1"/>
        <v>#REF!</v>
      </c>
    </row>
    <row r="423">
      <c r="A423" s="26">
        <v>261475.0</v>
      </c>
      <c r="B423" s="3" t="str">
        <f t="shared" si="1"/>
        <v>#REF!</v>
      </c>
    </row>
    <row r="424">
      <c r="A424" s="27">
        <v>41540.0</v>
      </c>
      <c r="B424" s="3" t="str">
        <f t="shared" si="1"/>
        <v>#REF!</v>
      </c>
    </row>
    <row r="425">
      <c r="A425" s="28">
        <v>109.22</v>
      </c>
      <c r="B425" s="3" t="str">
        <f t="shared" si="1"/>
        <v>#REF!</v>
      </c>
    </row>
    <row r="426">
      <c r="A426" s="28">
        <v>109.45</v>
      </c>
      <c r="B426" s="3" t="str">
        <f t="shared" si="1"/>
        <v>#REF!</v>
      </c>
    </row>
    <row r="427">
      <c r="A427" s="28">
        <v>107.76</v>
      </c>
      <c r="B427" s="3" t="str">
        <f t="shared" si="1"/>
        <v>#REF!</v>
      </c>
    </row>
    <row r="428">
      <c r="A428" s="28">
        <v>108.16</v>
      </c>
      <c r="B428" s="3" t="str">
        <f t="shared" si="1"/>
        <v>#REF!</v>
      </c>
    </row>
    <row r="429">
      <c r="A429" s="21">
        <v>-1.06</v>
      </c>
      <c r="B429" s="3" t="str">
        <f t="shared" si="1"/>
        <v>#REF!</v>
      </c>
    </row>
    <row r="430">
      <c r="A430" s="22">
        <v>-0.0097</v>
      </c>
      <c r="B430" s="3" t="str">
        <f t="shared" si="1"/>
        <v>#REF!</v>
      </c>
    </row>
    <row r="431">
      <c r="A431" s="24">
        <v>169103.0</v>
      </c>
      <c r="B431" s="3" t="str">
        <f t="shared" si="1"/>
        <v>#REF!</v>
      </c>
    </row>
    <row r="432">
      <c r="A432" s="24">
        <v>250303.0</v>
      </c>
      <c r="B432" s="3" t="str">
        <f t="shared" si="1"/>
        <v>#REF!</v>
      </c>
    </row>
    <row r="433">
      <c r="A433" s="23">
        <v>41541.0</v>
      </c>
      <c r="B433" s="3" t="str">
        <f t="shared" si="1"/>
        <v>#REF!</v>
      </c>
    </row>
    <row r="434">
      <c r="A434" s="21">
        <v>107.96</v>
      </c>
      <c r="B434" s="3" t="str">
        <f t="shared" si="1"/>
        <v>#REF!</v>
      </c>
    </row>
    <row r="435">
      <c r="A435" s="21">
        <v>108.9</v>
      </c>
      <c r="B435" s="3" t="str">
        <f t="shared" si="1"/>
        <v>#REF!</v>
      </c>
    </row>
    <row r="436">
      <c r="A436" s="21">
        <v>107.43</v>
      </c>
      <c r="B436" s="3" t="str">
        <f t="shared" si="1"/>
        <v>#REF!</v>
      </c>
    </row>
    <row r="437">
      <c r="A437" s="21">
        <v>108.64</v>
      </c>
      <c r="B437" s="3" t="str">
        <f t="shared" si="1"/>
        <v>#REF!</v>
      </c>
    </row>
    <row r="438">
      <c r="A438" s="25">
        <f>+0.48</f>
        <v>0.48</v>
      </c>
      <c r="B438" s="3" t="str">
        <f t="shared" si="1"/>
        <v>#REF!</v>
      </c>
    </row>
    <row r="439">
      <c r="A439" s="25">
        <f>+0.44%</f>
        <v>0.0044</v>
      </c>
      <c r="B439" s="3" t="str">
        <f t="shared" si="1"/>
        <v>#REF!</v>
      </c>
    </row>
    <row r="440">
      <c r="A440" s="26">
        <v>197927.0</v>
      </c>
      <c r="B440" s="3" t="str">
        <f t="shared" si="1"/>
        <v>#REF!</v>
      </c>
    </row>
    <row r="441">
      <c r="A441" s="26">
        <v>241359.0</v>
      </c>
      <c r="B441" s="3" t="str">
        <f t="shared" si="1"/>
        <v>#REF!</v>
      </c>
    </row>
    <row r="442">
      <c r="A442" s="27">
        <v>41542.0</v>
      </c>
      <c r="B442" s="3" t="str">
        <f t="shared" si="1"/>
        <v>#REF!</v>
      </c>
    </row>
    <row r="443">
      <c r="A443" s="28">
        <v>108.73</v>
      </c>
      <c r="B443" s="3" t="str">
        <f t="shared" si="1"/>
        <v>#REF!</v>
      </c>
    </row>
    <row r="444">
      <c r="A444" s="28">
        <v>110.09</v>
      </c>
      <c r="B444" s="3" t="str">
        <f t="shared" si="1"/>
        <v>#REF!</v>
      </c>
    </row>
    <row r="445">
      <c r="A445" s="28">
        <v>107.89</v>
      </c>
      <c r="B445" s="3" t="str">
        <f t="shared" si="1"/>
        <v>#REF!</v>
      </c>
    </row>
    <row r="446">
      <c r="A446" s="28">
        <v>108.32</v>
      </c>
      <c r="B446" s="3" t="str">
        <f t="shared" si="1"/>
        <v>#REF!</v>
      </c>
    </row>
    <row r="447">
      <c r="A447" s="21">
        <v>-0.32</v>
      </c>
      <c r="B447" s="3" t="str">
        <f t="shared" si="1"/>
        <v>#REF!</v>
      </c>
    </row>
    <row r="448">
      <c r="A448" s="22">
        <v>-0.0029</v>
      </c>
      <c r="B448" s="3" t="str">
        <f t="shared" si="1"/>
        <v>#REF!</v>
      </c>
    </row>
    <row r="449">
      <c r="A449" s="24">
        <v>211596.0</v>
      </c>
      <c r="B449" s="3" t="str">
        <f t="shared" si="1"/>
        <v>#REF!</v>
      </c>
    </row>
    <row r="450">
      <c r="A450" s="24">
        <v>238532.0</v>
      </c>
      <c r="B450" s="3" t="str">
        <f t="shared" si="1"/>
        <v>#REF!</v>
      </c>
    </row>
    <row r="451">
      <c r="A451" s="23">
        <v>41543.0</v>
      </c>
      <c r="B451" s="3" t="str">
        <f t="shared" si="1"/>
        <v>#REF!</v>
      </c>
    </row>
    <row r="452">
      <c r="A452" s="21">
        <v>108.0</v>
      </c>
      <c r="B452" s="3" t="str">
        <f t="shared" si="1"/>
        <v>#REF!</v>
      </c>
    </row>
    <row r="453">
      <c r="A453" s="21">
        <v>109.26</v>
      </c>
      <c r="B453" s="3" t="str">
        <f t="shared" si="1"/>
        <v>#REF!</v>
      </c>
    </row>
    <row r="454">
      <c r="A454" s="21">
        <v>108.0</v>
      </c>
      <c r="B454" s="3" t="str">
        <f t="shared" si="1"/>
        <v>#REF!</v>
      </c>
    </row>
    <row r="455">
      <c r="A455" s="21">
        <v>109.21</v>
      </c>
      <c r="B455" s="3" t="str">
        <f t="shared" si="1"/>
        <v>#REF!</v>
      </c>
    </row>
    <row r="456">
      <c r="A456" s="25">
        <f>+0.89</f>
        <v>0.89</v>
      </c>
      <c r="B456" s="3" t="str">
        <f t="shared" si="1"/>
        <v>#REF!</v>
      </c>
    </row>
    <row r="457">
      <c r="A457" s="25">
        <f>+0.82%</f>
        <v>0.0082</v>
      </c>
      <c r="B457" s="3" t="str">
        <f t="shared" si="1"/>
        <v>#REF!</v>
      </c>
    </row>
    <row r="458">
      <c r="A458" s="26">
        <v>143095.0</v>
      </c>
      <c r="B458" s="3" t="str">
        <f t="shared" si="1"/>
        <v>#REF!</v>
      </c>
    </row>
    <row r="459">
      <c r="A459" s="26">
        <v>236399.0</v>
      </c>
      <c r="B459" s="3" t="str">
        <f t="shared" si="1"/>
        <v>#REF!</v>
      </c>
    </row>
    <row r="460">
      <c r="A460" s="27">
        <v>41544.0</v>
      </c>
      <c r="B460" s="3" t="str">
        <f t="shared" si="1"/>
        <v>#REF!</v>
      </c>
    </row>
    <row r="461">
      <c r="A461" s="28">
        <v>109.0</v>
      </c>
      <c r="B461" s="3" t="str">
        <f t="shared" si="1"/>
        <v>#REF!</v>
      </c>
    </row>
    <row r="462">
      <c r="A462" s="28">
        <v>109.67</v>
      </c>
      <c r="B462" s="3" t="str">
        <f t="shared" si="1"/>
        <v>#REF!</v>
      </c>
    </row>
    <row r="463">
      <c r="A463" s="28">
        <v>108.1</v>
      </c>
      <c r="B463" s="3" t="str">
        <f t="shared" si="1"/>
        <v>#REF!</v>
      </c>
    </row>
    <row r="464">
      <c r="A464" s="28">
        <v>108.63</v>
      </c>
      <c r="B464" s="3" t="str">
        <f t="shared" si="1"/>
        <v>#REF!</v>
      </c>
    </row>
    <row r="465">
      <c r="A465" s="21">
        <v>-0.58</v>
      </c>
      <c r="B465" s="3" t="str">
        <f t="shared" si="1"/>
        <v>#REF!</v>
      </c>
    </row>
    <row r="466">
      <c r="A466" s="22">
        <v>-0.0053</v>
      </c>
      <c r="B466" s="3" t="str">
        <f t="shared" si="1"/>
        <v>#REF!</v>
      </c>
    </row>
    <row r="467">
      <c r="A467" s="24">
        <v>190335.0</v>
      </c>
      <c r="B467" s="3" t="str">
        <f t="shared" si="1"/>
        <v>#REF!</v>
      </c>
    </row>
    <row r="468">
      <c r="A468" s="24">
        <v>226703.0</v>
      </c>
      <c r="B468" s="3" t="str">
        <f t="shared" si="1"/>
        <v>#REF!</v>
      </c>
    </row>
    <row r="469">
      <c r="A469" s="23">
        <v>41547.0</v>
      </c>
      <c r="B469" s="3" t="str">
        <f t="shared" si="1"/>
        <v>#REF!</v>
      </c>
    </row>
    <row r="470">
      <c r="A470" s="21">
        <v>108.2</v>
      </c>
      <c r="B470" s="3" t="str">
        <f t="shared" si="1"/>
        <v>#REF!</v>
      </c>
    </row>
    <row r="471">
      <c r="A471" s="21">
        <v>108.68</v>
      </c>
      <c r="B471" s="3" t="str">
        <f t="shared" si="1"/>
        <v>#REF!</v>
      </c>
    </row>
    <row r="472">
      <c r="A472" s="21">
        <v>107.22</v>
      </c>
      <c r="B472" s="3" t="str">
        <f t="shared" si="1"/>
        <v>#REF!</v>
      </c>
    </row>
    <row r="473">
      <c r="A473" s="21">
        <v>108.37</v>
      </c>
      <c r="B473" s="3" t="str">
        <f t="shared" si="1"/>
        <v>#REF!</v>
      </c>
    </row>
    <row r="474">
      <c r="A474" s="21">
        <v>-0.26</v>
      </c>
      <c r="B474" s="3" t="str">
        <f t="shared" si="1"/>
        <v>#REF!</v>
      </c>
    </row>
    <row r="475">
      <c r="A475" s="22">
        <v>-0.0024</v>
      </c>
      <c r="B475" s="3" t="str">
        <f t="shared" si="1"/>
        <v>#REF!</v>
      </c>
    </row>
    <row r="476">
      <c r="A476" s="24">
        <v>149011.0</v>
      </c>
      <c r="B476" s="3" t="str">
        <f t="shared" si="1"/>
        <v>#REF!</v>
      </c>
    </row>
    <row r="477">
      <c r="A477" s="24">
        <v>226363.0</v>
      </c>
      <c r="B477" s="3" t="str">
        <f t="shared" si="1"/>
        <v>#REF!</v>
      </c>
    </row>
    <row r="478">
      <c r="A478" s="23">
        <v>41548.0</v>
      </c>
      <c r="B478" s="3" t="str">
        <f t="shared" si="1"/>
        <v>#REF!</v>
      </c>
    </row>
    <row r="479">
      <c r="A479" s="21">
        <v>108.38</v>
      </c>
      <c r="B479" s="3" t="str">
        <f t="shared" si="1"/>
        <v>#REF!</v>
      </c>
    </row>
    <row r="480">
      <c r="A480" s="21">
        <v>108.41</v>
      </c>
      <c r="B480" s="3" t="str">
        <f t="shared" si="1"/>
        <v>#REF!</v>
      </c>
    </row>
    <row r="481">
      <c r="A481" s="21">
        <v>106.81</v>
      </c>
      <c r="B481" s="3" t="str">
        <f t="shared" si="1"/>
        <v>#REF!</v>
      </c>
    </row>
    <row r="482">
      <c r="A482" s="21">
        <v>107.94</v>
      </c>
      <c r="B482" s="3" t="str">
        <f t="shared" si="1"/>
        <v>#REF!</v>
      </c>
    </row>
    <row r="483">
      <c r="A483" s="21">
        <v>-0.43</v>
      </c>
      <c r="B483" s="3" t="str">
        <f t="shared" si="1"/>
        <v>#REF!</v>
      </c>
    </row>
    <row r="484">
      <c r="A484" s="22">
        <v>-0.004</v>
      </c>
      <c r="B484" s="3" t="str">
        <f t="shared" si="1"/>
        <v>#REF!</v>
      </c>
    </row>
    <row r="485">
      <c r="A485" s="24">
        <v>189649.0</v>
      </c>
      <c r="B485" s="3" t="str">
        <f t="shared" si="1"/>
        <v>#REF!</v>
      </c>
    </row>
    <row r="486">
      <c r="A486" s="24">
        <v>210374.0</v>
      </c>
      <c r="B486" s="3" t="str">
        <f t="shared" si="1"/>
        <v>#REF!</v>
      </c>
    </row>
    <row r="487">
      <c r="A487" s="23">
        <v>41549.0</v>
      </c>
      <c r="B487" s="3" t="str">
        <f t="shared" si="1"/>
        <v>#REF!</v>
      </c>
    </row>
    <row r="488">
      <c r="A488" s="21">
        <v>107.55</v>
      </c>
      <c r="B488" s="3" t="str">
        <f t="shared" si="1"/>
        <v>#REF!</v>
      </c>
    </row>
    <row r="489">
      <c r="A489" s="21">
        <v>109.48</v>
      </c>
      <c r="B489" s="3" t="str">
        <f t="shared" si="1"/>
        <v>#REF!</v>
      </c>
    </row>
    <row r="490">
      <c r="A490" s="21">
        <v>107.44</v>
      </c>
      <c r="B490" s="3" t="str">
        <f t="shared" si="1"/>
        <v>#REF!</v>
      </c>
    </row>
    <row r="491">
      <c r="A491" s="21">
        <v>109.19</v>
      </c>
      <c r="B491" s="3" t="str">
        <f t="shared" si="1"/>
        <v>#REF!</v>
      </c>
    </row>
    <row r="492">
      <c r="A492" s="25">
        <f>+1.25</f>
        <v>1.25</v>
      </c>
      <c r="B492" s="3" t="str">
        <f t="shared" si="1"/>
        <v>#REF!</v>
      </c>
    </row>
    <row r="493">
      <c r="A493" s="25">
        <f>+1.16%</f>
        <v>0.0116</v>
      </c>
      <c r="B493" s="3" t="str">
        <f t="shared" si="1"/>
        <v>#REF!</v>
      </c>
    </row>
    <row r="494">
      <c r="A494" s="26">
        <v>177133.0</v>
      </c>
      <c r="B494" s="3" t="str">
        <f t="shared" si="1"/>
        <v>#REF!</v>
      </c>
    </row>
    <row r="495">
      <c r="A495" s="26">
        <v>197629.0</v>
      </c>
      <c r="B495" s="3" t="str">
        <f t="shared" si="1"/>
        <v>#REF!</v>
      </c>
    </row>
    <row r="496">
      <c r="A496" s="27">
        <v>41550.0</v>
      </c>
      <c r="B496" s="3" t="str">
        <f t="shared" si="1"/>
        <v>#REF!</v>
      </c>
    </row>
    <row r="497">
      <c r="A497" s="28">
        <v>108.9</v>
      </c>
      <c r="B497" s="3" t="str">
        <f t="shared" si="1"/>
        <v>#REF!</v>
      </c>
    </row>
    <row r="498">
      <c r="A498" s="28">
        <v>109.85</v>
      </c>
      <c r="B498" s="3" t="str">
        <f t="shared" si="1"/>
        <v>#REF!</v>
      </c>
    </row>
    <row r="499">
      <c r="A499" s="28">
        <v>108.58</v>
      </c>
      <c r="B499" s="3" t="str">
        <f t="shared" si="1"/>
        <v>#REF!</v>
      </c>
    </row>
    <row r="500">
      <c r="A500" s="28">
        <v>109.0</v>
      </c>
      <c r="B500" s="3" t="str">
        <f t="shared" si="1"/>
        <v>#REF!</v>
      </c>
    </row>
    <row r="501">
      <c r="A501" s="21">
        <v>-0.19</v>
      </c>
      <c r="B501" s="3" t="str">
        <f t="shared" si="1"/>
        <v>#REF!</v>
      </c>
    </row>
    <row r="502">
      <c r="A502" s="22">
        <v>-0.0017</v>
      </c>
      <c r="B502" s="3" t="str">
        <f t="shared" si="1"/>
        <v>#REF!</v>
      </c>
    </row>
    <row r="503">
      <c r="A503" s="24">
        <v>212236.0</v>
      </c>
      <c r="B503" s="3" t="str">
        <f t="shared" si="1"/>
        <v>#REF!</v>
      </c>
    </row>
    <row r="504">
      <c r="A504" s="24">
        <v>199548.0</v>
      </c>
      <c r="B504" s="3" t="str">
        <f t="shared" si="1"/>
        <v>#REF!</v>
      </c>
    </row>
    <row r="505">
      <c r="A505" s="23">
        <v>41551.0</v>
      </c>
      <c r="B505" s="3" t="str">
        <f t="shared" si="1"/>
        <v>#REF!</v>
      </c>
    </row>
    <row r="506">
      <c r="A506" s="21">
        <v>108.69</v>
      </c>
      <c r="B506" s="3" t="str">
        <f t="shared" si="1"/>
        <v>#REF!</v>
      </c>
    </row>
    <row r="507">
      <c r="A507" s="21">
        <v>109.77</v>
      </c>
      <c r="B507" s="3" t="str">
        <f t="shared" si="1"/>
        <v>#REF!</v>
      </c>
    </row>
    <row r="508">
      <c r="A508" s="21">
        <v>108.61</v>
      </c>
      <c r="B508" s="3" t="str">
        <f t="shared" si="1"/>
        <v>#REF!</v>
      </c>
    </row>
    <row r="509">
      <c r="A509" s="21">
        <v>109.46</v>
      </c>
      <c r="B509" s="3" t="str">
        <f t="shared" si="1"/>
        <v>#REF!</v>
      </c>
    </row>
    <row r="510">
      <c r="A510" s="25">
        <f>+0.46</f>
        <v>0.46</v>
      </c>
      <c r="B510" s="3" t="str">
        <f t="shared" si="1"/>
        <v>#REF!</v>
      </c>
    </row>
    <row r="511">
      <c r="A511" s="25">
        <f>+0.42%</f>
        <v>0.0042</v>
      </c>
      <c r="B511" s="3" t="str">
        <f t="shared" si="1"/>
        <v>#REF!</v>
      </c>
    </row>
    <row r="512">
      <c r="A512" s="26">
        <v>144469.0</v>
      </c>
      <c r="B512" s="3" t="str">
        <f t="shared" si="1"/>
        <v>#REF!</v>
      </c>
    </row>
    <row r="513">
      <c r="A513" s="26">
        <v>188051.0</v>
      </c>
      <c r="B513" s="3" t="str">
        <f t="shared" si="1"/>
        <v>#REF!</v>
      </c>
    </row>
    <row r="514">
      <c r="A514" s="27">
        <v>41554.0</v>
      </c>
      <c r="B514" s="3" t="str">
        <f t="shared" si="1"/>
        <v>#REF!</v>
      </c>
    </row>
    <row r="515">
      <c r="A515" s="28">
        <v>109.21</v>
      </c>
      <c r="B515" s="3" t="str">
        <f t="shared" si="1"/>
        <v>#REF!</v>
      </c>
    </row>
    <row r="516">
      <c r="A516" s="28">
        <v>110.17</v>
      </c>
      <c r="B516" s="3" t="str">
        <f t="shared" si="1"/>
        <v>#REF!</v>
      </c>
    </row>
    <row r="517">
      <c r="A517" s="28">
        <v>107.89</v>
      </c>
      <c r="B517" s="3" t="str">
        <f t="shared" si="1"/>
        <v>#REF!</v>
      </c>
    </row>
    <row r="518">
      <c r="A518" s="28">
        <v>109.68</v>
      </c>
      <c r="B518" s="3" t="str">
        <f t="shared" si="1"/>
        <v>#REF!</v>
      </c>
    </row>
    <row r="519">
      <c r="A519" s="25">
        <f>+0.22</f>
        <v>0.22</v>
      </c>
      <c r="B519" s="3" t="str">
        <f t="shared" si="1"/>
        <v>#REF!</v>
      </c>
    </row>
    <row r="520">
      <c r="A520" s="25">
        <f>+0.2%</f>
        <v>0.002</v>
      </c>
      <c r="B520" s="3" t="str">
        <f t="shared" si="1"/>
        <v>#REF!</v>
      </c>
    </row>
    <row r="521">
      <c r="A521" s="26">
        <v>227730.0</v>
      </c>
      <c r="B521" s="3" t="str">
        <f t="shared" si="1"/>
        <v>#REF!</v>
      </c>
    </row>
    <row r="522">
      <c r="A522" s="26">
        <v>175052.0</v>
      </c>
      <c r="B522" s="3" t="str">
        <f t="shared" si="1"/>
        <v>#REF!</v>
      </c>
    </row>
    <row r="523">
      <c r="A523" s="27">
        <v>41555.0</v>
      </c>
      <c r="B523" s="3" t="str">
        <f t="shared" si="1"/>
        <v>#REF!</v>
      </c>
    </row>
    <row r="524">
      <c r="A524" s="28">
        <v>109.64</v>
      </c>
      <c r="B524" s="3" t="str">
        <f t="shared" si="1"/>
        <v>#REF!</v>
      </c>
    </row>
    <row r="525">
      <c r="A525" s="28">
        <v>110.8</v>
      </c>
      <c r="B525" s="3" t="str">
        <f t="shared" si="1"/>
        <v>#REF!</v>
      </c>
    </row>
    <row r="526">
      <c r="A526" s="28">
        <v>109.38</v>
      </c>
      <c r="B526" s="3" t="str">
        <f t="shared" si="1"/>
        <v>#REF!</v>
      </c>
    </row>
    <row r="527">
      <c r="A527" s="28">
        <v>110.16</v>
      </c>
      <c r="B527" s="3" t="str">
        <f t="shared" si="1"/>
        <v>#REF!</v>
      </c>
    </row>
    <row r="528">
      <c r="A528" s="25">
        <f>+0.48</f>
        <v>0.48</v>
      </c>
      <c r="B528" s="3" t="str">
        <f t="shared" si="1"/>
        <v>#REF!</v>
      </c>
    </row>
    <row r="529">
      <c r="A529" s="25">
        <f>+0.44%</f>
        <v>0.0044</v>
      </c>
      <c r="B529" s="3" t="str">
        <f t="shared" si="1"/>
        <v>#REF!</v>
      </c>
    </row>
    <row r="530">
      <c r="A530" s="26">
        <v>163836.0</v>
      </c>
      <c r="B530" s="3" t="str">
        <f t="shared" si="1"/>
        <v>#REF!</v>
      </c>
    </row>
    <row r="531">
      <c r="A531" s="26">
        <v>160959.0</v>
      </c>
      <c r="B531" s="3" t="str">
        <f t="shared" si="1"/>
        <v>#REF!</v>
      </c>
    </row>
    <row r="532">
      <c r="A532" s="27">
        <v>41556.0</v>
      </c>
      <c r="B532" s="3" t="str">
        <f t="shared" si="1"/>
        <v>#REF!</v>
      </c>
    </row>
    <row r="533">
      <c r="A533" s="28">
        <v>110.16</v>
      </c>
      <c r="B533" s="3" t="str">
        <f t="shared" si="1"/>
        <v>#REF!</v>
      </c>
    </row>
    <row r="534">
      <c r="A534" s="28">
        <v>110.25</v>
      </c>
      <c r="B534" s="3" t="str">
        <f t="shared" si="1"/>
        <v>#REF!</v>
      </c>
    </row>
    <row r="535">
      <c r="A535" s="28">
        <v>108.12</v>
      </c>
      <c r="B535" s="3" t="str">
        <f t="shared" si="1"/>
        <v>#REF!</v>
      </c>
    </row>
    <row r="536">
      <c r="A536" s="28">
        <v>109.06</v>
      </c>
      <c r="B536" s="3" t="str">
        <f t="shared" si="1"/>
        <v>#REF!</v>
      </c>
    </row>
    <row r="537">
      <c r="A537" s="21">
        <v>-1.1</v>
      </c>
      <c r="B537" s="3" t="str">
        <f t="shared" si="1"/>
        <v>#REF!</v>
      </c>
    </row>
    <row r="538">
      <c r="A538" s="22">
        <v>-0.01</v>
      </c>
      <c r="B538" s="3" t="str">
        <f t="shared" si="1"/>
        <v>#REF!</v>
      </c>
    </row>
    <row r="539">
      <c r="A539" s="24">
        <v>171121.0</v>
      </c>
      <c r="B539" s="3" t="str">
        <f t="shared" si="1"/>
        <v>#REF!</v>
      </c>
    </row>
    <row r="540">
      <c r="A540" s="24">
        <v>142774.0</v>
      </c>
      <c r="B540" s="3" t="str">
        <f t="shared" si="1"/>
        <v>#REF!</v>
      </c>
    </row>
    <row r="541">
      <c r="A541" s="30">
        <v>41557.0</v>
      </c>
      <c r="B541" s="3" t="str">
        <f t="shared" si="1"/>
        <v>#REF!</v>
      </c>
    </row>
    <row r="542">
      <c r="A542" s="21">
        <v>109.04</v>
      </c>
      <c r="B542" s="3" t="str">
        <f t="shared" si="1"/>
        <v>#REF!</v>
      </c>
    </row>
    <row r="543">
      <c r="A543" s="21">
        <v>112.0</v>
      </c>
      <c r="B543" s="3" t="str">
        <f t="shared" si="1"/>
        <v>#REF!</v>
      </c>
    </row>
    <row r="544">
      <c r="A544" s="21">
        <v>108.92</v>
      </c>
      <c r="B544" s="3" t="str">
        <f t="shared" si="1"/>
        <v>#REF!</v>
      </c>
    </row>
    <row r="545">
      <c r="A545" s="21">
        <v>111.8</v>
      </c>
      <c r="B545" s="3" t="str">
        <f t="shared" si="1"/>
        <v>#REF!</v>
      </c>
    </row>
    <row r="546">
      <c r="A546" s="25">
        <f>+2.74</f>
        <v>2.74</v>
      </c>
      <c r="B546" s="3" t="str">
        <f t="shared" si="1"/>
        <v>#REF!</v>
      </c>
    </row>
    <row r="547">
      <c r="A547" s="25">
        <f>+2.51%</f>
        <v>0.0251</v>
      </c>
      <c r="B547" s="3" t="str">
        <f t="shared" si="1"/>
        <v>#REF!</v>
      </c>
    </row>
    <row r="548">
      <c r="A548" s="26">
        <v>212326.0</v>
      </c>
      <c r="B548" s="3" t="str">
        <f t="shared" si="1"/>
        <v>#REF!</v>
      </c>
    </row>
    <row r="549">
      <c r="A549" s="26">
        <v>133966.0</v>
      </c>
      <c r="B549" s="3" t="str">
        <f t="shared" si="1"/>
        <v>#REF!</v>
      </c>
    </row>
    <row r="550">
      <c r="A550" s="29">
        <v>41558.0</v>
      </c>
      <c r="B550" s="3" t="str">
        <f t="shared" si="1"/>
        <v>#REF!</v>
      </c>
    </row>
    <row r="551">
      <c r="A551" s="28">
        <v>111.65</v>
      </c>
      <c r="B551" s="3" t="str">
        <f t="shared" si="1"/>
        <v>#REF!</v>
      </c>
    </row>
    <row r="552">
      <c r="A552" s="28">
        <v>111.85</v>
      </c>
      <c r="B552" s="3" t="str">
        <f t="shared" si="1"/>
        <v>#REF!</v>
      </c>
    </row>
    <row r="553">
      <c r="A553" s="28">
        <v>110.51</v>
      </c>
      <c r="B553" s="3" t="str">
        <f t="shared" si="1"/>
        <v>#REF!</v>
      </c>
    </row>
    <row r="554">
      <c r="A554" s="28">
        <v>111.28</v>
      </c>
      <c r="B554" s="3" t="str">
        <f t="shared" si="1"/>
        <v>#REF!</v>
      </c>
    </row>
    <row r="555">
      <c r="A555" s="21">
        <v>-0.52</v>
      </c>
      <c r="B555" s="3" t="str">
        <f t="shared" si="1"/>
        <v>#REF!</v>
      </c>
    </row>
    <row r="556">
      <c r="A556" s="22">
        <v>-0.0047</v>
      </c>
      <c r="B556" s="3" t="str">
        <f t="shared" si="1"/>
        <v>#REF!</v>
      </c>
    </row>
    <row r="557">
      <c r="A557" s="24">
        <v>141362.0</v>
      </c>
      <c r="B557" s="3" t="str">
        <f t="shared" si="1"/>
        <v>#REF!</v>
      </c>
    </row>
    <row r="558">
      <c r="A558" s="24">
        <v>108985.0</v>
      </c>
      <c r="B558" s="3" t="str">
        <f t="shared" si="1"/>
        <v>#REF!</v>
      </c>
    </row>
    <row r="559">
      <c r="A559" s="30">
        <v>41561.0</v>
      </c>
      <c r="B559" s="3" t="str">
        <f t="shared" si="1"/>
        <v>#REF!</v>
      </c>
    </row>
    <row r="560">
      <c r="A560" s="21">
        <v>110.87</v>
      </c>
      <c r="B560" s="3" t="str">
        <f t="shared" si="1"/>
        <v>#REF!</v>
      </c>
    </row>
    <row r="561">
      <c r="A561" s="21">
        <v>111.41</v>
      </c>
      <c r="B561" s="3" t="str">
        <f t="shared" si="1"/>
        <v>#REF!</v>
      </c>
    </row>
    <row r="562">
      <c r="A562" s="21">
        <v>109.87</v>
      </c>
      <c r="B562" s="3" t="str">
        <f t="shared" si="1"/>
        <v>#REF!</v>
      </c>
    </row>
    <row r="563">
      <c r="A563" s="21">
        <v>111.04</v>
      </c>
      <c r="B563" s="3" t="str">
        <f t="shared" si="1"/>
        <v>#REF!</v>
      </c>
    </row>
    <row r="564">
      <c r="A564" s="21">
        <v>-0.24</v>
      </c>
      <c r="B564" s="3" t="str">
        <f t="shared" si="1"/>
        <v>#REF!</v>
      </c>
    </row>
    <row r="565">
      <c r="A565" s="22">
        <v>-0.0022</v>
      </c>
      <c r="B565" s="3" t="str">
        <f t="shared" si="1"/>
        <v>#REF!</v>
      </c>
    </row>
    <row r="566">
      <c r="A566" s="24">
        <v>106793.0</v>
      </c>
      <c r="B566" s="3" t="str">
        <f t="shared" si="1"/>
        <v>#REF!</v>
      </c>
    </row>
    <row r="567">
      <c r="A567" s="24">
        <v>80489.0</v>
      </c>
      <c r="B567" s="3" t="str">
        <f t="shared" si="1"/>
        <v>#REF!</v>
      </c>
    </row>
    <row r="568">
      <c r="A568" s="30">
        <v>41562.0</v>
      </c>
      <c r="B568" s="3" t="str">
        <f t="shared" si="1"/>
        <v>#REF!</v>
      </c>
    </row>
    <row r="569">
      <c r="A569" s="21">
        <v>111.08</v>
      </c>
      <c r="B569" s="3" t="str">
        <f t="shared" si="1"/>
        <v>#REF!</v>
      </c>
    </row>
    <row r="570">
      <c r="A570" s="21">
        <v>111.27</v>
      </c>
      <c r="B570" s="3" t="str">
        <f t="shared" si="1"/>
        <v>#REF!</v>
      </c>
    </row>
    <row r="571">
      <c r="A571" s="21">
        <v>109.53</v>
      </c>
      <c r="B571" s="3" t="str">
        <f t="shared" si="1"/>
        <v>#REF!</v>
      </c>
    </row>
    <row r="572">
      <c r="A572" s="21">
        <v>109.96</v>
      </c>
      <c r="B572" s="3" t="str">
        <f t="shared" si="1"/>
        <v>#REF!</v>
      </c>
    </row>
    <row r="573">
      <c r="A573" s="21">
        <v>-1.08</v>
      </c>
      <c r="B573" s="3" t="str">
        <f t="shared" si="1"/>
        <v>#REF!</v>
      </c>
    </row>
    <row r="574">
      <c r="A574" s="22">
        <v>-0.0097</v>
      </c>
      <c r="B574" s="3" t="str">
        <f t="shared" si="1"/>
        <v>#REF!</v>
      </c>
    </row>
    <row r="575">
      <c r="A575" s="24">
        <v>93099.0</v>
      </c>
      <c r="B575" s="3" t="str">
        <f t="shared" si="1"/>
        <v>#REF!</v>
      </c>
    </row>
    <row r="576">
      <c r="A576" s="24">
        <v>36363.0</v>
      </c>
      <c r="B576" s="3" t="str">
        <f t="shared" si="1"/>
        <v>#REF!</v>
      </c>
    </row>
    <row r="577">
      <c r="A577" s="14">
        <v>41563.0</v>
      </c>
      <c r="B577" s="3" t="str">
        <f t="shared" si="1"/>
        <v>#REF!</v>
      </c>
    </row>
    <row r="578">
      <c r="A578" s="8">
        <v>109.45</v>
      </c>
      <c r="B578" s="3" t="str">
        <f t="shared" si="1"/>
        <v>#REF!</v>
      </c>
    </row>
    <row r="579">
      <c r="A579" s="8">
        <v>111.23</v>
      </c>
      <c r="B579" s="3" t="str">
        <f t="shared" si="1"/>
        <v>#REF!</v>
      </c>
    </row>
    <row r="580">
      <c r="A580" s="8">
        <v>109.45</v>
      </c>
      <c r="B580" s="3" t="str">
        <f t="shared" si="1"/>
        <v>#REF!</v>
      </c>
    </row>
    <row r="581">
      <c r="A581" s="8">
        <v>110.86</v>
      </c>
      <c r="B581" s="3" t="str">
        <f t="shared" si="1"/>
        <v>#REF!</v>
      </c>
    </row>
    <row r="582">
      <c r="A582" s="9">
        <f>+0.9</f>
        <v>0.9</v>
      </c>
      <c r="B582" s="3" t="str">
        <f t="shared" si="1"/>
        <v>#REF!</v>
      </c>
    </row>
    <row r="583">
      <c r="A583" s="9">
        <f>+0.82%</f>
        <v>0.0082</v>
      </c>
      <c r="B583" s="3" t="str">
        <f t="shared" si="1"/>
        <v>#REF!</v>
      </c>
    </row>
    <row r="584">
      <c r="A584" s="31">
        <v>15367.0</v>
      </c>
      <c r="B584" s="3" t="str">
        <f t="shared" si="1"/>
        <v>#REF!</v>
      </c>
    </row>
    <row r="585">
      <c r="A585" s="32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41592</v>
      </c>
      <c r="C3" s="3">
        <v>107.17</v>
      </c>
      <c r="D3" s="3">
        <v>108.96</v>
      </c>
      <c r="E3" s="3">
        <v>107.15</v>
      </c>
      <c r="F3" s="3">
        <v>108.54</v>
      </c>
      <c r="G3" s="3">
        <v>1.42</v>
      </c>
      <c r="H3" s="3">
        <v>0.013300000000000001</v>
      </c>
      <c r="I3" s="15">
        <v>20846.0</v>
      </c>
      <c r="J3" s="3">
        <v>0.0</v>
      </c>
    </row>
    <row r="4">
      <c r="A4" s="4" t="s">
        <v>4</v>
      </c>
      <c r="B4" s="13">
        <f t="shared" si="1"/>
        <v>41591</v>
      </c>
      <c r="C4" s="3">
        <v>105.93</v>
      </c>
      <c r="D4" s="3">
        <v>107.45</v>
      </c>
      <c r="E4" s="3">
        <v>105.89</v>
      </c>
      <c r="F4" s="3">
        <v>107.12</v>
      </c>
      <c r="G4" s="3">
        <v>1.31</v>
      </c>
      <c r="H4" s="3">
        <v>0.0124</v>
      </c>
      <c r="I4" s="15">
        <v>113993.0</v>
      </c>
      <c r="J4" s="15">
        <v>47043.0</v>
      </c>
    </row>
    <row r="5">
      <c r="A5" s="4" t="s">
        <v>5</v>
      </c>
      <c r="B5" s="13">
        <f t="shared" si="1"/>
        <v>41590</v>
      </c>
      <c r="C5" s="3">
        <v>106.4</v>
      </c>
      <c r="D5" s="3">
        <v>107.38</v>
      </c>
      <c r="E5" s="3">
        <v>105.51</v>
      </c>
      <c r="F5" s="3">
        <v>105.81</v>
      </c>
      <c r="G5" s="3">
        <v>-0.59</v>
      </c>
      <c r="H5" s="6">
        <v>-0.0055</v>
      </c>
      <c r="I5" s="15">
        <v>156682.0</v>
      </c>
      <c r="J5" s="15">
        <v>78030.0</v>
      </c>
    </row>
    <row r="6">
      <c r="A6" s="4" t="s">
        <v>6</v>
      </c>
      <c r="B6" s="13">
        <f t="shared" si="1"/>
        <v>41589</v>
      </c>
      <c r="C6" s="3">
        <v>105.17</v>
      </c>
      <c r="D6" s="3">
        <v>106.53</v>
      </c>
      <c r="E6" s="3">
        <v>105.15</v>
      </c>
      <c r="F6" s="3">
        <v>106.4</v>
      </c>
      <c r="G6" s="3">
        <v>1.28</v>
      </c>
      <c r="H6" s="3">
        <v>0.012199999999999999</v>
      </c>
      <c r="I6" s="15">
        <v>172582.0</v>
      </c>
      <c r="J6" s="15">
        <v>94258.0</v>
      </c>
    </row>
    <row r="7">
      <c r="A7" s="4" t="s">
        <v>7</v>
      </c>
      <c r="B7" s="5">
        <f t="shared" si="1"/>
        <v>41586</v>
      </c>
      <c r="C7" s="3">
        <v>103.53</v>
      </c>
      <c r="D7" s="3">
        <v>105.38</v>
      </c>
      <c r="E7" s="3">
        <v>102.98</v>
      </c>
      <c r="F7" s="3">
        <v>105.12</v>
      </c>
      <c r="G7" s="3">
        <v>1.66</v>
      </c>
      <c r="H7" s="3">
        <v>0.016</v>
      </c>
      <c r="I7" s="15">
        <v>242676.0</v>
      </c>
      <c r="J7" s="15">
        <v>130192.0</v>
      </c>
    </row>
    <row r="8">
      <c r="A8" s="4" t="s">
        <v>8</v>
      </c>
      <c r="B8" s="5">
        <f t="shared" si="1"/>
        <v>41585</v>
      </c>
      <c r="C8" s="3">
        <v>105.0</v>
      </c>
      <c r="D8" s="3">
        <v>105.21</v>
      </c>
      <c r="E8" s="3">
        <v>103.24</v>
      </c>
      <c r="F8" s="3">
        <v>103.46</v>
      </c>
      <c r="G8" s="3">
        <v>-1.78</v>
      </c>
      <c r="H8" s="6">
        <v>-0.0169</v>
      </c>
      <c r="I8" s="15">
        <v>291111.0</v>
      </c>
      <c r="J8" s="15">
        <v>156569.0</v>
      </c>
    </row>
    <row r="9">
      <c r="A9" s="4" t="s">
        <v>9</v>
      </c>
      <c r="B9" s="5">
        <f t="shared" si="1"/>
        <v>41584</v>
      </c>
      <c r="C9" s="3">
        <v>105.64</v>
      </c>
      <c r="D9" s="3">
        <v>106.41</v>
      </c>
      <c r="E9" s="3">
        <v>104.82</v>
      </c>
      <c r="F9" s="3">
        <v>105.24</v>
      </c>
      <c r="G9" s="3">
        <v>-0.09</v>
      </c>
      <c r="H9" s="6">
        <v>-9.0E-4</v>
      </c>
      <c r="I9" s="15">
        <v>243836.0</v>
      </c>
      <c r="J9" s="15">
        <v>181741.0</v>
      </c>
    </row>
    <row r="10">
      <c r="A10" s="14">
        <v>41592.0</v>
      </c>
      <c r="B10" s="5">
        <f t="shared" si="1"/>
        <v>41583</v>
      </c>
      <c r="C10" s="3">
        <v>106.25</v>
      </c>
      <c r="D10" s="3">
        <v>106.53</v>
      </c>
      <c r="E10" s="3">
        <v>105.19</v>
      </c>
      <c r="F10" s="3">
        <v>105.33</v>
      </c>
      <c r="G10" s="3">
        <v>-0.9</v>
      </c>
      <c r="H10" s="6">
        <v>-0.0085</v>
      </c>
      <c r="I10" s="15">
        <v>186717.0</v>
      </c>
      <c r="J10" s="15">
        <v>197412.0</v>
      </c>
    </row>
    <row r="11">
      <c r="A11" s="8">
        <v>107.17</v>
      </c>
      <c r="B11" s="5">
        <f t="shared" si="1"/>
        <v>41582</v>
      </c>
      <c r="C11" s="3">
        <v>105.78</v>
      </c>
      <c r="D11" s="3">
        <v>106.58</v>
      </c>
      <c r="E11" s="3">
        <v>105.13</v>
      </c>
      <c r="F11" s="3">
        <v>106.23</v>
      </c>
      <c r="G11" s="3">
        <v>0.32</v>
      </c>
      <c r="H11" s="3">
        <v>0.003</v>
      </c>
      <c r="I11" s="15">
        <v>230569.0</v>
      </c>
      <c r="J11" s="15">
        <v>209907.0</v>
      </c>
    </row>
    <row r="12">
      <c r="A12" s="8">
        <v>108.96</v>
      </c>
      <c r="B12" s="5">
        <f t="shared" si="1"/>
        <v>41579</v>
      </c>
      <c r="C12" s="3">
        <v>109.05</v>
      </c>
      <c r="D12" s="3">
        <v>109.41</v>
      </c>
      <c r="E12" s="3">
        <v>105.78</v>
      </c>
      <c r="F12" s="3">
        <v>105.91</v>
      </c>
      <c r="G12" s="3">
        <v>-2.93</v>
      </c>
      <c r="H12" s="6">
        <v>-0.0269</v>
      </c>
      <c r="I12" s="15">
        <v>298502.0</v>
      </c>
      <c r="J12" s="15">
        <v>229875.0</v>
      </c>
    </row>
    <row r="13">
      <c r="A13" s="8">
        <v>107.15</v>
      </c>
      <c r="B13" s="13">
        <f t="shared" si="1"/>
        <v>41578</v>
      </c>
      <c r="C13" s="3">
        <v>109.69</v>
      </c>
      <c r="D13" s="3">
        <v>109.87</v>
      </c>
      <c r="E13" s="3">
        <v>108.55</v>
      </c>
      <c r="F13" s="3">
        <v>108.84</v>
      </c>
      <c r="G13" s="3">
        <v>-1.02</v>
      </c>
      <c r="H13" s="6">
        <v>-0.0093</v>
      </c>
      <c r="I13" s="15">
        <v>238843.0</v>
      </c>
      <c r="J13" s="15">
        <v>251730.0</v>
      </c>
    </row>
    <row r="14">
      <c r="A14" s="8">
        <v>108.54</v>
      </c>
      <c r="B14" s="13">
        <f t="shared" si="1"/>
        <v>41577</v>
      </c>
      <c r="C14" s="3">
        <v>108.76</v>
      </c>
      <c r="D14" s="3">
        <v>110.16</v>
      </c>
      <c r="E14" s="3">
        <v>108.59</v>
      </c>
      <c r="F14" s="3">
        <v>109.86</v>
      </c>
      <c r="G14" s="3">
        <v>0.85</v>
      </c>
      <c r="H14" s="3">
        <v>0.0078000000000000005</v>
      </c>
      <c r="I14" s="15">
        <v>234430.0</v>
      </c>
      <c r="J14" s="15">
        <v>267501.0</v>
      </c>
    </row>
    <row r="15">
      <c r="A15" s="9">
        <f>+1.42</f>
        <v>1.42</v>
      </c>
      <c r="B15" s="13">
        <f t="shared" si="1"/>
        <v>41576</v>
      </c>
      <c r="C15" s="3">
        <v>109.41</v>
      </c>
      <c r="D15" s="3">
        <v>109.46</v>
      </c>
      <c r="E15" s="3">
        <v>108.45</v>
      </c>
      <c r="F15" s="3">
        <v>109.01</v>
      </c>
      <c r="G15" s="3">
        <v>-0.6</v>
      </c>
      <c r="H15" s="6">
        <v>-0.0055</v>
      </c>
      <c r="I15" s="15">
        <v>184788.0</v>
      </c>
      <c r="J15" s="15">
        <v>275087.0</v>
      </c>
    </row>
    <row r="16">
      <c r="A16" s="9">
        <f>+1.33%</f>
        <v>0.0133</v>
      </c>
      <c r="B16" s="13">
        <f t="shared" si="1"/>
        <v>41575</v>
      </c>
      <c r="C16" s="3">
        <v>107.04</v>
      </c>
      <c r="D16" s="3">
        <v>109.68</v>
      </c>
      <c r="E16" s="3">
        <v>106.85</v>
      </c>
      <c r="F16" s="3">
        <v>109.61</v>
      </c>
      <c r="G16" s="3">
        <v>2.68</v>
      </c>
      <c r="H16" s="3">
        <v>0.025099999999999997</v>
      </c>
      <c r="I16" s="15">
        <v>266162.0</v>
      </c>
      <c r="J16" s="15">
        <v>281385.0</v>
      </c>
    </row>
    <row r="17">
      <c r="A17" s="16">
        <v>20846.0</v>
      </c>
      <c r="B17" s="13">
        <f t="shared" si="1"/>
        <v>41572</v>
      </c>
      <c r="C17" s="3">
        <v>107.09</v>
      </c>
      <c r="D17" s="3">
        <v>107.39</v>
      </c>
      <c r="E17" s="3">
        <v>106.27</v>
      </c>
      <c r="F17" s="3">
        <v>106.93</v>
      </c>
      <c r="G17" s="3">
        <v>-0.06</v>
      </c>
      <c r="H17" s="6">
        <v>-6.0E-4</v>
      </c>
      <c r="I17" s="15">
        <v>212273.0</v>
      </c>
      <c r="J17" s="15">
        <v>292056.0</v>
      </c>
    </row>
    <row r="18">
      <c r="A18" s="10">
        <v>0.0</v>
      </c>
      <c r="B18" s="13">
        <f t="shared" si="1"/>
        <v>41571</v>
      </c>
      <c r="C18" s="3">
        <v>107.65</v>
      </c>
      <c r="D18" s="3">
        <v>108.26</v>
      </c>
      <c r="E18" s="3">
        <v>106.9</v>
      </c>
      <c r="F18" s="3">
        <v>106.99</v>
      </c>
      <c r="G18" s="3">
        <v>-0.81</v>
      </c>
      <c r="H18" s="6">
        <v>-0.0075</v>
      </c>
      <c r="I18" s="15">
        <v>242299.0</v>
      </c>
      <c r="J18" s="15">
        <v>300358.0</v>
      </c>
    </row>
    <row r="19">
      <c r="A19" s="14">
        <v>41591.0</v>
      </c>
      <c r="B19" s="13">
        <f t="shared" si="1"/>
        <v>41570</v>
      </c>
      <c r="C19" s="3">
        <v>109.99</v>
      </c>
      <c r="D19" s="3">
        <v>110.06</v>
      </c>
      <c r="E19" s="3">
        <v>107.35</v>
      </c>
      <c r="F19" s="3">
        <v>107.8</v>
      </c>
      <c r="G19" s="3">
        <v>-2.17</v>
      </c>
      <c r="H19" s="6">
        <v>-0.0197</v>
      </c>
      <c r="I19" s="15">
        <v>324493.0</v>
      </c>
      <c r="J19" s="15">
        <v>304087.0</v>
      </c>
    </row>
    <row r="20">
      <c r="A20" s="8">
        <v>105.93</v>
      </c>
      <c r="B20" s="13">
        <f t="shared" si="1"/>
        <v>41569</v>
      </c>
      <c r="C20" s="3">
        <v>109.76</v>
      </c>
      <c r="D20" s="3">
        <v>110.94</v>
      </c>
      <c r="E20" s="3">
        <v>109.57</v>
      </c>
      <c r="F20" s="3">
        <v>109.97</v>
      </c>
      <c r="G20" s="3">
        <v>0.33</v>
      </c>
      <c r="H20" s="3">
        <v>0.003</v>
      </c>
      <c r="I20" s="15">
        <v>238651.0</v>
      </c>
      <c r="J20" s="15">
        <v>318298.0</v>
      </c>
    </row>
    <row r="21">
      <c r="A21" s="8">
        <v>107.45</v>
      </c>
      <c r="B21" s="13">
        <f t="shared" si="1"/>
        <v>41568</v>
      </c>
      <c r="C21" s="3">
        <v>109.96</v>
      </c>
      <c r="D21" s="3">
        <v>110.19</v>
      </c>
      <c r="E21" s="3">
        <v>109.21</v>
      </c>
      <c r="F21" s="3">
        <v>109.64</v>
      </c>
      <c r="G21" s="3">
        <v>-0.3</v>
      </c>
      <c r="H21" s="6">
        <v>-0.0027</v>
      </c>
      <c r="I21" s="15">
        <v>189953.0</v>
      </c>
      <c r="J21" s="15">
        <v>329903.0</v>
      </c>
    </row>
    <row r="22">
      <c r="A22" s="8">
        <v>105.89</v>
      </c>
      <c r="B22" s="13">
        <f t="shared" si="1"/>
        <v>41565</v>
      </c>
      <c r="C22" s="3">
        <v>109.13</v>
      </c>
      <c r="D22" s="3">
        <v>110.24</v>
      </c>
      <c r="E22" s="3">
        <v>108.95</v>
      </c>
      <c r="F22" s="3">
        <v>109.94</v>
      </c>
      <c r="G22" s="3">
        <v>0.83</v>
      </c>
      <c r="H22" s="3">
        <v>0.0076</v>
      </c>
      <c r="I22" s="15">
        <v>181424.0</v>
      </c>
      <c r="J22" s="15">
        <v>343545.0</v>
      </c>
    </row>
    <row r="23">
      <c r="A23" s="8">
        <v>107.12</v>
      </c>
      <c r="B23" s="13">
        <f t="shared" si="1"/>
        <v>41564</v>
      </c>
      <c r="C23" s="3">
        <v>110.57</v>
      </c>
      <c r="D23" s="3">
        <v>110.66</v>
      </c>
      <c r="E23" s="3">
        <v>108.71</v>
      </c>
      <c r="F23" s="3">
        <v>109.11</v>
      </c>
      <c r="G23" s="3">
        <v>-1.48</v>
      </c>
      <c r="H23" s="6">
        <v>-0.0134</v>
      </c>
      <c r="I23" s="15">
        <v>233720.0</v>
      </c>
      <c r="J23" s="15">
        <v>355004.0</v>
      </c>
    </row>
    <row r="24">
      <c r="A24" s="9">
        <f>+1.31</f>
        <v>1.31</v>
      </c>
      <c r="B24" s="13">
        <f t="shared" si="1"/>
        <v>41563</v>
      </c>
      <c r="C24" s="3">
        <v>109.2</v>
      </c>
      <c r="D24" s="3">
        <v>111.3</v>
      </c>
      <c r="E24" s="3">
        <v>109.05</v>
      </c>
      <c r="F24" s="3">
        <v>110.59</v>
      </c>
      <c r="G24" s="3">
        <v>1.17</v>
      </c>
      <c r="H24" s="3">
        <v>0.010700000000000001</v>
      </c>
      <c r="I24" s="15">
        <v>249809.0</v>
      </c>
      <c r="J24" s="15">
        <v>368484.0</v>
      </c>
    </row>
    <row r="25">
      <c r="A25" s="9">
        <f>+1.24%</f>
        <v>0.0124</v>
      </c>
      <c r="B25" s="13">
        <f t="shared" si="1"/>
        <v>41562</v>
      </c>
      <c r="C25" s="3">
        <v>110.31</v>
      </c>
      <c r="D25" s="3">
        <v>110.48</v>
      </c>
      <c r="E25" s="3">
        <v>108.84</v>
      </c>
      <c r="F25" s="3">
        <v>109.42</v>
      </c>
      <c r="G25" s="3">
        <v>-0.82</v>
      </c>
      <c r="H25" s="6">
        <v>-0.0074</v>
      </c>
      <c r="I25" s="15">
        <v>221381.0</v>
      </c>
      <c r="J25" s="15">
        <v>363153.0</v>
      </c>
    </row>
    <row r="26">
      <c r="A26" s="16">
        <v>113993.0</v>
      </c>
      <c r="B26" s="13">
        <f t="shared" si="1"/>
        <v>41561</v>
      </c>
      <c r="C26" s="3">
        <v>110.0</v>
      </c>
      <c r="D26" s="3">
        <v>110.59</v>
      </c>
      <c r="E26" s="3">
        <v>109.1</v>
      </c>
      <c r="F26" s="3">
        <v>110.24</v>
      </c>
      <c r="G26" s="3">
        <v>-0.18</v>
      </c>
      <c r="H26" s="6">
        <v>-0.0016</v>
      </c>
      <c r="I26" s="15">
        <v>173250.0</v>
      </c>
      <c r="J26" s="15">
        <v>344897.0</v>
      </c>
    </row>
    <row r="27">
      <c r="A27" s="16">
        <v>47043.0</v>
      </c>
      <c r="B27" s="13">
        <f t="shared" si="1"/>
        <v>41558</v>
      </c>
      <c r="C27" s="3">
        <v>110.93</v>
      </c>
      <c r="D27" s="3">
        <v>110.98</v>
      </c>
      <c r="E27" s="3">
        <v>109.73</v>
      </c>
      <c r="F27" s="3">
        <v>110.42</v>
      </c>
      <c r="G27" s="3">
        <v>-0.51</v>
      </c>
      <c r="H27" s="6">
        <v>-0.0046</v>
      </c>
      <c r="I27" s="15">
        <v>222309.0</v>
      </c>
      <c r="J27" s="15">
        <v>340458.0</v>
      </c>
    </row>
    <row r="28">
      <c r="A28" s="14">
        <v>41590.0</v>
      </c>
      <c r="B28" s="13">
        <f t="shared" si="1"/>
        <v>41557</v>
      </c>
      <c r="C28" s="3">
        <v>108.26</v>
      </c>
      <c r="D28" s="3">
        <v>111.15</v>
      </c>
      <c r="E28" s="3">
        <v>108.13</v>
      </c>
      <c r="F28" s="3">
        <v>110.93</v>
      </c>
      <c r="G28" s="3">
        <v>2.66</v>
      </c>
      <c r="H28" s="3">
        <v>0.0246</v>
      </c>
      <c r="I28" s="15">
        <v>285496.0</v>
      </c>
      <c r="J28" s="15">
        <v>348512.0</v>
      </c>
    </row>
    <row r="29">
      <c r="A29" s="8">
        <v>106.4</v>
      </c>
      <c r="B29" s="5">
        <f t="shared" si="1"/>
        <v>41556</v>
      </c>
      <c r="C29" s="3">
        <v>109.35</v>
      </c>
      <c r="D29" s="3">
        <v>109.47</v>
      </c>
      <c r="E29" s="3">
        <v>107.39</v>
      </c>
      <c r="F29" s="3">
        <v>108.27</v>
      </c>
      <c r="G29" s="3">
        <v>-1.14</v>
      </c>
      <c r="H29" s="6">
        <v>-0.0104</v>
      </c>
      <c r="I29" s="15">
        <v>209341.0</v>
      </c>
      <c r="J29" s="15">
        <v>331798.0</v>
      </c>
    </row>
    <row r="30">
      <c r="A30" s="8">
        <v>107.38</v>
      </c>
      <c r="B30" s="5">
        <f t="shared" si="1"/>
        <v>41555</v>
      </c>
      <c r="C30" s="3">
        <v>109.2</v>
      </c>
      <c r="D30" s="3">
        <v>109.97</v>
      </c>
      <c r="E30" s="3">
        <v>108.54</v>
      </c>
      <c r="F30" s="3">
        <v>109.41</v>
      </c>
      <c r="G30" s="3">
        <v>0.56</v>
      </c>
      <c r="H30" s="3">
        <v>0.0051</v>
      </c>
      <c r="I30" s="15">
        <v>193806.0</v>
      </c>
      <c r="J30" s="15">
        <v>337461.0</v>
      </c>
    </row>
    <row r="31">
      <c r="A31" s="8">
        <v>105.51</v>
      </c>
      <c r="B31" s="5">
        <f t="shared" si="1"/>
        <v>41554</v>
      </c>
      <c r="C31" s="3">
        <v>108.4</v>
      </c>
      <c r="D31" s="3">
        <v>109.3</v>
      </c>
      <c r="E31" s="3">
        <v>107.09</v>
      </c>
      <c r="F31" s="3">
        <v>108.85</v>
      </c>
      <c r="G31" s="3">
        <v>0.31</v>
      </c>
      <c r="H31" s="3">
        <v>0.0029</v>
      </c>
      <c r="I31" s="15">
        <v>208652.0</v>
      </c>
      <c r="J31" s="15">
        <v>328746.0</v>
      </c>
    </row>
    <row r="32">
      <c r="A32" s="8">
        <v>105.81</v>
      </c>
      <c r="B32" s="5">
        <f t="shared" si="1"/>
        <v>41551</v>
      </c>
      <c r="C32" s="3">
        <v>108.13</v>
      </c>
      <c r="D32" s="3">
        <v>108.85</v>
      </c>
      <c r="E32" s="3">
        <v>107.68</v>
      </c>
      <c r="F32" s="3">
        <v>108.54</v>
      </c>
      <c r="G32" s="3">
        <v>0.47</v>
      </c>
      <c r="H32" s="3">
        <v>0.0043</v>
      </c>
      <c r="I32" s="15">
        <v>112159.0</v>
      </c>
      <c r="J32" s="15">
        <v>319420.0</v>
      </c>
    </row>
    <row r="33">
      <c r="A33" s="11">
        <v>-0.59</v>
      </c>
      <c r="B33" s="5">
        <f t="shared" si="1"/>
        <v>41550</v>
      </c>
      <c r="C33" s="3">
        <v>108.26</v>
      </c>
      <c r="D33" s="3">
        <v>108.91</v>
      </c>
      <c r="E33" s="3">
        <v>107.66</v>
      </c>
      <c r="F33" s="3">
        <v>108.07</v>
      </c>
      <c r="G33" s="3">
        <v>-0.23</v>
      </c>
      <c r="H33" s="6">
        <v>-0.0021</v>
      </c>
      <c r="I33" s="15">
        <v>158026.0</v>
      </c>
      <c r="J33" s="15">
        <v>311770.0</v>
      </c>
    </row>
    <row r="34">
      <c r="A34" s="12">
        <v>-0.0055</v>
      </c>
      <c r="B34" s="5">
        <f t="shared" si="1"/>
        <v>41549</v>
      </c>
      <c r="C34" s="3">
        <v>106.75</v>
      </c>
      <c r="D34" s="3">
        <v>108.57</v>
      </c>
      <c r="E34" s="3">
        <v>106.63</v>
      </c>
      <c r="F34" s="3">
        <v>108.3</v>
      </c>
      <c r="G34" s="3">
        <v>1.19</v>
      </c>
      <c r="H34" s="3">
        <v>0.0111</v>
      </c>
      <c r="I34" s="15">
        <v>159073.0</v>
      </c>
      <c r="J34" s="15">
        <v>308710.0</v>
      </c>
    </row>
    <row r="35">
      <c r="A35" s="17">
        <v>156682.0</v>
      </c>
      <c r="B35" s="5">
        <f t="shared" si="1"/>
        <v>41548</v>
      </c>
      <c r="C35" s="3">
        <v>107.63</v>
      </c>
      <c r="D35" s="3">
        <v>107.63</v>
      </c>
      <c r="E35" s="3">
        <v>106.0</v>
      </c>
      <c r="F35" s="3">
        <v>107.11</v>
      </c>
      <c r="G35" s="3">
        <v>-0.32</v>
      </c>
      <c r="H35" s="6">
        <v>-0.003</v>
      </c>
      <c r="I35" s="15">
        <v>175304.0</v>
      </c>
      <c r="J35" s="15">
        <v>303575.0</v>
      </c>
    </row>
    <row r="36">
      <c r="A36" s="17">
        <v>78030.0</v>
      </c>
      <c r="B36" s="5">
        <f t="shared" si="1"/>
        <v>41547</v>
      </c>
      <c r="C36" s="3">
        <v>107.43</v>
      </c>
      <c r="D36" s="3">
        <v>107.72</v>
      </c>
      <c r="E36" s="3">
        <v>106.3</v>
      </c>
      <c r="F36" s="3">
        <v>107.43</v>
      </c>
      <c r="G36" s="3">
        <v>-0.27</v>
      </c>
      <c r="H36" s="6">
        <v>-0.0025</v>
      </c>
      <c r="I36" s="15">
        <v>114134.0</v>
      </c>
      <c r="J36" s="15">
        <v>294230.0</v>
      </c>
    </row>
    <row r="37">
      <c r="A37" s="14">
        <v>41589.0</v>
      </c>
      <c r="B37" s="5">
        <f t="shared" si="1"/>
        <v>41544</v>
      </c>
      <c r="C37" s="3">
        <v>108.17</v>
      </c>
      <c r="D37" s="3">
        <v>108.68</v>
      </c>
      <c r="E37" s="3">
        <v>107.17</v>
      </c>
      <c r="F37" s="3">
        <v>107.7</v>
      </c>
      <c r="G37" s="3">
        <v>-0.58</v>
      </c>
      <c r="H37" s="6">
        <v>-0.0054</v>
      </c>
      <c r="I37" s="15">
        <v>148196.0</v>
      </c>
      <c r="J37" s="15">
        <v>291855.0</v>
      </c>
    </row>
    <row r="38">
      <c r="A38" s="8">
        <v>105.17</v>
      </c>
      <c r="B38" s="5">
        <f t="shared" si="1"/>
        <v>41543</v>
      </c>
      <c r="C38" s="3">
        <v>107.19</v>
      </c>
      <c r="D38" s="3">
        <v>108.33</v>
      </c>
      <c r="E38" s="3">
        <v>107.08</v>
      </c>
      <c r="F38" s="3">
        <v>108.28</v>
      </c>
      <c r="G38" s="3">
        <v>0.87</v>
      </c>
      <c r="H38" s="3">
        <v>0.008100000000000001</v>
      </c>
      <c r="I38" s="15">
        <v>118545.0</v>
      </c>
      <c r="J38" s="15">
        <v>292751.0</v>
      </c>
    </row>
    <row r="39">
      <c r="A39" s="8">
        <v>106.53</v>
      </c>
      <c r="B39" s="5">
        <f t="shared" si="1"/>
        <v>41542</v>
      </c>
      <c r="C39" s="3">
        <v>107.89</v>
      </c>
      <c r="D39" s="3">
        <v>108.98</v>
      </c>
      <c r="E39" s="3">
        <v>106.96</v>
      </c>
      <c r="F39" s="3">
        <v>107.41</v>
      </c>
      <c r="G39" s="3">
        <v>-0.36</v>
      </c>
      <c r="H39" s="6">
        <v>-0.0033</v>
      </c>
      <c r="I39" s="15">
        <v>201914.0</v>
      </c>
      <c r="J39" s="15">
        <v>286614.0</v>
      </c>
    </row>
    <row r="40">
      <c r="A40" s="8">
        <v>105.15</v>
      </c>
      <c r="B40" s="5">
        <f t="shared" si="1"/>
        <v>41541</v>
      </c>
      <c r="C40" s="3">
        <v>107.21</v>
      </c>
      <c r="D40" s="3">
        <v>108.04</v>
      </c>
      <c r="E40" s="3">
        <v>106.62</v>
      </c>
      <c r="F40" s="3">
        <v>107.77</v>
      </c>
      <c r="G40" s="3">
        <v>0.4</v>
      </c>
      <c r="H40" s="3">
        <v>0.0037</v>
      </c>
      <c r="I40" s="15">
        <v>187704.0</v>
      </c>
      <c r="J40" s="15">
        <v>286611.0</v>
      </c>
    </row>
    <row r="41">
      <c r="A41" s="8">
        <v>106.4</v>
      </c>
      <c r="B41" s="5">
        <f t="shared" si="1"/>
        <v>41540</v>
      </c>
      <c r="C41" s="3">
        <v>108.7</v>
      </c>
      <c r="D41" s="3">
        <v>108.7</v>
      </c>
      <c r="E41" s="3">
        <v>107.05</v>
      </c>
      <c r="F41" s="3">
        <v>107.37</v>
      </c>
      <c r="G41" s="3">
        <v>-0.96</v>
      </c>
      <c r="H41" s="6">
        <v>-0.0089</v>
      </c>
      <c r="I41" s="15">
        <v>133385.0</v>
      </c>
      <c r="J41" s="15">
        <v>274695.0</v>
      </c>
    </row>
    <row r="42">
      <c r="A42" s="9">
        <f>+1.28</f>
        <v>1.28</v>
      </c>
      <c r="B42" s="5">
        <f t="shared" si="1"/>
        <v>41537</v>
      </c>
      <c r="C42" s="3">
        <v>107.83</v>
      </c>
      <c r="D42" s="3">
        <v>108.84</v>
      </c>
      <c r="E42" s="3">
        <v>107.68</v>
      </c>
      <c r="F42" s="3">
        <v>108.33</v>
      </c>
      <c r="G42" s="3">
        <v>0.34</v>
      </c>
      <c r="H42" s="3">
        <v>0.0031</v>
      </c>
      <c r="I42" s="15">
        <v>116072.0</v>
      </c>
      <c r="J42" s="15">
        <v>273961.0</v>
      </c>
    </row>
    <row r="43">
      <c r="A43" s="9">
        <f>+1.22%</f>
        <v>0.0122</v>
      </c>
      <c r="B43" s="5">
        <f t="shared" si="1"/>
        <v>41536</v>
      </c>
      <c r="C43" s="3">
        <v>110.02</v>
      </c>
      <c r="D43" s="3">
        <v>110.38</v>
      </c>
      <c r="E43" s="3">
        <v>107.76</v>
      </c>
      <c r="F43" s="3">
        <v>107.99</v>
      </c>
      <c r="G43" s="3">
        <v>-1.67</v>
      </c>
      <c r="H43" s="6">
        <v>-0.0152</v>
      </c>
      <c r="I43" s="15">
        <v>162890.0</v>
      </c>
      <c r="J43" s="15">
        <v>274569.0</v>
      </c>
    </row>
    <row r="44">
      <c r="A44" s="16">
        <v>172582.0</v>
      </c>
      <c r="B44" s="5">
        <f t="shared" si="1"/>
        <v>41535</v>
      </c>
      <c r="C44" s="3">
        <v>106.92</v>
      </c>
      <c r="D44" s="3">
        <v>110.13</v>
      </c>
      <c r="E44" s="3">
        <v>106.74</v>
      </c>
      <c r="F44" s="3">
        <v>109.66</v>
      </c>
      <c r="G44" s="3">
        <v>2.39</v>
      </c>
      <c r="H44" s="3">
        <v>0.0223</v>
      </c>
      <c r="I44" s="15">
        <v>179372.0</v>
      </c>
      <c r="J44" s="15">
        <v>267467.0</v>
      </c>
    </row>
    <row r="45">
      <c r="A45" s="16">
        <v>94258.0</v>
      </c>
      <c r="B45" s="5">
        <f t="shared" si="1"/>
        <v>41534</v>
      </c>
      <c r="C45" s="3">
        <v>108.52</v>
      </c>
      <c r="D45" s="3">
        <v>108.96</v>
      </c>
      <c r="E45" s="3">
        <v>106.56</v>
      </c>
      <c r="F45" s="3">
        <v>107.27</v>
      </c>
      <c r="G45" s="3">
        <v>-1.72</v>
      </c>
      <c r="H45" s="6">
        <v>-0.0158</v>
      </c>
      <c r="I45" s="15">
        <v>190412.0</v>
      </c>
      <c r="J45" s="15">
        <v>261347.0</v>
      </c>
    </row>
    <row r="46">
      <c r="A46" s="7">
        <v>41586.0</v>
      </c>
      <c r="B46" s="5">
        <f t="shared" si="1"/>
        <v>41533</v>
      </c>
      <c r="C46" s="3">
        <v>109.86</v>
      </c>
      <c r="D46" s="3">
        <v>110.14</v>
      </c>
      <c r="E46" s="3">
        <v>107.82</v>
      </c>
      <c r="F46" s="3">
        <v>108.99</v>
      </c>
      <c r="G46" s="3">
        <v>-1.37</v>
      </c>
      <c r="H46" s="6">
        <v>-0.0124</v>
      </c>
      <c r="I46" s="15">
        <v>209067.0</v>
      </c>
      <c r="J46" s="15">
        <v>269679.0</v>
      </c>
    </row>
    <row r="47">
      <c r="A47" s="8">
        <v>103.53</v>
      </c>
      <c r="B47" s="5">
        <f t="shared" si="1"/>
        <v>41530</v>
      </c>
      <c r="C47" s="3">
        <v>110.6</v>
      </c>
      <c r="D47" s="3">
        <v>110.6</v>
      </c>
      <c r="E47" s="3">
        <v>109.33</v>
      </c>
      <c r="F47" s="3">
        <v>110.36</v>
      </c>
      <c r="G47" s="3">
        <v>-0.01</v>
      </c>
      <c r="H47" s="6">
        <v>-1.0E-4</v>
      </c>
      <c r="I47" s="15">
        <v>143777.0</v>
      </c>
      <c r="J47" s="15">
        <v>263313.0</v>
      </c>
    </row>
    <row r="48">
      <c r="A48" s="8">
        <v>105.38</v>
      </c>
      <c r="B48" s="5">
        <f t="shared" si="1"/>
        <v>41529</v>
      </c>
      <c r="C48" s="3">
        <v>109.14</v>
      </c>
      <c r="D48" s="3">
        <v>110.75</v>
      </c>
      <c r="E48" s="3">
        <v>108.91</v>
      </c>
      <c r="F48" s="3">
        <v>110.37</v>
      </c>
      <c r="G48" s="3">
        <v>1.24</v>
      </c>
      <c r="H48" s="3">
        <v>0.011399999999999999</v>
      </c>
      <c r="I48" s="15">
        <v>178738.0</v>
      </c>
      <c r="J48" s="15">
        <v>253165.0</v>
      </c>
    </row>
    <row r="49">
      <c r="A49" s="8">
        <v>102.98</v>
      </c>
      <c r="B49" s="5">
        <f t="shared" si="1"/>
        <v>41528</v>
      </c>
      <c r="C49" s="3">
        <v>108.81</v>
      </c>
      <c r="D49" s="3">
        <v>109.93</v>
      </c>
      <c r="E49" s="3">
        <v>108.49</v>
      </c>
      <c r="F49" s="3">
        <v>109.13</v>
      </c>
      <c r="G49" s="3">
        <v>0.24</v>
      </c>
      <c r="H49" s="3">
        <v>0.0022</v>
      </c>
      <c r="I49" s="15">
        <v>158731.0</v>
      </c>
      <c r="J49" s="15">
        <v>249605.0</v>
      </c>
    </row>
    <row r="50">
      <c r="A50" s="8">
        <v>105.12</v>
      </c>
      <c r="B50" s="5">
        <f t="shared" si="1"/>
        <v>41527</v>
      </c>
      <c r="C50" s="3">
        <v>110.37</v>
      </c>
      <c r="D50" s="3">
        <v>110.91</v>
      </c>
      <c r="E50" s="3">
        <v>108.32</v>
      </c>
      <c r="F50" s="3">
        <v>108.89</v>
      </c>
      <c r="G50" s="3">
        <v>-2.2</v>
      </c>
      <c r="H50" s="6">
        <v>-0.0198</v>
      </c>
      <c r="I50" s="15">
        <v>176405.0</v>
      </c>
      <c r="J50" s="15">
        <v>242951.0</v>
      </c>
    </row>
    <row r="51">
      <c r="A51" s="9">
        <f>+1.66</f>
        <v>1.66</v>
      </c>
      <c r="B51" s="5">
        <f t="shared" si="1"/>
        <v>41526</v>
      </c>
      <c r="C51" s="3">
        <v>112.5</v>
      </c>
      <c r="D51" s="3">
        <v>112.84</v>
      </c>
      <c r="E51" s="3">
        <v>110.41</v>
      </c>
      <c r="F51" s="3">
        <v>111.09</v>
      </c>
      <c r="G51" s="3">
        <v>-1.78</v>
      </c>
      <c r="H51" s="6">
        <v>-0.0158</v>
      </c>
      <c r="I51" s="15">
        <v>203373.0</v>
      </c>
      <c r="J51" s="15">
        <v>235133.0</v>
      </c>
    </row>
    <row r="52">
      <c r="A52" s="9">
        <f>+1.6%</f>
        <v>0.016</v>
      </c>
      <c r="B52" s="5">
        <f t="shared" si="1"/>
        <v>41523</v>
      </c>
      <c r="C52" s="3">
        <v>112.04</v>
      </c>
      <c r="D52" s="3">
        <v>113.28</v>
      </c>
      <c r="E52" s="3">
        <v>111.81</v>
      </c>
      <c r="F52" s="3">
        <v>112.87</v>
      </c>
      <c r="G52" s="3">
        <v>0.77</v>
      </c>
      <c r="H52" s="3">
        <v>0.0069</v>
      </c>
      <c r="I52" s="15">
        <v>122731.0</v>
      </c>
      <c r="J52" s="15">
        <v>232968.0</v>
      </c>
    </row>
    <row r="53">
      <c r="A53" s="16">
        <v>242676.0</v>
      </c>
      <c r="B53" s="5">
        <f t="shared" si="1"/>
        <v>41522</v>
      </c>
      <c r="C53" s="3">
        <v>111.69</v>
      </c>
      <c r="D53" s="3">
        <v>112.44</v>
      </c>
      <c r="E53" s="3">
        <v>111.34</v>
      </c>
      <c r="F53" s="3">
        <v>112.1</v>
      </c>
      <c r="G53" s="3">
        <v>0.35</v>
      </c>
      <c r="H53" s="3">
        <v>0.0031</v>
      </c>
      <c r="I53" s="15">
        <v>126521.0</v>
      </c>
      <c r="J53" s="15">
        <v>226911.0</v>
      </c>
    </row>
    <row r="54">
      <c r="A54" s="16">
        <v>130192.0</v>
      </c>
      <c r="B54" s="5">
        <f t="shared" si="1"/>
        <v>41521</v>
      </c>
      <c r="C54" s="3">
        <v>112.25</v>
      </c>
      <c r="D54" s="3">
        <v>112.51</v>
      </c>
      <c r="E54" s="3">
        <v>111.08</v>
      </c>
      <c r="F54" s="3">
        <v>111.75</v>
      </c>
      <c r="G54" s="3">
        <v>-0.48</v>
      </c>
      <c r="H54" s="6">
        <v>-0.0043</v>
      </c>
      <c r="I54" s="15">
        <v>143955.0</v>
      </c>
      <c r="J54" s="15">
        <v>229802.0</v>
      </c>
    </row>
    <row r="55">
      <c r="A55" s="7">
        <v>41585.0</v>
      </c>
      <c r="B55" s="5">
        <f t="shared" si="1"/>
        <v>41520</v>
      </c>
      <c r="C55" s="3">
        <v>111.14</v>
      </c>
      <c r="D55" s="3">
        <v>112.46</v>
      </c>
      <c r="E55" s="3">
        <v>110.87</v>
      </c>
      <c r="F55" s="3">
        <v>112.23</v>
      </c>
      <c r="G55" s="3">
        <v>1.11</v>
      </c>
      <c r="H55" s="3">
        <v>0.01</v>
      </c>
      <c r="I55" s="15">
        <v>143511.0</v>
      </c>
      <c r="J55" s="15">
        <v>233831.0</v>
      </c>
    </row>
    <row r="56">
      <c r="A56" s="8">
        <v>105.0</v>
      </c>
      <c r="B56" s="5">
        <f t="shared" si="1"/>
        <v>41519</v>
      </c>
      <c r="C56" s="3">
        <v>110.8</v>
      </c>
      <c r="D56" s="3">
        <v>111.44</v>
      </c>
      <c r="E56" s="3">
        <v>109.26</v>
      </c>
      <c r="F56" s="3">
        <v>111.12</v>
      </c>
      <c r="G56" s="3">
        <v>0.13</v>
      </c>
      <c r="H56" s="3">
        <v>0.0012</v>
      </c>
      <c r="I56" s="15">
        <v>48571.0</v>
      </c>
      <c r="J56" s="15">
        <v>227753.0</v>
      </c>
    </row>
    <row r="57">
      <c r="A57" s="8">
        <v>105.21</v>
      </c>
      <c r="B57" s="5">
        <f t="shared" si="1"/>
        <v>41516</v>
      </c>
      <c r="C57" s="3">
        <v>111.41</v>
      </c>
      <c r="D57" s="3">
        <v>112.45</v>
      </c>
      <c r="E57" s="3">
        <v>110.67</v>
      </c>
      <c r="F57" s="3">
        <v>110.99</v>
      </c>
      <c r="G57" s="3">
        <v>-1.38</v>
      </c>
      <c r="H57" s="6">
        <v>-0.0123</v>
      </c>
      <c r="I57" s="15">
        <v>139647.0</v>
      </c>
      <c r="J57" s="15">
        <v>223826.0</v>
      </c>
    </row>
    <row r="58">
      <c r="A58" s="8">
        <v>103.24</v>
      </c>
      <c r="B58" s="5">
        <f t="shared" si="1"/>
        <v>41515</v>
      </c>
      <c r="C58" s="3">
        <v>113.1</v>
      </c>
      <c r="D58" s="3">
        <v>114.02</v>
      </c>
      <c r="E58" s="3">
        <v>111.5</v>
      </c>
      <c r="F58" s="3">
        <v>112.37</v>
      </c>
      <c r="G58" s="3">
        <v>-1.39</v>
      </c>
      <c r="H58" s="6">
        <v>-0.0122</v>
      </c>
      <c r="I58" s="15">
        <v>175624.0</v>
      </c>
      <c r="J58" s="15">
        <v>220837.0</v>
      </c>
    </row>
    <row r="59">
      <c r="A59" s="8">
        <v>103.46</v>
      </c>
      <c r="B59" s="5">
        <f t="shared" si="1"/>
        <v>41514</v>
      </c>
      <c r="C59" s="3">
        <v>111.93</v>
      </c>
      <c r="D59" s="3">
        <v>114.44</v>
      </c>
      <c r="E59" s="3">
        <v>111.93</v>
      </c>
      <c r="F59" s="3">
        <v>113.76</v>
      </c>
      <c r="G59" s="3">
        <v>1.89</v>
      </c>
      <c r="H59" s="3">
        <v>0.0169</v>
      </c>
      <c r="I59" s="15">
        <v>199845.0</v>
      </c>
      <c r="J59" s="15">
        <v>220710.0</v>
      </c>
    </row>
    <row r="60">
      <c r="A60" s="11">
        <v>-1.78</v>
      </c>
      <c r="B60" s="5">
        <f t="shared" si="1"/>
        <v>41513</v>
      </c>
      <c r="C60" s="3">
        <v>108.61</v>
      </c>
      <c r="D60" s="3">
        <v>112.62</v>
      </c>
      <c r="E60" s="3">
        <v>108.5</v>
      </c>
      <c r="F60" s="3">
        <v>111.87</v>
      </c>
      <c r="G60" s="3">
        <v>3.3</v>
      </c>
      <c r="H60" s="3">
        <v>0.0304</v>
      </c>
      <c r="I60" s="15">
        <v>194562.0</v>
      </c>
      <c r="J60" s="15">
        <v>222177.0</v>
      </c>
    </row>
    <row r="61">
      <c r="A61" s="12">
        <v>-0.0169</v>
      </c>
      <c r="B61" s="5">
        <f t="shared" si="1"/>
        <v>41512</v>
      </c>
      <c r="C61" s="3">
        <v>109.1</v>
      </c>
      <c r="D61" s="3">
        <v>109.5</v>
      </c>
      <c r="E61" s="3">
        <v>108.4</v>
      </c>
      <c r="F61" s="3">
        <v>108.57</v>
      </c>
      <c r="G61" s="3">
        <v>-0.32</v>
      </c>
      <c r="H61" s="6">
        <v>-0.0029</v>
      </c>
      <c r="I61" s="15">
        <v>46705.0</v>
      </c>
      <c r="J61" s="15">
        <v>215902.0</v>
      </c>
    </row>
    <row r="62">
      <c r="A62" s="17">
        <v>291111.0</v>
      </c>
      <c r="B62" s="5">
        <f t="shared" si="1"/>
        <v>41509</v>
      </c>
      <c r="C62" s="3">
        <v>108.04</v>
      </c>
      <c r="D62" s="3">
        <v>109.16</v>
      </c>
      <c r="E62" s="3">
        <v>107.9</v>
      </c>
      <c r="F62" s="3">
        <v>108.89</v>
      </c>
      <c r="G62" s="3">
        <v>0.86</v>
      </c>
      <c r="H62" s="3">
        <v>0.008</v>
      </c>
      <c r="I62" s="15">
        <v>124832.0</v>
      </c>
      <c r="J62" s="15">
        <v>217385.0</v>
      </c>
    </row>
    <row r="63">
      <c r="A63" s="17">
        <v>156569.0</v>
      </c>
      <c r="B63" s="5">
        <f t="shared" si="1"/>
        <v>41508</v>
      </c>
      <c r="C63" s="3">
        <v>107.7</v>
      </c>
      <c r="D63" s="3">
        <v>108.33</v>
      </c>
      <c r="E63" s="3">
        <v>107.53</v>
      </c>
      <c r="F63" s="3">
        <v>108.03</v>
      </c>
      <c r="G63" s="3">
        <v>0.1</v>
      </c>
      <c r="H63" s="3">
        <v>9.0E-4</v>
      </c>
      <c r="I63" s="15">
        <v>95244.0</v>
      </c>
      <c r="J63" s="15">
        <v>211218.0</v>
      </c>
    </row>
    <row r="64">
      <c r="A64" s="7">
        <v>41584.0</v>
      </c>
      <c r="B64" s="5">
        <f t="shared" si="1"/>
        <v>41507</v>
      </c>
      <c r="C64" s="3">
        <v>108.09</v>
      </c>
      <c r="D64" s="3">
        <v>108.27</v>
      </c>
      <c r="E64" s="3">
        <v>107.44</v>
      </c>
      <c r="F64" s="3">
        <v>107.93</v>
      </c>
      <c r="G64" s="3">
        <v>-0.29</v>
      </c>
      <c r="H64" s="6">
        <v>-0.0027</v>
      </c>
      <c r="I64" s="15">
        <v>107580.0</v>
      </c>
      <c r="J64" s="15">
        <v>210856.0</v>
      </c>
    </row>
    <row r="65">
      <c r="A65" s="8">
        <v>105.64</v>
      </c>
      <c r="B65" s="5">
        <f t="shared" si="1"/>
        <v>41506</v>
      </c>
      <c r="C65" s="3">
        <v>107.96</v>
      </c>
      <c r="D65" s="3">
        <v>108.84</v>
      </c>
      <c r="E65" s="3">
        <v>106.94</v>
      </c>
      <c r="F65" s="3">
        <v>108.22</v>
      </c>
      <c r="G65" s="3">
        <v>0.13</v>
      </c>
      <c r="H65" s="3">
        <v>0.0012</v>
      </c>
      <c r="I65" s="15">
        <v>125092.0</v>
      </c>
      <c r="J65" s="15">
        <v>214998.0</v>
      </c>
    </row>
    <row r="66">
      <c r="A66" s="8">
        <v>106.41</v>
      </c>
      <c r="B66" s="5">
        <f t="shared" si="1"/>
        <v>41505</v>
      </c>
      <c r="C66" s="3">
        <v>108.48</v>
      </c>
      <c r="D66" s="3">
        <v>108.94</v>
      </c>
      <c r="E66" s="3">
        <v>107.77</v>
      </c>
      <c r="F66" s="3">
        <v>108.09</v>
      </c>
      <c r="G66" s="3">
        <v>-0.37</v>
      </c>
      <c r="H66" s="6">
        <v>-0.0034</v>
      </c>
      <c r="I66" s="15">
        <v>111935.0</v>
      </c>
      <c r="J66" s="15">
        <v>213154.0</v>
      </c>
    </row>
    <row r="67">
      <c r="A67" s="8">
        <v>104.82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105.24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-0.09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-9.0E-4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243836.0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181741.0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41583.0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106.25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106.53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105.19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105.33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-0.0085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186717.0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197412.0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41582.0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105.78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106.58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105.13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106.23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+0.32</f>
        <v>0.32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+0.3%</f>
        <v>0.003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230569.0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209907.0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41579.0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109.05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109.41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105.78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105.91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-2.93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-0.0269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298502.0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229875.0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41578.0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109.69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109.87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108.55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108.84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-1.02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-0.0093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238843.0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251730.0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14">
        <v>41577.0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108.76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110.16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108.59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109.86</v>
      </c>
      <c r="B113" s="3" t="str">
        <f t="shared" si="1"/>
        <v/>
      </c>
    </row>
    <row r="114">
      <c r="A114" s="9">
        <f>+0.85</f>
        <v>0.85</v>
      </c>
      <c r="B114" s="3" t="str">
        <f t="shared" si="1"/>
        <v>#REF!</v>
      </c>
    </row>
    <row r="115">
      <c r="A115" s="9">
        <f>+0.78%</f>
        <v>0.0078</v>
      </c>
      <c r="B115" s="3" t="str">
        <f t="shared" si="1"/>
        <v>#REF!</v>
      </c>
    </row>
    <row r="116">
      <c r="A116" s="16">
        <v>234430.0</v>
      </c>
      <c r="B116" s="3" t="str">
        <f t="shared" si="1"/>
        <v>#REF!</v>
      </c>
    </row>
    <row r="117">
      <c r="A117" s="16">
        <v>267501.0</v>
      </c>
      <c r="B117" s="3" t="str">
        <f t="shared" si="1"/>
        <v>#REF!</v>
      </c>
    </row>
    <row r="118">
      <c r="A118" s="14">
        <v>41576.0</v>
      </c>
      <c r="B118" s="3" t="str">
        <f t="shared" si="1"/>
        <v>#REF!</v>
      </c>
    </row>
    <row r="119">
      <c r="A119" s="8">
        <v>109.41</v>
      </c>
      <c r="B119" s="3" t="str">
        <f t="shared" si="1"/>
        <v>#REF!</v>
      </c>
    </row>
    <row r="120">
      <c r="A120" s="8">
        <v>109.46</v>
      </c>
      <c r="B120" s="3" t="str">
        <f t="shared" si="1"/>
        <v>#REF!</v>
      </c>
    </row>
    <row r="121">
      <c r="A121" s="8">
        <v>108.45</v>
      </c>
      <c r="B121" s="3" t="str">
        <f t="shared" si="1"/>
        <v>#REF!</v>
      </c>
    </row>
    <row r="122">
      <c r="A122" s="8">
        <v>109.01</v>
      </c>
      <c r="B122" s="3" t="str">
        <f t="shared" si="1"/>
        <v>#REF!</v>
      </c>
    </row>
    <row r="123">
      <c r="A123" s="11">
        <v>-0.6</v>
      </c>
      <c r="B123" s="3" t="str">
        <f t="shared" si="1"/>
        <v>#REF!</v>
      </c>
    </row>
    <row r="124">
      <c r="A124" s="12">
        <v>-0.0055</v>
      </c>
      <c r="B124" s="3" t="str">
        <f t="shared" si="1"/>
        <v>#REF!</v>
      </c>
    </row>
    <row r="125">
      <c r="A125" s="17">
        <v>184788.0</v>
      </c>
      <c r="B125" s="3" t="str">
        <f t="shared" si="1"/>
        <v>#REF!</v>
      </c>
    </row>
    <row r="126">
      <c r="A126" s="17">
        <v>275087.0</v>
      </c>
      <c r="B126" s="3" t="str">
        <f t="shared" si="1"/>
        <v>#REF!</v>
      </c>
    </row>
    <row r="127">
      <c r="A127" s="14">
        <v>41575.0</v>
      </c>
      <c r="B127" s="3" t="str">
        <f t="shared" si="1"/>
        <v>#REF!</v>
      </c>
    </row>
    <row r="128">
      <c r="A128" s="8">
        <v>107.04</v>
      </c>
      <c r="B128" s="3" t="str">
        <f t="shared" si="1"/>
        <v>#REF!</v>
      </c>
    </row>
    <row r="129">
      <c r="A129" s="8">
        <v>109.68</v>
      </c>
      <c r="B129" s="3" t="str">
        <f t="shared" si="1"/>
        <v>#REF!</v>
      </c>
    </row>
    <row r="130">
      <c r="A130" s="8">
        <v>106.85</v>
      </c>
      <c r="B130" s="3" t="str">
        <f t="shared" si="1"/>
        <v>#REF!</v>
      </c>
    </row>
    <row r="131">
      <c r="A131" s="8">
        <v>109.61</v>
      </c>
      <c r="B131" s="3" t="str">
        <f t="shared" si="1"/>
        <v>#REF!</v>
      </c>
    </row>
    <row r="132">
      <c r="A132" s="9">
        <f>+2.68</f>
        <v>2.68</v>
      </c>
      <c r="B132" s="3" t="str">
        <f t="shared" si="1"/>
        <v>#REF!</v>
      </c>
    </row>
    <row r="133">
      <c r="A133" s="9">
        <f>+2.51%</f>
        <v>0.0251</v>
      </c>
      <c r="B133" s="3" t="str">
        <f t="shared" si="1"/>
        <v>#REF!</v>
      </c>
    </row>
    <row r="134">
      <c r="A134" s="16">
        <v>266162.0</v>
      </c>
      <c r="B134" s="3" t="str">
        <f t="shared" si="1"/>
        <v>#REF!</v>
      </c>
    </row>
    <row r="135">
      <c r="A135" s="16">
        <v>281385.0</v>
      </c>
      <c r="B135" s="3" t="str">
        <f t="shared" si="1"/>
        <v>#REF!</v>
      </c>
    </row>
    <row r="136">
      <c r="A136" s="14">
        <v>41572.0</v>
      </c>
      <c r="B136" s="3" t="str">
        <f t="shared" si="1"/>
        <v>#REF!</v>
      </c>
    </row>
    <row r="137">
      <c r="A137" s="8">
        <v>107.09</v>
      </c>
      <c r="B137" s="3" t="str">
        <f t="shared" si="1"/>
        <v>#REF!</v>
      </c>
    </row>
    <row r="138">
      <c r="A138" s="8">
        <v>107.39</v>
      </c>
      <c r="B138" s="3" t="str">
        <f t="shared" si="1"/>
        <v>#REF!</v>
      </c>
    </row>
    <row r="139">
      <c r="A139" s="8">
        <v>106.27</v>
      </c>
      <c r="B139" s="3" t="str">
        <f t="shared" si="1"/>
        <v>#REF!</v>
      </c>
    </row>
    <row r="140">
      <c r="A140" s="8">
        <v>106.93</v>
      </c>
      <c r="B140" s="3" t="str">
        <f t="shared" si="1"/>
        <v>#REF!</v>
      </c>
    </row>
    <row r="141">
      <c r="A141" s="11">
        <v>-0.06</v>
      </c>
      <c r="B141" s="3" t="str">
        <f t="shared" si="1"/>
        <v>#REF!</v>
      </c>
    </row>
    <row r="142">
      <c r="A142" s="12">
        <v>-6.0E-4</v>
      </c>
      <c r="B142" s="3" t="str">
        <f t="shared" si="1"/>
        <v>#REF!</v>
      </c>
    </row>
    <row r="143">
      <c r="A143" s="17">
        <v>212273.0</v>
      </c>
      <c r="B143" s="3" t="str">
        <f t="shared" si="1"/>
        <v>#REF!</v>
      </c>
    </row>
    <row r="144">
      <c r="A144" s="17">
        <v>292056.0</v>
      </c>
      <c r="B144" s="3" t="str">
        <f t="shared" si="1"/>
        <v>#REF!</v>
      </c>
    </row>
    <row r="145">
      <c r="A145" s="14">
        <v>41571.0</v>
      </c>
      <c r="B145" s="3" t="str">
        <f t="shared" si="1"/>
        <v>#REF!</v>
      </c>
    </row>
    <row r="146">
      <c r="A146" s="8">
        <v>107.65</v>
      </c>
      <c r="B146" s="3" t="str">
        <f t="shared" si="1"/>
        <v>#REF!</v>
      </c>
    </row>
    <row r="147">
      <c r="A147" s="8">
        <v>108.26</v>
      </c>
      <c r="B147" s="3" t="str">
        <f t="shared" si="1"/>
        <v>#REF!</v>
      </c>
    </row>
    <row r="148">
      <c r="A148" s="8">
        <v>106.9</v>
      </c>
      <c r="B148" s="3" t="str">
        <f t="shared" si="1"/>
        <v>#REF!</v>
      </c>
    </row>
    <row r="149">
      <c r="A149" s="8">
        <v>106.99</v>
      </c>
      <c r="B149" s="3" t="str">
        <f t="shared" si="1"/>
        <v>#REF!</v>
      </c>
    </row>
    <row r="150">
      <c r="A150" s="11">
        <v>-0.81</v>
      </c>
      <c r="B150" s="3" t="str">
        <f t="shared" si="1"/>
        <v>#REF!</v>
      </c>
    </row>
    <row r="151">
      <c r="A151" s="12">
        <v>-0.0075</v>
      </c>
      <c r="B151" s="3" t="str">
        <f t="shared" si="1"/>
        <v>#REF!</v>
      </c>
    </row>
    <row r="152">
      <c r="A152" s="17">
        <v>242299.0</v>
      </c>
      <c r="B152" s="3" t="str">
        <f t="shared" si="1"/>
        <v>#REF!</v>
      </c>
    </row>
    <row r="153">
      <c r="A153" s="17">
        <v>300358.0</v>
      </c>
      <c r="B153" s="3" t="str">
        <f t="shared" si="1"/>
        <v>#REF!</v>
      </c>
    </row>
    <row r="154">
      <c r="A154" s="14">
        <v>41570.0</v>
      </c>
      <c r="B154" s="3" t="str">
        <f t="shared" si="1"/>
        <v>#REF!</v>
      </c>
    </row>
    <row r="155">
      <c r="A155" s="8">
        <v>109.99</v>
      </c>
      <c r="B155" s="3" t="str">
        <f t="shared" si="1"/>
        <v>#REF!</v>
      </c>
    </row>
    <row r="156">
      <c r="A156" s="8">
        <v>110.06</v>
      </c>
      <c r="B156" s="3" t="str">
        <f t="shared" si="1"/>
        <v>#REF!</v>
      </c>
    </row>
    <row r="157">
      <c r="A157" s="8">
        <v>107.35</v>
      </c>
      <c r="B157" s="3" t="str">
        <f t="shared" si="1"/>
        <v>#REF!</v>
      </c>
    </row>
    <row r="158">
      <c r="A158" s="8">
        <v>107.8</v>
      </c>
      <c r="B158" s="3" t="str">
        <f t="shared" si="1"/>
        <v>#REF!</v>
      </c>
    </row>
    <row r="159">
      <c r="A159" s="11">
        <v>-2.17</v>
      </c>
      <c r="B159" s="3" t="str">
        <f t="shared" si="1"/>
        <v>#REF!</v>
      </c>
    </row>
    <row r="160">
      <c r="A160" s="12">
        <v>-0.0197</v>
      </c>
      <c r="B160" s="3" t="str">
        <f t="shared" si="1"/>
        <v>#REF!</v>
      </c>
    </row>
    <row r="161">
      <c r="A161" s="17">
        <v>324493.0</v>
      </c>
      <c r="B161" s="3" t="str">
        <f t="shared" si="1"/>
        <v>#REF!</v>
      </c>
    </row>
    <row r="162">
      <c r="A162" s="17">
        <v>304087.0</v>
      </c>
      <c r="B162" s="3" t="str">
        <f t="shared" si="1"/>
        <v>#REF!</v>
      </c>
    </row>
    <row r="163">
      <c r="A163" s="14">
        <v>41569.0</v>
      </c>
      <c r="B163" s="3" t="str">
        <f t="shared" si="1"/>
        <v>#REF!</v>
      </c>
    </row>
    <row r="164">
      <c r="A164" s="8">
        <v>109.76</v>
      </c>
      <c r="B164" s="3" t="str">
        <f t="shared" si="1"/>
        <v>#REF!</v>
      </c>
    </row>
    <row r="165">
      <c r="A165" s="8">
        <v>110.94</v>
      </c>
      <c r="B165" s="3" t="str">
        <f t="shared" si="1"/>
        <v>#REF!</v>
      </c>
    </row>
    <row r="166">
      <c r="A166" s="8">
        <v>109.57</v>
      </c>
      <c r="B166" s="3" t="str">
        <f t="shared" si="1"/>
        <v>#REF!</v>
      </c>
    </row>
    <row r="167">
      <c r="A167" s="8">
        <v>109.97</v>
      </c>
      <c r="B167" s="3" t="str">
        <f t="shared" si="1"/>
        <v>#REF!</v>
      </c>
    </row>
    <row r="168">
      <c r="A168" s="9">
        <f>+0.33</f>
        <v>0.33</v>
      </c>
      <c r="B168" s="3" t="str">
        <f t="shared" si="1"/>
        <v>#REF!</v>
      </c>
    </row>
    <row r="169">
      <c r="A169" s="9">
        <f>+0.3%</f>
        <v>0.003</v>
      </c>
      <c r="B169" s="3" t="str">
        <f t="shared" si="1"/>
        <v>#REF!</v>
      </c>
    </row>
    <row r="170">
      <c r="A170" s="16">
        <v>238651.0</v>
      </c>
      <c r="B170" s="3" t="str">
        <f t="shared" si="1"/>
        <v>#REF!</v>
      </c>
    </row>
    <row r="171">
      <c r="A171" s="16">
        <v>318298.0</v>
      </c>
      <c r="B171" s="3" t="str">
        <f t="shared" si="1"/>
        <v>#REF!</v>
      </c>
    </row>
    <row r="172">
      <c r="A172" s="14">
        <v>41568.0</v>
      </c>
      <c r="B172" s="3" t="str">
        <f t="shared" si="1"/>
        <v>#REF!</v>
      </c>
    </row>
    <row r="173">
      <c r="A173" s="8">
        <v>109.96</v>
      </c>
      <c r="B173" s="3" t="str">
        <f t="shared" si="1"/>
        <v>#REF!</v>
      </c>
    </row>
    <row r="174">
      <c r="A174" s="8">
        <v>110.19</v>
      </c>
      <c r="B174" s="3" t="str">
        <f t="shared" si="1"/>
        <v>#REF!</v>
      </c>
    </row>
    <row r="175">
      <c r="A175" s="8">
        <v>109.21</v>
      </c>
      <c r="B175" s="3" t="str">
        <f t="shared" si="1"/>
        <v>#REF!</v>
      </c>
    </row>
    <row r="176">
      <c r="A176" s="8">
        <v>109.64</v>
      </c>
      <c r="B176" s="3" t="str">
        <f t="shared" si="1"/>
        <v>#REF!</v>
      </c>
    </row>
    <row r="177">
      <c r="A177" s="11">
        <v>-0.3</v>
      </c>
      <c r="B177" s="3" t="str">
        <f t="shared" si="1"/>
        <v>#REF!</v>
      </c>
    </row>
    <row r="178">
      <c r="A178" s="12">
        <v>-0.0027</v>
      </c>
      <c r="B178" s="3" t="str">
        <f t="shared" si="1"/>
        <v>#REF!</v>
      </c>
    </row>
    <row r="179">
      <c r="A179" s="17">
        <v>189953.0</v>
      </c>
      <c r="B179" s="3" t="str">
        <f t="shared" si="1"/>
        <v>#REF!</v>
      </c>
    </row>
    <row r="180">
      <c r="A180" s="17">
        <v>329903.0</v>
      </c>
      <c r="B180" s="3" t="str">
        <f t="shared" si="1"/>
        <v>#REF!</v>
      </c>
    </row>
    <row r="181">
      <c r="A181" s="14">
        <v>41565.0</v>
      </c>
      <c r="B181" s="3" t="str">
        <f t="shared" si="1"/>
        <v>#REF!</v>
      </c>
    </row>
    <row r="182">
      <c r="A182" s="8">
        <v>109.13</v>
      </c>
      <c r="B182" s="3" t="str">
        <f t="shared" si="1"/>
        <v>#REF!</v>
      </c>
    </row>
    <row r="183">
      <c r="A183" s="8">
        <v>110.24</v>
      </c>
      <c r="B183" s="3" t="str">
        <f t="shared" si="1"/>
        <v>#REF!</v>
      </c>
    </row>
    <row r="184">
      <c r="A184" s="8">
        <v>108.95</v>
      </c>
      <c r="B184" s="3" t="str">
        <f t="shared" si="1"/>
        <v>#REF!</v>
      </c>
    </row>
    <row r="185">
      <c r="A185" s="8">
        <v>109.94</v>
      </c>
      <c r="B185" s="3" t="str">
        <f t="shared" si="1"/>
        <v>#REF!</v>
      </c>
    </row>
    <row r="186">
      <c r="A186" s="9">
        <f>+0.83</f>
        <v>0.83</v>
      </c>
      <c r="B186" s="3" t="str">
        <f t="shared" si="1"/>
        <v>#REF!</v>
      </c>
    </row>
    <row r="187">
      <c r="A187" s="9">
        <f>+0.76%</f>
        <v>0.0076</v>
      </c>
      <c r="B187" s="3" t="str">
        <f t="shared" si="1"/>
        <v>#REF!</v>
      </c>
    </row>
    <row r="188">
      <c r="A188" s="16">
        <v>181424.0</v>
      </c>
      <c r="B188" s="3" t="str">
        <f t="shared" si="1"/>
        <v>#REF!</v>
      </c>
    </row>
    <row r="189">
      <c r="A189" s="16">
        <v>343545.0</v>
      </c>
      <c r="B189" s="3" t="str">
        <f t="shared" si="1"/>
        <v>#REF!</v>
      </c>
    </row>
    <row r="190">
      <c r="A190" s="14">
        <v>41564.0</v>
      </c>
      <c r="B190" s="3" t="str">
        <f t="shared" si="1"/>
        <v>#REF!</v>
      </c>
    </row>
    <row r="191">
      <c r="A191" s="8">
        <v>110.57</v>
      </c>
      <c r="B191" s="3" t="str">
        <f t="shared" si="1"/>
        <v>#REF!</v>
      </c>
    </row>
    <row r="192">
      <c r="A192" s="8">
        <v>110.66</v>
      </c>
      <c r="B192" s="3" t="str">
        <f t="shared" si="1"/>
        <v>#REF!</v>
      </c>
    </row>
    <row r="193">
      <c r="A193" s="8">
        <v>108.71</v>
      </c>
      <c r="B193" s="3" t="str">
        <f t="shared" si="1"/>
        <v>#REF!</v>
      </c>
    </row>
    <row r="194">
      <c r="A194" s="8">
        <v>109.11</v>
      </c>
      <c r="B194" s="3" t="str">
        <f t="shared" si="1"/>
        <v>#REF!</v>
      </c>
    </row>
    <row r="195">
      <c r="A195" s="11">
        <v>-1.48</v>
      </c>
      <c r="B195" s="3" t="str">
        <f t="shared" si="1"/>
        <v>#REF!</v>
      </c>
    </row>
    <row r="196">
      <c r="A196" s="12">
        <v>-0.0134</v>
      </c>
      <c r="B196" s="3" t="str">
        <f t="shared" si="1"/>
        <v>#REF!</v>
      </c>
    </row>
    <row r="197">
      <c r="A197" s="17">
        <v>233720.0</v>
      </c>
      <c r="B197" s="3" t="str">
        <f t="shared" si="1"/>
        <v>#REF!</v>
      </c>
    </row>
    <row r="198">
      <c r="A198" s="17">
        <v>355004.0</v>
      </c>
      <c r="B198" s="3" t="str">
        <f t="shared" si="1"/>
        <v>#REF!</v>
      </c>
    </row>
    <row r="199">
      <c r="A199" s="14">
        <v>41563.0</v>
      </c>
      <c r="B199" s="3" t="str">
        <f t="shared" si="1"/>
        <v>#REF!</v>
      </c>
    </row>
    <row r="200">
      <c r="A200" s="8">
        <v>109.2</v>
      </c>
      <c r="B200" s="3" t="str">
        <f t="shared" si="1"/>
        <v>#REF!</v>
      </c>
    </row>
    <row r="201">
      <c r="A201" s="8">
        <v>111.3</v>
      </c>
      <c r="B201" s="3" t="str">
        <f t="shared" si="1"/>
        <v>#REF!</v>
      </c>
    </row>
    <row r="202">
      <c r="A202" s="8">
        <v>109.05</v>
      </c>
      <c r="B202" s="3" t="str">
        <f t="shared" si="1"/>
        <v>#REF!</v>
      </c>
    </row>
    <row r="203">
      <c r="A203" s="8">
        <v>110.59</v>
      </c>
      <c r="B203" s="3" t="str">
        <f t="shared" si="1"/>
        <v>#REF!</v>
      </c>
    </row>
    <row r="204">
      <c r="A204" s="9">
        <f>+1.17</f>
        <v>1.17</v>
      </c>
      <c r="B204" s="3" t="str">
        <f t="shared" si="1"/>
        <v>#REF!</v>
      </c>
    </row>
    <row r="205">
      <c r="A205" s="9">
        <f>+1.07%</f>
        <v>0.0107</v>
      </c>
      <c r="B205" s="3" t="str">
        <f t="shared" si="1"/>
        <v>#REF!</v>
      </c>
    </row>
    <row r="206">
      <c r="A206" s="16">
        <v>249809.0</v>
      </c>
      <c r="B206" s="3" t="str">
        <f t="shared" si="1"/>
        <v>#REF!</v>
      </c>
    </row>
    <row r="207">
      <c r="A207" s="16">
        <v>368484.0</v>
      </c>
      <c r="B207" s="3" t="str">
        <f t="shared" si="1"/>
        <v>#REF!</v>
      </c>
    </row>
    <row r="208">
      <c r="A208" s="14">
        <v>41562.0</v>
      </c>
      <c r="B208" s="3" t="str">
        <f t="shared" si="1"/>
        <v>#REF!</v>
      </c>
    </row>
    <row r="209">
      <c r="A209" s="8">
        <v>110.31</v>
      </c>
      <c r="B209" s="3" t="str">
        <f t="shared" si="1"/>
        <v>#REF!</v>
      </c>
    </row>
    <row r="210">
      <c r="A210" s="8">
        <v>110.48</v>
      </c>
      <c r="B210" s="3" t="str">
        <f t="shared" si="1"/>
        <v>#REF!</v>
      </c>
    </row>
    <row r="211">
      <c r="A211" s="8">
        <v>108.84</v>
      </c>
      <c r="B211" s="3" t="str">
        <f t="shared" si="1"/>
        <v>#REF!</v>
      </c>
    </row>
    <row r="212">
      <c r="A212" s="8">
        <v>109.42</v>
      </c>
      <c r="B212" s="3" t="str">
        <f t="shared" si="1"/>
        <v>#REF!</v>
      </c>
    </row>
    <row r="213">
      <c r="A213" s="11">
        <v>-0.82</v>
      </c>
      <c r="B213" s="3" t="str">
        <f t="shared" si="1"/>
        <v>#REF!</v>
      </c>
    </row>
    <row r="214">
      <c r="A214" s="12">
        <v>-0.0074</v>
      </c>
      <c r="B214" s="3" t="str">
        <f t="shared" si="1"/>
        <v>#REF!</v>
      </c>
    </row>
    <row r="215">
      <c r="A215" s="17">
        <v>221381.0</v>
      </c>
      <c r="B215" s="3" t="str">
        <f t="shared" si="1"/>
        <v>#REF!</v>
      </c>
    </row>
    <row r="216">
      <c r="A216" s="17">
        <v>363153.0</v>
      </c>
      <c r="B216" s="3" t="str">
        <f t="shared" si="1"/>
        <v>#REF!</v>
      </c>
    </row>
    <row r="217">
      <c r="A217" s="14">
        <v>41561.0</v>
      </c>
      <c r="B217" s="3" t="str">
        <f t="shared" si="1"/>
        <v>#REF!</v>
      </c>
    </row>
    <row r="218">
      <c r="A218" s="8">
        <v>110.0</v>
      </c>
      <c r="B218" s="3" t="str">
        <f t="shared" si="1"/>
        <v>#REF!</v>
      </c>
    </row>
    <row r="219">
      <c r="A219" s="8">
        <v>110.59</v>
      </c>
      <c r="B219" s="3" t="str">
        <f t="shared" si="1"/>
        <v>#REF!</v>
      </c>
    </row>
    <row r="220">
      <c r="A220" s="8">
        <v>109.1</v>
      </c>
      <c r="B220" s="3" t="str">
        <f t="shared" si="1"/>
        <v>#REF!</v>
      </c>
    </row>
    <row r="221">
      <c r="A221" s="8">
        <v>110.24</v>
      </c>
      <c r="B221" s="3" t="str">
        <f t="shared" si="1"/>
        <v>#REF!</v>
      </c>
    </row>
    <row r="222">
      <c r="A222" s="11">
        <v>-0.18</v>
      </c>
      <c r="B222" s="3" t="str">
        <f t="shared" si="1"/>
        <v>#REF!</v>
      </c>
    </row>
    <row r="223">
      <c r="A223" s="12">
        <v>-0.0016</v>
      </c>
      <c r="B223" s="3" t="str">
        <f t="shared" si="1"/>
        <v>#REF!</v>
      </c>
    </row>
    <row r="224">
      <c r="A224" s="17">
        <v>173250.0</v>
      </c>
      <c r="B224" s="3" t="str">
        <f t="shared" si="1"/>
        <v>#REF!</v>
      </c>
    </row>
    <row r="225">
      <c r="A225" s="17">
        <v>344897.0</v>
      </c>
      <c r="B225" s="3" t="str">
        <f t="shared" si="1"/>
        <v>#REF!</v>
      </c>
    </row>
    <row r="226">
      <c r="A226" s="14">
        <v>41558.0</v>
      </c>
      <c r="B226" s="3" t="str">
        <f t="shared" si="1"/>
        <v>#REF!</v>
      </c>
    </row>
    <row r="227">
      <c r="A227" s="8">
        <v>110.93</v>
      </c>
      <c r="B227" s="3" t="str">
        <f t="shared" si="1"/>
        <v>#REF!</v>
      </c>
    </row>
    <row r="228">
      <c r="A228" s="8">
        <v>110.98</v>
      </c>
      <c r="B228" s="3" t="str">
        <f t="shared" si="1"/>
        <v>#REF!</v>
      </c>
    </row>
    <row r="229">
      <c r="A229" s="8">
        <v>109.73</v>
      </c>
      <c r="B229" s="3" t="str">
        <f t="shared" si="1"/>
        <v>#REF!</v>
      </c>
    </row>
    <row r="230">
      <c r="A230" s="8">
        <v>110.42</v>
      </c>
      <c r="B230" s="3" t="str">
        <f t="shared" si="1"/>
        <v>#REF!</v>
      </c>
    </row>
    <row r="231">
      <c r="A231" s="11">
        <v>-0.51</v>
      </c>
      <c r="B231" s="3" t="str">
        <f t="shared" si="1"/>
        <v>#REF!</v>
      </c>
    </row>
    <row r="232">
      <c r="A232" s="12">
        <v>-0.0046</v>
      </c>
      <c r="B232" s="3" t="str">
        <f t="shared" si="1"/>
        <v>#REF!</v>
      </c>
    </row>
    <row r="233">
      <c r="A233" s="17">
        <v>222309.0</v>
      </c>
      <c r="B233" s="3" t="str">
        <f t="shared" si="1"/>
        <v>#REF!</v>
      </c>
    </row>
    <row r="234">
      <c r="A234" s="17">
        <v>340458.0</v>
      </c>
      <c r="B234" s="3" t="str">
        <f t="shared" si="1"/>
        <v>#REF!</v>
      </c>
    </row>
    <row r="235">
      <c r="A235" s="14">
        <v>41557.0</v>
      </c>
      <c r="B235" s="3" t="str">
        <f t="shared" si="1"/>
        <v>#REF!</v>
      </c>
    </row>
    <row r="236">
      <c r="A236" s="8">
        <v>108.26</v>
      </c>
      <c r="B236" s="3" t="str">
        <f t="shared" si="1"/>
        <v>#REF!</v>
      </c>
    </row>
    <row r="237">
      <c r="A237" s="8">
        <v>111.15</v>
      </c>
      <c r="B237" s="3" t="str">
        <f t="shared" si="1"/>
        <v>#REF!</v>
      </c>
    </row>
    <row r="238">
      <c r="A238" s="8">
        <v>108.13</v>
      </c>
      <c r="B238" s="3" t="str">
        <f t="shared" si="1"/>
        <v>#REF!</v>
      </c>
    </row>
    <row r="239">
      <c r="A239" s="8">
        <v>110.93</v>
      </c>
      <c r="B239" s="3" t="str">
        <f t="shared" si="1"/>
        <v>#REF!</v>
      </c>
    </row>
    <row r="240">
      <c r="A240" s="9">
        <f>+2.66</f>
        <v>2.66</v>
      </c>
      <c r="B240" s="3" t="str">
        <f t="shared" si="1"/>
        <v>#REF!</v>
      </c>
    </row>
    <row r="241">
      <c r="A241" s="9">
        <f>+2.46%</f>
        <v>0.0246</v>
      </c>
      <c r="B241" s="3" t="str">
        <f t="shared" si="1"/>
        <v>#REF!</v>
      </c>
    </row>
    <row r="242">
      <c r="A242" s="16">
        <v>285496.0</v>
      </c>
      <c r="B242" s="3" t="str">
        <f t="shared" si="1"/>
        <v>#REF!</v>
      </c>
    </row>
    <row r="243">
      <c r="A243" s="16">
        <v>348512.0</v>
      </c>
      <c r="B243" s="3" t="str">
        <f t="shared" si="1"/>
        <v>#REF!</v>
      </c>
    </row>
    <row r="244">
      <c r="A244" s="7">
        <v>41556.0</v>
      </c>
      <c r="B244" s="3" t="str">
        <f t="shared" si="1"/>
        <v>#REF!</v>
      </c>
    </row>
    <row r="245">
      <c r="A245" s="8">
        <v>109.35</v>
      </c>
      <c r="B245" s="3" t="str">
        <f t="shared" si="1"/>
        <v>#REF!</v>
      </c>
    </row>
    <row r="246">
      <c r="A246" s="8">
        <v>109.47</v>
      </c>
      <c r="B246" s="3" t="str">
        <f t="shared" si="1"/>
        <v>#REF!</v>
      </c>
    </row>
    <row r="247">
      <c r="A247" s="8">
        <v>107.39</v>
      </c>
      <c r="B247" s="3" t="str">
        <f t="shared" si="1"/>
        <v>#REF!</v>
      </c>
    </row>
    <row r="248">
      <c r="A248" s="8">
        <v>108.27</v>
      </c>
      <c r="B248" s="3" t="str">
        <f t="shared" si="1"/>
        <v>#REF!</v>
      </c>
    </row>
    <row r="249">
      <c r="A249" s="11">
        <v>-1.14</v>
      </c>
      <c r="B249" s="3" t="str">
        <f t="shared" si="1"/>
        <v>#REF!</v>
      </c>
    </row>
    <row r="250">
      <c r="A250" s="12">
        <v>-0.0104</v>
      </c>
      <c r="B250" s="3" t="str">
        <f t="shared" si="1"/>
        <v>#REF!</v>
      </c>
    </row>
    <row r="251">
      <c r="A251" s="17">
        <v>209341.0</v>
      </c>
      <c r="B251" s="3" t="str">
        <f t="shared" si="1"/>
        <v>#REF!</v>
      </c>
    </row>
    <row r="252">
      <c r="A252" s="17">
        <v>331798.0</v>
      </c>
      <c r="B252" s="3" t="str">
        <f t="shared" si="1"/>
        <v>#REF!</v>
      </c>
    </row>
    <row r="253">
      <c r="A253" s="7">
        <v>41555.0</v>
      </c>
      <c r="B253" s="3" t="str">
        <f t="shared" si="1"/>
        <v>#REF!</v>
      </c>
    </row>
    <row r="254">
      <c r="A254" s="8">
        <v>109.2</v>
      </c>
      <c r="B254" s="3" t="str">
        <f t="shared" si="1"/>
        <v>#REF!</v>
      </c>
    </row>
    <row r="255">
      <c r="A255" s="8">
        <v>109.97</v>
      </c>
      <c r="B255" s="3" t="str">
        <f t="shared" si="1"/>
        <v>#REF!</v>
      </c>
    </row>
    <row r="256">
      <c r="A256" s="8">
        <v>108.54</v>
      </c>
      <c r="B256" s="3" t="str">
        <f t="shared" si="1"/>
        <v>#REF!</v>
      </c>
    </row>
    <row r="257">
      <c r="A257" s="8">
        <v>109.41</v>
      </c>
      <c r="B257" s="3" t="str">
        <f t="shared" si="1"/>
        <v>#REF!</v>
      </c>
    </row>
    <row r="258">
      <c r="A258" s="9">
        <f>+0.56</f>
        <v>0.56</v>
      </c>
      <c r="B258" s="3" t="str">
        <f t="shared" si="1"/>
        <v>#REF!</v>
      </c>
    </row>
    <row r="259">
      <c r="A259" s="9">
        <f>+0.51%</f>
        <v>0.0051</v>
      </c>
      <c r="B259" s="3" t="str">
        <f t="shared" si="1"/>
        <v>#REF!</v>
      </c>
    </row>
    <row r="260">
      <c r="A260" s="16">
        <v>193806.0</v>
      </c>
      <c r="B260" s="3" t="str">
        <f t="shared" si="1"/>
        <v>#REF!</v>
      </c>
    </row>
    <row r="261">
      <c r="A261" s="16">
        <v>337461.0</v>
      </c>
      <c r="B261" s="3" t="str">
        <f t="shared" si="1"/>
        <v>#REF!</v>
      </c>
    </row>
    <row r="262">
      <c r="A262" s="7">
        <v>41554.0</v>
      </c>
      <c r="B262" s="3" t="str">
        <f t="shared" si="1"/>
        <v>#REF!</v>
      </c>
    </row>
    <row r="263">
      <c r="A263" s="8">
        <v>108.4</v>
      </c>
      <c r="B263" s="3" t="str">
        <f t="shared" si="1"/>
        <v>#REF!</v>
      </c>
    </row>
    <row r="264">
      <c r="A264" s="8">
        <v>109.3</v>
      </c>
      <c r="B264" s="3" t="str">
        <f t="shared" si="1"/>
        <v>#REF!</v>
      </c>
    </row>
    <row r="265">
      <c r="A265" s="8">
        <v>107.09</v>
      </c>
      <c r="B265" s="3" t="str">
        <f t="shared" si="1"/>
        <v>#REF!</v>
      </c>
    </row>
    <row r="266">
      <c r="A266" s="8">
        <v>108.85</v>
      </c>
      <c r="B266" s="3" t="str">
        <f t="shared" si="1"/>
        <v>#REF!</v>
      </c>
    </row>
    <row r="267">
      <c r="A267" s="9">
        <f>+0.31</f>
        <v>0.31</v>
      </c>
      <c r="B267" s="3" t="str">
        <f t="shared" si="1"/>
        <v>#REF!</v>
      </c>
    </row>
    <row r="268">
      <c r="A268" s="9">
        <f>+0.29%</f>
        <v>0.0029</v>
      </c>
      <c r="B268" s="3" t="str">
        <f t="shared" si="1"/>
        <v>#REF!</v>
      </c>
    </row>
    <row r="269">
      <c r="A269" s="16">
        <v>208652.0</v>
      </c>
      <c r="B269" s="3" t="str">
        <f t="shared" si="1"/>
        <v>#REF!</v>
      </c>
    </row>
    <row r="270">
      <c r="A270" s="16">
        <v>328746.0</v>
      </c>
      <c r="B270" s="3" t="str">
        <f t="shared" si="1"/>
        <v>#REF!</v>
      </c>
    </row>
    <row r="271">
      <c r="A271" s="7">
        <v>41551.0</v>
      </c>
      <c r="B271" s="3" t="str">
        <f t="shared" si="1"/>
        <v>#REF!</v>
      </c>
    </row>
    <row r="272">
      <c r="A272" s="8">
        <v>108.13</v>
      </c>
      <c r="B272" s="3" t="str">
        <f t="shared" si="1"/>
        <v>#REF!</v>
      </c>
    </row>
    <row r="273">
      <c r="A273" s="8">
        <v>108.85</v>
      </c>
      <c r="B273" s="3" t="str">
        <f t="shared" si="1"/>
        <v>#REF!</v>
      </c>
    </row>
    <row r="274">
      <c r="A274" s="8">
        <v>107.68</v>
      </c>
      <c r="B274" s="3" t="str">
        <f t="shared" si="1"/>
        <v>#REF!</v>
      </c>
    </row>
    <row r="275">
      <c r="A275" s="8">
        <v>108.54</v>
      </c>
      <c r="B275" s="3" t="str">
        <f t="shared" si="1"/>
        <v>#REF!</v>
      </c>
    </row>
    <row r="276">
      <c r="A276" s="9">
        <f>+0.47</f>
        <v>0.47</v>
      </c>
      <c r="B276" s="3" t="str">
        <f t="shared" si="1"/>
        <v>#REF!</v>
      </c>
    </row>
    <row r="277">
      <c r="A277" s="9">
        <f>+0.43%</f>
        <v>0.0043</v>
      </c>
      <c r="B277" s="3" t="str">
        <f t="shared" si="1"/>
        <v>#REF!</v>
      </c>
    </row>
    <row r="278">
      <c r="A278" s="16">
        <v>112159.0</v>
      </c>
      <c r="B278" s="3" t="str">
        <f t="shared" si="1"/>
        <v>#REF!</v>
      </c>
    </row>
    <row r="279">
      <c r="A279" s="16">
        <v>319420.0</v>
      </c>
      <c r="B279" s="3" t="str">
        <f t="shared" si="1"/>
        <v>#REF!</v>
      </c>
    </row>
    <row r="280">
      <c r="A280" s="7">
        <v>41550.0</v>
      </c>
      <c r="B280" s="3" t="str">
        <f t="shared" si="1"/>
        <v>#REF!</v>
      </c>
    </row>
    <row r="281">
      <c r="A281" s="8">
        <v>108.26</v>
      </c>
      <c r="B281" s="3" t="str">
        <f t="shared" si="1"/>
        <v>#REF!</v>
      </c>
    </row>
    <row r="282">
      <c r="A282" s="8">
        <v>108.91</v>
      </c>
      <c r="B282" s="3" t="str">
        <f t="shared" si="1"/>
        <v>#REF!</v>
      </c>
    </row>
    <row r="283">
      <c r="A283" s="8">
        <v>107.66</v>
      </c>
      <c r="B283" s="3" t="str">
        <f t="shared" si="1"/>
        <v>#REF!</v>
      </c>
    </row>
    <row r="284">
      <c r="A284" s="8">
        <v>108.07</v>
      </c>
      <c r="B284" s="3" t="str">
        <f t="shared" si="1"/>
        <v>#REF!</v>
      </c>
    </row>
    <row r="285">
      <c r="A285" s="11">
        <v>-0.23</v>
      </c>
      <c r="B285" s="3" t="str">
        <f t="shared" si="1"/>
        <v>#REF!</v>
      </c>
    </row>
    <row r="286">
      <c r="A286" s="12">
        <v>-0.0021</v>
      </c>
      <c r="B286" s="3" t="str">
        <f t="shared" si="1"/>
        <v>#REF!</v>
      </c>
    </row>
    <row r="287">
      <c r="A287" s="17">
        <v>158026.0</v>
      </c>
      <c r="B287" s="3" t="str">
        <f t="shared" si="1"/>
        <v>#REF!</v>
      </c>
    </row>
    <row r="288">
      <c r="A288" s="17">
        <v>311770.0</v>
      </c>
      <c r="B288" s="3" t="str">
        <f t="shared" si="1"/>
        <v>#REF!</v>
      </c>
    </row>
    <row r="289">
      <c r="A289" s="7">
        <v>41549.0</v>
      </c>
      <c r="B289" s="3" t="str">
        <f t="shared" si="1"/>
        <v>#REF!</v>
      </c>
    </row>
    <row r="290">
      <c r="A290" s="8">
        <v>106.75</v>
      </c>
      <c r="B290" s="3" t="str">
        <f t="shared" si="1"/>
        <v>#REF!</v>
      </c>
    </row>
    <row r="291">
      <c r="A291" s="8">
        <v>108.57</v>
      </c>
      <c r="B291" s="3" t="str">
        <f t="shared" si="1"/>
        <v>#REF!</v>
      </c>
    </row>
    <row r="292">
      <c r="A292" s="8">
        <v>106.63</v>
      </c>
      <c r="B292" s="3" t="str">
        <f t="shared" si="1"/>
        <v>#REF!</v>
      </c>
    </row>
    <row r="293">
      <c r="A293" s="8">
        <v>108.3</v>
      </c>
      <c r="B293" s="3" t="str">
        <f t="shared" si="1"/>
        <v>#REF!</v>
      </c>
    </row>
    <row r="294">
      <c r="A294" s="9">
        <f>+1.19</f>
        <v>1.19</v>
      </c>
      <c r="B294" s="3" t="str">
        <f t="shared" si="1"/>
        <v>#REF!</v>
      </c>
    </row>
    <row r="295">
      <c r="A295" s="9">
        <f>+1.11%</f>
        <v>0.0111</v>
      </c>
      <c r="B295" s="3" t="str">
        <f t="shared" si="1"/>
        <v>#REF!</v>
      </c>
    </row>
    <row r="296">
      <c r="A296" s="16">
        <v>159073.0</v>
      </c>
      <c r="B296" s="3" t="str">
        <f t="shared" si="1"/>
        <v>#REF!</v>
      </c>
    </row>
    <row r="297">
      <c r="A297" s="16">
        <v>308710.0</v>
      </c>
      <c r="B297" s="3" t="str">
        <f t="shared" si="1"/>
        <v>#REF!</v>
      </c>
    </row>
    <row r="298">
      <c r="A298" s="7">
        <v>41548.0</v>
      </c>
      <c r="B298" s="3" t="str">
        <f t="shared" si="1"/>
        <v>#REF!</v>
      </c>
    </row>
    <row r="299">
      <c r="A299" s="8">
        <v>107.63</v>
      </c>
      <c r="B299" s="3" t="str">
        <f t="shared" si="1"/>
        <v>#REF!</v>
      </c>
    </row>
    <row r="300">
      <c r="A300" s="8">
        <v>107.63</v>
      </c>
      <c r="B300" s="3" t="str">
        <f t="shared" si="1"/>
        <v>#REF!</v>
      </c>
    </row>
    <row r="301">
      <c r="A301" s="8">
        <v>106.0</v>
      </c>
      <c r="B301" s="3" t="str">
        <f t="shared" si="1"/>
        <v>#REF!</v>
      </c>
    </row>
    <row r="302">
      <c r="A302" s="8">
        <v>107.11</v>
      </c>
      <c r="B302" s="3" t="str">
        <f t="shared" si="1"/>
        <v>#REF!</v>
      </c>
    </row>
    <row r="303">
      <c r="A303" s="11">
        <v>-0.32</v>
      </c>
      <c r="B303" s="3" t="str">
        <f t="shared" si="1"/>
        <v>#REF!</v>
      </c>
    </row>
    <row r="304">
      <c r="A304" s="12">
        <v>-0.003</v>
      </c>
      <c r="B304" s="3" t="str">
        <f t="shared" si="1"/>
        <v>#REF!</v>
      </c>
    </row>
    <row r="305">
      <c r="A305" s="17">
        <v>175304.0</v>
      </c>
      <c r="B305" s="3" t="str">
        <f t="shared" si="1"/>
        <v>#REF!</v>
      </c>
    </row>
    <row r="306">
      <c r="A306" s="17">
        <v>303575.0</v>
      </c>
      <c r="B306" s="3" t="str">
        <f t="shared" si="1"/>
        <v>#REF!</v>
      </c>
    </row>
    <row r="307">
      <c r="A307" s="7">
        <v>41547.0</v>
      </c>
      <c r="B307" s="3" t="str">
        <f t="shared" si="1"/>
        <v>#REF!</v>
      </c>
    </row>
    <row r="308">
      <c r="A308" s="8">
        <v>107.43</v>
      </c>
      <c r="B308" s="3" t="str">
        <f t="shared" si="1"/>
        <v>#REF!</v>
      </c>
    </row>
    <row r="309">
      <c r="A309" s="8">
        <v>107.72</v>
      </c>
      <c r="B309" s="3" t="str">
        <f t="shared" si="1"/>
        <v>#REF!</v>
      </c>
    </row>
    <row r="310">
      <c r="A310" s="8">
        <v>106.3</v>
      </c>
      <c r="B310" s="3" t="str">
        <f t="shared" si="1"/>
        <v>#REF!</v>
      </c>
    </row>
    <row r="311">
      <c r="A311" s="8">
        <v>107.43</v>
      </c>
      <c r="B311" s="3" t="str">
        <f t="shared" si="1"/>
        <v>#REF!</v>
      </c>
    </row>
    <row r="312">
      <c r="A312" s="11">
        <v>-0.27</v>
      </c>
      <c r="B312" s="3" t="str">
        <f t="shared" si="1"/>
        <v>#REF!</v>
      </c>
    </row>
    <row r="313">
      <c r="A313" s="12">
        <v>-0.0025</v>
      </c>
      <c r="B313" s="3" t="str">
        <f t="shared" si="1"/>
        <v>#REF!</v>
      </c>
    </row>
    <row r="314">
      <c r="A314" s="17">
        <v>114134.0</v>
      </c>
      <c r="B314" s="3" t="str">
        <f t="shared" si="1"/>
        <v>#REF!</v>
      </c>
    </row>
    <row r="315">
      <c r="A315" s="17">
        <v>294230.0</v>
      </c>
      <c r="B315" s="3" t="str">
        <f t="shared" si="1"/>
        <v>#REF!</v>
      </c>
    </row>
    <row r="316">
      <c r="A316" s="7">
        <v>41544.0</v>
      </c>
      <c r="B316" s="3" t="str">
        <f t="shared" si="1"/>
        <v>#REF!</v>
      </c>
    </row>
    <row r="317">
      <c r="A317" s="8">
        <v>108.17</v>
      </c>
      <c r="B317" s="3" t="str">
        <f t="shared" si="1"/>
        <v>#REF!</v>
      </c>
    </row>
    <row r="318">
      <c r="A318" s="8">
        <v>108.68</v>
      </c>
      <c r="B318" s="3" t="str">
        <f t="shared" si="1"/>
        <v>#REF!</v>
      </c>
    </row>
    <row r="319">
      <c r="A319" s="8">
        <v>107.17</v>
      </c>
      <c r="B319" s="3" t="str">
        <f t="shared" si="1"/>
        <v>#REF!</v>
      </c>
    </row>
    <row r="320">
      <c r="A320" s="8">
        <v>107.7</v>
      </c>
      <c r="B320" s="3" t="str">
        <f t="shared" si="1"/>
        <v>#REF!</v>
      </c>
    </row>
    <row r="321">
      <c r="A321" s="11">
        <v>-0.58</v>
      </c>
      <c r="B321" s="3" t="str">
        <f t="shared" si="1"/>
        <v>#REF!</v>
      </c>
    </row>
    <row r="322">
      <c r="A322" s="12">
        <v>-0.0054</v>
      </c>
      <c r="B322" s="3" t="str">
        <f t="shared" si="1"/>
        <v>#REF!</v>
      </c>
    </row>
    <row r="323">
      <c r="A323" s="17">
        <v>148196.0</v>
      </c>
      <c r="B323" s="3" t="str">
        <f t="shared" si="1"/>
        <v>#REF!</v>
      </c>
    </row>
    <row r="324">
      <c r="A324" s="17">
        <v>291855.0</v>
      </c>
      <c r="B324" s="3" t="str">
        <f t="shared" si="1"/>
        <v>#REF!</v>
      </c>
    </row>
    <row r="325">
      <c r="A325" s="7">
        <v>41543.0</v>
      </c>
      <c r="B325" s="3" t="str">
        <f t="shared" si="1"/>
        <v>#REF!</v>
      </c>
    </row>
    <row r="326">
      <c r="A326" s="8">
        <v>107.19</v>
      </c>
      <c r="B326" s="3" t="str">
        <f t="shared" si="1"/>
        <v>#REF!</v>
      </c>
    </row>
    <row r="327">
      <c r="A327" s="8">
        <v>108.33</v>
      </c>
      <c r="B327" s="3" t="str">
        <f t="shared" si="1"/>
        <v>#REF!</v>
      </c>
    </row>
    <row r="328">
      <c r="A328" s="8">
        <v>107.08</v>
      </c>
      <c r="B328" s="3" t="str">
        <f t="shared" si="1"/>
        <v>#REF!</v>
      </c>
    </row>
    <row r="329">
      <c r="A329" s="8">
        <v>108.28</v>
      </c>
      <c r="B329" s="3" t="str">
        <f t="shared" si="1"/>
        <v>#REF!</v>
      </c>
    </row>
    <row r="330">
      <c r="A330" s="9">
        <f>+0.87</f>
        <v>0.87</v>
      </c>
      <c r="B330" s="3" t="str">
        <f t="shared" si="1"/>
        <v>#REF!</v>
      </c>
    </row>
    <row r="331">
      <c r="A331" s="9">
        <f>+0.81%</f>
        <v>0.0081</v>
      </c>
      <c r="B331" s="3" t="str">
        <f t="shared" si="1"/>
        <v>#REF!</v>
      </c>
    </row>
    <row r="332">
      <c r="A332" s="16">
        <v>118545.0</v>
      </c>
      <c r="B332" s="3" t="str">
        <f t="shared" si="1"/>
        <v>#REF!</v>
      </c>
    </row>
    <row r="333">
      <c r="A333" s="16">
        <v>292751.0</v>
      </c>
      <c r="B333" s="3" t="str">
        <f t="shared" si="1"/>
        <v>#REF!</v>
      </c>
    </row>
    <row r="334">
      <c r="A334" s="7">
        <v>41542.0</v>
      </c>
      <c r="B334" s="3" t="str">
        <f t="shared" si="1"/>
        <v>#REF!</v>
      </c>
    </row>
    <row r="335">
      <c r="A335" s="8">
        <v>107.89</v>
      </c>
      <c r="B335" s="3" t="str">
        <f t="shared" si="1"/>
        <v>#REF!</v>
      </c>
    </row>
    <row r="336">
      <c r="A336" s="8">
        <v>108.98</v>
      </c>
      <c r="B336" s="3" t="str">
        <f t="shared" si="1"/>
        <v>#REF!</v>
      </c>
    </row>
    <row r="337">
      <c r="A337" s="8">
        <v>106.96</v>
      </c>
      <c r="B337" s="3" t="str">
        <f t="shared" si="1"/>
        <v>#REF!</v>
      </c>
    </row>
    <row r="338">
      <c r="A338" s="8">
        <v>107.41</v>
      </c>
      <c r="B338" s="3" t="str">
        <f t="shared" si="1"/>
        <v>#REF!</v>
      </c>
    </row>
    <row r="339">
      <c r="A339" s="11">
        <v>-0.36</v>
      </c>
      <c r="B339" s="3" t="str">
        <f t="shared" si="1"/>
        <v>#REF!</v>
      </c>
    </row>
    <row r="340">
      <c r="A340" s="12">
        <v>-0.0033</v>
      </c>
      <c r="B340" s="3" t="str">
        <f t="shared" si="1"/>
        <v>#REF!</v>
      </c>
    </row>
    <row r="341">
      <c r="A341" s="17">
        <v>201914.0</v>
      </c>
      <c r="B341" s="3" t="str">
        <f t="shared" si="1"/>
        <v>#REF!</v>
      </c>
    </row>
    <row r="342">
      <c r="A342" s="17">
        <v>286614.0</v>
      </c>
      <c r="B342" s="3" t="str">
        <f t="shared" si="1"/>
        <v>#REF!</v>
      </c>
    </row>
    <row r="343">
      <c r="A343" s="7">
        <v>41541.0</v>
      </c>
      <c r="B343" s="3" t="str">
        <f t="shared" si="1"/>
        <v>#REF!</v>
      </c>
    </row>
    <row r="344">
      <c r="A344" s="8">
        <v>107.21</v>
      </c>
      <c r="B344" s="3" t="str">
        <f t="shared" si="1"/>
        <v>#REF!</v>
      </c>
    </row>
    <row r="345">
      <c r="A345" s="8">
        <v>108.04</v>
      </c>
      <c r="B345" s="3" t="str">
        <f t="shared" si="1"/>
        <v>#REF!</v>
      </c>
    </row>
    <row r="346">
      <c r="A346" s="8">
        <v>106.62</v>
      </c>
      <c r="B346" s="3" t="str">
        <f t="shared" si="1"/>
        <v>#REF!</v>
      </c>
    </row>
    <row r="347">
      <c r="A347" s="8">
        <v>107.77</v>
      </c>
      <c r="B347" s="3" t="str">
        <f t="shared" si="1"/>
        <v>#REF!</v>
      </c>
    </row>
    <row r="348">
      <c r="A348" s="9">
        <f>+0.4</f>
        <v>0.4</v>
      </c>
      <c r="B348" s="3" t="str">
        <f t="shared" si="1"/>
        <v>#REF!</v>
      </c>
    </row>
    <row r="349">
      <c r="A349" s="9">
        <f>+0.37%</f>
        <v>0.0037</v>
      </c>
      <c r="B349" s="3" t="str">
        <f t="shared" si="1"/>
        <v>#REF!</v>
      </c>
    </row>
    <row r="350">
      <c r="A350" s="16">
        <v>187704.0</v>
      </c>
      <c r="B350" s="3" t="str">
        <f t="shared" si="1"/>
        <v>#REF!</v>
      </c>
    </row>
    <row r="351">
      <c r="A351" s="16">
        <v>286611.0</v>
      </c>
      <c r="B351" s="3" t="str">
        <f t="shared" si="1"/>
        <v>#REF!</v>
      </c>
    </row>
    <row r="352">
      <c r="A352" s="7">
        <v>41540.0</v>
      </c>
      <c r="B352" s="3" t="str">
        <f t="shared" si="1"/>
        <v>#REF!</v>
      </c>
    </row>
    <row r="353">
      <c r="A353" s="8">
        <v>108.7</v>
      </c>
      <c r="B353" s="3" t="str">
        <f t="shared" si="1"/>
        <v>#REF!</v>
      </c>
    </row>
    <row r="354">
      <c r="A354" s="8">
        <v>108.7</v>
      </c>
      <c r="B354" s="3" t="str">
        <f t="shared" si="1"/>
        <v>#REF!</v>
      </c>
    </row>
    <row r="355">
      <c r="A355" s="8">
        <v>107.05</v>
      </c>
      <c r="B355" s="3" t="str">
        <f t="shared" si="1"/>
        <v>#REF!</v>
      </c>
    </row>
    <row r="356">
      <c r="A356" s="8">
        <v>107.37</v>
      </c>
      <c r="B356" s="3" t="str">
        <f t="shared" si="1"/>
        <v>#REF!</v>
      </c>
    </row>
    <row r="357">
      <c r="A357" s="11">
        <v>-0.96</v>
      </c>
      <c r="B357" s="3" t="str">
        <f t="shared" si="1"/>
        <v>#REF!</v>
      </c>
    </row>
    <row r="358">
      <c r="A358" s="12">
        <v>-0.0089</v>
      </c>
      <c r="B358" s="3" t="str">
        <f t="shared" si="1"/>
        <v>#REF!</v>
      </c>
    </row>
    <row r="359">
      <c r="A359" s="17">
        <v>133385.0</v>
      </c>
      <c r="B359" s="3" t="str">
        <f t="shared" si="1"/>
        <v>#REF!</v>
      </c>
    </row>
    <row r="360">
      <c r="A360" s="17">
        <v>274695.0</v>
      </c>
      <c r="B360" s="3" t="str">
        <f t="shared" si="1"/>
        <v>#REF!</v>
      </c>
    </row>
    <row r="361">
      <c r="A361" s="7">
        <v>41537.0</v>
      </c>
      <c r="B361" s="3" t="str">
        <f t="shared" si="1"/>
        <v>#REF!</v>
      </c>
    </row>
    <row r="362">
      <c r="A362" s="8">
        <v>107.83</v>
      </c>
      <c r="B362" s="3" t="str">
        <f t="shared" si="1"/>
        <v>#REF!</v>
      </c>
    </row>
    <row r="363">
      <c r="A363" s="8">
        <v>108.84</v>
      </c>
      <c r="B363" s="3" t="str">
        <f t="shared" si="1"/>
        <v>#REF!</v>
      </c>
    </row>
    <row r="364">
      <c r="A364" s="8">
        <v>107.68</v>
      </c>
      <c r="B364" s="3" t="str">
        <f t="shared" si="1"/>
        <v>#REF!</v>
      </c>
    </row>
    <row r="365">
      <c r="A365" s="8">
        <v>108.33</v>
      </c>
      <c r="B365" s="3" t="str">
        <f t="shared" si="1"/>
        <v>#REF!</v>
      </c>
    </row>
    <row r="366">
      <c r="A366" s="9">
        <f>+0.34</f>
        <v>0.34</v>
      </c>
      <c r="B366" s="3" t="str">
        <f t="shared" si="1"/>
        <v>#REF!</v>
      </c>
    </row>
    <row r="367">
      <c r="A367" s="9">
        <f>+0.31%</f>
        <v>0.0031</v>
      </c>
      <c r="B367" s="3" t="str">
        <f t="shared" si="1"/>
        <v>#REF!</v>
      </c>
    </row>
    <row r="368">
      <c r="A368" s="16">
        <v>116072.0</v>
      </c>
      <c r="B368" s="3" t="str">
        <f t="shared" si="1"/>
        <v>#REF!</v>
      </c>
    </row>
    <row r="369">
      <c r="A369" s="16">
        <v>273961.0</v>
      </c>
      <c r="B369" s="3" t="str">
        <f t="shared" si="1"/>
        <v>#REF!</v>
      </c>
    </row>
    <row r="370">
      <c r="A370" s="7">
        <v>41536.0</v>
      </c>
      <c r="B370" s="3" t="str">
        <f t="shared" si="1"/>
        <v>#REF!</v>
      </c>
    </row>
    <row r="371">
      <c r="A371" s="8">
        <v>110.02</v>
      </c>
      <c r="B371" s="3" t="str">
        <f t="shared" si="1"/>
        <v>#REF!</v>
      </c>
    </row>
    <row r="372">
      <c r="A372" s="8">
        <v>110.38</v>
      </c>
      <c r="B372" s="3" t="str">
        <f t="shared" si="1"/>
        <v>#REF!</v>
      </c>
    </row>
    <row r="373">
      <c r="A373" s="8">
        <v>107.76</v>
      </c>
      <c r="B373" s="3" t="str">
        <f t="shared" si="1"/>
        <v>#REF!</v>
      </c>
    </row>
    <row r="374">
      <c r="A374" s="8">
        <v>107.99</v>
      </c>
      <c r="B374" s="3" t="str">
        <f t="shared" si="1"/>
        <v>#REF!</v>
      </c>
    </row>
    <row r="375">
      <c r="A375" s="11">
        <v>-1.67</v>
      </c>
      <c r="B375" s="3" t="str">
        <f t="shared" si="1"/>
        <v>#REF!</v>
      </c>
    </row>
    <row r="376">
      <c r="A376" s="12">
        <v>-0.0152</v>
      </c>
      <c r="B376" s="3" t="str">
        <f t="shared" si="1"/>
        <v>#REF!</v>
      </c>
    </row>
    <row r="377">
      <c r="A377" s="17">
        <v>162890.0</v>
      </c>
      <c r="B377" s="3" t="str">
        <f t="shared" si="1"/>
        <v>#REF!</v>
      </c>
    </row>
    <row r="378">
      <c r="A378" s="17">
        <v>274569.0</v>
      </c>
      <c r="B378" s="3" t="str">
        <f t="shared" si="1"/>
        <v>#REF!</v>
      </c>
    </row>
    <row r="379">
      <c r="A379" s="7">
        <v>41535.0</v>
      </c>
      <c r="B379" s="3" t="str">
        <f t="shared" si="1"/>
        <v>#REF!</v>
      </c>
    </row>
    <row r="380">
      <c r="A380" s="8">
        <v>106.92</v>
      </c>
      <c r="B380" s="3" t="str">
        <f t="shared" si="1"/>
        <v>#REF!</v>
      </c>
    </row>
    <row r="381">
      <c r="A381" s="8">
        <v>110.13</v>
      </c>
      <c r="B381" s="3" t="str">
        <f t="shared" si="1"/>
        <v>#REF!</v>
      </c>
    </row>
    <row r="382">
      <c r="A382" s="8">
        <v>106.74</v>
      </c>
      <c r="B382" s="3" t="str">
        <f t="shared" si="1"/>
        <v>#REF!</v>
      </c>
    </row>
    <row r="383">
      <c r="A383" s="8">
        <v>109.66</v>
      </c>
      <c r="B383" s="3" t="str">
        <f t="shared" si="1"/>
        <v>#REF!</v>
      </c>
    </row>
    <row r="384">
      <c r="A384" s="9">
        <f>+2.39</f>
        <v>2.39</v>
      </c>
      <c r="B384" s="3" t="str">
        <f t="shared" si="1"/>
        <v>#REF!</v>
      </c>
    </row>
    <row r="385">
      <c r="A385" s="9">
        <f>+2.23%</f>
        <v>0.0223</v>
      </c>
      <c r="B385" s="3" t="str">
        <f t="shared" si="1"/>
        <v>#REF!</v>
      </c>
    </row>
    <row r="386">
      <c r="A386" s="16">
        <v>179372.0</v>
      </c>
      <c r="B386" s="3" t="str">
        <f t="shared" si="1"/>
        <v>#REF!</v>
      </c>
    </row>
    <row r="387">
      <c r="A387" s="16">
        <v>267467.0</v>
      </c>
      <c r="B387" s="3" t="str">
        <f t="shared" si="1"/>
        <v>#REF!</v>
      </c>
    </row>
    <row r="388">
      <c r="A388" s="7">
        <v>41534.0</v>
      </c>
      <c r="B388" s="3" t="str">
        <f t="shared" si="1"/>
        <v>#REF!</v>
      </c>
    </row>
    <row r="389">
      <c r="A389" s="8">
        <v>108.52</v>
      </c>
      <c r="B389" s="3" t="str">
        <f t="shared" si="1"/>
        <v>#REF!</v>
      </c>
    </row>
    <row r="390">
      <c r="A390" s="8">
        <v>108.96</v>
      </c>
      <c r="B390" s="3" t="str">
        <f t="shared" si="1"/>
        <v>#REF!</v>
      </c>
    </row>
    <row r="391">
      <c r="A391" s="8">
        <v>106.56</v>
      </c>
      <c r="B391" s="3" t="str">
        <f t="shared" si="1"/>
        <v>#REF!</v>
      </c>
    </row>
    <row r="392">
      <c r="A392" s="8">
        <v>107.27</v>
      </c>
      <c r="B392" s="3" t="str">
        <f t="shared" si="1"/>
        <v>#REF!</v>
      </c>
    </row>
    <row r="393">
      <c r="A393" s="11">
        <v>-1.72</v>
      </c>
      <c r="B393" s="3" t="str">
        <f t="shared" si="1"/>
        <v>#REF!</v>
      </c>
    </row>
    <row r="394">
      <c r="A394" s="12">
        <v>-0.0158</v>
      </c>
      <c r="B394" s="3" t="str">
        <f t="shared" si="1"/>
        <v>#REF!</v>
      </c>
    </row>
    <row r="395">
      <c r="A395" s="17">
        <v>190412.0</v>
      </c>
      <c r="B395" s="3" t="str">
        <f t="shared" si="1"/>
        <v>#REF!</v>
      </c>
    </row>
    <row r="396">
      <c r="A396" s="17">
        <v>261347.0</v>
      </c>
      <c r="B396" s="3" t="str">
        <f t="shared" si="1"/>
        <v>#REF!</v>
      </c>
    </row>
    <row r="397">
      <c r="A397" s="7">
        <v>41533.0</v>
      </c>
      <c r="B397" s="3" t="str">
        <f t="shared" si="1"/>
        <v>#REF!</v>
      </c>
    </row>
    <row r="398">
      <c r="A398" s="8">
        <v>109.86</v>
      </c>
      <c r="B398" s="3" t="str">
        <f t="shared" si="1"/>
        <v>#REF!</v>
      </c>
    </row>
    <row r="399">
      <c r="A399" s="8">
        <v>110.14</v>
      </c>
      <c r="B399" s="3" t="str">
        <f t="shared" si="1"/>
        <v>#REF!</v>
      </c>
    </row>
    <row r="400">
      <c r="A400" s="8">
        <v>107.82</v>
      </c>
      <c r="B400" s="3" t="str">
        <f t="shared" si="1"/>
        <v>#REF!</v>
      </c>
    </row>
    <row r="401">
      <c r="A401" s="8">
        <v>108.99</v>
      </c>
      <c r="B401" s="3" t="str">
        <f t="shared" si="1"/>
        <v>#REF!</v>
      </c>
    </row>
    <row r="402">
      <c r="A402" s="11">
        <v>-1.37</v>
      </c>
      <c r="B402" s="3" t="str">
        <f t="shared" si="1"/>
        <v>#REF!</v>
      </c>
    </row>
    <row r="403">
      <c r="A403" s="12">
        <v>-0.0124</v>
      </c>
      <c r="B403" s="3" t="str">
        <f t="shared" si="1"/>
        <v>#REF!</v>
      </c>
    </row>
    <row r="404">
      <c r="A404" s="17">
        <v>209067.0</v>
      </c>
      <c r="B404" s="3" t="str">
        <f t="shared" si="1"/>
        <v>#REF!</v>
      </c>
    </row>
    <row r="405">
      <c r="A405" s="17">
        <v>269679.0</v>
      </c>
      <c r="B405" s="3" t="str">
        <f t="shared" si="1"/>
        <v>#REF!</v>
      </c>
    </row>
    <row r="406">
      <c r="A406" s="7">
        <v>41530.0</v>
      </c>
      <c r="B406" s="3" t="str">
        <f t="shared" si="1"/>
        <v>#REF!</v>
      </c>
    </row>
    <row r="407">
      <c r="A407" s="8">
        <v>110.6</v>
      </c>
      <c r="B407" s="3" t="str">
        <f t="shared" si="1"/>
        <v>#REF!</v>
      </c>
    </row>
    <row r="408">
      <c r="A408" s="8">
        <v>110.6</v>
      </c>
      <c r="B408" s="3" t="str">
        <f t="shared" si="1"/>
        <v>#REF!</v>
      </c>
    </row>
    <row r="409">
      <c r="A409" s="8">
        <v>109.33</v>
      </c>
      <c r="B409" s="3" t="str">
        <f t="shared" si="1"/>
        <v>#REF!</v>
      </c>
    </row>
    <row r="410">
      <c r="A410" s="8">
        <v>110.36</v>
      </c>
      <c r="B410" s="3" t="str">
        <f t="shared" si="1"/>
        <v>#REF!</v>
      </c>
    </row>
    <row r="411">
      <c r="A411" s="11">
        <v>-0.01</v>
      </c>
      <c r="B411" s="3" t="str">
        <f t="shared" si="1"/>
        <v>#REF!</v>
      </c>
    </row>
    <row r="412">
      <c r="A412" s="12">
        <v>-1.0E-4</v>
      </c>
      <c r="B412" s="3" t="str">
        <f t="shared" si="1"/>
        <v>#REF!</v>
      </c>
    </row>
    <row r="413">
      <c r="A413" s="17">
        <v>143777.0</v>
      </c>
      <c r="B413" s="3" t="str">
        <f t="shared" si="1"/>
        <v>#REF!</v>
      </c>
    </row>
    <row r="414">
      <c r="A414" s="17">
        <v>263313.0</v>
      </c>
      <c r="B414" s="3" t="str">
        <f t="shared" si="1"/>
        <v>#REF!</v>
      </c>
    </row>
    <row r="415">
      <c r="A415" s="7">
        <v>41529.0</v>
      </c>
      <c r="B415" s="3" t="str">
        <f t="shared" si="1"/>
        <v>#REF!</v>
      </c>
    </row>
    <row r="416">
      <c r="A416" s="8">
        <v>109.14</v>
      </c>
      <c r="B416" s="3" t="str">
        <f t="shared" si="1"/>
        <v>#REF!</v>
      </c>
    </row>
    <row r="417">
      <c r="A417" s="8">
        <v>110.75</v>
      </c>
      <c r="B417" s="3" t="str">
        <f t="shared" si="1"/>
        <v>#REF!</v>
      </c>
    </row>
    <row r="418">
      <c r="A418" s="8">
        <v>108.91</v>
      </c>
      <c r="B418" s="3" t="str">
        <f t="shared" si="1"/>
        <v>#REF!</v>
      </c>
    </row>
    <row r="419">
      <c r="A419" s="8">
        <v>110.37</v>
      </c>
      <c r="B419" s="3" t="str">
        <f t="shared" si="1"/>
        <v>#REF!</v>
      </c>
    </row>
    <row r="420">
      <c r="A420" s="9">
        <f>+1.24</f>
        <v>1.24</v>
      </c>
      <c r="B420" s="3" t="str">
        <f t="shared" si="1"/>
        <v>#REF!</v>
      </c>
    </row>
    <row r="421">
      <c r="A421" s="9">
        <f>+1.14%</f>
        <v>0.0114</v>
      </c>
      <c r="B421" s="3" t="str">
        <f t="shared" si="1"/>
        <v>#REF!</v>
      </c>
    </row>
    <row r="422">
      <c r="A422" s="16">
        <v>178738.0</v>
      </c>
      <c r="B422" s="3" t="str">
        <f t="shared" si="1"/>
        <v>#REF!</v>
      </c>
    </row>
    <row r="423">
      <c r="A423" s="16">
        <v>253165.0</v>
      </c>
      <c r="B423" s="3" t="str">
        <f t="shared" si="1"/>
        <v>#REF!</v>
      </c>
    </row>
    <row r="424">
      <c r="A424" s="7">
        <v>41528.0</v>
      </c>
      <c r="B424" s="3" t="str">
        <f t="shared" si="1"/>
        <v>#REF!</v>
      </c>
    </row>
    <row r="425">
      <c r="A425" s="8">
        <v>108.81</v>
      </c>
      <c r="B425" s="3" t="str">
        <f t="shared" si="1"/>
        <v>#REF!</v>
      </c>
    </row>
    <row r="426">
      <c r="A426" s="8">
        <v>109.93</v>
      </c>
      <c r="B426" s="3" t="str">
        <f t="shared" si="1"/>
        <v>#REF!</v>
      </c>
    </row>
    <row r="427">
      <c r="A427" s="8">
        <v>108.49</v>
      </c>
      <c r="B427" s="3" t="str">
        <f t="shared" si="1"/>
        <v>#REF!</v>
      </c>
    </row>
    <row r="428">
      <c r="A428" s="8">
        <v>109.13</v>
      </c>
      <c r="B428" s="3" t="str">
        <f t="shared" si="1"/>
        <v>#REF!</v>
      </c>
    </row>
    <row r="429">
      <c r="A429" s="9">
        <f>+0.24</f>
        <v>0.24</v>
      </c>
      <c r="B429" s="3" t="str">
        <f t="shared" si="1"/>
        <v>#REF!</v>
      </c>
    </row>
    <row r="430">
      <c r="A430" s="9">
        <f>+0.22%</f>
        <v>0.0022</v>
      </c>
      <c r="B430" s="3" t="str">
        <f t="shared" si="1"/>
        <v>#REF!</v>
      </c>
    </row>
    <row r="431">
      <c r="A431" s="16">
        <v>158731.0</v>
      </c>
      <c r="B431" s="3" t="str">
        <f t="shared" si="1"/>
        <v>#REF!</v>
      </c>
    </row>
    <row r="432">
      <c r="A432" s="16">
        <v>249605.0</v>
      </c>
      <c r="B432" s="3" t="str">
        <f t="shared" si="1"/>
        <v>#REF!</v>
      </c>
    </row>
    <row r="433">
      <c r="A433" s="7">
        <v>41527.0</v>
      </c>
      <c r="B433" s="3" t="str">
        <f t="shared" si="1"/>
        <v>#REF!</v>
      </c>
    </row>
    <row r="434">
      <c r="A434" s="8">
        <v>110.37</v>
      </c>
      <c r="B434" s="3" t="str">
        <f t="shared" si="1"/>
        <v>#REF!</v>
      </c>
    </row>
    <row r="435">
      <c r="A435" s="8">
        <v>110.91</v>
      </c>
      <c r="B435" s="3" t="str">
        <f t="shared" si="1"/>
        <v>#REF!</v>
      </c>
    </row>
    <row r="436">
      <c r="A436" s="8">
        <v>108.32</v>
      </c>
      <c r="B436" s="3" t="str">
        <f t="shared" si="1"/>
        <v>#REF!</v>
      </c>
    </row>
    <row r="437">
      <c r="A437" s="8">
        <v>108.89</v>
      </c>
      <c r="B437" s="3" t="str">
        <f t="shared" si="1"/>
        <v>#REF!</v>
      </c>
    </row>
    <row r="438">
      <c r="A438" s="11">
        <v>-2.2</v>
      </c>
      <c r="B438" s="3" t="str">
        <f t="shared" si="1"/>
        <v>#REF!</v>
      </c>
    </row>
    <row r="439">
      <c r="A439" s="12">
        <v>-0.0198</v>
      </c>
      <c r="B439" s="3" t="str">
        <f t="shared" si="1"/>
        <v>#REF!</v>
      </c>
    </row>
    <row r="440">
      <c r="A440" s="17">
        <v>176405.0</v>
      </c>
      <c r="B440" s="3" t="str">
        <f t="shared" si="1"/>
        <v>#REF!</v>
      </c>
    </row>
    <row r="441">
      <c r="A441" s="17">
        <v>242951.0</v>
      </c>
      <c r="B441" s="3" t="str">
        <f t="shared" si="1"/>
        <v>#REF!</v>
      </c>
    </row>
    <row r="442">
      <c r="A442" s="7">
        <v>41526.0</v>
      </c>
      <c r="B442" s="3" t="str">
        <f t="shared" si="1"/>
        <v>#REF!</v>
      </c>
    </row>
    <row r="443">
      <c r="A443" s="8">
        <v>112.5</v>
      </c>
      <c r="B443" s="3" t="str">
        <f t="shared" si="1"/>
        <v>#REF!</v>
      </c>
    </row>
    <row r="444">
      <c r="A444" s="8">
        <v>112.84</v>
      </c>
      <c r="B444" s="3" t="str">
        <f t="shared" si="1"/>
        <v>#REF!</v>
      </c>
    </row>
    <row r="445">
      <c r="A445" s="8">
        <v>110.41</v>
      </c>
      <c r="B445" s="3" t="str">
        <f t="shared" si="1"/>
        <v>#REF!</v>
      </c>
    </row>
    <row r="446">
      <c r="A446" s="8">
        <v>111.09</v>
      </c>
      <c r="B446" s="3" t="str">
        <f t="shared" si="1"/>
        <v>#REF!</v>
      </c>
    </row>
    <row r="447">
      <c r="A447" s="11">
        <v>-1.78</v>
      </c>
      <c r="B447" s="3" t="str">
        <f t="shared" si="1"/>
        <v>#REF!</v>
      </c>
    </row>
    <row r="448">
      <c r="A448" s="12">
        <v>-0.0158</v>
      </c>
      <c r="B448" s="3" t="str">
        <f t="shared" si="1"/>
        <v>#REF!</v>
      </c>
    </row>
    <row r="449">
      <c r="A449" s="17">
        <v>203373.0</v>
      </c>
      <c r="B449" s="3" t="str">
        <f t="shared" si="1"/>
        <v>#REF!</v>
      </c>
    </row>
    <row r="450">
      <c r="A450" s="17">
        <v>235133.0</v>
      </c>
      <c r="B450" s="3" t="str">
        <f t="shared" si="1"/>
        <v>#REF!</v>
      </c>
    </row>
    <row r="451">
      <c r="A451" s="7">
        <v>41523.0</v>
      </c>
      <c r="B451" s="3" t="str">
        <f t="shared" si="1"/>
        <v>#REF!</v>
      </c>
    </row>
    <row r="452">
      <c r="A452" s="8">
        <v>112.04</v>
      </c>
      <c r="B452" s="3" t="str">
        <f t="shared" si="1"/>
        <v>#REF!</v>
      </c>
    </row>
    <row r="453">
      <c r="A453" s="8">
        <v>113.28</v>
      </c>
      <c r="B453" s="3" t="str">
        <f t="shared" si="1"/>
        <v>#REF!</v>
      </c>
    </row>
    <row r="454">
      <c r="A454" s="8">
        <v>111.81</v>
      </c>
      <c r="B454" s="3" t="str">
        <f t="shared" si="1"/>
        <v>#REF!</v>
      </c>
    </row>
    <row r="455">
      <c r="A455" s="8">
        <v>112.87</v>
      </c>
      <c r="B455" s="3" t="str">
        <f t="shared" si="1"/>
        <v>#REF!</v>
      </c>
    </row>
    <row r="456">
      <c r="A456" s="9">
        <f>+0.77</f>
        <v>0.77</v>
      </c>
      <c r="B456" s="3" t="str">
        <f t="shared" si="1"/>
        <v>#REF!</v>
      </c>
    </row>
    <row r="457">
      <c r="A457" s="9">
        <f>+0.69%</f>
        <v>0.0069</v>
      </c>
      <c r="B457" s="3" t="str">
        <f t="shared" si="1"/>
        <v>#REF!</v>
      </c>
    </row>
    <row r="458">
      <c r="A458" s="16">
        <v>122731.0</v>
      </c>
      <c r="B458" s="3" t="str">
        <f t="shared" si="1"/>
        <v>#REF!</v>
      </c>
    </row>
    <row r="459">
      <c r="A459" s="16">
        <v>232968.0</v>
      </c>
      <c r="B459" s="3" t="str">
        <f t="shared" si="1"/>
        <v>#REF!</v>
      </c>
    </row>
    <row r="460">
      <c r="A460" s="7">
        <v>41522.0</v>
      </c>
      <c r="B460" s="3" t="str">
        <f t="shared" si="1"/>
        <v>#REF!</v>
      </c>
    </row>
    <row r="461">
      <c r="A461" s="8">
        <v>111.69</v>
      </c>
      <c r="B461" s="3" t="str">
        <f t="shared" si="1"/>
        <v>#REF!</v>
      </c>
    </row>
    <row r="462">
      <c r="A462" s="8">
        <v>112.44</v>
      </c>
      <c r="B462" s="3" t="str">
        <f t="shared" si="1"/>
        <v>#REF!</v>
      </c>
    </row>
    <row r="463">
      <c r="A463" s="8">
        <v>111.34</v>
      </c>
      <c r="B463" s="3" t="str">
        <f t="shared" si="1"/>
        <v>#REF!</v>
      </c>
    </row>
    <row r="464">
      <c r="A464" s="8">
        <v>112.1</v>
      </c>
      <c r="B464" s="3" t="str">
        <f t="shared" si="1"/>
        <v>#REF!</v>
      </c>
    </row>
    <row r="465">
      <c r="A465" s="9">
        <f>+0.35</f>
        <v>0.35</v>
      </c>
      <c r="B465" s="3" t="str">
        <f t="shared" si="1"/>
        <v>#REF!</v>
      </c>
    </row>
    <row r="466">
      <c r="A466" s="9">
        <f>+0.31%</f>
        <v>0.0031</v>
      </c>
      <c r="B466" s="3" t="str">
        <f t="shared" si="1"/>
        <v>#REF!</v>
      </c>
    </row>
    <row r="467">
      <c r="A467" s="16">
        <v>126521.0</v>
      </c>
      <c r="B467" s="3" t="str">
        <f t="shared" si="1"/>
        <v>#REF!</v>
      </c>
    </row>
    <row r="468">
      <c r="A468" s="16">
        <v>226911.0</v>
      </c>
      <c r="B468" s="3" t="str">
        <f t="shared" si="1"/>
        <v>#REF!</v>
      </c>
    </row>
    <row r="469">
      <c r="A469" s="7">
        <v>41521.0</v>
      </c>
      <c r="B469" s="3" t="str">
        <f t="shared" si="1"/>
        <v>#REF!</v>
      </c>
    </row>
    <row r="470">
      <c r="A470" s="8">
        <v>112.25</v>
      </c>
      <c r="B470" s="3" t="str">
        <f t="shared" si="1"/>
        <v>#REF!</v>
      </c>
    </row>
    <row r="471">
      <c r="A471" s="8">
        <v>112.51</v>
      </c>
      <c r="B471" s="3" t="str">
        <f t="shared" si="1"/>
        <v>#REF!</v>
      </c>
    </row>
    <row r="472">
      <c r="A472" s="8">
        <v>111.08</v>
      </c>
      <c r="B472" s="3" t="str">
        <f t="shared" si="1"/>
        <v>#REF!</v>
      </c>
    </row>
    <row r="473">
      <c r="A473" s="8">
        <v>111.75</v>
      </c>
      <c r="B473" s="3" t="str">
        <f t="shared" si="1"/>
        <v>#REF!</v>
      </c>
    </row>
    <row r="474">
      <c r="A474" s="11">
        <v>-0.48</v>
      </c>
      <c r="B474" s="3" t="str">
        <f t="shared" si="1"/>
        <v>#REF!</v>
      </c>
    </row>
    <row r="475">
      <c r="A475" s="12">
        <v>-0.0043</v>
      </c>
      <c r="B475" s="3" t="str">
        <f t="shared" si="1"/>
        <v>#REF!</v>
      </c>
    </row>
    <row r="476">
      <c r="A476" s="17">
        <v>143955.0</v>
      </c>
      <c r="B476" s="3" t="str">
        <f t="shared" si="1"/>
        <v>#REF!</v>
      </c>
    </row>
    <row r="477">
      <c r="A477" s="17">
        <v>229802.0</v>
      </c>
      <c r="B477" s="3" t="str">
        <f t="shared" si="1"/>
        <v>#REF!</v>
      </c>
    </row>
    <row r="478">
      <c r="A478" s="7">
        <v>41520.0</v>
      </c>
      <c r="B478" s="3" t="str">
        <f t="shared" si="1"/>
        <v>#REF!</v>
      </c>
    </row>
    <row r="479">
      <c r="A479" s="8">
        <v>111.14</v>
      </c>
      <c r="B479" s="3" t="str">
        <f t="shared" si="1"/>
        <v>#REF!</v>
      </c>
    </row>
    <row r="480">
      <c r="A480" s="8">
        <v>112.46</v>
      </c>
      <c r="B480" s="3" t="str">
        <f t="shared" si="1"/>
        <v>#REF!</v>
      </c>
    </row>
    <row r="481">
      <c r="A481" s="8">
        <v>110.87</v>
      </c>
      <c r="B481" s="3" t="str">
        <f t="shared" si="1"/>
        <v>#REF!</v>
      </c>
    </row>
    <row r="482">
      <c r="A482" s="8">
        <v>112.23</v>
      </c>
      <c r="B482" s="3" t="str">
        <f t="shared" si="1"/>
        <v>#REF!</v>
      </c>
    </row>
    <row r="483">
      <c r="A483" s="9">
        <f>+1.11</f>
        <v>1.11</v>
      </c>
      <c r="B483" s="3" t="str">
        <f t="shared" si="1"/>
        <v>#REF!</v>
      </c>
    </row>
    <row r="484">
      <c r="A484" s="9">
        <f>+1%</f>
        <v>0.01</v>
      </c>
      <c r="B484" s="3" t="str">
        <f t="shared" si="1"/>
        <v>#REF!</v>
      </c>
    </row>
    <row r="485">
      <c r="A485" s="16">
        <v>143511.0</v>
      </c>
      <c r="B485" s="3" t="str">
        <f t="shared" si="1"/>
        <v>#REF!</v>
      </c>
    </row>
    <row r="486">
      <c r="A486" s="16">
        <v>233831.0</v>
      </c>
      <c r="B486" s="3" t="str">
        <f t="shared" si="1"/>
        <v>#REF!</v>
      </c>
    </row>
    <row r="487">
      <c r="A487" s="7">
        <v>41519.0</v>
      </c>
      <c r="B487" s="3" t="str">
        <f t="shared" si="1"/>
        <v>#REF!</v>
      </c>
    </row>
    <row r="488">
      <c r="A488" s="8">
        <v>110.8</v>
      </c>
      <c r="B488" s="3" t="str">
        <f t="shared" si="1"/>
        <v>#REF!</v>
      </c>
    </row>
    <row r="489">
      <c r="A489" s="8">
        <v>111.44</v>
      </c>
      <c r="B489" s="3" t="str">
        <f t="shared" si="1"/>
        <v>#REF!</v>
      </c>
    </row>
    <row r="490">
      <c r="A490" s="8">
        <v>109.26</v>
      </c>
      <c r="B490" s="3" t="str">
        <f t="shared" si="1"/>
        <v>#REF!</v>
      </c>
    </row>
    <row r="491">
      <c r="A491" s="8">
        <v>111.12</v>
      </c>
      <c r="B491" s="3" t="str">
        <f t="shared" si="1"/>
        <v>#REF!</v>
      </c>
    </row>
    <row r="492">
      <c r="A492" s="9">
        <f>+0.13</f>
        <v>0.13</v>
      </c>
      <c r="B492" s="3" t="str">
        <f t="shared" si="1"/>
        <v>#REF!</v>
      </c>
    </row>
    <row r="493">
      <c r="A493" s="9">
        <f>+0.12%</f>
        <v>0.0012</v>
      </c>
      <c r="B493" s="3" t="str">
        <f t="shared" si="1"/>
        <v>#REF!</v>
      </c>
    </row>
    <row r="494">
      <c r="A494" s="16">
        <v>48571.0</v>
      </c>
      <c r="B494" s="3" t="str">
        <f t="shared" si="1"/>
        <v>#REF!</v>
      </c>
    </row>
    <row r="495">
      <c r="A495" s="16">
        <v>227753.0</v>
      </c>
      <c r="B495" s="3" t="str">
        <f t="shared" si="1"/>
        <v>#REF!</v>
      </c>
    </row>
    <row r="496">
      <c r="A496" s="7">
        <v>41516.0</v>
      </c>
      <c r="B496" s="3" t="str">
        <f t="shared" si="1"/>
        <v>#REF!</v>
      </c>
    </row>
    <row r="497">
      <c r="A497" s="8">
        <v>111.41</v>
      </c>
      <c r="B497" s="3" t="str">
        <f t="shared" si="1"/>
        <v>#REF!</v>
      </c>
    </row>
    <row r="498">
      <c r="A498" s="8">
        <v>112.45</v>
      </c>
      <c r="B498" s="3" t="str">
        <f t="shared" si="1"/>
        <v>#REF!</v>
      </c>
    </row>
    <row r="499">
      <c r="A499" s="8">
        <v>110.67</v>
      </c>
      <c r="B499" s="3" t="str">
        <f t="shared" si="1"/>
        <v>#REF!</v>
      </c>
    </row>
    <row r="500">
      <c r="A500" s="8">
        <v>110.99</v>
      </c>
      <c r="B500" s="3" t="str">
        <f t="shared" si="1"/>
        <v>#REF!</v>
      </c>
    </row>
    <row r="501">
      <c r="A501" s="11">
        <v>-1.38</v>
      </c>
      <c r="B501" s="3" t="str">
        <f t="shared" si="1"/>
        <v>#REF!</v>
      </c>
    </row>
    <row r="502">
      <c r="A502" s="12">
        <v>-0.0123</v>
      </c>
      <c r="B502" s="3" t="str">
        <f t="shared" si="1"/>
        <v>#REF!</v>
      </c>
    </row>
    <row r="503">
      <c r="A503" s="17">
        <v>139647.0</v>
      </c>
      <c r="B503" s="3" t="str">
        <f t="shared" si="1"/>
        <v>#REF!</v>
      </c>
    </row>
    <row r="504">
      <c r="A504" s="17">
        <v>223826.0</v>
      </c>
      <c r="B504" s="3" t="str">
        <f t="shared" si="1"/>
        <v>#REF!</v>
      </c>
    </row>
    <row r="505">
      <c r="A505" s="7">
        <v>41515.0</v>
      </c>
      <c r="B505" s="3" t="str">
        <f t="shared" si="1"/>
        <v>#REF!</v>
      </c>
    </row>
    <row r="506">
      <c r="A506" s="8">
        <v>113.1</v>
      </c>
      <c r="B506" s="3" t="str">
        <f t="shared" si="1"/>
        <v>#REF!</v>
      </c>
    </row>
    <row r="507">
      <c r="A507" s="8">
        <v>114.02</v>
      </c>
      <c r="B507" s="3" t="str">
        <f t="shared" si="1"/>
        <v>#REF!</v>
      </c>
    </row>
    <row r="508">
      <c r="A508" s="8">
        <v>111.5</v>
      </c>
      <c r="B508" s="3" t="str">
        <f t="shared" si="1"/>
        <v>#REF!</v>
      </c>
    </row>
    <row r="509">
      <c r="A509" s="8">
        <v>112.37</v>
      </c>
      <c r="B509" s="3" t="str">
        <f t="shared" si="1"/>
        <v>#REF!</v>
      </c>
    </row>
    <row r="510">
      <c r="A510" s="11">
        <v>-1.39</v>
      </c>
      <c r="B510" s="3" t="str">
        <f t="shared" si="1"/>
        <v>#REF!</v>
      </c>
    </row>
    <row r="511">
      <c r="A511" s="12">
        <v>-0.0122</v>
      </c>
      <c r="B511" s="3" t="str">
        <f t="shared" si="1"/>
        <v>#REF!</v>
      </c>
    </row>
    <row r="512">
      <c r="A512" s="17">
        <v>175624.0</v>
      </c>
      <c r="B512" s="3" t="str">
        <f t="shared" si="1"/>
        <v>#REF!</v>
      </c>
    </row>
    <row r="513">
      <c r="A513" s="17">
        <v>220837.0</v>
      </c>
      <c r="B513" s="3" t="str">
        <f t="shared" si="1"/>
        <v>#REF!</v>
      </c>
    </row>
    <row r="514">
      <c r="A514" s="7">
        <v>41514.0</v>
      </c>
      <c r="B514" s="3" t="str">
        <f t="shared" si="1"/>
        <v>#REF!</v>
      </c>
    </row>
    <row r="515">
      <c r="A515" s="8">
        <v>111.93</v>
      </c>
      <c r="B515" s="3" t="str">
        <f t="shared" si="1"/>
        <v>#REF!</v>
      </c>
    </row>
    <row r="516">
      <c r="A516" s="8">
        <v>114.44</v>
      </c>
      <c r="B516" s="3" t="str">
        <f t="shared" si="1"/>
        <v>#REF!</v>
      </c>
    </row>
    <row r="517">
      <c r="A517" s="8">
        <v>111.93</v>
      </c>
      <c r="B517" s="3" t="str">
        <f t="shared" si="1"/>
        <v>#REF!</v>
      </c>
    </row>
    <row r="518">
      <c r="A518" s="8">
        <v>113.76</v>
      </c>
      <c r="B518" s="3" t="str">
        <f t="shared" si="1"/>
        <v>#REF!</v>
      </c>
    </row>
    <row r="519">
      <c r="A519" s="9">
        <f>+1.89</f>
        <v>1.89</v>
      </c>
      <c r="B519" s="3" t="str">
        <f t="shared" si="1"/>
        <v>#REF!</v>
      </c>
    </row>
    <row r="520">
      <c r="A520" s="9">
        <f>+1.69%</f>
        <v>0.0169</v>
      </c>
      <c r="B520" s="3" t="str">
        <f t="shared" si="1"/>
        <v>#REF!</v>
      </c>
    </row>
    <row r="521">
      <c r="A521" s="16">
        <v>199845.0</v>
      </c>
      <c r="B521" s="3" t="str">
        <f t="shared" si="1"/>
        <v>#REF!</v>
      </c>
    </row>
    <row r="522">
      <c r="A522" s="16">
        <v>220710.0</v>
      </c>
      <c r="B522" s="3" t="str">
        <f t="shared" si="1"/>
        <v>#REF!</v>
      </c>
    </row>
    <row r="523">
      <c r="A523" s="7">
        <v>41513.0</v>
      </c>
      <c r="B523" s="3" t="str">
        <f t="shared" si="1"/>
        <v>#REF!</v>
      </c>
    </row>
    <row r="524">
      <c r="A524" s="8">
        <v>108.61</v>
      </c>
      <c r="B524" s="3" t="str">
        <f t="shared" si="1"/>
        <v>#REF!</v>
      </c>
    </row>
    <row r="525">
      <c r="A525" s="8">
        <v>112.62</v>
      </c>
      <c r="B525" s="3" t="str">
        <f t="shared" si="1"/>
        <v>#REF!</v>
      </c>
    </row>
    <row r="526">
      <c r="A526" s="8">
        <v>108.5</v>
      </c>
      <c r="B526" s="3" t="str">
        <f t="shared" si="1"/>
        <v>#REF!</v>
      </c>
    </row>
    <row r="527">
      <c r="A527" s="8">
        <v>111.87</v>
      </c>
      <c r="B527" s="3" t="str">
        <f t="shared" si="1"/>
        <v>#REF!</v>
      </c>
    </row>
    <row r="528">
      <c r="A528" s="9">
        <f>+3.3</f>
        <v>3.3</v>
      </c>
      <c r="B528" s="3" t="str">
        <f t="shared" si="1"/>
        <v>#REF!</v>
      </c>
    </row>
    <row r="529">
      <c r="A529" s="9">
        <f>+3.04%</f>
        <v>0.0304</v>
      </c>
      <c r="B529" s="3" t="str">
        <f t="shared" si="1"/>
        <v>#REF!</v>
      </c>
    </row>
    <row r="530">
      <c r="A530" s="16">
        <v>194562.0</v>
      </c>
      <c r="B530" s="3" t="str">
        <f t="shared" si="1"/>
        <v>#REF!</v>
      </c>
    </row>
    <row r="531">
      <c r="A531" s="16">
        <v>222177.0</v>
      </c>
      <c r="B531" s="3" t="str">
        <f t="shared" si="1"/>
        <v>#REF!</v>
      </c>
    </row>
    <row r="532">
      <c r="A532" s="7">
        <v>41512.0</v>
      </c>
      <c r="B532" s="3" t="str">
        <f t="shared" si="1"/>
        <v>#REF!</v>
      </c>
    </row>
    <row r="533">
      <c r="A533" s="8">
        <v>109.1</v>
      </c>
      <c r="B533" s="3" t="str">
        <f t="shared" si="1"/>
        <v>#REF!</v>
      </c>
    </row>
    <row r="534">
      <c r="A534" s="8">
        <v>109.5</v>
      </c>
      <c r="B534" s="3" t="str">
        <f t="shared" si="1"/>
        <v>#REF!</v>
      </c>
    </row>
    <row r="535">
      <c r="A535" s="8">
        <v>108.4</v>
      </c>
      <c r="B535" s="3" t="str">
        <f t="shared" si="1"/>
        <v>#REF!</v>
      </c>
    </row>
    <row r="536">
      <c r="A536" s="8">
        <v>108.57</v>
      </c>
      <c r="B536" s="3" t="str">
        <f t="shared" si="1"/>
        <v>#REF!</v>
      </c>
    </row>
    <row r="537">
      <c r="A537" s="11">
        <v>-0.32</v>
      </c>
      <c r="B537" s="3" t="str">
        <f t="shared" si="1"/>
        <v>#REF!</v>
      </c>
    </row>
    <row r="538">
      <c r="A538" s="12">
        <v>-0.0029</v>
      </c>
      <c r="B538" s="3" t="str">
        <f t="shared" si="1"/>
        <v>#REF!</v>
      </c>
    </row>
    <row r="539">
      <c r="A539" s="17">
        <v>46705.0</v>
      </c>
      <c r="B539" s="3" t="str">
        <f t="shared" si="1"/>
        <v>#REF!</v>
      </c>
    </row>
    <row r="540">
      <c r="A540" s="17">
        <v>215902.0</v>
      </c>
      <c r="B540" s="3" t="str">
        <f t="shared" si="1"/>
        <v>#REF!</v>
      </c>
    </row>
    <row r="541">
      <c r="A541" s="7">
        <v>41509.0</v>
      </c>
      <c r="B541" s="3" t="str">
        <f t="shared" si="1"/>
        <v>#REF!</v>
      </c>
    </row>
    <row r="542">
      <c r="A542" s="8">
        <v>108.04</v>
      </c>
      <c r="B542" s="3" t="str">
        <f t="shared" si="1"/>
        <v>#REF!</v>
      </c>
    </row>
    <row r="543">
      <c r="A543" s="8">
        <v>109.16</v>
      </c>
      <c r="B543" s="3" t="str">
        <f t="shared" si="1"/>
        <v>#REF!</v>
      </c>
    </row>
    <row r="544">
      <c r="A544" s="8">
        <v>107.9</v>
      </c>
      <c r="B544" s="3" t="str">
        <f t="shared" si="1"/>
        <v>#REF!</v>
      </c>
    </row>
    <row r="545">
      <c r="A545" s="8">
        <v>108.89</v>
      </c>
      <c r="B545" s="3" t="str">
        <f t="shared" si="1"/>
        <v>#REF!</v>
      </c>
    </row>
    <row r="546">
      <c r="A546" s="9">
        <f>+0.86</f>
        <v>0.86</v>
      </c>
      <c r="B546" s="3" t="str">
        <f t="shared" si="1"/>
        <v>#REF!</v>
      </c>
    </row>
    <row r="547">
      <c r="A547" s="9">
        <f>+0.8%</f>
        <v>0.008</v>
      </c>
      <c r="B547" s="3" t="str">
        <f t="shared" si="1"/>
        <v>#REF!</v>
      </c>
    </row>
    <row r="548">
      <c r="A548" s="16">
        <v>124832.0</v>
      </c>
      <c r="B548" s="3" t="str">
        <f t="shared" si="1"/>
        <v>#REF!</v>
      </c>
    </row>
    <row r="549">
      <c r="A549" s="16">
        <v>217385.0</v>
      </c>
      <c r="B549" s="3" t="str">
        <f t="shared" si="1"/>
        <v>#REF!</v>
      </c>
    </row>
    <row r="550">
      <c r="A550" s="7">
        <v>41508.0</v>
      </c>
      <c r="B550" s="3" t="str">
        <f t="shared" si="1"/>
        <v>#REF!</v>
      </c>
    </row>
    <row r="551">
      <c r="A551" s="8">
        <v>107.7</v>
      </c>
      <c r="B551" s="3" t="str">
        <f t="shared" si="1"/>
        <v>#REF!</v>
      </c>
    </row>
    <row r="552">
      <c r="A552" s="8">
        <v>108.33</v>
      </c>
      <c r="B552" s="3" t="str">
        <f t="shared" si="1"/>
        <v>#REF!</v>
      </c>
    </row>
    <row r="553">
      <c r="A553" s="8">
        <v>107.53</v>
      </c>
      <c r="B553" s="3" t="str">
        <f t="shared" si="1"/>
        <v>#REF!</v>
      </c>
    </row>
    <row r="554">
      <c r="A554" s="8">
        <v>108.03</v>
      </c>
      <c r="B554" s="3" t="str">
        <f t="shared" si="1"/>
        <v>#REF!</v>
      </c>
    </row>
    <row r="555">
      <c r="A555" s="9">
        <f>+0.1</f>
        <v>0.1</v>
      </c>
      <c r="B555" s="3" t="str">
        <f t="shared" si="1"/>
        <v>#REF!</v>
      </c>
    </row>
    <row r="556">
      <c r="A556" s="9">
        <f>+0.09%</f>
        <v>0.0009</v>
      </c>
      <c r="B556" s="3" t="str">
        <f t="shared" si="1"/>
        <v>#REF!</v>
      </c>
    </row>
    <row r="557">
      <c r="A557" s="16">
        <v>95244.0</v>
      </c>
      <c r="B557" s="3" t="str">
        <f t="shared" si="1"/>
        <v>#REF!</v>
      </c>
    </row>
    <row r="558">
      <c r="A558" s="16">
        <v>211218.0</v>
      </c>
      <c r="B558" s="3" t="str">
        <f t="shared" si="1"/>
        <v>#REF!</v>
      </c>
    </row>
    <row r="559">
      <c r="A559" s="7">
        <v>41507.0</v>
      </c>
      <c r="B559" s="3" t="str">
        <f t="shared" si="1"/>
        <v>#REF!</v>
      </c>
    </row>
    <row r="560">
      <c r="A560" s="8">
        <v>108.09</v>
      </c>
      <c r="B560" s="3" t="str">
        <f t="shared" si="1"/>
        <v>#REF!</v>
      </c>
    </row>
    <row r="561">
      <c r="A561" s="8">
        <v>108.27</v>
      </c>
      <c r="B561" s="3" t="str">
        <f t="shared" si="1"/>
        <v>#REF!</v>
      </c>
    </row>
    <row r="562">
      <c r="A562" s="8">
        <v>107.44</v>
      </c>
      <c r="B562" s="3" t="str">
        <f t="shared" si="1"/>
        <v>#REF!</v>
      </c>
    </row>
    <row r="563">
      <c r="A563" s="8">
        <v>107.93</v>
      </c>
      <c r="B563" s="3" t="str">
        <f t="shared" si="1"/>
        <v>#REF!</v>
      </c>
    </row>
    <row r="564">
      <c r="A564" s="11">
        <v>-0.29</v>
      </c>
      <c r="B564" s="3" t="str">
        <f t="shared" si="1"/>
        <v>#REF!</v>
      </c>
    </row>
    <row r="565">
      <c r="A565" s="12">
        <v>-0.0027</v>
      </c>
      <c r="B565" s="3" t="str">
        <f t="shared" si="1"/>
        <v>#REF!</v>
      </c>
    </row>
    <row r="566">
      <c r="A566" s="17">
        <v>107580.0</v>
      </c>
      <c r="B566" s="3" t="str">
        <f t="shared" si="1"/>
        <v>#REF!</v>
      </c>
    </row>
    <row r="567">
      <c r="A567" s="17">
        <v>210856.0</v>
      </c>
      <c r="B567" s="3" t="str">
        <f t="shared" si="1"/>
        <v>#REF!</v>
      </c>
    </row>
    <row r="568">
      <c r="A568" s="7">
        <v>41506.0</v>
      </c>
      <c r="B568" s="3" t="str">
        <f t="shared" si="1"/>
        <v>#REF!</v>
      </c>
    </row>
    <row r="569">
      <c r="A569" s="8">
        <v>107.96</v>
      </c>
      <c r="B569" s="3" t="str">
        <f t="shared" si="1"/>
        <v>#REF!</v>
      </c>
    </row>
    <row r="570">
      <c r="A570" s="8">
        <v>108.84</v>
      </c>
      <c r="B570" s="3" t="str">
        <f t="shared" si="1"/>
        <v>#REF!</v>
      </c>
    </row>
    <row r="571">
      <c r="A571" s="8">
        <v>106.94</v>
      </c>
      <c r="B571" s="3" t="str">
        <f t="shared" si="1"/>
        <v>#REF!</v>
      </c>
    </row>
    <row r="572">
      <c r="A572" s="8">
        <v>108.22</v>
      </c>
      <c r="B572" s="3" t="str">
        <f t="shared" si="1"/>
        <v>#REF!</v>
      </c>
    </row>
    <row r="573">
      <c r="A573" s="9">
        <f>+0.13</f>
        <v>0.13</v>
      </c>
      <c r="B573" s="3" t="str">
        <f t="shared" si="1"/>
        <v>#REF!</v>
      </c>
    </row>
    <row r="574">
      <c r="A574" s="9">
        <f>+0.12%</f>
        <v>0.0012</v>
      </c>
      <c r="B574" s="3" t="str">
        <f t="shared" si="1"/>
        <v>#REF!</v>
      </c>
    </row>
    <row r="575">
      <c r="A575" s="16">
        <v>125092.0</v>
      </c>
      <c r="B575" s="3" t="str">
        <f t="shared" si="1"/>
        <v>#REF!</v>
      </c>
    </row>
    <row r="576">
      <c r="A576" s="16">
        <v>214998.0</v>
      </c>
      <c r="B576" s="3" t="str">
        <f t="shared" si="1"/>
        <v>#REF!</v>
      </c>
    </row>
    <row r="577">
      <c r="A577" s="7">
        <v>41505.0</v>
      </c>
      <c r="B577" s="3" t="str">
        <f t="shared" si="1"/>
        <v>#REF!</v>
      </c>
    </row>
    <row r="578">
      <c r="A578" s="8">
        <v>108.48</v>
      </c>
      <c r="B578" s="3" t="str">
        <f t="shared" si="1"/>
        <v>#REF!</v>
      </c>
    </row>
    <row r="579">
      <c r="A579" s="8">
        <v>108.94</v>
      </c>
      <c r="B579" s="3" t="str">
        <f t="shared" si="1"/>
        <v>#REF!</v>
      </c>
    </row>
    <row r="580">
      <c r="A580" s="8">
        <v>107.77</v>
      </c>
      <c r="B580" s="3" t="str">
        <f t="shared" si="1"/>
        <v>#REF!</v>
      </c>
    </row>
    <row r="581">
      <c r="A581" s="8">
        <v>108.09</v>
      </c>
      <c r="B581" s="3" t="str">
        <f t="shared" si="1"/>
        <v>#REF!</v>
      </c>
    </row>
    <row r="582">
      <c r="A582" s="11">
        <v>-0.37</v>
      </c>
      <c r="B582" s="3" t="str">
        <f t="shared" si="1"/>
        <v>#REF!</v>
      </c>
    </row>
    <row r="583">
      <c r="A583" s="12">
        <v>-0.0034</v>
      </c>
      <c r="B583" s="3" t="str">
        <f t="shared" si="1"/>
        <v>#REF!</v>
      </c>
    </row>
    <row r="584">
      <c r="A584" s="17">
        <v>111935.0</v>
      </c>
      <c r="B584" s="3" t="str">
        <f t="shared" si="1"/>
        <v>#REF!</v>
      </c>
    </row>
    <row r="585">
      <c r="A585" s="17">
        <v>213154.0</v>
      </c>
      <c r="B585" s="3" t="str">
        <f t="shared" si="1"/>
        <v>#REF!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41535</v>
      </c>
      <c r="C3" s="3">
        <v>106.11</v>
      </c>
      <c r="D3" s="3">
        <v>109.24</v>
      </c>
      <c r="E3" s="3">
        <v>105.95</v>
      </c>
      <c r="F3" s="3">
        <v>108.79</v>
      </c>
      <c r="G3" s="3">
        <v>2.35</v>
      </c>
      <c r="H3" s="3">
        <v>0.022099999999999998</v>
      </c>
      <c r="I3" s="15">
        <v>81636.0</v>
      </c>
      <c r="J3" s="15">
        <v>113288.0</v>
      </c>
    </row>
    <row r="4">
      <c r="A4" s="4" t="s">
        <v>4</v>
      </c>
      <c r="B4" s="5">
        <f t="shared" si="1"/>
        <v>41536</v>
      </c>
      <c r="C4" s="3">
        <v>109.16</v>
      </c>
      <c r="D4" s="3">
        <v>109.52</v>
      </c>
      <c r="E4" s="3">
        <v>107.0</v>
      </c>
      <c r="F4" s="3">
        <v>107.21</v>
      </c>
      <c r="G4" s="3">
        <v>-1.58</v>
      </c>
      <c r="H4" s="6">
        <v>-0.0145</v>
      </c>
      <c r="I4" s="15">
        <v>58611.0</v>
      </c>
      <c r="J4" s="15">
        <v>117745.0</v>
      </c>
    </row>
    <row r="5">
      <c r="A5" s="4" t="s">
        <v>5</v>
      </c>
      <c r="B5" s="5">
        <f t="shared" si="1"/>
        <v>41537</v>
      </c>
      <c r="C5" s="3">
        <v>107.03</v>
      </c>
      <c r="D5" s="3">
        <v>108.03</v>
      </c>
      <c r="E5" s="3">
        <v>106.95</v>
      </c>
      <c r="F5" s="3">
        <v>107.47</v>
      </c>
      <c r="G5" s="3">
        <v>0.26</v>
      </c>
      <c r="H5" s="3">
        <v>0.0024</v>
      </c>
      <c r="I5" s="15">
        <v>42186.0</v>
      </c>
      <c r="J5" s="15">
        <v>118148.0</v>
      </c>
    </row>
    <row r="6">
      <c r="A6" s="4" t="s">
        <v>6</v>
      </c>
      <c r="B6" s="5">
        <f t="shared" si="1"/>
        <v>41540</v>
      </c>
      <c r="C6" s="3">
        <v>107.43</v>
      </c>
      <c r="D6" s="3">
        <v>107.76</v>
      </c>
      <c r="E6" s="3">
        <v>106.31</v>
      </c>
      <c r="F6" s="3">
        <v>106.61</v>
      </c>
      <c r="G6" s="3">
        <v>-0.86</v>
      </c>
      <c r="H6" s="6">
        <v>-0.008</v>
      </c>
      <c r="I6" s="15">
        <v>43233.0</v>
      </c>
      <c r="J6" s="15">
        <v>117467.0</v>
      </c>
    </row>
    <row r="7">
      <c r="A7" s="4" t="s">
        <v>7</v>
      </c>
      <c r="B7" s="5">
        <f t="shared" si="1"/>
        <v>41541</v>
      </c>
      <c r="C7" s="3">
        <v>106.41</v>
      </c>
      <c r="D7" s="3">
        <v>107.19</v>
      </c>
      <c r="E7" s="3">
        <v>105.84</v>
      </c>
      <c r="F7" s="3">
        <v>106.93</v>
      </c>
      <c r="G7" s="3">
        <v>0.32</v>
      </c>
      <c r="H7" s="3">
        <v>0.003</v>
      </c>
      <c r="I7" s="15">
        <v>72092.0</v>
      </c>
      <c r="J7" s="15">
        <v>119253.0</v>
      </c>
    </row>
    <row r="8">
      <c r="A8" s="4" t="s">
        <v>8</v>
      </c>
      <c r="B8" s="5">
        <f t="shared" si="1"/>
        <v>41542</v>
      </c>
      <c r="C8" s="3">
        <v>107.07</v>
      </c>
      <c r="D8" s="3">
        <v>107.97</v>
      </c>
      <c r="E8" s="3">
        <v>106.05</v>
      </c>
      <c r="F8" s="3">
        <v>106.51</v>
      </c>
      <c r="G8" s="3">
        <v>-0.42</v>
      </c>
      <c r="H8" s="6">
        <v>-0.0039</v>
      </c>
      <c r="I8" s="15">
        <v>92751.0</v>
      </c>
      <c r="J8" s="15">
        <v>122082.0</v>
      </c>
    </row>
    <row r="9">
      <c r="A9" s="4" t="s">
        <v>9</v>
      </c>
      <c r="B9" s="5">
        <f t="shared" si="1"/>
        <v>41543</v>
      </c>
      <c r="C9" s="3">
        <v>106.25</v>
      </c>
      <c r="D9" s="3">
        <v>107.42</v>
      </c>
      <c r="E9" s="3">
        <v>106.2</v>
      </c>
      <c r="F9" s="3">
        <v>107.37</v>
      </c>
      <c r="G9" s="3">
        <v>0.86</v>
      </c>
      <c r="H9" s="3">
        <v>0.008100000000000001</v>
      </c>
      <c r="I9" s="15">
        <v>45406.0</v>
      </c>
      <c r="J9" s="15">
        <v>125234.0</v>
      </c>
    </row>
    <row r="10">
      <c r="A10" s="7">
        <v>41535.0</v>
      </c>
      <c r="B10" s="5">
        <f t="shared" si="1"/>
        <v>41544</v>
      </c>
      <c r="C10" s="3">
        <v>107.1</v>
      </c>
      <c r="D10" s="3">
        <v>107.74</v>
      </c>
      <c r="E10" s="3">
        <v>106.27</v>
      </c>
      <c r="F10" s="3">
        <v>106.78</v>
      </c>
      <c r="G10" s="3">
        <v>-0.59</v>
      </c>
      <c r="H10" s="6">
        <v>-0.0055</v>
      </c>
      <c r="I10" s="15">
        <v>53867.0</v>
      </c>
      <c r="J10" s="15">
        <v>128244.0</v>
      </c>
    </row>
    <row r="11">
      <c r="A11" s="8">
        <v>106.11</v>
      </c>
      <c r="B11" s="5">
        <f t="shared" si="1"/>
        <v>41547</v>
      </c>
      <c r="C11" s="3">
        <v>106.18</v>
      </c>
      <c r="D11" s="3">
        <v>106.82</v>
      </c>
      <c r="E11" s="3">
        <v>105.42</v>
      </c>
      <c r="F11" s="3">
        <v>106.54</v>
      </c>
      <c r="G11" s="3">
        <v>-0.24</v>
      </c>
      <c r="H11" s="6">
        <v>-0.0022</v>
      </c>
      <c r="I11" s="15">
        <v>37835.0</v>
      </c>
      <c r="J11" s="15">
        <v>133315.0</v>
      </c>
    </row>
    <row r="12">
      <c r="A12" s="8">
        <v>109.24</v>
      </c>
      <c r="B12" s="5">
        <f t="shared" si="1"/>
        <v>41548</v>
      </c>
      <c r="C12" s="3">
        <v>106.52</v>
      </c>
      <c r="D12" s="3">
        <v>106.57</v>
      </c>
      <c r="E12" s="3">
        <v>105.16</v>
      </c>
      <c r="F12" s="3">
        <v>106.29</v>
      </c>
      <c r="G12" s="3">
        <v>-0.25</v>
      </c>
      <c r="H12" s="6">
        <v>-0.0023</v>
      </c>
      <c r="I12" s="15">
        <v>63591.0</v>
      </c>
      <c r="J12" s="15">
        <v>133422.0</v>
      </c>
    </row>
    <row r="13">
      <c r="A13" s="8">
        <v>105.95</v>
      </c>
      <c r="B13" s="5">
        <f t="shared" si="1"/>
        <v>41549</v>
      </c>
      <c r="C13" s="3">
        <v>105.95</v>
      </c>
      <c r="D13" s="3">
        <v>107.7</v>
      </c>
      <c r="E13" s="3">
        <v>105.85</v>
      </c>
      <c r="F13" s="3">
        <v>107.46</v>
      </c>
      <c r="G13" s="3">
        <v>1.17</v>
      </c>
      <c r="H13" s="3">
        <v>0.011000000000000001</v>
      </c>
      <c r="I13" s="15">
        <v>60289.0</v>
      </c>
      <c r="J13" s="15">
        <v>138981.0</v>
      </c>
    </row>
    <row r="14">
      <c r="A14" s="8">
        <v>108.79</v>
      </c>
      <c r="B14" s="5">
        <f t="shared" si="1"/>
        <v>41550</v>
      </c>
      <c r="C14" s="3">
        <v>107.15</v>
      </c>
      <c r="D14" s="3">
        <v>107.99</v>
      </c>
      <c r="E14" s="3">
        <v>106.77</v>
      </c>
      <c r="F14" s="3">
        <v>107.18</v>
      </c>
      <c r="G14" s="3">
        <v>-0.28</v>
      </c>
      <c r="H14" s="6">
        <v>-0.0026</v>
      </c>
      <c r="I14" s="15">
        <v>56324.0</v>
      </c>
      <c r="J14" s="15">
        <v>149634.0</v>
      </c>
    </row>
    <row r="15">
      <c r="A15" s="9">
        <f>+2.35</f>
        <v>2.35</v>
      </c>
      <c r="B15" s="5">
        <f t="shared" si="1"/>
        <v>41551</v>
      </c>
      <c r="C15" s="3">
        <v>106.86</v>
      </c>
      <c r="D15" s="3">
        <v>107.94</v>
      </c>
      <c r="E15" s="3">
        <v>106.82</v>
      </c>
      <c r="F15" s="3">
        <v>107.69</v>
      </c>
      <c r="G15" s="3">
        <v>0.51</v>
      </c>
      <c r="H15" s="3">
        <v>0.0048</v>
      </c>
      <c r="I15" s="15">
        <v>42159.0</v>
      </c>
      <c r="J15" s="15">
        <v>155532.0</v>
      </c>
    </row>
    <row r="16">
      <c r="A16" s="9">
        <f>+2.21%</f>
        <v>0.0221</v>
      </c>
      <c r="B16" s="5">
        <f t="shared" si="1"/>
        <v>41554</v>
      </c>
      <c r="C16" s="3">
        <v>107.5</v>
      </c>
      <c r="D16" s="3">
        <v>108.5</v>
      </c>
      <c r="E16" s="3">
        <v>106.3</v>
      </c>
      <c r="F16" s="3">
        <v>108.12</v>
      </c>
      <c r="G16" s="3">
        <v>0.43</v>
      </c>
      <c r="H16" s="3">
        <v>0.004</v>
      </c>
      <c r="I16" s="15">
        <v>71466.0</v>
      </c>
      <c r="J16" s="15">
        <v>167114.0</v>
      </c>
    </row>
    <row r="17">
      <c r="A17" s="16">
        <v>81636.0</v>
      </c>
      <c r="B17" s="5">
        <f t="shared" si="1"/>
        <v>41555</v>
      </c>
      <c r="C17" s="3">
        <v>108.03</v>
      </c>
      <c r="D17" s="3">
        <v>109.2</v>
      </c>
      <c r="E17" s="3">
        <v>107.8</v>
      </c>
      <c r="F17" s="3">
        <v>108.71</v>
      </c>
      <c r="G17" s="3">
        <v>0.59</v>
      </c>
      <c r="H17" s="3">
        <v>0.0055000000000000005</v>
      </c>
      <c r="I17" s="15">
        <v>81713.0</v>
      </c>
      <c r="J17" s="15">
        <v>172522.0</v>
      </c>
    </row>
    <row r="18">
      <c r="A18" s="16">
        <v>113288.0</v>
      </c>
      <c r="B18" s="5">
        <f t="shared" si="1"/>
        <v>41556</v>
      </c>
      <c r="C18" s="3">
        <v>108.74</v>
      </c>
      <c r="D18" s="3">
        <v>108.74</v>
      </c>
      <c r="E18" s="3">
        <v>106.74</v>
      </c>
      <c r="F18" s="3">
        <v>107.61</v>
      </c>
      <c r="G18" s="3">
        <v>-1.1</v>
      </c>
      <c r="H18" s="6">
        <v>-0.0101</v>
      </c>
      <c r="I18" s="15">
        <v>80440.0</v>
      </c>
      <c r="J18" s="15">
        <v>183319.0</v>
      </c>
    </row>
    <row r="19">
      <c r="A19" s="7">
        <v>41536.0</v>
      </c>
      <c r="B19" s="13">
        <f t="shared" si="1"/>
        <v>41557</v>
      </c>
      <c r="C19" s="3">
        <v>107.55</v>
      </c>
      <c r="D19" s="3">
        <v>110.37</v>
      </c>
      <c r="E19" s="3">
        <v>107.45</v>
      </c>
      <c r="F19" s="3">
        <v>110.17</v>
      </c>
      <c r="G19" s="3">
        <v>2.56</v>
      </c>
      <c r="H19" s="3">
        <v>0.023799999999999998</v>
      </c>
      <c r="I19" s="15">
        <v>98731.0</v>
      </c>
      <c r="J19" s="15">
        <v>197456.0</v>
      </c>
    </row>
    <row r="20">
      <c r="A20" s="8">
        <v>109.16</v>
      </c>
      <c r="B20" s="13">
        <f t="shared" si="1"/>
        <v>41558</v>
      </c>
      <c r="C20" s="3">
        <v>110.0</v>
      </c>
      <c r="D20" s="3">
        <v>110.24</v>
      </c>
      <c r="E20" s="3">
        <v>109.0</v>
      </c>
      <c r="F20" s="3">
        <v>109.69</v>
      </c>
      <c r="G20" s="3">
        <v>-0.48</v>
      </c>
      <c r="H20" s="6">
        <v>-0.0044</v>
      </c>
      <c r="I20" s="15">
        <v>80398.0</v>
      </c>
      <c r="J20" s="15">
        <v>210671.0</v>
      </c>
    </row>
    <row r="21">
      <c r="A21" s="8">
        <v>109.52</v>
      </c>
      <c r="B21" s="13">
        <f t="shared" si="1"/>
        <v>41561</v>
      </c>
      <c r="C21" s="3">
        <v>109.28</v>
      </c>
      <c r="D21" s="3">
        <v>109.87</v>
      </c>
      <c r="E21" s="3">
        <v>108.45</v>
      </c>
      <c r="F21" s="3">
        <v>109.5</v>
      </c>
      <c r="G21" s="3">
        <v>-0.19</v>
      </c>
      <c r="H21" s="6">
        <v>-0.0017</v>
      </c>
      <c r="I21" s="15">
        <v>47205.0</v>
      </c>
      <c r="J21" s="15">
        <v>216044.0</v>
      </c>
    </row>
    <row r="22">
      <c r="A22" s="8">
        <v>107.0</v>
      </c>
      <c r="B22" s="13">
        <f t="shared" si="1"/>
        <v>41562</v>
      </c>
      <c r="C22" s="3">
        <v>109.5</v>
      </c>
      <c r="D22" s="3">
        <v>109.75</v>
      </c>
      <c r="E22" s="3">
        <v>108.22</v>
      </c>
      <c r="F22" s="3">
        <v>108.78</v>
      </c>
      <c r="G22" s="3">
        <v>-0.72</v>
      </c>
      <c r="H22" s="6">
        <v>-0.0066</v>
      </c>
      <c r="I22" s="15">
        <v>70275.0</v>
      </c>
      <c r="J22" s="15">
        <v>217220.0</v>
      </c>
    </row>
    <row r="23">
      <c r="A23" s="8">
        <v>107.21</v>
      </c>
      <c r="B23" s="13">
        <f t="shared" si="1"/>
        <v>41563</v>
      </c>
      <c r="C23" s="3">
        <v>108.65</v>
      </c>
      <c r="D23" s="3">
        <v>110.7</v>
      </c>
      <c r="E23" s="3">
        <v>108.51</v>
      </c>
      <c r="F23" s="3">
        <v>109.98</v>
      </c>
      <c r="G23" s="3">
        <v>1.2</v>
      </c>
      <c r="H23" s="3">
        <v>0.011000000000000001</v>
      </c>
      <c r="I23" s="15">
        <v>115908.0</v>
      </c>
      <c r="J23" s="15">
        <v>217518.0</v>
      </c>
    </row>
    <row r="24">
      <c r="A24" s="11">
        <v>-1.58</v>
      </c>
      <c r="B24" s="13">
        <f t="shared" si="1"/>
        <v>41564</v>
      </c>
      <c r="C24" s="3">
        <v>109.86</v>
      </c>
      <c r="D24" s="3">
        <v>110.04</v>
      </c>
      <c r="E24" s="3">
        <v>108.11</v>
      </c>
      <c r="F24" s="3">
        <v>108.52</v>
      </c>
      <c r="G24" s="3">
        <v>-1.46</v>
      </c>
      <c r="H24" s="6">
        <v>-0.0133</v>
      </c>
      <c r="I24" s="15">
        <v>93745.0</v>
      </c>
      <c r="J24" s="15">
        <v>218328.0</v>
      </c>
    </row>
    <row r="25">
      <c r="A25" s="12">
        <v>-0.0145</v>
      </c>
      <c r="B25" s="13">
        <f t="shared" si="1"/>
        <v>41565</v>
      </c>
      <c r="C25" s="3">
        <v>108.52</v>
      </c>
      <c r="D25" s="3">
        <v>109.64</v>
      </c>
      <c r="E25" s="3">
        <v>108.4</v>
      </c>
      <c r="F25" s="3">
        <v>109.42</v>
      </c>
      <c r="G25" s="3">
        <v>0.9</v>
      </c>
      <c r="H25" s="3">
        <v>0.0083</v>
      </c>
      <c r="I25" s="15">
        <v>87243.0</v>
      </c>
      <c r="J25" s="15">
        <v>219058.0</v>
      </c>
    </row>
    <row r="26">
      <c r="A26" s="17">
        <v>58611.0</v>
      </c>
      <c r="B26" s="13">
        <f t="shared" si="1"/>
        <v>41568</v>
      </c>
      <c r="C26" s="3">
        <v>109.42</v>
      </c>
      <c r="D26" s="3">
        <v>109.7</v>
      </c>
      <c r="E26" s="3">
        <v>108.76</v>
      </c>
      <c r="F26" s="3">
        <v>109.1</v>
      </c>
      <c r="G26" s="3">
        <v>-0.32</v>
      </c>
      <c r="H26" s="6">
        <v>-0.0029</v>
      </c>
      <c r="I26" s="15">
        <v>95073.0</v>
      </c>
      <c r="J26" s="15">
        <v>227424.0</v>
      </c>
    </row>
    <row r="27">
      <c r="A27" s="17">
        <v>117745.0</v>
      </c>
      <c r="B27" s="13">
        <f t="shared" si="1"/>
        <v>41569</v>
      </c>
      <c r="C27" s="3">
        <v>109.2</v>
      </c>
      <c r="D27" s="3">
        <v>110.38</v>
      </c>
      <c r="E27" s="3">
        <v>109.02</v>
      </c>
      <c r="F27" s="3">
        <v>109.41</v>
      </c>
      <c r="G27" s="3">
        <v>0.31</v>
      </c>
      <c r="H27" s="3">
        <v>0.0028000000000000004</v>
      </c>
      <c r="I27" s="15">
        <v>109116.0</v>
      </c>
      <c r="J27" s="15">
        <v>220307.0</v>
      </c>
    </row>
    <row r="28">
      <c r="A28" s="7">
        <v>41537.0</v>
      </c>
      <c r="B28" s="13">
        <f t="shared" si="1"/>
        <v>41570</v>
      </c>
      <c r="C28" s="3">
        <v>109.43</v>
      </c>
      <c r="D28" s="3">
        <v>109.5</v>
      </c>
      <c r="E28" s="3">
        <v>106.91</v>
      </c>
      <c r="F28" s="3">
        <v>107.35</v>
      </c>
      <c r="G28" s="3">
        <v>-2.06</v>
      </c>
      <c r="H28" s="6">
        <v>-0.0188</v>
      </c>
      <c r="I28" s="15">
        <v>155479.0</v>
      </c>
      <c r="J28" s="15">
        <v>217095.0</v>
      </c>
    </row>
    <row r="29">
      <c r="A29" s="8">
        <v>107.03</v>
      </c>
      <c r="B29" s="13">
        <f t="shared" si="1"/>
        <v>41571</v>
      </c>
      <c r="C29" s="3">
        <v>107.35</v>
      </c>
      <c r="D29" s="3">
        <v>107.84</v>
      </c>
      <c r="E29" s="3">
        <v>106.48</v>
      </c>
      <c r="F29" s="3">
        <v>106.57</v>
      </c>
      <c r="G29" s="3">
        <v>-0.78</v>
      </c>
      <c r="H29" s="6">
        <v>-0.0073</v>
      </c>
      <c r="I29" s="15">
        <v>120248.0</v>
      </c>
      <c r="J29" s="15">
        <v>221833.0</v>
      </c>
    </row>
    <row r="30">
      <c r="A30" s="8">
        <v>108.03</v>
      </c>
      <c r="B30" s="13">
        <f t="shared" si="1"/>
        <v>41572</v>
      </c>
      <c r="C30" s="3">
        <v>106.68</v>
      </c>
      <c r="D30" s="3">
        <v>106.97</v>
      </c>
      <c r="E30" s="3">
        <v>105.97</v>
      </c>
      <c r="F30" s="3">
        <v>106.59</v>
      </c>
      <c r="G30" s="3">
        <v>0.02</v>
      </c>
      <c r="H30" s="3">
        <v>2.0E-4</v>
      </c>
      <c r="I30" s="15">
        <v>120318.0</v>
      </c>
      <c r="J30" s="15">
        <v>226328.0</v>
      </c>
    </row>
    <row r="31">
      <c r="A31" s="8">
        <v>106.95</v>
      </c>
      <c r="B31" s="13">
        <f t="shared" si="1"/>
        <v>41575</v>
      </c>
      <c r="C31" s="3">
        <v>106.75</v>
      </c>
      <c r="D31" s="3">
        <v>109.1</v>
      </c>
      <c r="E31" s="3">
        <v>106.58</v>
      </c>
      <c r="F31" s="3">
        <v>109.04</v>
      </c>
      <c r="G31" s="3">
        <v>2.45</v>
      </c>
      <c r="H31" s="3">
        <v>0.023</v>
      </c>
      <c r="I31" s="15">
        <v>137487.0</v>
      </c>
      <c r="J31" s="15">
        <v>223858.0</v>
      </c>
    </row>
    <row r="32">
      <c r="A32" s="8">
        <v>107.47</v>
      </c>
      <c r="B32" s="13">
        <f t="shared" si="1"/>
        <v>41576</v>
      </c>
      <c r="C32" s="3">
        <v>108.79</v>
      </c>
      <c r="D32" s="3">
        <v>108.88</v>
      </c>
      <c r="E32" s="3">
        <v>107.98</v>
      </c>
      <c r="F32" s="3">
        <v>108.53</v>
      </c>
      <c r="G32" s="3">
        <v>-0.51</v>
      </c>
      <c r="H32" s="6">
        <v>-0.0047</v>
      </c>
      <c r="I32" s="15">
        <v>109402.0</v>
      </c>
      <c r="J32" s="15">
        <v>225019.0</v>
      </c>
    </row>
    <row r="33">
      <c r="A33" s="9">
        <f>+0.26</f>
        <v>0.26</v>
      </c>
      <c r="B33" s="13">
        <f t="shared" si="1"/>
        <v>41577</v>
      </c>
      <c r="C33" s="3">
        <v>108.43</v>
      </c>
      <c r="D33" s="3">
        <v>109.75</v>
      </c>
      <c r="E33" s="3">
        <v>108.15</v>
      </c>
      <c r="F33" s="3">
        <v>109.48</v>
      </c>
      <c r="G33" s="3">
        <v>0.95</v>
      </c>
      <c r="H33" s="3">
        <v>0.0088</v>
      </c>
      <c r="I33" s="15">
        <v>128159.0</v>
      </c>
      <c r="J33" s="15">
        <v>231633.0</v>
      </c>
    </row>
    <row r="34">
      <c r="A34" s="9">
        <f>+0.24%</f>
        <v>0.0024</v>
      </c>
      <c r="B34" s="13">
        <f t="shared" si="1"/>
        <v>41578</v>
      </c>
      <c r="C34" s="3">
        <v>109.33</v>
      </c>
      <c r="D34" s="3">
        <v>109.48</v>
      </c>
      <c r="E34" s="3">
        <v>108.36</v>
      </c>
      <c r="F34" s="3">
        <v>108.63</v>
      </c>
      <c r="G34" s="3">
        <v>-0.85</v>
      </c>
      <c r="H34" s="6">
        <v>-0.0078</v>
      </c>
      <c r="I34" s="15">
        <v>149171.0</v>
      </c>
      <c r="J34" s="15">
        <v>236763.0</v>
      </c>
    </row>
    <row r="35">
      <c r="A35" s="16">
        <v>42186.0</v>
      </c>
      <c r="B35" s="5">
        <f t="shared" si="1"/>
        <v>41579</v>
      </c>
      <c r="C35" s="3">
        <v>108.82</v>
      </c>
      <c r="D35" s="3">
        <v>109.17</v>
      </c>
      <c r="E35" s="3">
        <v>105.75</v>
      </c>
      <c r="F35" s="3">
        <v>105.89</v>
      </c>
      <c r="G35" s="3">
        <v>-2.74</v>
      </c>
      <c r="H35" s="6">
        <v>-0.0252</v>
      </c>
      <c r="I35" s="15">
        <v>172982.0</v>
      </c>
      <c r="J35" s="15">
        <v>250160.0</v>
      </c>
    </row>
    <row r="36">
      <c r="A36" s="16">
        <v>118148.0</v>
      </c>
      <c r="B36" s="5">
        <f t="shared" si="1"/>
        <v>41582</v>
      </c>
      <c r="C36" s="3">
        <v>105.78</v>
      </c>
      <c r="D36" s="3">
        <v>106.53</v>
      </c>
      <c r="E36" s="3">
        <v>105.14</v>
      </c>
      <c r="F36" s="3">
        <v>106.1</v>
      </c>
      <c r="G36" s="3">
        <v>0.21</v>
      </c>
      <c r="H36" s="3">
        <v>0.002</v>
      </c>
      <c r="I36" s="15">
        <v>137451.0</v>
      </c>
      <c r="J36" s="15">
        <v>258318.0</v>
      </c>
    </row>
    <row r="37">
      <c r="A37" s="7">
        <v>41540.0</v>
      </c>
      <c r="B37" s="5">
        <f t="shared" si="1"/>
        <v>41583</v>
      </c>
      <c r="C37" s="3">
        <v>106.16</v>
      </c>
      <c r="D37" s="3">
        <v>106.4</v>
      </c>
      <c r="E37" s="3">
        <v>105.15</v>
      </c>
      <c r="F37" s="3">
        <v>105.28</v>
      </c>
      <c r="G37" s="3">
        <v>-0.82</v>
      </c>
      <c r="H37" s="6">
        <v>-0.0077</v>
      </c>
      <c r="I37" s="15">
        <v>119061.0</v>
      </c>
      <c r="J37" s="15">
        <v>257797.0</v>
      </c>
    </row>
    <row r="38">
      <c r="A38" s="8">
        <v>107.43</v>
      </c>
      <c r="B38" s="5">
        <f t="shared" si="1"/>
        <v>41584</v>
      </c>
      <c r="C38" s="3">
        <v>105.37</v>
      </c>
      <c r="D38" s="3">
        <v>106.34</v>
      </c>
      <c r="E38" s="3">
        <v>104.9</v>
      </c>
      <c r="F38" s="3">
        <v>105.35</v>
      </c>
      <c r="G38" s="3">
        <v>0.07</v>
      </c>
      <c r="H38" s="3">
        <v>7.000000000000001E-4</v>
      </c>
      <c r="I38" s="15">
        <v>186452.0</v>
      </c>
      <c r="J38" s="15">
        <v>281686.0</v>
      </c>
    </row>
    <row r="39">
      <c r="A39" s="8">
        <v>107.76</v>
      </c>
      <c r="B39" s="5">
        <f t="shared" si="1"/>
        <v>41585</v>
      </c>
      <c r="C39" s="3">
        <v>105.08</v>
      </c>
      <c r="D39" s="3">
        <v>105.32</v>
      </c>
      <c r="E39" s="3">
        <v>103.45</v>
      </c>
      <c r="F39" s="3">
        <v>103.6</v>
      </c>
      <c r="G39" s="3">
        <v>-1.75</v>
      </c>
      <c r="H39" s="6">
        <v>-0.0166</v>
      </c>
      <c r="I39" s="15">
        <v>225425.0</v>
      </c>
      <c r="J39" s="15">
        <v>307466.0</v>
      </c>
    </row>
    <row r="40">
      <c r="A40" s="8">
        <v>106.31</v>
      </c>
      <c r="B40" s="5">
        <f t="shared" si="1"/>
        <v>41586</v>
      </c>
      <c r="C40" s="3">
        <v>103.63</v>
      </c>
      <c r="D40" s="3">
        <v>105.3</v>
      </c>
      <c r="E40" s="3">
        <v>103.13</v>
      </c>
      <c r="F40" s="3">
        <v>105.03</v>
      </c>
      <c r="G40" s="3">
        <v>1.43</v>
      </c>
      <c r="H40" s="3">
        <v>0.0138</v>
      </c>
      <c r="I40" s="15">
        <v>227116.0</v>
      </c>
      <c r="J40" s="15">
        <v>313327.0</v>
      </c>
    </row>
    <row r="41">
      <c r="A41" s="8">
        <v>106.61</v>
      </c>
      <c r="B41" s="13">
        <f t="shared" si="1"/>
        <v>41589</v>
      </c>
      <c r="C41" s="3">
        <v>105.07</v>
      </c>
      <c r="D41" s="3">
        <v>106.3</v>
      </c>
      <c r="E41" s="3">
        <v>105.03</v>
      </c>
      <c r="F41" s="3">
        <v>106.18</v>
      </c>
      <c r="G41" s="3">
        <v>1.15</v>
      </c>
      <c r="H41" s="3">
        <v>0.0109</v>
      </c>
      <c r="I41" s="15">
        <v>193212.0</v>
      </c>
      <c r="J41" s="15">
        <v>316696.0</v>
      </c>
    </row>
    <row r="42">
      <c r="A42" s="11">
        <v>-0.86</v>
      </c>
      <c r="B42" s="13">
        <f t="shared" si="1"/>
        <v>41590</v>
      </c>
      <c r="C42" s="3">
        <v>106.21</v>
      </c>
      <c r="D42" s="3">
        <v>107.1</v>
      </c>
      <c r="E42" s="3">
        <v>105.26</v>
      </c>
      <c r="F42" s="3">
        <v>105.54</v>
      </c>
      <c r="G42" s="3">
        <v>-0.64</v>
      </c>
      <c r="H42" s="6">
        <v>-0.006</v>
      </c>
      <c r="I42" s="15">
        <v>247485.0</v>
      </c>
      <c r="J42" s="15">
        <v>308882.0</v>
      </c>
    </row>
    <row r="43">
      <c r="A43" s="12">
        <v>-0.008</v>
      </c>
      <c r="B43" s="13">
        <f t="shared" si="1"/>
        <v>41591</v>
      </c>
      <c r="C43" s="3">
        <v>105.61</v>
      </c>
      <c r="D43" s="3">
        <v>107.18</v>
      </c>
      <c r="E43" s="3">
        <v>105.58</v>
      </c>
      <c r="F43" s="3">
        <v>106.89</v>
      </c>
      <c r="G43" s="3">
        <v>1.35</v>
      </c>
      <c r="H43" s="3">
        <v>0.0128</v>
      </c>
      <c r="I43" s="15">
        <v>288225.0</v>
      </c>
      <c r="J43" s="15">
        <v>313195.0</v>
      </c>
    </row>
    <row r="44">
      <c r="A44" s="17">
        <v>43233.0</v>
      </c>
      <c r="B44" s="13">
        <f t="shared" si="1"/>
        <v>41592</v>
      </c>
      <c r="C44" s="3">
        <v>106.83</v>
      </c>
      <c r="D44" s="3">
        <v>108.95</v>
      </c>
      <c r="E44" s="3">
        <v>106.83</v>
      </c>
      <c r="F44" s="3">
        <v>108.28</v>
      </c>
      <c r="G44" s="3">
        <v>1.39</v>
      </c>
      <c r="H44" s="3">
        <v>0.013000000000000001</v>
      </c>
      <c r="I44" s="15">
        <v>308151.0</v>
      </c>
      <c r="J44" s="15">
        <v>321250.0</v>
      </c>
    </row>
    <row r="45">
      <c r="A45" s="17">
        <v>117467.0</v>
      </c>
      <c r="B45" s="13">
        <f t="shared" si="1"/>
        <v>41593</v>
      </c>
      <c r="C45" s="3">
        <v>108.38</v>
      </c>
      <c r="D45" s="3">
        <v>108.65</v>
      </c>
      <c r="E45" s="3">
        <v>107.69</v>
      </c>
      <c r="F45" s="3">
        <v>108.5</v>
      </c>
      <c r="G45" s="3">
        <v>0.22</v>
      </c>
      <c r="H45" s="3">
        <v>0.002</v>
      </c>
      <c r="I45" s="15">
        <v>198633.0</v>
      </c>
      <c r="J45" s="15">
        <v>324650.0</v>
      </c>
    </row>
    <row r="46">
      <c r="A46" s="7">
        <v>41541.0</v>
      </c>
      <c r="B46" s="13">
        <f t="shared" si="1"/>
        <v>41596</v>
      </c>
      <c r="C46" s="3">
        <v>108.5</v>
      </c>
      <c r="D46" s="3">
        <v>108.73</v>
      </c>
      <c r="E46" s="3">
        <v>107.53</v>
      </c>
      <c r="F46" s="3">
        <v>108.47</v>
      </c>
      <c r="G46" s="3">
        <v>-0.03</v>
      </c>
      <c r="H46" s="6">
        <v>-3.0E-4</v>
      </c>
      <c r="I46" s="15">
        <v>185483.0</v>
      </c>
      <c r="J46" s="15">
        <v>325963.0</v>
      </c>
    </row>
    <row r="47">
      <c r="A47" s="8">
        <v>106.41</v>
      </c>
      <c r="B47" s="13">
        <f t="shared" si="1"/>
        <v>41597</v>
      </c>
      <c r="C47" s="3">
        <v>108.3</v>
      </c>
      <c r="D47" s="3">
        <v>108.63</v>
      </c>
      <c r="E47" s="3">
        <v>106.81</v>
      </c>
      <c r="F47" s="3">
        <v>106.92</v>
      </c>
      <c r="G47" s="3">
        <v>-1.55</v>
      </c>
      <c r="H47" s="6">
        <v>-0.0143</v>
      </c>
      <c r="I47" s="15">
        <v>224433.0</v>
      </c>
      <c r="J47" s="15">
        <v>316447.0</v>
      </c>
    </row>
    <row r="48">
      <c r="A48" s="8">
        <v>107.19</v>
      </c>
      <c r="B48" s="13">
        <f t="shared" si="1"/>
        <v>41598</v>
      </c>
      <c r="C48" s="3">
        <v>107.2</v>
      </c>
      <c r="D48" s="3">
        <v>108.38</v>
      </c>
      <c r="E48" s="3">
        <v>106.51</v>
      </c>
      <c r="F48" s="3">
        <v>108.06</v>
      </c>
      <c r="G48" s="3">
        <v>1.14</v>
      </c>
      <c r="H48" s="3">
        <v>0.010700000000000001</v>
      </c>
      <c r="I48" s="15">
        <v>220157.0</v>
      </c>
      <c r="J48" s="15">
        <v>307828.0</v>
      </c>
    </row>
    <row r="49">
      <c r="A49" s="8">
        <v>105.84</v>
      </c>
      <c r="B49" s="13">
        <f t="shared" si="1"/>
        <v>41599</v>
      </c>
      <c r="C49" s="3">
        <v>107.76</v>
      </c>
      <c r="D49" s="3">
        <v>110.25</v>
      </c>
      <c r="E49" s="3">
        <v>107.62</v>
      </c>
      <c r="F49" s="3">
        <v>110.08</v>
      </c>
      <c r="G49" s="3">
        <v>2.02</v>
      </c>
      <c r="H49" s="3">
        <v>0.0187</v>
      </c>
      <c r="I49" s="15">
        <v>253936.0</v>
      </c>
      <c r="J49" s="15">
        <v>304599.0</v>
      </c>
    </row>
    <row r="50">
      <c r="A50" s="8">
        <v>106.93</v>
      </c>
      <c r="B50" s="13">
        <f t="shared" si="1"/>
        <v>41600</v>
      </c>
      <c r="C50" s="3">
        <v>110.07</v>
      </c>
      <c r="D50" s="3">
        <v>111.4</v>
      </c>
      <c r="E50" s="3">
        <v>109.65</v>
      </c>
      <c r="F50" s="3">
        <v>111.05</v>
      </c>
      <c r="G50" s="3">
        <v>0.97</v>
      </c>
      <c r="H50" s="3">
        <v>0.0088</v>
      </c>
      <c r="I50" s="15">
        <v>276134.0</v>
      </c>
      <c r="J50" s="15">
        <v>296071.0</v>
      </c>
    </row>
    <row r="51">
      <c r="A51" s="9">
        <f>+0.32</f>
        <v>0.32</v>
      </c>
      <c r="B51" s="13">
        <f t="shared" si="1"/>
        <v>41603</v>
      </c>
      <c r="C51" s="3">
        <v>109.0</v>
      </c>
      <c r="D51" s="3">
        <v>111.66</v>
      </c>
      <c r="E51" s="3">
        <v>108.05</v>
      </c>
      <c r="F51" s="3">
        <v>111.0</v>
      </c>
      <c r="G51" s="3">
        <v>-0.05</v>
      </c>
      <c r="H51" s="6">
        <v>-5.0E-4</v>
      </c>
      <c r="I51" s="15">
        <v>278762.0</v>
      </c>
      <c r="J51" s="15">
        <v>292091.0</v>
      </c>
    </row>
    <row r="52">
      <c r="A52" s="9">
        <f>+0.3%</f>
        <v>0.003</v>
      </c>
      <c r="B52" s="13">
        <f t="shared" si="1"/>
        <v>41604</v>
      </c>
      <c r="C52" s="3">
        <v>111.08</v>
      </c>
      <c r="D52" s="3">
        <v>111.49</v>
      </c>
      <c r="E52" s="3">
        <v>110.41</v>
      </c>
      <c r="F52" s="3">
        <v>110.88</v>
      </c>
      <c r="G52" s="3">
        <v>-0.12</v>
      </c>
      <c r="H52" s="6">
        <v>-0.0011</v>
      </c>
      <c r="I52" s="15">
        <v>199723.0</v>
      </c>
      <c r="J52" s="15">
        <v>279823.0</v>
      </c>
    </row>
    <row r="53">
      <c r="A53" s="16">
        <v>72092.0</v>
      </c>
      <c r="B53" s="13">
        <f t="shared" si="1"/>
        <v>41605</v>
      </c>
      <c r="C53" s="3">
        <v>111.0</v>
      </c>
      <c r="D53" s="3">
        <v>111.65</v>
      </c>
      <c r="E53" s="3">
        <v>110.51</v>
      </c>
      <c r="F53" s="3">
        <v>111.31</v>
      </c>
      <c r="G53" s="3">
        <v>0.43</v>
      </c>
      <c r="H53" s="3">
        <v>0.0039000000000000003</v>
      </c>
      <c r="I53" s="15">
        <v>193979.0</v>
      </c>
      <c r="J53" s="15">
        <v>270846.0</v>
      </c>
    </row>
    <row r="54">
      <c r="A54" s="16">
        <v>119253.0</v>
      </c>
      <c r="B54" s="13">
        <f t="shared" si="1"/>
        <v>41606</v>
      </c>
      <c r="C54" s="3">
        <v>111.4</v>
      </c>
      <c r="D54" s="3">
        <v>111.55</v>
      </c>
      <c r="E54" s="3">
        <v>110.61</v>
      </c>
      <c r="F54" s="3">
        <v>110.86</v>
      </c>
      <c r="G54" s="3">
        <v>-0.45</v>
      </c>
      <c r="H54" s="6">
        <v>-0.004</v>
      </c>
      <c r="I54" s="15">
        <v>61684.0</v>
      </c>
      <c r="J54" s="15">
        <v>269238.0</v>
      </c>
    </row>
    <row r="55">
      <c r="A55" s="7">
        <v>41542.0</v>
      </c>
      <c r="B55" s="13">
        <f t="shared" si="1"/>
        <v>41607</v>
      </c>
      <c r="C55" s="3">
        <v>111.04</v>
      </c>
      <c r="D55" s="3">
        <v>111.5</v>
      </c>
      <c r="E55" s="3">
        <v>109.62</v>
      </c>
      <c r="F55" s="3">
        <v>109.69</v>
      </c>
      <c r="G55" s="3">
        <v>-1.17</v>
      </c>
      <c r="H55" s="6">
        <v>-0.0106</v>
      </c>
      <c r="I55" s="15">
        <v>126876.0</v>
      </c>
      <c r="J55" s="15">
        <v>262133.0</v>
      </c>
    </row>
    <row r="56">
      <c r="A56" s="8">
        <v>107.07</v>
      </c>
      <c r="B56" s="5">
        <f t="shared" si="1"/>
        <v>41610</v>
      </c>
      <c r="C56" s="3">
        <v>109.6</v>
      </c>
      <c r="D56" s="3">
        <v>112.34</v>
      </c>
      <c r="E56" s="3">
        <v>109.28</v>
      </c>
      <c r="F56" s="3">
        <v>111.45</v>
      </c>
      <c r="G56" s="3">
        <v>1.76</v>
      </c>
      <c r="H56" s="3">
        <v>0.016</v>
      </c>
      <c r="I56" s="15">
        <v>266952.0</v>
      </c>
      <c r="J56" s="15">
        <v>241248.0</v>
      </c>
    </row>
    <row r="57">
      <c r="A57" s="8">
        <v>107.97</v>
      </c>
      <c r="B57" s="5">
        <f t="shared" si="1"/>
        <v>41611</v>
      </c>
      <c r="C57" s="3">
        <v>111.53</v>
      </c>
      <c r="D57" s="3">
        <v>112.93</v>
      </c>
      <c r="E57" s="3">
        <v>111.04</v>
      </c>
      <c r="F57" s="3">
        <v>112.62</v>
      </c>
      <c r="G57" s="3">
        <v>1.17</v>
      </c>
      <c r="H57" s="3">
        <v>0.0105</v>
      </c>
      <c r="I57" s="15">
        <v>217477.0</v>
      </c>
      <c r="J57" s="15">
        <v>226163.0</v>
      </c>
    </row>
    <row r="58">
      <c r="A58" s="8">
        <v>106.05</v>
      </c>
      <c r="B58" s="5">
        <f t="shared" si="1"/>
        <v>41612</v>
      </c>
      <c r="C58" s="3">
        <v>112.91</v>
      </c>
      <c r="D58" s="3">
        <v>113.02</v>
      </c>
      <c r="E58" s="3">
        <v>111.46</v>
      </c>
      <c r="F58" s="3">
        <v>111.88</v>
      </c>
      <c r="G58" s="3">
        <v>-0.74</v>
      </c>
      <c r="H58" s="6">
        <v>-0.0066</v>
      </c>
      <c r="I58" s="15">
        <v>235284.0</v>
      </c>
      <c r="J58" s="15">
        <v>214673.0</v>
      </c>
    </row>
    <row r="59">
      <c r="A59" s="8">
        <v>106.51</v>
      </c>
      <c r="B59" s="5">
        <f t="shared" si="1"/>
        <v>41613</v>
      </c>
      <c r="C59" s="3">
        <v>111.65</v>
      </c>
      <c r="D59" s="3">
        <v>112.23</v>
      </c>
      <c r="E59" s="3">
        <v>110.76</v>
      </c>
      <c r="F59" s="3">
        <v>110.98</v>
      </c>
      <c r="G59" s="3">
        <v>-0.9</v>
      </c>
      <c r="H59" s="6">
        <v>-0.008</v>
      </c>
      <c r="I59" s="15">
        <v>191808.0</v>
      </c>
      <c r="J59" s="15">
        <v>200969.0</v>
      </c>
    </row>
    <row r="60">
      <c r="A60" s="11">
        <v>-0.42</v>
      </c>
      <c r="B60" s="5">
        <f t="shared" si="1"/>
        <v>41614</v>
      </c>
      <c r="C60" s="3">
        <v>111.07</v>
      </c>
      <c r="D60" s="3">
        <v>112.06</v>
      </c>
      <c r="E60" s="3">
        <v>110.94</v>
      </c>
      <c r="F60" s="3">
        <v>111.61</v>
      </c>
      <c r="G60" s="3">
        <v>0.63</v>
      </c>
      <c r="H60" s="3">
        <v>0.005699999999999999</v>
      </c>
      <c r="I60" s="15">
        <v>202959.0</v>
      </c>
      <c r="J60" s="15">
        <v>192179.0</v>
      </c>
    </row>
    <row r="61">
      <c r="A61" s="12">
        <v>-0.0039</v>
      </c>
      <c r="B61" s="5">
        <f t="shared" si="1"/>
        <v>41617</v>
      </c>
      <c r="C61" s="3">
        <v>111.69</v>
      </c>
      <c r="D61" s="3">
        <v>111.79</v>
      </c>
      <c r="E61" s="3">
        <v>109.0</v>
      </c>
      <c r="F61" s="3">
        <v>109.39</v>
      </c>
      <c r="G61" s="3">
        <v>-2.22</v>
      </c>
      <c r="H61" s="6">
        <v>-0.0199</v>
      </c>
      <c r="I61" s="15">
        <v>202881.0</v>
      </c>
      <c r="J61" s="15">
        <v>158028.0</v>
      </c>
    </row>
    <row r="62">
      <c r="A62" s="17">
        <v>92751.0</v>
      </c>
      <c r="B62" s="13">
        <f t="shared" si="1"/>
        <v>41618</v>
      </c>
      <c r="C62" s="3">
        <v>109.31</v>
      </c>
      <c r="D62" s="3">
        <v>110.45</v>
      </c>
      <c r="E62" s="3">
        <v>108.55</v>
      </c>
      <c r="F62" s="3">
        <v>109.38</v>
      </c>
      <c r="G62" s="3">
        <v>-0.01</v>
      </c>
      <c r="H62" s="6">
        <v>-1.0E-4</v>
      </c>
      <c r="I62" s="15">
        <v>229989.0</v>
      </c>
      <c r="J62" s="15">
        <v>134157.0</v>
      </c>
    </row>
    <row r="63">
      <c r="A63" s="17">
        <v>122082.0</v>
      </c>
      <c r="B63" s="13">
        <f t="shared" si="1"/>
        <v>41619</v>
      </c>
      <c r="C63" s="3">
        <v>109.45</v>
      </c>
      <c r="D63" s="3">
        <v>109.89</v>
      </c>
      <c r="E63" s="3">
        <v>108.62</v>
      </c>
      <c r="F63" s="3">
        <v>109.7</v>
      </c>
      <c r="G63" s="3">
        <v>0.32</v>
      </c>
      <c r="H63" s="3">
        <v>0.0029</v>
      </c>
      <c r="I63" s="15">
        <v>158607.0</v>
      </c>
      <c r="J63" s="15">
        <v>104404.0</v>
      </c>
    </row>
    <row r="64">
      <c r="A64" s="7">
        <v>41543.0</v>
      </c>
      <c r="B64" s="13">
        <f t="shared" si="1"/>
        <v>41620</v>
      </c>
      <c r="C64" s="3">
        <v>109.52</v>
      </c>
      <c r="D64" s="3">
        <v>109.98</v>
      </c>
      <c r="E64" s="3">
        <v>108.44</v>
      </c>
      <c r="F64" s="3">
        <v>108.67</v>
      </c>
      <c r="G64" s="3">
        <v>-1.03</v>
      </c>
      <c r="H64" s="6">
        <v>-0.0094</v>
      </c>
      <c r="I64" s="15">
        <v>128245.0</v>
      </c>
      <c r="J64" s="15">
        <v>85232.0</v>
      </c>
    </row>
    <row r="65">
      <c r="A65" s="8">
        <v>106.25</v>
      </c>
      <c r="B65" s="13">
        <f t="shared" si="1"/>
        <v>41621</v>
      </c>
      <c r="C65" s="3">
        <v>108.53</v>
      </c>
      <c r="D65" s="3">
        <v>109.0</v>
      </c>
      <c r="E65" s="3">
        <v>108.02</v>
      </c>
      <c r="F65" s="3">
        <v>108.83</v>
      </c>
      <c r="G65" s="3">
        <v>0.16</v>
      </c>
      <c r="H65" s="3">
        <v>0.0015</v>
      </c>
      <c r="I65" s="15">
        <v>98050.0</v>
      </c>
      <c r="J65" s="15">
        <v>46938.0</v>
      </c>
    </row>
    <row r="66">
      <c r="A66" s="8">
        <v>107.42</v>
      </c>
      <c r="B66" s="13">
        <f t="shared" si="1"/>
        <v>41624</v>
      </c>
      <c r="C66" s="3">
        <v>109.15</v>
      </c>
      <c r="D66" s="3">
        <v>110.8</v>
      </c>
      <c r="E66" s="3">
        <v>109.0</v>
      </c>
      <c r="F66" s="3">
        <v>110.47</v>
      </c>
      <c r="G66" s="3">
        <v>1.64</v>
      </c>
      <c r="H66" s="3">
        <v>0.0151</v>
      </c>
      <c r="I66" s="15">
        <v>23611.0</v>
      </c>
      <c r="J66" s="3">
        <v>0.0</v>
      </c>
    </row>
    <row r="67">
      <c r="A67" s="8">
        <v>106.2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107.37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+0.86</f>
        <v>0.86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+0.81%</f>
        <v>0.0081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45406.0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125234.0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41544.0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107.1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107.74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106.27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106.78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-0.59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-0.0055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53867.0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128244.0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41547.0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106.18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106.82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105.42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106.54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-0.24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-0.0022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37835.0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133315.0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41548.0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106.52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106.57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105.16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106.29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-0.25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-0.0023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63591.0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133422.0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41549.0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105.95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107.7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105.85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107.46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+1.17</f>
        <v>1.17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+1.1%</f>
        <v>0.011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60289.0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138981.0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41550.0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107.15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107.99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106.77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107.18</v>
      </c>
      <c r="B113" s="3" t="str">
        <f t="shared" si="1"/>
        <v/>
      </c>
    </row>
    <row r="114">
      <c r="A114" s="11">
        <v>-0.28</v>
      </c>
      <c r="B114" s="3" t="str">
        <f t="shared" si="1"/>
        <v>#REF!</v>
      </c>
    </row>
    <row r="115">
      <c r="A115" s="12">
        <v>-0.0026</v>
      </c>
      <c r="B115" s="3" t="str">
        <f t="shared" si="1"/>
        <v>#REF!</v>
      </c>
    </row>
    <row r="116">
      <c r="A116" s="17">
        <v>56324.0</v>
      </c>
      <c r="B116" s="3" t="str">
        <f t="shared" si="1"/>
        <v>#REF!</v>
      </c>
    </row>
    <row r="117">
      <c r="A117" s="17">
        <v>149634.0</v>
      </c>
      <c r="B117" s="3" t="str">
        <f t="shared" si="1"/>
        <v>#REF!</v>
      </c>
    </row>
    <row r="118">
      <c r="A118" s="7">
        <v>41551.0</v>
      </c>
      <c r="B118" s="3" t="str">
        <f t="shared" si="1"/>
        <v>#REF!</v>
      </c>
    </row>
    <row r="119">
      <c r="A119" s="8">
        <v>106.86</v>
      </c>
      <c r="B119" s="3" t="str">
        <f t="shared" si="1"/>
        <v>#REF!</v>
      </c>
    </row>
    <row r="120">
      <c r="A120" s="8">
        <v>107.94</v>
      </c>
      <c r="B120" s="3" t="str">
        <f t="shared" si="1"/>
        <v>#REF!</v>
      </c>
    </row>
    <row r="121">
      <c r="A121" s="8">
        <v>106.82</v>
      </c>
      <c r="B121" s="3" t="str">
        <f t="shared" si="1"/>
        <v>#REF!</v>
      </c>
    </row>
    <row r="122">
      <c r="A122" s="8">
        <v>107.69</v>
      </c>
      <c r="B122" s="3" t="str">
        <f t="shared" si="1"/>
        <v>#REF!</v>
      </c>
    </row>
    <row r="123">
      <c r="A123" s="9">
        <f>+0.51</f>
        <v>0.51</v>
      </c>
      <c r="B123" s="3" t="str">
        <f t="shared" si="1"/>
        <v>#REF!</v>
      </c>
    </row>
    <row r="124">
      <c r="A124" s="9">
        <f>+0.48%</f>
        <v>0.0048</v>
      </c>
      <c r="B124" s="3" t="str">
        <f t="shared" si="1"/>
        <v>#REF!</v>
      </c>
    </row>
    <row r="125">
      <c r="A125" s="16">
        <v>42159.0</v>
      </c>
      <c r="B125" s="3" t="str">
        <f t="shared" si="1"/>
        <v>#REF!</v>
      </c>
    </row>
    <row r="126">
      <c r="A126" s="16">
        <v>155532.0</v>
      </c>
      <c r="B126" s="3" t="str">
        <f t="shared" si="1"/>
        <v>#REF!</v>
      </c>
    </row>
    <row r="127">
      <c r="A127" s="7">
        <v>41554.0</v>
      </c>
      <c r="B127" s="3" t="str">
        <f t="shared" si="1"/>
        <v>#REF!</v>
      </c>
    </row>
    <row r="128">
      <c r="A128" s="8">
        <v>107.5</v>
      </c>
      <c r="B128" s="3" t="str">
        <f t="shared" si="1"/>
        <v>#REF!</v>
      </c>
    </row>
    <row r="129">
      <c r="A129" s="8">
        <v>108.5</v>
      </c>
      <c r="B129" s="3" t="str">
        <f t="shared" si="1"/>
        <v>#REF!</v>
      </c>
    </row>
    <row r="130">
      <c r="A130" s="8">
        <v>106.3</v>
      </c>
      <c r="B130" s="3" t="str">
        <f t="shared" si="1"/>
        <v>#REF!</v>
      </c>
    </row>
    <row r="131">
      <c r="A131" s="8">
        <v>108.12</v>
      </c>
      <c r="B131" s="3" t="str">
        <f t="shared" si="1"/>
        <v>#REF!</v>
      </c>
    </row>
    <row r="132">
      <c r="A132" s="9">
        <f>+0.43</f>
        <v>0.43</v>
      </c>
      <c r="B132" s="3" t="str">
        <f t="shared" si="1"/>
        <v>#REF!</v>
      </c>
    </row>
    <row r="133">
      <c r="A133" s="9">
        <f>+0.4%</f>
        <v>0.004</v>
      </c>
      <c r="B133" s="3" t="str">
        <f t="shared" si="1"/>
        <v>#REF!</v>
      </c>
    </row>
    <row r="134">
      <c r="A134" s="16">
        <v>71466.0</v>
      </c>
      <c r="B134" s="3" t="str">
        <f t="shared" si="1"/>
        <v>#REF!</v>
      </c>
    </row>
    <row r="135">
      <c r="A135" s="16">
        <v>167114.0</v>
      </c>
      <c r="B135" s="3" t="str">
        <f t="shared" si="1"/>
        <v>#REF!</v>
      </c>
    </row>
    <row r="136">
      <c r="A136" s="7">
        <v>41555.0</v>
      </c>
      <c r="B136" s="3" t="str">
        <f t="shared" si="1"/>
        <v>#REF!</v>
      </c>
    </row>
    <row r="137">
      <c r="A137" s="8">
        <v>108.03</v>
      </c>
      <c r="B137" s="3" t="str">
        <f t="shared" si="1"/>
        <v>#REF!</v>
      </c>
    </row>
    <row r="138">
      <c r="A138" s="8">
        <v>109.2</v>
      </c>
      <c r="B138" s="3" t="str">
        <f t="shared" si="1"/>
        <v>#REF!</v>
      </c>
    </row>
    <row r="139">
      <c r="A139" s="8">
        <v>107.8</v>
      </c>
      <c r="B139" s="3" t="str">
        <f t="shared" si="1"/>
        <v>#REF!</v>
      </c>
    </row>
    <row r="140">
      <c r="A140" s="8">
        <v>108.71</v>
      </c>
      <c r="B140" s="3" t="str">
        <f t="shared" si="1"/>
        <v>#REF!</v>
      </c>
    </row>
    <row r="141">
      <c r="A141" s="9">
        <f>+0.59</f>
        <v>0.59</v>
      </c>
      <c r="B141" s="3" t="str">
        <f t="shared" si="1"/>
        <v>#REF!</v>
      </c>
    </row>
    <row r="142">
      <c r="A142" s="9">
        <f>+0.55%</f>
        <v>0.0055</v>
      </c>
      <c r="B142" s="3" t="str">
        <f t="shared" si="1"/>
        <v>#REF!</v>
      </c>
    </row>
    <row r="143">
      <c r="A143" s="16">
        <v>81713.0</v>
      </c>
      <c r="B143" s="3" t="str">
        <f t="shared" si="1"/>
        <v>#REF!</v>
      </c>
    </row>
    <row r="144">
      <c r="A144" s="16">
        <v>172522.0</v>
      </c>
      <c r="B144" s="3" t="str">
        <f t="shared" si="1"/>
        <v>#REF!</v>
      </c>
    </row>
    <row r="145">
      <c r="A145" s="7">
        <v>41556.0</v>
      </c>
      <c r="B145" s="3" t="str">
        <f t="shared" si="1"/>
        <v>#REF!</v>
      </c>
    </row>
    <row r="146">
      <c r="A146" s="8">
        <v>108.74</v>
      </c>
      <c r="B146" s="3" t="str">
        <f t="shared" si="1"/>
        <v>#REF!</v>
      </c>
    </row>
    <row r="147">
      <c r="A147" s="8">
        <v>108.74</v>
      </c>
      <c r="B147" s="3" t="str">
        <f t="shared" si="1"/>
        <v>#REF!</v>
      </c>
    </row>
    <row r="148">
      <c r="A148" s="8">
        <v>106.74</v>
      </c>
      <c r="B148" s="3" t="str">
        <f t="shared" si="1"/>
        <v>#REF!</v>
      </c>
    </row>
    <row r="149">
      <c r="A149" s="8">
        <v>107.61</v>
      </c>
      <c r="B149" s="3" t="str">
        <f t="shared" si="1"/>
        <v>#REF!</v>
      </c>
    </row>
    <row r="150">
      <c r="A150" s="11">
        <v>-1.1</v>
      </c>
      <c r="B150" s="3" t="str">
        <f t="shared" si="1"/>
        <v>#REF!</v>
      </c>
    </row>
    <row r="151">
      <c r="A151" s="12">
        <v>-0.0101</v>
      </c>
      <c r="B151" s="3" t="str">
        <f t="shared" si="1"/>
        <v>#REF!</v>
      </c>
    </row>
    <row r="152">
      <c r="A152" s="17">
        <v>80440.0</v>
      </c>
      <c r="B152" s="3" t="str">
        <f t="shared" si="1"/>
        <v>#REF!</v>
      </c>
    </row>
    <row r="153">
      <c r="A153" s="17">
        <v>183319.0</v>
      </c>
      <c r="B153" s="3" t="str">
        <f t="shared" si="1"/>
        <v>#REF!</v>
      </c>
    </row>
    <row r="154">
      <c r="A154" s="14">
        <v>41557.0</v>
      </c>
      <c r="B154" s="3" t="str">
        <f t="shared" si="1"/>
        <v>#REF!</v>
      </c>
    </row>
    <row r="155">
      <c r="A155" s="8">
        <v>107.55</v>
      </c>
      <c r="B155" s="3" t="str">
        <f t="shared" si="1"/>
        <v>#REF!</v>
      </c>
    </row>
    <row r="156">
      <c r="A156" s="8">
        <v>110.37</v>
      </c>
      <c r="B156" s="3" t="str">
        <f t="shared" si="1"/>
        <v>#REF!</v>
      </c>
    </row>
    <row r="157">
      <c r="A157" s="8">
        <v>107.45</v>
      </c>
      <c r="B157" s="3" t="str">
        <f t="shared" si="1"/>
        <v>#REF!</v>
      </c>
    </row>
    <row r="158">
      <c r="A158" s="8">
        <v>110.17</v>
      </c>
      <c r="B158" s="3" t="str">
        <f t="shared" si="1"/>
        <v>#REF!</v>
      </c>
    </row>
    <row r="159">
      <c r="A159" s="9">
        <f>+2.56</f>
        <v>2.56</v>
      </c>
      <c r="B159" s="3" t="str">
        <f t="shared" si="1"/>
        <v>#REF!</v>
      </c>
    </row>
    <row r="160">
      <c r="A160" s="9">
        <f>+2.38%</f>
        <v>0.0238</v>
      </c>
      <c r="B160" s="3" t="str">
        <f t="shared" si="1"/>
        <v>#REF!</v>
      </c>
    </row>
    <row r="161">
      <c r="A161" s="16">
        <v>98731.0</v>
      </c>
      <c r="B161" s="3" t="str">
        <f t="shared" si="1"/>
        <v>#REF!</v>
      </c>
    </row>
    <row r="162">
      <c r="A162" s="16">
        <v>197456.0</v>
      </c>
      <c r="B162" s="3" t="str">
        <f t="shared" si="1"/>
        <v>#REF!</v>
      </c>
    </row>
    <row r="163">
      <c r="A163" s="14">
        <v>41558.0</v>
      </c>
      <c r="B163" s="3" t="str">
        <f t="shared" si="1"/>
        <v>#REF!</v>
      </c>
    </row>
    <row r="164">
      <c r="A164" s="8">
        <v>110.0</v>
      </c>
      <c r="B164" s="3" t="str">
        <f t="shared" si="1"/>
        <v>#REF!</v>
      </c>
    </row>
    <row r="165">
      <c r="A165" s="8">
        <v>110.24</v>
      </c>
      <c r="B165" s="3" t="str">
        <f t="shared" si="1"/>
        <v>#REF!</v>
      </c>
    </row>
    <row r="166">
      <c r="A166" s="8">
        <v>109.0</v>
      </c>
      <c r="B166" s="3" t="str">
        <f t="shared" si="1"/>
        <v>#REF!</v>
      </c>
    </row>
    <row r="167">
      <c r="A167" s="8">
        <v>109.69</v>
      </c>
      <c r="B167" s="3" t="str">
        <f t="shared" si="1"/>
        <v>#REF!</v>
      </c>
    </row>
    <row r="168">
      <c r="A168" s="11">
        <v>-0.48</v>
      </c>
      <c r="B168" s="3" t="str">
        <f t="shared" si="1"/>
        <v>#REF!</v>
      </c>
    </row>
    <row r="169">
      <c r="A169" s="12">
        <v>-0.0044</v>
      </c>
      <c r="B169" s="3" t="str">
        <f t="shared" si="1"/>
        <v>#REF!</v>
      </c>
    </row>
    <row r="170">
      <c r="A170" s="17">
        <v>80398.0</v>
      </c>
      <c r="B170" s="3" t="str">
        <f t="shared" si="1"/>
        <v>#REF!</v>
      </c>
    </row>
    <row r="171">
      <c r="A171" s="17">
        <v>210671.0</v>
      </c>
      <c r="B171" s="3" t="str">
        <f t="shared" si="1"/>
        <v>#REF!</v>
      </c>
    </row>
    <row r="172">
      <c r="A172" s="14">
        <v>41561.0</v>
      </c>
      <c r="B172" s="3" t="str">
        <f t="shared" si="1"/>
        <v>#REF!</v>
      </c>
    </row>
    <row r="173">
      <c r="A173" s="8">
        <v>109.28</v>
      </c>
      <c r="B173" s="3" t="str">
        <f t="shared" si="1"/>
        <v>#REF!</v>
      </c>
    </row>
    <row r="174">
      <c r="A174" s="8">
        <v>109.87</v>
      </c>
      <c r="B174" s="3" t="str">
        <f t="shared" si="1"/>
        <v>#REF!</v>
      </c>
    </row>
    <row r="175">
      <c r="A175" s="8">
        <v>108.45</v>
      </c>
      <c r="B175" s="3" t="str">
        <f t="shared" si="1"/>
        <v>#REF!</v>
      </c>
    </row>
    <row r="176">
      <c r="A176" s="8">
        <v>109.5</v>
      </c>
      <c r="B176" s="3" t="str">
        <f t="shared" si="1"/>
        <v>#REF!</v>
      </c>
    </row>
    <row r="177">
      <c r="A177" s="11">
        <v>-0.19</v>
      </c>
      <c r="B177" s="3" t="str">
        <f t="shared" si="1"/>
        <v>#REF!</v>
      </c>
    </row>
    <row r="178">
      <c r="A178" s="12">
        <v>-0.0017</v>
      </c>
      <c r="B178" s="3" t="str">
        <f t="shared" si="1"/>
        <v>#REF!</v>
      </c>
    </row>
    <row r="179">
      <c r="A179" s="17">
        <v>47205.0</v>
      </c>
      <c r="B179" s="3" t="str">
        <f t="shared" si="1"/>
        <v>#REF!</v>
      </c>
    </row>
    <row r="180">
      <c r="A180" s="17">
        <v>216044.0</v>
      </c>
      <c r="B180" s="3" t="str">
        <f t="shared" si="1"/>
        <v>#REF!</v>
      </c>
    </row>
    <row r="181">
      <c r="A181" s="14">
        <v>41562.0</v>
      </c>
      <c r="B181" s="3" t="str">
        <f t="shared" si="1"/>
        <v>#REF!</v>
      </c>
    </row>
    <row r="182">
      <c r="A182" s="8">
        <v>109.5</v>
      </c>
      <c r="B182" s="3" t="str">
        <f t="shared" si="1"/>
        <v>#REF!</v>
      </c>
    </row>
    <row r="183">
      <c r="A183" s="8">
        <v>109.75</v>
      </c>
      <c r="B183" s="3" t="str">
        <f t="shared" si="1"/>
        <v>#REF!</v>
      </c>
    </row>
    <row r="184">
      <c r="A184" s="8">
        <v>108.22</v>
      </c>
      <c r="B184" s="3" t="str">
        <f t="shared" si="1"/>
        <v>#REF!</v>
      </c>
    </row>
    <row r="185">
      <c r="A185" s="8">
        <v>108.78</v>
      </c>
      <c r="B185" s="3" t="str">
        <f t="shared" si="1"/>
        <v>#REF!</v>
      </c>
    </row>
    <row r="186">
      <c r="A186" s="11">
        <v>-0.72</v>
      </c>
      <c r="B186" s="3" t="str">
        <f t="shared" si="1"/>
        <v>#REF!</v>
      </c>
    </row>
    <row r="187">
      <c r="A187" s="12">
        <v>-0.0066</v>
      </c>
      <c r="B187" s="3" t="str">
        <f t="shared" si="1"/>
        <v>#REF!</v>
      </c>
    </row>
    <row r="188">
      <c r="A188" s="17">
        <v>70275.0</v>
      </c>
      <c r="B188" s="3" t="str">
        <f t="shared" si="1"/>
        <v>#REF!</v>
      </c>
    </row>
    <row r="189">
      <c r="A189" s="17">
        <v>217220.0</v>
      </c>
      <c r="B189" s="3" t="str">
        <f t="shared" si="1"/>
        <v>#REF!</v>
      </c>
    </row>
    <row r="190">
      <c r="A190" s="14">
        <v>41563.0</v>
      </c>
      <c r="B190" s="3" t="str">
        <f t="shared" si="1"/>
        <v>#REF!</v>
      </c>
    </row>
    <row r="191">
      <c r="A191" s="8">
        <v>108.65</v>
      </c>
      <c r="B191" s="3" t="str">
        <f t="shared" si="1"/>
        <v>#REF!</v>
      </c>
    </row>
    <row r="192">
      <c r="A192" s="8">
        <v>110.7</v>
      </c>
      <c r="B192" s="3" t="str">
        <f t="shared" si="1"/>
        <v>#REF!</v>
      </c>
    </row>
    <row r="193">
      <c r="A193" s="8">
        <v>108.51</v>
      </c>
      <c r="B193" s="3" t="str">
        <f t="shared" si="1"/>
        <v>#REF!</v>
      </c>
    </row>
    <row r="194">
      <c r="A194" s="8">
        <v>109.98</v>
      </c>
      <c r="B194" s="3" t="str">
        <f t="shared" si="1"/>
        <v>#REF!</v>
      </c>
    </row>
    <row r="195">
      <c r="A195" s="9">
        <f>+1.2</f>
        <v>1.2</v>
      </c>
      <c r="B195" s="3" t="str">
        <f t="shared" si="1"/>
        <v>#REF!</v>
      </c>
    </row>
    <row r="196">
      <c r="A196" s="9">
        <f>+1.1%</f>
        <v>0.011</v>
      </c>
      <c r="B196" s="3" t="str">
        <f t="shared" si="1"/>
        <v>#REF!</v>
      </c>
    </row>
    <row r="197">
      <c r="A197" s="16">
        <v>115908.0</v>
      </c>
      <c r="B197" s="3" t="str">
        <f t="shared" si="1"/>
        <v>#REF!</v>
      </c>
    </row>
    <row r="198">
      <c r="A198" s="16">
        <v>217518.0</v>
      </c>
      <c r="B198" s="3" t="str">
        <f t="shared" si="1"/>
        <v>#REF!</v>
      </c>
    </row>
    <row r="199">
      <c r="A199" s="14">
        <v>41564.0</v>
      </c>
      <c r="B199" s="3" t="str">
        <f t="shared" si="1"/>
        <v>#REF!</v>
      </c>
    </row>
    <row r="200">
      <c r="A200" s="8">
        <v>109.86</v>
      </c>
      <c r="B200" s="3" t="str">
        <f t="shared" si="1"/>
        <v>#REF!</v>
      </c>
    </row>
    <row r="201">
      <c r="A201" s="8">
        <v>110.04</v>
      </c>
      <c r="B201" s="3" t="str">
        <f t="shared" si="1"/>
        <v>#REF!</v>
      </c>
    </row>
    <row r="202">
      <c r="A202" s="8">
        <v>108.11</v>
      </c>
      <c r="B202" s="3" t="str">
        <f t="shared" si="1"/>
        <v>#REF!</v>
      </c>
    </row>
    <row r="203">
      <c r="A203" s="8">
        <v>108.52</v>
      </c>
      <c r="B203" s="3" t="str">
        <f t="shared" si="1"/>
        <v>#REF!</v>
      </c>
    </row>
    <row r="204">
      <c r="A204" s="11">
        <v>-1.46</v>
      </c>
      <c r="B204" s="3" t="str">
        <f t="shared" si="1"/>
        <v>#REF!</v>
      </c>
    </row>
    <row r="205">
      <c r="A205" s="12">
        <v>-0.0133</v>
      </c>
      <c r="B205" s="3" t="str">
        <f t="shared" si="1"/>
        <v>#REF!</v>
      </c>
    </row>
    <row r="206">
      <c r="A206" s="17">
        <v>93745.0</v>
      </c>
      <c r="B206" s="3" t="str">
        <f t="shared" si="1"/>
        <v>#REF!</v>
      </c>
    </row>
    <row r="207">
      <c r="A207" s="17">
        <v>218328.0</v>
      </c>
      <c r="B207" s="3" t="str">
        <f t="shared" si="1"/>
        <v>#REF!</v>
      </c>
    </row>
    <row r="208">
      <c r="A208" s="14">
        <v>41565.0</v>
      </c>
      <c r="B208" s="3" t="str">
        <f t="shared" si="1"/>
        <v>#REF!</v>
      </c>
    </row>
    <row r="209">
      <c r="A209" s="8">
        <v>108.52</v>
      </c>
      <c r="B209" s="3" t="str">
        <f t="shared" si="1"/>
        <v>#REF!</v>
      </c>
    </row>
    <row r="210">
      <c r="A210" s="8">
        <v>109.64</v>
      </c>
      <c r="B210" s="3" t="str">
        <f t="shared" si="1"/>
        <v>#REF!</v>
      </c>
    </row>
    <row r="211">
      <c r="A211" s="8">
        <v>108.4</v>
      </c>
      <c r="B211" s="3" t="str">
        <f t="shared" si="1"/>
        <v>#REF!</v>
      </c>
    </row>
    <row r="212">
      <c r="A212" s="8">
        <v>109.42</v>
      </c>
      <c r="B212" s="3" t="str">
        <f t="shared" si="1"/>
        <v>#REF!</v>
      </c>
    </row>
    <row r="213">
      <c r="A213" s="9">
        <f>+0.9</f>
        <v>0.9</v>
      </c>
      <c r="B213" s="3" t="str">
        <f t="shared" si="1"/>
        <v>#REF!</v>
      </c>
    </row>
    <row r="214">
      <c r="A214" s="9">
        <f>+0.83%</f>
        <v>0.0083</v>
      </c>
      <c r="B214" s="3" t="str">
        <f t="shared" si="1"/>
        <v>#REF!</v>
      </c>
    </row>
    <row r="215">
      <c r="A215" s="16">
        <v>87243.0</v>
      </c>
      <c r="B215" s="3" t="str">
        <f t="shared" si="1"/>
        <v>#REF!</v>
      </c>
    </row>
    <row r="216">
      <c r="A216" s="16">
        <v>219058.0</v>
      </c>
      <c r="B216" s="3" t="str">
        <f t="shared" si="1"/>
        <v>#REF!</v>
      </c>
    </row>
    <row r="217">
      <c r="A217" s="14">
        <v>41568.0</v>
      </c>
      <c r="B217" s="3" t="str">
        <f t="shared" si="1"/>
        <v>#REF!</v>
      </c>
    </row>
    <row r="218">
      <c r="A218" s="8">
        <v>109.42</v>
      </c>
      <c r="B218" s="3" t="str">
        <f t="shared" si="1"/>
        <v>#REF!</v>
      </c>
    </row>
    <row r="219">
      <c r="A219" s="8">
        <v>109.7</v>
      </c>
      <c r="B219" s="3" t="str">
        <f t="shared" si="1"/>
        <v>#REF!</v>
      </c>
    </row>
    <row r="220">
      <c r="A220" s="8">
        <v>108.76</v>
      </c>
      <c r="B220" s="3" t="str">
        <f t="shared" si="1"/>
        <v>#REF!</v>
      </c>
    </row>
    <row r="221">
      <c r="A221" s="8">
        <v>109.1</v>
      </c>
      <c r="B221" s="3" t="str">
        <f t="shared" si="1"/>
        <v>#REF!</v>
      </c>
    </row>
    <row r="222">
      <c r="A222" s="11">
        <v>-0.32</v>
      </c>
      <c r="B222" s="3" t="str">
        <f t="shared" si="1"/>
        <v>#REF!</v>
      </c>
    </row>
    <row r="223">
      <c r="A223" s="12">
        <v>-0.0029</v>
      </c>
      <c r="B223" s="3" t="str">
        <f t="shared" si="1"/>
        <v>#REF!</v>
      </c>
    </row>
    <row r="224">
      <c r="A224" s="17">
        <v>95073.0</v>
      </c>
      <c r="B224" s="3" t="str">
        <f t="shared" si="1"/>
        <v>#REF!</v>
      </c>
    </row>
    <row r="225">
      <c r="A225" s="17">
        <v>227424.0</v>
      </c>
      <c r="B225" s="3" t="str">
        <f t="shared" si="1"/>
        <v>#REF!</v>
      </c>
    </row>
    <row r="226">
      <c r="A226" s="14">
        <v>41569.0</v>
      </c>
      <c r="B226" s="3" t="str">
        <f t="shared" si="1"/>
        <v>#REF!</v>
      </c>
    </row>
    <row r="227">
      <c r="A227" s="8">
        <v>109.2</v>
      </c>
      <c r="B227" s="3" t="str">
        <f t="shared" si="1"/>
        <v>#REF!</v>
      </c>
    </row>
    <row r="228">
      <c r="A228" s="8">
        <v>110.38</v>
      </c>
      <c r="B228" s="3" t="str">
        <f t="shared" si="1"/>
        <v>#REF!</v>
      </c>
    </row>
    <row r="229">
      <c r="A229" s="8">
        <v>109.02</v>
      </c>
      <c r="B229" s="3" t="str">
        <f t="shared" si="1"/>
        <v>#REF!</v>
      </c>
    </row>
    <row r="230">
      <c r="A230" s="8">
        <v>109.41</v>
      </c>
      <c r="B230" s="3" t="str">
        <f t="shared" si="1"/>
        <v>#REF!</v>
      </c>
    </row>
    <row r="231">
      <c r="A231" s="9">
        <f>+0.31</f>
        <v>0.31</v>
      </c>
      <c r="B231" s="3" t="str">
        <f t="shared" si="1"/>
        <v>#REF!</v>
      </c>
    </row>
    <row r="232">
      <c r="A232" s="9">
        <f>+0.28%</f>
        <v>0.0028</v>
      </c>
      <c r="B232" s="3" t="str">
        <f t="shared" si="1"/>
        <v>#REF!</v>
      </c>
    </row>
    <row r="233">
      <c r="A233" s="16">
        <v>109116.0</v>
      </c>
      <c r="B233" s="3" t="str">
        <f t="shared" si="1"/>
        <v>#REF!</v>
      </c>
    </row>
    <row r="234">
      <c r="A234" s="16">
        <v>220307.0</v>
      </c>
      <c r="B234" s="3" t="str">
        <f t="shared" si="1"/>
        <v>#REF!</v>
      </c>
    </row>
    <row r="235">
      <c r="A235" s="14">
        <v>41570.0</v>
      </c>
      <c r="B235" s="3" t="str">
        <f t="shared" si="1"/>
        <v>#REF!</v>
      </c>
    </row>
    <row r="236">
      <c r="A236" s="8">
        <v>109.43</v>
      </c>
      <c r="B236" s="3" t="str">
        <f t="shared" si="1"/>
        <v>#REF!</v>
      </c>
    </row>
    <row r="237">
      <c r="A237" s="8">
        <v>109.5</v>
      </c>
      <c r="B237" s="3" t="str">
        <f t="shared" si="1"/>
        <v>#REF!</v>
      </c>
    </row>
    <row r="238">
      <c r="A238" s="8">
        <v>106.91</v>
      </c>
      <c r="B238" s="3" t="str">
        <f t="shared" si="1"/>
        <v>#REF!</v>
      </c>
    </row>
    <row r="239">
      <c r="A239" s="8">
        <v>107.35</v>
      </c>
      <c r="B239" s="3" t="str">
        <f t="shared" si="1"/>
        <v>#REF!</v>
      </c>
    </row>
    <row r="240">
      <c r="A240" s="11">
        <v>-2.06</v>
      </c>
      <c r="B240" s="3" t="str">
        <f t="shared" si="1"/>
        <v>#REF!</v>
      </c>
    </row>
    <row r="241">
      <c r="A241" s="12">
        <v>-0.0188</v>
      </c>
      <c r="B241" s="3" t="str">
        <f t="shared" si="1"/>
        <v>#REF!</v>
      </c>
    </row>
    <row r="242">
      <c r="A242" s="17">
        <v>155479.0</v>
      </c>
      <c r="B242" s="3" t="str">
        <f t="shared" si="1"/>
        <v>#REF!</v>
      </c>
    </row>
    <row r="243">
      <c r="A243" s="17">
        <v>217095.0</v>
      </c>
      <c r="B243" s="3" t="str">
        <f t="shared" si="1"/>
        <v>#REF!</v>
      </c>
    </row>
    <row r="244">
      <c r="A244" s="14">
        <v>41571.0</v>
      </c>
      <c r="B244" s="3" t="str">
        <f t="shared" si="1"/>
        <v>#REF!</v>
      </c>
    </row>
    <row r="245">
      <c r="A245" s="8">
        <v>107.35</v>
      </c>
      <c r="B245" s="3" t="str">
        <f t="shared" si="1"/>
        <v>#REF!</v>
      </c>
    </row>
    <row r="246">
      <c r="A246" s="8">
        <v>107.84</v>
      </c>
      <c r="B246" s="3" t="str">
        <f t="shared" si="1"/>
        <v>#REF!</v>
      </c>
    </row>
    <row r="247">
      <c r="A247" s="8">
        <v>106.48</v>
      </c>
      <c r="B247" s="3" t="str">
        <f t="shared" si="1"/>
        <v>#REF!</v>
      </c>
    </row>
    <row r="248">
      <c r="A248" s="8">
        <v>106.57</v>
      </c>
      <c r="B248" s="3" t="str">
        <f t="shared" si="1"/>
        <v>#REF!</v>
      </c>
    </row>
    <row r="249">
      <c r="A249" s="11">
        <v>-0.78</v>
      </c>
      <c r="B249" s="3" t="str">
        <f t="shared" si="1"/>
        <v>#REF!</v>
      </c>
    </row>
    <row r="250">
      <c r="A250" s="12">
        <v>-0.0073</v>
      </c>
      <c r="B250" s="3" t="str">
        <f t="shared" si="1"/>
        <v>#REF!</v>
      </c>
    </row>
    <row r="251">
      <c r="A251" s="17">
        <v>120248.0</v>
      </c>
      <c r="B251" s="3" t="str">
        <f t="shared" si="1"/>
        <v>#REF!</v>
      </c>
    </row>
    <row r="252">
      <c r="A252" s="17">
        <v>221833.0</v>
      </c>
      <c r="B252" s="3" t="str">
        <f t="shared" si="1"/>
        <v>#REF!</v>
      </c>
    </row>
    <row r="253">
      <c r="A253" s="14">
        <v>41572.0</v>
      </c>
      <c r="B253" s="3" t="str">
        <f t="shared" si="1"/>
        <v>#REF!</v>
      </c>
    </row>
    <row r="254">
      <c r="A254" s="8">
        <v>106.68</v>
      </c>
      <c r="B254" s="3" t="str">
        <f t="shared" si="1"/>
        <v>#REF!</v>
      </c>
    </row>
    <row r="255">
      <c r="A255" s="8">
        <v>106.97</v>
      </c>
      <c r="B255" s="3" t="str">
        <f t="shared" si="1"/>
        <v>#REF!</v>
      </c>
    </row>
    <row r="256">
      <c r="A256" s="8">
        <v>105.97</v>
      </c>
      <c r="B256" s="3" t="str">
        <f t="shared" si="1"/>
        <v>#REF!</v>
      </c>
    </row>
    <row r="257">
      <c r="A257" s="8">
        <v>106.59</v>
      </c>
      <c r="B257" s="3" t="str">
        <f t="shared" si="1"/>
        <v>#REF!</v>
      </c>
    </row>
    <row r="258">
      <c r="A258" s="9">
        <f>+0.02</f>
        <v>0.02</v>
      </c>
      <c r="B258" s="3" t="str">
        <f t="shared" si="1"/>
        <v>#REF!</v>
      </c>
    </row>
    <row r="259">
      <c r="A259" s="9">
        <f>+0.02%</f>
        <v>0.0002</v>
      </c>
      <c r="B259" s="3" t="str">
        <f t="shared" si="1"/>
        <v>#REF!</v>
      </c>
    </row>
    <row r="260">
      <c r="A260" s="16">
        <v>120318.0</v>
      </c>
      <c r="B260" s="3" t="str">
        <f t="shared" si="1"/>
        <v>#REF!</v>
      </c>
    </row>
    <row r="261">
      <c r="A261" s="16">
        <v>226328.0</v>
      </c>
      <c r="B261" s="3" t="str">
        <f t="shared" si="1"/>
        <v>#REF!</v>
      </c>
    </row>
    <row r="262">
      <c r="A262" s="14">
        <v>41575.0</v>
      </c>
      <c r="B262" s="3" t="str">
        <f t="shared" si="1"/>
        <v>#REF!</v>
      </c>
    </row>
    <row r="263">
      <c r="A263" s="8">
        <v>106.75</v>
      </c>
      <c r="B263" s="3" t="str">
        <f t="shared" si="1"/>
        <v>#REF!</v>
      </c>
    </row>
    <row r="264">
      <c r="A264" s="8">
        <v>109.1</v>
      </c>
      <c r="B264" s="3" t="str">
        <f t="shared" si="1"/>
        <v>#REF!</v>
      </c>
    </row>
    <row r="265">
      <c r="A265" s="8">
        <v>106.58</v>
      </c>
      <c r="B265" s="3" t="str">
        <f t="shared" si="1"/>
        <v>#REF!</v>
      </c>
    </row>
    <row r="266">
      <c r="A266" s="8">
        <v>109.04</v>
      </c>
      <c r="B266" s="3" t="str">
        <f t="shared" si="1"/>
        <v>#REF!</v>
      </c>
    </row>
    <row r="267">
      <c r="A267" s="9">
        <f>+2.45</f>
        <v>2.45</v>
      </c>
      <c r="B267" s="3" t="str">
        <f t="shared" si="1"/>
        <v>#REF!</v>
      </c>
    </row>
    <row r="268">
      <c r="A268" s="9">
        <f>+2.3%</f>
        <v>0.023</v>
      </c>
      <c r="B268" s="3" t="str">
        <f t="shared" si="1"/>
        <v>#REF!</v>
      </c>
    </row>
    <row r="269">
      <c r="A269" s="16">
        <v>137487.0</v>
      </c>
      <c r="B269" s="3" t="str">
        <f t="shared" si="1"/>
        <v>#REF!</v>
      </c>
    </row>
    <row r="270">
      <c r="A270" s="16">
        <v>223858.0</v>
      </c>
      <c r="B270" s="3" t="str">
        <f t="shared" si="1"/>
        <v>#REF!</v>
      </c>
    </row>
    <row r="271">
      <c r="A271" s="14">
        <v>41576.0</v>
      </c>
      <c r="B271" s="3" t="str">
        <f t="shared" si="1"/>
        <v>#REF!</v>
      </c>
    </row>
    <row r="272">
      <c r="A272" s="8">
        <v>108.79</v>
      </c>
      <c r="B272" s="3" t="str">
        <f t="shared" si="1"/>
        <v>#REF!</v>
      </c>
    </row>
    <row r="273">
      <c r="A273" s="8">
        <v>108.88</v>
      </c>
      <c r="B273" s="3" t="str">
        <f t="shared" si="1"/>
        <v>#REF!</v>
      </c>
    </row>
    <row r="274">
      <c r="A274" s="8">
        <v>107.98</v>
      </c>
      <c r="B274" s="3" t="str">
        <f t="shared" si="1"/>
        <v>#REF!</v>
      </c>
    </row>
    <row r="275">
      <c r="A275" s="8">
        <v>108.53</v>
      </c>
      <c r="B275" s="3" t="str">
        <f t="shared" si="1"/>
        <v>#REF!</v>
      </c>
    </row>
    <row r="276">
      <c r="A276" s="11">
        <v>-0.51</v>
      </c>
      <c r="B276" s="3" t="str">
        <f t="shared" si="1"/>
        <v>#REF!</v>
      </c>
    </row>
    <row r="277">
      <c r="A277" s="12">
        <v>-0.0047</v>
      </c>
      <c r="B277" s="3" t="str">
        <f t="shared" si="1"/>
        <v>#REF!</v>
      </c>
    </row>
    <row r="278">
      <c r="A278" s="17">
        <v>109402.0</v>
      </c>
      <c r="B278" s="3" t="str">
        <f t="shared" si="1"/>
        <v>#REF!</v>
      </c>
    </row>
    <row r="279">
      <c r="A279" s="17">
        <v>225019.0</v>
      </c>
      <c r="B279" s="3" t="str">
        <f t="shared" si="1"/>
        <v>#REF!</v>
      </c>
    </row>
    <row r="280">
      <c r="A280" s="14">
        <v>41577.0</v>
      </c>
      <c r="B280" s="3" t="str">
        <f t="shared" si="1"/>
        <v>#REF!</v>
      </c>
    </row>
    <row r="281">
      <c r="A281" s="8">
        <v>108.43</v>
      </c>
      <c r="B281" s="3" t="str">
        <f t="shared" si="1"/>
        <v>#REF!</v>
      </c>
    </row>
    <row r="282">
      <c r="A282" s="8">
        <v>109.75</v>
      </c>
      <c r="B282" s="3" t="str">
        <f t="shared" si="1"/>
        <v>#REF!</v>
      </c>
    </row>
    <row r="283">
      <c r="A283" s="8">
        <v>108.15</v>
      </c>
      <c r="B283" s="3" t="str">
        <f t="shared" si="1"/>
        <v>#REF!</v>
      </c>
    </row>
    <row r="284">
      <c r="A284" s="8">
        <v>109.48</v>
      </c>
      <c r="B284" s="3" t="str">
        <f t="shared" si="1"/>
        <v>#REF!</v>
      </c>
    </row>
    <row r="285">
      <c r="A285" s="9">
        <f>+0.95</f>
        <v>0.95</v>
      </c>
      <c r="B285" s="3" t="str">
        <f t="shared" si="1"/>
        <v>#REF!</v>
      </c>
    </row>
    <row r="286">
      <c r="A286" s="9">
        <f>+0.88%</f>
        <v>0.0088</v>
      </c>
      <c r="B286" s="3" t="str">
        <f t="shared" si="1"/>
        <v>#REF!</v>
      </c>
    </row>
    <row r="287">
      <c r="A287" s="16">
        <v>128159.0</v>
      </c>
      <c r="B287" s="3" t="str">
        <f t="shared" si="1"/>
        <v>#REF!</v>
      </c>
    </row>
    <row r="288">
      <c r="A288" s="16">
        <v>231633.0</v>
      </c>
      <c r="B288" s="3" t="str">
        <f t="shared" si="1"/>
        <v>#REF!</v>
      </c>
    </row>
    <row r="289">
      <c r="A289" s="14">
        <v>41578.0</v>
      </c>
      <c r="B289" s="3" t="str">
        <f t="shared" si="1"/>
        <v>#REF!</v>
      </c>
    </row>
    <row r="290">
      <c r="A290" s="8">
        <v>109.33</v>
      </c>
      <c r="B290" s="3" t="str">
        <f t="shared" si="1"/>
        <v>#REF!</v>
      </c>
    </row>
    <row r="291">
      <c r="A291" s="8">
        <v>109.48</v>
      </c>
      <c r="B291" s="3" t="str">
        <f t="shared" si="1"/>
        <v>#REF!</v>
      </c>
    </row>
    <row r="292">
      <c r="A292" s="8">
        <v>108.36</v>
      </c>
      <c r="B292" s="3" t="str">
        <f t="shared" si="1"/>
        <v>#REF!</v>
      </c>
    </row>
    <row r="293">
      <c r="A293" s="8">
        <v>108.63</v>
      </c>
      <c r="B293" s="3" t="str">
        <f t="shared" si="1"/>
        <v>#REF!</v>
      </c>
    </row>
    <row r="294">
      <c r="A294" s="11">
        <v>-0.85</v>
      </c>
      <c r="B294" s="3" t="str">
        <f t="shared" si="1"/>
        <v>#REF!</v>
      </c>
    </row>
    <row r="295">
      <c r="A295" s="12">
        <v>-0.0078</v>
      </c>
      <c r="B295" s="3" t="str">
        <f t="shared" si="1"/>
        <v>#REF!</v>
      </c>
    </row>
    <row r="296">
      <c r="A296" s="17">
        <v>149171.0</v>
      </c>
      <c r="B296" s="3" t="str">
        <f t="shared" si="1"/>
        <v>#REF!</v>
      </c>
    </row>
    <row r="297">
      <c r="A297" s="17">
        <v>236763.0</v>
      </c>
      <c r="B297" s="3" t="str">
        <f t="shared" si="1"/>
        <v>#REF!</v>
      </c>
    </row>
    <row r="298">
      <c r="A298" s="7">
        <v>41579.0</v>
      </c>
      <c r="B298" s="3" t="str">
        <f t="shared" si="1"/>
        <v>#REF!</v>
      </c>
    </row>
    <row r="299">
      <c r="A299" s="8">
        <v>108.82</v>
      </c>
      <c r="B299" s="3" t="str">
        <f t="shared" si="1"/>
        <v>#REF!</v>
      </c>
    </row>
    <row r="300">
      <c r="A300" s="8">
        <v>109.17</v>
      </c>
      <c r="B300" s="3" t="str">
        <f t="shared" si="1"/>
        <v>#REF!</v>
      </c>
    </row>
    <row r="301">
      <c r="A301" s="8">
        <v>105.75</v>
      </c>
      <c r="B301" s="3" t="str">
        <f t="shared" si="1"/>
        <v>#REF!</v>
      </c>
    </row>
    <row r="302">
      <c r="A302" s="8">
        <v>105.89</v>
      </c>
      <c r="B302" s="3" t="str">
        <f t="shared" si="1"/>
        <v>#REF!</v>
      </c>
    </row>
    <row r="303">
      <c r="A303" s="11">
        <v>-2.74</v>
      </c>
      <c r="B303" s="3" t="str">
        <f t="shared" si="1"/>
        <v>#REF!</v>
      </c>
    </row>
    <row r="304">
      <c r="A304" s="12">
        <v>-0.0252</v>
      </c>
      <c r="B304" s="3" t="str">
        <f t="shared" si="1"/>
        <v>#REF!</v>
      </c>
    </row>
    <row r="305">
      <c r="A305" s="17">
        <v>172982.0</v>
      </c>
      <c r="B305" s="3" t="str">
        <f t="shared" si="1"/>
        <v>#REF!</v>
      </c>
    </row>
    <row r="306">
      <c r="A306" s="17">
        <v>250160.0</v>
      </c>
      <c r="B306" s="3" t="str">
        <f t="shared" si="1"/>
        <v>#REF!</v>
      </c>
    </row>
    <row r="307">
      <c r="A307" s="7">
        <v>41582.0</v>
      </c>
      <c r="B307" s="3" t="str">
        <f t="shared" si="1"/>
        <v>#REF!</v>
      </c>
    </row>
    <row r="308">
      <c r="A308" s="8">
        <v>105.78</v>
      </c>
      <c r="B308" s="3" t="str">
        <f t="shared" si="1"/>
        <v>#REF!</v>
      </c>
    </row>
    <row r="309">
      <c r="A309" s="8">
        <v>106.53</v>
      </c>
      <c r="B309" s="3" t="str">
        <f t="shared" si="1"/>
        <v>#REF!</v>
      </c>
    </row>
    <row r="310">
      <c r="A310" s="8">
        <v>105.14</v>
      </c>
      <c r="B310" s="3" t="str">
        <f t="shared" si="1"/>
        <v>#REF!</v>
      </c>
    </row>
    <row r="311">
      <c r="A311" s="8">
        <v>106.1</v>
      </c>
      <c r="B311" s="3" t="str">
        <f t="shared" si="1"/>
        <v>#REF!</v>
      </c>
    </row>
    <row r="312">
      <c r="A312" s="9">
        <f>+0.21</f>
        <v>0.21</v>
      </c>
      <c r="B312" s="3" t="str">
        <f t="shared" si="1"/>
        <v>#REF!</v>
      </c>
    </row>
    <row r="313">
      <c r="A313" s="9">
        <f>+0.2%</f>
        <v>0.002</v>
      </c>
      <c r="B313" s="3" t="str">
        <f t="shared" si="1"/>
        <v>#REF!</v>
      </c>
    </row>
    <row r="314">
      <c r="A314" s="16">
        <v>137451.0</v>
      </c>
      <c r="B314" s="3" t="str">
        <f t="shared" si="1"/>
        <v>#REF!</v>
      </c>
    </row>
    <row r="315">
      <c r="A315" s="16">
        <v>258318.0</v>
      </c>
      <c r="B315" s="3" t="str">
        <f t="shared" si="1"/>
        <v>#REF!</v>
      </c>
    </row>
    <row r="316">
      <c r="A316" s="7">
        <v>41583.0</v>
      </c>
      <c r="B316" s="3" t="str">
        <f t="shared" si="1"/>
        <v>#REF!</v>
      </c>
    </row>
    <row r="317">
      <c r="A317" s="8">
        <v>106.16</v>
      </c>
      <c r="B317" s="3" t="str">
        <f t="shared" si="1"/>
        <v>#REF!</v>
      </c>
    </row>
    <row r="318">
      <c r="A318" s="8">
        <v>106.4</v>
      </c>
      <c r="B318" s="3" t="str">
        <f t="shared" si="1"/>
        <v>#REF!</v>
      </c>
    </row>
    <row r="319">
      <c r="A319" s="8">
        <v>105.15</v>
      </c>
      <c r="B319" s="3" t="str">
        <f t="shared" si="1"/>
        <v>#REF!</v>
      </c>
    </row>
    <row r="320">
      <c r="A320" s="8">
        <v>105.28</v>
      </c>
      <c r="B320" s="3" t="str">
        <f t="shared" si="1"/>
        <v>#REF!</v>
      </c>
    </row>
    <row r="321">
      <c r="A321" s="11">
        <v>-0.82</v>
      </c>
      <c r="B321" s="3" t="str">
        <f t="shared" si="1"/>
        <v>#REF!</v>
      </c>
    </row>
    <row r="322">
      <c r="A322" s="12">
        <v>-0.0077</v>
      </c>
      <c r="B322" s="3" t="str">
        <f t="shared" si="1"/>
        <v>#REF!</v>
      </c>
    </row>
    <row r="323">
      <c r="A323" s="17">
        <v>119061.0</v>
      </c>
      <c r="B323" s="3" t="str">
        <f t="shared" si="1"/>
        <v>#REF!</v>
      </c>
    </row>
    <row r="324">
      <c r="A324" s="17">
        <v>257797.0</v>
      </c>
      <c r="B324" s="3" t="str">
        <f t="shared" si="1"/>
        <v>#REF!</v>
      </c>
    </row>
    <row r="325">
      <c r="A325" s="7">
        <v>41584.0</v>
      </c>
      <c r="B325" s="3" t="str">
        <f t="shared" si="1"/>
        <v>#REF!</v>
      </c>
    </row>
    <row r="326">
      <c r="A326" s="8">
        <v>105.37</v>
      </c>
      <c r="B326" s="3" t="str">
        <f t="shared" si="1"/>
        <v>#REF!</v>
      </c>
    </row>
    <row r="327">
      <c r="A327" s="8">
        <v>106.34</v>
      </c>
      <c r="B327" s="3" t="str">
        <f t="shared" si="1"/>
        <v>#REF!</v>
      </c>
    </row>
    <row r="328">
      <c r="A328" s="8">
        <v>104.9</v>
      </c>
      <c r="B328" s="3" t="str">
        <f t="shared" si="1"/>
        <v>#REF!</v>
      </c>
    </row>
    <row r="329">
      <c r="A329" s="8">
        <v>105.35</v>
      </c>
      <c r="B329" s="3" t="str">
        <f t="shared" si="1"/>
        <v>#REF!</v>
      </c>
    </row>
    <row r="330">
      <c r="A330" s="9">
        <f>+0.07</f>
        <v>0.07</v>
      </c>
      <c r="B330" s="3" t="str">
        <f t="shared" si="1"/>
        <v>#REF!</v>
      </c>
    </row>
    <row r="331">
      <c r="A331" s="9">
        <f>+0.07%</f>
        <v>0.0007</v>
      </c>
      <c r="B331" s="3" t="str">
        <f t="shared" si="1"/>
        <v>#REF!</v>
      </c>
    </row>
    <row r="332">
      <c r="A332" s="16">
        <v>186452.0</v>
      </c>
      <c r="B332" s="3" t="str">
        <f t="shared" si="1"/>
        <v>#REF!</v>
      </c>
    </row>
    <row r="333">
      <c r="A333" s="16">
        <v>281686.0</v>
      </c>
      <c r="B333" s="3" t="str">
        <f t="shared" si="1"/>
        <v>#REF!</v>
      </c>
    </row>
    <row r="334">
      <c r="A334" s="7">
        <v>41585.0</v>
      </c>
      <c r="B334" s="3" t="str">
        <f t="shared" si="1"/>
        <v>#REF!</v>
      </c>
    </row>
    <row r="335">
      <c r="A335" s="8">
        <v>105.08</v>
      </c>
      <c r="B335" s="3" t="str">
        <f t="shared" si="1"/>
        <v>#REF!</v>
      </c>
    </row>
    <row r="336">
      <c r="A336" s="8">
        <v>105.32</v>
      </c>
      <c r="B336" s="3" t="str">
        <f t="shared" si="1"/>
        <v>#REF!</v>
      </c>
    </row>
    <row r="337">
      <c r="A337" s="8">
        <v>103.45</v>
      </c>
      <c r="B337" s="3" t="str">
        <f t="shared" si="1"/>
        <v>#REF!</v>
      </c>
    </row>
    <row r="338">
      <c r="A338" s="8">
        <v>103.6</v>
      </c>
      <c r="B338" s="3" t="str">
        <f t="shared" si="1"/>
        <v>#REF!</v>
      </c>
    </row>
    <row r="339">
      <c r="A339" s="11">
        <v>-1.75</v>
      </c>
      <c r="B339" s="3" t="str">
        <f t="shared" si="1"/>
        <v>#REF!</v>
      </c>
    </row>
    <row r="340">
      <c r="A340" s="12">
        <v>-0.0166</v>
      </c>
      <c r="B340" s="3" t="str">
        <f t="shared" si="1"/>
        <v>#REF!</v>
      </c>
    </row>
    <row r="341">
      <c r="A341" s="17">
        <v>225425.0</v>
      </c>
      <c r="B341" s="3" t="str">
        <f t="shared" si="1"/>
        <v>#REF!</v>
      </c>
    </row>
    <row r="342">
      <c r="A342" s="17">
        <v>307466.0</v>
      </c>
      <c r="B342" s="3" t="str">
        <f t="shared" si="1"/>
        <v>#REF!</v>
      </c>
    </row>
    <row r="343">
      <c r="A343" s="7">
        <v>41586.0</v>
      </c>
      <c r="B343" s="3" t="str">
        <f t="shared" si="1"/>
        <v>#REF!</v>
      </c>
    </row>
    <row r="344">
      <c r="A344" s="8">
        <v>103.63</v>
      </c>
      <c r="B344" s="3" t="str">
        <f t="shared" si="1"/>
        <v>#REF!</v>
      </c>
    </row>
    <row r="345">
      <c r="A345" s="8">
        <v>105.3</v>
      </c>
      <c r="B345" s="3" t="str">
        <f t="shared" si="1"/>
        <v>#REF!</v>
      </c>
    </row>
    <row r="346">
      <c r="A346" s="8">
        <v>103.13</v>
      </c>
      <c r="B346" s="3" t="str">
        <f t="shared" si="1"/>
        <v>#REF!</v>
      </c>
    </row>
    <row r="347">
      <c r="A347" s="8">
        <v>105.03</v>
      </c>
      <c r="B347" s="3" t="str">
        <f t="shared" si="1"/>
        <v>#REF!</v>
      </c>
    </row>
    <row r="348">
      <c r="A348" s="9">
        <f>+1.43</f>
        <v>1.43</v>
      </c>
      <c r="B348" s="3" t="str">
        <f t="shared" si="1"/>
        <v>#REF!</v>
      </c>
    </row>
    <row r="349">
      <c r="A349" s="9">
        <f>+1.38%</f>
        <v>0.0138</v>
      </c>
      <c r="B349" s="3" t="str">
        <f t="shared" si="1"/>
        <v>#REF!</v>
      </c>
    </row>
    <row r="350">
      <c r="A350" s="16">
        <v>227116.0</v>
      </c>
      <c r="B350" s="3" t="str">
        <f t="shared" si="1"/>
        <v>#REF!</v>
      </c>
    </row>
    <row r="351">
      <c r="A351" s="16">
        <v>313327.0</v>
      </c>
      <c r="B351" s="3" t="str">
        <f t="shared" si="1"/>
        <v>#REF!</v>
      </c>
    </row>
    <row r="352">
      <c r="A352" s="14">
        <v>41589.0</v>
      </c>
      <c r="B352" s="3" t="str">
        <f t="shared" si="1"/>
        <v>#REF!</v>
      </c>
    </row>
    <row r="353">
      <c r="A353" s="8">
        <v>105.07</v>
      </c>
      <c r="B353" s="3" t="str">
        <f t="shared" si="1"/>
        <v>#REF!</v>
      </c>
    </row>
    <row r="354">
      <c r="A354" s="8">
        <v>106.3</v>
      </c>
      <c r="B354" s="3" t="str">
        <f t="shared" si="1"/>
        <v>#REF!</v>
      </c>
    </row>
    <row r="355">
      <c r="A355" s="8">
        <v>105.03</v>
      </c>
      <c r="B355" s="3" t="str">
        <f t="shared" si="1"/>
        <v>#REF!</v>
      </c>
    </row>
    <row r="356">
      <c r="A356" s="8">
        <v>106.18</v>
      </c>
      <c r="B356" s="3" t="str">
        <f t="shared" si="1"/>
        <v>#REF!</v>
      </c>
    </row>
    <row r="357">
      <c r="A357" s="9">
        <f>+1.15</f>
        <v>1.15</v>
      </c>
      <c r="B357" s="3" t="str">
        <f t="shared" si="1"/>
        <v>#REF!</v>
      </c>
    </row>
    <row r="358">
      <c r="A358" s="9">
        <f>+1.09%</f>
        <v>0.0109</v>
      </c>
      <c r="B358" s="3" t="str">
        <f t="shared" si="1"/>
        <v>#REF!</v>
      </c>
    </row>
    <row r="359">
      <c r="A359" s="16">
        <v>193212.0</v>
      </c>
      <c r="B359" s="3" t="str">
        <f t="shared" si="1"/>
        <v>#REF!</v>
      </c>
    </row>
    <row r="360">
      <c r="A360" s="16">
        <v>316696.0</v>
      </c>
      <c r="B360" s="3" t="str">
        <f t="shared" si="1"/>
        <v>#REF!</v>
      </c>
    </row>
    <row r="361">
      <c r="A361" s="14">
        <v>41590.0</v>
      </c>
      <c r="B361" s="3" t="str">
        <f t="shared" si="1"/>
        <v>#REF!</v>
      </c>
    </row>
    <row r="362">
      <c r="A362" s="8">
        <v>106.21</v>
      </c>
      <c r="B362" s="3" t="str">
        <f t="shared" si="1"/>
        <v>#REF!</v>
      </c>
    </row>
    <row r="363">
      <c r="A363" s="8">
        <v>107.1</v>
      </c>
      <c r="B363" s="3" t="str">
        <f t="shared" si="1"/>
        <v>#REF!</v>
      </c>
    </row>
    <row r="364">
      <c r="A364" s="8">
        <v>105.26</v>
      </c>
      <c r="B364" s="3" t="str">
        <f t="shared" si="1"/>
        <v>#REF!</v>
      </c>
    </row>
    <row r="365">
      <c r="A365" s="8">
        <v>105.54</v>
      </c>
      <c r="B365" s="3" t="str">
        <f t="shared" si="1"/>
        <v>#REF!</v>
      </c>
    </row>
    <row r="366">
      <c r="A366" s="11">
        <v>-0.64</v>
      </c>
      <c r="B366" s="3" t="str">
        <f t="shared" si="1"/>
        <v>#REF!</v>
      </c>
    </row>
    <row r="367">
      <c r="A367" s="12">
        <v>-0.006</v>
      </c>
      <c r="B367" s="3" t="str">
        <f t="shared" si="1"/>
        <v>#REF!</v>
      </c>
    </row>
    <row r="368">
      <c r="A368" s="17">
        <v>247485.0</v>
      </c>
      <c r="B368" s="3" t="str">
        <f t="shared" si="1"/>
        <v>#REF!</v>
      </c>
    </row>
    <row r="369">
      <c r="A369" s="17">
        <v>308882.0</v>
      </c>
      <c r="B369" s="3" t="str">
        <f t="shared" si="1"/>
        <v>#REF!</v>
      </c>
    </row>
    <row r="370">
      <c r="A370" s="14">
        <v>41591.0</v>
      </c>
      <c r="B370" s="3" t="str">
        <f t="shared" si="1"/>
        <v>#REF!</v>
      </c>
    </row>
    <row r="371">
      <c r="A371" s="8">
        <v>105.61</v>
      </c>
      <c r="B371" s="3" t="str">
        <f t="shared" si="1"/>
        <v>#REF!</v>
      </c>
    </row>
    <row r="372">
      <c r="A372" s="8">
        <v>107.18</v>
      </c>
      <c r="B372" s="3" t="str">
        <f t="shared" si="1"/>
        <v>#REF!</v>
      </c>
    </row>
    <row r="373">
      <c r="A373" s="8">
        <v>105.58</v>
      </c>
      <c r="B373" s="3" t="str">
        <f t="shared" si="1"/>
        <v>#REF!</v>
      </c>
    </row>
    <row r="374">
      <c r="A374" s="8">
        <v>106.89</v>
      </c>
      <c r="B374" s="3" t="str">
        <f t="shared" si="1"/>
        <v>#REF!</v>
      </c>
    </row>
    <row r="375">
      <c r="A375" s="9">
        <f>+1.35</f>
        <v>1.35</v>
      </c>
      <c r="B375" s="3" t="str">
        <f t="shared" si="1"/>
        <v>#REF!</v>
      </c>
    </row>
    <row r="376">
      <c r="A376" s="9">
        <f>+1.28%</f>
        <v>0.0128</v>
      </c>
      <c r="B376" s="3" t="str">
        <f t="shared" si="1"/>
        <v>#REF!</v>
      </c>
    </row>
    <row r="377">
      <c r="A377" s="16">
        <v>288225.0</v>
      </c>
      <c r="B377" s="3" t="str">
        <f t="shared" si="1"/>
        <v>#REF!</v>
      </c>
    </row>
    <row r="378">
      <c r="A378" s="16">
        <v>313195.0</v>
      </c>
      <c r="B378" s="3" t="str">
        <f t="shared" si="1"/>
        <v>#REF!</v>
      </c>
    </row>
    <row r="379">
      <c r="A379" s="14">
        <v>41592.0</v>
      </c>
      <c r="B379" s="3" t="str">
        <f t="shared" si="1"/>
        <v>#REF!</v>
      </c>
    </row>
    <row r="380">
      <c r="A380" s="8">
        <v>106.83</v>
      </c>
      <c r="B380" s="3" t="str">
        <f t="shared" si="1"/>
        <v>#REF!</v>
      </c>
    </row>
    <row r="381">
      <c r="A381" s="8">
        <v>108.95</v>
      </c>
      <c r="B381" s="3" t="str">
        <f t="shared" si="1"/>
        <v>#REF!</v>
      </c>
    </row>
    <row r="382">
      <c r="A382" s="8">
        <v>106.83</v>
      </c>
      <c r="B382" s="3" t="str">
        <f t="shared" si="1"/>
        <v>#REF!</v>
      </c>
    </row>
    <row r="383">
      <c r="A383" s="8">
        <v>108.28</v>
      </c>
      <c r="B383" s="3" t="str">
        <f t="shared" si="1"/>
        <v>#REF!</v>
      </c>
    </row>
    <row r="384">
      <c r="A384" s="9">
        <f>+1.39</f>
        <v>1.39</v>
      </c>
      <c r="B384" s="3" t="str">
        <f t="shared" si="1"/>
        <v>#REF!</v>
      </c>
    </row>
    <row r="385">
      <c r="A385" s="9">
        <f>+1.3%</f>
        <v>0.013</v>
      </c>
      <c r="B385" s="3" t="str">
        <f t="shared" si="1"/>
        <v>#REF!</v>
      </c>
    </row>
    <row r="386">
      <c r="A386" s="16">
        <v>308151.0</v>
      </c>
      <c r="B386" s="3" t="str">
        <f t="shared" si="1"/>
        <v>#REF!</v>
      </c>
    </row>
    <row r="387">
      <c r="A387" s="16">
        <v>321250.0</v>
      </c>
      <c r="B387" s="3" t="str">
        <f t="shared" si="1"/>
        <v>#REF!</v>
      </c>
    </row>
    <row r="388">
      <c r="A388" s="14">
        <v>41593.0</v>
      </c>
      <c r="B388" s="3" t="str">
        <f t="shared" si="1"/>
        <v>#REF!</v>
      </c>
    </row>
    <row r="389">
      <c r="A389" s="8">
        <v>108.38</v>
      </c>
      <c r="B389" s="3" t="str">
        <f t="shared" si="1"/>
        <v>#REF!</v>
      </c>
    </row>
    <row r="390">
      <c r="A390" s="8">
        <v>108.65</v>
      </c>
      <c r="B390" s="3" t="str">
        <f t="shared" si="1"/>
        <v>#REF!</v>
      </c>
    </row>
    <row r="391">
      <c r="A391" s="8">
        <v>107.69</v>
      </c>
      <c r="B391" s="3" t="str">
        <f t="shared" si="1"/>
        <v>#REF!</v>
      </c>
    </row>
    <row r="392">
      <c r="A392" s="8">
        <v>108.5</v>
      </c>
      <c r="B392" s="3" t="str">
        <f t="shared" si="1"/>
        <v>#REF!</v>
      </c>
    </row>
    <row r="393">
      <c r="A393" s="9">
        <f>+0.22</f>
        <v>0.22</v>
      </c>
      <c r="B393" s="3" t="str">
        <f t="shared" si="1"/>
        <v>#REF!</v>
      </c>
    </row>
    <row r="394">
      <c r="A394" s="9">
        <f>+0.2%</f>
        <v>0.002</v>
      </c>
      <c r="B394" s="3" t="str">
        <f t="shared" si="1"/>
        <v>#REF!</v>
      </c>
    </row>
    <row r="395">
      <c r="A395" s="16">
        <v>198633.0</v>
      </c>
      <c r="B395" s="3" t="str">
        <f t="shared" si="1"/>
        <v>#REF!</v>
      </c>
    </row>
    <row r="396">
      <c r="A396" s="16">
        <v>324650.0</v>
      </c>
      <c r="B396" s="3" t="str">
        <f t="shared" si="1"/>
        <v>#REF!</v>
      </c>
    </row>
    <row r="397">
      <c r="A397" s="14">
        <v>41596.0</v>
      </c>
      <c r="B397" s="3" t="str">
        <f t="shared" si="1"/>
        <v>#REF!</v>
      </c>
    </row>
    <row r="398">
      <c r="A398" s="8">
        <v>108.5</v>
      </c>
      <c r="B398" s="3" t="str">
        <f t="shared" si="1"/>
        <v>#REF!</v>
      </c>
    </row>
    <row r="399">
      <c r="A399" s="8">
        <v>108.73</v>
      </c>
      <c r="B399" s="3" t="str">
        <f t="shared" si="1"/>
        <v>#REF!</v>
      </c>
    </row>
    <row r="400">
      <c r="A400" s="8">
        <v>107.53</v>
      </c>
      <c r="B400" s="3" t="str">
        <f t="shared" si="1"/>
        <v>#REF!</v>
      </c>
    </row>
    <row r="401">
      <c r="A401" s="8">
        <v>108.47</v>
      </c>
      <c r="B401" s="3" t="str">
        <f t="shared" si="1"/>
        <v>#REF!</v>
      </c>
    </row>
    <row r="402">
      <c r="A402" s="11">
        <v>-0.03</v>
      </c>
      <c r="B402" s="3" t="str">
        <f t="shared" si="1"/>
        <v>#REF!</v>
      </c>
    </row>
    <row r="403">
      <c r="A403" s="12">
        <v>-3.0E-4</v>
      </c>
      <c r="B403" s="3" t="str">
        <f t="shared" si="1"/>
        <v>#REF!</v>
      </c>
    </row>
    <row r="404">
      <c r="A404" s="17">
        <v>185483.0</v>
      </c>
      <c r="B404" s="3" t="str">
        <f t="shared" si="1"/>
        <v>#REF!</v>
      </c>
    </row>
    <row r="405">
      <c r="A405" s="17">
        <v>325963.0</v>
      </c>
      <c r="B405" s="3" t="str">
        <f t="shared" si="1"/>
        <v>#REF!</v>
      </c>
    </row>
    <row r="406">
      <c r="A406" s="14">
        <v>41597.0</v>
      </c>
      <c r="B406" s="3" t="str">
        <f t="shared" si="1"/>
        <v>#REF!</v>
      </c>
    </row>
    <row r="407">
      <c r="A407" s="8">
        <v>108.3</v>
      </c>
      <c r="B407" s="3" t="str">
        <f t="shared" si="1"/>
        <v>#REF!</v>
      </c>
    </row>
    <row r="408">
      <c r="A408" s="8">
        <v>108.63</v>
      </c>
      <c r="B408" s="3" t="str">
        <f t="shared" si="1"/>
        <v>#REF!</v>
      </c>
    </row>
    <row r="409">
      <c r="A409" s="8">
        <v>106.81</v>
      </c>
      <c r="B409" s="3" t="str">
        <f t="shared" si="1"/>
        <v>#REF!</v>
      </c>
    </row>
    <row r="410">
      <c r="A410" s="8">
        <v>106.92</v>
      </c>
      <c r="B410" s="3" t="str">
        <f t="shared" si="1"/>
        <v>#REF!</v>
      </c>
    </row>
    <row r="411">
      <c r="A411" s="11">
        <v>-1.55</v>
      </c>
      <c r="B411" s="3" t="str">
        <f t="shared" si="1"/>
        <v>#REF!</v>
      </c>
    </row>
    <row r="412">
      <c r="A412" s="12">
        <v>-0.0143</v>
      </c>
      <c r="B412" s="3" t="str">
        <f t="shared" si="1"/>
        <v>#REF!</v>
      </c>
    </row>
    <row r="413">
      <c r="A413" s="17">
        <v>224433.0</v>
      </c>
      <c r="B413" s="3" t="str">
        <f t="shared" si="1"/>
        <v>#REF!</v>
      </c>
    </row>
    <row r="414">
      <c r="A414" s="17">
        <v>316447.0</v>
      </c>
      <c r="B414" s="3" t="str">
        <f t="shared" si="1"/>
        <v>#REF!</v>
      </c>
    </row>
    <row r="415">
      <c r="A415" s="14">
        <v>41598.0</v>
      </c>
      <c r="B415" s="3" t="str">
        <f t="shared" si="1"/>
        <v>#REF!</v>
      </c>
    </row>
    <row r="416">
      <c r="A416" s="8">
        <v>107.2</v>
      </c>
      <c r="B416" s="3" t="str">
        <f t="shared" si="1"/>
        <v>#REF!</v>
      </c>
    </row>
    <row r="417">
      <c r="A417" s="8">
        <v>108.38</v>
      </c>
      <c r="B417" s="3" t="str">
        <f t="shared" si="1"/>
        <v>#REF!</v>
      </c>
    </row>
    <row r="418">
      <c r="A418" s="8">
        <v>106.51</v>
      </c>
      <c r="B418" s="3" t="str">
        <f t="shared" si="1"/>
        <v>#REF!</v>
      </c>
    </row>
    <row r="419">
      <c r="A419" s="8">
        <v>108.06</v>
      </c>
      <c r="B419" s="3" t="str">
        <f t="shared" si="1"/>
        <v>#REF!</v>
      </c>
    </row>
    <row r="420">
      <c r="A420" s="9">
        <f>+1.14</f>
        <v>1.14</v>
      </c>
      <c r="B420" s="3" t="str">
        <f t="shared" si="1"/>
        <v>#REF!</v>
      </c>
    </row>
    <row r="421">
      <c r="A421" s="9">
        <f>+1.07%</f>
        <v>0.0107</v>
      </c>
      <c r="B421" s="3" t="str">
        <f t="shared" si="1"/>
        <v>#REF!</v>
      </c>
    </row>
    <row r="422">
      <c r="A422" s="16">
        <v>220157.0</v>
      </c>
      <c r="B422" s="3" t="str">
        <f t="shared" si="1"/>
        <v>#REF!</v>
      </c>
    </row>
    <row r="423">
      <c r="A423" s="16">
        <v>307828.0</v>
      </c>
      <c r="B423" s="3" t="str">
        <f t="shared" si="1"/>
        <v>#REF!</v>
      </c>
    </row>
    <row r="424">
      <c r="A424" s="14">
        <v>41599.0</v>
      </c>
      <c r="B424" s="3" t="str">
        <f t="shared" si="1"/>
        <v>#REF!</v>
      </c>
    </row>
    <row r="425">
      <c r="A425" s="8">
        <v>107.76</v>
      </c>
      <c r="B425" s="3" t="str">
        <f t="shared" si="1"/>
        <v>#REF!</v>
      </c>
    </row>
    <row r="426">
      <c r="A426" s="8">
        <v>110.25</v>
      </c>
      <c r="B426" s="3" t="str">
        <f t="shared" si="1"/>
        <v>#REF!</v>
      </c>
    </row>
    <row r="427">
      <c r="A427" s="8">
        <v>107.62</v>
      </c>
      <c r="B427" s="3" t="str">
        <f t="shared" si="1"/>
        <v>#REF!</v>
      </c>
    </row>
    <row r="428">
      <c r="A428" s="8">
        <v>110.08</v>
      </c>
      <c r="B428" s="3" t="str">
        <f t="shared" si="1"/>
        <v>#REF!</v>
      </c>
    </row>
    <row r="429">
      <c r="A429" s="9">
        <f>+2.02</f>
        <v>2.02</v>
      </c>
      <c r="B429" s="3" t="str">
        <f t="shared" si="1"/>
        <v>#REF!</v>
      </c>
    </row>
    <row r="430">
      <c r="A430" s="9">
        <f>+1.87%</f>
        <v>0.0187</v>
      </c>
      <c r="B430" s="3" t="str">
        <f t="shared" si="1"/>
        <v>#REF!</v>
      </c>
    </row>
    <row r="431">
      <c r="A431" s="16">
        <v>253936.0</v>
      </c>
      <c r="B431" s="3" t="str">
        <f t="shared" si="1"/>
        <v>#REF!</v>
      </c>
    </row>
    <row r="432">
      <c r="A432" s="16">
        <v>304599.0</v>
      </c>
      <c r="B432" s="3" t="str">
        <f t="shared" si="1"/>
        <v>#REF!</v>
      </c>
    </row>
    <row r="433">
      <c r="A433" s="14">
        <v>41600.0</v>
      </c>
      <c r="B433" s="3" t="str">
        <f t="shared" si="1"/>
        <v>#REF!</v>
      </c>
    </row>
    <row r="434">
      <c r="A434" s="8">
        <v>110.07</v>
      </c>
      <c r="B434" s="3" t="str">
        <f t="shared" si="1"/>
        <v>#REF!</v>
      </c>
    </row>
    <row r="435">
      <c r="A435" s="8">
        <v>111.4</v>
      </c>
      <c r="B435" s="3" t="str">
        <f t="shared" si="1"/>
        <v>#REF!</v>
      </c>
    </row>
    <row r="436">
      <c r="A436" s="8">
        <v>109.65</v>
      </c>
      <c r="B436" s="3" t="str">
        <f t="shared" si="1"/>
        <v>#REF!</v>
      </c>
    </row>
    <row r="437">
      <c r="A437" s="8">
        <v>111.05</v>
      </c>
      <c r="B437" s="3" t="str">
        <f t="shared" si="1"/>
        <v>#REF!</v>
      </c>
    </row>
    <row r="438">
      <c r="A438" s="9">
        <f>+0.97</f>
        <v>0.97</v>
      </c>
      <c r="B438" s="3" t="str">
        <f t="shared" si="1"/>
        <v>#REF!</v>
      </c>
    </row>
    <row r="439">
      <c r="A439" s="9">
        <f>+0.88%</f>
        <v>0.0088</v>
      </c>
      <c r="B439" s="3" t="str">
        <f t="shared" si="1"/>
        <v>#REF!</v>
      </c>
    </row>
    <row r="440">
      <c r="A440" s="16">
        <v>276134.0</v>
      </c>
      <c r="B440" s="3" t="str">
        <f t="shared" si="1"/>
        <v>#REF!</v>
      </c>
    </row>
    <row r="441">
      <c r="A441" s="16">
        <v>296071.0</v>
      </c>
      <c r="B441" s="3" t="str">
        <f t="shared" si="1"/>
        <v>#REF!</v>
      </c>
    </row>
    <row r="442">
      <c r="A442" s="14">
        <v>41603.0</v>
      </c>
      <c r="B442" s="3" t="str">
        <f t="shared" si="1"/>
        <v>#REF!</v>
      </c>
    </row>
    <row r="443">
      <c r="A443" s="8">
        <v>109.0</v>
      </c>
      <c r="B443" s="3" t="str">
        <f t="shared" si="1"/>
        <v>#REF!</v>
      </c>
    </row>
    <row r="444">
      <c r="A444" s="8">
        <v>111.66</v>
      </c>
      <c r="B444" s="3" t="str">
        <f t="shared" si="1"/>
        <v>#REF!</v>
      </c>
    </row>
    <row r="445">
      <c r="A445" s="8">
        <v>108.05</v>
      </c>
      <c r="B445" s="3" t="str">
        <f t="shared" si="1"/>
        <v>#REF!</v>
      </c>
    </row>
    <row r="446">
      <c r="A446" s="8">
        <v>111.0</v>
      </c>
      <c r="B446" s="3" t="str">
        <f t="shared" si="1"/>
        <v>#REF!</v>
      </c>
    </row>
    <row r="447">
      <c r="A447" s="11">
        <v>-0.05</v>
      </c>
      <c r="B447" s="3" t="str">
        <f t="shared" si="1"/>
        <v>#REF!</v>
      </c>
    </row>
    <row r="448">
      <c r="A448" s="12">
        <v>-5.0E-4</v>
      </c>
      <c r="B448" s="3" t="str">
        <f t="shared" si="1"/>
        <v>#REF!</v>
      </c>
    </row>
    <row r="449">
      <c r="A449" s="17">
        <v>278762.0</v>
      </c>
      <c r="B449" s="3" t="str">
        <f t="shared" si="1"/>
        <v>#REF!</v>
      </c>
    </row>
    <row r="450">
      <c r="A450" s="17">
        <v>292091.0</v>
      </c>
      <c r="B450" s="3" t="str">
        <f t="shared" si="1"/>
        <v>#REF!</v>
      </c>
    </row>
    <row r="451">
      <c r="A451" s="14">
        <v>41604.0</v>
      </c>
      <c r="B451" s="3" t="str">
        <f t="shared" si="1"/>
        <v>#REF!</v>
      </c>
    </row>
    <row r="452">
      <c r="A452" s="8">
        <v>111.08</v>
      </c>
      <c r="B452" s="3" t="str">
        <f t="shared" si="1"/>
        <v>#REF!</v>
      </c>
    </row>
    <row r="453">
      <c r="A453" s="8">
        <v>111.49</v>
      </c>
      <c r="B453" s="3" t="str">
        <f t="shared" si="1"/>
        <v>#REF!</v>
      </c>
    </row>
    <row r="454">
      <c r="A454" s="8">
        <v>110.41</v>
      </c>
      <c r="B454" s="3" t="str">
        <f t="shared" si="1"/>
        <v>#REF!</v>
      </c>
    </row>
    <row r="455">
      <c r="A455" s="8">
        <v>110.88</v>
      </c>
      <c r="B455" s="3" t="str">
        <f t="shared" si="1"/>
        <v>#REF!</v>
      </c>
    </row>
    <row r="456">
      <c r="A456" s="11">
        <v>-0.12</v>
      </c>
      <c r="B456" s="3" t="str">
        <f t="shared" si="1"/>
        <v>#REF!</v>
      </c>
    </row>
    <row r="457">
      <c r="A457" s="12">
        <v>-0.0011</v>
      </c>
      <c r="B457" s="3" t="str">
        <f t="shared" si="1"/>
        <v>#REF!</v>
      </c>
    </row>
    <row r="458">
      <c r="A458" s="17">
        <v>199723.0</v>
      </c>
      <c r="B458" s="3" t="str">
        <f t="shared" si="1"/>
        <v>#REF!</v>
      </c>
    </row>
    <row r="459">
      <c r="A459" s="17">
        <v>279823.0</v>
      </c>
      <c r="B459" s="3" t="str">
        <f t="shared" si="1"/>
        <v>#REF!</v>
      </c>
    </row>
    <row r="460">
      <c r="A460" s="14">
        <v>41605.0</v>
      </c>
      <c r="B460" s="3" t="str">
        <f t="shared" si="1"/>
        <v>#REF!</v>
      </c>
    </row>
    <row r="461">
      <c r="A461" s="8">
        <v>111.0</v>
      </c>
      <c r="B461" s="3" t="str">
        <f t="shared" si="1"/>
        <v>#REF!</v>
      </c>
    </row>
    <row r="462">
      <c r="A462" s="8">
        <v>111.65</v>
      </c>
      <c r="B462" s="3" t="str">
        <f t="shared" si="1"/>
        <v>#REF!</v>
      </c>
    </row>
    <row r="463">
      <c r="A463" s="8">
        <v>110.51</v>
      </c>
      <c r="B463" s="3" t="str">
        <f t="shared" si="1"/>
        <v>#REF!</v>
      </c>
    </row>
    <row r="464">
      <c r="A464" s="8">
        <v>111.31</v>
      </c>
      <c r="B464" s="3" t="str">
        <f t="shared" si="1"/>
        <v>#REF!</v>
      </c>
    </row>
    <row r="465">
      <c r="A465" s="9">
        <f>+0.43</f>
        <v>0.43</v>
      </c>
      <c r="B465" s="3" t="str">
        <f t="shared" si="1"/>
        <v>#REF!</v>
      </c>
    </row>
    <row r="466">
      <c r="A466" s="9">
        <f>+0.39%</f>
        <v>0.0039</v>
      </c>
      <c r="B466" s="3" t="str">
        <f t="shared" si="1"/>
        <v>#REF!</v>
      </c>
    </row>
    <row r="467">
      <c r="A467" s="16">
        <v>193979.0</v>
      </c>
      <c r="B467" s="3" t="str">
        <f t="shared" si="1"/>
        <v>#REF!</v>
      </c>
    </row>
    <row r="468">
      <c r="A468" s="16">
        <v>270846.0</v>
      </c>
      <c r="B468" s="3" t="str">
        <f t="shared" si="1"/>
        <v>#REF!</v>
      </c>
    </row>
    <row r="469">
      <c r="A469" s="14">
        <v>41606.0</v>
      </c>
      <c r="B469" s="3" t="str">
        <f t="shared" si="1"/>
        <v>#REF!</v>
      </c>
    </row>
    <row r="470">
      <c r="A470" s="8">
        <v>111.4</v>
      </c>
      <c r="B470" s="3" t="str">
        <f t="shared" si="1"/>
        <v>#REF!</v>
      </c>
    </row>
    <row r="471">
      <c r="A471" s="8">
        <v>111.55</v>
      </c>
      <c r="B471" s="3" t="str">
        <f t="shared" si="1"/>
        <v>#REF!</v>
      </c>
    </row>
    <row r="472">
      <c r="A472" s="8">
        <v>110.61</v>
      </c>
      <c r="B472" s="3" t="str">
        <f t="shared" si="1"/>
        <v>#REF!</v>
      </c>
    </row>
    <row r="473">
      <c r="A473" s="8">
        <v>110.86</v>
      </c>
      <c r="B473" s="3" t="str">
        <f t="shared" si="1"/>
        <v>#REF!</v>
      </c>
    </row>
    <row r="474">
      <c r="A474" s="11">
        <v>-0.45</v>
      </c>
      <c r="B474" s="3" t="str">
        <f t="shared" si="1"/>
        <v>#REF!</v>
      </c>
    </row>
    <row r="475">
      <c r="A475" s="12">
        <v>-0.004</v>
      </c>
      <c r="B475" s="3" t="str">
        <f t="shared" si="1"/>
        <v>#REF!</v>
      </c>
    </row>
    <row r="476">
      <c r="A476" s="17">
        <v>61684.0</v>
      </c>
      <c r="B476" s="3" t="str">
        <f t="shared" si="1"/>
        <v>#REF!</v>
      </c>
    </row>
    <row r="477">
      <c r="A477" s="17">
        <v>269238.0</v>
      </c>
      <c r="B477" s="3" t="str">
        <f t="shared" si="1"/>
        <v>#REF!</v>
      </c>
    </row>
    <row r="478">
      <c r="A478" s="14">
        <v>41607.0</v>
      </c>
      <c r="B478" s="3" t="str">
        <f t="shared" si="1"/>
        <v>#REF!</v>
      </c>
    </row>
    <row r="479">
      <c r="A479" s="8">
        <v>111.04</v>
      </c>
      <c r="B479" s="3" t="str">
        <f t="shared" si="1"/>
        <v>#REF!</v>
      </c>
    </row>
    <row r="480">
      <c r="A480" s="8">
        <v>111.5</v>
      </c>
      <c r="B480" s="3" t="str">
        <f t="shared" si="1"/>
        <v>#REF!</v>
      </c>
    </row>
    <row r="481">
      <c r="A481" s="8">
        <v>109.62</v>
      </c>
      <c r="B481" s="3" t="str">
        <f t="shared" si="1"/>
        <v>#REF!</v>
      </c>
    </row>
    <row r="482">
      <c r="A482" s="8">
        <v>109.69</v>
      </c>
      <c r="B482" s="3" t="str">
        <f t="shared" si="1"/>
        <v>#REF!</v>
      </c>
    </row>
    <row r="483">
      <c r="A483" s="11">
        <v>-1.17</v>
      </c>
      <c r="B483" s="3" t="str">
        <f t="shared" si="1"/>
        <v>#REF!</v>
      </c>
    </row>
    <row r="484">
      <c r="A484" s="12">
        <v>-0.0106</v>
      </c>
      <c r="B484" s="3" t="str">
        <f t="shared" si="1"/>
        <v>#REF!</v>
      </c>
    </row>
    <row r="485">
      <c r="A485" s="17">
        <v>126876.0</v>
      </c>
      <c r="B485" s="3" t="str">
        <f t="shared" si="1"/>
        <v>#REF!</v>
      </c>
    </row>
    <row r="486">
      <c r="A486" s="17">
        <v>262133.0</v>
      </c>
      <c r="B486" s="3" t="str">
        <f t="shared" si="1"/>
        <v>#REF!</v>
      </c>
    </row>
    <row r="487">
      <c r="A487" s="7">
        <v>41610.0</v>
      </c>
      <c r="B487" s="3" t="str">
        <f t="shared" si="1"/>
        <v>#REF!</v>
      </c>
    </row>
    <row r="488">
      <c r="A488" s="8">
        <v>109.6</v>
      </c>
      <c r="B488" s="3" t="str">
        <f t="shared" si="1"/>
        <v>#REF!</v>
      </c>
    </row>
    <row r="489">
      <c r="A489" s="8">
        <v>112.34</v>
      </c>
      <c r="B489" s="3" t="str">
        <f t="shared" si="1"/>
        <v>#REF!</v>
      </c>
    </row>
    <row r="490">
      <c r="A490" s="8">
        <v>109.28</v>
      </c>
      <c r="B490" s="3" t="str">
        <f t="shared" si="1"/>
        <v>#REF!</v>
      </c>
    </row>
    <row r="491">
      <c r="A491" s="8">
        <v>111.45</v>
      </c>
      <c r="B491" s="3" t="str">
        <f t="shared" si="1"/>
        <v>#REF!</v>
      </c>
    </row>
    <row r="492">
      <c r="A492" s="9">
        <f>+1.76</f>
        <v>1.76</v>
      </c>
      <c r="B492" s="3" t="str">
        <f t="shared" si="1"/>
        <v>#REF!</v>
      </c>
    </row>
    <row r="493">
      <c r="A493" s="9">
        <f>+1.6%</f>
        <v>0.016</v>
      </c>
      <c r="B493" s="3" t="str">
        <f t="shared" si="1"/>
        <v>#REF!</v>
      </c>
    </row>
    <row r="494">
      <c r="A494" s="16">
        <v>266952.0</v>
      </c>
      <c r="B494" s="3" t="str">
        <f t="shared" si="1"/>
        <v>#REF!</v>
      </c>
    </row>
    <row r="495">
      <c r="A495" s="16">
        <v>241248.0</v>
      </c>
      <c r="B495" s="3" t="str">
        <f t="shared" si="1"/>
        <v>#REF!</v>
      </c>
    </row>
    <row r="496">
      <c r="A496" s="7">
        <v>41611.0</v>
      </c>
      <c r="B496" s="3" t="str">
        <f t="shared" si="1"/>
        <v>#REF!</v>
      </c>
    </row>
    <row r="497">
      <c r="A497" s="8">
        <v>111.53</v>
      </c>
      <c r="B497" s="3" t="str">
        <f t="shared" si="1"/>
        <v>#REF!</v>
      </c>
    </row>
    <row r="498">
      <c r="A498" s="8">
        <v>112.93</v>
      </c>
      <c r="B498" s="3" t="str">
        <f t="shared" si="1"/>
        <v>#REF!</v>
      </c>
    </row>
    <row r="499">
      <c r="A499" s="8">
        <v>111.04</v>
      </c>
      <c r="B499" s="3" t="str">
        <f t="shared" si="1"/>
        <v>#REF!</v>
      </c>
    </row>
    <row r="500">
      <c r="A500" s="8">
        <v>112.62</v>
      </c>
      <c r="B500" s="3" t="str">
        <f t="shared" si="1"/>
        <v>#REF!</v>
      </c>
    </row>
    <row r="501">
      <c r="A501" s="9">
        <f>+1.17</f>
        <v>1.17</v>
      </c>
      <c r="B501" s="3" t="str">
        <f t="shared" si="1"/>
        <v>#REF!</v>
      </c>
    </row>
    <row r="502">
      <c r="A502" s="9">
        <f>+1.05%</f>
        <v>0.0105</v>
      </c>
      <c r="B502" s="3" t="str">
        <f t="shared" si="1"/>
        <v>#REF!</v>
      </c>
    </row>
    <row r="503">
      <c r="A503" s="16">
        <v>217477.0</v>
      </c>
      <c r="B503" s="3" t="str">
        <f t="shared" si="1"/>
        <v>#REF!</v>
      </c>
    </row>
    <row r="504">
      <c r="A504" s="16">
        <v>226163.0</v>
      </c>
      <c r="B504" s="3" t="str">
        <f t="shared" si="1"/>
        <v>#REF!</v>
      </c>
    </row>
    <row r="505">
      <c r="A505" s="7">
        <v>41612.0</v>
      </c>
      <c r="B505" s="3" t="str">
        <f t="shared" si="1"/>
        <v>#REF!</v>
      </c>
    </row>
    <row r="506">
      <c r="A506" s="8">
        <v>112.91</v>
      </c>
      <c r="B506" s="3" t="str">
        <f t="shared" si="1"/>
        <v>#REF!</v>
      </c>
    </row>
    <row r="507">
      <c r="A507" s="8">
        <v>113.02</v>
      </c>
      <c r="B507" s="3" t="str">
        <f t="shared" si="1"/>
        <v>#REF!</v>
      </c>
    </row>
    <row r="508">
      <c r="A508" s="8">
        <v>111.46</v>
      </c>
      <c r="B508" s="3" t="str">
        <f t="shared" si="1"/>
        <v>#REF!</v>
      </c>
    </row>
    <row r="509">
      <c r="A509" s="8">
        <v>111.88</v>
      </c>
      <c r="B509" s="3" t="str">
        <f t="shared" si="1"/>
        <v>#REF!</v>
      </c>
    </row>
    <row r="510">
      <c r="A510" s="11">
        <v>-0.74</v>
      </c>
      <c r="B510" s="3" t="str">
        <f t="shared" si="1"/>
        <v>#REF!</v>
      </c>
    </row>
    <row r="511">
      <c r="A511" s="12">
        <v>-0.0066</v>
      </c>
      <c r="B511" s="3" t="str">
        <f t="shared" si="1"/>
        <v>#REF!</v>
      </c>
    </row>
    <row r="512">
      <c r="A512" s="17">
        <v>235284.0</v>
      </c>
      <c r="B512" s="3" t="str">
        <f t="shared" si="1"/>
        <v>#REF!</v>
      </c>
    </row>
    <row r="513">
      <c r="A513" s="17">
        <v>214673.0</v>
      </c>
      <c r="B513" s="3" t="str">
        <f t="shared" si="1"/>
        <v>#REF!</v>
      </c>
    </row>
    <row r="514">
      <c r="A514" s="7">
        <v>41613.0</v>
      </c>
      <c r="B514" s="3" t="str">
        <f t="shared" si="1"/>
        <v>#REF!</v>
      </c>
    </row>
    <row r="515">
      <c r="A515" s="8">
        <v>111.65</v>
      </c>
      <c r="B515" s="3" t="str">
        <f t="shared" si="1"/>
        <v>#REF!</v>
      </c>
    </row>
    <row r="516">
      <c r="A516" s="8">
        <v>112.23</v>
      </c>
      <c r="B516" s="3" t="str">
        <f t="shared" si="1"/>
        <v>#REF!</v>
      </c>
    </row>
    <row r="517">
      <c r="A517" s="8">
        <v>110.76</v>
      </c>
      <c r="B517" s="3" t="str">
        <f t="shared" si="1"/>
        <v>#REF!</v>
      </c>
    </row>
    <row r="518">
      <c r="A518" s="8">
        <v>110.98</v>
      </c>
      <c r="B518" s="3" t="str">
        <f t="shared" si="1"/>
        <v>#REF!</v>
      </c>
    </row>
    <row r="519">
      <c r="A519" s="11">
        <v>-0.9</v>
      </c>
      <c r="B519" s="3" t="str">
        <f t="shared" si="1"/>
        <v>#REF!</v>
      </c>
    </row>
    <row r="520">
      <c r="A520" s="12">
        <v>-0.008</v>
      </c>
      <c r="B520" s="3" t="str">
        <f t="shared" si="1"/>
        <v>#REF!</v>
      </c>
    </row>
    <row r="521">
      <c r="A521" s="17">
        <v>191808.0</v>
      </c>
      <c r="B521" s="3" t="str">
        <f t="shared" si="1"/>
        <v>#REF!</v>
      </c>
    </row>
    <row r="522">
      <c r="A522" s="17">
        <v>200969.0</v>
      </c>
      <c r="B522" s="3" t="str">
        <f t="shared" si="1"/>
        <v>#REF!</v>
      </c>
    </row>
    <row r="523">
      <c r="A523" s="7">
        <v>41614.0</v>
      </c>
      <c r="B523" s="3" t="str">
        <f t="shared" si="1"/>
        <v>#REF!</v>
      </c>
    </row>
    <row r="524">
      <c r="A524" s="8">
        <v>111.07</v>
      </c>
      <c r="B524" s="3" t="str">
        <f t="shared" si="1"/>
        <v>#REF!</v>
      </c>
    </row>
    <row r="525">
      <c r="A525" s="8">
        <v>112.06</v>
      </c>
      <c r="B525" s="3" t="str">
        <f t="shared" si="1"/>
        <v>#REF!</v>
      </c>
    </row>
    <row r="526">
      <c r="A526" s="8">
        <v>110.94</v>
      </c>
      <c r="B526" s="3" t="str">
        <f t="shared" si="1"/>
        <v>#REF!</v>
      </c>
    </row>
    <row r="527">
      <c r="A527" s="8">
        <v>111.61</v>
      </c>
      <c r="B527" s="3" t="str">
        <f t="shared" si="1"/>
        <v>#REF!</v>
      </c>
    </row>
    <row r="528">
      <c r="A528" s="9">
        <f>+0.63</f>
        <v>0.63</v>
      </c>
      <c r="B528" s="3" t="str">
        <f t="shared" si="1"/>
        <v>#REF!</v>
      </c>
    </row>
    <row r="529">
      <c r="A529" s="9">
        <f>+0.57%</f>
        <v>0.0057</v>
      </c>
      <c r="B529" s="3" t="str">
        <f t="shared" si="1"/>
        <v>#REF!</v>
      </c>
    </row>
    <row r="530">
      <c r="A530" s="16">
        <v>202959.0</v>
      </c>
      <c r="B530" s="3" t="str">
        <f t="shared" si="1"/>
        <v>#REF!</v>
      </c>
    </row>
    <row r="531">
      <c r="A531" s="16">
        <v>192179.0</v>
      </c>
      <c r="B531" s="3" t="str">
        <f t="shared" si="1"/>
        <v>#REF!</v>
      </c>
    </row>
    <row r="532">
      <c r="A532" s="7">
        <v>41617.0</v>
      </c>
      <c r="B532" s="3" t="str">
        <f t="shared" si="1"/>
        <v>#REF!</v>
      </c>
    </row>
    <row r="533">
      <c r="A533" s="8">
        <v>111.69</v>
      </c>
      <c r="B533" s="3" t="str">
        <f t="shared" si="1"/>
        <v>#REF!</v>
      </c>
    </row>
    <row r="534">
      <c r="A534" s="8">
        <v>111.79</v>
      </c>
      <c r="B534" s="3" t="str">
        <f t="shared" si="1"/>
        <v>#REF!</v>
      </c>
    </row>
    <row r="535">
      <c r="A535" s="8">
        <v>109.0</v>
      </c>
      <c r="B535" s="3" t="str">
        <f t="shared" si="1"/>
        <v>#REF!</v>
      </c>
    </row>
    <row r="536">
      <c r="A536" s="8">
        <v>109.39</v>
      </c>
      <c r="B536" s="3" t="str">
        <f t="shared" si="1"/>
        <v>#REF!</v>
      </c>
    </row>
    <row r="537">
      <c r="A537" s="11">
        <v>-2.22</v>
      </c>
      <c r="B537" s="3" t="str">
        <f t="shared" si="1"/>
        <v>#REF!</v>
      </c>
    </row>
    <row r="538">
      <c r="A538" s="12">
        <v>-0.0199</v>
      </c>
      <c r="B538" s="3" t="str">
        <f t="shared" si="1"/>
        <v>#REF!</v>
      </c>
    </row>
    <row r="539">
      <c r="A539" s="17">
        <v>202881.0</v>
      </c>
      <c r="B539" s="3" t="str">
        <f t="shared" si="1"/>
        <v>#REF!</v>
      </c>
    </row>
    <row r="540">
      <c r="A540" s="17">
        <v>158028.0</v>
      </c>
      <c r="B540" s="3" t="str">
        <f t="shared" si="1"/>
        <v>#REF!</v>
      </c>
    </row>
    <row r="541">
      <c r="A541" s="14">
        <v>41618.0</v>
      </c>
      <c r="B541" s="3" t="str">
        <f t="shared" si="1"/>
        <v>#REF!</v>
      </c>
    </row>
    <row r="542">
      <c r="A542" s="8">
        <v>109.31</v>
      </c>
      <c r="B542" s="3" t="str">
        <f t="shared" si="1"/>
        <v>#REF!</v>
      </c>
    </row>
    <row r="543">
      <c r="A543" s="8">
        <v>110.45</v>
      </c>
      <c r="B543" s="3" t="str">
        <f t="shared" si="1"/>
        <v>#REF!</v>
      </c>
    </row>
    <row r="544">
      <c r="A544" s="8">
        <v>108.55</v>
      </c>
      <c r="B544" s="3" t="str">
        <f t="shared" si="1"/>
        <v>#REF!</v>
      </c>
    </row>
    <row r="545">
      <c r="A545" s="8">
        <v>109.38</v>
      </c>
      <c r="B545" s="3" t="str">
        <f t="shared" si="1"/>
        <v>#REF!</v>
      </c>
    </row>
    <row r="546">
      <c r="A546" s="11">
        <v>-0.01</v>
      </c>
      <c r="B546" s="3" t="str">
        <f t="shared" si="1"/>
        <v>#REF!</v>
      </c>
    </row>
    <row r="547">
      <c r="A547" s="12">
        <v>-1.0E-4</v>
      </c>
      <c r="B547" s="3" t="str">
        <f t="shared" si="1"/>
        <v>#REF!</v>
      </c>
    </row>
    <row r="548">
      <c r="A548" s="17">
        <v>229989.0</v>
      </c>
      <c r="B548" s="3" t="str">
        <f t="shared" si="1"/>
        <v>#REF!</v>
      </c>
    </row>
    <row r="549">
      <c r="A549" s="17">
        <v>134157.0</v>
      </c>
      <c r="B549" s="3" t="str">
        <f t="shared" si="1"/>
        <v>#REF!</v>
      </c>
    </row>
    <row r="550">
      <c r="A550" s="14">
        <v>41619.0</v>
      </c>
      <c r="B550" s="3" t="str">
        <f t="shared" si="1"/>
        <v>#REF!</v>
      </c>
    </row>
    <row r="551">
      <c r="A551" s="8">
        <v>109.45</v>
      </c>
      <c r="B551" s="3" t="str">
        <f t="shared" si="1"/>
        <v>#REF!</v>
      </c>
    </row>
    <row r="552">
      <c r="A552" s="8">
        <v>109.89</v>
      </c>
      <c r="B552" s="3" t="str">
        <f t="shared" si="1"/>
        <v>#REF!</v>
      </c>
    </row>
    <row r="553">
      <c r="A553" s="8">
        <v>108.62</v>
      </c>
      <c r="B553" s="3" t="str">
        <f t="shared" si="1"/>
        <v>#REF!</v>
      </c>
    </row>
    <row r="554">
      <c r="A554" s="8">
        <v>109.7</v>
      </c>
      <c r="B554" s="3" t="str">
        <f t="shared" si="1"/>
        <v>#REF!</v>
      </c>
    </row>
    <row r="555">
      <c r="A555" s="9">
        <f>+0.32</f>
        <v>0.32</v>
      </c>
      <c r="B555" s="3" t="str">
        <f t="shared" si="1"/>
        <v>#REF!</v>
      </c>
    </row>
    <row r="556">
      <c r="A556" s="9">
        <f>+0.29%</f>
        <v>0.0029</v>
      </c>
      <c r="B556" s="3" t="str">
        <f t="shared" si="1"/>
        <v>#REF!</v>
      </c>
    </row>
    <row r="557">
      <c r="A557" s="16">
        <v>158607.0</v>
      </c>
      <c r="B557" s="3" t="str">
        <f t="shared" si="1"/>
        <v>#REF!</v>
      </c>
    </row>
    <row r="558">
      <c r="A558" s="16">
        <v>104404.0</v>
      </c>
      <c r="B558" s="3" t="str">
        <f t="shared" si="1"/>
        <v>#REF!</v>
      </c>
    </row>
    <row r="559">
      <c r="A559" s="14">
        <v>41620.0</v>
      </c>
      <c r="B559" s="3" t="str">
        <f t="shared" si="1"/>
        <v>#REF!</v>
      </c>
    </row>
    <row r="560">
      <c r="A560" s="8">
        <v>109.52</v>
      </c>
      <c r="B560" s="3" t="str">
        <f t="shared" si="1"/>
        <v>#REF!</v>
      </c>
    </row>
    <row r="561">
      <c r="A561" s="8">
        <v>109.98</v>
      </c>
      <c r="B561" s="3" t="str">
        <f t="shared" si="1"/>
        <v>#REF!</v>
      </c>
    </row>
    <row r="562">
      <c r="A562" s="8">
        <v>108.44</v>
      </c>
      <c r="B562" s="3" t="str">
        <f t="shared" si="1"/>
        <v>#REF!</v>
      </c>
    </row>
    <row r="563">
      <c r="A563" s="8">
        <v>108.67</v>
      </c>
      <c r="B563" s="3" t="str">
        <f t="shared" si="1"/>
        <v>#REF!</v>
      </c>
    </row>
    <row r="564">
      <c r="A564" s="11">
        <v>-1.03</v>
      </c>
      <c r="B564" s="3" t="str">
        <f t="shared" si="1"/>
        <v>#REF!</v>
      </c>
    </row>
    <row r="565">
      <c r="A565" s="12">
        <v>-0.0094</v>
      </c>
      <c r="B565" s="3" t="str">
        <f t="shared" si="1"/>
        <v>#REF!</v>
      </c>
    </row>
    <row r="566">
      <c r="A566" s="17">
        <v>128245.0</v>
      </c>
      <c r="B566" s="3" t="str">
        <f t="shared" si="1"/>
        <v>#REF!</v>
      </c>
    </row>
    <row r="567">
      <c r="A567" s="17">
        <v>85232.0</v>
      </c>
      <c r="B567" s="3" t="str">
        <f t="shared" si="1"/>
        <v>#REF!</v>
      </c>
    </row>
    <row r="568">
      <c r="A568" s="14">
        <v>41621.0</v>
      </c>
      <c r="B568" s="3" t="str">
        <f t="shared" si="1"/>
        <v>#REF!</v>
      </c>
    </row>
    <row r="569">
      <c r="A569" s="8">
        <v>108.53</v>
      </c>
      <c r="B569" s="3" t="str">
        <f t="shared" si="1"/>
        <v>#REF!</v>
      </c>
    </row>
    <row r="570">
      <c r="A570" s="8">
        <v>109.0</v>
      </c>
      <c r="B570" s="3" t="str">
        <f t="shared" si="1"/>
        <v>#REF!</v>
      </c>
    </row>
    <row r="571">
      <c r="A571" s="8">
        <v>108.02</v>
      </c>
      <c r="B571" s="3" t="str">
        <f t="shared" si="1"/>
        <v>#REF!</v>
      </c>
    </row>
    <row r="572">
      <c r="A572" s="8">
        <v>108.83</v>
      </c>
      <c r="B572" s="3" t="str">
        <f t="shared" si="1"/>
        <v>#REF!</v>
      </c>
    </row>
    <row r="573">
      <c r="A573" s="9">
        <f>+0.16</f>
        <v>0.16</v>
      </c>
      <c r="B573" s="3" t="str">
        <f t="shared" si="1"/>
        <v>#REF!</v>
      </c>
    </row>
    <row r="574">
      <c r="A574" s="9">
        <f>+0.15%</f>
        <v>0.0015</v>
      </c>
      <c r="B574" s="3" t="str">
        <f t="shared" si="1"/>
        <v>#REF!</v>
      </c>
    </row>
    <row r="575">
      <c r="A575" s="16">
        <v>98050.0</v>
      </c>
      <c r="B575" s="3" t="str">
        <f t="shared" si="1"/>
        <v>#REF!</v>
      </c>
    </row>
    <row r="576">
      <c r="A576" s="16">
        <v>46938.0</v>
      </c>
      <c r="B576" s="3" t="str">
        <f t="shared" si="1"/>
        <v>#REF!</v>
      </c>
    </row>
    <row r="577">
      <c r="A577" s="14">
        <v>41624.0</v>
      </c>
      <c r="B577" s="3" t="str">
        <f t="shared" si="1"/>
        <v>#REF!</v>
      </c>
    </row>
    <row r="578">
      <c r="A578" s="8">
        <v>109.15</v>
      </c>
      <c r="B578" s="3" t="str">
        <f t="shared" si="1"/>
        <v>#REF!</v>
      </c>
    </row>
    <row r="579">
      <c r="A579" s="8">
        <v>110.8</v>
      </c>
      <c r="B579" s="3" t="str">
        <f t="shared" si="1"/>
        <v>#REF!</v>
      </c>
    </row>
    <row r="580">
      <c r="A580" s="8">
        <v>109.0</v>
      </c>
      <c r="B580" s="3" t="str">
        <f t="shared" si="1"/>
        <v>#REF!</v>
      </c>
    </row>
    <row r="581">
      <c r="A581" s="8">
        <v>110.47</v>
      </c>
      <c r="B581" s="3" t="str">
        <f t="shared" si="1"/>
        <v>#REF!</v>
      </c>
    </row>
    <row r="582">
      <c r="A582" s="9">
        <f>+1.64</f>
        <v>1.64</v>
      </c>
      <c r="B582" s="3" t="str">
        <f t="shared" si="1"/>
        <v>#REF!</v>
      </c>
    </row>
    <row r="583">
      <c r="A583" s="9">
        <f>+1.51%</f>
        <v>0.0151</v>
      </c>
      <c r="B583" s="3" t="str">
        <f t="shared" si="1"/>
        <v>#REF!</v>
      </c>
    </row>
    <row r="584">
      <c r="A584" s="16">
        <v>23611.0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41564</v>
      </c>
      <c r="C3" s="3">
        <v>109.31</v>
      </c>
      <c r="D3" s="3">
        <v>109.38</v>
      </c>
      <c r="E3" s="3">
        <v>107.51</v>
      </c>
      <c r="F3" s="3">
        <v>107.9</v>
      </c>
      <c r="G3" s="3">
        <v>-1.46</v>
      </c>
      <c r="H3" s="6">
        <v>-0.0134</v>
      </c>
      <c r="I3" s="15">
        <v>39862.0</v>
      </c>
      <c r="J3" s="15">
        <v>79335.0</v>
      </c>
    </row>
    <row r="4">
      <c r="A4" s="19" t="s">
        <v>4</v>
      </c>
      <c r="B4" s="13">
        <f t="shared" si="1"/>
        <v>41565</v>
      </c>
      <c r="C4" s="3">
        <v>107.85</v>
      </c>
      <c r="D4" s="3">
        <v>109.01</v>
      </c>
      <c r="E4" s="3">
        <v>107.81</v>
      </c>
      <c r="F4" s="3">
        <v>108.81</v>
      </c>
      <c r="G4" s="3">
        <v>0.91</v>
      </c>
      <c r="H4" s="3">
        <v>0.0084</v>
      </c>
      <c r="I4" s="15">
        <v>40516.0</v>
      </c>
      <c r="J4" s="15">
        <v>80678.0</v>
      </c>
    </row>
    <row r="5">
      <c r="A5" s="19" t="s">
        <v>5</v>
      </c>
      <c r="B5" s="13">
        <f t="shared" si="1"/>
        <v>41568</v>
      </c>
      <c r="C5" s="3">
        <v>108.81</v>
      </c>
      <c r="D5" s="3">
        <v>109.08</v>
      </c>
      <c r="E5" s="3">
        <v>108.13</v>
      </c>
      <c r="F5" s="3">
        <v>108.43</v>
      </c>
      <c r="G5" s="3">
        <v>-0.38</v>
      </c>
      <c r="H5" s="6">
        <v>-0.0035</v>
      </c>
      <c r="I5" s="15">
        <v>37446.0</v>
      </c>
      <c r="J5" s="15">
        <v>81685.0</v>
      </c>
    </row>
    <row r="6">
      <c r="A6" s="19" t="s">
        <v>6</v>
      </c>
      <c r="B6" s="13">
        <f t="shared" si="1"/>
        <v>41569</v>
      </c>
      <c r="C6" s="3">
        <v>108.53</v>
      </c>
      <c r="D6" s="3">
        <v>109.65</v>
      </c>
      <c r="E6" s="3">
        <v>108.36</v>
      </c>
      <c r="F6" s="3">
        <v>108.68</v>
      </c>
      <c r="G6" s="3">
        <v>0.25</v>
      </c>
      <c r="H6" s="3">
        <v>0.0023</v>
      </c>
      <c r="I6" s="15">
        <v>41976.0</v>
      </c>
      <c r="J6" s="15">
        <v>81827.0</v>
      </c>
    </row>
    <row r="7">
      <c r="A7" s="19" t="s">
        <v>7</v>
      </c>
      <c r="B7" s="13">
        <f t="shared" si="1"/>
        <v>41570</v>
      </c>
      <c r="C7" s="3">
        <v>108.77</v>
      </c>
      <c r="D7" s="3">
        <v>108.86</v>
      </c>
      <c r="E7" s="3">
        <v>106.3</v>
      </c>
      <c r="F7" s="3">
        <v>106.72</v>
      </c>
      <c r="G7" s="3">
        <v>-1.96</v>
      </c>
      <c r="H7" s="6">
        <v>-0.018</v>
      </c>
      <c r="I7" s="15">
        <v>75275.0</v>
      </c>
      <c r="J7" s="15">
        <v>78813.0</v>
      </c>
    </row>
    <row r="8">
      <c r="A8" s="19" t="s">
        <v>8</v>
      </c>
      <c r="B8" s="13">
        <f t="shared" si="1"/>
        <v>41571</v>
      </c>
      <c r="C8" s="3">
        <v>106.6</v>
      </c>
      <c r="D8" s="3">
        <v>107.23</v>
      </c>
      <c r="E8" s="3">
        <v>105.9</v>
      </c>
      <c r="F8" s="3">
        <v>106.01</v>
      </c>
      <c r="G8" s="3">
        <v>-0.71</v>
      </c>
      <c r="H8" s="6">
        <v>-0.0067</v>
      </c>
      <c r="I8" s="15">
        <v>54338.0</v>
      </c>
      <c r="J8" s="15">
        <v>79216.0</v>
      </c>
    </row>
    <row r="9">
      <c r="A9" s="19" t="s">
        <v>9</v>
      </c>
      <c r="B9" s="13">
        <f t="shared" si="1"/>
        <v>41572</v>
      </c>
      <c r="C9" s="3">
        <v>106.12</v>
      </c>
      <c r="D9" s="3">
        <v>106.48</v>
      </c>
      <c r="E9" s="3">
        <v>105.52</v>
      </c>
      <c r="F9" s="3">
        <v>106.13</v>
      </c>
      <c r="G9" s="3">
        <v>0.12</v>
      </c>
      <c r="H9" s="3">
        <v>0.0011</v>
      </c>
      <c r="I9" s="15">
        <v>55770.0</v>
      </c>
      <c r="J9" s="15">
        <v>77439.0</v>
      </c>
    </row>
    <row r="10">
      <c r="A10" s="33">
        <v>41564.0</v>
      </c>
      <c r="B10" s="13">
        <f t="shared" si="1"/>
        <v>41575</v>
      </c>
      <c r="C10" s="3">
        <v>106.1</v>
      </c>
      <c r="D10" s="3">
        <v>108.42</v>
      </c>
      <c r="E10" s="3">
        <v>106.09</v>
      </c>
      <c r="F10" s="3">
        <v>108.36</v>
      </c>
      <c r="G10" s="3">
        <v>2.23</v>
      </c>
      <c r="H10" s="3">
        <v>0.021</v>
      </c>
      <c r="I10" s="15">
        <v>72486.0</v>
      </c>
      <c r="J10" s="15">
        <v>78996.0</v>
      </c>
    </row>
    <row r="11">
      <c r="A11" s="19">
        <v>109.31</v>
      </c>
      <c r="B11" s="13">
        <f t="shared" si="1"/>
        <v>41576</v>
      </c>
      <c r="C11" s="3">
        <v>108.11</v>
      </c>
      <c r="D11" s="3">
        <v>108.16</v>
      </c>
      <c r="E11" s="3">
        <v>107.39</v>
      </c>
      <c r="F11" s="3">
        <v>107.93</v>
      </c>
      <c r="G11" s="3">
        <v>-0.43</v>
      </c>
      <c r="H11" s="6">
        <v>-0.004</v>
      </c>
      <c r="I11" s="15">
        <v>65348.0</v>
      </c>
      <c r="J11" s="15">
        <v>80743.0</v>
      </c>
    </row>
    <row r="12">
      <c r="A12" s="19">
        <v>109.38</v>
      </c>
      <c r="B12" s="13">
        <f t="shared" si="1"/>
        <v>41577</v>
      </c>
      <c r="C12" s="3">
        <v>107.68</v>
      </c>
      <c r="D12" s="3">
        <v>109.15</v>
      </c>
      <c r="E12" s="3">
        <v>107.57</v>
      </c>
      <c r="F12" s="3">
        <v>108.92</v>
      </c>
      <c r="G12" s="3">
        <v>0.99</v>
      </c>
      <c r="H12" s="3">
        <v>0.0092</v>
      </c>
      <c r="I12" s="15">
        <v>62349.0</v>
      </c>
      <c r="J12" s="15">
        <v>84866.0</v>
      </c>
    </row>
    <row r="13">
      <c r="A13" s="19">
        <v>107.51</v>
      </c>
      <c r="B13" s="13">
        <f t="shared" si="1"/>
        <v>41578</v>
      </c>
      <c r="C13" s="3">
        <v>108.72</v>
      </c>
      <c r="D13" s="3">
        <v>108.92</v>
      </c>
      <c r="E13" s="3">
        <v>107.9</v>
      </c>
      <c r="F13" s="3">
        <v>108.17</v>
      </c>
      <c r="G13" s="3">
        <v>-0.75</v>
      </c>
      <c r="H13" s="6">
        <v>-0.0069</v>
      </c>
      <c r="I13" s="15">
        <v>63531.0</v>
      </c>
      <c r="J13" s="15">
        <v>86825.0</v>
      </c>
    </row>
    <row r="14">
      <c r="A14" s="19">
        <v>107.9</v>
      </c>
      <c r="B14" s="5">
        <f t="shared" si="1"/>
        <v>41579</v>
      </c>
      <c r="C14" s="3">
        <v>108.33</v>
      </c>
      <c r="D14" s="3">
        <v>108.67</v>
      </c>
      <c r="E14" s="3">
        <v>105.44</v>
      </c>
      <c r="F14" s="3">
        <v>105.6</v>
      </c>
      <c r="G14" s="3">
        <v>-2.57</v>
      </c>
      <c r="H14" s="6">
        <v>-0.0238</v>
      </c>
      <c r="I14" s="15">
        <v>77065.0</v>
      </c>
      <c r="J14" s="15">
        <v>91070.0</v>
      </c>
    </row>
    <row r="15">
      <c r="A15" s="21">
        <v>-1.46</v>
      </c>
      <c r="B15" s="5">
        <f t="shared" si="1"/>
        <v>41582</v>
      </c>
      <c r="C15" s="3">
        <v>105.58</v>
      </c>
      <c r="D15" s="3">
        <v>106.21</v>
      </c>
      <c r="E15" s="3">
        <v>104.92</v>
      </c>
      <c r="F15" s="3">
        <v>105.75</v>
      </c>
      <c r="G15" s="3">
        <v>0.15</v>
      </c>
      <c r="H15" s="3">
        <v>0.0014000000000000002</v>
      </c>
      <c r="I15" s="15">
        <v>67065.0</v>
      </c>
      <c r="J15" s="15">
        <v>92917.0</v>
      </c>
    </row>
    <row r="16">
      <c r="A16" s="22">
        <v>-0.0134</v>
      </c>
      <c r="B16" s="5">
        <f t="shared" si="1"/>
        <v>41583</v>
      </c>
      <c r="C16" s="3">
        <v>105.84</v>
      </c>
      <c r="D16" s="3">
        <v>106.04</v>
      </c>
      <c r="E16" s="3">
        <v>104.91</v>
      </c>
      <c r="F16" s="3">
        <v>105.02</v>
      </c>
      <c r="G16" s="3">
        <v>-0.73</v>
      </c>
      <c r="H16" s="6">
        <v>-0.0069</v>
      </c>
      <c r="I16" s="15">
        <v>55241.0</v>
      </c>
      <c r="J16" s="15">
        <v>100903.0</v>
      </c>
    </row>
    <row r="17">
      <c r="A17" s="24">
        <v>39862.0</v>
      </c>
      <c r="B17" s="5">
        <f t="shared" si="1"/>
        <v>41584</v>
      </c>
      <c r="C17" s="3">
        <v>105.51</v>
      </c>
      <c r="D17" s="3">
        <v>106.08</v>
      </c>
      <c r="E17" s="3">
        <v>104.77</v>
      </c>
      <c r="F17" s="3">
        <v>105.17</v>
      </c>
      <c r="G17" s="3">
        <v>0.15</v>
      </c>
      <c r="H17" s="3">
        <v>0.0014000000000000002</v>
      </c>
      <c r="I17" s="15">
        <v>71202.0</v>
      </c>
      <c r="J17" s="15">
        <v>108273.0</v>
      </c>
    </row>
    <row r="18">
      <c r="A18" s="24">
        <v>79335.0</v>
      </c>
      <c r="B18" s="5">
        <f t="shared" si="1"/>
        <v>41585</v>
      </c>
      <c r="C18" s="3">
        <v>104.91</v>
      </c>
      <c r="D18" s="3">
        <v>105.14</v>
      </c>
      <c r="E18" s="3">
        <v>103.39</v>
      </c>
      <c r="F18" s="3">
        <v>103.52</v>
      </c>
      <c r="G18" s="3">
        <v>-1.65</v>
      </c>
      <c r="H18" s="6">
        <v>-0.0157</v>
      </c>
      <c r="I18" s="15">
        <v>101355.0</v>
      </c>
      <c r="J18" s="15">
        <v>126256.0</v>
      </c>
    </row>
    <row r="19">
      <c r="A19" s="30">
        <v>41565.0</v>
      </c>
      <c r="B19" s="5">
        <f t="shared" si="1"/>
        <v>41586</v>
      </c>
      <c r="C19" s="3">
        <v>103.55</v>
      </c>
      <c r="D19" s="3">
        <v>105.06</v>
      </c>
      <c r="E19" s="3">
        <v>103.07</v>
      </c>
      <c r="F19" s="3">
        <v>104.79</v>
      </c>
      <c r="G19" s="3">
        <v>1.27</v>
      </c>
      <c r="H19" s="3">
        <v>0.0123</v>
      </c>
      <c r="I19" s="15">
        <v>111355.0</v>
      </c>
      <c r="J19" s="15">
        <v>144600.0</v>
      </c>
    </row>
    <row r="20">
      <c r="A20" s="21">
        <v>107.85</v>
      </c>
      <c r="B20" s="13">
        <f t="shared" si="1"/>
        <v>41589</v>
      </c>
      <c r="C20" s="3">
        <v>105.07</v>
      </c>
      <c r="D20" s="3">
        <v>105.97</v>
      </c>
      <c r="E20" s="3">
        <v>104.77</v>
      </c>
      <c r="F20" s="3">
        <v>105.86</v>
      </c>
      <c r="G20" s="3">
        <v>1.07</v>
      </c>
      <c r="H20" s="3">
        <v>0.0102</v>
      </c>
      <c r="I20" s="15">
        <v>95745.0</v>
      </c>
      <c r="J20" s="15">
        <v>158551.0</v>
      </c>
    </row>
    <row r="21">
      <c r="A21" s="21">
        <v>109.01</v>
      </c>
      <c r="B21" s="13">
        <f t="shared" si="1"/>
        <v>41590</v>
      </c>
      <c r="C21" s="3">
        <v>105.8</v>
      </c>
      <c r="D21" s="3">
        <v>106.71</v>
      </c>
      <c r="E21" s="3">
        <v>104.91</v>
      </c>
      <c r="F21" s="3">
        <v>105.18</v>
      </c>
      <c r="G21" s="3">
        <v>-0.68</v>
      </c>
      <c r="H21" s="6">
        <v>-0.0064</v>
      </c>
      <c r="I21" s="15">
        <v>110898.0</v>
      </c>
      <c r="J21" s="15">
        <v>175467.0</v>
      </c>
    </row>
    <row r="22">
      <c r="A22" s="21">
        <v>107.81</v>
      </c>
      <c r="B22" s="13">
        <f t="shared" si="1"/>
        <v>41591</v>
      </c>
      <c r="C22" s="3">
        <v>105.24</v>
      </c>
      <c r="D22" s="3">
        <v>106.83</v>
      </c>
      <c r="E22" s="3">
        <v>105.18</v>
      </c>
      <c r="F22" s="3">
        <v>106.55</v>
      </c>
      <c r="G22" s="3">
        <v>1.37</v>
      </c>
      <c r="H22" s="3">
        <v>0.013000000000000001</v>
      </c>
      <c r="I22" s="15">
        <v>107041.0</v>
      </c>
      <c r="J22" s="15">
        <v>193599.0</v>
      </c>
    </row>
    <row r="23">
      <c r="A23" s="21">
        <v>108.81</v>
      </c>
      <c r="B23" s="13">
        <f t="shared" si="1"/>
        <v>41592</v>
      </c>
      <c r="C23" s="3">
        <v>106.55</v>
      </c>
      <c r="D23" s="3">
        <v>108.54</v>
      </c>
      <c r="E23" s="3">
        <v>106.5</v>
      </c>
      <c r="F23" s="3">
        <v>107.86</v>
      </c>
      <c r="G23" s="3">
        <v>1.31</v>
      </c>
      <c r="H23" s="3">
        <v>0.0123</v>
      </c>
      <c r="I23" s="15">
        <v>107696.0</v>
      </c>
      <c r="J23" s="15">
        <v>204263.0</v>
      </c>
    </row>
    <row r="24">
      <c r="A24" s="25">
        <f>+0.91</f>
        <v>0.91</v>
      </c>
      <c r="B24" s="13">
        <f t="shared" si="1"/>
        <v>41593</v>
      </c>
      <c r="C24" s="3">
        <v>107.92</v>
      </c>
      <c r="D24" s="3">
        <v>108.12</v>
      </c>
      <c r="E24" s="3">
        <v>107.25</v>
      </c>
      <c r="F24" s="3">
        <v>108.06</v>
      </c>
      <c r="G24" s="3">
        <v>0.2</v>
      </c>
      <c r="H24" s="3">
        <v>0.0019</v>
      </c>
      <c r="I24" s="15">
        <v>90095.0</v>
      </c>
      <c r="J24" s="15">
        <v>202155.0</v>
      </c>
    </row>
    <row r="25">
      <c r="A25" s="25">
        <f>+0.84%</f>
        <v>0.0084</v>
      </c>
      <c r="B25" s="13">
        <f t="shared" si="1"/>
        <v>41596</v>
      </c>
      <c r="C25" s="3">
        <v>108.03</v>
      </c>
      <c r="D25" s="3">
        <v>108.31</v>
      </c>
      <c r="E25" s="3">
        <v>107.16</v>
      </c>
      <c r="F25" s="3">
        <v>108.02</v>
      </c>
      <c r="G25" s="3">
        <v>-0.04</v>
      </c>
      <c r="H25" s="6">
        <v>-4.0E-4</v>
      </c>
      <c r="I25" s="15">
        <v>69894.0</v>
      </c>
      <c r="J25" s="15">
        <v>204201.0</v>
      </c>
    </row>
    <row r="26">
      <c r="A26" s="26">
        <v>40516.0</v>
      </c>
      <c r="B26" s="13">
        <f t="shared" si="1"/>
        <v>41597</v>
      </c>
      <c r="C26" s="3">
        <v>108.02</v>
      </c>
      <c r="D26" s="3">
        <v>108.16</v>
      </c>
      <c r="E26" s="3">
        <v>106.42</v>
      </c>
      <c r="F26" s="3">
        <v>106.51</v>
      </c>
      <c r="G26" s="3">
        <v>-1.51</v>
      </c>
      <c r="H26" s="6">
        <v>-0.014</v>
      </c>
      <c r="I26" s="15">
        <v>108804.0</v>
      </c>
      <c r="J26" s="15">
        <v>209213.0</v>
      </c>
    </row>
    <row r="27">
      <c r="A27" s="26">
        <v>80678.0</v>
      </c>
      <c r="B27" s="13">
        <f t="shared" si="1"/>
        <v>41598</v>
      </c>
      <c r="C27" s="3">
        <v>106.51</v>
      </c>
      <c r="D27" s="3">
        <v>107.86</v>
      </c>
      <c r="E27" s="3">
        <v>106.1</v>
      </c>
      <c r="F27" s="3">
        <v>107.54</v>
      </c>
      <c r="G27" s="3">
        <v>1.03</v>
      </c>
      <c r="H27" s="3">
        <v>0.0097</v>
      </c>
      <c r="I27" s="15">
        <v>95020.0</v>
      </c>
      <c r="J27" s="15">
        <v>212801.0</v>
      </c>
    </row>
    <row r="28">
      <c r="A28" s="29">
        <v>41568.0</v>
      </c>
      <c r="B28" s="13">
        <f t="shared" si="1"/>
        <v>41599</v>
      </c>
      <c r="C28" s="3">
        <v>107.42</v>
      </c>
      <c r="D28" s="3">
        <v>109.66</v>
      </c>
      <c r="E28" s="3">
        <v>107.1</v>
      </c>
      <c r="F28" s="3">
        <v>109.49</v>
      </c>
      <c r="G28" s="3">
        <v>1.95</v>
      </c>
      <c r="H28" s="3">
        <v>0.0181</v>
      </c>
      <c r="I28" s="15">
        <v>128599.0</v>
      </c>
      <c r="J28" s="15">
        <v>214567.0</v>
      </c>
    </row>
    <row r="29">
      <c r="A29" s="28">
        <v>108.81</v>
      </c>
      <c r="B29" s="13">
        <f t="shared" si="1"/>
        <v>41600</v>
      </c>
      <c r="C29" s="3">
        <v>109.52</v>
      </c>
      <c r="D29" s="3">
        <v>110.78</v>
      </c>
      <c r="E29" s="3">
        <v>109.06</v>
      </c>
      <c r="F29" s="3">
        <v>110.49</v>
      </c>
      <c r="G29" s="3">
        <v>1.0</v>
      </c>
      <c r="H29" s="3">
        <v>0.0091</v>
      </c>
      <c r="I29" s="15">
        <v>98378.0</v>
      </c>
      <c r="J29" s="15">
        <v>218545.0</v>
      </c>
    </row>
    <row r="30">
      <c r="A30" s="28">
        <v>109.08</v>
      </c>
      <c r="B30" s="13">
        <f t="shared" si="1"/>
        <v>41603</v>
      </c>
      <c r="C30" s="3">
        <v>109.25</v>
      </c>
      <c r="D30" s="3">
        <v>111.05</v>
      </c>
      <c r="E30" s="3">
        <v>107.58</v>
      </c>
      <c r="F30" s="3">
        <v>110.42</v>
      </c>
      <c r="G30" s="3">
        <v>-0.07</v>
      </c>
      <c r="H30" s="6">
        <v>-6.0E-4</v>
      </c>
      <c r="I30" s="15">
        <v>98791.0</v>
      </c>
      <c r="J30" s="15">
        <v>223272.0</v>
      </c>
    </row>
    <row r="31">
      <c r="A31" s="28">
        <v>108.13</v>
      </c>
      <c r="B31" s="13">
        <f t="shared" si="1"/>
        <v>41604</v>
      </c>
      <c r="C31" s="3">
        <v>110.47</v>
      </c>
      <c r="D31" s="3">
        <v>110.88</v>
      </c>
      <c r="E31" s="3">
        <v>109.85</v>
      </c>
      <c r="F31" s="3">
        <v>110.33</v>
      </c>
      <c r="G31" s="3">
        <v>-0.09</v>
      </c>
      <c r="H31" s="6">
        <v>-8.0E-4</v>
      </c>
      <c r="I31" s="15">
        <v>86634.0</v>
      </c>
      <c r="J31" s="15">
        <v>232186.0</v>
      </c>
    </row>
    <row r="32">
      <c r="A32" s="28">
        <v>108.43</v>
      </c>
      <c r="B32" s="13">
        <f t="shared" si="1"/>
        <v>41605</v>
      </c>
      <c r="C32" s="3">
        <v>110.34</v>
      </c>
      <c r="D32" s="3">
        <v>111.14</v>
      </c>
      <c r="E32" s="3">
        <v>110.04</v>
      </c>
      <c r="F32" s="3">
        <v>110.82</v>
      </c>
      <c r="G32" s="3">
        <v>0.49</v>
      </c>
      <c r="H32" s="3">
        <v>0.0044</v>
      </c>
      <c r="I32" s="15">
        <v>91242.0</v>
      </c>
      <c r="J32" s="15">
        <v>246330.0</v>
      </c>
    </row>
    <row r="33">
      <c r="A33" s="21">
        <v>-0.38</v>
      </c>
      <c r="B33" s="13">
        <f t="shared" si="1"/>
        <v>41606</v>
      </c>
      <c r="C33" s="3">
        <v>110.94</v>
      </c>
      <c r="D33" s="3">
        <v>111.02</v>
      </c>
      <c r="E33" s="3">
        <v>110.16</v>
      </c>
      <c r="F33" s="3">
        <v>110.43</v>
      </c>
      <c r="G33" s="3">
        <v>-0.39</v>
      </c>
      <c r="H33" s="6">
        <v>-0.0035</v>
      </c>
      <c r="I33" s="15">
        <v>32888.0</v>
      </c>
      <c r="J33" s="15">
        <v>250418.0</v>
      </c>
    </row>
    <row r="34">
      <c r="A34" s="22">
        <v>-0.0035</v>
      </c>
      <c r="B34" s="13">
        <f t="shared" si="1"/>
        <v>41607</v>
      </c>
      <c r="C34" s="3">
        <v>110.54</v>
      </c>
      <c r="D34" s="3">
        <v>111.08</v>
      </c>
      <c r="E34" s="3">
        <v>109.26</v>
      </c>
      <c r="F34" s="3">
        <v>109.33</v>
      </c>
      <c r="G34" s="3">
        <v>-1.1</v>
      </c>
      <c r="H34" s="6">
        <v>-0.01</v>
      </c>
      <c r="I34" s="15">
        <v>68648.0</v>
      </c>
      <c r="J34" s="15">
        <v>252903.0</v>
      </c>
    </row>
    <row r="35">
      <c r="A35" s="24">
        <v>37446.0</v>
      </c>
      <c r="B35" s="5">
        <f t="shared" si="1"/>
        <v>41610</v>
      </c>
      <c r="C35" s="3">
        <v>109.33</v>
      </c>
      <c r="D35" s="3">
        <v>111.93</v>
      </c>
      <c r="E35" s="3">
        <v>109.03</v>
      </c>
      <c r="F35" s="3">
        <v>111.05</v>
      </c>
      <c r="G35" s="3">
        <v>1.72</v>
      </c>
      <c r="H35" s="3">
        <v>0.015700000000000002</v>
      </c>
      <c r="I35" s="15">
        <v>131570.0</v>
      </c>
      <c r="J35" s="15">
        <v>261168.0</v>
      </c>
    </row>
    <row r="36">
      <c r="A36" s="24">
        <v>81685.0</v>
      </c>
      <c r="B36" s="5">
        <f t="shared" si="1"/>
        <v>41611</v>
      </c>
      <c r="C36" s="3">
        <v>111.15</v>
      </c>
      <c r="D36" s="3">
        <v>112.44</v>
      </c>
      <c r="E36" s="3">
        <v>110.64</v>
      </c>
      <c r="F36" s="3">
        <v>112.13</v>
      </c>
      <c r="G36" s="3">
        <v>1.08</v>
      </c>
      <c r="H36" s="3">
        <v>0.0097</v>
      </c>
      <c r="I36" s="15">
        <v>118937.0</v>
      </c>
      <c r="J36" s="15">
        <v>268151.0</v>
      </c>
    </row>
    <row r="37">
      <c r="A37" s="30">
        <v>41569.0</v>
      </c>
      <c r="B37" s="5">
        <f t="shared" si="1"/>
        <v>41612</v>
      </c>
      <c r="C37" s="3">
        <v>112.45</v>
      </c>
      <c r="D37" s="3">
        <v>112.5</v>
      </c>
      <c r="E37" s="3">
        <v>110.98</v>
      </c>
      <c r="F37" s="3">
        <v>111.43</v>
      </c>
      <c r="G37" s="3">
        <v>-0.7</v>
      </c>
      <c r="H37" s="6">
        <v>-0.0062</v>
      </c>
      <c r="I37" s="15">
        <v>123396.0</v>
      </c>
      <c r="J37" s="15">
        <v>277840.0</v>
      </c>
    </row>
    <row r="38">
      <c r="A38" s="21">
        <v>108.53</v>
      </c>
      <c r="B38" s="5">
        <f t="shared" si="1"/>
        <v>41613</v>
      </c>
      <c r="C38" s="3">
        <v>111.14</v>
      </c>
      <c r="D38" s="3">
        <v>111.76</v>
      </c>
      <c r="E38" s="3">
        <v>110.4</v>
      </c>
      <c r="F38" s="3">
        <v>110.57</v>
      </c>
      <c r="G38" s="3">
        <v>-0.86</v>
      </c>
      <c r="H38" s="6">
        <v>-0.0077</v>
      </c>
      <c r="I38" s="15">
        <v>108351.0</v>
      </c>
      <c r="J38" s="15">
        <v>284209.0</v>
      </c>
    </row>
    <row r="39">
      <c r="A39" s="21">
        <v>109.65</v>
      </c>
      <c r="B39" s="5">
        <f t="shared" si="1"/>
        <v>41614</v>
      </c>
      <c r="C39" s="3">
        <v>110.56</v>
      </c>
      <c r="D39" s="3">
        <v>111.64</v>
      </c>
      <c r="E39" s="3">
        <v>110.52</v>
      </c>
      <c r="F39" s="3">
        <v>111.22</v>
      </c>
      <c r="G39" s="3">
        <v>0.65</v>
      </c>
      <c r="H39" s="3">
        <v>0.0059</v>
      </c>
      <c r="I39" s="15">
        <v>159887.0</v>
      </c>
      <c r="J39" s="15">
        <v>291584.0</v>
      </c>
    </row>
    <row r="40">
      <c r="A40" s="21">
        <v>108.36</v>
      </c>
      <c r="B40" s="5">
        <f t="shared" si="1"/>
        <v>41617</v>
      </c>
      <c r="C40" s="3">
        <v>111.15</v>
      </c>
      <c r="D40" s="3">
        <v>111.37</v>
      </c>
      <c r="E40" s="3">
        <v>108.73</v>
      </c>
      <c r="F40" s="3">
        <v>109.14</v>
      </c>
      <c r="G40" s="3">
        <v>-2.08</v>
      </c>
      <c r="H40" s="6">
        <v>-0.0187</v>
      </c>
      <c r="I40" s="15">
        <v>159867.0</v>
      </c>
      <c r="J40" s="15">
        <v>287787.0</v>
      </c>
    </row>
    <row r="41">
      <c r="A41" s="21">
        <v>108.68</v>
      </c>
      <c r="B41" s="13">
        <f t="shared" si="1"/>
        <v>41618</v>
      </c>
      <c r="C41" s="3">
        <v>108.99</v>
      </c>
      <c r="D41" s="3">
        <v>110.19</v>
      </c>
      <c r="E41" s="3">
        <v>108.4</v>
      </c>
      <c r="F41" s="3">
        <v>109.13</v>
      </c>
      <c r="G41" s="3">
        <v>-0.01</v>
      </c>
      <c r="H41" s="6">
        <v>-1.0E-4</v>
      </c>
      <c r="I41" s="15">
        <v>191595.0</v>
      </c>
      <c r="J41" s="15">
        <v>292444.0</v>
      </c>
    </row>
    <row r="42">
      <c r="A42" s="25">
        <f>+0.25</f>
        <v>0.25</v>
      </c>
      <c r="B42" s="13">
        <f t="shared" si="1"/>
        <v>41619</v>
      </c>
      <c r="C42" s="3">
        <v>109.45</v>
      </c>
      <c r="D42" s="3">
        <v>109.7</v>
      </c>
      <c r="E42" s="3">
        <v>108.46</v>
      </c>
      <c r="F42" s="3">
        <v>109.51</v>
      </c>
      <c r="G42" s="3">
        <v>0.38</v>
      </c>
      <c r="H42" s="3">
        <v>0.0034999999999999996</v>
      </c>
      <c r="I42" s="15">
        <v>155067.0</v>
      </c>
      <c r="J42" s="15">
        <v>295291.0</v>
      </c>
    </row>
    <row r="43">
      <c r="A43" s="25">
        <f>+0.23%</f>
        <v>0.0023</v>
      </c>
      <c r="B43" s="13">
        <f t="shared" si="1"/>
        <v>41620</v>
      </c>
      <c r="C43" s="3">
        <v>109.36</v>
      </c>
      <c r="D43" s="3">
        <v>109.78</v>
      </c>
      <c r="E43" s="3">
        <v>108.14</v>
      </c>
      <c r="F43" s="3">
        <v>108.38</v>
      </c>
      <c r="G43" s="3">
        <v>-1.13</v>
      </c>
      <c r="H43" s="6">
        <v>-0.0103</v>
      </c>
      <c r="I43" s="15">
        <v>168511.0</v>
      </c>
      <c r="J43" s="15">
        <v>304889.0</v>
      </c>
    </row>
    <row r="44">
      <c r="A44" s="26">
        <v>41976.0</v>
      </c>
      <c r="B44" s="13">
        <f t="shared" si="1"/>
        <v>41621</v>
      </c>
      <c r="C44" s="3">
        <v>108.22</v>
      </c>
      <c r="D44" s="3">
        <v>108.62</v>
      </c>
      <c r="E44" s="3">
        <v>107.61</v>
      </c>
      <c r="F44" s="3">
        <v>108.32</v>
      </c>
      <c r="G44" s="3">
        <v>-0.06</v>
      </c>
      <c r="H44" s="6">
        <v>-6.0E-4</v>
      </c>
      <c r="I44" s="15">
        <v>200621.0</v>
      </c>
      <c r="J44" s="15">
        <v>319964.0</v>
      </c>
    </row>
    <row r="45">
      <c r="A45" s="26">
        <v>81827.0</v>
      </c>
      <c r="B45" s="13">
        <f t="shared" si="1"/>
        <v>41624</v>
      </c>
      <c r="C45" s="3">
        <v>108.55</v>
      </c>
      <c r="D45" s="3">
        <v>110.4</v>
      </c>
      <c r="E45" s="3">
        <v>108.53</v>
      </c>
      <c r="F45" s="3">
        <v>109.41</v>
      </c>
      <c r="G45" s="3">
        <v>1.09</v>
      </c>
      <c r="H45" s="3">
        <v>0.0101</v>
      </c>
      <c r="I45" s="15">
        <v>209555.0</v>
      </c>
      <c r="J45" s="15">
        <v>324276.0</v>
      </c>
    </row>
    <row r="46">
      <c r="A46" s="29">
        <v>41570.0</v>
      </c>
      <c r="B46" s="13">
        <f t="shared" si="1"/>
        <v>41625</v>
      </c>
      <c r="C46" s="3">
        <v>109.2</v>
      </c>
      <c r="D46" s="3">
        <v>109.41</v>
      </c>
      <c r="E46" s="3">
        <v>108.2</v>
      </c>
      <c r="F46" s="3">
        <v>108.44</v>
      </c>
      <c r="G46" s="3">
        <v>-0.97</v>
      </c>
      <c r="H46" s="6">
        <v>-0.0089</v>
      </c>
      <c r="I46" s="15">
        <v>149764.0</v>
      </c>
      <c r="J46" s="15">
        <v>320002.0</v>
      </c>
    </row>
    <row r="47">
      <c r="A47" s="28">
        <v>108.77</v>
      </c>
      <c r="B47" s="13">
        <f t="shared" si="1"/>
        <v>41626</v>
      </c>
      <c r="C47" s="3">
        <v>108.33</v>
      </c>
      <c r="D47" s="3">
        <v>109.73</v>
      </c>
      <c r="E47" s="3">
        <v>107.8</v>
      </c>
      <c r="F47" s="3">
        <v>109.63</v>
      </c>
      <c r="G47" s="3">
        <v>1.19</v>
      </c>
      <c r="H47" s="3">
        <v>0.011000000000000001</v>
      </c>
      <c r="I47" s="15">
        <v>187944.0</v>
      </c>
      <c r="J47" s="15">
        <v>315260.0</v>
      </c>
    </row>
    <row r="48">
      <c r="A48" s="28">
        <v>108.86</v>
      </c>
      <c r="B48" s="13">
        <f t="shared" si="1"/>
        <v>41627</v>
      </c>
      <c r="C48" s="3">
        <v>109.25</v>
      </c>
      <c r="D48" s="3">
        <v>110.53</v>
      </c>
      <c r="E48" s="3">
        <v>109.14</v>
      </c>
      <c r="F48" s="3">
        <v>110.29</v>
      </c>
      <c r="G48" s="3">
        <v>0.66</v>
      </c>
      <c r="H48" s="3">
        <v>0.006</v>
      </c>
      <c r="I48" s="15">
        <v>159731.0</v>
      </c>
      <c r="J48" s="15">
        <v>310619.0</v>
      </c>
    </row>
    <row r="49">
      <c r="A49" s="28">
        <v>106.3</v>
      </c>
      <c r="B49" s="13">
        <f t="shared" si="1"/>
        <v>41628</v>
      </c>
      <c r="C49" s="3">
        <v>110.09</v>
      </c>
      <c r="D49" s="3">
        <v>111.89</v>
      </c>
      <c r="E49" s="3">
        <v>109.87</v>
      </c>
      <c r="F49" s="3">
        <v>111.77</v>
      </c>
      <c r="G49" s="3">
        <v>1.48</v>
      </c>
      <c r="H49" s="3">
        <v>0.0134</v>
      </c>
      <c r="I49" s="15">
        <v>169427.0</v>
      </c>
      <c r="J49" s="15">
        <v>301529.0</v>
      </c>
    </row>
    <row r="50">
      <c r="A50" s="28">
        <v>106.72</v>
      </c>
      <c r="B50" s="13">
        <f t="shared" si="1"/>
        <v>41631</v>
      </c>
      <c r="C50" s="3">
        <v>111.55</v>
      </c>
      <c r="D50" s="3">
        <v>111.93</v>
      </c>
      <c r="E50" s="3">
        <v>111.27</v>
      </c>
      <c r="F50" s="3">
        <v>111.56</v>
      </c>
      <c r="G50" s="3">
        <v>-0.21</v>
      </c>
      <c r="H50" s="6">
        <v>-0.0019</v>
      </c>
      <c r="I50" s="15">
        <v>103710.0</v>
      </c>
      <c r="J50" s="15">
        <v>293677.0</v>
      </c>
    </row>
    <row r="51">
      <c r="A51" s="21">
        <v>-1.96</v>
      </c>
      <c r="B51" s="13">
        <f t="shared" si="1"/>
        <v>41632</v>
      </c>
      <c r="C51" s="3">
        <v>111.61</v>
      </c>
      <c r="D51" s="3">
        <v>112.06</v>
      </c>
      <c r="E51" s="3">
        <v>111.42</v>
      </c>
      <c r="F51" s="3">
        <v>111.9</v>
      </c>
      <c r="G51" s="3">
        <v>0.34</v>
      </c>
      <c r="H51" s="3">
        <v>0.003</v>
      </c>
      <c r="I51" s="15">
        <v>52160.0</v>
      </c>
      <c r="J51" s="15">
        <v>289224.0</v>
      </c>
    </row>
    <row r="52">
      <c r="A52" s="22">
        <v>-0.018</v>
      </c>
      <c r="B52" s="13">
        <f t="shared" si="1"/>
        <v>41634</v>
      </c>
      <c r="C52" s="3">
        <v>111.99</v>
      </c>
      <c r="D52" s="3">
        <v>112.12</v>
      </c>
      <c r="E52" s="3">
        <v>111.46</v>
      </c>
      <c r="F52" s="3">
        <v>111.98</v>
      </c>
      <c r="G52" s="3">
        <v>0.08</v>
      </c>
      <c r="H52" s="3">
        <v>7.000000000000001E-4</v>
      </c>
      <c r="I52" s="15">
        <v>43620.0</v>
      </c>
      <c r="J52" s="15">
        <v>285752.0</v>
      </c>
    </row>
    <row r="53">
      <c r="A53" s="24">
        <v>75275.0</v>
      </c>
      <c r="B53" s="13">
        <f t="shared" si="1"/>
        <v>41635</v>
      </c>
      <c r="C53" s="3">
        <v>111.95</v>
      </c>
      <c r="D53" s="3">
        <v>112.8</v>
      </c>
      <c r="E53" s="3">
        <v>111.5</v>
      </c>
      <c r="F53" s="3">
        <v>112.18</v>
      </c>
      <c r="G53" s="3">
        <v>0.2</v>
      </c>
      <c r="H53" s="3">
        <v>0.0018</v>
      </c>
      <c r="I53" s="15">
        <v>126905.0</v>
      </c>
      <c r="J53" s="15">
        <v>278944.0</v>
      </c>
    </row>
    <row r="54">
      <c r="A54" s="24">
        <v>78813.0</v>
      </c>
      <c r="B54" s="13">
        <f t="shared" si="1"/>
        <v>41638</v>
      </c>
      <c r="C54" s="3">
        <v>112.2</v>
      </c>
      <c r="D54" s="3">
        <v>112.64</v>
      </c>
      <c r="E54" s="3">
        <v>110.9</v>
      </c>
      <c r="F54" s="3">
        <v>111.21</v>
      </c>
      <c r="G54" s="3">
        <v>-0.97</v>
      </c>
      <c r="H54" s="6">
        <v>-0.0086</v>
      </c>
      <c r="I54" s="15">
        <v>111066.0</v>
      </c>
      <c r="J54" s="15">
        <v>264488.0</v>
      </c>
    </row>
    <row r="55">
      <c r="A55" s="30">
        <v>41571.0</v>
      </c>
      <c r="B55" s="13">
        <f t="shared" si="1"/>
        <v>41639</v>
      </c>
      <c r="C55" s="3">
        <v>111.18</v>
      </c>
      <c r="D55" s="3">
        <v>111.52</v>
      </c>
      <c r="E55" s="3">
        <v>110.4</v>
      </c>
      <c r="F55" s="3">
        <v>110.8</v>
      </c>
      <c r="G55" s="3">
        <v>-0.41</v>
      </c>
      <c r="H55" s="6">
        <v>-0.0037</v>
      </c>
      <c r="I55" s="15">
        <v>84991.0</v>
      </c>
      <c r="J55" s="15">
        <v>257607.0</v>
      </c>
    </row>
    <row r="56">
      <c r="A56" s="21">
        <v>106.6</v>
      </c>
      <c r="B56" s="5">
        <f t="shared" si="1"/>
        <v>41641</v>
      </c>
      <c r="C56" s="3">
        <v>111.0</v>
      </c>
      <c r="D56" s="3">
        <v>111.35</v>
      </c>
      <c r="E56" s="3">
        <v>107.65</v>
      </c>
      <c r="F56" s="3">
        <v>107.78</v>
      </c>
      <c r="G56" s="3">
        <v>-3.02</v>
      </c>
      <c r="H56" s="6">
        <v>-0.0273</v>
      </c>
      <c r="I56" s="15">
        <v>200650.0</v>
      </c>
      <c r="J56" s="15">
        <v>234750.0</v>
      </c>
    </row>
    <row r="57">
      <c r="A57" s="21">
        <v>107.23</v>
      </c>
      <c r="B57" s="5">
        <f t="shared" si="1"/>
        <v>41642</v>
      </c>
      <c r="C57" s="3">
        <v>107.88</v>
      </c>
      <c r="D57" s="3">
        <v>108.64</v>
      </c>
      <c r="E57" s="3">
        <v>106.79</v>
      </c>
      <c r="F57" s="3">
        <v>106.89</v>
      </c>
      <c r="G57" s="3">
        <v>-0.89</v>
      </c>
      <c r="H57" s="6">
        <v>-0.0083</v>
      </c>
      <c r="I57" s="15">
        <v>191130.0</v>
      </c>
      <c r="J57" s="15">
        <v>221332.0</v>
      </c>
    </row>
    <row r="58">
      <c r="A58" s="21">
        <v>105.9</v>
      </c>
      <c r="B58" s="5">
        <f t="shared" si="1"/>
        <v>41645</v>
      </c>
      <c r="C58" s="3">
        <v>106.8</v>
      </c>
      <c r="D58" s="3">
        <v>107.96</v>
      </c>
      <c r="E58" s="3">
        <v>106.58</v>
      </c>
      <c r="F58" s="3">
        <v>106.73</v>
      </c>
      <c r="G58" s="3">
        <v>-0.16</v>
      </c>
      <c r="H58" s="6">
        <v>-0.0015</v>
      </c>
      <c r="I58" s="15">
        <v>181805.0</v>
      </c>
      <c r="J58" s="15">
        <v>206998.0</v>
      </c>
    </row>
    <row r="59">
      <c r="A59" s="21">
        <v>106.01</v>
      </c>
      <c r="B59" s="5">
        <f t="shared" si="1"/>
        <v>41646</v>
      </c>
      <c r="C59" s="3">
        <v>107.03</v>
      </c>
      <c r="D59" s="3">
        <v>107.72</v>
      </c>
      <c r="E59" s="3">
        <v>106.88</v>
      </c>
      <c r="F59" s="3">
        <v>107.35</v>
      </c>
      <c r="G59" s="3">
        <v>0.62</v>
      </c>
      <c r="H59" s="3">
        <v>0.0058</v>
      </c>
      <c r="I59" s="15">
        <v>188182.0</v>
      </c>
      <c r="J59" s="15">
        <v>173060.0</v>
      </c>
    </row>
    <row r="60">
      <c r="A60" s="21">
        <v>-0.71</v>
      </c>
      <c r="B60" s="5">
        <f t="shared" si="1"/>
        <v>41647</v>
      </c>
      <c r="C60" s="3">
        <v>107.49</v>
      </c>
      <c r="D60" s="3">
        <v>107.95</v>
      </c>
      <c r="E60" s="3">
        <v>107.0</v>
      </c>
      <c r="F60" s="3">
        <v>107.15</v>
      </c>
      <c r="G60" s="3">
        <v>-0.2</v>
      </c>
      <c r="H60" s="6">
        <v>-0.0019</v>
      </c>
      <c r="I60" s="15">
        <v>185521.0</v>
      </c>
      <c r="J60" s="15">
        <v>147594.0</v>
      </c>
    </row>
    <row r="61">
      <c r="A61" s="22">
        <v>-0.0067</v>
      </c>
      <c r="B61" s="5">
        <f t="shared" si="1"/>
        <v>41648</v>
      </c>
      <c r="C61" s="3">
        <v>107.35</v>
      </c>
      <c r="D61" s="3">
        <v>108.2</v>
      </c>
      <c r="E61" s="3">
        <v>106.12</v>
      </c>
      <c r="F61" s="3">
        <v>106.39</v>
      </c>
      <c r="G61" s="3">
        <v>-0.76</v>
      </c>
      <c r="H61" s="6">
        <v>-0.0071</v>
      </c>
      <c r="I61" s="15">
        <v>175240.0</v>
      </c>
      <c r="J61" s="15">
        <v>130397.0</v>
      </c>
    </row>
    <row r="62">
      <c r="A62" s="24">
        <v>54338.0</v>
      </c>
      <c r="B62" s="5">
        <f t="shared" si="1"/>
        <v>41649</v>
      </c>
      <c r="C62" s="3">
        <v>106.44</v>
      </c>
      <c r="D62" s="3">
        <v>107.58</v>
      </c>
      <c r="E62" s="3">
        <v>106.03</v>
      </c>
      <c r="F62" s="3">
        <v>107.25</v>
      </c>
      <c r="G62" s="3">
        <v>0.86</v>
      </c>
      <c r="H62" s="3">
        <v>0.008100000000000001</v>
      </c>
      <c r="I62" s="15">
        <v>198567.0</v>
      </c>
      <c r="J62" s="15">
        <v>105829.0</v>
      </c>
    </row>
    <row r="63">
      <c r="A63" s="24">
        <v>79216.0</v>
      </c>
      <c r="B63" s="5">
        <f t="shared" si="1"/>
        <v>41652</v>
      </c>
      <c r="C63" s="3">
        <v>107.25</v>
      </c>
      <c r="D63" s="3">
        <v>107.64</v>
      </c>
      <c r="E63" s="3">
        <v>106.42</v>
      </c>
      <c r="F63" s="3">
        <v>106.75</v>
      </c>
      <c r="G63" s="3">
        <v>-0.5</v>
      </c>
      <c r="H63" s="6">
        <v>-0.0047</v>
      </c>
      <c r="I63" s="15">
        <v>151572.0</v>
      </c>
      <c r="J63" s="15">
        <v>86441.0</v>
      </c>
    </row>
    <row r="64">
      <c r="A64" s="30">
        <v>41572.0</v>
      </c>
      <c r="B64" s="5">
        <f t="shared" si="1"/>
        <v>41653</v>
      </c>
      <c r="C64" s="3">
        <v>106.62</v>
      </c>
      <c r="D64" s="3">
        <v>107.14</v>
      </c>
      <c r="E64" s="3">
        <v>106.06</v>
      </c>
      <c r="F64" s="3">
        <v>106.39</v>
      </c>
      <c r="G64" s="3">
        <v>-0.36</v>
      </c>
      <c r="H64" s="6">
        <v>-0.0034</v>
      </c>
      <c r="I64" s="15">
        <v>111257.0</v>
      </c>
      <c r="J64" s="15">
        <v>65544.0</v>
      </c>
    </row>
    <row r="65">
      <c r="A65" s="21">
        <v>106.12</v>
      </c>
      <c r="B65" s="5">
        <f t="shared" si="1"/>
        <v>41654</v>
      </c>
      <c r="C65" s="3">
        <v>106.17</v>
      </c>
      <c r="D65" s="3">
        <v>107.55</v>
      </c>
      <c r="E65" s="3">
        <v>105.8</v>
      </c>
      <c r="F65" s="3">
        <v>107.13</v>
      </c>
      <c r="G65" s="3">
        <v>0.74</v>
      </c>
      <c r="H65" s="3">
        <v>0.006999999999999999</v>
      </c>
      <c r="I65" s="15">
        <v>70775.0</v>
      </c>
      <c r="J65" s="15">
        <v>32767.0</v>
      </c>
    </row>
    <row r="66">
      <c r="A66" s="21">
        <v>106.48</v>
      </c>
      <c r="B66" s="5">
        <f t="shared" si="1"/>
        <v>41655</v>
      </c>
      <c r="C66" s="3">
        <v>106.82</v>
      </c>
      <c r="D66" s="3">
        <v>107.35</v>
      </c>
      <c r="E66" s="3">
        <v>106.44</v>
      </c>
      <c r="F66" s="3">
        <v>107.09</v>
      </c>
      <c r="G66" s="3">
        <v>-0.04</v>
      </c>
      <c r="H66" s="6">
        <v>-4.0E-4</v>
      </c>
      <c r="I66" s="15">
        <v>14562.0</v>
      </c>
      <c r="J66" s="3"/>
    </row>
    <row r="67">
      <c r="A67" s="21">
        <v>105.52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106.13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+0.12</f>
        <v>0.12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+0.11%</f>
        <v>0.0011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55770.0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77439.0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9">
        <v>41575.0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106.1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108.42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106.09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108.36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+2.23</f>
        <v>2.23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+2.1%</f>
        <v>0.021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72486.0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78996.0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9">
        <v>41576.0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108.11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108.16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107.39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107.93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-0.43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65348.0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80743.0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30">
        <v>41577.0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107.68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109.15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107.57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108.92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+0.99</f>
        <v>0.99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+0.92%</f>
        <v>0.0092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62349.0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84866.0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9">
        <v>41578.0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108.72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108.92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107.9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108.17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-0.75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-0.0069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63531.0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86825.0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41579.0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108.33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108.67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105.44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105.6</v>
      </c>
      <c r="B113" s="3" t="str">
        <f t="shared" si="1"/>
        <v/>
      </c>
    </row>
    <row r="114">
      <c r="A114" s="21">
        <v>-2.57</v>
      </c>
      <c r="B114" s="3" t="str">
        <f t="shared" si="1"/>
        <v>#REF!</v>
      </c>
    </row>
    <row r="115">
      <c r="A115" s="22">
        <v>-0.0238</v>
      </c>
      <c r="B115" s="3" t="str">
        <f t="shared" si="1"/>
        <v>#REF!</v>
      </c>
    </row>
    <row r="116">
      <c r="A116" s="24">
        <v>77065.0</v>
      </c>
      <c r="B116" s="3" t="str">
        <f t="shared" si="1"/>
        <v>#REF!</v>
      </c>
    </row>
    <row r="117">
      <c r="A117" s="24">
        <v>91070.0</v>
      </c>
      <c r="B117" s="3" t="str">
        <f t="shared" si="1"/>
        <v>#REF!</v>
      </c>
    </row>
    <row r="118">
      <c r="A118" s="23">
        <v>41582.0</v>
      </c>
      <c r="B118" s="3" t="str">
        <f t="shared" si="1"/>
        <v>#REF!</v>
      </c>
    </row>
    <row r="119">
      <c r="A119" s="21">
        <v>105.58</v>
      </c>
      <c r="B119" s="3" t="str">
        <f t="shared" si="1"/>
        <v>#REF!</v>
      </c>
    </row>
    <row r="120">
      <c r="A120" s="21">
        <v>106.21</v>
      </c>
      <c r="B120" s="3" t="str">
        <f t="shared" si="1"/>
        <v>#REF!</v>
      </c>
    </row>
    <row r="121">
      <c r="A121" s="21">
        <v>104.92</v>
      </c>
      <c r="B121" s="3" t="str">
        <f t="shared" si="1"/>
        <v>#REF!</v>
      </c>
    </row>
    <row r="122">
      <c r="A122" s="21">
        <v>105.75</v>
      </c>
      <c r="B122" s="3" t="str">
        <f t="shared" si="1"/>
        <v>#REF!</v>
      </c>
    </row>
    <row r="123">
      <c r="A123" s="25">
        <f>+0.15</f>
        <v>0.15</v>
      </c>
      <c r="B123" s="3" t="str">
        <f t="shared" si="1"/>
        <v>#REF!</v>
      </c>
    </row>
    <row r="124">
      <c r="A124" s="25">
        <f>+0.14%</f>
        <v>0.0014</v>
      </c>
      <c r="B124" s="3" t="str">
        <f t="shared" si="1"/>
        <v>#REF!</v>
      </c>
    </row>
    <row r="125">
      <c r="A125" s="26">
        <v>67065.0</v>
      </c>
      <c r="B125" s="3" t="str">
        <f t="shared" si="1"/>
        <v>#REF!</v>
      </c>
    </row>
    <row r="126">
      <c r="A126" s="26">
        <v>92917.0</v>
      </c>
      <c r="B126" s="3" t="str">
        <f t="shared" si="1"/>
        <v>#REF!</v>
      </c>
    </row>
    <row r="127">
      <c r="A127" s="27">
        <v>41583.0</v>
      </c>
      <c r="B127" s="3" t="str">
        <f t="shared" si="1"/>
        <v>#REF!</v>
      </c>
    </row>
    <row r="128">
      <c r="A128" s="28">
        <v>105.84</v>
      </c>
      <c r="B128" s="3" t="str">
        <f t="shared" si="1"/>
        <v>#REF!</v>
      </c>
    </row>
    <row r="129">
      <c r="A129" s="28">
        <v>106.04</v>
      </c>
      <c r="B129" s="3" t="str">
        <f t="shared" si="1"/>
        <v>#REF!</v>
      </c>
    </row>
    <row r="130">
      <c r="A130" s="28">
        <v>104.91</v>
      </c>
      <c r="B130" s="3" t="str">
        <f t="shared" si="1"/>
        <v>#REF!</v>
      </c>
    </row>
    <row r="131">
      <c r="A131" s="28">
        <v>105.02</v>
      </c>
      <c r="B131" s="3" t="str">
        <f t="shared" si="1"/>
        <v>#REF!</v>
      </c>
    </row>
    <row r="132">
      <c r="A132" s="21">
        <v>-0.73</v>
      </c>
      <c r="B132" s="3" t="str">
        <f t="shared" si="1"/>
        <v>#REF!</v>
      </c>
    </row>
    <row r="133">
      <c r="A133" s="22">
        <v>-0.0069</v>
      </c>
      <c r="B133" s="3" t="str">
        <f t="shared" si="1"/>
        <v>#REF!</v>
      </c>
    </row>
    <row r="134">
      <c r="A134" s="24">
        <v>55241.0</v>
      </c>
      <c r="B134" s="3" t="str">
        <f t="shared" si="1"/>
        <v>#REF!</v>
      </c>
    </row>
    <row r="135">
      <c r="A135" s="24">
        <v>100903.0</v>
      </c>
      <c r="B135" s="3" t="str">
        <f t="shared" si="1"/>
        <v>#REF!</v>
      </c>
    </row>
    <row r="136">
      <c r="A136" s="23">
        <v>41584.0</v>
      </c>
      <c r="B136" s="3" t="str">
        <f t="shared" si="1"/>
        <v>#REF!</v>
      </c>
    </row>
    <row r="137">
      <c r="A137" s="21">
        <v>105.51</v>
      </c>
      <c r="B137" s="3" t="str">
        <f t="shared" si="1"/>
        <v>#REF!</v>
      </c>
    </row>
    <row r="138">
      <c r="A138" s="21">
        <v>106.08</v>
      </c>
      <c r="B138" s="3" t="str">
        <f t="shared" si="1"/>
        <v>#REF!</v>
      </c>
    </row>
    <row r="139">
      <c r="A139" s="21">
        <v>104.77</v>
      </c>
      <c r="B139" s="3" t="str">
        <f t="shared" si="1"/>
        <v>#REF!</v>
      </c>
    </row>
    <row r="140">
      <c r="A140" s="21">
        <v>105.17</v>
      </c>
      <c r="B140" s="3" t="str">
        <f t="shared" si="1"/>
        <v>#REF!</v>
      </c>
    </row>
    <row r="141">
      <c r="A141" s="25">
        <f>+0.15</f>
        <v>0.15</v>
      </c>
      <c r="B141" s="3" t="str">
        <f t="shared" si="1"/>
        <v>#REF!</v>
      </c>
    </row>
    <row r="142">
      <c r="A142" s="25">
        <f>+0.14%</f>
        <v>0.0014</v>
      </c>
      <c r="B142" s="3" t="str">
        <f t="shared" si="1"/>
        <v>#REF!</v>
      </c>
    </row>
    <row r="143">
      <c r="A143" s="26">
        <v>71202.0</v>
      </c>
      <c r="B143" s="3" t="str">
        <f t="shared" si="1"/>
        <v>#REF!</v>
      </c>
    </row>
    <row r="144">
      <c r="A144" s="26">
        <v>108273.0</v>
      </c>
      <c r="B144" s="3" t="str">
        <f t="shared" si="1"/>
        <v>#REF!</v>
      </c>
    </row>
    <row r="145">
      <c r="A145" s="27">
        <v>41585.0</v>
      </c>
      <c r="B145" s="3" t="str">
        <f t="shared" si="1"/>
        <v>#REF!</v>
      </c>
    </row>
    <row r="146">
      <c r="A146" s="28">
        <v>104.91</v>
      </c>
      <c r="B146" s="3" t="str">
        <f t="shared" si="1"/>
        <v>#REF!</v>
      </c>
    </row>
    <row r="147">
      <c r="A147" s="28">
        <v>105.14</v>
      </c>
      <c r="B147" s="3" t="str">
        <f t="shared" si="1"/>
        <v>#REF!</v>
      </c>
    </row>
    <row r="148">
      <c r="A148" s="28">
        <v>103.39</v>
      </c>
      <c r="B148" s="3" t="str">
        <f t="shared" si="1"/>
        <v>#REF!</v>
      </c>
    </row>
    <row r="149">
      <c r="A149" s="28">
        <v>103.52</v>
      </c>
      <c r="B149" s="3" t="str">
        <f t="shared" si="1"/>
        <v>#REF!</v>
      </c>
    </row>
    <row r="150">
      <c r="A150" s="21">
        <v>-1.65</v>
      </c>
      <c r="B150" s="3" t="str">
        <f t="shared" si="1"/>
        <v>#REF!</v>
      </c>
    </row>
    <row r="151">
      <c r="A151" s="22">
        <v>-0.0157</v>
      </c>
      <c r="B151" s="3" t="str">
        <f t="shared" si="1"/>
        <v>#REF!</v>
      </c>
    </row>
    <row r="152">
      <c r="A152" s="24">
        <v>101355.0</v>
      </c>
      <c r="B152" s="3" t="str">
        <f t="shared" si="1"/>
        <v>#REF!</v>
      </c>
    </row>
    <row r="153">
      <c r="A153" s="24">
        <v>126256.0</v>
      </c>
      <c r="B153" s="3" t="str">
        <f t="shared" si="1"/>
        <v>#REF!</v>
      </c>
    </row>
    <row r="154">
      <c r="A154" s="23">
        <v>41586.0</v>
      </c>
      <c r="B154" s="3" t="str">
        <f t="shared" si="1"/>
        <v>#REF!</v>
      </c>
    </row>
    <row r="155">
      <c r="A155" s="21">
        <v>103.55</v>
      </c>
      <c r="B155" s="3" t="str">
        <f t="shared" si="1"/>
        <v>#REF!</v>
      </c>
    </row>
    <row r="156">
      <c r="A156" s="21">
        <v>105.06</v>
      </c>
      <c r="B156" s="3" t="str">
        <f t="shared" si="1"/>
        <v>#REF!</v>
      </c>
    </row>
    <row r="157">
      <c r="A157" s="21">
        <v>103.07</v>
      </c>
      <c r="B157" s="3" t="str">
        <f t="shared" si="1"/>
        <v>#REF!</v>
      </c>
    </row>
    <row r="158">
      <c r="A158" s="21">
        <v>104.79</v>
      </c>
      <c r="B158" s="3" t="str">
        <f t="shared" si="1"/>
        <v>#REF!</v>
      </c>
    </row>
    <row r="159">
      <c r="A159" s="25">
        <f>+1.27</f>
        <v>1.27</v>
      </c>
      <c r="B159" s="3" t="str">
        <f t="shared" si="1"/>
        <v>#REF!</v>
      </c>
    </row>
    <row r="160">
      <c r="A160" s="25">
        <f>+1.23%</f>
        <v>0.0123</v>
      </c>
      <c r="B160" s="3" t="str">
        <f t="shared" si="1"/>
        <v>#REF!</v>
      </c>
    </row>
    <row r="161">
      <c r="A161" s="26">
        <v>111355.0</v>
      </c>
      <c r="B161" s="3" t="str">
        <f t="shared" si="1"/>
        <v>#REF!</v>
      </c>
    </row>
    <row r="162">
      <c r="A162" s="26">
        <v>144600.0</v>
      </c>
      <c r="B162" s="3" t="str">
        <f t="shared" si="1"/>
        <v>#REF!</v>
      </c>
    </row>
    <row r="163">
      <c r="A163" s="29">
        <v>41589.0</v>
      </c>
      <c r="B163" s="3" t="str">
        <f t="shared" si="1"/>
        <v>#REF!</v>
      </c>
    </row>
    <row r="164">
      <c r="A164" s="28">
        <v>105.07</v>
      </c>
      <c r="B164" s="3" t="str">
        <f t="shared" si="1"/>
        <v>#REF!</v>
      </c>
    </row>
    <row r="165">
      <c r="A165" s="28">
        <v>105.97</v>
      </c>
      <c r="B165" s="3" t="str">
        <f t="shared" si="1"/>
        <v>#REF!</v>
      </c>
    </row>
    <row r="166">
      <c r="A166" s="28">
        <v>104.77</v>
      </c>
      <c r="B166" s="3" t="str">
        <f t="shared" si="1"/>
        <v>#REF!</v>
      </c>
    </row>
    <row r="167">
      <c r="A167" s="28">
        <v>105.86</v>
      </c>
      <c r="B167" s="3" t="str">
        <f t="shared" si="1"/>
        <v>#REF!</v>
      </c>
    </row>
    <row r="168">
      <c r="A168" s="25">
        <f>+1.07</f>
        <v>1.07</v>
      </c>
      <c r="B168" s="3" t="str">
        <f t="shared" si="1"/>
        <v>#REF!</v>
      </c>
    </row>
    <row r="169">
      <c r="A169" s="25">
        <f>+1.02%</f>
        <v>0.0102</v>
      </c>
      <c r="B169" s="3" t="str">
        <f t="shared" si="1"/>
        <v>#REF!</v>
      </c>
    </row>
    <row r="170">
      <c r="A170" s="26">
        <v>95745.0</v>
      </c>
      <c r="B170" s="3" t="str">
        <f t="shared" si="1"/>
        <v>#REF!</v>
      </c>
    </row>
    <row r="171">
      <c r="A171" s="26">
        <v>158551.0</v>
      </c>
      <c r="B171" s="3" t="str">
        <f t="shared" si="1"/>
        <v>#REF!</v>
      </c>
    </row>
    <row r="172">
      <c r="A172" s="29">
        <v>41590.0</v>
      </c>
      <c r="B172" s="3" t="str">
        <f t="shared" si="1"/>
        <v>#REF!</v>
      </c>
    </row>
    <row r="173">
      <c r="A173" s="28">
        <v>105.8</v>
      </c>
      <c r="B173" s="3" t="str">
        <f t="shared" si="1"/>
        <v>#REF!</v>
      </c>
    </row>
    <row r="174">
      <c r="A174" s="28">
        <v>106.71</v>
      </c>
      <c r="B174" s="3" t="str">
        <f t="shared" si="1"/>
        <v>#REF!</v>
      </c>
    </row>
    <row r="175">
      <c r="A175" s="28">
        <v>104.91</v>
      </c>
      <c r="B175" s="3" t="str">
        <f t="shared" si="1"/>
        <v>#REF!</v>
      </c>
    </row>
    <row r="176">
      <c r="A176" s="28">
        <v>105.18</v>
      </c>
      <c r="B176" s="3" t="str">
        <f t="shared" si="1"/>
        <v>#REF!</v>
      </c>
    </row>
    <row r="177">
      <c r="A177" s="21">
        <v>-0.68</v>
      </c>
      <c r="B177" s="3" t="str">
        <f t="shared" si="1"/>
        <v>#REF!</v>
      </c>
    </row>
    <row r="178">
      <c r="A178" s="22">
        <v>-0.0064</v>
      </c>
      <c r="B178" s="3" t="str">
        <f t="shared" si="1"/>
        <v>#REF!</v>
      </c>
    </row>
    <row r="179">
      <c r="A179" s="24">
        <v>110898.0</v>
      </c>
      <c r="B179" s="3" t="str">
        <f t="shared" si="1"/>
        <v>#REF!</v>
      </c>
    </row>
    <row r="180">
      <c r="A180" s="24">
        <v>175467.0</v>
      </c>
      <c r="B180" s="3" t="str">
        <f t="shared" si="1"/>
        <v>#REF!</v>
      </c>
    </row>
    <row r="181">
      <c r="A181" s="30">
        <v>41591.0</v>
      </c>
      <c r="B181" s="3" t="str">
        <f t="shared" si="1"/>
        <v>#REF!</v>
      </c>
    </row>
    <row r="182">
      <c r="A182" s="21">
        <v>105.24</v>
      </c>
      <c r="B182" s="3" t="str">
        <f t="shared" si="1"/>
        <v>#REF!</v>
      </c>
    </row>
    <row r="183">
      <c r="A183" s="21">
        <v>106.83</v>
      </c>
      <c r="B183" s="3" t="str">
        <f t="shared" si="1"/>
        <v>#REF!</v>
      </c>
    </row>
    <row r="184">
      <c r="A184" s="21">
        <v>105.18</v>
      </c>
      <c r="B184" s="3" t="str">
        <f t="shared" si="1"/>
        <v>#REF!</v>
      </c>
    </row>
    <row r="185">
      <c r="A185" s="21">
        <v>106.55</v>
      </c>
      <c r="B185" s="3" t="str">
        <f t="shared" si="1"/>
        <v>#REF!</v>
      </c>
    </row>
    <row r="186">
      <c r="A186" s="25">
        <f>+1.37</f>
        <v>1.37</v>
      </c>
      <c r="B186" s="3" t="str">
        <f t="shared" si="1"/>
        <v>#REF!</v>
      </c>
    </row>
    <row r="187">
      <c r="A187" s="25">
        <f>+1.3%</f>
        <v>0.013</v>
      </c>
      <c r="B187" s="3" t="str">
        <f t="shared" si="1"/>
        <v>#REF!</v>
      </c>
    </row>
    <row r="188">
      <c r="A188" s="26">
        <v>107041.0</v>
      </c>
      <c r="B188" s="3" t="str">
        <f t="shared" si="1"/>
        <v>#REF!</v>
      </c>
    </row>
    <row r="189">
      <c r="A189" s="26">
        <v>193599.0</v>
      </c>
      <c r="B189" s="3" t="str">
        <f t="shared" si="1"/>
        <v>#REF!</v>
      </c>
    </row>
    <row r="190">
      <c r="A190" s="29">
        <v>41592.0</v>
      </c>
      <c r="B190" s="3" t="str">
        <f t="shared" si="1"/>
        <v>#REF!</v>
      </c>
    </row>
    <row r="191">
      <c r="A191" s="28">
        <v>106.55</v>
      </c>
      <c r="B191" s="3" t="str">
        <f t="shared" si="1"/>
        <v>#REF!</v>
      </c>
    </row>
    <row r="192">
      <c r="A192" s="28">
        <v>108.54</v>
      </c>
      <c r="B192" s="3" t="str">
        <f t="shared" si="1"/>
        <v>#REF!</v>
      </c>
    </row>
    <row r="193">
      <c r="A193" s="28">
        <v>106.5</v>
      </c>
      <c r="B193" s="3" t="str">
        <f t="shared" si="1"/>
        <v>#REF!</v>
      </c>
    </row>
    <row r="194">
      <c r="A194" s="28">
        <v>107.86</v>
      </c>
      <c r="B194" s="3" t="str">
        <f t="shared" si="1"/>
        <v>#REF!</v>
      </c>
    </row>
    <row r="195">
      <c r="A195" s="25">
        <f>+1.31</f>
        <v>1.31</v>
      </c>
      <c r="B195" s="3" t="str">
        <f t="shared" si="1"/>
        <v>#REF!</v>
      </c>
    </row>
    <row r="196">
      <c r="A196" s="25">
        <f>+1.23%</f>
        <v>0.0123</v>
      </c>
      <c r="B196" s="3" t="str">
        <f t="shared" si="1"/>
        <v>#REF!</v>
      </c>
    </row>
    <row r="197">
      <c r="A197" s="26">
        <v>107696.0</v>
      </c>
      <c r="B197" s="3" t="str">
        <f t="shared" si="1"/>
        <v>#REF!</v>
      </c>
    </row>
    <row r="198">
      <c r="A198" s="26">
        <v>204263.0</v>
      </c>
      <c r="B198" s="3" t="str">
        <f t="shared" si="1"/>
        <v>#REF!</v>
      </c>
    </row>
    <row r="199">
      <c r="A199" s="29">
        <v>41593.0</v>
      </c>
      <c r="B199" s="3" t="str">
        <f t="shared" si="1"/>
        <v>#REF!</v>
      </c>
    </row>
    <row r="200">
      <c r="A200" s="28">
        <v>107.92</v>
      </c>
      <c r="B200" s="3" t="str">
        <f t="shared" si="1"/>
        <v>#REF!</v>
      </c>
    </row>
    <row r="201">
      <c r="A201" s="28">
        <v>108.12</v>
      </c>
      <c r="B201" s="3" t="str">
        <f t="shared" si="1"/>
        <v>#REF!</v>
      </c>
    </row>
    <row r="202">
      <c r="A202" s="28">
        <v>107.25</v>
      </c>
      <c r="B202" s="3" t="str">
        <f t="shared" si="1"/>
        <v>#REF!</v>
      </c>
    </row>
    <row r="203">
      <c r="A203" s="28">
        <v>108.06</v>
      </c>
      <c r="B203" s="3" t="str">
        <f t="shared" si="1"/>
        <v>#REF!</v>
      </c>
    </row>
    <row r="204">
      <c r="A204" s="25">
        <f>+0.2</f>
        <v>0.2</v>
      </c>
      <c r="B204" s="3" t="str">
        <f t="shared" si="1"/>
        <v>#REF!</v>
      </c>
    </row>
    <row r="205">
      <c r="A205" s="25">
        <f>+0.19%</f>
        <v>0.0019</v>
      </c>
      <c r="B205" s="3" t="str">
        <f t="shared" si="1"/>
        <v>#REF!</v>
      </c>
    </row>
    <row r="206">
      <c r="A206" s="26">
        <v>90095.0</v>
      </c>
      <c r="B206" s="3" t="str">
        <f t="shared" si="1"/>
        <v>#REF!</v>
      </c>
    </row>
    <row r="207">
      <c r="A207" s="26">
        <v>202155.0</v>
      </c>
      <c r="B207" s="3" t="str">
        <f t="shared" si="1"/>
        <v>#REF!</v>
      </c>
    </row>
    <row r="208">
      <c r="A208" s="29">
        <v>41596.0</v>
      </c>
      <c r="B208" s="3" t="str">
        <f t="shared" si="1"/>
        <v>#REF!</v>
      </c>
    </row>
    <row r="209">
      <c r="A209" s="28">
        <v>108.03</v>
      </c>
      <c r="B209" s="3" t="str">
        <f t="shared" si="1"/>
        <v>#REF!</v>
      </c>
    </row>
    <row r="210">
      <c r="A210" s="28">
        <v>108.31</v>
      </c>
      <c r="B210" s="3" t="str">
        <f t="shared" si="1"/>
        <v>#REF!</v>
      </c>
    </row>
    <row r="211">
      <c r="A211" s="28">
        <v>107.16</v>
      </c>
      <c r="B211" s="3" t="str">
        <f t="shared" si="1"/>
        <v>#REF!</v>
      </c>
    </row>
    <row r="212">
      <c r="A212" s="28">
        <v>108.02</v>
      </c>
      <c r="B212" s="3" t="str">
        <f t="shared" si="1"/>
        <v>#REF!</v>
      </c>
    </row>
    <row r="213">
      <c r="A213" s="21">
        <v>-0.04</v>
      </c>
      <c r="B213" s="3" t="str">
        <f t="shared" si="1"/>
        <v>#REF!</v>
      </c>
    </row>
    <row r="214">
      <c r="A214" s="22">
        <v>-4.0E-4</v>
      </c>
      <c r="B214" s="3" t="str">
        <f t="shared" si="1"/>
        <v>#REF!</v>
      </c>
    </row>
    <row r="215">
      <c r="A215" s="24">
        <v>69894.0</v>
      </c>
      <c r="B215" s="3" t="str">
        <f t="shared" si="1"/>
        <v>#REF!</v>
      </c>
    </row>
    <row r="216">
      <c r="A216" s="24">
        <v>204201.0</v>
      </c>
      <c r="B216" s="3" t="str">
        <f t="shared" si="1"/>
        <v>#REF!</v>
      </c>
    </row>
    <row r="217">
      <c r="A217" s="30">
        <v>41597.0</v>
      </c>
      <c r="B217" s="3" t="str">
        <f t="shared" si="1"/>
        <v>#REF!</v>
      </c>
    </row>
    <row r="218">
      <c r="A218" s="21">
        <v>108.02</v>
      </c>
      <c r="B218" s="3" t="str">
        <f t="shared" si="1"/>
        <v>#REF!</v>
      </c>
    </row>
    <row r="219">
      <c r="A219" s="21">
        <v>108.16</v>
      </c>
      <c r="B219" s="3" t="str">
        <f t="shared" si="1"/>
        <v>#REF!</v>
      </c>
    </row>
    <row r="220">
      <c r="A220" s="21">
        <v>106.42</v>
      </c>
      <c r="B220" s="3" t="str">
        <f t="shared" si="1"/>
        <v>#REF!</v>
      </c>
    </row>
    <row r="221">
      <c r="A221" s="21">
        <v>106.51</v>
      </c>
      <c r="B221" s="3" t="str">
        <f t="shared" si="1"/>
        <v>#REF!</v>
      </c>
    </row>
    <row r="222">
      <c r="A222" s="21">
        <v>-1.51</v>
      </c>
      <c r="B222" s="3" t="str">
        <f t="shared" si="1"/>
        <v>#REF!</v>
      </c>
    </row>
    <row r="223">
      <c r="A223" s="22">
        <v>-0.014</v>
      </c>
      <c r="B223" s="3" t="str">
        <f t="shared" si="1"/>
        <v>#REF!</v>
      </c>
    </row>
    <row r="224">
      <c r="A224" s="24">
        <v>108804.0</v>
      </c>
      <c r="B224" s="3" t="str">
        <f t="shared" si="1"/>
        <v>#REF!</v>
      </c>
    </row>
    <row r="225">
      <c r="A225" s="24">
        <v>209213.0</v>
      </c>
      <c r="B225" s="3" t="str">
        <f t="shared" si="1"/>
        <v>#REF!</v>
      </c>
    </row>
    <row r="226">
      <c r="A226" s="30">
        <v>41598.0</v>
      </c>
      <c r="B226" s="3" t="str">
        <f t="shared" si="1"/>
        <v>#REF!</v>
      </c>
    </row>
    <row r="227">
      <c r="A227" s="21">
        <v>106.51</v>
      </c>
      <c r="B227" s="3" t="str">
        <f t="shared" si="1"/>
        <v>#REF!</v>
      </c>
    </row>
    <row r="228">
      <c r="A228" s="21">
        <v>107.86</v>
      </c>
      <c r="B228" s="3" t="str">
        <f t="shared" si="1"/>
        <v>#REF!</v>
      </c>
    </row>
    <row r="229">
      <c r="A229" s="21">
        <v>106.1</v>
      </c>
      <c r="B229" s="3" t="str">
        <f t="shared" si="1"/>
        <v>#REF!</v>
      </c>
    </row>
    <row r="230">
      <c r="A230" s="21">
        <v>107.54</v>
      </c>
      <c r="B230" s="3" t="str">
        <f t="shared" si="1"/>
        <v>#REF!</v>
      </c>
    </row>
    <row r="231">
      <c r="A231" s="25">
        <f>+1.03</f>
        <v>1.03</v>
      </c>
      <c r="B231" s="3" t="str">
        <f t="shared" si="1"/>
        <v>#REF!</v>
      </c>
    </row>
    <row r="232">
      <c r="A232" s="25">
        <f>+0.97%</f>
        <v>0.0097</v>
      </c>
      <c r="B232" s="3" t="str">
        <f t="shared" si="1"/>
        <v>#REF!</v>
      </c>
    </row>
    <row r="233">
      <c r="A233" s="26">
        <v>95020.0</v>
      </c>
      <c r="B233" s="3" t="str">
        <f t="shared" si="1"/>
        <v>#REF!</v>
      </c>
    </row>
    <row r="234">
      <c r="A234" s="26">
        <v>212801.0</v>
      </c>
      <c r="B234" s="3" t="str">
        <f t="shared" si="1"/>
        <v>#REF!</v>
      </c>
    </row>
    <row r="235">
      <c r="A235" s="29">
        <v>41599.0</v>
      </c>
      <c r="B235" s="3" t="str">
        <f t="shared" si="1"/>
        <v>#REF!</v>
      </c>
    </row>
    <row r="236">
      <c r="A236" s="28">
        <v>107.42</v>
      </c>
      <c r="B236" s="3" t="str">
        <f t="shared" si="1"/>
        <v>#REF!</v>
      </c>
    </row>
    <row r="237">
      <c r="A237" s="28">
        <v>109.66</v>
      </c>
      <c r="B237" s="3" t="str">
        <f t="shared" si="1"/>
        <v>#REF!</v>
      </c>
    </row>
    <row r="238">
      <c r="A238" s="28">
        <v>107.1</v>
      </c>
      <c r="B238" s="3" t="str">
        <f t="shared" si="1"/>
        <v>#REF!</v>
      </c>
    </row>
    <row r="239">
      <c r="A239" s="28">
        <v>109.49</v>
      </c>
      <c r="B239" s="3" t="str">
        <f t="shared" si="1"/>
        <v>#REF!</v>
      </c>
    </row>
    <row r="240">
      <c r="A240" s="25">
        <f>+1.95</f>
        <v>1.95</v>
      </c>
      <c r="B240" s="3" t="str">
        <f t="shared" si="1"/>
        <v>#REF!</v>
      </c>
    </row>
    <row r="241">
      <c r="A241" s="25">
        <f>+1.81%</f>
        <v>0.0181</v>
      </c>
      <c r="B241" s="3" t="str">
        <f t="shared" si="1"/>
        <v>#REF!</v>
      </c>
    </row>
    <row r="242">
      <c r="A242" s="26">
        <v>128599.0</v>
      </c>
      <c r="B242" s="3" t="str">
        <f t="shared" si="1"/>
        <v>#REF!</v>
      </c>
    </row>
    <row r="243">
      <c r="A243" s="26">
        <v>214567.0</v>
      </c>
      <c r="B243" s="3" t="str">
        <f t="shared" si="1"/>
        <v>#REF!</v>
      </c>
    </row>
    <row r="244">
      <c r="A244" s="29">
        <v>41600.0</v>
      </c>
      <c r="B244" s="3" t="str">
        <f t="shared" si="1"/>
        <v>#REF!</v>
      </c>
    </row>
    <row r="245">
      <c r="A245" s="28">
        <v>109.52</v>
      </c>
      <c r="B245" s="3" t="str">
        <f t="shared" si="1"/>
        <v>#REF!</v>
      </c>
    </row>
    <row r="246">
      <c r="A246" s="28">
        <v>110.78</v>
      </c>
      <c r="B246" s="3" t="str">
        <f t="shared" si="1"/>
        <v>#REF!</v>
      </c>
    </row>
    <row r="247">
      <c r="A247" s="28">
        <v>109.06</v>
      </c>
      <c r="B247" s="3" t="str">
        <f t="shared" si="1"/>
        <v>#REF!</v>
      </c>
    </row>
    <row r="248">
      <c r="A248" s="28">
        <v>110.49</v>
      </c>
      <c r="B248" s="3" t="str">
        <f t="shared" si="1"/>
        <v>#REF!</v>
      </c>
    </row>
    <row r="249">
      <c r="A249" s="25">
        <f>+1</f>
        <v>1</v>
      </c>
      <c r="B249" s="3" t="str">
        <f t="shared" si="1"/>
        <v>#REF!</v>
      </c>
    </row>
    <row r="250">
      <c r="A250" s="25">
        <f>+0.91%</f>
        <v>0.0091</v>
      </c>
      <c r="B250" s="3" t="str">
        <f t="shared" si="1"/>
        <v>#REF!</v>
      </c>
    </row>
    <row r="251">
      <c r="A251" s="26">
        <v>98378.0</v>
      </c>
      <c r="B251" s="3" t="str">
        <f t="shared" si="1"/>
        <v>#REF!</v>
      </c>
    </row>
    <row r="252">
      <c r="A252" s="26">
        <v>218545.0</v>
      </c>
      <c r="B252" s="3" t="str">
        <f t="shared" si="1"/>
        <v>#REF!</v>
      </c>
    </row>
    <row r="253">
      <c r="A253" s="29">
        <v>41603.0</v>
      </c>
      <c r="B253" s="3" t="str">
        <f t="shared" si="1"/>
        <v>#REF!</v>
      </c>
    </row>
    <row r="254">
      <c r="A254" s="28">
        <v>109.25</v>
      </c>
      <c r="B254" s="3" t="str">
        <f t="shared" si="1"/>
        <v>#REF!</v>
      </c>
    </row>
    <row r="255">
      <c r="A255" s="28">
        <v>111.05</v>
      </c>
      <c r="B255" s="3" t="str">
        <f t="shared" si="1"/>
        <v>#REF!</v>
      </c>
    </row>
    <row r="256">
      <c r="A256" s="28">
        <v>107.58</v>
      </c>
      <c r="B256" s="3" t="str">
        <f t="shared" si="1"/>
        <v>#REF!</v>
      </c>
    </row>
    <row r="257">
      <c r="A257" s="28">
        <v>110.42</v>
      </c>
      <c r="B257" s="3" t="str">
        <f t="shared" si="1"/>
        <v>#REF!</v>
      </c>
    </row>
    <row r="258">
      <c r="A258" s="21">
        <v>-0.07</v>
      </c>
      <c r="B258" s="3" t="str">
        <f t="shared" si="1"/>
        <v>#REF!</v>
      </c>
    </row>
    <row r="259">
      <c r="A259" s="22">
        <v>-6.0E-4</v>
      </c>
      <c r="B259" s="3" t="str">
        <f t="shared" si="1"/>
        <v>#REF!</v>
      </c>
    </row>
    <row r="260">
      <c r="A260" s="24">
        <v>98791.0</v>
      </c>
      <c r="B260" s="3" t="str">
        <f t="shared" si="1"/>
        <v>#REF!</v>
      </c>
    </row>
    <row r="261">
      <c r="A261" s="24">
        <v>223272.0</v>
      </c>
      <c r="B261" s="3" t="str">
        <f t="shared" si="1"/>
        <v>#REF!</v>
      </c>
    </row>
    <row r="262">
      <c r="A262" s="30">
        <v>41604.0</v>
      </c>
      <c r="B262" s="3" t="str">
        <f t="shared" si="1"/>
        <v>#REF!</v>
      </c>
    </row>
    <row r="263">
      <c r="A263" s="21">
        <v>110.47</v>
      </c>
      <c r="B263" s="3" t="str">
        <f t="shared" si="1"/>
        <v>#REF!</v>
      </c>
    </row>
    <row r="264">
      <c r="A264" s="21">
        <v>110.88</v>
      </c>
      <c r="B264" s="3" t="str">
        <f t="shared" si="1"/>
        <v>#REF!</v>
      </c>
    </row>
    <row r="265">
      <c r="A265" s="21">
        <v>109.85</v>
      </c>
      <c r="B265" s="3" t="str">
        <f t="shared" si="1"/>
        <v>#REF!</v>
      </c>
    </row>
    <row r="266">
      <c r="A266" s="21">
        <v>110.33</v>
      </c>
      <c r="B266" s="3" t="str">
        <f t="shared" si="1"/>
        <v>#REF!</v>
      </c>
    </row>
    <row r="267">
      <c r="A267" s="21">
        <v>-0.09</v>
      </c>
      <c r="B267" s="3" t="str">
        <f t="shared" si="1"/>
        <v>#REF!</v>
      </c>
    </row>
    <row r="268">
      <c r="A268" s="22">
        <v>-8.0E-4</v>
      </c>
      <c r="B268" s="3" t="str">
        <f t="shared" si="1"/>
        <v>#REF!</v>
      </c>
    </row>
    <row r="269">
      <c r="A269" s="24">
        <v>86634.0</v>
      </c>
      <c r="B269" s="3" t="str">
        <f t="shared" si="1"/>
        <v>#REF!</v>
      </c>
    </row>
    <row r="270">
      <c r="A270" s="24">
        <v>232186.0</v>
      </c>
      <c r="B270" s="3" t="str">
        <f t="shared" si="1"/>
        <v>#REF!</v>
      </c>
    </row>
    <row r="271">
      <c r="A271" s="30">
        <v>41605.0</v>
      </c>
      <c r="B271" s="3" t="str">
        <f t="shared" si="1"/>
        <v>#REF!</v>
      </c>
    </row>
    <row r="272">
      <c r="A272" s="21">
        <v>110.34</v>
      </c>
      <c r="B272" s="3" t="str">
        <f t="shared" si="1"/>
        <v>#REF!</v>
      </c>
    </row>
    <row r="273">
      <c r="A273" s="21">
        <v>111.14</v>
      </c>
      <c r="B273" s="3" t="str">
        <f t="shared" si="1"/>
        <v>#REF!</v>
      </c>
    </row>
    <row r="274">
      <c r="A274" s="21">
        <v>110.04</v>
      </c>
      <c r="B274" s="3" t="str">
        <f t="shared" si="1"/>
        <v>#REF!</v>
      </c>
    </row>
    <row r="275">
      <c r="A275" s="21">
        <v>110.82</v>
      </c>
      <c r="B275" s="3" t="str">
        <f t="shared" si="1"/>
        <v>#REF!</v>
      </c>
    </row>
    <row r="276">
      <c r="A276" s="25">
        <f>+0.49</f>
        <v>0.49</v>
      </c>
      <c r="B276" s="3" t="str">
        <f t="shared" si="1"/>
        <v>#REF!</v>
      </c>
    </row>
    <row r="277">
      <c r="A277" s="25">
        <f>+0.44%</f>
        <v>0.0044</v>
      </c>
      <c r="B277" s="3" t="str">
        <f t="shared" si="1"/>
        <v>#REF!</v>
      </c>
    </row>
    <row r="278">
      <c r="A278" s="26">
        <v>91242.0</v>
      </c>
      <c r="B278" s="3" t="str">
        <f t="shared" si="1"/>
        <v>#REF!</v>
      </c>
    </row>
    <row r="279">
      <c r="A279" s="26">
        <v>246330.0</v>
      </c>
      <c r="B279" s="3" t="str">
        <f t="shared" si="1"/>
        <v>#REF!</v>
      </c>
    </row>
    <row r="280">
      <c r="A280" s="29">
        <v>41606.0</v>
      </c>
      <c r="B280" s="3" t="str">
        <f t="shared" si="1"/>
        <v>#REF!</v>
      </c>
    </row>
    <row r="281">
      <c r="A281" s="28">
        <v>110.94</v>
      </c>
      <c r="B281" s="3" t="str">
        <f t="shared" si="1"/>
        <v>#REF!</v>
      </c>
    </row>
    <row r="282">
      <c r="A282" s="28">
        <v>111.02</v>
      </c>
      <c r="B282" s="3" t="str">
        <f t="shared" si="1"/>
        <v>#REF!</v>
      </c>
    </row>
    <row r="283">
      <c r="A283" s="28">
        <v>110.16</v>
      </c>
      <c r="B283" s="3" t="str">
        <f t="shared" si="1"/>
        <v>#REF!</v>
      </c>
    </row>
    <row r="284">
      <c r="A284" s="28">
        <v>110.43</v>
      </c>
      <c r="B284" s="3" t="str">
        <f t="shared" si="1"/>
        <v>#REF!</v>
      </c>
    </row>
    <row r="285">
      <c r="A285" s="21">
        <v>-0.39</v>
      </c>
      <c r="B285" s="3" t="str">
        <f t="shared" si="1"/>
        <v>#REF!</v>
      </c>
    </row>
    <row r="286">
      <c r="A286" s="22">
        <v>-0.0035</v>
      </c>
      <c r="B286" s="3" t="str">
        <f t="shared" si="1"/>
        <v>#REF!</v>
      </c>
    </row>
    <row r="287">
      <c r="A287" s="24">
        <v>32888.0</v>
      </c>
      <c r="B287" s="3" t="str">
        <f t="shared" si="1"/>
        <v>#REF!</v>
      </c>
    </row>
    <row r="288">
      <c r="A288" s="24">
        <v>250418.0</v>
      </c>
      <c r="B288" s="3" t="str">
        <f t="shared" si="1"/>
        <v>#REF!</v>
      </c>
    </row>
    <row r="289">
      <c r="A289" s="30">
        <v>41607.0</v>
      </c>
      <c r="B289" s="3" t="str">
        <f t="shared" si="1"/>
        <v>#REF!</v>
      </c>
    </row>
    <row r="290">
      <c r="A290" s="21">
        <v>110.54</v>
      </c>
      <c r="B290" s="3" t="str">
        <f t="shared" si="1"/>
        <v>#REF!</v>
      </c>
    </row>
    <row r="291">
      <c r="A291" s="21">
        <v>111.08</v>
      </c>
      <c r="B291" s="3" t="str">
        <f t="shared" si="1"/>
        <v>#REF!</v>
      </c>
    </row>
    <row r="292">
      <c r="A292" s="21">
        <v>109.26</v>
      </c>
      <c r="B292" s="3" t="str">
        <f t="shared" si="1"/>
        <v>#REF!</v>
      </c>
    </row>
    <row r="293">
      <c r="A293" s="21">
        <v>109.33</v>
      </c>
      <c r="B293" s="3" t="str">
        <f t="shared" si="1"/>
        <v>#REF!</v>
      </c>
    </row>
    <row r="294">
      <c r="A294" s="21">
        <v>-1.1</v>
      </c>
      <c r="B294" s="3" t="str">
        <f t="shared" si="1"/>
        <v>#REF!</v>
      </c>
    </row>
    <row r="295">
      <c r="A295" s="22">
        <v>-0.01</v>
      </c>
      <c r="B295" s="3" t="str">
        <f t="shared" si="1"/>
        <v>#REF!</v>
      </c>
    </row>
    <row r="296">
      <c r="A296" s="24">
        <v>68648.0</v>
      </c>
      <c r="B296" s="3" t="str">
        <f t="shared" si="1"/>
        <v>#REF!</v>
      </c>
    </row>
    <row r="297">
      <c r="A297" s="24">
        <v>252903.0</v>
      </c>
      <c r="B297" s="3" t="str">
        <f t="shared" si="1"/>
        <v>#REF!</v>
      </c>
    </row>
    <row r="298">
      <c r="A298" s="23">
        <v>41610.0</v>
      </c>
      <c r="B298" s="3" t="str">
        <f t="shared" si="1"/>
        <v>#REF!</v>
      </c>
    </row>
    <row r="299">
      <c r="A299" s="21">
        <v>109.33</v>
      </c>
      <c r="B299" s="3" t="str">
        <f t="shared" si="1"/>
        <v>#REF!</v>
      </c>
    </row>
    <row r="300">
      <c r="A300" s="21">
        <v>111.93</v>
      </c>
      <c r="B300" s="3" t="str">
        <f t="shared" si="1"/>
        <v>#REF!</v>
      </c>
    </row>
    <row r="301">
      <c r="A301" s="21">
        <v>109.03</v>
      </c>
      <c r="B301" s="3" t="str">
        <f t="shared" si="1"/>
        <v>#REF!</v>
      </c>
    </row>
    <row r="302">
      <c r="A302" s="21">
        <v>111.05</v>
      </c>
      <c r="B302" s="3" t="str">
        <f t="shared" si="1"/>
        <v>#REF!</v>
      </c>
    </row>
    <row r="303">
      <c r="A303" s="25">
        <f>+1.72</f>
        <v>1.72</v>
      </c>
      <c r="B303" s="3" t="str">
        <f t="shared" si="1"/>
        <v>#REF!</v>
      </c>
    </row>
    <row r="304">
      <c r="A304" s="25">
        <f>+1.57%</f>
        <v>0.0157</v>
      </c>
      <c r="B304" s="3" t="str">
        <f t="shared" si="1"/>
        <v>#REF!</v>
      </c>
    </row>
    <row r="305">
      <c r="A305" s="26">
        <v>131570.0</v>
      </c>
      <c r="B305" s="3" t="str">
        <f t="shared" si="1"/>
        <v>#REF!</v>
      </c>
    </row>
    <row r="306">
      <c r="A306" s="26">
        <v>261168.0</v>
      </c>
      <c r="B306" s="3" t="str">
        <f t="shared" si="1"/>
        <v>#REF!</v>
      </c>
    </row>
    <row r="307">
      <c r="A307" s="27">
        <v>41611.0</v>
      </c>
      <c r="B307" s="3" t="str">
        <f t="shared" si="1"/>
        <v>#REF!</v>
      </c>
    </row>
    <row r="308">
      <c r="A308" s="28">
        <v>111.15</v>
      </c>
      <c r="B308" s="3" t="str">
        <f t="shared" si="1"/>
        <v>#REF!</v>
      </c>
    </row>
    <row r="309">
      <c r="A309" s="28">
        <v>112.44</v>
      </c>
      <c r="B309" s="3" t="str">
        <f t="shared" si="1"/>
        <v>#REF!</v>
      </c>
    </row>
    <row r="310">
      <c r="A310" s="28">
        <v>110.64</v>
      </c>
      <c r="B310" s="3" t="str">
        <f t="shared" si="1"/>
        <v>#REF!</v>
      </c>
    </row>
    <row r="311">
      <c r="A311" s="28">
        <v>112.13</v>
      </c>
      <c r="B311" s="3" t="str">
        <f t="shared" si="1"/>
        <v>#REF!</v>
      </c>
    </row>
    <row r="312">
      <c r="A312" s="25">
        <f>+1.08</f>
        <v>1.08</v>
      </c>
      <c r="B312" s="3" t="str">
        <f t="shared" si="1"/>
        <v>#REF!</v>
      </c>
    </row>
    <row r="313">
      <c r="A313" s="25">
        <f>+0.97%</f>
        <v>0.0097</v>
      </c>
      <c r="B313" s="3" t="str">
        <f t="shared" si="1"/>
        <v>#REF!</v>
      </c>
    </row>
    <row r="314">
      <c r="A314" s="26">
        <v>118937.0</v>
      </c>
      <c r="B314" s="3" t="str">
        <f t="shared" si="1"/>
        <v>#REF!</v>
      </c>
    </row>
    <row r="315">
      <c r="A315" s="26">
        <v>268151.0</v>
      </c>
      <c r="B315" s="3" t="str">
        <f t="shared" si="1"/>
        <v>#REF!</v>
      </c>
    </row>
    <row r="316">
      <c r="A316" s="27">
        <v>41612.0</v>
      </c>
      <c r="B316" s="3" t="str">
        <f t="shared" si="1"/>
        <v>#REF!</v>
      </c>
    </row>
    <row r="317">
      <c r="A317" s="28">
        <v>112.45</v>
      </c>
      <c r="B317" s="3" t="str">
        <f t="shared" si="1"/>
        <v>#REF!</v>
      </c>
    </row>
    <row r="318">
      <c r="A318" s="28">
        <v>112.5</v>
      </c>
      <c r="B318" s="3" t="str">
        <f t="shared" si="1"/>
        <v>#REF!</v>
      </c>
    </row>
    <row r="319">
      <c r="A319" s="28">
        <v>110.98</v>
      </c>
      <c r="B319" s="3" t="str">
        <f t="shared" si="1"/>
        <v>#REF!</v>
      </c>
    </row>
    <row r="320">
      <c r="A320" s="28">
        <v>111.43</v>
      </c>
      <c r="B320" s="3" t="str">
        <f t="shared" si="1"/>
        <v>#REF!</v>
      </c>
    </row>
    <row r="321">
      <c r="A321" s="21">
        <v>-0.7</v>
      </c>
      <c r="B321" s="3" t="str">
        <f t="shared" si="1"/>
        <v>#REF!</v>
      </c>
    </row>
    <row r="322">
      <c r="A322" s="22">
        <v>-0.0062</v>
      </c>
      <c r="B322" s="3" t="str">
        <f t="shared" si="1"/>
        <v>#REF!</v>
      </c>
    </row>
    <row r="323">
      <c r="A323" s="24">
        <v>123396.0</v>
      </c>
      <c r="B323" s="3" t="str">
        <f t="shared" si="1"/>
        <v>#REF!</v>
      </c>
    </row>
    <row r="324">
      <c r="A324" s="24">
        <v>277840.0</v>
      </c>
      <c r="B324" s="3" t="str">
        <f t="shared" si="1"/>
        <v>#REF!</v>
      </c>
    </row>
    <row r="325">
      <c r="A325" s="23">
        <v>41613.0</v>
      </c>
      <c r="B325" s="3" t="str">
        <f t="shared" si="1"/>
        <v>#REF!</v>
      </c>
    </row>
    <row r="326">
      <c r="A326" s="21">
        <v>111.14</v>
      </c>
      <c r="B326" s="3" t="str">
        <f t="shared" si="1"/>
        <v>#REF!</v>
      </c>
    </row>
    <row r="327">
      <c r="A327" s="21">
        <v>111.76</v>
      </c>
      <c r="B327" s="3" t="str">
        <f t="shared" si="1"/>
        <v>#REF!</v>
      </c>
    </row>
    <row r="328">
      <c r="A328" s="21">
        <v>110.4</v>
      </c>
      <c r="B328" s="3" t="str">
        <f t="shared" si="1"/>
        <v>#REF!</v>
      </c>
    </row>
    <row r="329">
      <c r="A329" s="21">
        <v>110.57</v>
      </c>
      <c r="B329" s="3" t="str">
        <f t="shared" si="1"/>
        <v>#REF!</v>
      </c>
    </row>
    <row r="330">
      <c r="A330" s="21">
        <v>-0.86</v>
      </c>
      <c r="B330" s="3" t="str">
        <f t="shared" si="1"/>
        <v>#REF!</v>
      </c>
    </row>
    <row r="331">
      <c r="A331" s="22">
        <v>-0.0077</v>
      </c>
      <c r="B331" s="3" t="str">
        <f t="shared" si="1"/>
        <v>#REF!</v>
      </c>
    </row>
    <row r="332">
      <c r="A332" s="24">
        <v>108351.0</v>
      </c>
      <c r="B332" s="3" t="str">
        <f t="shared" si="1"/>
        <v>#REF!</v>
      </c>
    </row>
    <row r="333">
      <c r="A333" s="24">
        <v>284209.0</v>
      </c>
      <c r="B333" s="3" t="str">
        <f t="shared" si="1"/>
        <v>#REF!</v>
      </c>
    </row>
    <row r="334">
      <c r="A334" s="23">
        <v>41614.0</v>
      </c>
      <c r="B334" s="3" t="str">
        <f t="shared" si="1"/>
        <v>#REF!</v>
      </c>
    </row>
    <row r="335">
      <c r="A335" s="21">
        <v>110.56</v>
      </c>
      <c r="B335" s="3" t="str">
        <f t="shared" si="1"/>
        <v>#REF!</v>
      </c>
    </row>
    <row r="336">
      <c r="A336" s="21">
        <v>111.64</v>
      </c>
      <c r="B336" s="3" t="str">
        <f t="shared" si="1"/>
        <v>#REF!</v>
      </c>
    </row>
    <row r="337">
      <c r="A337" s="21">
        <v>110.52</v>
      </c>
      <c r="B337" s="3" t="str">
        <f t="shared" si="1"/>
        <v>#REF!</v>
      </c>
    </row>
    <row r="338">
      <c r="A338" s="21">
        <v>111.22</v>
      </c>
      <c r="B338" s="3" t="str">
        <f t="shared" si="1"/>
        <v>#REF!</v>
      </c>
    </row>
    <row r="339">
      <c r="A339" s="25">
        <f>+0.65</f>
        <v>0.65</v>
      </c>
      <c r="B339" s="3" t="str">
        <f t="shared" si="1"/>
        <v>#REF!</v>
      </c>
    </row>
    <row r="340">
      <c r="A340" s="25">
        <f>+0.59%</f>
        <v>0.0059</v>
      </c>
      <c r="B340" s="3" t="str">
        <f t="shared" si="1"/>
        <v>#REF!</v>
      </c>
    </row>
    <row r="341">
      <c r="A341" s="26">
        <v>159887.0</v>
      </c>
      <c r="B341" s="3" t="str">
        <f t="shared" si="1"/>
        <v>#REF!</v>
      </c>
    </row>
    <row r="342">
      <c r="A342" s="26">
        <v>291584.0</v>
      </c>
      <c r="B342" s="3" t="str">
        <f t="shared" si="1"/>
        <v>#REF!</v>
      </c>
    </row>
    <row r="343">
      <c r="A343" s="27">
        <v>41617.0</v>
      </c>
      <c r="B343" s="3" t="str">
        <f t="shared" si="1"/>
        <v>#REF!</v>
      </c>
    </row>
    <row r="344">
      <c r="A344" s="28">
        <v>111.15</v>
      </c>
      <c r="B344" s="3" t="str">
        <f t="shared" si="1"/>
        <v>#REF!</v>
      </c>
    </row>
    <row r="345">
      <c r="A345" s="28">
        <v>111.37</v>
      </c>
      <c r="B345" s="3" t="str">
        <f t="shared" si="1"/>
        <v>#REF!</v>
      </c>
    </row>
    <row r="346">
      <c r="A346" s="28">
        <v>108.73</v>
      </c>
      <c r="B346" s="3" t="str">
        <f t="shared" si="1"/>
        <v>#REF!</v>
      </c>
    </row>
    <row r="347">
      <c r="A347" s="28">
        <v>109.14</v>
      </c>
      <c r="B347" s="3" t="str">
        <f t="shared" si="1"/>
        <v>#REF!</v>
      </c>
    </row>
    <row r="348">
      <c r="A348" s="21">
        <v>-2.08</v>
      </c>
      <c r="B348" s="3" t="str">
        <f t="shared" si="1"/>
        <v>#REF!</v>
      </c>
    </row>
    <row r="349">
      <c r="A349" s="22">
        <v>-0.0187</v>
      </c>
      <c r="B349" s="3" t="str">
        <f t="shared" si="1"/>
        <v>#REF!</v>
      </c>
    </row>
    <row r="350">
      <c r="A350" s="24">
        <v>159867.0</v>
      </c>
      <c r="B350" s="3" t="str">
        <f t="shared" si="1"/>
        <v>#REF!</v>
      </c>
    </row>
    <row r="351">
      <c r="A351" s="24">
        <v>287787.0</v>
      </c>
      <c r="B351" s="3" t="str">
        <f t="shared" si="1"/>
        <v>#REF!</v>
      </c>
    </row>
    <row r="352">
      <c r="A352" s="30">
        <v>41618.0</v>
      </c>
      <c r="B352" s="3" t="str">
        <f t="shared" si="1"/>
        <v>#REF!</v>
      </c>
    </row>
    <row r="353">
      <c r="A353" s="21">
        <v>108.99</v>
      </c>
      <c r="B353" s="3" t="str">
        <f t="shared" si="1"/>
        <v>#REF!</v>
      </c>
    </row>
    <row r="354">
      <c r="A354" s="21">
        <v>110.19</v>
      </c>
      <c r="B354" s="3" t="str">
        <f t="shared" si="1"/>
        <v>#REF!</v>
      </c>
    </row>
    <row r="355">
      <c r="A355" s="21">
        <v>108.4</v>
      </c>
      <c r="B355" s="3" t="str">
        <f t="shared" si="1"/>
        <v>#REF!</v>
      </c>
    </row>
    <row r="356">
      <c r="A356" s="21">
        <v>109.13</v>
      </c>
      <c r="B356" s="3" t="str">
        <f t="shared" si="1"/>
        <v>#REF!</v>
      </c>
    </row>
    <row r="357">
      <c r="A357" s="21">
        <v>-0.01</v>
      </c>
      <c r="B357" s="3" t="str">
        <f t="shared" si="1"/>
        <v>#REF!</v>
      </c>
    </row>
    <row r="358">
      <c r="A358" s="22">
        <v>-1.0E-4</v>
      </c>
      <c r="B358" s="3" t="str">
        <f t="shared" si="1"/>
        <v>#REF!</v>
      </c>
    </row>
    <row r="359">
      <c r="A359" s="24">
        <v>191595.0</v>
      </c>
      <c r="B359" s="3" t="str">
        <f t="shared" si="1"/>
        <v>#REF!</v>
      </c>
    </row>
    <row r="360">
      <c r="A360" s="24">
        <v>292444.0</v>
      </c>
      <c r="B360" s="3" t="str">
        <f t="shared" si="1"/>
        <v>#REF!</v>
      </c>
    </row>
    <row r="361">
      <c r="A361" s="30">
        <v>41619.0</v>
      </c>
      <c r="B361" s="3" t="str">
        <f t="shared" si="1"/>
        <v>#REF!</v>
      </c>
    </row>
    <row r="362">
      <c r="A362" s="21">
        <v>109.45</v>
      </c>
      <c r="B362" s="3" t="str">
        <f t="shared" si="1"/>
        <v>#REF!</v>
      </c>
    </row>
    <row r="363">
      <c r="A363" s="21">
        <v>109.7</v>
      </c>
      <c r="B363" s="3" t="str">
        <f t="shared" si="1"/>
        <v>#REF!</v>
      </c>
    </row>
    <row r="364">
      <c r="A364" s="21">
        <v>108.46</v>
      </c>
      <c r="B364" s="3" t="str">
        <f t="shared" si="1"/>
        <v>#REF!</v>
      </c>
    </row>
    <row r="365">
      <c r="A365" s="21">
        <v>109.51</v>
      </c>
      <c r="B365" s="3" t="str">
        <f t="shared" si="1"/>
        <v>#REF!</v>
      </c>
    </row>
    <row r="366">
      <c r="A366" s="25">
        <f>+0.38</f>
        <v>0.38</v>
      </c>
      <c r="B366" s="3" t="str">
        <f t="shared" si="1"/>
        <v>#REF!</v>
      </c>
    </row>
    <row r="367">
      <c r="A367" s="25">
        <f>+0.35%</f>
        <v>0.0035</v>
      </c>
      <c r="B367" s="3" t="str">
        <f t="shared" si="1"/>
        <v>#REF!</v>
      </c>
    </row>
    <row r="368">
      <c r="A368" s="26">
        <v>155067.0</v>
      </c>
      <c r="B368" s="3" t="str">
        <f t="shared" si="1"/>
        <v>#REF!</v>
      </c>
    </row>
    <row r="369">
      <c r="A369" s="26">
        <v>295291.0</v>
      </c>
      <c r="B369" s="3" t="str">
        <f t="shared" si="1"/>
        <v>#REF!</v>
      </c>
    </row>
    <row r="370">
      <c r="A370" s="29">
        <v>41620.0</v>
      </c>
      <c r="B370" s="3" t="str">
        <f t="shared" si="1"/>
        <v>#REF!</v>
      </c>
    </row>
    <row r="371">
      <c r="A371" s="28">
        <v>109.36</v>
      </c>
      <c r="B371" s="3" t="str">
        <f t="shared" si="1"/>
        <v>#REF!</v>
      </c>
    </row>
    <row r="372">
      <c r="A372" s="28">
        <v>109.78</v>
      </c>
      <c r="B372" s="3" t="str">
        <f t="shared" si="1"/>
        <v>#REF!</v>
      </c>
    </row>
    <row r="373">
      <c r="A373" s="28">
        <v>108.14</v>
      </c>
      <c r="B373" s="3" t="str">
        <f t="shared" si="1"/>
        <v>#REF!</v>
      </c>
    </row>
    <row r="374">
      <c r="A374" s="28">
        <v>108.38</v>
      </c>
      <c r="B374" s="3" t="str">
        <f t="shared" si="1"/>
        <v>#REF!</v>
      </c>
    </row>
    <row r="375">
      <c r="A375" s="21">
        <v>-1.13</v>
      </c>
      <c r="B375" s="3" t="str">
        <f t="shared" si="1"/>
        <v>#REF!</v>
      </c>
    </row>
    <row r="376">
      <c r="A376" s="22">
        <v>-0.0103</v>
      </c>
      <c r="B376" s="3" t="str">
        <f t="shared" si="1"/>
        <v>#REF!</v>
      </c>
    </row>
    <row r="377">
      <c r="A377" s="24">
        <v>168511.0</v>
      </c>
      <c r="B377" s="3" t="str">
        <f t="shared" si="1"/>
        <v>#REF!</v>
      </c>
    </row>
    <row r="378">
      <c r="A378" s="24">
        <v>304889.0</v>
      </c>
      <c r="B378" s="3" t="str">
        <f t="shared" si="1"/>
        <v>#REF!</v>
      </c>
    </row>
    <row r="379">
      <c r="A379" s="30">
        <v>41621.0</v>
      </c>
      <c r="B379" s="3" t="str">
        <f t="shared" si="1"/>
        <v>#REF!</v>
      </c>
    </row>
    <row r="380">
      <c r="A380" s="21">
        <v>108.22</v>
      </c>
      <c r="B380" s="3" t="str">
        <f t="shared" si="1"/>
        <v>#REF!</v>
      </c>
    </row>
    <row r="381">
      <c r="A381" s="21">
        <v>108.62</v>
      </c>
      <c r="B381" s="3" t="str">
        <f t="shared" si="1"/>
        <v>#REF!</v>
      </c>
    </row>
    <row r="382">
      <c r="A382" s="21">
        <v>107.61</v>
      </c>
      <c r="B382" s="3" t="str">
        <f t="shared" si="1"/>
        <v>#REF!</v>
      </c>
    </row>
    <row r="383">
      <c r="A383" s="21">
        <v>108.32</v>
      </c>
      <c r="B383" s="3" t="str">
        <f t="shared" si="1"/>
        <v>#REF!</v>
      </c>
    </row>
    <row r="384">
      <c r="A384" s="21">
        <v>-0.06</v>
      </c>
      <c r="B384" s="3" t="str">
        <f t="shared" si="1"/>
        <v>#REF!</v>
      </c>
    </row>
    <row r="385">
      <c r="A385" s="22">
        <v>-6.0E-4</v>
      </c>
      <c r="B385" s="3" t="str">
        <f t="shared" si="1"/>
        <v>#REF!</v>
      </c>
    </row>
    <row r="386">
      <c r="A386" s="24">
        <v>200621.0</v>
      </c>
      <c r="B386" s="3" t="str">
        <f t="shared" si="1"/>
        <v>#REF!</v>
      </c>
    </row>
    <row r="387">
      <c r="A387" s="24">
        <v>319964.0</v>
      </c>
      <c r="B387" s="3" t="str">
        <f t="shared" si="1"/>
        <v>#REF!</v>
      </c>
    </row>
    <row r="388">
      <c r="A388" s="30">
        <v>41624.0</v>
      </c>
      <c r="B388" s="3" t="str">
        <f t="shared" si="1"/>
        <v>#REF!</v>
      </c>
    </row>
    <row r="389">
      <c r="A389" s="21">
        <v>108.55</v>
      </c>
      <c r="B389" s="3" t="str">
        <f t="shared" si="1"/>
        <v>#REF!</v>
      </c>
    </row>
    <row r="390">
      <c r="A390" s="21">
        <v>110.4</v>
      </c>
      <c r="B390" s="3" t="str">
        <f t="shared" si="1"/>
        <v>#REF!</v>
      </c>
    </row>
    <row r="391">
      <c r="A391" s="21">
        <v>108.53</v>
      </c>
      <c r="B391" s="3" t="str">
        <f t="shared" si="1"/>
        <v>#REF!</v>
      </c>
    </row>
    <row r="392">
      <c r="A392" s="21">
        <v>109.41</v>
      </c>
      <c r="B392" s="3" t="str">
        <f t="shared" si="1"/>
        <v>#REF!</v>
      </c>
    </row>
    <row r="393">
      <c r="A393" s="25">
        <f>+1.09</f>
        <v>1.09</v>
      </c>
      <c r="B393" s="3" t="str">
        <f t="shared" si="1"/>
        <v>#REF!</v>
      </c>
    </row>
    <row r="394">
      <c r="A394" s="25">
        <f>+1.01%</f>
        <v>0.0101</v>
      </c>
      <c r="B394" s="3" t="str">
        <f t="shared" si="1"/>
        <v>#REF!</v>
      </c>
    </row>
    <row r="395">
      <c r="A395" s="26">
        <v>209555.0</v>
      </c>
      <c r="B395" s="3" t="str">
        <f t="shared" si="1"/>
        <v>#REF!</v>
      </c>
    </row>
    <row r="396">
      <c r="A396" s="26">
        <v>324276.0</v>
      </c>
      <c r="B396" s="3" t="str">
        <f t="shared" si="1"/>
        <v>#REF!</v>
      </c>
    </row>
    <row r="397">
      <c r="A397" s="29">
        <v>41625.0</v>
      </c>
      <c r="B397" s="3" t="str">
        <f t="shared" si="1"/>
        <v>#REF!</v>
      </c>
    </row>
    <row r="398">
      <c r="A398" s="28">
        <v>109.2</v>
      </c>
      <c r="B398" s="3" t="str">
        <f t="shared" si="1"/>
        <v>#REF!</v>
      </c>
    </row>
    <row r="399">
      <c r="A399" s="28">
        <v>109.41</v>
      </c>
      <c r="B399" s="3" t="str">
        <f t="shared" si="1"/>
        <v>#REF!</v>
      </c>
    </row>
    <row r="400">
      <c r="A400" s="28">
        <v>108.2</v>
      </c>
      <c r="B400" s="3" t="str">
        <f t="shared" si="1"/>
        <v>#REF!</v>
      </c>
    </row>
    <row r="401">
      <c r="A401" s="28">
        <v>108.44</v>
      </c>
      <c r="B401" s="3" t="str">
        <f t="shared" si="1"/>
        <v>#REF!</v>
      </c>
    </row>
    <row r="402">
      <c r="A402" s="21">
        <v>-0.97</v>
      </c>
      <c r="B402" s="3" t="str">
        <f t="shared" si="1"/>
        <v>#REF!</v>
      </c>
    </row>
    <row r="403">
      <c r="A403" s="22">
        <v>-0.0089</v>
      </c>
      <c r="B403" s="3" t="str">
        <f t="shared" si="1"/>
        <v>#REF!</v>
      </c>
    </row>
    <row r="404">
      <c r="A404" s="24">
        <v>149764.0</v>
      </c>
      <c r="B404" s="3" t="str">
        <f t="shared" si="1"/>
        <v>#REF!</v>
      </c>
    </row>
    <row r="405">
      <c r="A405" s="24">
        <v>320002.0</v>
      </c>
      <c r="B405" s="3" t="str">
        <f t="shared" si="1"/>
        <v>#REF!</v>
      </c>
    </row>
    <row r="406">
      <c r="A406" s="30">
        <v>41626.0</v>
      </c>
      <c r="B406" s="3" t="str">
        <f t="shared" si="1"/>
        <v>#REF!</v>
      </c>
    </row>
    <row r="407">
      <c r="A407" s="21">
        <v>108.33</v>
      </c>
      <c r="B407" s="3" t="str">
        <f t="shared" si="1"/>
        <v>#REF!</v>
      </c>
    </row>
    <row r="408">
      <c r="A408" s="21">
        <v>109.73</v>
      </c>
      <c r="B408" s="3" t="str">
        <f t="shared" si="1"/>
        <v>#REF!</v>
      </c>
    </row>
    <row r="409">
      <c r="A409" s="21">
        <v>107.8</v>
      </c>
      <c r="B409" s="3" t="str">
        <f t="shared" si="1"/>
        <v>#REF!</v>
      </c>
    </row>
    <row r="410">
      <c r="A410" s="21">
        <v>109.63</v>
      </c>
      <c r="B410" s="3" t="str">
        <f t="shared" si="1"/>
        <v>#REF!</v>
      </c>
    </row>
    <row r="411">
      <c r="A411" s="25">
        <f>+1.19</f>
        <v>1.19</v>
      </c>
      <c r="B411" s="3" t="str">
        <f t="shared" si="1"/>
        <v>#REF!</v>
      </c>
    </row>
    <row r="412">
      <c r="A412" s="25">
        <f>+1.1%</f>
        <v>0.011</v>
      </c>
      <c r="B412" s="3" t="str">
        <f t="shared" si="1"/>
        <v>#REF!</v>
      </c>
    </row>
    <row r="413">
      <c r="A413" s="26">
        <v>187944.0</v>
      </c>
      <c r="B413" s="3" t="str">
        <f t="shared" si="1"/>
        <v>#REF!</v>
      </c>
    </row>
    <row r="414">
      <c r="A414" s="26">
        <v>315260.0</v>
      </c>
      <c r="B414" s="3" t="str">
        <f t="shared" si="1"/>
        <v>#REF!</v>
      </c>
    </row>
    <row r="415">
      <c r="A415" s="29">
        <v>41627.0</v>
      </c>
      <c r="B415" s="3" t="str">
        <f t="shared" si="1"/>
        <v>#REF!</v>
      </c>
    </row>
    <row r="416">
      <c r="A416" s="28">
        <v>109.25</v>
      </c>
      <c r="B416" s="3" t="str">
        <f t="shared" si="1"/>
        <v>#REF!</v>
      </c>
    </row>
    <row r="417">
      <c r="A417" s="28">
        <v>110.53</v>
      </c>
      <c r="B417" s="3" t="str">
        <f t="shared" si="1"/>
        <v>#REF!</v>
      </c>
    </row>
    <row r="418">
      <c r="A418" s="28">
        <v>109.14</v>
      </c>
      <c r="B418" s="3" t="str">
        <f t="shared" si="1"/>
        <v>#REF!</v>
      </c>
    </row>
    <row r="419">
      <c r="A419" s="28">
        <v>110.29</v>
      </c>
      <c r="B419" s="3" t="str">
        <f t="shared" si="1"/>
        <v>#REF!</v>
      </c>
    </row>
    <row r="420">
      <c r="A420" s="25">
        <f>+0.66</f>
        <v>0.66</v>
      </c>
      <c r="B420" s="3" t="str">
        <f t="shared" si="1"/>
        <v>#REF!</v>
      </c>
    </row>
    <row r="421">
      <c r="A421" s="25">
        <f>+0.6%</f>
        <v>0.006</v>
      </c>
      <c r="B421" s="3" t="str">
        <f t="shared" si="1"/>
        <v>#REF!</v>
      </c>
    </row>
    <row r="422">
      <c r="A422" s="26">
        <v>159731.0</v>
      </c>
      <c r="B422" s="3" t="str">
        <f t="shared" si="1"/>
        <v>#REF!</v>
      </c>
    </row>
    <row r="423">
      <c r="A423" s="26">
        <v>310619.0</v>
      </c>
      <c r="B423" s="3" t="str">
        <f t="shared" si="1"/>
        <v>#REF!</v>
      </c>
    </row>
    <row r="424">
      <c r="A424" s="29">
        <v>41628.0</v>
      </c>
      <c r="B424" s="3" t="str">
        <f t="shared" si="1"/>
        <v>#REF!</v>
      </c>
    </row>
    <row r="425">
      <c r="A425" s="28">
        <v>110.09</v>
      </c>
      <c r="B425" s="3" t="str">
        <f t="shared" si="1"/>
        <v>#REF!</v>
      </c>
    </row>
    <row r="426">
      <c r="A426" s="28">
        <v>111.89</v>
      </c>
      <c r="B426" s="3" t="str">
        <f t="shared" si="1"/>
        <v>#REF!</v>
      </c>
    </row>
    <row r="427">
      <c r="A427" s="28">
        <v>109.87</v>
      </c>
      <c r="B427" s="3" t="str">
        <f t="shared" si="1"/>
        <v>#REF!</v>
      </c>
    </row>
    <row r="428">
      <c r="A428" s="28">
        <v>111.77</v>
      </c>
      <c r="B428" s="3" t="str">
        <f t="shared" si="1"/>
        <v>#REF!</v>
      </c>
    </row>
    <row r="429">
      <c r="A429" s="25">
        <f>+1.48</f>
        <v>1.48</v>
      </c>
      <c r="B429" s="3" t="str">
        <f t="shared" si="1"/>
        <v>#REF!</v>
      </c>
    </row>
    <row r="430">
      <c r="A430" s="25">
        <f>+1.34%</f>
        <v>0.0134</v>
      </c>
      <c r="B430" s="3" t="str">
        <f t="shared" si="1"/>
        <v>#REF!</v>
      </c>
    </row>
    <row r="431">
      <c r="A431" s="26">
        <v>169427.0</v>
      </c>
      <c r="B431" s="3" t="str">
        <f t="shared" si="1"/>
        <v>#REF!</v>
      </c>
    </row>
    <row r="432">
      <c r="A432" s="26">
        <v>301529.0</v>
      </c>
      <c r="B432" s="3" t="str">
        <f t="shared" si="1"/>
        <v>#REF!</v>
      </c>
    </row>
    <row r="433">
      <c r="A433" s="29">
        <v>41631.0</v>
      </c>
      <c r="B433" s="3" t="str">
        <f t="shared" si="1"/>
        <v>#REF!</v>
      </c>
    </row>
    <row r="434">
      <c r="A434" s="28">
        <v>111.55</v>
      </c>
      <c r="B434" s="3" t="str">
        <f t="shared" si="1"/>
        <v>#REF!</v>
      </c>
    </row>
    <row r="435">
      <c r="A435" s="28">
        <v>111.93</v>
      </c>
      <c r="B435" s="3" t="str">
        <f t="shared" si="1"/>
        <v>#REF!</v>
      </c>
    </row>
    <row r="436">
      <c r="A436" s="28">
        <v>111.27</v>
      </c>
      <c r="B436" s="3" t="str">
        <f t="shared" si="1"/>
        <v>#REF!</v>
      </c>
    </row>
    <row r="437">
      <c r="A437" s="28">
        <v>111.56</v>
      </c>
      <c r="B437" s="3" t="str">
        <f t="shared" si="1"/>
        <v>#REF!</v>
      </c>
    </row>
    <row r="438">
      <c r="A438" s="21">
        <v>-0.21</v>
      </c>
      <c r="B438" s="3" t="str">
        <f t="shared" si="1"/>
        <v>#REF!</v>
      </c>
    </row>
    <row r="439">
      <c r="A439" s="22">
        <v>-0.0019</v>
      </c>
      <c r="B439" s="3" t="str">
        <f t="shared" si="1"/>
        <v>#REF!</v>
      </c>
    </row>
    <row r="440">
      <c r="A440" s="24">
        <v>103710.0</v>
      </c>
      <c r="B440" s="3" t="str">
        <f t="shared" si="1"/>
        <v>#REF!</v>
      </c>
    </row>
    <row r="441">
      <c r="A441" s="24">
        <v>293677.0</v>
      </c>
      <c r="B441" s="3" t="str">
        <f t="shared" si="1"/>
        <v>#REF!</v>
      </c>
    </row>
    <row r="442">
      <c r="A442" s="30">
        <v>41632.0</v>
      </c>
      <c r="B442" s="3" t="str">
        <f t="shared" si="1"/>
        <v>#REF!</v>
      </c>
    </row>
    <row r="443">
      <c r="A443" s="21">
        <v>111.61</v>
      </c>
      <c r="B443" s="3" t="str">
        <f t="shared" si="1"/>
        <v>#REF!</v>
      </c>
    </row>
    <row r="444">
      <c r="A444" s="21">
        <v>112.06</v>
      </c>
      <c r="B444" s="3" t="str">
        <f t="shared" si="1"/>
        <v>#REF!</v>
      </c>
    </row>
    <row r="445">
      <c r="A445" s="21">
        <v>111.42</v>
      </c>
      <c r="B445" s="3" t="str">
        <f t="shared" si="1"/>
        <v>#REF!</v>
      </c>
    </row>
    <row r="446">
      <c r="A446" s="21">
        <v>111.9</v>
      </c>
      <c r="B446" s="3" t="str">
        <f t="shared" si="1"/>
        <v>#REF!</v>
      </c>
    </row>
    <row r="447">
      <c r="A447" s="25">
        <f>+0.34</f>
        <v>0.34</v>
      </c>
      <c r="B447" s="3" t="str">
        <f t="shared" si="1"/>
        <v>#REF!</v>
      </c>
    </row>
    <row r="448">
      <c r="A448" s="25">
        <f>+0.3%</f>
        <v>0.003</v>
      </c>
      <c r="B448" s="3" t="str">
        <f t="shared" si="1"/>
        <v>#REF!</v>
      </c>
    </row>
    <row r="449">
      <c r="A449" s="26">
        <v>52160.0</v>
      </c>
      <c r="B449" s="3" t="str">
        <f t="shared" si="1"/>
        <v>#REF!</v>
      </c>
    </row>
    <row r="450">
      <c r="A450" s="26">
        <v>289224.0</v>
      </c>
      <c r="B450" s="3" t="str">
        <f t="shared" si="1"/>
        <v>#REF!</v>
      </c>
    </row>
    <row r="451">
      <c r="A451" s="29">
        <v>41634.0</v>
      </c>
      <c r="B451" s="3" t="str">
        <f t="shared" si="1"/>
        <v>#REF!</v>
      </c>
    </row>
    <row r="452">
      <c r="A452" s="28">
        <v>111.99</v>
      </c>
      <c r="B452" s="3" t="str">
        <f t="shared" si="1"/>
        <v>#REF!</v>
      </c>
    </row>
    <row r="453">
      <c r="A453" s="28">
        <v>112.12</v>
      </c>
      <c r="B453" s="3" t="str">
        <f t="shared" si="1"/>
        <v>#REF!</v>
      </c>
    </row>
    <row r="454">
      <c r="A454" s="28">
        <v>111.46</v>
      </c>
      <c r="B454" s="3" t="str">
        <f t="shared" si="1"/>
        <v>#REF!</v>
      </c>
    </row>
    <row r="455">
      <c r="A455" s="28">
        <v>111.98</v>
      </c>
      <c r="B455" s="3" t="str">
        <f t="shared" si="1"/>
        <v>#REF!</v>
      </c>
    </row>
    <row r="456">
      <c r="A456" s="25">
        <f>+0.08</f>
        <v>0.08</v>
      </c>
      <c r="B456" s="3" t="str">
        <f t="shared" si="1"/>
        <v>#REF!</v>
      </c>
    </row>
    <row r="457">
      <c r="A457" s="25">
        <f>+0.07%</f>
        <v>0.0007</v>
      </c>
      <c r="B457" s="3" t="str">
        <f t="shared" si="1"/>
        <v>#REF!</v>
      </c>
    </row>
    <row r="458">
      <c r="A458" s="26">
        <v>43620.0</v>
      </c>
      <c r="B458" s="3" t="str">
        <f t="shared" si="1"/>
        <v>#REF!</v>
      </c>
    </row>
    <row r="459">
      <c r="A459" s="26">
        <v>285752.0</v>
      </c>
      <c r="B459" s="3" t="str">
        <f t="shared" si="1"/>
        <v>#REF!</v>
      </c>
    </row>
    <row r="460">
      <c r="A460" s="29">
        <v>41635.0</v>
      </c>
      <c r="B460" s="3" t="str">
        <f t="shared" si="1"/>
        <v>#REF!</v>
      </c>
    </row>
    <row r="461">
      <c r="A461" s="28">
        <v>111.95</v>
      </c>
      <c r="B461" s="3" t="str">
        <f t="shared" si="1"/>
        <v>#REF!</v>
      </c>
    </row>
    <row r="462">
      <c r="A462" s="28">
        <v>112.8</v>
      </c>
      <c r="B462" s="3" t="str">
        <f t="shared" si="1"/>
        <v>#REF!</v>
      </c>
    </row>
    <row r="463">
      <c r="A463" s="28">
        <v>111.5</v>
      </c>
      <c r="B463" s="3" t="str">
        <f t="shared" si="1"/>
        <v>#REF!</v>
      </c>
    </row>
    <row r="464">
      <c r="A464" s="28">
        <v>112.18</v>
      </c>
      <c r="B464" s="3" t="str">
        <f t="shared" si="1"/>
        <v>#REF!</v>
      </c>
    </row>
    <row r="465">
      <c r="A465" s="25">
        <f>+0.2</f>
        <v>0.2</v>
      </c>
      <c r="B465" s="3" t="str">
        <f t="shared" si="1"/>
        <v>#REF!</v>
      </c>
    </row>
    <row r="466">
      <c r="A466" s="25">
        <f>+0.18%</f>
        <v>0.0018</v>
      </c>
      <c r="B466" s="3" t="str">
        <f t="shared" si="1"/>
        <v>#REF!</v>
      </c>
    </row>
    <row r="467">
      <c r="A467" s="26">
        <v>126905.0</v>
      </c>
      <c r="B467" s="3" t="str">
        <f t="shared" si="1"/>
        <v>#REF!</v>
      </c>
    </row>
    <row r="468">
      <c r="A468" s="26">
        <v>278944.0</v>
      </c>
      <c r="B468" s="3" t="str">
        <f t="shared" si="1"/>
        <v>#REF!</v>
      </c>
    </row>
    <row r="469">
      <c r="A469" s="29">
        <v>41638.0</v>
      </c>
      <c r="B469" s="3" t="str">
        <f t="shared" si="1"/>
        <v>#REF!</v>
      </c>
    </row>
    <row r="470">
      <c r="A470" s="28">
        <v>112.2</v>
      </c>
      <c r="B470" s="3" t="str">
        <f t="shared" si="1"/>
        <v>#REF!</v>
      </c>
    </row>
    <row r="471">
      <c r="A471" s="28">
        <v>112.64</v>
      </c>
      <c r="B471" s="3" t="str">
        <f t="shared" si="1"/>
        <v>#REF!</v>
      </c>
    </row>
    <row r="472">
      <c r="A472" s="28">
        <v>110.9</v>
      </c>
      <c r="B472" s="3" t="str">
        <f t="shared" si="1"/>
        <v>#REF!</v>
      </c>
    </row>
    <row r="473">
      <c r="A473" s="28">
        <v>111.21</v>
      </c>
      <c r="B473" s="3" t="str">
        <f t="shared" si="1"/>
        <v>#REF!</v>
      </c>
    </row>
    <row r="474">
      <c r="A474" s="21">
        <v>-0.97</v>
      </c>
      <c r="B474" s="3" t="str">
        <f t="shared" si="1"/>
        <v>#REF!</v>
      </c>
    </row>
    <row r="475">
      <c r="A475" s="22">
        <v>-0.0086</v>
      </c>
      <c r="B475" s="3" t="str">
        <f t="shared" si="1"/>
        <v>#REF!</v>
      </c>
    </row>
    <row r="476">
      <c r="A476" s="24">
        <v>111066.0</v>
      </c>
      <c r="B476" s="3" t="str">
        <f t="shared" si="1"/>
        <v>#REF!</v>
      </c>
    </row>
    <row r="477">
      <c r="A477" s="24">
        <v>264488.0</v>
      </c>
      <c r="B477" s="3" t="str">
        <f t="shared" si="1"/>
        <v>#REF!</v>
      </c>
    </row>
    <row r="478">
      <c r="A478" s="30">
        <v>41639.0</v>
      </c>
      <c r="B478" s="3" t="str">
        <f t="shared" si="1"/>
        <v>#REF!</v>
      </c>
    </row>
    <row r="479">
      <c r="A479" s="21">
        <v>111.18</v>
      </c>
      <c r="B479" s="3" t="str">
        <f t="shared" si="1"/>
        <v>#REF!</v>
      </c>
    </row>
    <row r="480">
      <c r="A480" s="21">
        <v>111.52</v>
      </c>
      <c r="B480" s="3" t="str">
        <f t="shared" si="1"/>
        <v>#REF!</v>
      </c>
    </row>
    <row r="481">
      <c r="A481" s="21">
        <v>110.4</v>
      </c>
      <c r="B481" s="3" t="str">
        <f t="shared" si="1"/>
        <v>#REF!</v>
      </c>
    </row>
    <row r="482">
      <c r="A482" s="21">
        <v>110.8</v>
      </c>
      <c r="B482" s="3" t="str">
        <f t="shared" si="1"/>
        <v>#REF!</v>
      </c>
    </row>
    <row r="483">
      <c r="A483" s="21">
        <v>-0.41</v>
      </c>
      <c r="B483" s="3" t="str">
        <f t="shared" si="1"/>
        <v>#REF!</v>
      </c>
    </row>
    <row r="484">
      <c r="A484" s="22">
        <v>-0.0037</v>
      </c>
      <c r="B484" s="3" t="str">
        <f t="shared" si="1"/>
        <v>#REF!</v>
      </c>
    </row>
    <row r="485">
      <c r="A485" s="24">
        <v>84991.0</v>
      </c>
      <c r="B485" s="3" t="str">
        <f t="shared" si="1"/>
        <v>#REF!</v>
      </c>
    </row>
    <row r="486">
      <c r="A486" s="24">
        <v>257607.0</v>
      </c>
      <c r="B486" s="3" t="str">
        <f t="shared" si="1"/>
        <v>#REF!</v>
      </c>
    </row>
    <row r="487">
      <c r="A487" s="23">
        <v>41641.0</v>
      </c>
      <c r="B487" s="3" t="str">
        <f t="shared" si="1"/>
        <v>#REF!</v>
      </c>
    </row>
    <row r="488">
      <c r="A488" s="21">
        <v>111.0</v>
      </c>
      <c r="B488" s="3" t="str">
        <f t="shared" si="1"/>
        <v>#REF!</v>
      </c>
    </row>
    <row r="489">
      <c r="A489" s="21">
        <v>111.35</v>
      </c>
      <c r="B489" s="3" t="str">
        <f t="shared" si="1"/>
        <v>#REF!</v>
      </c>
    </row>
    <row r="490">
      <c r="A490" s="21">
        <v>107.65</v>
      </c>
      <c r="B490" s="3" t="str">
        <f t="shared" si="1"/>
        <v>#REF!</v>
      </c>
    </row>
    <row r="491">
      <c r="A491" s="21">
        <v>107.78</v>
      </c>
      <c r="B491" s="3" t="str">
        <f t="shared" si="1"/>
        <v>#REF!</v>
      </c>
    </row>
    <row r="492">
      <c r="A492" s="21">
        <v>-3.02</v>
      </c>
      <c r="B492" s="3" t="str">
        <f t="shared" si="1"/>
        <v>#REF!</v>
      </c>
    </row>
    <row r="493">
      <c r="A493" s="22">
        <v>-0.0273</v>
      </c>
      <c r="B493" s="3" t="str">
        <f t="shared" si="1"/>
        <v>#REF!</v>
      </c>
    </row>
    <row r="494">
      <c r="A494" s="24">
        <v>200650.0</v>
      </c>
      <c r="B494" s="3" t="str">
        <f t="shared" si="1"/>
        <v>#REF!</v>
      </c>
    </row>
    <row r="495">
      <c r="A495" s="24">
        <v>234750.0</v>
      </c>
      <c r="B495" s="3" t="str">
        <f t="shared" si="1"/>
        <v>#REF!</v>
      </c>
    </row>
    <row r="496">
      <c r="A496" s="23">
        <v>41642.0</v>
      </c>
      <c r="B496" s="3" t="str">
        <f t="shared" si="1"/>
        <v>#REF!</v>
      </c>
    </row>
    <row r="497">
      <c r="A497" s="21">
        <v>107.88</v>
      </c>
      <c r="B497" s="3" t="str">
        <f t="shared" si="1"/>
        <v>#REF!</v>
      </c>
    </row>
    <row r="498">
      <c r="A498" s="21">
        <v>108.64</v>
      </c>
      <c r="B498" s="3" t="str">
        <f t="shared" si="1"/>
        <v>#REF!</v>
      </c>
    </row>
    <row r="499">
      <c r="A499" s="21">
        <v>106.79</v>
      </c>
      <c r="B499" s="3" t="str">
        <f t="shared" si="1"/>
        <v>#REF!</v>
      </c>
    </row>
    <row r="500">
      <c r="A500" s="21">
        <v>106.89</v>
      </c>
      <c r="B500" s="3" t="str">
        <f t="shared" si="1"/>
        <v>#REF!</v>
      </c>
    </row>
    <row r="501">
      <c r="A501" s="21">
        <v>-0.89</v>
      </c>
      <c r="B501" s="3" t="str">
        <f t="shared" si="1"/>
        <v>#REF!</v>
      </c>
    </row>
    <row r="502">
      <c r="A502" s="22">
        <v>-0.0083</v>
      </c>
      <c r="B502" s="3" t="str">
        <f t="shared" si="1"/>
        <v>#REF!</v>
      </c>
    </row>
    <row r="503">
      <c r="A503" s="24">
        <v>191130.0</v>
      </c>
      <c r="B503" s="3" t="str">
        <f t="shared" si="1"/>
        <v>#REF!</v>
      </c>
    </row>
    <row r="504">
      <c r="A504" s="24">
        <v>221332.0</v>
      </c>
      <c r="B504" s="3" t="str">
        <f t="shared" si="1"/>
        <v>#REF!</v>
      </c>
    </row>
    <row r="505">
      <c r="A505" s="23">
        <v>41645.0</v>
      </c>
      <c r="B505" s="3" t="str">
        <f t="shared" si="1"/>
        <v>#REF!</v>
      </c>
    </row>
    <row r="506">
      <c r="A506" s="21">
        <v>106.8</v>
      </c>
      <c r="B506" s="3" t="str">
        <f t="shared" si="1"/>
        <v>#REF!</v>
      </c>
    </row>
    <row r="507">
      <c r="A507" s="21">
        <v>107.96</v>
      </c>
      <c r="B507" s="3" t="str">
        <f t="shared" si="1"/>
        <v>#REF!</v>
      </c>
    </row>
    <row r="508">
      <c r="A508" s="21">
        <v>106.58</v>
      </c>
      <c r="B508" s="3" t="str">
        <f t="shared" si="1"/>
        <v>#REF!</v>
      </c>
    </row>
    <row r="509">
      <c r="A509" s="21">
        <v>106.73</v>
      </c>
      <c r="B509" s="3" t="str">
        <f t="shared" si="1"/>
        <v>#REF!</v>
      </c>
    </row>
    <row r="510">
      <c r="A510" s="21">
        <v>-0.16</v>
      </c>
      <c r="B510" s="3" t="str">
        <f t="shared" si="1"/>
        <v>#REF!</v>
      </c>
    </row>
    <row r="511">
      <c r="A511" s="22">
        <v>-0.0015</v>
      </c>
      <c r="B511" s="3" t="str">
        <f t="shared" si="1"/>
        <v>#REF!</v>
      </c>
    </row>
    <row r="512">
      <c r="A512" s="24">
        <v>181805.0</v>
      </c>
      <c r="B512" s="3" t="str">
        <f t="shared" si="1"/>
        <v>#REF!</v>
      </c>
    </row>
    <row r="513">
      <c r="A513" s="24">
        <v>206998.0</v>
      </c>
      <c r="B513" s="3" t="str">
        <f t="shared" si="1"/>
        <v>#REF!</v>
      </c>
    </row>
    <row r="514">
      <c r="A514" s="23">
        <v>41646.0</v>
      </c>
      <c r="B514" s="3" t="str">
        <f t="shared" si="1"/>
        <v>#REF!</v>
      </c>
    </row>
    <row r="515">
      <c r="A515" s="21">
        <v>107.03</v>
      </c>
      <c r="B515" s="3" t="str">
        <f t="shared" si="1"/>
        <v>#REF!</v>
      </c>
    </row>
    <row r="516">
      <c r="A516" s="21">
        <v>107.72</v>
      </c>
      <c r="B516" s="3" t="str">
        <f t="shared" si="1"/>
        <v>#REF!</v>
      </c>
    </row>
    <row r="517">
      <c r="A517" s="21">
        <v>106.88</v>
      </c>
      <c r="B517" s="3" t="str">
        <f t="shared" si="1"/>
        <v>#REF!</v>
      </c>
    </row>
    <row r="518">
      <c r="A518" s="21">
        <v>107.35</v>
      </c>
      <c r="B518" s="3" t="str">
        <f t="shared" si="1"/>
        <v>#REF!</v>
      </c>
    </row>
    <row r="519">
      <c r="A519" s="25">
        <f>+0.62</f>
        <v>0.62</v>
      </c>
      <c r="B519" s="3" t="str">
        <f t="shared" si="1"/>
        <v>#REF!</v>
      </c>
    </row>
    <row r="520">
      <c r="A520" s="25">
        <f>+0.58%</f>
        <v>0.0058</v>
      </c>
      <c r="B520" s="3" t="str">
        <f t="shared" si="1"/>
        <v>#REF!</v>
      </c>
    </row>
    <row r="521">
      <c r="A521" s="26">
        <v>188182.0</v>
      </c>
      <c r="B521" s="3" t="str">
        <f t="shared" si="1"/>
        <v>#REF!</v>
      </c>
    </row>
    <row r="522">
      <c r="A522" s="26">
        <v>173060.0</v>
      </c>
      <c r="B522" s="3" t="str">
        <f t="shared" si="1"/>
        <v>#REF!</v>
      </c>
    </row>
    <row r="523">
      <c r="A523" s="27">
        <v>41647.0</v>
      </c>
      <c r="B523" s="3" t="str">
        <f t="shared" si="1"/>
        <v>#REF!</v>
      </c>
    </row>
    <row r="524">
      <c r="A524" s="28">
        <v>107.49</v>
      </c>
      <c r="B524" s="3" t="str">
        <f t="shared" si="1"/>
        <v>#REF!</v>
      </c>
    </row>
    <row r="525">
      <c r="A525" s="28">
        <v>107.95</v>
      </c>
      <c r="B525" s="3" t="str">
        <f t="shared" si="1"/>
        <v>#REF!</v>
      </c>
    </row>
    <row r="526">
      <c r="A526" s="28">
        <v>107.0</v>
      </c>
      <c r="B526" s="3" t="str">
        <f t="shared" si="1"/>
        <v>#REF!</v>
      </c>
    </row>
    <row r="527">
      <c r="A527" s="28">
        <v>107.15</v>
      </c>
      <c r="B527" s="3" t="str">
        <f t="shared" si="1"/>
        <v>#REF!</v>
      </c>
    </row>
    <row r="528">
      <c r="A528" s="21">
        <v>-0.2</v>
      </c>
      <c r="B528" s="3" t="str">
        <f t="shared" si="1"/>
        <v>#REF!</v>
      </c>
    </row>
    <row r="529">
      <c r="A529" s="22">
        <v>-0.0019</v>
      </c>
      <c r="B529" s="3" t="str">
        <f t="shared" si="1"/>
        <v>#REF!</v>
      </c>
    </row>
    <row r="530">
      <c r="A530" s="24">
        <v>185521.0</v>
      </c>
      <c r="B530" s="3" t="str">
        <f t="shared" si="1"/>
        <v>#REF!</v>
      </c>
    </row>
    <row r="531">
      <c r="A531" s="24">
        <v>147594.0</v>
      </c>
      <c r="B531" s="3" t="str">
        <f t="shared" si="1"/>
        <v>#REF!</v>
      </c>
    </row>
    <row r="532">
      <c r="A532" s="23">
        <v>41648.0</v>
      </c>
      <c r="B532" s="3" t="str">
        <f t="shared" si="1"/>
        <v>#REF!</v>
      </c>
    </row>
    <row r="533">
      <c r="A533" s="21">
        <v>107.35</v>
      </c>
      <c r="B533" s="3" t="str">
        <f t="shared" si="1"/>
        <v>#REF!</v>
      </c>
    </row>
    <row r="534">
      <c r="A534" s="21">
        <v>108.2</v>
      </c>
      <c r="B534" s="3" t="str">
        <f t="shared" si="1"/>
        <v>#REF!</v>
      </c>
    </row>
    <row r="535">
      <c r="A535" s="21">
        <v>106.12</v>
      </c>
      <c r="B535" s="3" t="str">
        <f t="shared" si="1"/>
        <v>#REF!</v>
      </c>
    </row>
    <row r="536">
      <c r="A536" s="21">
        <v>106.39</v>
      </c>
      <c r="B536" s="3" t="str">
        <f t="shared" si="1"/>
        <v>#REF!</v>
      </c>
    </row>
    <row r="537">
      <c r="A537" s="21">
        <v>-0.76</v>
      </c>
      <c r="B537" s="3" t="str">
        <f t="shared" si="1"/>
        <v>#REF!</v>
      </c>
    </row>
    <row r="538">
      <c r="A538" s="22">
        <v>-0.0071</v>
      </c>
      <c r="B538" s="3" t="str">
        <f t="shared" si="1"/>
        <v>#REF!</v>
      </c>
    </row>
    <row r="539">
      <c r="A539" s="24">
        <v>175240.0</v>
      </c>
      <c r="B539" s="3" t="str">
        <f t="shared" si="1"/>
        <v>#REF!</v>
      </c>
    </row>
    <row r="540">
      <c r="A540" s="24">
        <v>130397.0</v>
      </c>
      <c r="B540" s="3" t="str">
        <f t="shared" si="1"/>
        <v>#REF!</v>
      </c>
    </row>
    <row r="541">
      <c r="A541" s="23">
        <v>41649.0</v>
      </c>
      <c r="B541" s="3" t="str">
        <f t="shared" si="1"/>
        <v>#REF!</v>
      </c>
    </row>
    <row r="542">
      <c r="A542" s="21">
        <v>106.44</v>
      </c>
      <c r="B542" s="3" t="str">
        <f t="shared" si="1"/>
        <v>#REF!</v>
      </c>
    </row>
    <row r="543">
      <c r="A543" s="21">
        <v>107.58</v>
      </c>
      <c r="B543" s="3" t="str">
        <f t="shared" si="1"/>
        <v>#REF!</v>
      </c>
    </row>
    <row r="544">
      <c r="A544" s="21">
        <v>106.03</v>
      </c>
      <c r="B544" s="3" t="str">
        <f t="shared" si="1"/>
        <v>#REF!</v>
      </c>
    </row>
    <row r="545">
      <c r="A545" s="21">
        <v>107.25</v>
      </c>
      <c r="B545" s="3" t="str">
        <f t="shared" si="1"/>
        <v>#REF!</v>
      </c>
    </row>
    <row r="546">
      <c r="A546" s="25">
        <f>+0.86</f>
        <v>0.86</v>
      </c>
      <c r="B546" s="3" t="str">
        <f t="shared" si="1"/>
        <v>#REF!</v>
      </c>
    </row>
    <row r="547">
      <c r="A547" s="25">
        <f>+0.81%</f>
        <v>0.0081</v>
      </c>
      <c r="B547" s="3" t="str">
        <f t="shared" si="1"/>
        <v>#REF!</v>
      </c>
    </row>
    <row r="548">
      <c r="A548" s="26">
        <v>198567.0</v>
      </c>
      <c r="B548" s="3" t="str">
        <f t="shared" si="1"/>
        <v>#REF!</v>
      </c>
    </row>
    <row r="549">
      <c r="A549" s="26">
        <v>105829.0</v>
      </c>
      <c r="B549" s="3" t="str">
        <f t="shared" si="1"/>
        <v>#REF!</v>
      </c>
    </row>
    <row r="550">
      <c r="A550" s="27">
        <v>41652.0</v>
      </c>
      <c r="B550" s="3" t="str">
        <f t="shared" si="1"/>
        <v>#REF!</v>
      </c>
    </row>
    <row r="551">
      <c r="A551" s="28">
        <v>107.25</v>
      </c>
      <c r="B551" s="3" t="str">
        <f t="shared" si="1"/>
        <v>#REF!</v>
      </c>
    </row>
    <row r="552">
      <c r="A552" s="28">
        <v>107.64</v>
      </c>
      <c r="B552" s="3" t="str">
        <f t="shared" si="1"/>
        <v>#REF!</v>
      </c>
    </row>
    <row r="553">
      <c r="A553" s="28">
        <v>106.42</v>
      </c>
      <c r="B553" s="3" t="str">
        <f t="shared" si="1"/>
        <v>#REF!</v>
      </c>
    </row>
    <row r="554">
      <c r="A554" s="28">
        <v>106.75</v>
      </c>
      <c r="B554" s="3" t="str">
        <f t="shared" si="1"/>
        <v>#REF!</v>
      </c>
    </row>
    <row r="555">
      <c r="A555" s="21">
        <v>-0.5</v>
      </c>
      <c r="B555" s="3" t="str">
        <f t="shared" si="1"/>
        <v>#REF!</v>
      </c>
    </row>
    <row r="556">
      <c r="A556" s="22">
        <v>-0.0047</v>
      </c>
      <c r="B556" s="3" t="str">
        <f t="shared" si="1"/>
        <v>#REF!</v>
      </c>
    </row>
    <row r="557">
      <c r="A557" s="24">
        <v>151572.0</v>
      </c>
      <c r="B557" s="3" t="str">
        <f t="shared" si="1"/>
        <v>#REF!</v>
      </c>
    </row>
    <row r="558">
      <c r="A558" s="24">
        <v>86441.0</v>
      </c>
      <c r="B558" s="3" t="str">
        <f t="shared" si="1"/>
        <v>#REF!</v>
      </c>
    </row>
    <row r="559">
      <c r="A559" s="23">
        <v>41653.0</v>
      </c>
      <c r="B559" s="3" t="str">
        <f t="shared" si="1"/>
        <v>#REF!</v>
      </c>
    </row>
    <row r="560">
      <c r="A560" s="21">
        <v>106.62</v>
      </c>
      <c r="B560" s="3" t="str">
        <f t="shared" si="1"/>
        <v>#REF!</v>
      </c>
    </row>
    <row r="561">
      <c r="A561" s="21">
        <v>107.14</v>
      </c>
      <c r="B561" s="3" t="str">
        <f t="shared" si="1"/>
        <v>#REF!</v>
      </c>
    </row>
    <row r="562">
      <c r="A562" s="21">
        <v>106.06</v>
      </c>
      <c r="B562" s="3" t="str">
        <f t="shared" si="1"/>
        <v>#REF!</v>
      </c>
    </row>
    <row r="563">
      <c r="A563" s="21">
        <v>106.39</v>
      </c>
      <c r="B563" s="3" t="str">
        <f t="shared" si="1"/>
        <v>#REF!</v>
      </c>
    </row>
    <row r="564">
      <c r="A564" s="21">
        <v>-0.36</v>
      </c>
      <c r="B564" s="3" t="str">
        <f t="shared" si="1"/>
        <v>#REF!</v>
      </c>
    </row>
    <row r="565">
      <c r="A565" s="22">
        <v>-0.0034</v>
      </c>
      <c r="B565" s="3" t="str">
        <f t="shared" si="1"/>
        <v>#REF!</v>
      </c>
    </row>
    <row r="566">
      <c r="A566" s="24">
        <v>111257.0</v>
      </c>
      <c r="B566" s="3" t="str">
        <f t="shared" si="1"/>
        <v>#REF!</v>
      </c>
    </row>
    <row r="567">
      <c r="A567" s="24">
        <v>65544.0</v>
      </c>
      <c r="B567" s="3" t="str">
        <f t="shared" si="1"/>
        <v>#REF!</v>
      </c>
    </row>
    <row r="568">
      <c r="A568" s="23">
        <v>41654.0</v>
      </c>
      <c r="B568" s="3" t="str">
        <f t="shared" si="1"/>
        <v>#REF!</v>
      </c>
    </row>
    <row r="569">
      <c r="A569" s="21">
        <v>106.17</v>
      </c>
      <c r="B569" s="3" t="str">
        <f t="shared" si="1"/>
        <v>#REF!</v>
      </c>
    </row>
    <row r="570">
      <c r="A570" s="21">
        <v>107.55</v>
      </c>
      <c r="B570" s="3" t="str">
        <f t="shared" si="1"/>
        <v>#REF!</v>
      </c>
    </row>
    <row r="571">
      <c r="A571" s="21">
        <v>105.8</v>
      </c>
      <c r="B571" s="3" t="str">
        <f t="shared" si="1"/>
        <v>#REF!</v>
      </c>
    </row>
    <row r="572">
      <c r="A572" s="21">
        <v>107.13</v>
      </c>
      <c r="B572" s="3" t="str">
        <f t="shared" si="1"/>
        <v>#REF!</v>
      </c>
    </row>
    <row r="573">
      <c r="A573" s="25">
        <f>+0.74</f>
        <v>0.74</v>
      </c>
      <c r="B573" s="3" t="str">
        <f t="shared" si="1"/>
        <v>#REF!</v>
      </c>
    </row>
    <row r="574">
      <c r="A574" s="25">
        <f>+0.7%</f>
        <v>0.007</v>
      </c>
      <c r="B574" s="3" t="str">
        <f t="shared" si="1"/>
        <v>#REF!</v>
      </c>
    </row>
    <row r="575">
      <c r="A575" s="26">
        <v>70775.0</v>
      </c>
      <c r="B575" s="3" t="str">
        <f t="shared" si="1"/>
        <v>#REF!</v>
      </c>
    </row>
    <row r="576">
      <c r="A576" s="26">
        <v>32767.0</v>
      </c>
      <c r="B576" s="3" t="str">
        <f t="shared" si="1"/>
        <v>#REF!</v>
      </c>
    </row>
    <row r="577">
      <c r="A577" s="7">
        <v>41655.0</v>
      </c>
      <c r="B577" s="3" t="str">
        <f t="shared" si="1"/>
        <v>#REF!</v>
      </c>
    </row>
    <row r="578">
      <c r="A578" s="8">
        <v>106.82</v>
      </c>
      <c r="B578" s="3" t="str">
        <f t="shared" si="1"/>
        <v>#REF!</v>
      </c>
    </row>
    <row r="579">
      <c r="A579" s="8">
        <v>107.35</v>
      </c>
      <c r="B579" s="3" t="str">
        <f t="shared" si="1"/>
        <v>#REF!</v>
      </c>
    </row>
    <row r="580">
      <c r="A580" s="8">
        <v>106.44</v>
      </c>
      <c r="B580" s="3" t="str">
        <f t="shared" si="1"/>
        <v>#REF!</v>
      </c>
    </row>
    <row r="581">
      <c r="A581" s="8">
        <v>107.09</v>
      </c>
      <c r="B581" s="3" t="str">
        <f t="shared" si="1"/>
        <v>#REF!</v>
      </c>
    </row>
    <row r="582">
      <c r="A582" s="11">
        <v>-0.04</v>
      </c>
      <c r="B582" s="3" t="str">
        <f t="shared" si="1"/>
        <v>#REF!</v>
      </c>
    </row>
    <row r="583">
      <c r="A583" s="12">
        <v>-4.0E-4</v>
      </c>
      <c r="B583" s="3" t="str">
        <f t="shared" si="1"/>
        <v>#REF!</v>
      </c>
    </row>
    <row r="584">
      <c r="A584" s="31">
        <v>14562.0</v>
      </c>
      <c r="B584" s="3" t="str">
        <f t="shared" si="1"/>
        <v>#REF!</v>
      </c>
    </row>
    <row r="585">
      <c r="A585" s="32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41592</v>
      </c>
      <c r="C3" s="3">
        <v>106.25</v>
      </c>
      <c r="D3" s="3">
        <v>108.15</v>
      </c>
      <c r="E3" s="3">
        <v>106.19</v>
      </c>
      <c r="F3" s="3">
        <v>107.48</v>
      </c>
      <c r="G3" s="3">
        <v>1.21</v>
      </c>
      <c r="H3" s="3">
        <v>0.011399999999999999</v>
      </c>
      <c r="I3" s="15">
        <v>68565.0</v>
      </c>
      <c r="J3" s="15">
        <v>114013.0</v>
      </c>
    </row>
    <row r="4">
      <c r="A4" s="19" t="s">
        <v>4</v>
      </c>
      <c r="B4" s="13">
        <f t="shared" si="1"/>
        <v>41593</v>
      </c>
      <c r="C4" s="3">
        <v>107.54</v>
      </c>
      <c r="D4" s="3">
        <v>107.72</v>
      </c>
      <c r="E4" s="3">
        <v>106.88</v>
      </c>
      <c r="F4" s="3">
        <v>107.68</v>
      </c>
      <c r="G4" s="3">
        <v>0.2</v>
      </c>
      <c r="H4" s="3">
        <v>0.0019</v>
      </c>
      <c r="I4" s="15">
        <v>55269.0</v>
      </c>
      <c r="J4" s="15">
        <v>113203.0</v>
      </c>
    </row>
    <row r="5">
      <c r="A5" s="19" t="s">
        <v>5</v>
      </c>
      <c r="B5" s="13">
        <f t="shared" si="1"/>
        <v>41596</v>
      </c>
      <c r="C5" s="3">
        <v>107.66</v>
      </c>
      <c r="D5" s="3">
        <v>107.93</v>
      </c>
      <c r="E5" s="3">
        <v>106.83</v>
      </c>
      <c r="F5" s="3">
        <v>107.62</v>
      </c>
      <c r="G5" s="3">
        <v>-0.06</v>
      </c>
      <c r="H5" s="6">
        <v>-6.0E-4</v>
      </c>
      <c r="I5" s="15">
        <v>41142.0</v>
      </c>
      <c r="J5" s="15">
        <v>117359.0</v>
      </c>
    </row>
    <row r="6">
      <c r="A6" s="19" t="s">
        <v>6</v>
      </c>
      <c r="B6" s="13">
        <f t="shared" si="1"/>
        <v>41597</v>
      </c>
      <c r="C6" s="3">
        <v>107.48</v>
      </c>
      <c r="D6" s="3">
        <v>107.73</v>
      </c>
      <c r="E6" s="3">
        <v>106.1</v>
      </c>
      <c r="F6" s="3">
        <v>106.18</v>
      </c>
      <c r="G6" s="3">
        <v>-1.44</v>
      </c>
      <c r="H6" s="6">
        <v>-0.0134</v>
      </c>
      <c r="I6" s="15">
        <v>65978.0</v>
      </c>
      <c r="J6" s="15">
        <v>124370.0</v>
      </c>
    </row>
    <row r="7">
      <c r="A7" s="19" t="s">
        <v>7</v>
      </c>
      <c r="B7" s="13">
        <f t="shared" si="1"/>
        <v>41598</v>
      </c>
      <c r="C7" s="3">
        <v>106.44</v>
      </c>
      <c r="D7" s="3">
        <v>107.45</v>
      </c>
      <c r="E7" s="3">
        <v>105.74</v>
      </c>
      <c r="F7" s="3">
        <v>107.13</v>
      </c>
      <c r="G7" s="3">
        <v>0.95</v>
      </c>
      <c r="H7" s="3">
        <v>0.0089</v>
      </c>
      <c r="I7" s="15">
        <v>49793.0</v>
      </c>
      <c r="J7" s="15">
        <v>124856.0</v>
      </c>
    </row>
    <row r="8">
      <c r="A8" s="19" t="s">
        <v>8</v>
      </c>
      <c r="B8" s="13">
        <f t="shared" si="1"/>
        <v>41599</v>
      </c>
      <c r="C8" s="3">
        <v>106.86</v>
      </c>
      <c r="D8" s="3">
        <v>109.19</v>
      </c>
      <c r="E8" s="3">
        <v>106.66</v>
      </c>
      <c r="F8" s="3">
        <v>109.02</v>
      </c>
      <c r="G8" s="3">
        <v>1.89</v>
      </c>
      <c r="H8" s="3">
        <v>0.0176</v>
      </c>
      <c r="I8" s="15">
        <v>74882.0</v>
      </c>
      <c r="J8" s="15">
        <v>129980.0</v>
      </c>
    </row>
    <row r="9">
      <c r="A9" s="19" t="s">
        <v>9</v>
      </c>
      <c r="B9" s="13">
        <f t="shared" si="1"/>
        <v>41600</v>
      </c>
      <c r="C9" s="3">
        <v>109.04</v>
      </c>
      <c r="D9" s="3">
        <v>110.26</v>
      </c>
      <c r="E9" s="3">
        <v>108.58</v>
      </c>
      <c r="F9" s="3">
        <v>110.05</v>
      </c>
      <c r="G9" s="3">
        <v>1.03</v>
      </c>
      <c r="H9" s="3">
        <v>0.009399999999999999</v>
      </c>
      <c r="I9" s="15">
        <v>56985.0</v>
      </c>
      <c r="J9" s="15">
        <v>136386.0</v>
      </c>
    </row>
    <row r="10">
      <c r="A10" s="33">
        <v>41592.0</v>
      </c>
      <c r="B10" s="13">
        <f t="shared" si="1"/>
        <v>41603</v>
      </c>
      <c r="C10" s="3">
        <v>108.38</v>
      </c>
      <c r="D10" s="3">
        <v>110.57</v>
      </c>
      <c r="E10" s="3">
        <v>107.25</v>
      </c>
      <c r="F10" s="3">
        <v>110.0</v>
      </c>
      <c r="G10" s="3">
        <v>-0.05</v>
      </c>
      <c r="H10" s="6">
        <v>-5.0E-4</v>
      </c>
      <c r="I10" s="15">
        <v>72762.0</v>
      </c>
      <c r="J10" s="15">
        <v>134632.0</v>
      </c>
    </row>
    <row r="11">
      <c r="A11" s="19">
        <v>106.25</v>
      </c>
      <c r="B11" s="13">
        <f t="shared" si="1"/>
        <v>41604</v>
      </c>
      <c r="C11" s="3">
        <v>110.04</v>
      </c>
      <c r="D11" s="3">
        <v>110.42</v>
      </c>
      <c r="E11" s="3">
        <v>109.4</v>
      </c>
      <c r="F11" s="3">
        <v>109.92</v>
      </c>
      <c r="G11" s="3">
        <v>-0.08</v>
      </c>
      <c r="H11" s="6">
        <v>-7.0E-4</v>
      </c>
      <c r="I11" s="15">
        <v>52572.0</v>
      </c>
      <c r="J11" s="15">
        <v>137941.0</v>
      </c>
    </row>
    <row r="12">
      <c r="A12" s="19">
        <v>108.15</v>
      </c>
      <c r="B12" s="13">
        <f t="shared" si="1"/>
        <v>41605</v>
      </c>
      <c r="C12" s="3">
        <v>109.91</v>
      </c>
      <c r="D12" s="3">
        <v>110.73</v>
      </c>
      <c r="E12" s="3">
        <v>109.66</v>
      </c>
      <c r="F12" s="3">
        <v>110.42</v>
      </c>
      <c r="G12" s="3">
        <v>0.5</v>
      </c>
      <c r="H12" s="3">
        <v>0.0045000000000000005</v>
      </c>
      <c r="I12" s="15">
        <v>44984.0</v>
      </c>
      <c r="J12" s="15">
        <v>137045.0</v>
      </c>
    </row>
    <row r="13">
      <c r="A13" s="19">
        <v>106.19</v>
      </c>
      <c r="B13" s="13">
        <f t="shared" si="1"/>
        <v>41606</v>
      </c>
      <c r="C13" s="3">
        <v>110.51</v>
      </c>
      <c r="D13" s="3">
        <v>110.63</v>
      </c>
      <c r="E13" s="3">
        <v>109.81</v>
      </c>
      <c r="F13" s="3">
        <v>110.07</v>
      </c>
      <c r="G13" s="3">
        <v>-0.35</v>
      </c>
      <c r="H13" s="6">
        <v>-0.0032</v>
      </c>
      <c r="I13" s="15">
        <v>11046.0</v>
      </c>
      <c r="J13" s="15">
        <v>137017.0</v>
      </c>
    </row>
    <row r="14">
      <c r="A14" s="19">
        <v>107.48</v>
      </c>
      <c r="B14" s="13">
        <f t="shared" si="1"/>
        <v>41607</v>
      </c>
      <c r="C14" s="3">
        <v>110.24</v>
      </c>
      <c r="D14" s="3">
        <v>110.67</v>
      </c>
      <c r="E14" s="3">
        <v>108.95</v>
      </c>
      <c r="F14" s="3">
        <v>109.02</v>
      </c>
      <c r="G14" s="3">
        <v>-1.05</v>
      </c>
      <c r="H14" s="6">
        <v>-0.0095</v>
      </c>
      <c r="I14" s="15">
        <v>35894.0</v>
      </c>
      <c r="J14" s="15">
        <v>138935.0</v>
      </c>
    </row>
    <row r="15">
      <c r="A15" s="25">
        <f>+1.21</f>
        <v>1.21</v>
      </c>
      <c r="B15" s="5">
        <f t="shared" si="1"/>
        <v>41610</v>
      </c>
      <c r="C15" s="3">
        <v>108.96</v>
      </c>
      <c r="D15" s="3">
        <v>111.55</v>
      </c>
      <c r="E15" s="3">
        <v>108.76</v>
      </c>
      <c r="F15" s="3">
        <v>110.71</v>
      </c>
      <c r="G15" s="3">
        <v>1.69</v>
      </c>
      <c r="H15" s="3">
        <v>0.0155</v>
      </c>
      <c r="I15" s="15">
        <v>68448.0</v>
      </c>
      <c r="J15" s="15">
        <v>142580.0</v>
      </c>
    </row>
    <row r="16">
      <c r="A16" s="25">
        <f>+1.14%</f>
        <v>0.0114</v>
      </c>
      <c r="B16" s="5">
        <f t="shared" si="1"/>
        <v>41611</v>
      </c>
      <c r="C16" s="3">
        <v>110.78</v>
      </c>
      <c r="D16" s="3">
        <v>112.06</v>
      </c>
      <c r="E16" s="3">
        <v>110.31</v>
      </c>
      <c r="F16" s="3">
        <v>111.77</v>
      </c>
      <c r="G16" s="3">
        <v>1.06</v>
      </c>
      <c r="H16" s="3">
        <v>0.0096</v>
      </c>
      <c r="I16" s="15">
        <v>65259.0</v>
      </c>
      <c r="J16" s="15">
        <v>146688.0</v>
      </c>
    </row>
    <row r="17">
      <c r="A17" s="26">
        <v>68565.0</v>
      </c>
      <c r="B17" s="5">
        <f t="shared" si="1"/>
        <v>41612</v>
      </c>
      <c r="C17" s="3">
        <v>112.05</v>
      </c>
      <c r="D17" s="3">
        <v>112.11</v>
      </c>
      <c r="E17" s="3">
        <v>110.61</v>
      </c>
      <c r="F17" s="3">
        <v>111.12</v>
      </c>
      <c r="G17" s="3">
        <v>-0.65</v>
      </c>
      <c r="H17" s="6">
        <v>-0.0058</v>
      </c>
      <c r="I17" s="15">
        <v>81588.0</v>
      </c>
      <c r="J17" s="15">
        <v>157790.0</v>
      </c>
    </row>
    <row r="18">
      <c r="A18" s="26">
        <v>114013.0</v>
      </c>
      <c r="B18" s="5">
        <f t="shared" si="1"/>
        <v>41613</v>
      </c>
      <c r="C18" s="3">
        <v>110.76</v>
      </c>
      <c r="D18" s="3">
        <v>111.42</v>
      </c>
      <c r="E18" s="3">
        <v>110.11</v>
      </c>
      <c r="F18" s="3">
        <v>110.3</v>
      </c>
      <c r="G18" s="3">
        <v>-0.82</v>
      </c>
      <c r="H18" s="6">
        <v>-0.0074</v>
      </c>
      <c r="I18" s="15">
        <v>67871.0</v>
      </c>
      <c r="J18" s="15">
        <v>163406.0</v>
      </c>
    </row>
    <row r="19">
      <c r="A19" s="29">
        <v>41593.0</v>
      </c>
      <c r="B19" s="5">
        <f t="shared" si="1"/>
        <v>41614</v>
      </c>
      <c r="C19" s="3">
        <v>110.31</v>
      </c>
      <c r="D19" s="3">
        <v>111.35</v>
      </c>
      <c r="E19" s="3">
        <v>110.28</v>
      </c>
      <c r="F19" s="3">
        <v>110.95</v>
      </c>
      <c r="G19" s="3">
        <v>0.65</v>
      </c>
      <c r="H19" s="3">
        <v>0.0059</v>
      </c>
      <c r="I19" s="15">
        <v>78640.0</v>
      </c>
      <c r="J19" s="15">
        <v>173845.0</v>
      </c>
    </row>
    <row r="20">
      <c r="A20" s="28">
        <v>107.54</v>
      </c>
      <c r="B20" s="5">
        <f t="shared" si="1"/>
        <v>41617</v>
      </c>
      <c r="C20" s="3">
        <v>110.93</v>
      </c>
      <c r="D20" s="3">
        <v>111.12</v>
      </c>
      <c r="E20" s="3">
        <v>108.58</v>
      </c>
      <c r="F20" s="3">
        <v>108.97</v>
      </c>
      <c r="G20" s="3">
        <v>-1.98</v>
      </c>
      <c r="H20" s="6">
        <v>-0.0178</v>
      </c>
      <c r="I20" s="15">
        <v>78638.0</v>
      </c>
      <c r="J20" s="15">
        <v>188714.0</v>
      </c>
    </row>
    <row r="21">
      <c r="A21" s="28">
        <v>107.72</v>
      </c>
      <c r="B21" s="13">
        <f t="shared" si="1"/>
        <v>41618</v>
      </c>
      <c r="C21" s="3">
        <v>109.01</v>
      </c>
      <c r="D21" s="3">
        <v>109.99</v>
      </c>
      <c r="E21" s="3">
        <v>108.27</v>
      </c>
      <c r="F21" s="3">
        <v>108.96</v>
      </c>
      <c r="G21" s="3">
        <v>-0.01</v>
      </c>
      <c r="H21" s="6">
        <v>-1.0E-4</v>
      </c>
      <c r="I21" s="15">
        <v>105742.0</v>
      </c>
      <c r="J21" s="15">
        <v>209147.0</v>
      </c>
    </row>
    <row r="22">
      <c r="A22" s="28">
        <v>106.88</v>
      </c>
      <c r="B22" s="13">
        <f t="shared" si="1"/>
        <v>41619</v>
      </c>
      <c r="C22" s="3">
        <v>108.96</v>
      </c>
      <c r="D22" s="3">
        <v>109.5</v>
      </c>
      <c r="E22" s="3">
        <v>108.3</v>
      </c>
      <c r="F22" s="3">
        <v>109.33</v>
      </c>
      <c r="G22" s="3">
        <v>0.37</v>
      </c>
      <c r="H22" s="3">
        <v>0.0034000000000000002</v>
      </c>
      <c r="I22" s="15">
        <v>71916.0</v>
      </c>
      <c r="J22" s="15">
        <v>223286.0</v>
      </c>
    </row>
    <row r="23">
      <c r="A23" s="28">
        <v>107.68</v>
      </c>
      <c r="B23" s="13">
        <f t="shared" si="1"/>
        <v>41620</v>
      </c>
      <c r="C23" s="3">
        <v>109.33</v>
      </c>
      <c r="D23" s="3">
        <v>109.59</v>
      </c>
      <c r="E23" s="3">
        <v>107.96</v>
      </c>
      <c r="F23" s="3">
        <v>108.18</v>
      </c>
      <c r="G23" s="3">
        <v>-1.15</v>
      </c>
      <c r="H23" s="6">
        <v>-0.0105</v>
      </c>
      <c r="I23" s="15">
        <v>81419.0</v>
      </c>
      <c r="J23" s="15">
        <v>234042.0</v>
      </c>
    </row>
    <row r="24">
      <c r="A24" s="25">
        <f>+0.2</f>
        <v>0.2</v>
      </c>
      <c r="B24" s="13">
        <f t="shared" si="1"/>
        <v>41621</v>
      </c>
      <c r="C24" s="3">
        <v>108.06</v>
      </c>
      <c r="D24" s="3">
        <v>108.38</v>
      </c>
      <c r="E24" s="3">
        <v>107.38</v>
      </c>
      <c r="F24" s="3">
        <v>108.07</v>
      </c>
      <c r="G24" s="3">
        <v>-0.11</v>
      </c>
      <c r="H24" s="6">
        <v>-0.001</v>
      </c>
      <c r="I24" s="15">
        <v>69308.0</v>
      </c>
      <c r="J24" s="15">
        <v>232617.0</v>
      </c>
    </row>
    <row r="25">
      <c r="A25" s="25">
        <f>+0.19%</f>
        <v>0.0019</v>
      </c>
      <c r="B25" s="13">
        <f t="shared" si="1"/>
        <v>41624</v>
      </c>
      <c r="C25" s="3">
        <v>108.3</v>
      </c>
      <c r="D25" s="3">
        <v>110.07</v>
      </c>
      <c r="E25" s="3">
        <v>108.23</v>
      </c>
      <c r="F25" s="3">
        <v>109.09</v>
      </c>
      <c r="G25" s="3">
        <v>1.02</v>
      </c>
      <c r="H25" s="3">
        <v>0.009399999999999999</v>
      </c>
      <c r="I25" s="15">
        <v>70471.0</v>
      </c>
      <c r="J25" s="15">
        <v>232014.0</v>
      </c>
    </row>
    <row r="26">
      <c r="A26" s="26">
        <v>55269.0</v>
      </c>
      <c r="B26" s="13">
        <f t="shared" si="1"/>
        <v>41625</v>
      </c>
      <c r="C26" s="3">
        <v>108.91</v>
      </c>
      <c r="D26" s="3">
        <v>109.09</v>
      </c>
      <c r="E26" s="3">
        <v>107.97</v>
      </c>
      <c r="F26" s="3">
        <v>108.22</v>
      </c>
      <c r="G26" s="3">
        <v>-0.87</v>
      </c>
      <c r="H26" s="6">
        <v>-0.008</v>
      </c>
      <c r="I26" s="15">
        <v>72945.0</v>
      </c>
      <c r="J26" s="15">
        <v>235518.0</v>
      </c>
    </row>
    <row r="27">
      <c r="A27" s="26">
        <v>113203.0</v>
      </c>
      <c r="B27" s="13">
        <f t="shared" si="1"/>
        <v>41626</v>
      </c>
      <c r="C27" s="3">
        <v>108.21</v>
      </c>
      <c r="D27" s="3">
        <v>109.47</v>
      </c>
      <c r="E27" s="3">
        <v>107.61</v>
      </c>
      <c r="F27" s="3">
        <v>109.33</v>
      </c>
      <c r="G27" s="3">
        <v>1.11</v>
      </c>
      <c r="H27" s="3">
        <v>0.0103</v>
      </c>
      <c r="I27" s="15">
        <v>87396.0</v>
      </c>
      <c r="J27" s="15">
        <v>235949.0</v>
      </c>
    </row>
    <row r="28">
      <c r="A28" s="29">
        <v>41596.0</v>
      </c>
      <c r="B28" s="13">
        <f t="shared" si="1"/>
        <v>41627</v>
      </c>
      <c r="C28" s="3">
        <v>108.9</v>
      </c>
      <c r="D28" s="3">
        <v>110.2</v>
      </c>
      <c r="E28" s="3">
        <v>108.87</v>
      </c>
      <c r="F28" s="3">
        <v>109.95</v>
      </c>
      <c r="G28" s="3">
        <v>0.62</v>
      </c>
      <c r="H28" s="3">
        <v>0.005699999999999999</v>
      </c>
      <c r="I28" s="15">
        <v>77393.0</v>
      </c>
      <c r="J28" s="15">
        <v>233292.0</v>
      </c>
    </row>
    <row r="29">
      <c r="A29" s="28">
        <v>107.66</v>
      </c>
      <c r="B29" s="13">
        <f t="shared" si="1"/>
        <v>41628</v>
      </c>
      <c r="C29" s="3">
        <v>109.72</v>
      </c>
      <c r="D29" s="3">
        <v>111.43</v>
      </c>
      <c r="E29" s="3">
        <v>109.52</v>
      </c>
      <c r="F29" s="3">
        <v>111.33</v>
      </c>
      <c r="G29" s="3">
        <v>1.38</v>
      </c>
      <c r="H29" s="3">
        <v>0.0126</v>
      </c>
      <c r="I29" s="15">
        <v>82601.0</v>
      </c>
      <c r="J29" s="15">
        <v>230219.0</v>
      </c>
    </row>
    <row r="30">
      <c r="A30" s="28">
        <v>107.93</v>
      </c>
      <c r="B30" s="13">
        <f t="shared" si="1"/>
        <v>41631</v>
      </c>
      <c r="C30" s="3">
        <v>111.22</v>
      </c>
      <c r="D30" s="3">
        <v>111.48</v>
      </c>
      <c r="E30" s="3">
        <v>110.82</v>
      </c>
      <c r="F30" s="3">
        <v>111.22</v>
      </c>
      <c r="G30" s="3">
        <v>-0.11</v>
      </c>
      <c r="H30" s="6">
        <v>-0.001</v>
      </c>
      <c r="I30" s="15">
        <v>66198.0</v>
      </c>
      <c r="J30" s="15">
        <v>222426.0</v>
      </c>
    </row>
    <row r="31">
      <c r="A31" s="28">
        <v>106.83</v>
      </c>
      <c r="B31" s="13">
        <f t="shared" si="1"/>
        <v>41632</v>
      </c>
      <c r="C31" s="3">
        <v>111.27</v>
      </c>
      <c r="D31" s="3">
        <v>111.73</v>
      </c>
      <c r="E31" s="3">
        <v>111.07</v>
      </c>
      <c r="F31" s="3">
        <v>111.56</v>
      </c>
      <c r="G31" s="3">
        <v>0.34</v>
      </c>
      <c r="H31" s="3">
        <v>0.0031</v>
      </c>
      <c r="I31" s="15">
        <v>27607.0</v>
      </c>
      <c r="J31" s="15">
        <v>220742.0</v>
      </c>
    </row>
    <row r="32">
      <c r="A32" s="28">
        <v>107.62</v>
      </c>
      <c r="B32" s="13">
        <f t="shared" si="1"/>
        <v>41634</v>
      </c>
      <c r="C32" s="3">
        <v>111.66</v>
      </c>
      <c r="D32" s="3">
        <v>111.75</v>
      </c>
      <c r="E32" s="3">
        <v>111.16</v>
      </c>
      <c r="F32" s="3">
        <v>111.65</v>
      </c>
      <c r="G32" s="3">
        <v>0.09</v>
      </c>
      <c r="H32" s="3">
        <v>8.0E-4</v>
      </c>
      <c r="I32" s="15">
        <v>19039.0</v>
      </c>
      <c r="J32" s="15">
        <v>221104.0</v>
      </c>
    </row>
    <row r="33">
      <c r="A33" s="21">
        <v>-0.06</v>
      </c>
      <c r="B33" s="13">
        <f t="shared" si="1"/>
        <v>41635</v>
      </c>
      <c r="C33" s="3">
        <v>111.66</v>
      </c>
      <c r="D33" s="3">
        <v>112.44</v>
      </c>
      <c r="E33" s="3">
        <v>111.17</v>
      </c>
      <c r="F33" s="3">
        <v>111.84</v>
      </c>
      <c r="G33" s="3">
        <v>0.19</v>
      </c>
      <c r="H33" s="3">
        <v>0.0017000000000000001</v>
      </c>
      <c r="I33" s="15">
        <v>62738.0</v>
      </c>
      <c r="J33" s="15">
        <v>226987.0</v>
      </c>
    </row>
    <row r="34">
      <c r="A34" s="22">
        <v>-6.0E-4</v>
      </c>
      <c r="B34" s="13">
        <f t="shared" si="1"/>
        <v>41638</v>
      </c>
      <c r="C34" s="3">
        <v>112.03</v>
      </c>
      <c r="D34" s="3">
        <v>112.3</v>
      </c>
      <c r="E34" s="3">
        <v>110.65</v>
      </c>
      <c r="F34" s="3">
        <v>110.96</v>
      </c>
      <c r="G34" s="3">
        <v>-0.88</v>
      </c>
      <c r="H34" s="6">
        <v>-0.0079</v>
      </c>
      <c r="I34" s="15">
        <v>57671.0</v>
      </c>
      <c r="J34" s="15">
        <v>228196.0</v>
      </c>
    </row>
    <row r="35">
      <c r="A35" s="24">
        <v>41142.0</v>
      </c>
      <c r="B35" s="13">
        <f t="shared" si="1"/>
        <v>41639</v>
      </c>
      <c r="C35" s="3">
        <v>111.02</v>
      </c>
      <c r="D35" s="3">
        <v>111.25</v>
      </c>
      <c r="E35" s="3">
        <v>110.15</v>
      </c>
      <c r="F35" s="3">
        <v>110.53</v>
      </c>
      <c r="G35" s="3">
        <v>-0.43</v>
      </c>
      <c r="H35" s="6">
        <v>-0.0039</v>
      </c>
      <c r="I35" s="15">
        <v>40007.0</v>
      </c>
      <c r="J35" s="15">
        <v>229161.0</v>
      </c>
    </row>
    <row r="36">
      <c r="A36" s="24">
        <v>117359.0</v>
      </c>
      <c r="B36" s="5">
        <f t="shared" si="1"/>
        <v>41641</v>
      </c>
      <c r="C36" s="3">
        <v>110.74</v>
      </c>
      <c r="D36" s="3">
        <v>111.07</v>
      </c>
      <c r="E36" s="3">
        <v>107.49</v>
      </c>
      <c r="F36" s="3">
        <v>107.6</v>
      </c>
      <c r="G36" s="3">
        <v>-2.93</v>
      </c>
      <c r="H36" s="6">
        <v>-0.0265</v>
      </c>
      <c r="I36" s="15">
        <v>122655.0</v>
      </c>
      <c r="J36" s="15">
        <v>232762.0</v>
      </c>
    </row>
    <row r="37">
      <c r="A37" s="30">
        <v>41597.0</v>
      </c>
      <c r="B37" s="5">
        <f t="shared" si="1"/>
        <v>41642</v>
      </c>
      <c r="C37" s="3">
        <v>107.68</v>
      </c>
      <c r="D37" s="3">
        <v>108.42</v>
      </c>
      <c r="E37" s="3">
        <v>106.44</v>
      </c>
      <c r="F37" s="3">
        <v>106.54</v>
      </c>
      <c r="G37" s="3">
        <v>-1.06</v>
      </c>
      <c r="H37" s="6">
        <v>-0.0099</v>
      </c>
      <c r="I37" s="15">
        <v>124282.0</v>
      </c>
      <c r="J37" s="15">
        <v>237889.0</v>
      </c>
    </row>
    <row r="38">
      <c r="A38" s="21">
        <v>107.48</v>
      </c>
      <c r="B38" s="5">
        <f t="shared" si="1"/>
        <v>41645</v>
      </c>
      <c r="C38" s="3">
        <v>106.47</v>
      </c>
      <c r="D38" s="3">
        <v>107.6</v>
      </c>
      <c r="E38" s="3">
        <v>106.28</v>
      </c>
      <c r="F38" s="3">
        <v>106.42</v>
      </c>
      <c r="G38" s="3">
        <v>-0.12</v>
      </c>
      <c r="H38" s="6">
        <v>-0.0011</v>
      </c>
      <c r="I38" s="15">
        <v>127583.0</v>
      </c>
      <c r="J38" s="15">
        <v>240214.0</v>
      </c>
    </row>
    <row r="39">
      <c r="A39" s="21">
        <v>107.73</v>
      </c>
      <c r="B39" s="5">
        <f t="shared" si="1"/>
        <v>41646</v>
      </c>
      <c r="C39" s="3">
        <v>106.73</v>
      </c>
      <c r="D39" s="3">
        <v>107.33</v>
      </c>
      <c r="E39" s="3">
        <v>106.56</v>
      </c>
      <c r="F39" s="3">
        <v>106.99</v>
      </c>
      <c r="G39" s="3">
        <v>0.57</v>
      </c>
      <c r="H39" s="3">
        <v>0.0054</v>
      </c>
      <c r="I39" s="15">
        <v>154506.0</v>
      </c>
      <c r="J39" s="15">
        <v>259687.0</v>
      </c>
    </row>
    <row r="40">
      <c r="A40" s="21">
        <v>106.1</v>
      </c>
      <c r="B40" s="5">
        <f t="shared" si="1"/>
        <v>41647</v>
      </c>
      <c r="C40" s="3">
        <v>107.08</v>
      </c>
      <c r="D40" s="3">
        <v>107.54</v>
      </c>
      <c r="E40" s="3">
        <v>106.6</v>
      </c>
      <c r="F40" s="3">
        <v>106.71</v>
      </c>
      <c r="G40" s="3">
        <v>-0.28</v>
      </c>
      <c r="H40" s="6">
        <v>-0.0026</v>
      </c>
      <c r="I40" s="15">
        <v>174751.0</v>
      </c>
      <c r="J40" s="15">
        <v>268785.0</v>
      </c>
    </row>
    <row r="41">
      <c r="A41" s="21">
        <v>106.18</v>
      </c>
      <c r="B41" s="5">
        <f t="shared" si="1"/>
        <v>41648</v>
      </c>
      <c r="C41" s="3">
        <v>106.83</v>
      </c>
      <c r="D41" s="3">
        <v>107.71</v>
      </c>
      <c r="E41" s="3">
        <v>105.7</v>
      </c>
      <c r="F41" s="3">
        <v>105.96</v>
      </c>
      <c r="G41" s="3">
        <v>-0.75</v>
      </c>
      <c r="H41" s="6">
        <v>-0.007</v>
      </c>
      <c r="I41" s="15">
        <v>180042.0</v>
      </c>
      <c r="J41" s="15">
        <v>259638.0</v>
      </c>
    </row>
    <row r="42">
      <c r="A42" s="21">
        <v>-1.44</v>
      </c>
      <c r="B42" s="5">
        <f t="shared" si="1"/>
        <v>41649</v>
      </c>
      <c r="C42" s="3">
        <v>105.91</v>
      </c>
      <c r="D42" s="3">
        <v>106.89</v>
      </c>
      <c r="E42" s="3">
        <v>105.5</v>
      </c>
      <c r="F42" s="3">
        <v>106.61</v>
      </c>
      <c r="G42" s="3">
        <v>0.65</v>
      </c>
      <c r="H42" s="3">
        <v>0.0060999999999999995</v>
      </c>
      <c r="I42" s="15">
        <v>233482.0</v>
      </c>
      <c r="J42" s="15">
        <v>264514.0</v>
      </c>
    </row>
    <row r="43">
      <c r="A43" s="22">
        <v>-0.0134</v>
      </c>
      <c r="B43" s="5">
        <f t="shared" si="1"/>
        <v>41652</v>
      </c>
      <c r="C43" s="3">
        <v>106.61</v>
      </c>
      <c r="D43" s="3">
        <v>106.96</v>
      </c>
      <c r="E43" s="3">
        <v>105.63</v>
      </c>
      <c r="F43" s="3">
        <v>105.97</v>
      </c>
      <c r="G43" s="3">
        <v>-0.64</v>
      </c>
      <c r="H43" s="6">
        <v>-0.006</v>
      </c>
      <c r="I43" s="15">
        <v>212987.0</v>
      </c>
      <c r="J43" s="15">
        <v>248686.0</v>
      </c>
    </row>
    <row r="44">
      <c r="A44" s="24">
        <v>65978.0</v>
      </c>
      <c r="B44" s="5">
        <f t="shared" si="1"/>
        <v>41653</v>
      </c>
      <c r="C44" s="3">
        <v>105.87</v>
      </c>
      <c r="D44" s="3">
        <v>106.3</v>
      </c>
      <c r="E44" s="3">
        <v>105.22</v>
      </c>
      <c r="F44" s="3">
        <v>105.6</v>
      </c>
      <c r="G44" s="3">
        <v>-0.37</v>
      </c>
      <c r="H44" s="6">
        <v>-0.0035</v>
      </c>
      <c r="I44" s="15">
        <v>228576.0</v>
      </c>
      <c r="J44" s="15">
        <v>251707.0</v>
      </c>
    </row>
    <row r="45">
      <c r="A45" s="24">
        <v>124370.0</v>
      </c>
      <c r="B45" s="5">
        <f t="shared" si="1"/>
        <v>41654</v>
      </c>
      <c r="C45" s="3">
        <v>105.27</v>
      </c>
      <c r="D45" s="3">
        <v>106.72</v>
      </c>
      <c r="E45" s="3">
        <v>105.06</v>
      </c>
      <c r="F45" s="3">
        <v>106.27</v>
      </c>
      <c r="G45" s="3">
        <v>0.67</v>
      </c>
      <c r="H45" s="3">
        <v>0.0063</v>
      </c>
      <c r="I45" s="15">
        <v>245424.0</v>
      </c>
      <c r="J45" s="15">
        <v>264580.0</v>
      </c>
    </row>
    <row r="46">
      <c r="A46" s="30">
        <v>41598.0</v>
      </c>
      <c r="B46" s="5">
        <f t="shared" si="1"/>
        <v>41655</v>
      </c>
      <c r="C46" s="3">
        <v>106.11</v>
      </c>
      <c r="D46" s="3">
        <v>106.4</v>
      </c>
      <c r="E46" s="3">
        <v>105.46</v>
      </c>
      <c r="F46" s="3">
        <v>105.75</v>
      </c>
      <c r="G46" s="3">
        <v>-0.52</v>
      </c>
      <c r="H46" s="6">
        <v>-0.0049</v>
      </c>
      <c r="I46" s="15">
        <v>231387.0</v>
      </c>
      <c r="J46" s="15">
        <v>261919.0</v>
      </c>
    </row>
    <row r="47">
      <c r="A47" s="21">
        <v>106.44</v>
      </c>
      <c r="B47" s="5">
        <f t="shared" si="1"/>
        <v>41656</v>
      </c>
      <c r="C47" s="3">
        <v>105.55</v>
      </c>
      <c r="D47" s="3">
        <v>106.95</v>
      </c>
      <c r="E47" s="3">
        <v>105.44</v>
      </c>
      <c r="F47" s="3">
        <v>106.48</v>
      </c>
      <c r="G47" s="3">
        <v>0.73</v>
      </c>
      <c r="H47" s="3">
        <v>0.0069</v>
      </c>
      <c r="I47" s="15">
        <v>198390.0</v>
      </c>
      <c r="J47" s="15">
        <v>255167.0</v>
      </c>
    </row>
    <row r="48">
      <c r="A48" s="21">
        <v>107.45</v>
      </c>
      <c r="B48" s="5">
        <f t="shared" si="1"/>
        <v>41659</v>
      </c>
      <c r="C48" s="3">
        <v>106.28</v>
      </c>
      <c r="D48" s="3">
        <v>106.65</v>
      </c>
      <c r="E48" s="3">
        <v>105.81</v>
      </c>
      <c r="F48" s="3">
        <v>106.35</v>
      </c>
      <c r="G48" s="3">
        <v>-0.13</v>
      </c>
      <c r="H48" s="6">
        <v>-0.0012</v>
      </c>
      <c r="I48" s="15">
        <v>103661.0</v>
      </c>
      <c r="J48" s="15">
        <v>255437.0</v>
      </c>
    </row>
    <row r="49">
      <c r="A49" s="21">
        <v>105.74</v>
      </c>
      <c r="B49" s="5">
        <f t="shared" si="1"/>
        <v>41660</v>
      </c>
      <c r="C49" s="3">
        <v>106.35</v>
      </c>
      <c r="D49" s="3">
        <v>108.0</v>
      </c>
      <c r="E49" s="3">
        <v>106.28</v>
      </c>
      <c r="F49" s="3">
        <v>106.73</v>
      </c>
      <c r="G49" s="3">
        <v>0.38</v>
      </c>
      <c r="H49" s="3">
        <v>0.0036</v>
      </c>
      <c r="I49" s="15">
        <v>254284.0</v>
      </c>
      <c r="J49" s="15">
        <v>250356.0</v>
      </c>
    </row>
    <row r="50">
      <c r="A50" s="21">
        <v>107.13</v>
      </c>
      <c r="B50" s="5">
        <f t="shared" si="1"/>
        <v>41661</v>
      </c>
      <c r="C50" s="3">
        <v>106.9</v>
      </c>
      <c r="D50" s="3">
        <v>108.33</v>
      </c>
      <c r="E50" s="3">
        <v>106.78</v>
      </c>
      <c r="F50" s="3">
        <v>108.27</v>
      </c>
      <c r="G50" s="3">
        <v>1.54</v>
      </c>
      <c r="H50" s="3">
        <v>0.0144</v>
      </c>
      <c r="I50" s="15">
        <v>183983.0</v>
      </c>
      <c r="J50" s="15">
        <v>250877.0</v>
      </c>
    </row>
    <row r="51">
      <c r="A51" s="25">
        <f>+0.95</f>
        <v>0.95</v>
      </c>
      <c r="B51" s="5">
        <f t="shared" si="1"/>
        <v>41662</v>
      </c>
      <c r="C51" s="3">
        <v>108.14</v>
      </c>
      <c r="D51" s="3">
        <v>108.28</v>
      </c>
      <c r="E51" s="3">
        <v>107.37</v>
      </c>
      <c r="F51" s="3">
        <v>107.58</v>
      </c>
      <c r="G51" s="3">
        <v>-0.69</v>
      </c>
      <c r="H51" s="6">
        <v>-0.0064</v>
      </c>
      <c r="I51" s="15">
        <v>241682.0</v>
      </c>
      <c r="J51" s="15">
        <v>252400.0</v>
      </c>
    </row>
    <row r="52">
      <c r="A52" s="25">
        <f>+0.89%</f>
        <v>0.0089</v>
      </c>
      <c r="B52" s="5">
        <f t="shared" si="1"/>
        <v>41663</v>
      </c>
      <c r="C52" s="3">
        <v>107.58</v>
      </c>
      <c r="D52" s="3">
        <v>108.03</v>
      </c>
      <c r="E52" s="3">
        <v>106.23</v>
      </c>
      <c r="F52" s="3">
        <v>107.88</v>
      </c>
      <c r="G52" s="3">
        <v>0.3</v>
      </c>
      <c r="H52" s="3">
        <v>0.0028000000000000004</v>
      </c>
      <c r="I52" s="15">
        <v>244558.0</v>
      </c>
      <c r="J52" s="15">
        <v>231516.0</v>
      </c>
    </row>
    <row r="53">
      <c r="A53" s="26">
        <v>49793.0</v>
      </c>
      <c r="B53" s="5">
        <f t="shared" si="1"/>
        <v>41666</v>
      </c>
      <c r="C53" s="3">
        <v>107.91</v>
      </c>
      <c r="D53" s="3">
        <v>108.09</v>
      </c>
      <c r="E53" s="3">
        <v>106.45</v>
      </c>
      <c r="F53" s="3">
        <v>106.69</v>
      </c>
      <c r="G53" s="3">
        <v>-1.19</v>
      </c>
      <c r="H53" s="6">
        <v>-0.011</v>
      </c>
      <c r="I53" s="15">
        <v>203289.0</v>
      </c>
      <c r="J53" s="15">
        <v>228546.0</v>
      </c>
    </row>
    <row r="54">
      <c r="A54" s="26">
        <v>124856.0</v>
      </c>
      <c r="B54" s="5">
        <f t="shared" si="1"/>
        <v>41667</v>
      </c>
      <c r="C54" s="3">
        <v>106.86</v>
      </c>
      <c r="D54" s="3">
        <v>107.79</v>
      </c>
      <c r="E54" s="3">
        <v>106.76</v>
      </c>
      <c r="F54" s="3">
        <v>107.41</v>
      </c>
      <c r="G54" s="3">
        <v>0.72</v>
      </c>
      <c r="H54" s="3">
        <v>0.0067</v>
      </c>
      <c r="I54" s="15">
        <v>188291.0</v>
      </c>
      <c r="J54" s="15">
        <v>219216.0</v>
      </c>
    </row>
    <row r="55">
      <c r="A55" s="29">
        <v>41599.0</v>
      </c>
      <c r="B55" s="5">
        <f t="shared" si="1"/>
        <v>41668</v>
      </c>
      <c r="C55" s="3">
        <v>107.36</v>
      </c>
      <c r="D55" s="3">
        <v>108.05</v>
      </c>
      <c r="E55" s="3">
        <v>106.93</v>
      </c>
      <c r="F55" s="3">
        <v>107.85</v>
      </c>
      <c r="G55" s="3">
        <v>0.44</v>
      </c>
      <c r="H55" s="3">
        <v>0.0040999999999999995</v>
      </c>
      <c r="I55" s="15">
        <v>207001.0</v>
      </c>
      <c r="J55" s="15">
        <v>206865.0</v>
      </c>
    </row>
    <row r="56">
      <c r="A56" s="28">
        <v>106.86</v>
      </c>
      <c r="B56" s="5">
        <f t="shared" si="1"/>
        <v>41669</v>
      </c>
      <c r="C56" s="3">
        <v>107.85</v>
      </c>
      <c r="D56" s="3">
        <v>108.4</v>
      </c>
      <c r="E56" s="3">
        <v>107.65</v>
      </c>
      <c r="F56" s="3">
        <v>107.95</v>
      </c>
      <c r="G56" s="3">
        <v>0.1</v>
      </c>
      <c r="H56" s="3">
        <v>9.0E-4</v>
      </c>
      <c r="I56" s="15">
        <v>188523.0</v>
      </c>
      <c r="J56" s="15">
        <v>203213.0</v>
      </c>
    </row>
    <row r="57">
      <c r="A57" s="28">
        <v>109.19</v>
      </c>
      <c r="B57" s="5">
        <f t="shared" si="1"/>
        <v>41670</v>
      </c>
      <c r="C57" s="3">
        <v>107.75</v>
      </c>
      <c r="D57" s="3">
        <v>107.94</v>
      </c>
      <c r="E57" s="3">
        <v>106.3</v>
      </c>
      <c r="F57" s="3">
        <v>106.4</v>
      </c>
      <c r="G57" s="3">
        <v>-1.55</v>
      </c>
      <c r="H57" s="6">
        <v>-0.0144</v>
      </c>
      <c r="I57" s="15">
        <v>231456.0</v>
      </c>
      <c r="J57" s="15">
        <v>197508.0</v>
      </c>
    </row>
    <row r="58">
      <c r="A58" s="28">
        <v>106.66</v>
      </c>
      <c r="B58" s="5">
        <f t="shared" si="1"/>
        <v>41673</v>
      </c>
      <c r="C58" s="3">
        <v>106.4</v>
      </c>
      <c r="D58" s="3">
        <v>106.72</v>
      </c>
      <c r="E58" s="3">
        <v>105.4</v>
      </c>
      <c r="F58" s="3">
        <v>106.04</v>
      </c>
      <c r="G58" s="3">
        <v>-0.36</v>
      </c>
      <c r="H58" s="6">
        <v>-0.0034</v>
      </c>
      <c r="I58" s="15">
        <v>264731.0</v>
      </c>
      <c r="J58" s="15">
        <v>182628.0</v>
      </c>
    </row>
    <row r="59">
      <c r="A59" s="28">
        <v>109.02</v>
      </c>
      <c r="B59" s="5">
        <f t="shared" si="1"/>
        <v>41674</v>
      </c>
      <c r="C59" s="3">
        <v>105.85</v>
      </c>
      <c r="D59" s="3">
        <v>106.23</v>
      </c>
      <c r="E59" s="3">
        <v>105.49</v>
      </c>
      <c r="F59" s="3">
        <v>105.78</v>
      </c>
      <c r="G59" s="3">
        <v>-0.26</v>
      </c>
      <c r="H59" s="6">
        <v>-0.0025</v>
      </c>
      <c r="I59" s="15">
        <v>186442.0</v>
      </c>
      <c r="J59" s="15">
        <v>172179.0</v>
      </c>
    </row>
    <row r="60">
      <c r="A60" s="25">
        <f>+1.89</f>
        <v>1.89</v>
      </c>
      <c r="B60" s="5">
        <f t="shared" si="1"/>
        <v>41675</v>
      </c>
      <c r="C60" s="3">
        <v>106.09</v>
      </c>
      <c r="D60" s="3">
        <v>106.44</v>
      </c>
      <c r="E60" s="3">
        <v>105.58</v>
      </c>
      <c r="F60" s="3">
        <v>106.25</v>
      </c>
      <c r="G60" s="3">
        <v>0.47</v>
      </c>
      <c r="H60" s="3">
        <v>0.0044</v>
      </c>
      <c r="I60" s="15">
        <v>193780.0</v>
      </c>
      <c r="J60" s="15">
        <v>157060.0</v>
      </c>
    </row>
    <row r="61">
      <c r="A61" s="25">
        <f>+1.76%</f>
        <v>0.0176</v>
      </c>
      <c r="B61" s="5">
        <f t="shared" si="1"/>
        <v>41676</v>
      </c>
      <c r="C61" s="3">
        <v>106.28</v>
      </c>
      <c r="D61" s="3">
        <v>107.48</v>
      </c>
      <c r="E61" s="3">
        <v>106.15</v>
      </c>
      <c r="F61" s="3">
        <v>107.19</v>
      </c>
      <c r="G61" s="3">
        <v>0.94</v>
      </c>
      <c r="H61" s="3">
        <v>0.0088</v>
      </c>
      <c r="I61" s="15">
        <v>205076.0</v>
      </c>
      <c r="J61" s="15">
        <v>142927.0</v>
      </c>
    </row>
    <row r="62">
      <c r="A62" s="26">
        <v>74882.0</v>
      </c>
      <c r="B62" s="5">
        <f t="shared" si="1"/>
        <v>41677</v>
      </c>
      <c r="C62" s="3">
        <v>107.32</v>
      </c>
      <c r="D62" s="3">
        <v>109.74</v>
      </c>
      <c r="E62" s="3">
        <v>106.88</v>
      </c>
      <c r="F62" s="3">
        <v>109.57</v>
      </c>
      <c r="G62" s="3">
        <v>2.38</v>
      </c>
      <c r="H62" s="3">
        <v>0.0222</v>
      </c>
      <c r="I62" s="15">
        <v>215633.0</v>
      </c>
      <c r="J62" s="15">
        <v>126845.0</v>
      </c>
    </row>
    <row r="63">
      <c r="A63" s="26">
        <v>129980.0</v>
      </c>
      <c r="B63" s="5">
        <f t="shared" si="1"/>
        <v>41680</v>
      </c>
      <c r="C63" s="3">
        <v>109.75</v>
      </c>
      <c r="D63" s="3">
        <v>109.75</v>
      </c>
      <c r="E63" s="3">
        <v>108.4</v>
      </c>
      <c r="F63" s="3">
        <v>108.63</v>
      </c>
      <c r="G63" s="3">
        <v>-0.94</v>
      </c>
      <c r="H63" s="6">
        <v>-0.0086</v>
      </c>
      <c r="I63" s="15">
        <v>162655.0</v>
      </c>
      <c r="J63" s="15">
        <v>98748.0</v>
      </c>
    </row>
    <row r="64">
      <c r="A64" s="29">
        <v>41600.0</v>
      </c>
      <c r="B64" s="5">
        <f t="shared" si="1"/>
        <v>41681</v>
      </c>
      <c r="C64" s="3">
        <v>108.52</v>
      </c>
      <c r="D64" s="3">
        <v>109.24</v>
      </c>
      <c r="E64" s="3">
        <v>108.47</v>
      </c>
      <c r="F64" s="3">
        <v>108.68</v>
      </c>
      <c r="G64" s="3">
        <v>0.05</v>
      </c>
      <c r="H64" s="3">
        <v>5.0E-4</v>
      </c>
      <c r="I64" s="15">
        <v>137264.0</v>
      </c>
      <c r="J64" s="15">
        <v>64983.0</v>
      </c>
    </row>
    <row r="65">
      <c r="A65" s="28">
        <v>109.04</v>
      </c>
      <c r="B65" s="5">
        <f t="shared" si="1"/>
        <v>41682</v>
      </c>
      <c r="C65" s="3">
        <v>108.78</v>
      </c>
      <c r="D65" s="3">
        <v>109.5</v>
      </c>
      <c r="E65" s="3">
        <v>108.47</v>
      </c>
      <c r="F65" s="3">
        <v>108.79</v>
      </c>
      <c r="G65" s="3">
        <v>0.11</v>
      </c>
      <c r="H65" s="3">
        <v>0.001</v>
      </c>
      <c r="I65" s="15">
        <v>105889.0</v>
      </c>
      <c r="J65" s="15">
        <v>29685.0</v>
      </c>
    </row>
    <row r="66">
      <c r="A66" s="28">
        <v>110.26</v>
      </c>
      <c r="B66" s="5">
        <f t="shared" si="1"/>
        <v>41683</v>
      </c>
      <c r="C66" s="3">
        <v>108.68</v>
      </c>
      <c r="D66" s="3">
        <v>108.84</v>
      </c>
      <c r="E66" s="3">
        <v>108.09</v>
      </c>
      <c r="F66" s="3">
        <v>108.73</v>
      </c>
      <c r="G66" s="3">
        <v>-0.06</v>
      </c>
      <c r="H66" s="6">
        <v>-6.0E-4</v>
      </c>
      <c r="I66" s="15">
        <v>18080.0</v>
      </c>
      <c r="J66" s="3"/>
    </row>
    <row r="67">
      <c r="A67" s="28">
        <v>108.58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110.05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+1.03</f>
        <v>1.03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+0.94%</f>
        <v>0.0094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56985.0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136386.0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9">
        <v>41603.0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108.38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110.57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107.25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110.0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-0.05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-5.0E-4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72762.0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134632.0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30">
        <v>41604.0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110.04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110.42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109.4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109.92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-0.08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-7.0E-4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52572.0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137941.0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30">
        <v>41605.0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109.91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110.73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109.66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110.42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+0.5</f>
        <v>0.5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+0.45%</f>
        <v>0.0045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44984.0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137045.0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9">
        <v>41606.0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110.51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110.63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109.81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110.07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-0.35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-0.0032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11046.0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137017.0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30">
        <v>41607.0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110.24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110.67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108.95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109.02</v>
      </c>
      <c r="B113" s="3" t="str">
        <f t="shared" si="1"/>
        <v/>
      </c>
    </row>
    <row r="114">
      <c r="A114" s="21">
        <v>-1.05</v>
      </c>
      <c r="B114" s="3" t="str">
        <f t="shared" si="1"/>
        <v>#REF!</v>
      </c>
    </row>
    <row r="115">
      <c r="A115" s="22">
        <v>-0.0095</v>
      </c>
      <c r="B115" s="3" t="str">
        <f t="shared" si="1"/>
        <v>#REF!</v>
      </c>
    </row>
    <row r="116">
      <c r="A116" s="24">
        <v>35894.0</v>
      </c>
      <c r="B116" s="3" t="str">
        <f t="shared" si="1"/>
        <v>#REF!</v>
      </c>
    </row>
    <row r="117">
      <c r="A117" s="24">
        <v>138935.0</v>
      </c>
      <c r="B117" s="3" t="str">
        <f t="shared" si="1"/>
        <v>#REF!</v>
      </c>
    </row>
    <row r="118">
      <c r="A118" s="23">
        <v>41610.0</v>
      </c>
      <c r="B118" s="3" t="str">
        <f t="shared" si="1"/>
        <v>#REF!</v>
      </c>
    </row>
    <row r="119">
      <c r="A119" s="21">
        <v>108.96</v>
      </c>
      <c r="B119" s="3" t="str">
        <f t="shared" si="1"/>
        <v>#REF!</v>
      </c>
    </row>
    <row r="120">
      <c r="A120" s="21">
        <v>111.55</v>
      </c>
      <c r="B120" s="3" t="str">
        <f t="shared" si="1"/>
        <v>#REF!</v>
      </c>
    </row>
    <row r="121">
      <c r="A121" s="21">
        <v>108.76</v>
      </c>
      <c r="B121" s="3" t="str">
        <f t="shared" si="1"/>
        <v>#REF!</v>
      </c>
    </row>
    <row r="122">
      <c r="A122" s="21">
        <v>110.71</v>
      </c>
      <c r="B122" s="3" t="str">
        <f t="shared" si="1"/>
        <v>#REF!</v>
      </c>
    </row>
    <row r="123">
      <c r="A123" s="25">
        <f>+1.69</f>
        <v>1.69</v>
      </c>
      <c r="B123" s="3" t="str">
        <f t="shared" si="1"/>
        <v>#REF!</v>
      </c>
    </row>
    <row r="124">
      <c r="A124" s="25">
        <f>+1.55%</f>
        <v>0.0155</v>
      </c>
      <c r="B124" s="3" t="str">
        <f t="shared" si="1"/>
        <v>#REF!</v>
      </c>
    </row>
    <row r="125">
      <c r="A125" s="26">
        <v>68448.0</v>
      </c>
      <c r="B125" s="3" t="str">
        <f t="shared" si="1"/>
        <v>#REF!</v>
      </c>
    </row>
    <row r="126">
      <c r="A126" s="26">
        <v>142580.0</v>
      </c>
      <c r="B126" s="3" t="str">
        <f t="shared" si="1"/>
        <v>#REF!</v>
      </c>
    </row>
    <row r="127">
      <c r="A127" s="27">
        <v>41611.0</v>
      </c>
      <c r="B127" s="3" t="str">
        <f t="shared" si="1"/>
        <v>#REF!</v>
      </c>
    </row>
    <row r="128">
      <c r="A128" s="28">
        <v>110.78</v>
      </c>
      <c r="B128" s="3" t="str">
        <f t="shared" si="1"/>
        <v>#REF!</v>
      </c>
    </row>
    <row r="129">
      <c r="A129" s="28">
        <v>112.06</v>
      </c>
      <c r="B129" s="3" t="str">
        <f t="shared" si="1"/>
        <v>#REF!</v>
      </c>
    </row>
    <row r="130">
      <c r="A130" s="28">
        <v>110.31</v>
      </c>
      <c r="B130" s="3" t="str">
        <f t="shared" si="1"/>
        <v>#REF!</v>
      </c>
    </row>
    <row r="131">
      <c r="A131" s="28">
        <v>111.77</v>
      </c>
      <c r="B131" s="3" t="str">
        <f t="shared" si="1"/>
        <v>#REF!</v>
      </c>
    </row>
    <row r="132">
      <c r="A132" s="25">
        <f>+1.06</f>
        <v>1.06</v>
      </c>
      <c r="B132" s="3" t="str">
        <f t="shared" si="1"/>
        <v>#REF!</v>
      </c>
    </row>
    <row r="133">
      <c r="A133" s="25">
        <f>+0.96%</f>
        <v>0.0096</v>
      </c>
      <c r="B133" s="3" t="str">
        <f t="shared" si="1"/>
        <v>#REF!</v>
      </c>
    </row>
    <row r="134">
      <c r="A134" s="26">
        <v>65259.0</v>
      </c>
      <c r="B134" s="3" t="str">
        <f t="shared" si="1"/>
        <v>#REF!</v>
      </c>
    </row>
    <row r="135">
      <c r="A135" s="26">
        <v>146688.0</v>
      </c>
      <c r="B135" s="3" t="str">
        <f t="shared" si="1"/>
        <v>#REF!</v>
      </c>
    </row>
    <row r="136">
      <c r="A136" s="27">
        <v>41612.0</v>
      </c>
      <c r="B136" s="3" t="str">
        <f t="shared" si="1"/>
        <v>#REF!</v>
      </c>
    </row>
    <row r="137">
      <c r="A137" s="28">
        <v>112.05</v>
      </c>
      <c r="B137" s="3" t="str">
        <f t="shared" si="1"/>
        <v>#REF!</v>
      </c>
    </row>
    <row r="138">
      <c r="A138" s="28">
        <v>112.11</v>
      </c>
      <c r="B138" s="3" t="str">
        <f t="shared" si="1"/>
        <v>#REF!</v>
      </c>
    </row>
    <row r="139">
      <c r="A139" s="28">
        <v>110.61</v>
      </c>
      <c r="B139" s="3" t="str">
        <f t="shared" si="1"/>
        <v>#REF!</v>
      </c>
    </row>
    <row r="140">
      <c r="A140" s="28">
        <v>111.12</v>
      </c>
      <c r="B140" s="3" t="str">
        <f t="shared" si="1"/>
        <v>#REF!</v>
      </c>
    </row>
    <row r="141">
      <c r="A141" s="21">
        <v>-0.65</v>
      </c>
      <c r="B141" s="3" t="str">
        <f t="shared" si="1"/>
        <v>#REF!</v>
      </c>
    </row>
    <row r="142">
      <c r="A142" s="22">
        <v>-0.0058</v>
      </c>
      <c r="B142" s="3" t="str">
        <f t="shared" si="1"/>
        <v>#REF!</v>
      </c>
    </row>
    <row r="143">
      <c r="A143" s="24">
        <v>81588.0</v>
      </c>
      <c r="B143" s="3" t="str">
        <f t="shared" si="1"/>
        <v>#REF!</v>
      </c>
    </row>
    <row r="144">
      <c r="A144" s="24">
        <v>157790.0</v>
      </c>
      <c r="B144" s="3" t="str">
        <f t="shared" si="1"/>
        <v>#REF!</v>
      </c>
    </row>
    <row r="145">
      <c r="A145" s="23">
        <v>41613.0</v>
      </c>
      <c r="B145" s="3" t="str">
        <f t="shared" si="1"/>
        <v>#REF!</v>
      </c>
    </row>
    <row r="146">
      <c r="A146" s="21">
        <v>110.76</v>
      </c>
      <c r="B146" s="3" t="str">
        <f t="shared" si="1"/>
        <v>#REF!</v>
      </c>
    </row>
    <row r="147">
      <c r="A147" s="21">
        <v>111.42</v>
      </c>
      <c r="B147" s="3" t="str">
        <f t="shared" si="1"/>
        <v>#REF!</v>
      </c>
    </row>
    <row r="148">
      <c r="A148" s="21">
        <v>110.11</v>
      </c>
      <c r="B148" s="3" t="str">
        <f t="shared" si="1"/>
        <v>#REF!</v>
      </c>
    </row>
    <row r="149">
      <c r="A149" s="21">
        <v>110.3</v>
      </c>
      <c r="B149" s="3" t="str">
        <f t="shared" si="1"/>
        <v>#REF!</v>
      </c>
    </row>
    <row r="150">
      <c r="A150" s="21">
        <v>-0.82</v>
      </c>
      <c r="B150" s="3" t="str">
        <f t="shared" si="1"/>
        <v>#REF!</v>
      </c>
    </row>
    <row r="151">
      <c r="A151" s="22">
        <v>-0.0074</v>
      </c>
      <c r="B151" s="3" t="str">
        <f t="shared" si="1"/>
        <v>#REF!</v>
      </c>
    </row>
    <row r="152">
      <c r="A152" s="24">
        <v>67871.0</v>
      </c>
      <c r="B152" s="3" t="str">
        <f t="shared" si="1"/>
        <v>#REF!</v>
      </c>
    </row>
    <row r="153">
      <c r="A153" s="24">
        <v>163406.0</v>
      </c>
      <c r="B153" s="3" t="str">
        <f t="shared" si="1"/>
        <v>#REF!</v>
      </c>
    </row>
    <row r="154">
      <c r="A154" s="23">
        <v>41614.0</v>
      </c>
      <c r="B154" s="3" t="str">
        <f t="shared" si="1"/>
        <v>#REF!</v>
      </c>
    </row>
    <row r="155">
      <c r="A155" s="21">
        <v>110.31</v>
      </c>
      <c r="B155" s="3" t="str">
        <f t="shared" si="1"/>
        <v>#REF!</v>
      </c>
    </row>
    <row r="156">
      <c r="A156" s="21">
        <v>111.35</v>
      </c>
      <c r="B156" s="3" t="str">
        <f t="shared" si="1"/>
        <v>#REF!</v>
      </c>
    </row>
    <row r="157">
      <c r="A157" s="21">
        <v>110.28</v>
      </c>
      <c r="B157" s="3" t="str">
        <f t="shared" si="1"/>
        <v>#REF!</v>
      </c>
    </row>
    <row r="158">
      <c r="A158" s="21">
        <v>110.95</v>
      </c>
      <c r="B158" s="3" t="str">
        <f t="shared" si="1"/>
        <v>#REF!</v>
      </c>
    </row>
    <row r="159">
      <c r="A159" s="25">
        <f>+0.65</f>
        <v>0.65</v>
      </c>
      <c r="B159" s="3" t="str">
        <f t="shared" si="1"/>
        <v>#REF!</v>
      </c>
    </row>
    <row r="160">
      <c r="A160" s="25">
        <f>+0.59%</f>
        <v>0.0059</v>
      </c>
      <c r="B160" s="3" t="str">
        <f t="shared" si="1"/>
        <v>#REF!</v>
      </c>
    </row>
    <row r="161">
      <c r="A161" s="26">
        <v>78640.0</v>
      </c>
      <c r="B161" s="3" t="str">
        <f t="shared" si="1"/>
        <v>#REF!</v>
      </c>
    </row>
    <row r="162">
      <c r="A162" s="26">
        <v>173845.0</v>
      </c>
      <c r="B162" s="3" t="str">
        <f t="shared" si="1"/>
        <v>#REF!</v>
      </c>
    </row>
    <row r="163">
      <c r="A163" s="27">
        <v>41617.0</v>
      </c>
      <c r="B163" s="3" t="str">
        <f t="shared" si="1"/>
        <v>#REF!</v>
      </c>
    </row>
    <row r="164">
      <c r="A164" s="28">
        <v>110.93</v>
      </c>
      <c r="B164" s="3" t="str">
        <f t="shared" si="1"/>
        <v>#REF!</v>
      </c>
    </row>
    <row r="165">
      <c r="A165" s="28">
        <v>111.12</v>
      </c>
      <c r="B165" s="3" t="str">
        <f t="shared" si="1"/>
        <v>#REF!</v>
      </c>
    </row>
    <row r="166">
      <c r="A166" s="28">
        <v>108.58</v>
      </c>
      <c r="B166" s="3" t="str">
        <f t="shared" si="1"/>
        <v>#REF!</v>
      </c>
    </row>
    <row r="167">
      <c r="A167" s="28">
        <v>108.97</v>
      </c>
      <c r="B167" s="3" t="str">
        <f t="shared" si="1"/>
        <v>#REF!</v>
      </c>
    </row>
    <row r="168">
      <c r="A168" s="21">
        <v>-1.98</v>
      </c>
      <c r="B168" s="3" t="str">
        <f t="shared" si="1"/>
        <v>#REF!</v>
      </c>
    </row>
    <row r="169">
      <c r="A169" s="22">
        <v>-0.0178</v>
      </c>
      <c r="B169" s="3" t="str">
        <f t="shared" si="1"/>
        <v>#REF!</v>
      </c>
    </row>
    <row r="170">
      <c r="A170" s="24">
        <v>78638.0</v>
      </c>
      <c r="B170" s="3" t="str">
        <f t="shared" si="1"/>
        <v>#REF!</v>
      </c>
    </row>
    <row r="171">
      <c r="A171" s="24">
        <v>188714.0</v>
      </c>
      <c r="B171" s="3" t="str">
        <f t="shared" si="1"/>
        <v>#REF!</v>
      </c>
    </row>
    <row r="172">
      <c r="A172" s="30">
        <v>41618.0</v>
      </c>
      <c r="B172" s="3" t="str">
        <f t="shared" si="1"/>
        <v>#REF!</v>
      </c>
    </row>
    <row r="173">
      <c r="A173" s="21">
        <v>109.01</v>
      </c>
      <c r="B173" s="3" t="str">
        <f t="shared" si="1"/>
        <v>#REF!</v>
      </c>
    </row>
    <row r="174">
      <c r="A174" s="21">
        <v>109.99</v>
      </c>
      <c r="B174" s="3" t="str">
        <f t="shared" si="1"/>
        <v>#REF!</v>
      </c>
    </row>
    <row r="175">
      <c r="A175" s="21">
        <v>108.27</v>
      </c>
      <c r="B175" s="3" t="str">
        <f t="shared" si="1"/>
        <v>#REF!</v>
      </c>
    </row>
    <row r="176">
      <c r="A176" s="21">
        <v>108.96</v>
      </c>
      <c r="B176" s="3" t="str">
        <f t="shared" si="1"/>
        <v>#REF!</v>
      </c>
    </row>
    <row r="177">
      <c r="A177" s="21">
        <v>-0.01</v>
      </c>
      <c r="B177" s="3" t="str">
        <f t="shared" si="1"/>
        <v>#REF!</v>
      </c>
    </row>
    <row r="178">
      <c r="A178" s="22">
        <v>-1.0E-4</v>
      </c>
      <c r="B178" s="3" t="str">
        <f t="shared" si="1"/>
        <v>#REF!</v>
      </c>
    </row>
    <row r="179">
      <c r="A179" s="24">
        <v>105742.0</v>
      </c>
      <c r="B179" s="3" t="str">
        <f t="shared" si="1"/>
        <v>#REF!</v>
      </c>
    </row>
    <row r="180">
      <c r="A180" s="24">
        <v>209147.0</v>
      </c>
      <c r="B180" s="3" t="str">
        <f t="shared" si="1"/>
        <v>#REF!</v>
      </c>
    </row>
    <row r="181">
      <c r="A181" s="30">
        <v>41619.0</v>
      </c>
      <c r="B181" s="3" t="str">
        <f t="shared" si="1"/>
        <v>#REF!</v>
      </c>
    </row>
    <row r="182">
      <c r="A182" s="21">
        <v>108.96</v>
      </c>
      <c r="B182" s="3" t="str">
        <f t="shared" si="1"/>
        <v>#REF!</v>
      </c>
    </row>
    <row r="183">
      <c r="A183" s="21">
        <v>109.5</v>
      </c>
      <c r="B183" s="3" t="str">
        <f t="shared" si="1"/>
        <v>#REF!</v>
      </c>
    </row>
    <row r="184">
      <c r="A184" s="21">
        <v>108.3</v>
      </c>
      <c r="B184" s="3" t="str">
        <f t="shared" si="1"/>
        <v>#REF!</v>
      </c>
    </row>
    <row r="185">
      <c r="A185" s="21">
        <v>109.33</v>
      </c>
      <c r="B185" s="3" t="str">
        <f t="shared" si="1"/>
        <v>#REF!</v>
      </c>
    </row>
    <row r="186">
      <c r="A186" s="25">
        <f>+0.37</f>
        <v>0.37</v>
      </c>
      <c r="B186" s="3" t="str">
        <f t="shared" si="1"/>
        <v>#REF!</v>
      </c>
    </row>
    <row r="187">
      <c r="A187" s="25">
        <f>+0.34%</f>
        <v>0.0034</v>
      </c>
      <c r="B187" s="3" t="str">
        <f t="shared" si="1"/>
        <v>#REF!</v>
      </c>
    </row>
    <row r="188">
      <c r="A188" s="26">
        <v>71916.0</v>
      </c>
      <c r="B188" s="3" t="str">
        <f t="shared" si="1"/>
        <v>#REF!</v>
      </c>
    </row>
    <row r="189">
      <c r="A189" s="26">
        <v>223286.0</v>
      </c>
      <c r="B189" s="3" t="str">
        <f t="shared" si="1"/>
        <v>#REF!</v>
      </c>
    </row>
    <row r="190">
      <c r="A190" s="29">
        <v>41620.0</v>
      </c>
      <c r="B190" s="3" t="str">
        <f t="shared" si="1"/>
        <v>#REF!</v>
      </c>
    </row>
    <row r="191">
      <c r="A191" s="28">
        <v>109.33</v>
      </c>
      <c r="B191" s="3" t="str">
        <f t="shared" si="1"/>
        <v>#REF!</v>
      </c>
    </row>
    <row r="192">
      <c r="A192" s="28">
        <v>109.59</v>
      </c>
      <c r="B192" s="3" t="str">
        <f t="shared" si="1"/>
        <v>#REF!</v>
      </c>
    </row>
    <row r="193">
      <c r="A193" s="28">
        <v>107.96</v>
      </c>
      <c r="B193" s="3" t="str">
        <f t="shared" si="1"/>
        <v>#REF!</v>
      </c>
    </row>
    <row r="194">
      <c r="A194" s="28">
        <v>108.18</v>
      </c>
      <c r="B194" s="3" t="str">
        <f t="shared" si="1"/>
        <v>#REF!</v>
      </c>
    </row>
    <row r="195">
      <c r="A195" s="21">
        <v>-1.15</v>
      </c>
      <c r="B195" s="3" t="str">
        <f t="shared" si="1"/>
        <v>#REF!</v>
      </c>
    </row>
    <row r="196">
      <c r="A196" s="22">
        <v>-0.0105</v>
      </c>
      <c r="B196" s="3" t="str">
        <f t="shared" si="1"/>
        <v>#REF!</v>
      </c>
    </row>
    <row r="197">
      <c r="A197" s="24">
        <v>81419.0</v>
      </c>
      <c r="B197" s="3" t="str">
        <f t="shared" si="1"/>
        <v>#REF!</v>
      </c>
    </row>
    <row r="198">
      <c r="A198" s="24">
        <v>234042.0</v>
      </c>
      <c r="B198" s="3" t="str">
        <f t="shared" si="1"/>
        <v>#REF!</v>
      </c>
    </row>
    <row r="199">
      <c r="A199" s="30">
        <v>41621.0</v>
      </c>
      <c r="B199" s="3" t="str">
        <f t="shared" si="1"/>
        <v>#REF!</v>
      </c>
    </row>
    <row r="200">
      <c r="A200" s="21">
        <v>108.06</v>
      </c>
      <c r="B200" s="3" t="str">
        <f t="shared" si="1"/>
        <v>#REF!</v>
      </c>
    </row>
    <row r="201">
      <c r="A201" s="21">
        <v>108.38</v>
      </c>
      <c r="B201" s="3" t="str">
        <f t="shared" si="1"/>
        <v>#REF!</v>
      </c>
    </row>
    <row r="202">
      <c r="A202" s="21">
        <v>107.38</v>
      </c>
      <c r="B202" s="3" t="str">
        <f t="shared" si="1"/>
        <v>#REF!</v>
      </c>
    </row>
    <row r="203">
      <c r="A203" s="21">
        <v>108.07</v>
      </c>
      <c r="B203" s="3" t="str">
        <f t="shared" si="1"/>
        <v>#REF!</v>
      </c>
    </row>
    <row r="204">
      <c r="A204" s="21">
        <v>-0.11</v>
      </c>
      <c r="B204" s="3" t="str">
        <f t="shared" si="1"/>
        <v>#REF!</v>
      </c>
    </row>
    <row r="205">
      <c r="A205" s="22">
        <v>-0.001</v>
      </c>
      <c r="B205" s="3" t="str">
        <f t="shared" si="1"/>
        <v>#REF!</v>
      </c>
    </row>
    <row r="206">
      <c r="A206" s="24">
        <v>69308.0</v>
      </c>
      <c r="B206" s="3" t="str">
        <f t="shared" si="1"/>
        <v>#REF!</v>
      </c>
    </row>
    <row r="207">
      <c r="A207" s="24">
        <v>232617.0</v>
      </c>
      <c r="B207" s="3" t="str">
        <f t="shared" si="1"/>
        <v>#REF!</v>
      </c>
    </row>
    <row r="208">
      <c r="A208" s="30">
        <v>41624.0</v>
      </c>
      <c r="B208" s="3" t="str">
        <f t="shared" si="1"/>
        <v>#REF!</v>
      </c>
    </row>
    <row r="209">
      <c r="A209" s="21">
        <v>108.3</v>
      </c>
      <c r="B209" s="3" t="str">
        <f t="shared" si="1"/>
        <v>#REF!</v>
      </c>
    </row>
    <row r="210">
      <c r="A210" s="21">
        <v>110.07</v>
      </c>
      <c r="B210" s="3" t="str">
        <f t="shared" si="1"/>
        <v>#REF!</v>
      </c>
    </row>
    <row r="211">
      <c r="A211" s="21">
        <v>108.23</v>
      </c>
      <c r="B211" s="3" t="str">
        <f t="shared" si="1"/>
        <v>#REF!</v>
      </c>
    </row>
    <row r="212">
      <c r="A212" s="21">
        <v>109.09</v>
      </c>
      <c r="B212" s="3" t="str">
        <f t="shared" si="1"/>
        <v>#REF!</v>
      </c>
    </row>
    <row r="213">
      <c r="A213" s="25">
        <f>+1.02</f>
        <v>1.02</v>
      </c>
      <c r="B213" s="3" t="str">
        <f t="shared" si="1"/>
        <v>#REF!</v>
      </c>
    </row>
    <row r="214">
      <c r="A214" s="25">
        <f>+0.94%</f>
        <v>0.0094</v>
      </c>
      <c r="B214" s="3" t="str">
        <f t="shared" si="1"/>
        <v>#REF!</v>
      </c>
    </row>
    <row r="215">
      <c r="A215" s="26">
        <v>70471.0</v>
      </c>
      <c r="B215" s="3" t="str">
        <f t="shared" si="1"/>
        <v>#REF!</v>
      </c>
    </row>
    <row r="216">
      <c r="A216" s="26">
        <v>232014.0</v>
      </c>
      <c r="B216" s="3" t="str">
        <f t="shared" si="1"/>
        <v>#REF!</v>
      </c>
    </row>
    <row r="217">
      <c r="A217" s="29">
        <v>41625.0</v>
      </c>
      <c r="B217" s="3" t="str">
        <f t="shared" si="1"/>
        <v>#REF!</v>
      </c>
    </row>
    <row r="218">
      <c r="A218" s="28">
        <v>108.91</v>
      </c>
      <c r="B218" s="3" t="str">
        <f t="shared" si="1"/>
        <v>#REF!</v>
      </c>
    </row>
    <row r="219">
      <c r="A219" s="28">
        <v>109.09</v>
      </c>
      <c r="B219" s="3" t="str">
        <f t="shared" si="1"/>
        <v>#REF!</v>
      </c>
    </row>
    <row r="220">
      <c r="A220" s="28">
        <v>107.97</v>
      </c>
      <c r="B220" s="3" t="str">
        <f t="shared" si="1"/>
        <v>#REF!</v>
      </c>
    </row>
    <row r="221">
      <c r="A221" s="28">
        <v>108.22</v>
      </c>
      <c r="B221" s="3" t="str">
        <f t="shared" si="1"/>
        <v>#REF!</v>
      </c>
    </row>
    <row r="222">
      <c r="A222" s="21">
        <v>-0.87</v>
      </c>
      <c r="B222" s="3" t="str">
        <f t="shared" si="1"/>
        <v>#REF!</v>
      </c>
    </row>
    <row r="223">
      <c r="A223" s="22">
        <v>-0.008</v>
      </c>
      <c r="B223" s="3" t="str">
        <f t="shared" si="1"/>
        <v>#REF!</v>
      </c>
    </row>
    <row r="224">
      <c r="A224" s="24">
        <v>72945.0</v>
      </c>
      <c r="B224" s="3" t="str">
        <f t="shared" si="1"/>
        <v>#REF!</v>
      </c>
    </row>
    <row r="225">
      <c r="A225" s="24">
        <v>235518.0</v>
      </c>
      <c r="B225" s="3" t="str">
        <f t="shared" si="1"/>
        <v>#REF!</v>
      </c>
    </row>
    <row r="226">
      <c r="A226" s="30">
        <v>41626.0</v>
      </c>
      <c r="B226" s="3" t="str">
        <f t="shared" si="1"/>
        <v>#REF!</v>
      </c>
    </row>
    <row r="227">
      <c r="A227" s="21">
        <v>108.21</v>
      </c>
      <c r="B227" s="3" t="str">
        <f t="shared" si="1"/>
        <v>#REF!</v>
      </c>
    </row>
    <row r="228">
      <c r="A228" s="21">
        <v>109.47</v>
      </c>
      <c r="B228" s="3" t="str">
        <f t="shared" si="1"/>
        <v>#REF!</v>
      </c>
    </row>
    <row r="229">
      <c r="A229" s="21">
        <v>107.61</v>
      </c>
      <c r="B229" s="3" t="str">
        <f t="shared" si="1"/>
        <v>#REF!</v>
      </c>
    </row>
    <row r="230">
      <c r="A230" s="21">
        <v>109.33</v>
      </c>
      <c r="B230" s="3" t="str">
        <f t="shared" si="1"/>
        <v>#REF!</v>
      </c>
    </row>
    <row r="231">
      <c r="A231" s="25">
        <f>+1.11</f>
        <v>1.11</v>
      </c>
      <c r="B231" s="3" t="str">
        <f t="shared" si="1"/>
        <v>#REF!</v>
      </c>
    </row>
    <row r="232">
      <c r="A232" s="25">
        <f>+1.03%</f>
        <v>0.0103</v>
      </c>
      <c r="B232" s="3" t="str">
        <f t="shared" si="1"/>
        <v>#REF!</v>
      </c>
    </row>
    <row r="233">
      <c r="A233" s="26">
        <v>87396.0</v>
      </c>
      <c r="B233" s="3" t="str">
        <f t="shared" si="1"/>
        <v>#REF!</v>
      </c>
    </row>
    <row r="234">
      <c r="A234" s="26">
        <v>235949.0</v>
      </c>
      <c r="B234" s="3" t="str">
        <f t="shared" si="1"/>
        <v>#REF!</v>
      </c>
    </row>
    <row r="235">
      <c r="A235" s="29">
        <v>41627.0</v>
      </c>
      <c r="B235" s="3" t="str">
        <f t="shared" si="1"/>
        <v>#REF!</v>
      </c>
    </row>
    <row r="236">
      <c r="A236" s="28">
        <v>108.9</v>
      </c>
      <c r="B236" s="3" t="str">
        <f t="shared" si="1"/>
        <v>#REF!</v>
      </c>
    </row>
    <row r="237">
      <c r="A237" s="28">
        <v>110.2</v>
      </c>
      <c r="B237" s="3" t="str">
        <f t="shared" si="1"/>
        <v>#REF!</v>
      </c>
    </row>
    <row r="238">
      <c r="A238" s="28">
        <v>108.87</v>
      </c>
      <c r="B238" s="3" t="str">
        <f t="shared" si="1"/>
        <v>#REF!</v>
      </c>
    </row>
    <row r="239">
      <c r="A239" s="28">
        <v>109.95</v>
      </c>
      <c r="B239" s="3" t="str">
        <f t="shared" si="1"/>
        <v>#REF!</v>
      </c>
    </row>
    <row r="240">
      <c r="A240" s="25">
        <f>+0.62</f>
        <v>0.62</v>
      </c>
      <c r="B240" s="3" t="str">
        <f t="shared" si="1"/>
        <v>#REF!</v>
      </c>
    </row>
    <row r="241">
      <c r="A241" s="25">
        <f>+0.57%</f>
        <v>0.0057</v>
      </c>
      <c r="B241" s="3" t="str">
        <f t="shared" si="1"/>
        <v>#REF!</v>
      </c>
    </row>
    <row r="242">
      <c r="A242" s="26">
        <v>77393.0</v>
      </c>
      <c r="B242" s="3" t="str">
        <f t="shared" si="1"/>
        <v>#REF!</v>
      </c>
    </row>
    <row r="243">
      <c r="A243" s="26">
        <v>233292.0</v>
      </c>
      <c r="B243" s="3" t="str">
        <f t="shared" si="1"/>
        <v>#REF!</v>
      </c>
    </row>
    <row r="244">
      <c r="A244" s="29">
        <v>41628.0</v>
      </c>
      <c r="B244" s="3" t="str">
        <f t="shared" si="1"/>
        <v>#REF!</v>
      </c>
    </row>
    <row r="245">
      <c r="A245" s="28">
        <v>109.72</v>
      </c>
      <c r="B245" s="3" t="str">
        <f t="shared" si="1"/>
        <v>#REF!</v>
      </c>
    </row>
    <row r="246">
      <c r="A246" s="28">
        <v>111.43</v>
      </c>
      <c r="B246" s="3" t="str">
        <f t="shared" si="1"/>
        <v>#REF!</v>
      </c>
    </row>
    <row r="247">
      <c r="A247" s="28">
        <v>109.52</v>
      </c>
      <c r="B247" s="3" t="str">
        <f t="shared" si="1"/>
        <v>#REF!</v>
      </c>
    </row>
    <row r="248">
      <c r="A248" s="28">
        <v>111.33</v>
      </c>
      <c r="B248" s="3" t="str">
        <f t="shared" si="1"/>
        <v>#REF!</v>
      </c>
    </row>
    <row r="249">
      <c r="A249" s="25">
        <f>+1.38</f>
        <v>1.38</v>
      </c>
      <c r="B249" s="3" t="str">
        <f t="shared" si="1"/>
        <v>#REF!</v>
      </c>
    </row>
    <row r="250">
      <c r="A250" s="25">
        <f>+1.26%</f>
        <v>0.0126</v>
      </c>
      <c r="B250" s="3" t="str">
        <f t="shared" si="1"/>
        <v>#REF!</v>
      </c>
    </row>
    <row r="251">
      <c r="A251" s="26">
        <v>82601.0</v>
      </c>
      <c r="B251" s="3" t="str">
        <f t="shared" si="1"/>
        <v>#REF!</v>
      </c>
    </row>
    <row r="252">
      <c r="A252" s="26">
        <v>230219.0</v>
      </c>
      <c r="B252" s="3" t="str">
        <f t="shared" si="1"/>
        <v>#REF!</v>
      </c>
    </row>
    <row r="253">
      <c r="A253" s="29">
        <v>41631.0</v>
      </c>
      <c r="B253" s="3" t="str">
        <f t="shared" si="1"/>
        <v>#REF!</v>
      </c>
    </row>
    <row r="254">
      <c r="A254" s="28">
        <v>111.22</v>
      </c>
      <c r="B254" s="3" t="str">
        <f t="shared" si="1"/>
        <v>#REF!</v>
      </c>
    </row>
    <row r="255">
      <c r="A255" s="28">
        <v>111.48</v>
      </c>
      <c r="B255" s="3" t="str">
        <f t="shared" si="1"/>
        <v>#REF!</v>
      </c>
    </row>
    <row r="256">
      <c r="A256" s="28">
        <v>110.82</v>
      </c>
      <c r="B256" s="3" t="str">
        <f t="shared" si="1"/>
        <v>#REF!</v>
      </c>
    </row>
    <row r="257">
      <c r="A257" s="28">
        <v>111.22</v>
      </c>
      <c r="B257" s="3" t="str">
        <f t="shared" si="1"/>
        <v>#REF!</v>
      </c>
    </row>
    <row r="258">
      <c r="A258" s="21">
        <v>-0.11</v>
      </c>
      <c r="B258" s="3" t="str">
        <f t="shared" si="1"/>
        <v>#REF!</v>
      </c>
    </row>
    <row r="259">
      <c r="A259" s="22">
        <v>-0.001</v>
      </c>
      <c r="B259" s="3" t="str">
        <f t="shared" si="1"/>
        <v>#REF!</v>
      </c>
    </row>
    <row r="260">
      <c r="A260" s="24">
        <v>66198.0</v>
      </c>
      <c r="B260" s="3" t="str">
        <f t="shared" si="1"/>
        <v>#REF!</v>
      </c>
    </row>
    <row r="261">
      <c r="A261" s="24">
        <v>222426.0</v>
      </c>
      <c r="B261" s="3" t="str">
        <f t="shared" si="1"/>
        <v>#REF!</v>
      </c>
    </row>
    <row r="262">
      <c r="A262" s="30">
        <v>41632.0</v>
      </c>
      <c r="B262" s="3" t="str">
        <f t="shared" si="1"/>
        <v>#REF!</v>
      </c>
    </row>
    <row r="263">
      <c r="A263" s="21">
        <v>111.27</v>
      </c>
      <c r="B263" s="3" t="str">
        <f t="shared" si="1"/>
        <v>#REF!</v>
      </c>
    </row>
    <row r="264">
      <c r="A264" s="21">
        <v>111.73</v>
      </c>
      <c r="B264" s="3" t="str">
        <f t="shared" si="1"/>
        <v>#REF!</v>
      </c>
    </row>
    <row r="265">
      <c r="A265" s="21">
        <v>111.07</v>
      </c>
      <c r="B265" s="3" t="str">
        <f t="shared" si="1"/>
        <v>#REF!</v>
      </c>
    </row>
    <row r="266">
      <c r="A266" s="21">
        <v>111.56</v>
      </c>
      <c r="B266" s="3" t="str">
        <f t="shared" si="1"/>
        <v>#REF!</v>
      </c>
    </row>
    <row r="267">
      <c r="A267" s="25">
        <f>+0.34</f>
        <v>0.34</v>
      </c>
      <c r="B267" s="3" t="str">
        <f t="shared" si="1"/>
        <v>#REF!</v>
      </c>
    </row>
    <row r="268">
      <c r="A268" s="25">
        <f>+0.31%</f>
        <v>0.0031</v>
      </c>
      <c r="B268" s="3" t="str">
        <f t="shared" si="1"/>
        <v>#REF!</v>
      </c>
    </row>
    <row r="269">
      <c r="A269" s="26">
        <v>27607.0</v>
      </c>
      <c r="B269" s="3" t="str">
        <f t="shared" si="1"/>
        <v>#REF!</v>
      </c>
    </row>
    <row r="270">
      <c r="A270" s="26">
        <v>220742.0</v>
      </c>
      <c r="B270" s="3" t="str">
        <f t="shared" si="1"/>
        <v>#REF!</v>
      </c>
    </row>
    <row r="271">
      <c r="A271" s="29">
        <v>41634.0</v>
      </c>
      <c r="B271" s="3" t="str">
        <f t="shared" si="1"/>
        <v>#REF!</v>
      </c>
    </row>
    <row r="272">
      <c r="A272" s="28">
        <v>111.66</v>
      </c>
      <c r="B272" s="3" t="str">
        <f t="shared" si="1"/>
        <v>#REF!</v>
      </c>
    </row>
    <row r="273">
      <c r="A273" s="28">
        <v>111.75</v>
      </c>
      <c r="B273" s="3" t="str">
        <f t="shared" si="1"/>
        <v>#REF!</v>
      </c>
    </row>
    <row r="274">
      <c r="A274" s="28">
        <v>111.16</v>
      </c>
      <c r="B274" s="3" t="str">
        <f t="shared" si="1"/>
        <v>#REF!</v>
      </c>
    </row>
    <row r="275">
      <c r="A275" s="28">
        <v>111.65</v>
      </c>
      <c r="B275" s="3" t="str">
        <f t="shared" si="1"/>
        <v>#REF!</v>
      </c>
    </row>
    <row r="276">
      <c r="A276" s="25">
        <f>+0.09</f>
        <v>0.09</v>
      </c>
      <c r="B276" s="3" t="str">
        <f t="shared" si="1"/>
        <v>#REF!</v>
      </c>
    </row>
    <row r="277">
      <c r="A277" s="25">
        <f>+0.08%</f>
        <v>0.0008</v>
      </c>
      <c r="B277" s="3" t="str">
        <f t="shared" si="1"/>
        <v>#REF!</v>
      </c>
    </row>
    <row r="278">
      <c r="A278" s="26">
        <v>19039.0</v>
      </c>
      <c r="B278" s="3" t="str">
        <f t="shared" si="1"/>
        <v>#REF!</v>
      </c>
    </row>
    <row r="279">
      <c r="A279" s="26">
        <v>221104.0</v>
      </c>
      <c r="B279" s="3" t="str">
        <f t="shared" si="1"/>
        <v>#REF!</v>
      </c>
    </row>
    <row r="280">
      <c r="A280" s="29">
        <v>41635.0</v>
      </c>
      <c r="B280" s="3" t="str">
        <f t="shared" si="1"/>
        <v>#REF!</v>
      </c>
    </row>
    <row r="281">
      <c r="A281" s="28">
        <v>111.66</v>
      </c>
      <c r="B281" s="3" t="str">
        <f t="shared" si="1"/>
        <v>#REF!</v>
      </c>
    </row>
    <row r="282">
      <c r="A282" s="28">
        <v>112.44</v>
      </c>
      <c r="B282" s="3" t="str">
        <f t="shared" si="1"/>
        <v>#REF!</v>
      </c>
    </row>
    <row r="283">
      <c r="A283" s="28">
        <v>111.17</v>
      </c>
      <c r="B283" s="3" t="str">
        <f t="shared" si="1"/>
        <v>#REF!</v>
      </c>
    </row>
    <row r="284">
      <c r="A284" s="28">
        <v>111.84</v>
      </c>
      <c r="B284" s="3" t="str">
        <f t="shared" si="1"/>
        <v>#REF!</v>
      </c>
    </row>
    <row r="285">
      <c r="A285" s="25">
        <f>+0.19</f>
        <v>0.19</v>
      </c>
      <c r="B285" s="3" t="str">
        <f t="shared" si="1"/>
        <v>#REF!</v>
      </c>
    </row>
    <row r="286">
      <c r="A286" s="25">
        <f>+0.17%</f>
        <v>0.0017</v>
      </c>
      <c r="B286" s="3" t="str">
        <f t="shared" si="1"/>
        <v>#REF!</v>
      </c>
    </row>
    <row r="287">
      <c r="A287" s="26">
        <v>62738.0</v>
      </c>
      <c r="B287" s="3" t="str">
        <f t="shared" si="1"/>
        <v>#REF!</v>
      </c>
    </row>
    <row r="288">
      <c r="A288" s="26">
        <v>226987.0</v>
      </c>
      <c r="B288" s="3" t="str">
        <f t="shared" si="1"/>
        <v>#REF!</v>
      </c>
    </row>
    <row r="289">
      <c r="A289" s="29">
        <v>41638.0</v>
      </c>
      <c r="B289" s="3" t="str">
        <f t="shared" si="1"/>
        <v>#REF!</v>
      </c>
    </row>
    <row r="290">
      <c r="A290" s="28">
        <v>112.03</v>
      </c>
      <c r="B290" s="3" t="str">
        <f t="shared" si="1"/>
        <v>#REF!</v>
      </c>
    </row>
    <row r="291">
      <c r="A291" s="28">
        <v>112.3</v>
      </c>
      <c r="B291" s="3" t="str">
        <f t="shared" si="1"/>
        <v>#REF!</v>
      </c>
    </row>
    <row r="292">
      <c r="A292" s="28">
        <v>110.65</v>
      </c>
      <c r="B292" s="3" t="str">
        <f t="shared" si="1"/>
        <v>#REF!</v>
      </c>
    </row>
    <row r="293">
      <c r="A293" s="28">
        <v>110.96</v>
      </c>
      <c r="B293" s="3" t="str">
        <f t="shared" si="1"/>
        <v>#REF!</v>
      </c>
    </row>
    <row r="294">
      <c r="A294" s="21">
        <v>-0.88</v>
      </c>
      <c r="B294" s="3" t="str">
        <f t="shared" si="1"/>
        <v>#REF!</v>
      </c>
    </row>
    <row r="295">
      <c r="A295" s="22">
        <v>-0.0079</v>
      </c>
      <c r="B295" s="3" t="str">
        <f t="shared" si="1"/>
        <v>#REF!</v>
      </c>
    </row>
    <row r="296">
      <c r="A296" s="24">
        <v>57671.0</v>
      </c>
      <c r="B296" s="3" t="str">
        <f t="shared" si="1"/>
        <v>#REF!</v>
      </c>
    </row>
    <row r="297">
      <c r="A297" s="24">
        <v>228196.0</v>
      </c>
      <c r="B297" s="3" t="str">
        <f t="shared" si="1"/>
        <v>#REF!</v>
      </c>
    </row>
    <row r="298">
      <c r="A298" s="30">
        <v>41639.0</v>
      </c>
      <c r="B298" s="3" t="str">
        <f t="shared" si="1"/>
        <v>#REF!</v>
      </c>
    </row>
    <row r="299">
      <c r="A299" s="21">
        <v>111.02</v>
      </c>
      <c r="B299" s="3" t="str">
        <f t="shared" si="1"/>
        <v>#REF!</v>
      </c>
    </row>
    <row r="300">
      <c r="A300" s="21">
        <v>111.25</v>
      </c>
      <c r="B300" s="3" t="str">
        <f t="shared" si="1"/>
        <v>#REF!</v>
      </c>
    </row>
    <row r="301">
      <c r="A301" s="21">
        <v>110.15</v>
      </c>
      <c r="B301" s="3" t="str">
        <f t="shared" si="1"/>
        <v>#REF!</v>
      </c>
    </row>
    <row r="302">
      <c r="A302" s="21">
        <v>110.53</v>
      </c>
      <c r="B302" s="3" t="str">
        <f t="shared" si="1"/>
        <v>#REF!</v>
      </c>
    </row>
    <row r="303">
      <c r="A303" s="21">
        <v>-0.43</v>
      </c>
      <c r="B303" s="3" t="str">
        <f t="shared" si="1"/>
        <v>#REF!</v>
      </c>
    </row>
    <row r="304">
      <c r="A304" s="22">
        <v>-0.0039</v>
      </c>
      <c r="B304" s="3" t="str">
        <f t="shared" si="1"/>
        <v>#REF!</v>
      </c>
    </row>
    <row r="305">
      <c r="A305" s="24">
        <v>40007.0</v>
      </c>
      <c r="B305" s="3" t="str">
        <f t="shared" si="1"/>
        <v>#REF!</v>
      </c>
    </row>
    <row r="306">
      <c r="A306" s="24">
        <v>229161.0</v>
      </c>
      <c r="B306" s="3" t="str">
        <f t="shared" si="1"/>
        <v>#REF!</v>
      </c>
    </row>
    <row r="307">
      <c r="A307" s="23">
        <v>41641.0</v>
      </c>
      <c r="B307" s="3" t="str">
        <f t="shared" si="1"/>
        <v>#REF!</v>
      </c>
    </row>
    <row r="308">
      <c r="A308" s="21">
        <v>110.74</v>
      </c>
      <c r="B308" s="3" t="str">
        <f t="shared" si="1"/>
        <v>#REF!</v>
      </c>
    </row>
    <row r="309">
      <c r="A309" s="21">
        <v>111.07</v>
      </c>
      <c r="B309" s="3" t="str">
        <f t="shared" si="1"/>
        <v>#REF!</v>
      </c>
    </row>
    <row r="310">
      <c r="A310" s="21">
        <v>107.49</v>
      </c>
      <c r="B310" s="3" t="str">
        <f t="shared" si="1"/>
        <v>#REF!</v>
      </c>
    </row>
    <row r="311">
      <c r="A311" s="21">
        <v>107.6</v>
      </c>
      <c r="B311" s="3" t="str">
        <f t="shared" si="1"/>
        <v>#REF!</v>
      </c>
    </row>
    <row r="312">
      <c r="A312" s="21">
        <v>-2.93</v>
      </c>
      <c r="B312" s="3" t="str">
        <f t="shared" si="1"/>
        <v>#REF!</v>
      </c>
    </row>
    <row r="313">
      <c r="A313" s="22">
        <v>-0.0265</v>
      </c>
      <c r="B313" s="3" t="str">
        <f t="shared" si="1"/>
        <v>#REF!</v>
      </c>
    </row>
    <row r="314">
      <c r="A314" s="24">
        <v>122655.0</v>
      </c>
      <c r="B314" s="3" t="str">
        <f t="shared" si="1"/>
        <v>#REF!</v>
      </c>
    </row>
    <row r="315">
      <c r="A315" s="24">
        <v>232762.0</v>
      </c>
      <c r="B315" s="3" t="str">
        <f t="shared" si="1"/>
        <v>#REF!</v>
      </c>
    </row>
    <row r="316">
      <c r="A316" s="23">
        <v>41642.0</v>
      </c>
      <c r="B316" s="3" t="str">
        <f t="shared" si="1"/>
        <v>#REF!</v>
      </c>
    </row>
    <row r="317">
      <c r="A317" s="21">
        <v>107.68</v>
      </c>
      <c r="B317" s="3" t="str">
        <f t="shared" si="1"/>
        <v>#REF!</v>
      </c>
    </row>
    <row r="318">
      <c r="A318" s="21">
        <v>108.42</v>
      </c>
      <c r="B318" s="3" t="str">
        <f t="shared" si="1"/>
        <v>#REF!</v>
      </c>
    </row>
    <row r="319">
      <c r="A319" s="21">
        <v>106.44</v>
      </c>
      <c r="B319" s="3" t="str">
        <f t="shared" si="1"/>
        <v>#REF!</v>
      </c>
    </row>
    <row r="320">
      <c r="A320" s="21">
        <v>106.54</v>
      </c>
      <c r="B320" s="3" t="str">
        <f t="shared" si="1"/>
        <v>#REF!</v>
      </c>
    </row>
    <row r="321">
      <c r="A321" s="21">
        <v>-1.06</v>
      </c>
      <c r="B321" s="3" t="str">
        <f t="shared" si="1"/>
        <v>#REF!</v>
      </c>
    </row>
    <row r="322">
      <c r="A322" s="22">
        <v>-0.0099</v>
      </c>
      <c r="B322" s="3" t="str">
        <f t="shared" si="1"/>
        <v>#REF!</v>
      </c>
    </row>
    <row r="323">
      <c r="A323" s="24">
        <v>124282.0</v>
      </c>
      <c r="B323" s="3" t="str">
        <f t="shared" si="1"/>
        <v>#REF!</v>
      </c>
    </row>
    <row r="324">
      <c r="A324" s="24">
        <v>237889.0</v>
      </c>
      <c r="B324" s="3" t="str">
        <f t="shared" si="1"/>
        <v>#REF!</v>
      </c>
    </row>
    <row r="325">
      <c r="A325" s="23">
        <v>41645.0</v>
      </c>
      <c r="B325" s="3" t="str">
        <f t="shared" si="1"/>
        <v>#REF!</v>
      </c>
    </row>
    <row r="326">
      <c r="A326" s="21">
        <v>106.47</v>
      </c>
      <c r="B326" s="3" t="str">
        <f t="shared" si="1"/>
        <v>#REF!</v>
      </c>
    </row>
    <row r="327">
      <c r="A327" s="21">
        <v>107.6</v>
      </c>
      <c r="B327" s="3" t="str">
        <f t="shared" si="1"/>
        <v>#REF!</v>
      </c>
    </row>
    <row r="328">
      <c r="A328" s="21">
        <v>106.28</v>
      </c>
      <c r="B328" s="3" t="str">
        <f t="shared" si="1"/>
        <v>#REF!</v>
      </c>
    </row>
    <row r="329">
      <c r="A329" s="21">
        <v>106.42</v>
      </c>
      <c r="B329" s="3" t="str">
        <f t="shared" si="1"/>
        <v>#REF!</v>
      </c>
    </row>
    <row r="330">
      <c r="A330" s="21">
        <v>-0.12</v>
      </c>
      <c r="B330" s="3" t="str">
        <f t="shared" si="1"/>
        <v>#REF!</v>
      </c>
    </row>
    <row r="331">
      <c r="A331" s="22">
        <v>-0.0011</v>
      </c>
      <c r="B331" s="3" t="str">
        <f t="shared" si="1"/>
        <v>#REF!</v>
      </c>
    </row>
    <row r="332">
      <c r="A332" s="24">
        <v>127583.0</v>
      </c>
      <c r="B332" s="3" t="str">
        <f t="shared" si="1"/>
        <v>#REF!</v>
      </c>
    </row>
    <row r="333">
      <c r="A333" s="24">
        <v>240214.0</v>
      </c>
      <c r="B333" s="3" t="str">
        <f t="shared" si="1"/>
        <v>#REF!</v>
      </c>
    </row>
    <row r="334">
      <c r="A334" s="23">
        <v>41646.0</v>
      </c>
      <c r="B334" s="3" t="str">
        <f t="shared" si="1"/>
        <v>#REF!</v>
      </c>
    </row>
    <row r="335">
      <c r="A335" s="21">
        <v>106.73</v>
      </c>
      <c r="B335" s="3" t="str">
        <f t="shared" si="1"/>
        <v>#REF!</v>
      </c>
    </row>
    <row r="336">
      <c r="A336" s="21">
        <v>107.33</v>
      </c>
      <c r="B336" s="3" t="str">
        <f t="shared" si="1"/>
        <v>#REF!</v>
      </c>
    </row>
    <row r="337">
      <c r="A337" s="21">
        <v>106.56</v>
      </c>
      <c r="B337" s="3" t="str">
        <f t="shared" si="1"/>
        <v>#REF!</v>
      </c>
    </row>
    <row r="338">
      <c r="A338" s="21">
        <v>106.99</v>
      </c>
      <c r="B338" s="3" t="str">
        <f t="shared" si="1"/>
        <v>#REF!</v>
      </c>
    </row>
    <row r="339">
      <c r="A339" s="25">
        <f>+0.57</f>
        <v>0.57</v>
      </c>
      <c r="B339" s="3" t="str">
        <f t="shared" si="1"/>
        <v>#REF!</v>
      </c>
    </row>
    <row r="340">
      <c r="A340" s="25">
        <f>+0.54%</f>
        <v>0.0054</v>
      </c>
      <c r="B340" s="3" t="str">
        <f t="shared" si="1"/>
        <v>#REF!</v>
      </c>
    </row>
    <row r="341">
      <c r="A341" s="26">
        <v>154506.0</v>
      </c>
      <c r="B341" s="3" t="str">
        <f t="shared" si="1"/>
        <v>#REF!</v>
      </c>
    </row>
    <row r="342">
      <c r="A342" s="26">
        <v>259687.0</v>
      </c>
      <c r="B342" s="3" t="str">
        <f t="shared" si="1"/>
        <v>#REF!</v>
      </c>
    </row>
    <row r="343">
      <c r="A343" s="27">
        <v>41647.0</v>
      </c>
      <c r="B343" s="3" t="str">
        <f t="shared" si="1"/>
        <v>#REF!</v>
      </c>
    </row>
    <row r="344">
      <c r="A344" s="28">
        <v>107.08</v>
      </c>
      <c r="B344" s="3" t="str">
        <f t="shared" si="1"/>
        <v>#REF!</v>
      </c>
    </row>
    <row r="345">
      <c r="A345" s="28">
        <v>107.54</v>
      </c>
      <c r="B345" s="3" t="str">
        <f t="shared" si="1"/>
        <v>#REF!</v>
      </c>
    </row>
    <row r="346">
      <c r="A346" s="28">
        <v>106.6</v>
      </c>
      <c r="B346" s="3" t="str">
        <f t="shared" si="1"/>
        <v>#REF!</v>
      </c>
    </row>
    <row r="347">
      <c r="A347" s="28">
        <v>106.71</v>
      </c>
      <c r="B347" s="3" t="str">
        <f t="shared" si="1"/>
        <v>#REF!</v>
      </c>
    </row>
    <row r="348">
      <c r="A348" s="21">
        <v>-0.28</v>
      </c>
      <c r="B348" s="3" t="str">
        <f t="shared" si="1"/>
        <v>#REF!</v>
      </c>
    </row>
    <row r="349">
      <c r="A349" s="22">
        <v>-0.0026</v>
      </c>
      <c r="B349" s="3" t="str">
        <f t="shared" si="1"/>
        <v>#REF!</v>
      </c>
    </row>
    <row r="350">
      <c r="A350" s="24">
        <v>174751.0</v>
      </c>
      <c r="B350" s="3" t="str">
        <f t="shared" si="1"/>
        <v>#REF!</v>
      </c>
    </row>
    <row r="351">
      <c r="A351" s="24">
        <v>268785.0</v>
      </c>
      <c r="B351" s="3" t="str">
        <f t="shared" si="1"/>
        <v>#REF!</v>
      </c>
    </row>
    <row r="352">
      <c r="A352" s="23">
        <v>41648.0</v>
      </c>
      <c r="B352" s="3" t="str">
        <f t="shared" si="1"/>
        <v>#REF!</v>
      </c>
    </row>
    <row r="353">
      <c r="A353" s="21">
        <v>106.83</v>
      </c>
      <c r="B353" s="3" t="str">
        <f t="shared" si="1"/>
        <v>#REF!</v>
      </c>
    </row>
    <row r="354">
      <c r="A354" s="21">
        <v>107.71</v>
      </c>
      <c r="B354" s="3" t="str">
        <f t="shared" si="1"/>
        <v>#REF!</v>
      </c>
    </row>
    <row r="355">
      <c r="A355" s="21">
        <v>105.7</v>
      </c>
      <c r="B355" s="3" t="str">
        <f t="shared" si="1"/>
        <v>#REF!</v>
      </c>
    </row>
    <row r="356">
      <c r="A356" s="21">
        <v>105.96</v>
      </c>
      <c r="B356" s="3" t="str">
        <f t="shared" si="1"/>
        <v>#REF!</v>
      </c>
    </row>
    <row r="357">
      <c r="A357" s="21">
        <v>-0.75</v>
      </c>
      <c r="B357" s="3" t="str">
        <f t="shared" si="1"/>
        <v>#REF!</v>
      </c>
    </row>
    <row r="358">
      <c r="A358" s="22">
        <v>-0.007</v>
      </c>
      <c r="B358" s="3" t="str">
        <f t="shared" si="1"/>
        <v>#REF!</v>
      </c>
    </row>
    <row r="359">
      <c r="A359" s="24">
        <v>180042.0</v>
      </c>
      <c r="B359" s="3" t="str">
        <f t="shared" si="1"/>
        <v>#REF!</v>
      </c>
    </row>
    <row r="360">
      <c r="A360" s="24">
        <v>259638.0</v>
      </c>
      <c r="B360" s="3" t="str">
        <f t="shared" si="1"/>
        <v>#REF!</v>
      </c>
    </row>
    <row r="361">
      <c r="A361" s="23">
        <v>41649.0</v>
      </c>
      <c r="B361" s="3" t="str">
        <f t="shared" si="1"/>
        <v>#REF!</v>
      </c>
    </row>
    <row r="362">
      <c r="A362" s="21">
        <v>105.91</v>
      </c>
      <c r="B362" s="3" t="str">
        <f t="shared" si="1"/>
        <v>#REF!</v>
      </c>
    </row>
    <row r="363">
      <c r="A363" s="21">
        <v>106.89</v>
      </c>
      <c r="B363" s="3" t="str">
        <f t="shared" si="1"/>
        <v>#REF!</v>
      </c>
    </row>
    <row r="364">
      <c r="A364" s="21">
        <v>105.5</v>
      </c>
      <c r="B364" s="3" t="str">
        <f t="shared" si="1"/>
        <v>#REF!</v>
      </c>
    </row>
    <row r="365">
      <c r="A365" s="21">
        <v>106.61</v>
      </c>
      <c r="B365" s="3" t="str">
        <f t="shared" si="1"/>
        <v>#REF!</v>
      </c>
    </row>
    <row r="366">
      <c r="A366" s="25">
        <f>+0.65</f>
        <v>0.65</v>
      </c>
      <c r="B366" s="3" t="str">
        <f t="shared" si="1"/>
        <v>#REF!</v>
      </c>
    </row>
    <row r="367">
      <c r="A367" s="25">
        <f>+0.61%</f>
        <v>0.0061</v>
      </c>
      <c r="B367" s="3" t="str">
        <f t="shared" si="1"/>
        <v>#REF!</v>
      </c>
    </row>
    <row r="368">
      <c r="A368" s="26">
        <v>233482.0</v>
      </c>
      <c r="B368" s="3" t="str">
        <f t="shared" si="1"/>
        <v>#REF!</v>
      </c>
    </row>
    <row r="369">
      <c r="A369" s="26">
        <v>264514.0</v>
      </c>
      <c r="B369" s="3" t="str">
        <f t="shared" si="1"/>
        <v>#REF!</v>
      </c>
    </row>
    <row r="370">
      <c r="A370" s="27">
        <v>41652.0</v>
      </c>
      <c r="B370" s="3" t="str">
        <f t="shared" si="1"/>
        <v>#REF!</v>
      </c>
    </row>
    <row r="371">
      <c r="A371" s="28">
        <v>106.61</v>
      </c>
      <c r="B371" s="3" t="str">
        <f t="shared" si="1"/>
        <v>#REF!</v>
      </c>
    </row>
    <row r="372">
      <c r="A372" s="28">
        <v>106.96</v>
      </c>
      <c r="B372" s="3" t="str">
        <f t="shared" si="1"/>
        <v>#REF!</v>
      </c>
    </row>
    <row r="373">
      <c r="A373" s="28">
        <v>105.63</v>
      </c>
      <c r="B373" s="3" t="str">
        <f t="shared" si="1"/>
        <v>#REF!</v>
      </c>
    </row>
    <row r="374">
      <c r="A374" s="28">
        <v>105.97</v>
      </c>
      <c r="B374" s="3" t="str">
        <f t="shared" si="1"/>
        <v>#REF!</v>
      </c>
    </row>
    <row r="375">
      <c r="A375" s="21">
        <v>-0.64</v>
      </c>
      <c r="B375" s="3" t="str">
        <f t="shared" si="1"/>
        <v>#REF!</v>
      </c>
    </row>
    <row r="376">
      <c r="A376" s="22">
        <v>-0.006</v>
      </c>
      <c r="B376" s="3" t="str">
        <f t="shared" si="1"/>
        <v>#REF!</v>
      </c>
    </row>
    <row r="377">
      <c r="A377" s="24">
        <v>212987.0</v>
      </c>
      <c r="B377" s="3" t="str">
        <f t="shared" si="1"/>
        <v>#REF!</v>
      </c>
    </row>
    <row r="378">
      <c r="A378" s="24">
        <v>248686.0</v>
      </c>
      <c r="B378" s="3" t="str">
        <f t="shared" si="1"/>
        <v>#REF!</v>
      </c>
    </row>
    <row r="379">
      <c r="A379" s="23">
        <v>41653.0</v>
      </c>
      <c r="B379" s="3" t="str">
        <f t="shared" si="1"/>
        <v>#REF!</v>
      </c>
    </row>
    <row r="380">
      <c r="A380" s="21">
        <v>105.87</v>
      </c>
      <c r="B380" s="3" t="str">
        <f t="shared" si="1"/>
        <v>#REF!</v>
      </c>
    </row>
    <row r="381">
      <c r="A381" s="21">
        <v>106.3</v>
      </c>
      <c r="B381" s="3" t="str">
        <f t="shared" si="1"/>
        <v>#REF!</v>
      </c>
    </row>
    <row r="382">
      <c r="A382" s="21">
        <v>105.22</v>
      </c>
      <c r="B382" s="3" t="str">
        <f t="shared" si="1"/>
        <v>#REF!</v>
      </c>
    </row>
    <row r="383">
      <c r="A383" s="21">
        <v>105.6</v>
      </c>
      <c r="B383" s="3" t="str">
        <f t="shared" si="1"/>
        <v>#REF!</v>
      </c>
    </row>
    <row r="384">
      <c r="A384" s="21">
        <v>-0.37</v>
      </c>
      <c r="B384" s="3" t="str">
        <f t="shared" si="1"/>
        <v>#REF!</v>
      </c>
    </row>
    <row r="385">
      <c r="A385" s="22">
        <v>-0.0035</v>
      </c>
      <c r="B385" s="3" t="str">
        <f t="shared" si="1"/>
        <v>#REF!</v>
      </c>
    </row>
    <row r="386">
      <c r="A386" s="24">
        <v>228576.0</v>
      </c>
      <c r="B386" s="3" t="str">
        <f t="shared" si="1"/>
        <v>#REF!</v>
      </c>
    </row>
    <row r="387">
      <c r="A387" s="24">
        <v>251707.0</v>
      </c>
      <c r="B387" s="3" t="str">
        <f t="shared" si="1"/>
        <v>#REF!</v>
      </c>
    </row>
    <row r="388">
      <c r="A388" s="23">
        <v>41654.0</v>
      </c>
      <c r="B388" s="3" t="str">
        <f t="shared" si="1"/>
        <v>#REF!</v>
      </c>
    </row>
    <row r="389">
      <c r="A389" s="21">
        <v>105.27</v>
      </c>
      <c r="B389" s="3" t="str">
        <f t="shared" si="1"/>
        <v>#REF!</v>
      </c>
    </row>
    <row r="390">
      <c r="A390" s="21">
        <v>106.72</v>
      </c>
      <c r="B390" s="3" t="str">
        <f t="shared" si="1"/>
        <v>#REF!</v>
      </c>
    </row>
    <row r="391">
      <c r="A391" s="21">
        <v>105.06</v>
      </c>
      <c r="B391" s="3" t="str">
        <f t="shared" si="1"/>
        <v>#REF!</v>
      </c>
    </row>
    <row r="392">
      <c r="A392" s="21">
        <v>106.27</v>
      </c>
      <c r="B392" s="3" t="str">
        <f t="shared" si="1"/>
        <v>#REF!</v>
      </c>
    </row>
    <row r="393">
      <c r="A393" s="25">
        <f>+0.67</f>
        <v>0.67</v>
      </c>
      <c r="B393" s="3" t="str">
        <f t="shared" si="1"/>
        <v>#REF!</v>
      </c>
    </row>
    <row r="394">
      <c r="A394" s="25">
        <f>+0.63%</f>
        <v>0.0063</v>
      </c>
      <c r="B394" s="3" t="str">
        <f t="shared" si="1"/>
        <v>#REF!</v>
      </c>
    </row>
    <row r="395">
      <c r="A395" s="26">
        <v>245424.0</v>
      </c>
      <c r="B395" s="3" t="str">
        <f t="shared" si="1"/>
        <v>#REF!</v>
      </c>
    </row>
    <row r="396">
      <c r="A396" s="26">
        <v>264580.0</v>
      </c>
      <c r="B396" s="3" t="str">
        <f t="shared" si="1"/>
        <v>#REF!</v>
      </c>
    </row>
    <row r="397">
      <c r="A397" s="27">
        <v>41655.0</v>
      </c>
      <c r="B397" s="3" t="str">
        <f t="shared" si="1"/>
        <v>#REF!</v>
      </c>
    </row>
    <row r="398">
      <c r="A398" s="28">
        <v>106.11</v>
      </c>
      <c r="B398" s="3" t="str">
        <f t="shared" si="1"/>
        <v>#REF!</v>
      </c>
    </row>
    <row r="399">
      <c r="A399" s="28">
        <v>106.4</v>
      </c>
      <c r="B399" s="3" t="str">
        <f t="shared" si="1"/>
        <v>#REF!</v>
      </c>
    </row>
    <row r="400">
      <c r="A400" s="28">
        <v>105.46</v>
      </c>
      <c r="B400" s="3" t="str">
        <f t="shared" si="1"/>
        <v>#REF!</v>
      </c>
    </row>
    <row r="401">
      <c r="A401" s="28">
        <v>105.75</v>
      </c>
      <c r="B401" s="3" t="str">
        <f t="shared" si="1"/>
        <v>#REF!</v>
      </c>
    </row>
    <row r="402">
      <c r="A402" s="21">
        <v>-0.52</v>
      </c>
      <c r="B402" s="3" t="str">
        <f t="shared" si="1"/>
        <v>#REF!</v>
      </c>
    </row>
    <row r="403">
      <c r="A403" s="22">
        <v>-0.0049</v>
      </c>
      <c r="B403" s="3" t="str">
        <f t="shared" si="1"/>
        <v>#REF!</v>
      </c>
    </row>
    <row r="404">
      <c r="A404" s="24">
        <v>231387.0</v>
      </c>
      <c r="B404" s="3" t="str">
        <f t="shared" si="1"/>
        <v>#REF!</v>
      </c>
    </row>
    <row r="405">
      <c r="A405" s="24">
        <v>261919.0</v>
      </c>
      <c r="B405" s="3" t="str">
        <f t="shared" si="1"/>
        <v>#REF!</v>
      </c>
    </row>
    <row r="406">
      <c r="A406" s="23">
        <v>41656.0</v>
      </c>
      <c r="B406" s="3" t="str">
        <f t="shared" si="1"/>
        <v>#REF!</v>
      </c>
    </row>
    <row r="407">
      <c r="A407" s="21">
        <v>105.55</v>
      </c>
      <c r="B407" s="3" t="str">
        <f t="shared" si="1"/>
        <v>#REF!</v>
      </c>
    </row>
    <row r="408">
      <c r="A408" s="21">
        <v>106.95</v>
      </c>
      <c r="B408" s="3" t="str">
        <f t="shared" si="1"/>
        <v>#REF!</v>
      </c>
    </row>
    <row r="409">
      <c r="A409" s="21">
        <v>105.44</v>
      </c>
      <c r="B409" s="3" t="str">
        <f t="shared" si="1"/>
        <v>#REF!</v>
      </c>
    </row>
    <row r="410">
      <c r="A410" s="21">
        <v>106.48</v>
      </c>
      <c r="B410" s="3" t="str">
        <f t="shared" si="1"/>
        <v>#REF!</v>
      </c>
    </row>
    <row r="411">
      <c r="A411" s="25">
        <f>+0.73</f>
        <v>0.73</v>
      </c>
      <c r="B411" s="3" t="str">
        <f t="shared" si="1"/>
        <v>#REF!</v>
      </c>
    </row>
    <row r="412">
      <c r="A412" s="25">
        <f>+0.69%</f>
        <v>0.0069</v>
      </c>
      <c r="B412" s="3" t="str">
        <f t="shared" si="1"/>
        <v>#REF!</v>
      </c>
    </row>
    <row r="413">
      <c r="A413" s="26">
        <v>198390.0</v>
      </c>
      <c r="B413" s="3" t="str">
        <f t="shared" si="1"/>
        <v>#REF!</v>
      </c>
    </row>
    <row r="414">
      <c r="A414" s="26">
        <v>255167.0</v>
      </c>
      <c r="B414" s="3" t="str">
        <f t="shared" si="1"/>
        <v>#REF!</v>
      </c>
    </row>
    <row r="415">
      <c r="A415" s="27">
        <v>41659.0</v>
      </c>
      <c r="B415" s="3" t="str">
        <f t="shared" si="1"/>
        <v>#REF!</v>
      </c>
    </row>
    <row r="416">
      <c r="A416" s="28">
        <v>106.28</v>
      </c>
      <c r="B416" s="3" t="str">
        <f t="shared" si="1"/>
        <v>#REF!</v>
      </c>
    </row>
    <row r="417">
      <c r="A417" s="28">
        <v>106.65</v>
      </c>
      <c r="B417" s="3" t="str">
        <f t="shared" si="1"/>
        <v>#REF!</v>
      </c>
    </row>
    <row r="418">
      <c r="A418" s="28">
        <v>105.81</v>
      </c>
      <c r="B418" s="3" t="str">
        <f t="shared" si="1"/>
        <v>#REF!</v>
      </c>
    </row>
    <row r="419">
      <c r="A419" s="28">
        <v>106.35</v>
      </c>
      <c r="B419" s="3" t="str">
        <f t="shared" si="1"/>
        <v>#REF!</v>
      </c>
    </row>
    <row r="420">
      <c r="A420" s="21">
        <v>-0.13</v>
      </c>
      <c r="B420" s="3" t="str">
        <f t="shared" si="1"/>
        <v>#REF!</v>
      </c>
    </row>
    <row r="421">
      <c r="A421" s="22">
        <v>-0.0012</v>
      </c>
      <c r="B421" s="3" t="str">
        <f t="shared" si="1"/>
        <v>#REF!</v>
      </c>
    </row>
    <row r="422">
      <c r="A422" s="24">
        <v>103661.0</v>
      </c>
      <c r="B422" s="3" t="str">
        <f t="shared" si="1"/>
        <v>#REF!</v>
      </c>
    </row>
    <row r="423">
      <c r="A423" s="24">
        <v>255437.0</v>
      </c>
      <c r="B423" s="3" t="str">
        <f t="shared" si="1"/>
        <v>#REF!</v>
      </c>
    </row>
    <row r="424">
      <c r="A424" s="23">
        <v>41660.0</v>
      </c>
      <c r="B424" s="3" t="str">
        <f t="shared" si="1"/>
        <v>#REF!</v>
      </c>
    </row>
    <row r="425">
      <c r="A425" s="21">
        <v>106.35</v>
      </c>
      <c r="B425" s="3" t="str">
        <f t="shared" si="1"/>
        <v>#REF!</v>
      </c>
    </row>
    <row r="426">
      <c r="A426" s="21">
        <v>108.0</v>
      </c>
      <c r="B426" s="3" t="str">
        <f t="shared" si="1"/>
        <v>#REF!</v>
      </c>
    </row>
    <row r="427">
      <c r="A427" s="21">
        <v>106.28</v>
      </c>
      <c r="B427" s="3" t="str">
        <f t="shared" si="1"/>
        <v>#REF!</v>
      </c>
    </row>
    <row r="428">
      <c r="A428" s="21">
        <v>106.73</v>
      </c>
      <c r="B428" s="3" t="str">
        <f t="shared" si="1"/>
        <v>#REF!</v>
      </c>
    </row>
    <row r="429">
      <c r="A429" s="25">
        <f>+0.38</f>
        <v>0.38</v>
      </c>
      <c r="B429" s="3" t="str">
        <f t="shared" si="1"/>
        <v>#REF!</v>
      </c>
    </row>
    <row r="430">
      <c r="A430" s="25">
        <f>+0.36%</f>
        <v>0.0036</v>
      </c>
      <c r="B430" s="3" t="str">
        <f t="shared" si="1"/>
        <v>#REF!</v>
      </c>
    </row>
    <row r="431">
      <c r="A431" s="26">
        <v>254284.0</v>
      </c>
      <c r="B431" s="3" t="str">
        <f t="shared" si="1"/>
        <v>#REF!</v>
      </c>
    </row>
    <row r="432">
      <c r="A432" s="26">
        <v>250356.0</v>
      </c>
      <c r="B432" s="3" t="str">
        <f t="shared" si="1"/>
        <v>#REF!</v>
      </c>
    </row>
    <row r="433">
      <c r="A433" s="27">
        <v>41661.0</v>
      </c>
      <c r="B433" s="3" t="str">
        <f t="shared" si="1"/>
        <v>#REF!</v>
      </c>
    </row>
    <row r="434">
      <c r="A434" s="28">
        <v>106.9</v>
      </c>
      <c r="B434" s="3" t="str">
        <f t="shared" si="1"/>
        <v>#REF!</v>
      </c>
    </row>
    <row r="435">
      <c r="A435" s="28">
        <v>108.33</v>
      </c>
      <c r="B435" s="3" t="str">
        <f t="shared" si="1"/>
        <v>#REF!</v>
      </c>
    </row>
    <row r="436">
      <c r="A436" s="28">
        <v>106.78</v>
      </c>
      <c r="B436" s="3" t="str">
        <f t="shared" si="1"/>
        <v>#REF!</v>
      </c>
    </row>
    <row r="437">
      <c r="A437" s="28">
        <v>108.27</v>
      </c>
      <c r="B437" s="3" t="str">
        <f t="shared" si="1"/>
        <v>#REF!</v>
      </c>
    </row>
    <row r="438">
      <c r="A438" s="25">
        <f>+1.54</f>
        <v>1.54</v>
      </c>
      <c r="B438" s="3" t="str">
        <f t="shared" si="1"/>
        <v>#REF!</v>
      </c>
    </row>
    <row r="439">
      <c r="A439" s="25">
        <f>+1.44%</f>
        <v>0.0144</v>
      </c>
      <c r="B439" s="3" t="str">
        <f t="shared" si="1"/>
        <v>#REF!</v>
      </c>
    </row>
    <row r="440">
      <c r="A440" s="26">
        <v>183983.0</v>
      </c>
      <c r="B440" s="3" t="str">
        <f t="shared" si="1"/>
        <v>#REF!</v>
      </c>
    </row>
    <row r="441">
      <c r="A441" s="26">
        <v>250877.0</v>
      </c>
      <c r="B441" s="3" t="str">
        <f t="shared" si="1"/>
        <v>#REF!</v>
      </c>
    </row>
    <row r="442">
      <c r="A442" s="27">
        <v>41662.0</v>
      </c>
      <c r="B442" s="3" t="str">
        <f t="shared" si="1"/>
        <v>#REF!</v>
      </c>
    </row>
    <row r="443">
      <c r="A443" s="28">
        <v>108.14</v>
      </c>
      <c r="B443" s="3" t="str">
        <f t="shared" si="1"/>
        <v>#REF!</v>
      </c>
    </row>
    <row r="444">
      <c r="A444" s="28">
        <v>108.28</v>
      </c>
      <c r="B444" s="3" t="str">
        <f t="shared" si="1"/>
        <v>#REF!</v>
      </c>
    </row>
    <row r="445">
      <c r="A445" s="28">
        <v>107.37</v>
      </c>
      <c r="B445" s="3" t="str">
        <f t="shared" si="1"/>
        <v>#REF!</v>
      </c>
    </row>
    <row r="446">
      <c r="A446" s="28">
        <v>107.58</v>
      </c>
      <c r="B446" s="3" t="str">
        <f t="shared" si="1"/>
        <v>#REF!</v>
      </c>
    </row>
    <row r="447">
      <c r="A447" s="21">
        <v>-0.69</v>
      </c>
      <c r="B447" s="3" t="str">
        <f t="shared" si="1"/>
        <v>#REF!</v>
      </c>
    </row>
    <row r="448">
      <c r="A448" s="22">
        <v>-0.0064</v>
      </c>
      <c r="B448" s="3" t="str">
        <f t="shared" si="1"/>
        <v>#REF!</v>
      </c>
    </row>
    <row r="449">
      <c r="A449" s="24">
        <v>241682.0</v>
      </c>
      <c r="B449" s="3" t="str">
        <f t="shared" si="1"/>
        <v>#REF!</v>
      </c>
    </row>
    <row r="450">
      <c r="A450" s="24">
        <v>252400.0</v>
      </c>
      <c r="B450" s="3" t="str">
        <f t="shared" si="1"/>
        <v>#REF!</v>
      </c>
    </row>
    <row r="451">
      <c r="A451" s="23">
        <v>41663.0</v>
      </c>
      <c r="B451" s="3" t="str">
        <f t="shared" si="1"/>
        <v>#REF!</v>
      </c>
    </row>
    <row r="452">
      <c r="A452" s="21">
        <v>107.58</v>
      </c>
      <c r="B452" s="3" t="str">
        <f t="shared" si="1"/>
        <v>#REF!</v>
      </c>
    </row>
    <row r="453">
      <c r="A453" s="21">
        <v>108.03</v>
      </c>
      <c r="B453" s="3" t="str">
        <f t="shared" si="1"/>
        <v>#REF!</v>
      </c>
    </row>
    <row r="454">
      <c r="A454" s="21">
        <v>106.23</v>
      </c>
      <c r="B454" s="3" t="str">
        <f t="shared" si="1"/>
        <v>#REF!</v>
      </c>
    </row>
    <row r="455">
      <c r="A455" s="21">
        <v>107.88</v>
      </c>
      <c r="B455" s="3" t="str">
        <f t="shared" si="1"/>
        <v>#REF!</v>
      </c>
    </row>
    <row r="456">
      <c r="A456" s="25">
        <f>+0.3</f>
        <v>0.3</v>
      </c>
      <c r="B456" s="3" t="str">
        <f t="shared" si="1"/>
        <v>#REF!</v>
      </c>
    </row>
    <row r="457">
      <c r="A457" s="25">
        <f>+0.28%</f>
        <v>0.0028</v>
      </c>
      <c r="B457" s="3" t="str">
        <f t="shared" si="1"/>
        <v>#REF!</v>
      </c>
    </row>
    <row r="458">
      <c r="A458" s="26">
        <v>244558.0</v>
      </c>
      <c r="B458" s="3" t="str">
        <f t="shared" si="1"/>
        <v>#REF!</v>
      </c>
    </row>
    <row r="459">
      <c r="A459" s="26">
        <v>231516.0</v>
      </c>
      <c r="B459" s="3" t="str">
        <f t="shared" si="1"/>
        <v>#REF!</v>
      </c>
    </row>
    <row r="460">
      <c r="A460" s="27">
        <v>41666.0</v>
      </c>
      <c r="B460" s="3" t="str">
        <f t="shared" si="1"/>
        <v>#REF!</v>
      </c>
    </row>
    <row r="461">
      <c r="A461" s="28">
        <v>107.91</v>
      </c>
      <c r="B461" s="3" t="str">
        <f t="shared" si="1"/>
        <v>#REF!</v>
      </c>
    </row>
    <row r="462">
      <c r="A462" s="28">
        <v>108.09</v>
      </c>
      <c r="B462" s="3" t="str">
        <f t="shared" si="1"/>
        <v>#REF!</v>
      </c>
    </row>
    <row r="463">
      <c r="A463" s="28">
        <v>106.45</v>
      </c>
      <c r="B463" s="3" t="str">
        <f t="shared" si="1"/>
        <v>#REF!</v>
      </c>
    </row>
    <row r="464">
      <c r="A464" s="28">
        <v>106.69</v>
      </c>
      <c r="B464" s="3" t="str">
        <f t="shared" si="1"/>
        <v>#REF!</v>
      </c>
    </row>
    <row r="465">
      <c r="A465" s="21">
        <v>-1.19</v>
      </c>
      <c r="B465" s="3" t="str">
        <f t="shared" si="1"/>
        <v>#REF!</v>
      </c>
    </row>
    <row r="466">
      <c r="A466" s="22">
        <v>-0.011</v>
      </c>
      <c r="B466" s="3" t="str">
        <f t="shared" si="1"/>
        <v>#REF!</v>
      </c>
    </row>
    <row r="467">
      <c r="A467" s="24">
        <v>203289.0</v>
      </c>
      <c r="B467" s="3" t="str">
        <f t="shared" si="1"/>
        <v>#REF!</v>
      </c>
    </row>
    <row r="468">
      <c r="A468" s="24">
        <v>228546.0</v>
      </c>
      <c r="B468" s="3" t="str">
        <f t="shared" si="1"/>
        <v>#REF!</v>
      </c>
    </row>
    <row r="469">
      <c r="A469" s="23">
        <v>41667.0</v>
      </c>
      <c r="B469" s="3" t="str">
        <f t="shared" si="1"/>
        <v>#REF!</v>
      </c>
    </row>
    <row r="470">
      <c r="A470" s="21">
        <v>106.86</v>
      </c>
      <c r="B470" s="3" t="str">
        <f t="shared" si="1"/>
        <v>#REF!</v>
      </c>
    </row>
    <row r="471">
      <c r="A471" s="21">
        <v>107.79</v>
      </c>
      <c r="B471" s="3" t="str">
        <f t="shared" si="1"/>
        <v>#REF!</v>
      </c>
    </row>
    <row r="472">
      <c r="A472" s="21">
        <v>106.76</v>
      </c>
      <c r="B472" s="3" t="str">
        <f t="shared" si="1"/>
        <v>#REF!</v>
      </c>
    </row>
    <row r="473">
      <c r="A473" s="21">
        <v>107.41</v>
      </c>
      <c r="B473" s="3" t="str">
        <f t="shared" si="1"/>
        <v>#REF!</v>
      </c>
    </row>
    <row r="474">
      <c r="A474" s="25">
        <f>+0.72</f>
        <v>0.72</v>
      </c>
      <c r="B474" s="3" t="str">
        <f t="shared" si="1"/>
        <v>#REF!</v>
      </c>
    </row>
    <row r="475">
      <c r="A475" s="25">
        <f>+0.67%</f>
        <v>0.0067</v>
      </c>
      <c r="B475" s="3" t="str">
        <f t="shared" si="1"/>
        <v>#REF!</v>
      </c>
    </row>
    <row r="476">
      <c r="A476" s="26">
        <v>188291.0</v>
      </c>
      <c r="B476" s="3" t="str">
        <f t="shared" si="1"/>
        <v>#REF!</v>
      </c>
    </row>
    <row r="477">
      <c r="A477" s="26">
        <v>219216.0</v>
      </c>
      <c r="B477" s="3" t="str">
        <f t="shared" si="1"/>
        <v>#REF!</v>
      </c>
    </row>
    <row r="478">
      <c r="A478" s="27">
        <v>41668.0</v>
      </c>
      <c r="B478" s="3" t="str">
        <f t="shared" si="1"/>
        <v>#REF!</v>
      </c>
    </row>
    <row r="479">
      <c r="A479" s="28">
        <v>107.36</v>
      </c>
      <c r="B479" s="3" t="str">
        <f t="shared" si="1"/>
        <v>#REF!</v>
      </c>
    </row>
    <row r="480">
      <c r="A480" s="28">
        <v>108.05</v>
      </c>
      <c r="B480" s="3" t="str">
        <f t="shared" si="1"/>
        <v>#REF!</v>
      </c>
    </row>
    <row r="481">
      <c r="A481" s="28">
        <v>106.93</v>
      </c>
      <c r="B481" s="3" t="str">
        <f t="shared" si="1"/>
        <v>#REF!</v>
      </c>
    </row>
    <row r="482">
      <c r="A482" s="28">
        <v>107.85</v>
      </c>
      <c r="B482" s="3" t="str">
        <f t="shared" si="1"/>
        <v>#REF!</v>
      </c>
    </row>
    <row r="483">
      <c r="A483" s="25">
        <f>+0.44</f>
        <v>0.44</v>
      </c>
      <c r="B483" s="3" t="str">
        <f t="shared" si="1"/>
        <v>#REF!</v>
      </c>
    </row>
    <row r="484">
      <c r="A484" s="25">
        <f>+0.41%</f>
        <v>0.0041</v>
      </c>
      <c r="B484" s="3" t="str">
        <f t="shared" si="1"/>
        <v>#REF!</v>
      </c>
    </row>
    <row r="485">
      <c r="A485" s="26">
        <v>207001.0</v>
      </c>
      <c r="B485" s="3" t="str">
        <f t="shared" si="1"/>
        <v>#REF!</v>
      </c>
    </row>
    <row r="486">
      <c r="A486" s="26">
        <v>206865.0</v>
      </c>
      <c r="B486" s="3" t="str">
        <f t="shared" si="1"/>
        <v>#REF!</v>
      </c>
    </row>
    <row r="487">
      <c r="A487" s="27">
        <v>41669.0</v>
      </c>
      <c r="B487" s="3" t="str">
        <f t="shared" si="1"/>
        <v>#REF!</v>
      </c>
    </row>
    <row r="488">
      <c r="A488" s="28">
        <v>107.85</v>
      </c>
      <c r="B488" s="3" t="str">
        <f t="shared" si="1"/>
        <v>#REF!</v>
      </c>
    </row>
    <row r="489">
      <c r="A489" s="28">
        <v>108.4</v>
      </c>
      <c r="B489" s="3" t="str">
        <f t="shared" si="1"/>
        <v>#REF!</v>
      </c>
    </row>
    <row r="490">
      <c r="A490" s="28">
        <v>107.65</v>
      </c>
      <c r="B490" s="3" t="str">
        <f t="shared" si="1"/>
        <v>#REF!</v>
      </c>
    </row>
    <row r="491">
      <c r="A491" s="28">
        <v>107.95</v>
      </c>
      <c r="B491" s="3" t="str">
        <f t="shared" si="1"/>
        <v>#REF!</v>
      </c>
    </row>
    <row r="492">
      <c r="A492" s="25">
        <f>+0.1</f>
        <v>0.1</v>
      </c>
      <c r="B492" s="3" t="str">
        <f t="shared" si="1"/>
        <v>#REF!</v>
      </c>
    </row>
    <row r="493">
      <c r="A493" s="25">
        <f>+0.09%</f>
        <v>0.0009</v>
      </c>
      <c r="B493" s="3" t="str">
        <f t="shared" si="1"/>
        <v>#REF!</v>
      </c>
    </row>
    <row r="494">
      <c r="A494" s="26">
        <v>188523.0</v>
      </c>
      <c r="B494" s="3" t="str">
        <f t="shared" si="1"/>
        <v>#REF!</v>
      </c>
    </row>
    <row r="495">
      <c r="A495" s="26">
        <v>203213.0</v>
      </c>
      <c r="B495" s="3" t="str">
        <f t="shared" si="1"/>
        <v>#REF!</v>
      </c>
    </row>
    <row r="496">
      <c r="A496" s="27">
        <v>41670.0</v>
      </c>
      <c r="B496" s="3" t="str">
        <f t="shared" si="1"/>
        <v>#REF!</v>
      </c>
    </row>
    <row r="497">
      <c r="A497" s="28">
        <v>107.75</v>
      </c>
      <c r="B497" s="3" t="str">
        <f t="shared" si="1"/>
        <v>#REF!</v>
      </c>
    </row>
    <row r="498">
      <c r="A498" s="28">
        <v>107.94</v>
      </c>
      <c r="B498" s="3" t="str">
        <f t="shared" si="1"/>
        <v>#REF!</v>
      </c>
    </row>
    <row r="499">
      <c r="A499" s="28">
        <v>106.3</v>
      </c>
      <c r="B499" s="3" t="str">
        <f t="shared" si="1"/>
        <v>#REF!</v>
      </c>
    </row>
    <row r="500">
      <c r="A500" s="28">
        <v>106.4</v>
      </c>
      <c r="B500" s="3" t="str">
        <f t="shared" si="1"/>
        <v>#REF!</v>
      </c>
    </row>
    <row r="501">
      <c r="A501" s="21">
        <v>-1.55</v>
      </c>
      <c r="B501" s="3" t="str">
        <f t="shared" si="1"/>
        <v>#REF!</v>
      </c>
    </row>
    <row r="502">
      <c r="A502" s="22">
        <v>-0.0144</v>
      </c>
      <c r="B502" s="3" t="str">
        <f t="shared" si="1"/>
        <v>#REF!</v>
      </c>
    </row>
    <row r="503">
      <c r="A503" s="24">
        <v>231456.0</v>
      </c>
      <c r="B503" s="3" t="str">
        <f t="shared" si="1"/>
        <v>#REF!</v>
      </c>
    </row>
    <row r="504">
      <c r="A504" s="24">
        <v>197508.0</v>
      </c>
      <c r="B504" s="3" t="str">
        <f t="shared" si="1"/>
        <v>#REF!</v>
      </c>
    </row>
    <row r="505">
      <c r="A505" s="23">
        <v>41673.0</v>
      </c>
      <c r="B505" s="3" t="str">
        <f t="shared" si="1"/>
        <v>#REF!</v>
      </c>
    </row>
    <row r="506">
      <c r="A506" s="21">
        <v>106.4</v>
      </c>
      <c r="B506" s="3" t="str">
        <f t="shared" si="1"/>
        <v>#REF!</v>
      </c>
    </row>
    <row r="507">
      <c r="A507" s="21">
        <v>106.72</v>
      </c>
      <c r="B507" s="3" t="str">
        <f t="shared" si="1"/>
        <v>#REF!</v>
      </c>
    </row>
    <row r="508">
      <c r="A508" s="21">
        <v>105.4</v>
      </c>
      <c r="B508" s="3" t="str">
        <f t="shared" si="1"/>
        <v>#REF!</v>
      </c>
    </row>
    <row r="509">
      <c r="A509" s="21">
        <v>106.04</v>
      </c>
      <c r="B509" s="3" t="str">
        <f t="shared" si="1"/>
        <v>#REF!</v>
      </c>
    </row>
    <row r="510">
      <c r="A510" s="21">
        <v>-0.36</v>
      </c>
      <c r="B510" s="3" t="str">
        <f t="shared" si="1"/>
        <v>#REF!</v>
      </c>
    </row>
    <row r="511">
      <c r="A511" s="22">
        <v>-0.0034</v>
      </c>
      <c r="B511" s="3" t="str">
        <f t="shared" si="1"/>
        <v>#REF!</v>
      </c>
    </row>
    <row r="512">
      <c r="A512" s="24">
        <v>264731.0</v>
      </c>
      <c r="B512" s="3" t="str">
        <f t="shared" si="1"/>
        <v>#REF!</v>
      </c>
    </row>
    <row r="513">
      <c r="A513" s="24">
        <v>182628.0</v>
      </c>
      <c r="B513" s="3" t="str">
        <f t="shared" si="1"/>
        <v>#REF!</v>
      </c>
    </row>
    <row r="514">
      <c r="A514" s="23">
        <v>41674.0</v>
      </c>
      <c r="B514" s="3" t="str">
        <f t="shared" si="1"/>
        <v>#REF!</v>
      </c>
    </row>
    <row r="515">
      <c r="A515" s="21">
        <v>105.85</v>
      </c>
      <c r="B515" s="3" t="str">
        <f t="shared" si="1"/>
        <v>#REF!</v>
      </c>
    </row>
    <row r="516">
      <c r="A516" s="21">
        <v>106.23</v>
      </c>
      <c r="B516" s="3" t="str">
        <f t="shared" si="1"/>
        <v>#REF!</v>
      </c>
    </row>
    <row r="517">
      <c r="A517" s="21">
        <v>105.49</v>
      </c>
      <c r="B517" s="3" t="str">
        <f t="shared" si="1"/>
        <v>#REF!</v>
      </c>
    </row>
    <row r="518">
      <c r="A518" s="21">
        <v>105.78</v>
      </c>
      <c r="B518" s="3" t="str">
        <f t="shared" si="1"/>
        <v>#REF!</v>
      </c>
    </row>
    <row r="519">
      <c r="A519" s="21">
        <v>-0.26</v>
      </c>
      <c r="B519" s="3" t="str">
        <f t="shared" si="1"/>
        <v>#REF!</v>
      </c>
    </row>
    <row r="520">
      <c r="A520" s="22">
        <v>-0.0025</v>
      </c>
      <c r="B520" s="3" t="str">
        <f t="shared" si="1"/>
        <v>#REF!</v>
      </c>
    </row>
    <row r="521">
      <c r="A521" s="24">
        <v>186442.0</v>
      </c>
      <c r="B521" s="3" t="str">
        <f t="shared" si="1"/>
        <v>#REF!</v>
      </c>
    </row>
    <row r="522">
      <c r="A522" s="24">
        <v>172179.0</v>
      </c>
      <c r="B522" s="3" t="str">
        <f t="shared" si="1"/>
        <v>#REF!</v>
      </c>
    </row>
    <row r="523">
      <c r="A523" s="23">
        <v>41675.0</v>
      </c>
      <c r="B523" s="3" t="str">
        <f t="shared" si="1"/>
        <v>#REF!</v>
      </c>
    </row>
    <row r="524">
      <c r="A524" s="21">
        <v>106.09</v>
      </c>
      <c r="B524" s="3" t="str">
        <f t="shared" si="1"/>
        <v>#REF!</v>
      </c>
    </row>
    <row r="525">
      <c r="A525" s="21">
        <v>106.44</v>
      </c>
      <c r="B525" s="3" t="str">
        <f t="shared" si="1"/>
        <v>#REF!</v>
      </c>
    </row>
    <row r="526">
      <c r="A526" s="21">
        <v>105.58</v>
      </c>
      <c r="B526" s="3" t="str">
        <f t="shared" si="1"/>
        <v>#REF!</v>
      </c>
    </row>
    <row r="527">
      <c r="A527" s="21">
        <v>106.25</v>
      </c>
      <c r="B527" s="3" t="str">
        <f t="shared" si="1"/>
        <v>#REF!</v>
      </c>
    </row>
    <row r="528">
      <c r="A528" s="25">
        <f>+0.47</f>
        <v>0.47</v>
      </c>
      <c r="B528" s="3" t="str">
        <f t="shared" si="1"/>
        <v>#REF!</v>
      </c>
    </row>
    <row r="529">
      <c r="A529" s="25">
        <f>+0.44%</f>
        <v>0.0044</v>
      </c>
      <c r="B529" s="3" t="str">
        <f t="shared" si="1"/>
        <v>#REF!</v>
      </c>
    </row>
    <row r="530">
      <c r="A530" s="26">
        <v>193780.0</v>
      </c>
      <c r="B530" s="3" t="str">
        <f t="shared" si="1"/>
        <v>#REF!</v>
      </c>
    </row>
    <row r="531">
      <c r="A531" s="26">
        <v>157060.0</v>
      </c>
      <c r="B531" s="3" t="str">
        <f t="shared" si="1"/>
        <v>#REF!</v>
      </c>
    </row>
    <row r="532">
      <c r="A532" s="27">
        <v>41676.0</v>
      </c>
      <c r="B532" s="3" t="str">
        <f t="shared" si="1"/>
        <v>#REF!</v>
      </c>
    </row>
    <row r="533">
      <c r="A533" s="28">
        <v>106.28</v>
      </c>
      <c r="B533" s="3" t="str">
        <f t="shared" si="1"/>
        <v>#REF!</v>
      </c>
    </row>
    <row r="534">
      <c r="A534" s="28">
        <v>107.48</v>
      </c>
      <c r="B534" s="3" t="str">
        <f t="shared" si="1"/>
        <v>#REF!</v>
      </c>
    </row>
    <row r="535">
      <c r="A535" s="28">
        <v>106.15</v>
      </c>
      <c r="B535" s="3" t="str">
        <f t="shared" si="1"/>
        <v>#REF!</v>
      </c>
    </row>
    <row r="536">
      <c r="A536" s="28">
        <v>107.19</v>
      </c>
      <c r="B536" s="3" t="str">
        <f t="shared" si="1"/>
        <v>#REF!</v>
      </c>
    </row>
    <row r="537">
      <c r="A537" s="25">
        <f>+0.94</f>
        <v>0.94</v>
      </c>
      <c r="B537" s="3" t="str">
        <f t="shared" si="1"/>
        <v>#REF!</v>
      </c>
    </row>
    <row r="538">
      <c r="A538" s="25">
        <f>+0.88%</f>
        <v>0.0088</v>
      </c>
      <c r="B538" s="3" t="str">
        <f t="shared" si="1"/>
        <v>#REF!</v>
      </c>
    </row>
    <row r="539">
      <c r="A539" s="26">
        <v>205076.0</v>
      </c>
      <c r="B539" s="3" t="str">
        <f t="shared" si="1"/>
        <v>#REF!</v>
      </c>
    </row>
    <row r="540">
      <c r="A540" s="26">
        <v>142927.0</v>
      </c>
      <c r="B540" s="3" t="str">
        <f t="shared" si="1"/>
        <v>#REF!</v>
      </c>
    </row>
    <row r="541">
      <c r="A541" s="27">
        <v>41677.0</v>
      </c>
      <c r="B541" s="3" t="str">
        <f t="shared" si="1"/>
        <v>#REF!</v>
      </c>
    </row>
    <row r="542">
      <c r="A542" s="28">
        <v>107.32</v>
      </c>
      <c r="B542" s="3" t="str">
        <f t="shared" si="1"/>
        <v>#REF!</v>
      </c>
    </row>
    <row r="543">
      <c r="A543" s="28">
        <v>109.74</v>
      </c>
      <c r="B543" s="3" t="str">
        <f t="shared" si="1"/>
        <v>#REF!</v>
      </c>
    </row>
    <row r="544">
      <c r="A544" s="28">
        <v>106.88</v>
      </c>
      <c r="B544" s="3" t="str">
        <f t="shared" si="1"/>
        <v>#REF!</v>
      </c>
    </row>
    <row r="545">
      <c r="A545" s="28">
        <v>109.57</v>
      </c>
      <c r="B545" s="3" t="str">
        <f t="shared" si="1"/>
        <v>#REF!</v>
      </c>
    </row>
    <row r="546">
      <c r="A546" s="25">
        <f>+2.38</f>
        <v>2.38</v>
      </c>
      <c r="B546" s="3" t="str">
        <f t="shared" si="1"/>
        <v>#REF!</v>
      </c>
    </row>
    <row r="547">
      <c r="A547" s="25">
        <f>+2.22%</f>
        <v>0.0222</v>
      </c>
      <c r="B547" s="3" t="str">
        <f t="shared" si="1"/>
        <v>#REF!</v>
      </c>
    </row>
    <row r="548">
      <c r="A548" s="26">
        <v>215633.0</v>
      </c>
      <c r="B548" s="3" t="str">
        <f t="shared" si="1"/>
        <v>#REF!</v>
      </c>
    </row>
    <row r="549">
      <c r="A549" s="26">
        <v>126845.0</v>
      </c>
      <c r="B549" s="3" t="str">
        <f t="shared" si="1"/>
        <v>#REF!</v>
      </c>
    </row>
    <row r="550">
      <c r="A550" s="27">
        <v>41680.0</v>
      </c>
      <c r="B550" s="3" t="str">
        <f t="shared" si="1"/>
        <v>#REF!</v>
      </c>
    </row>
    <row r="551">
      <c r="A551" s="28">
        <v>109.75</v>
      </c>
      <c r="B551" s="3" t="str">
        <f t="shared" si="1"/>
        <v>#REF!</v>
      </c>
    </row>
    <row r="552">
      <c r="A552" s="28">
        <v>109.75</v>
      </c>
      <c r="B552" s="3" t="str">
        <f t="shared" si="1"/>
        <v>#REF!</v>
      </c>
    </row>
    <row r="553">
      <c r="A553" s="28">
        <v>108.4</v>
      </c>
      <c r="B553" s="3" t="str">
        <f t="shared" si="1"/>
        <v>#REF!</v>
      </c>
    </row>
    <row r="554">
      <c r="A554" s="28">
        <v>108.63</v>
      </c>
      <c r="B554" s="3" t="str">
        <f t="shared" si="1"/>
        <v>#REF!</v>
      </c>
    </row>
    <row r="555">
      <c r="A555" s="21">
        <v>-0.94</v>
      </c>
      <c r="B555" s="3" t="str">
        <f t="shared" si="1"/>
        <v>#REF!</v>
      </c>
    </row>
    <row r="556">
      <c r="A556" s="22">
        <v>-0.0086</v>
      </c>
      <c r="B556" s="3" t="str">
        <f t="shared" si="1"/>
        <v>#REF!</v>
      </c>
    </row>
    <row r="557">
      <c r="A557" s="24">
        <v>162655.0</v>
      </c>
      <c r="B557" s="3" t="str">
        <f t="shared" si="1"/>
        <v>#REF!</v>
      </c>
    </row>
    <row r="558">
      <c r="A558" s="24">
        <v>98748.0</v>
      </c>
      <c r="B558" s="3" t="str">
        <f t="shared" si="1"/>
        <v>#REF!</v>
      </c>
    </row>
    <row r="559">
      <c r="A559" s="23">
        <v>41681.0</v>
      </c>
      <c r="B559" s="3" t="str">
        <f t="shared" si="1"/>
        <v>#REF!</v>
      </c>
    </row>
    <row r="560">
      <c r="A560" s="21">
        <v>108.52</v>
      </c>
      <c r="B560" s="3" t="str">
        <f t="shared" si="1"/>
        <v>#REF!</v>
      </c>
    </row>
    <row r="561">
      <c r="A561" s="21">
        <v>109.24</v>
      </c>
      <c r="B561" s="3" t="str">
        <f t="shared" si="1"/>
        <v>#REF!</v>
      </c>
    </row>
    <row r="562">
      <c r="A562" s="21">
        <v>108.47</v>
      </c>
      <c r="B562" s="3" t="str">
        <f t="shared" si="1"/>
        <v>#REF!</v>
      </c>
    </row>
    <row r="563">
      <c r="A563" s="21">
        <v>108.68</v>
      </c>
      <c r="B563" s="3" t="str">
        <f t="shared" si="1"/>
        <v>#REF!</v>
      </c>
    </row>
    <row r="564">
      <c r="A564" s="25">
        <f>+0.05</f>
        <v>0.05</v>
      </c>
      <c r="B564" s="3" t="str">
        <f t="shared" si="1"/>
        <v>#REF!</v>
      </c>
    </row>
    <row r="565">
      <c r="A565" s="25">
        <f>+0.05%</f>
        <v>0.0005</v>
      </c>
      <c r="B565" s="3" t="str">
        <f t="shared" si="1"/>
        <v>#REF!</v>
      </c>
    </row>
    <row r="566">
      <c r="A566" s="26">
        <v>137264.0</v>
      </c>
      <c r="B566" s="3" t="str">
        <f t="shared" si="1"/>
        <v>#REF!</v>
      </c>
    </row>
    <row r="567">
      <c r="A567" s="26">
        <v>64983.0</v>
      </c>
      <c r="B567" s="3" t="str">
        <f t="shared" si="1"/>
        <v>#REF!</v>
      </c>
    </row>
    <row r="568">
      <c r="A568" s="27">
        <v>41682.0</v>
      </c>
      <c r="B568" s="3" t="str">
        <f t="shared" si="1"/>
        <v>#REF!</v>
      </c>
    </row>
    <row r="569">
      <c r="A569" s="28">
        <v>108.78</v>
      </c>
      <c r="B569" s="3" t="str">
        <f t="shared" si="1"/>
        <v>#REF!</v>
      </c>
    </row>
    <row r="570">
      <c r="A570" s="28">
        <v>109.5</v>
      </c>
      <c r="B570" s="3" t="str">
        <f t="shared" si="1"/>
        <v>#REF!</v>
      </c>
    </row>
    <row r="571">
      <c r="A571" s="28">
        <v>108.47</v>
      </c>
      <c r="B571" s="3" t="str">
        <f t="shared" si="1"/>
        <v>#REF!</v>
      </c>
    </row>
    <row r="572">
      <c r="A572" s="28">
        <v>108.79</v>
      </c>
      <c r="B572" s="3" t="str">
        <f t="shared" si="1"/>
        <v>#REF!</v>
      </c>
    </row>
    <row r="573">
      <c r="A573" s="25">
        <f>+0.11</f>
        <v>0.11</v>
      </c>
      <c r="B573" s="3" t="str">
        <f t="shared" si="1"/>
        <v>#REF!</v>
      </c>
    </row>
    <row r="574">
      <c r="A574" s="25">
        <f>+0.1%</f>
        <v>0.001</v>
      </c>
      <c r="B574" s="3" t="str">
        <f t="shared" si="1"/>
        <v>#REF!</v>
      </c>
    </row>
    <row r="575">
      <c r="A575" s="26">
        <v>105889.0</v>
      </c>
      <c r="B575" s="3" t="str">
        <f t="shared" si="1"/>
        <v>#REF!</v>
      </c>
    </row>
    <row r="576">
      <c r="A576" s="26">
        <v>29685.0</v>
      </c>
      <c r="B576" s="3" t="str">
        <f t="shared" si="1"/>
        <v>#REF!</v>
      </c>
    </row>
    <row r="577">
      <c r="A577" s="7">
        <v>41683.0</v>
      </c>
      <c r="B577" s="3" t="str">
        <f t="shared" si="1"/>
        <v>#REF!</v>
      </c>
    </row>
    <row r="578">
      <c r="A578" s="8">
        <v>108.68</v>
      </c>
      <c r="B578" s="3" t="str">
        <f t="shared" si="1"/>
        <v>#REF!</v>
      </c>
    </row>
    <row r="579">
      <c r="A579" s="8">
        <v>108.84</v>
      </c>
      <c r="B579" s="3" t="str">
        <f t="shared" si="1"/>
        <v>#REF!</v>
      </c>
    </row>
    <row r="580">
      <c r="A580" s="8">
        <v>108.09</v>
      </c>
      <c r="B580" s="3" t="str">
        <f t="shared" si="1"/>
        <v>#REF!</v>
      </c>
    </row>
    <row r="581">
      <c r="A581" s="8">
        <v>108.73</v>
      </c>
      <c r="B581" s="3" t="str">
        <f t="shared" si="1"/>
        <v>#REF!</v>
      </c>
    </row>
    <row r="582">
      <c r="A582" s="11">
        <v>-0.06</v>
      </c>
      <c r="B582" s="3" t="str">
        <f t="shared" si="1"/>
        <v>#REF!</v>
      </c>
    </row>
    <row r="583">
      <c r="A583" s="12">
        <v>-6.0E-4</v>
      </c>
      <c r="B583" s="3" t="str">
        <f t="shared" si="1"/>
        <v>#REF!</v>
      </c>
    </row>
    <row r="584">
      <c r="A584" s="31">
        <v>18080.0</v>
      </c>
      <c r="B584" s="3" t="str">
        <f t="shared" si="1"/>
        <v>#REF!</v>
      </c>
    </row>
    <row r="585">
      <c r="A585" s="32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41621</v>
      </c>
      <c r="C3" s="3">
        <v>107.77</v>
      </c>
      <c r="D3" s="3">
        <v>108.11</v>
      </c>
      <c r="E3" s="3">
        <v>107.17</v>
      </c>
      <c r="F3" s="3">
        <v>107.81</v>
      </c>
      <c r="G3" s="3">
        <v>-0.16</v>
      </c>
      <c r="H3" s="6">
        <v>-0.0015</v>
      </c>
      <c r="I3" s="15">
        <v>24604.0</v>
      </c>
      <c r="J3" s="15">
        <v>83469.0</v>
      </c>
    </row>
    <row r="4">
      <c r="A4" s="19" t="s">
        <v>4</v>
      </c>
      <c r="B4" s="13">
        <f t="shared" si="1"/>
        <v>41624</v>
      </c>
      <c r="C4" s="3">
        <v>108.04</v>
      </c>
      <c r="D4" s="3">
        <v>109.73</v>
      </c>
      <c r="E4" s="3">
        <v>107.95</v>
      </c>
      <c r="F4" s="3">
        <v>108.77</v>
      </c>
      <c r="G4" s="3">
        <v>0.96</v>
      </c>
      <c r="H4" s="3">
        <v>0.0089</v>
      </c>
      <c r="I4" s="15">
        <v>26696.0</v>
      </c>
      <c r="J4" s="15">
        <v>86118.0</v>
      </c>
    </row>
    <row r="5">
      <c r="A5" s="19" t="s">
        <v>5</v>
      </c>
      <c r="B5" s="13">
        <f t="shared" si="1"/>
        <v>41625</v>
      </c>
      <c r="C5" s="3">
        <v>108.59</v>
      </c>
      <c r="D5" s="3">
        <v>108.78</v>
      </c>
      <c r="E5" s="3">
        <v>107.73</v>
      </c>
      <c r="F5" s="3">
        <v>107.96</v>
      </c>
      <c r="G5" s="3">
        <v>-0.81</v>
      </c>
      <c r="H5" s="6">
        <v>-0.0074</v>
      </c>
      <c r="I5" s="15">
        <v>33570.0</v>
      </c>
      <c r="J5" s="15">
        <v>86653.0</v>
      </c>
    </row>
    <row r="6">
      <c r="A6" s="19" t="s">
        <v>6</v>
      </c>
      <c r="B6" s="13">
        <f t="shared" si="1"/>
        <v>41626</v>
      </c>
      <c r="C6" s="3">
        <v>108.01</v>
      </c>
      <c r="D6" s="3">
        <v>109.2</v>
      </c>
      <c r="E6" s="3">
        <v>107.38</v>
      </c>
      <c r="F6" s="3">
        <v>109.0</v>
      </c>
      <c r="G6" s="3">
        <v>1.04</v>
      </c>
      <c r="H6" s="3">
        <v>0.0096</v>
      </c>
      <c r="I6" s="15">
        <v>39239.0</v>
      </c>
      <c r="J6" s="15">
        <v>86342.0</v>
      </c>
    </row>
    <row r="7">
      <c r="A7" s="19" t="s">
        <v>7</v>
      </c>
      <c r="B7" s="13">
        <f t="shared" si="1"/>
        <v>41627</v>
      </c>
      <c r="C7" s="3">
        <v>108.55</v>
      </c>
      <c r="D7" s="3">
        <v>109.84</v>
      </c>
      <c r="E7" s="3">
        <v>108.55</v>
      </c>
      <c r="F7" s="3">
        <v>109.6</v>
      </c>
      <c r="G7" s="3">
        <v>0.6</v>
      </c>
      <c r="H7" s="3">
        <v>0.0055000000000000005</v>
      </c>
      <c r="I7" s="15">
        <v>30457.0</v>
      </c>
      <c r="J7" s="15">
        <v>85832.0</v>
      </c>
    </row>
    <row r="8">
      <c r="A8" s="19" t="s">
        <v>8</v>
      </c>
      <c r="B8" s="13">
        <f t="shared" si="1"/>
        <v>41628</v>
      </c>
      <c r="C8" s="3">
        <v>109.39</v>
      </c>
      <c r="D8" s="3">
        <v>110.97</v>
      </c>
      <c r="E8" s="3">
        <v>109.17</v>
      </c>
      <c r="F8" s="3">
        <v>110.9</v>
      </c>
      <c r="G8" s="3">
        <v>1.3</v>
      </c>
      <c r="H8" s="3">
        <v>0.011899999999999999</v>
      </c>
      <c r="I8" s="15">
        <v>36337.0</v>
      </c>
      <c r="J8" s="15">
        <v>84222.0</v>
      </c>
    </row>
    <row r="9">
      <c r="A9" s="19" t="s">
        <v>9</v>
      </c>
      <c r="B9" s="13">
        <f t="shared" si="1"/>
        <v>41631</v>
      </c>
      <c r="C9" s="3">
        <v>110.79</v>
      </c>
      <c r="D9" s="3">
        <v>111.09</v>
      </c>
      <c r="E9" s="3">
        <v>110.42</v>
      </c>
      <c r="F9" s="3">
        <v>110.88</v>
      </c>
      <c r="G9" s="3">
        <v>-0.02</v>
      </c>
      <c r="H9" s="6">
        <v>-2.0E-4</v>
      </c>
      <c r="I9" s="15">
        <v>38657.0</v>
      </c>
      <c r="J9" s="15">
        <v>87609.0</v>
      </c>
    </row>
    <row r="10">
      <c r="A10" s="33">
        <v>41621.0</v>
      </c>
      <c r="B10" s="13">
        <f t="shared" si="1"/>
        <v>41632</v>
      </c>
      <c r="C10" s="3">
        <v>110.86</v>
      </c>
      <c r="D10" s="3">
        <v>111.4</v>
      </c>
      <c r="E10" s="3">
        <v>110.73</v>
      </c>
      <c r="F10" s="3">
        <v>111.23</v>
      </c>
      <c r="G10" s="3">
        <v>0.35</v>
      </c>
      <c r="H10" s="3">
        <v>0.0032</v>
      </c>
      <c r="I10" s="15">
        <v>13248.0</v>
      </c>
      <c r="J10" s="15">
        <v>86739.0</v>
      </c>
    </row>
    <row r="11">
      <c r="A11" s="19">
        <v>107.77</v>
      </c>
      <c r="B11" s="13">
        <f t="shared" si="1"/>
        <v>41634</v>
      </c>
      <c r="C11" s="3">
        <v>111.31</v>
      </c>
      <c r="D11" s="3">
        <v>111.44</v>
      </c>
      <c r="E11" s="3">
        <v>110.85</v>
      </c>
      <c r="F11" s="3">
        <v>111.34</v>
      </c>
      <c r="G11" s="3">
        <v>0.11</v>
      </c>
      <c r="H11" s="3">
        <v>0.001</v>
      </c>
      <c r="I11" s="15">
        <v>12374.0</v>
      </c>
      <c r="J11" s="15">
        <v>87028.0</v>
      </c>
    </row>
    <row r="12">
      <c r="A12" s="19">
        <v>108.11</v>
      </c>
      <c r="B12" s="13">
        <f t="shared" si="1"/>
        <v>41635</v>
      </c>
      <c r="C12" s="3">
        <v>111.34</v>
      </c>
      <c r="D12" s="3">
        <v>112.07</v>
      </c>
      <c r="E12" s="3">
        <v>110.9</v>
      </c>
      <c r="F12" s="3">
        <v>111.47</v>
      </c>
      <c r="G12" s="3">
        <v>0.13</v>
      </c>
      <c r="H12" s="3">
        <v>0.0012</v>
      </c>
      <c r="I12" s="15">
        <v>27594.0</v>
      </c>
      <c r="J12" s="15">
        <v>90487.0</v>
      </c>
    </row>
    <row r="13">
      <c r="A13" s="19">
        <v>107.17</v>
      </c>
      <c r="B13" s="13">
        <f t="shared" si="1"/>
        <v>41638</v>
      </c>
      <c r="C13" s="3">
        <v>111.66</v>
      </c>
      <c r="D13" s="3">
        <v>111.89</v>
      </c>
      <c r="E13" s="3">
        <v>110.35</v>
      </c>
      <c r="F13" s="3">
        <v>110.69</v>
      </c>
      <c r="G13" s="3">
        <v>-0.78</v>
      </c>
      <c r="H13" s="6">
        <v>-0.007</v>
      </c>
      <c r="I13" s="15">
        <v>26231.0</v>
      </c>
      <c r="J13" s="15">
        <v>95091.0</v>
      </c>
    </row>
    <row r="14">
      <c r="A14" s="19">
        <v>107.81</v>
      </c>
      <c r="B14" s="13">
        <f t="shared" si="1"/>
        <v>41639</v>
      </c>
      <c r="C14" s="3">
        <v>110.75</v>
      </c>
      <c r="D14" s="3">
        <v>110.93</v>
      </c>
      <c r="E14" s="3">
        <v>109.9</v>
      </c>
      <c r="F14" s="3">
        <v>110.27</v>
      </c>
      <c r="G14" s="3">
        <v>-0.42</v>
      </c>
      <c r="H14" s="6">
        <v>-0.0038</v>
      </c>
      <c r="I14" s="15">
        <v>17997.0</v>
      </c>
      <c r="J14" s="15">
        <v>100082.0</v>
      </c>
    </row>
    <row r="15">
      <c r="A15" s="21">
        <v>-0.16</v>
      </c>
      <c r="B15" s="5">
        <f t="shared" si="1"/>
        <v>41641</v>
      </c>
      <c r="C15" s="3">
        <v>110.46</v>
      </c>
      <c r="D15" s="3">
        <v>110.79</v>
      </c>
      <c r="E15" s="3">
        <v>107.3</v>
      </c>
      <c r="F15" s="3">
        <v>107.4</v>
      </c>
      <c r="G15" s="3">
        <v>-2.87</v>
      </c>
      <c r="H15" s="6">
        <v>-0.026</v>
      </c>
      <c r="I15" s="15">
        <v>48933.0</v>
      </c>
      <c r="J15" s="15">
        <v>104525.0</v>
      </c>
    </row>
    <row r="16">
      <c r="A16" s="22">
        <v>-0.0015</v>
      </c>
      <c r="B16" s="5">
        <f t="shared" si="1"/>
        <v>41642</v>
      </c>
      <c r="C16" s="3">
        <v>107.47</v>
      </c>
      <c r="D16" s="3">
        <v>108.19</v>
      </c>
      <c r="E16" s="3">
        <v>106.13</v>
      </c>
      <c r="F16" s="3">
        <v>106.24</v>
      </c>
      <c r="G16" s="3">
        <v>-1.16</v>
      </c>
      <c r="H16" s="6">
        <v>-0.0108</v>
      </c>
      <c r="I16" s="15">
        <v>60276.0</v>
      </c>
      <c r="J16" s="15">
        <v>110321.0</v>
      </c>
    </row>
    <row r="17">
      <c r="A17" s="24">
        <v>24604.0</v>
      </c>
      <c r="B17" s="5">
        <f t="shared" si="1"/>
        <v>41645</v>
      </c>
      <c r="C17" s="3">
        <v>106.37</v>
      </c>
      <c r="D17" s="3">
        <v>107.29</v>
      </c>
      <c r="E17" s="3">
        <v>106.03</v>
      </c>
      <c r="F17" s="3">
        <v>106.17</v>
      </c>
      <c r="G17" s="3">
        <v>-0.07</v>
      </c>
      <c r="H17" s="6">
        <v>-7.0E-4</v>
      </c>
      <c r="I17" s="15">
        <v>52957.0</v>
      </c>
      <c r="J17" s="15">
        <v>115397.0</v>
      </c>
    </row>
    <row r="18">
      <c r="A18" s="24">
        <v>83469.0</v>
      </c>
      <c r="B18" s="5">
        <f t="shared" si="1"/>
        <v>41646</v>
      </c>
      <c r="C18" s="3">
        <v>106.5</v>
      </c>
      <c r="D18" s="3">
        <v>107.03</v>
      </c>
      <c r="E18" s="3">
        <v>106.31</v>
      </c>
      <c r="F18" s="3">
        <v>106.72</v>
      </c>
      <c r="G18" s="3">
        <v>0.55</v>
      </c>
      <c r="H18" s="3">
        <v>0.0052</v>
      </c>
      <c r="I18" s="15">
        <v>62928.0</v>
      </c>
      <c r="J18" s="15">
        <v>128339.0</v>
      </c>
    </row>
    <row r="19">
      <c r="A19" s="30">
        <v>41624.0</v>
      </c>
      <c r="B19" s="5">
        <f t="shared" si="1"/>
        <v>41647</v>
      </c>
      <c r="C19" s="3">
        <v>106.7</v>
      </c>
      <c r="D19" s="3">
        <v>107.17</v>
      </c>
      <c r="E19" s="3">
        <v>106.3</v>
      </c>
      <c r="F19" s="3">
        <v>106.41</v>
      </c>
      <c r="G19" s="3">
        <v>-0.31</v>
      </c>
      <c r="H19" s="6">
        <v>-0.0029</v>
      </c>
      <c r="I19" s="15">
        <v>68952.0</v>
      </c>
      <c r="J19" s="15">
        <v>141681.0</v>
      </c>
    </row>
    <row r="20">
      <c r="A20" s="21">
        <v>108.04</v>
      </c>
      <c r="B20" s="5">
        <f t="shared" si="1"/>
        <v>41648</v>
      </c>
      <c r="C20" s="3">
        <v>106.51</v>
      </c>
      <c r="D20" s="3">
        <v>107.37</v>
      </c>
      <c r="E20" s="3">
        <v>105.44</v>
      </c>
      <c r="F20" s="3">
        <v>105.7</v>
      </c>
      <c r="G20" s="3">
        <v>-0.71</v>
      </c>
      <c r="H20" s="6">
        <v>-0.0067</v>
      </c>
      <c r="I20" s="15">
        <v>82754.0</v>
      </c>
      <c r="J20" s="15">
        <v>153285.0</v>
      </c>
    </row>
    <row r="21">
      <c r="A21" s="21">
        <v>109.73</v>
      </c>
      <c r="B21" s="5">
        <f t="shared" si="1"/>
        <v>41649</v>
      </c>
      <c r="C21" s="3">
        <v>105.68</v>
      </c>
      <c r="D21" s="3">
        <v>106.53</v>
      </c>
      <c r="E21" s="3">
        <v>105.23</v>
      </c>
      <c r="F21" s="3">
        <v>106.28</v>
      </c>
      <c r="G21" s="3">
        <v>0.58</v>
      </c>
      <c r="H21" s="3">
        <v>0.0055000000000000005</v>
      </c>
      <c r="I21" s="15">
        <v>101503.0</v>
      </c>
      <c r="J21" s="15">
        <v>173130.0</v>
      </c>
    </row>
    <row r="22">
      <c r="A22" s="21">
        <v>107.95</v>
      </c>
      <c r="B22" s="5">
        <f t="shared" si="1"/>
        <v>41652</v>
      </c>
      <c r="C22" s="3">
        <v>106.55</v>
      </c>
      <c r="D22" s="3">
        <v>106.63</v>
      </c>
      <c r="E22" s="3">
        <v>105.27</v>
      </c>
      <c r="F22" s="3">
        <v>105.58</v>
      </c>
      <c r="G22" s="3">
        <v>-0.7</v>
      </c>
      <c r="H22" s="6">
        <v>-0.0066</v>
      </c>
      <c r="I22" s="15">
        <v>103895.0</v>
      </c>
      <c r="J22" s="15">
        <v>188773.0</v>
      </c>
    </row>
    <row r="23">
      <c r="A23" s="21">
        <v>108.77</v>
      </c>
      <c r="B23" s="5">
        <f t="shared" si="1"/>
        <v>41653</v>
      </c>
      <c r="C23" s="3">
        <v>105.46</v>
      </c>
      <c r="D23" s="3">
        <v>105.9</v>
      </c>
      <c r="E23" s="3">
        <v>104.87</v>
      </c>
      <c r="F23" s="3">
        <v>105.25</v>
      </c>
      <c r="G23" s="3">
        <v>-0.33</v>
      </c>
      <c r="H23" s="6">
        <v>-0.0031</v>
      </c>
      <c r="I23" s="15">
        <v>102629.0</v>
      </c>
      <c r="J23" s="15">
        <v>208886.0</v>
      </c>
    </row>
    <row r="24">
      <c r="A24" s="25">
        <f>+0.96</f>
        <v>0.96</v>
      </c>
      <c r="B24" s="5">
        <f t="shared" si="1"/>
        <v>41654</v>
      </c>
      <c r="C24" s="3">
        <v>105.5</v>
      </c>
      <c r="D24" s="3">
        <v>106.38</v>
      </c>
      <c r="E24" s="3">
        <v>104.75</v>
      </c>
      <c r="F24" s="3">
        <v>105.95</v>
      </c>
      <c r="G24" s="3">
        <v>0.7</v>
      </c>
      <c r="H24" s="3">
        <v>0.0067</v>
      </c>
      <c r="I24" s="15">
        <v>100957.0</v>
      </c>
      <c r="J24" s="15">
        <v>220981.0</v>
      </c>
    </row>
    <row r="25">
      <c r="A25" s="25">
        <f>+0.89%</f>
        <v>0.0089</v>
      </c>
      <c r="B25" s="5">
        <f t="shared" si="1"/>
        <v>41655</v>
      </c>
      <c r="C25" s="3">
        <v>105.78</v>
      </c>
      <c r="D25" s="3">
        <v>106.02</v>
      </c>
      <c r="E25" s="3">
        <v>105.01</v>
      </c>
      <c r="F25" s="3">
        <v>105.31</v>
      </c>
      <c r="G25" s="3">
        <v>-0.64</v>
      </c>
      <c r="H25" s="6">
        <v>-0.006</v>
      </c>
      <c r="I25" s="15">
        <v>126822.0</v>
      </c>
      <c r="J25" s="15">
        <v>214744.0</v>
      </c>
    </row>
    <row r="26">
      <c r="A26" s="26">
        <v>26696.0</v>
      </c>
      <c r="B26" s="5">
        <f t="shared" si="1"/>
        <v>41656</v>
      </c>
      <c r="C26" s="3">
        <v>105.07</v>
      </c>
      <c r="D26" s="3">
        <v>106.38</v>
      </c>
      <c r="E26" s="3">
        <v>104.98</v>
      </c>
      <c r="F26" s="3">
        <v>105.94</v>
      </c>
      <c r="G26" s="3">
        <v>0.63</v>
      </c>
      <c r="H26" s="3">
        <v>0.006</v>
      </c>
      <c r="I26" s="15">
        <v>111869.0</v>
      </c>
      <c r="J26" s="15">
        <v>216693.0</v>
      </c>
    </row>
    <row r="27">
      <c r="A27" s="26">
        <v>86118.0</v>
      </c>
      <c r="B27" s="5">
        <f t="shared" si="1"/>
        <v>41659</v>
      </c>
      <c r="C27" s="3">
        <v>105.72</v>
      </c>
      <c r="D27" s="3">
        <v>105.99</v>
      </c>
      <c r="E27" s="3">
        <v>105.22</v>
      </c>
      <c r="F27" s="3">
        <v>105.68</v>
      </c>
      <c r="G27" s="3">
        <v>-0.26</v>
      </c>
      <c r="H27" s="6">
        <v>-0.0025</v>
      </c>
      <c r="I27" s="15">
        <v>66648.0</v>
      </c>
      <c r="J27" s="15">
        <v>220887.0</v>
      </c>
    </row>
    <row r="28">
      <c r="A28" s="29">
        <v>41625.0</v>
      </c>
      <c r="B28" s="5">
        <f t="shared" si="1"/>
        <v>41660</v>
      </c>
      <c r="C28" s="3">
        <v>105.68</v>
      </c>
      <c r="D28" s="3">
        <v>107.25</v>
      </c>
      <c r="E28" s="3">
        <v>105.64</v>
      </c>
      <c r="F28" s="3">
        <v>106.05</v>
      </c>
      <c r="G28" s="3">
        <v>0.37</v>
      </c>
      <c r="H28" s="3">
        <v>0.0034999999999999996</v>
      </c>
      <c r="I28" s="15">
        <v>161772.0</v>
      </c>
      <c r="J28" s="15">
        <v>246998.0</v>
      </c>
    </row>
    <row r="29">
      <c r="A29" s="28">
        <v>108.59</v>
      </c>
      <c r="B29" s="5">
        <f t="shared" si="1"/>
        <v>41661</v>
      </c>
      <c r="C29" s="3">
        <v>106.15</v>
      </c>
      <c r="D29" s="3">
        <v>107.57</v>
      </c>
      <c r="E29" s="3">
        <v>106.1</v>
      </c>
      <c r="F29" s="3">
        <v>107.51</v>
      </c>
      <c r="G29" s="3">
        <v>1.46</v>
      </c>
      <c r="H29" s="3">
        <v>0.0138</v>
      </c>
      <c r="I29" s="15">
        <v>113172.0</v>
      </c>
      <c r="J29" s="15">
        <v>242422.0</v>
      </c>
    </row>
    <row r="30">
      <c r="A30" s="28">
        <v>108.78</v>
      </c>
      <c r="B30" s="5">
        <f t="shared" si="1"/>
        <v>41662</v>
      </c>
      <c r="C30" s="3">
        <v>107.37</v>
      </c>
      <c r="D30" s="3">
        <v>107.48</v>
      </c>
      <c r="E30" s="3">
        <v>106.67</v>
      </c>
      <c r="F30" s="3">
        <v>106.92</v>
      </c>
      <c r="G30" s="3">
        <v>-0.59</v>
      </c>
      <c r="H30" s="6">
        <v>-0.0055</v>
      </c>
      <c r="I30" s="15">
        <v>188793.0</v>
      </c>
      <c r="J30" s="15">
        <v>254186.0</v>
      </c>
    </row>
    <row r="31">
      <c r="A31" s="28">
        <v>107.73</v>
      </c>
      <c r="B31" s="5">
        <f t="shared" si="1"/>
        <v>41663</v>
      </c>
      <c r="C31" s="3">
        <v>106.89</v>
      </c>
      <c r="D31" s="3">
        <v>107.35</v>
      </c>
      <c r="E31" s="3">
        <v>105.66</v>
      </c>
      <c r="F31" s="3">
        <v>107.19</v>
      </c>
      <c r="G31" s="3">
        <v>0.27</v>
      </c>
      <c r="H31" s="3">
        <v>0.0025</v>
      </c>
      <c r="I31" s="15">
        <v>108858.0</v>
      </c>
      <c r="J31" s="15">
        <v>256577.0</v>
      </c>
    </row>
    <row r="32">
      <c r="A32" s="28">
        <v>107.96</v>
      </c>
      <c r="B32" s="5">
        <f t="shared" si="1"/>
        <v>41666</v>
      </c>
      <c r="C32" s="3">
        <v>107.31</v>
      </c>
      <c r="D32" s="3">
        <v>107.38</v>
      </c>
      <c r="E32" s="3">
        <v>105.82</v>
      </c>
      <c r="F32" s="3">
        <v>106.03</v>
      </c>
      <c r="G32" s="3">
        <v>-1.16</v>
      </c>
      <c r="H32" s="6">
        <v>-0.0108</v>
      </c>
      <c r="I32" s="15">
        <v>107540.0</v>
      </c>
      <c r="J32" s="15">
        <v>257703.0</v>
      </c>
    </row>
    <row r="33">
      <c r="A33" s="21">
        <v>-0.81</v>
      </c>
      <c r="B33" s="5">
        <f t="shared" si="1"/>
        <v>41667</v>
      </c>
      <c r="C33" s="3">
        <v>106.32</v>
      </c>
      <c r="D33" s="3">
        <v>107.17</v>
      </c>
      <c r="E33" s="3">
        <v>106.1</v>
      </c>
      <c r="F33" s="3">
        <v>106.86</v>
      </c>
      <c r="G33" s="3">
        <v>0.83</v>
      </c>
      <c r="H33" s="3">
        <v>0.0078000000000000005</v>
      </c>
      <c r="I33" s="15">
        <v>120402.0</v>
      </c>
      <c r="J33" s="15">
        <v>248258.0</v>
      </c>
    </row>
    <row r="34">
      <c r="A34" s="22">
        <v>-0.0074</v>
      </c>
      <c r="B34" s="5">
        <f t="shared" si="1"/>
        <v>41668</v>
      </c>
      <c r="C34" s="3">
        <v>106.86</v>
      </c>
      <c r="D34" s="3">
        <v>107.47</v>
      </c>
      <c r="E34" s="3">
        <v>106.41</v>
      </c>
      <c r="F34" s="3">
        <v>107.24</v>
      </c>
      <c r="G34" s="3">
        <v>0.38</v>
      </c>
      <c r="H34" s="3">
        <v>0.0036</v>
      </c>
      <c r="I34" s="15">
        <v>112659.0</v>
      </c>
      <c r="J34" s="15">
        <v>257720.0</v>
      </c>
    </row>
    <row r="35">
      <c r="A35" s="24">
        <v>33570.0</v>
      </c>
      <c r="B35" s="5">
        <f t="shared" si="1"/>
        <v>41669</v>
      </c>
      <c r="C35" s="3">
        <v>107.25</v>
      </c>
      <c r="D35" s="3">
        <v>107.73</v>
      </c>
      <c r="E35" s="3">
        <v>107.05</v>
      </c>
      <c r="F35" s="3">
        <v>107.3</v>
      </c>
      <c r="G35" s="3">
        <v>0.06</v>
      </c>
      <c r="H35" s="3">
        <v>6.0E-4</v>
      </c>
      <c r="I35" s="15">
        <v>127244.0</v>
      </c>
      <c r="J35" s="15">
        <v>264579.0</v>
      </c>
    </row>
    <row r="36">
      <c r="A36" s="24">
        <v>86653.0</v>
      </c>
      <c r="B36" s="5">
        <f t="shared" si="1"/>
        <v>41670</v>
      </c>
      <c r="C36" s="3">
        <v>107.24</v>
      </c>
      <c r="D36" s="3">
        <v>107.28</v>
      </c>
      <c r="E36" s="3">
        <v>105.71</v>
      </c>
      <c r="F36" s="3">
        <v>105.81</v>
      </c>
      <c r="G36" s="3">
        <v>-1.49</v>
      </c>
      <c r="H36" s="6">
        <v>-0.0139</v>
      </c>
      <c r="I36" s="15">
        <v>139455.0</v>
      </c>
      <c r="J36" s="15">
        <v>264019.0</v>
      </c>
    </row>
    <row r="37">
      <c r="A37" s="30">
        <v>41626.0</v>
      </c>
      <c r="B37" s="5">
        <f t="shared" si="1"/>
        <v>41673</v>
      </c>
      <c r="C37" s="3">
        <v>105.75</v>
      </c>
      <c r="D37" s="3">
        <v>106.05</v>
      </c>
      <c r="E37" s="3">
        <v>104.78</v>
      </c>
      <c r="F37" s="3">
        <v>105.39</v>
      </c>
      <c r="G37" s="3">
        <v>-0.42</v>
      </c>
      <c r="H37" s="6">
        <v>-0.004</v>
      </c>
      <c r="I37" s="15">
        <v>156543.0</v>
      </c>
      <c r="J37" s="15">
        <v>275022.0</v>
      </c>
    </row>
    <row r="38">
      <c r="A38" s="21">
        <v>108.01</v>
      </c>
      <c r="B38" s="5">
        <f t="shared" si="1"/>
        <v>41674</v>
      </c>
      <c r="C38" s="3">
        <v>105.2</v>
      </c>
      <c r="D38" s="3">
        <v>105.56</v>
      </c>
      <c r="E38" s="3">
        <v>104.88</v>
      </c>
      <c r="F38" s="3">
        <v>105.17</v>
      </c>
      <c r="G38" s="3">
        <v>-0.22</v>
      </c>
      <c r="H38" s="6">
        <v>-0.0021</v>
      </c>
      <c r="I38" s="15">
        <v>110211.0</v>
      </c>
      <c r="J38" s="15">
        <v>275211.0</v>
      </c>
    </row>
    <row r="39">
      <c r="A39" s="21">
        <v>109.2</v>
      </c>
      <c r="B39" s="5">
        <f t="shared" si="1"/>
        <v>41675</v>
      </c>
      <c r="C39" s="3">
        <v>105.33</v>
      </c>
      <c r="D39" s="3">
        <v>105.82</v>
      </c>
      <c r="E39" s="3">
        <v>105.0</v>
      </c>
      <c r="F39" s="3">
        <v>105.66</v>
      </c>
      <c r="G39" s="3">
        <v>0.49</v>
      </c>
      <c r="H39" s="3">
        <v>0.004699999999999999</v>
      </c>
      <c r="I39" s="15">
        <v>129262.0</v>
      </c>
      <c r="J39" s="15">
        <v>270943.0</v>
      </c>
    </row>
    <row r="40">
      <c r="A40" s="21">
        <v>107.38</v>
      </c>
      <c r="B40" s="5">
        <f t="shared" si="1"/>
        <v>41676</v>
      </c>
      <c r="C40" s="3">
        <v>105.71</v>
      </c>
      <c r="D40" s="3">
        <v>106.88</v>
      </c>
      <c r="E40" s="3">
        <v>105.55</v>
      </c>
      <c r="F40" s="3">
        <v>106.6</v>
      </c>
      <c r="G40" s="3">
        <v>0.94</v>
      </c>
      <c r="H40" s="3">
        <v>0.0089</v>
      </c>
      <c r="I40" s="15">
        <v>143447.0</v>
      </c>
      <c r="J40" s="15">
        <v>272885.0</v>
      </c>
    </row>
    <row r="41">
      <c r="A41" s="21">
        <v>109.0</v>
      </c>
      <c r="B41" s="5">
        <f t="shared" si="1"/>
        <v>41677</v>
      </c>
      <c r="C41" s="3">
        <v>106.77</v>
      </c>
      <c r="D41" s="3">
        <v>109.02</v>
      </c>
      <c r="E41" s="3">
        <v>106.29</v>
      </c>
      <c r="F41" s="3">
        <v>108.85</v>
      </c>
      <c r="G41" s="3">
        <v>2.25</v>
      </c>
      <c r="H41" s="3">
        <v>0.021099999999999997</v>
      </c>
      <c r="I41" s="15">
        <v>179980.0</v>
      </c>
      <c r="J41" s="15">
        <v>279842.0</v>
      </c>
    </row>
    <row r="42">
      <c r="A42" s="25">
        <f>+1.04</f>
        <v>1.04</v>
      </c>
      <c r="B42" s="5">
        <f t="shared" si="1"/>
        <v>41680</v>
      </c>
      <c r="C42" s="3">
        <v>109.0</v>
      </c>
      <c r="D42" s="3">
        <v>109.01</v>
      </c>
      <c r="E42" s="3">
        <v>107.73</v>
      </c>
      <c r="F42" s="3">
        <v>107.96</v>
      </c>
      <c r="G42" s="3">
        <v>-0.89</v>
      </c>
      <c r="H42" s="6">
        <v>-0.0082</v>
      </c>
      <c r="I42" s="15">
        <v>168263.0</v>
      </c>
      <c r="J42" s="15">
        <v>277145.0</v>
      </c>
    </row>
    <row r="43">
      <c r="A43" s="25">
        <f>+0.96%</f>
        <v>0.0096</v>
      </c>
      <c r="B43" s="5">
        <f t="shared" si="1"/>
        <v>41681</v>
      </c>
      <c r="C43" s="3">
        <v>107.72</v>
      </c>
      <c r="D43" s="3">
        <v>108.63</v>
      </c>
      <c r="E43" s="3">
        <v>107.72</v>
      </c>
      <c r="F43" s="3">
        <v>108.18</v>
      </c>
      <c r="G43" s="3">
        <v>0.22</v>
      </c>
      <c r="H43" s="3">
        <v>0.002</v>
      </c>
      <c r="I43" s="15">
        <v>212206.0</v>
      </c>
      <c r="J43" s="15">
        <v>288520.0</v>
      </c>
    </row>
    <row r="44">
      <c r="A44" s="26">
        <v>39239.0</v>
      </c>
      <c r="B44" s="5">
        <f t="shared" si="1"/>
        <v>41682</v>
      </c>
      <c r="C44" s="3">
        <v>108.24</v>
      </c>
      <c r="D44" s="3">
        <v>109.0</v>
      </c>
      <c r="E44" s="3">
        <v>108.07</v>
      </c>
      <c r="F44" s="3">
        <v>108.35</v>
      </c>
      <c r="G44" s="3">
        <v>0.17</v>
      </c>
      <c r="H44" s="3">
        <v>0.0016</v>
      </c>
      <c r="I44" s="15">
        <v>249899.0</v>
      </c>
      <c r="J44" s="15">
        <v>301844.0</v>
      </c>
    </row>
    <row r="45">
      <c r="A45" s="26">
        <v>86342.0</v>
      </c>
      <c r="B45" s="5">
        <f t="shared" si="1"/>
        <v>41683</v>
      </c>
      <c r="C45" s="3">
        <v>108.2</v>
      </c>
      <c r="D45" s="3">
        <v>108.74</v>
      </c>
      <c r="E45" s="3">
        <v>107.64</v>
      </c>
      <c r="F45" s="3">
        <v>108.52</v>
      </c>
      <c r="G45" s="3">
        <v>0.17</v>
      </c>
      <c r="H45" s="3">
        <v>0.0016</v>
      </c>
      <c r="I45" s="15">
        <v>218962.0</v>
      </c>
      <c r="J45" s="15">
        <v>297216.0</v>
      </c>
    </row>
    <row r="46">
      <c r="A46" s="29">
        <v>41627.0</v>
      </c>
      <c r="B46" s="5">
        <f t="shared" si="1"/>
        <v>41684</v>
      </c>
      <c r="C46" s="3">
        <v>108.58</v>
      </c>
      <c r="D46" s="3">
        <v>109.25</v>
      </c>
      <c r="E46" s="3">
        <v>107.85</v>
      </c>
      <c r="F46" s="3">
        <v>109.08</v>
      </c>
      <c r="G46" s="3">
        <v>0.56</v>
      </c>
      <c r="H46" s="3">
        <v>0.0052</v>
      </c>
      <c r="I46" s="15">
        <v>146752.0</v>
      </c>
      <c r="J46" s="15">
        <v>288943.0</v>
      </c>
    </row>
    <row r="47">
      <c r="A47" s="28">
        <v>108.55</v>
      </c>
      <c r="B47" s="5">
        <f t="shared" si="1"/>
        <v>41687</v>
      </c>
      <c r="C47" s="3">
        <v>109.13</v>
      </c>
      <c r="D47" s="3">
        <v>109.4</v>
      </c>
      <c r="E47" s="3">
        <v>108.64</v>
      </c>
      <c r="F47" s="3">
        <v>109.18</v>
      </c>
      <c r="G47" s="3">
        <v>0.1</v>
      </c>
      <c r="H47" s="3">
        <v>9.0E-4</v>
      </c>
      <c r="I47" s="15">
        <v>56865.0</v>
      </c>
      <c r="J47" s="15">
        <v>289684.0</v>
      </c>
    </row>
    <row r="48">
      <c r="A48" s="28">
        <v>109.84</v>
      </c>
      <c r="B48" s="5">
        <f t="shared" si="1"/>
        <v>41688</v>
      </c>
      <c r="C48" s="3">
        <v>109.07</v>
      </c>
      <c r="D48" s="3">
        <v>110.7</v>
      </c>
      <c r="E48" s="3">
        <v>108.84</v>
      </c>
      <c r="F48" s="3">
        <v>110.46</v>
      </c>
      <c r="G48" s="3">
        <v>1.28</v>
      </c>
      <c r="H48" s="3">
        <v>0.011699999999999999</v>
      </c>
      <c r="I48" s="15">
        <v>150349.0</v>
      </c>
      <c r="J48" s="15">
        <v>284129.0</v>
      </c>
    </row>
    <row r="49">
      <c r="A49" s="28">
        <v>108.55</v>
      </c>
      <c r="B49" s="5">
        <f t="shared" si="1"/>
        <v>41689</v>
      </c>
      <c r="C49" s="3">
        <v>110.55</v>
      </c>
      <c r="D49" s="3">
        <v>110.82</v>
      </c>
      <c r="E49" s="3">
        <v>110.02</v>
      </c>
      <c r="F49" s="3">
        <v>110.47</v>
      </c>
      <c r="G49" s="3">
        <v>0.01</v>
      </c>
      <c r="H49" s="3">
        <v>1.0E-4</v>
      </c>
      <c r="I49" s="15">
        <v>163342.0</v>
      </c>
      <c r="J49" s="15">
        <v>280569.0</v>
      </c>
    </row>
    <row r="50">
      <c r="A50" s="28">
        <v>109.6</v>
      </c>
      <c r="B50" s="5">
        <f t="shared" si="1"/>
        <v>41690</v>
      </c>
      <c r="C50" s="3">
        <v>110.39</v>
      </c>
      <c r="D50" s="3">
        <v>110.49</v>
      </c>
      <c r="E50" s="3">
        <v>109.58</v>
      </c>
      <c r="F50" s="3">
        <v>110.3</v>
      </c>
      <c r="G50" s="3">
        <v>-0.17</v>
      </c>
      <c r="H50" s="6">
        <v>-0.0015</v>
      </c>
      <c r="I50" s="15">
        <v>151209.0</v>
      </c>
      <c r="J50" s="15">
        <v>284635.0</v>
      </c>
    </row>
    <row r="51">
      <c r="A51" s="25">
        <f>+0.6</f>
        <v>0.6</v>
      </c>
      <c r="B51" s="5">
        <f t="shared" si="1"/>
        <v>41691</v>
      </c>
      <c r="C51" s="3">
        <v>110.5</v>
      </c>
      <c r="D51" s="3">
        <v>110.5</v>
      </c>
      <c r="E51" s="3">
        <v>109.35</v>
      </c>
      <c r="F51" s="3">
        <v>109.85</v>
      </c>
      <c r="G51" s="3">
        <v>-0.45</v>
      </c>
      <c r="H51" s="6">
        <v>-0.0041</v>
      </c>
      <c r="I51" s="15">
        <v>154902.0</v>
      </c>
      <c r="J51" s="15">
        <v>276238.0</v>
      </c>
    </row>
    <row r="52">
      <c r="A52" s="25">
        <f>+0.55%</f>
        <v>0.0055</v>
      </c>
      <c r="B52" s="5">
        <f t="shared" si="1"/>
        <v>41694</v>
      </c>
      <c r="C52" s="3">
        <v>109.65</v>
      </c>
      <c r="D52" s="3">
        <v>110.77</v>
      </c>
      <c r="E52" s="3">
        <v>109.5</v>
      </c>
      <c r="F52" s="3">
        <v>110.64</v>
      </c>
      <c r="G52" s="3">
        <v>0.79</v>
      </c>
      <c r="H52" s="3">
        <v>0.0072</v>
      </c>
      <c r="I52" s="15">
        <v>202524.0</v>
      </c>
      <c r="J52" s="15">
        <v>267394.0</v>
      </c>
    </row>
    <row r="53">
      <c r="A53" s="26">
        <v>30457.0</v>
      </c>
      <c r="B53" s="5">
        <f t="shared" si="1"/>
        <v>41695</v>
      </c>
      <c r="C53" s="3">
        <v>110.64</v>
      </c>
      <c r="D53" s="3">
        <v>110.64</v>
      </c>
      <c r="E53" s="3">
        <v>109.42</v>
      </c>
      <c r="F53" s="3">
        <v>109.51</v>
      </c>
      <c r="G53" s="3">
        <v>-1.13</v>
      </c>
      <c r="H53" s="6">
        <v>-0.0102</v>
      </c>
      <c r="I53" s="15">
        <v>198156.0</v>
      </c>
      <c r="J53" s="15">
        <v>255130.0</v>
      </c>
    </row>
    <row r="54">
      <c r="A54" s="26">
        <v>85832.0</v>
      </c>
      <c r="B54" s="5">
        <f t="shared" si="1"/>
        <v>41696</v>
      </c>
      <c r="C54" s="3">
        <v>109.56</v>
      </c>
      <c r="D54" s="3">
        <v>109.97</v>
      </c>
      <c r="E54" s="3">
        <v>109.2</v>
      </c>
      <c r="F54" s="3">
        <v>109.52</v>
      </c>
      <c r="G54" s="3">
        <v>0.01</v>
      </c>
      <c r="H54" s="3">
        <v>1.0E-4</v>
      </c>
      <c r="I54" s="15">
        <v>186710.0</v>
      </c>
      <c r="J54" s="15">
        <v>242429.0</v>
      </c>
    </row>
    <row r="55">
      <c r="A55" s="29">
        <v>41628.0</v>
      </c>
      <c r="B55" s="5">
        <f t="shared" si="1"/>
        <v>41697</v>
      </c>
      <c r="C55" s="3">
        <v>109.41</v>
      </c>
      <c r="D55" s="3">
        <v>109.45</v>
      </c>
      <c r="E55" s="3">
        <v>108.65</v>
      </c>
      <c r="F55" s="3">
        <v>108.96</v>
      </c>
      <c r="G55" s="3">
        <v>-0.56</v>
      </c>
      <c r="H55" s="6">
        <v>-0.0051</v>
      </c>
      <c r="I55" s="15">
        <v>192908.0</v>
      </c>
      <c r="J55" s="15">
        <v>234039.0</v>
      </c>
    </row>
    <row r="56">
      <c r="A56" s="28">
        <v>109.39</v>
      </c>
      <c r="B56" s="5">
        <f t="shared" si="1"/>
        <v>41698</v>
      </c>
      <c r="C56" s="3">
        <v>108.85</v>
      </c>
      <c r="D56" s="3">
        <v>109.34</v>
      </c>
      <c r="E56" s="3">
        <v>108.4</v>
      </c>
      <c r="F56" s="3">
        <v>109.07</v>
      </c>
      <c r="G56" s="3">
        <v>0.11</v>
      </c>
      <c r="H56" s="3">
        <v>0.001</v>
      </c>
      <c r="I56" s="15">
        <v>189555.0</v>
      </c>
      <c r="J56" s="15">
        <v>223625.0</v>
      </c>
    </row>
    <row r="57">
      <c r="A57" s="28">
        <v>110.97</v>
      </c>
      <c r="B57" s="5">
        <f t="shared" si="1"/>
        <v>41701</v>
      </c>
      <c r="C57" s="3">
        <v>109.44</v>
      </c>
      <c r="D57" s="3">
        <v>112.39</v>
      </c>
      <c r="E57" s="3">
        <v>109.26</v>
      </c>
      <c r="F57" s="3">
        <v>111.2</v>
      </c>
      <c r="G57" s="3">
        <v>2.13</v>
      </c>
      <c r="H57" s="3">
        <v>0.0195</v>
      </c>
      <c r="I57" s="15">
        <v>291312.0</v>
      </c>
      <c r="J57" s="15">
        <v>201418.0</v>
      </c>
    </row>
    <row r="58">
      <c r="A58" s="28">
        <v>109.17</v>
      </c>
      <c r="B58" s="5">
        <f t="shared" si="1"/>
        <v>41702</v>
      </c>
      <c r="C58" s="3">
        <v>111.16</v>
      </c>
      <c r="D58" s="3">
        <v>111.32</v>
      </c>
      <c r="E58" s="3">
        <v>109.0</v>
      </c>
      <c r="F58" s="3">
        <v>109.3</v>
      </c>
      <c r="G58" s="3">
        <v>-1.9</v>
      </c>
      <c r="H58" s="6">
        <v>-0.0171</v>
      </c>
      <c r="I58" s="15">
        <v>218495.0</v>
      </c>
      <c r="J58" s="15">
        <v>187108.0</v>
      </c>
    </row>
    <row r="59">
      <c r="A59" s="28">
        <v>110.9</v>
      </c>
      <c r="B59" s="5">
        <f t="shared" si="1"/>
        <v>41703</v>
      </c>
      <c r="C59" s="3">
        <v>109.17</v>
      </c>
      <c r="D59" s="3">
        <v>109.36</v>
      </c>
      <c r="E59" s="3">
        <v>107.55</v>
      </c>
      <c r="F59" s="3">
        <v>107.76</v>
      </c>
      <c r="G59" s="3">
        <v>-1.54</v>
      </c>
      <c r="H59" s="6">
        <v>-0.0141</v>
      </c>
      <c r="I59" s="15">
        <v>220182.0</v>
      </c>
      <c r="J59" s="15">
        <v>168879.0</v>
      </c>
    </row>
    <row r="60">
      <c r="A60" s="25">
        <f>+1.3</f>
        <v>1.3</v>
      </c>
      <c r="B60" s="5">
        <f t="shared" si="1"/>
        <v>41704</v>
      </c>
      <c r="C60" s="3">
        <v>107.66</v>
      </c>
      <c r="D60" s="3">
        <v>108.54</v>
      </c>
      <c r="E60" s="3">
        <v>107.37</v>
      </c>
      <c r="F60" s="3">
        <v>108.1</v>
      </c>
      <c r="G60" s="3">
        <v>0.34</v>
      </c>
      <c r="H60" s="3">
        <v>0.0032</v>
      </c>
      <c r="I60" s="15">
        <v>228722.0</v>
      </c>
      <c r="J60" s="15">
        <v>160186.0</v>
      </c>
    </row>
    <row r="61">
      <c r="A61" s="25">
        <f>+1.19%</f>
        <v>0.0119</v>
      </c>
      <c r="B61" s="5">
        <f t="shared" si="1"/>
        <v>41705</v>
      </c>
      <c r="C61" s="3">
        <v>108.3</v>
      </c>
      <c r="D61" s="3">
        <v>109.09</v>
      </c>
      <c r="E61" s="3">
        <v>107.82</v>
      </c>
      <c r="F61" s="3">
        <v>109.0</v>
      </c>
      <c r="G61" s="3">
        <v>0.9</v>
      </c>
      <c r="H61" s="3">
        <v>0.0083</v>
      </c>
      <c r="I61" s="15">
        <v>172045.0</v>
      </c>
      <c r="J61" s="15">
        <v>149129.0</v>
      </c>
    </row>
    <row r="62">
      <c r="A62" s="26">
        <v>36337.0</v>
      </c>
      <c r="B62" s="5">
        <f t="shared" si="1"/>
        <v>41708</v>
      </c>
      <c r="C62" s="3">
        <v>108.73</v>
      </c>
      <c r="D62" s="3">
        <v>108.85</v>
      </c>
      <c r="E62" s="3">
        <v>107.75</v>
      </c>
      <c r="F62" s="3">
        <v>108.08</v>
      </c>
      <c r="G62" s="3">
        <v>-0.92</v>
      </c>
      <c r="H62" s="6">
        <v>-0.0084</v>
      </c>
      <c r="I62" s="15">
        <v>149339.0</v>
      </c>
      <c r="J62" s="15">
        <v>130702.0</v>
      </c>
    </row>
    <row r="63">
      <c r="A63" s="26">
        <v>84222.0</v>
      </c>
      <c r="B63" s="5">
        <f t="shared" si="1"/>
        <v>41709</v>
      </c>
      <c r="C63" s="3">
        <v>107.88</v>
      </c>
      <c r="D63" s="3">
        <v>108.7</v>
      </c>
      <c r="E63" s="3">
        <v>107.83</v>
      </c>
      <c r="F63" s="3">
        <v>108.55</v>
      </c>
      <c r="G63" s="3">
        <v>0.47</v>
      </c>
      <c r="H63" s="3">
        <v>0.0043</v>
      </c>
      <c r="I63" s="15">
        <v>146848.0</v>
      </c>
      <c r="J63" s="15">
        <v>98860.0</v>
      </c>
    </row>
    <row r="64">
      <c r="A64" s="29">
        <v>41631.0</v>
      </c>
      <c r="B64" s="5">
        <f t="shared" si="1"/>
        <v>41710</v>
      </c>
      <c r="C64" s="3">
        <v>108.41</v>
      </c>
      <c r="D64" s="3">
        <v>108.55</v>
      </c>
      <c r="E64" s="3">
        <v>107.61</v>
      </c>
      <c r="F64" s="3">
        <v>108.02</v>
      </c>
      <c r="G64" s="3">
        <v>-0.53</v>
      </c>
      <c r="H64" s="6">
        <v>-0.0049</v>
      </c>
      <c r="I64" s="15">
        <v>159230.0</v>
      </c>
      <c r="J64" s="15">
        <v>62786.0</v>
      </c>
    </row>
    <row r="65">
      <c r="A65" s="28">
        <v>110.79</v>
      </c>
      <c r="B65" s="5">
        <f t="shared" si="1"/>
        <v>41711</v>
      </c>
      <c r="C65" s="3">
        <v>108.26</v>
      </c>
      <c r="D65" s="3">
        <v>108.51</v>
      </c>
      <c r="E65" s="3">
        <v>106.98</v>
      </c>
      <c r="F65" s="3">
        <v>107.39</v>
      </c>
      <c r="G65" s="3">
        <v>-0.63</v>
      </c>
      <c r="H65" s="6">
        <v>-0.0058</v>
      </c>
      <c r="I65" s="15">
        <v>86262.0</v>
      </c>
      <c r="J65" s="15">
        <v>24641.0</v>
      </c>
    </row>
    <row r="66">
      <c r="A66" s="28">
        <v>111.09</v>
      </c>
      <c r="B66" s="5">
        <f t="shared" si="1"/>
        <v>41712</v>
      </c>
      <c r="C66" s="3">
        <v>107.25</v>
      </c>
      <c r="D66" s="3">
        <v>108.69</v>
      </c>
      <c r="E66" s="3">
        <v>107.24</v>
      </c>
      <c r="F66" s="3">
        <v>108.57</v>
      </c>
      <c r="G66" s="3">
        <v>1.18</v>
      </c>
      <c r="H66" s="3">
        <v>0.011000000000000001</v>
      </c>
      <c r="I66" s="15">
        <v>12882.0</v>
      </c>
      <c r="J66" s="3"/>
    </row>
    <row r="67">
      <c r="A67" s="28">
        <v>110.42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110.88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-0.02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-2.0E-4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38657.0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87609.0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30">
        <v>41632.0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110.86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111.4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110.73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111.23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+0.35</f>
        <v>0.35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+0.32%</f>
        <v>0.0032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13248.0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86739.0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9">
        <v>41634.0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111.31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111.44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110.85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111.34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+0.11</f>
        <v>0.11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+0.1%</f>
        <v>0.001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12374.0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87028.0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9">
        <v>41635.0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111.34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112.07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110.9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111.47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+0.13</f>
        <v>0.13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+0.12%</f>
        <v>0.0012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27594.0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90487.0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9">
        <v>41638.0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111.66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111.89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110.35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110.69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-0.78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-0.007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26231.0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95091.0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30">
        <v>41639.0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110.75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110.93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109.9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110.27</v>
      </c>
      <c r="B113" s="3" t="str">
        <f t="shared" si="1"/>
        <v/>
      </c>
    </row>
    <row r="114">
      <c r="A114" s="21">
        <v>-0.42</v>
      </c>
      <c r="B114" s="3" t="str">
        <f t="shared" si="1"/>
        <v>#REF!</v>
      </c>
    </row>
    <row r="115">
      <c r="A115" s="22">
        <v>-0.0038</v>
      </c>
      <c r="B115" s="3" t="str">
        <f t="shared" si="1"/>
        <v>#REF!</v>
      </c>
    </row>
    <row r="116">
      <c r="A116" s="24">
        <v>17997.0</v>
      </c>
      <c r="B116" s="3" t="str">
        <f t="shared" si="1"/>
        <v>#REF!</v>
      </c>
    </row>
    <row r="117">
      <c r="A117" s="24">
        <v>100082.0</v>
      </c>
      <c r="B117" s="3" t="str">
        <f t="shared" si="1"/>
        <v>#REF!</v>
      </c>
    </row>
    <row r="118">
      <c r="A118" s="23">
        <v>41641.0</v>
      </c>
      <c r="B118" s="3" t="str">
        <f t="shared" si="1"/>
        <v>#REF!</v>
      </c>
    </row>
    <row r="119">
      <c r="A119" s="21">
        <v>110.46</v>
      </c>
      <c r="B119" s="3" t="str">
        <f t="shared" si="1"/>
        <v>#REF!</v>
      </c>
    </row>
    <row r="120">
      <c r="A120" s="21">
        <v>110.79</v>
      </c>
      <c r="B120" s="3" t="str">
        <f t="shared" si="1"/>
        <v>#REF!</v>
      </c>
    </row>
    <row r="121">
      <c r="A121" s="21">
        <v>107.3</v>
      </c>
      <c r="B121" s="3" t="str">
        <f t="shared" si="1"/>
        <v>#REF!</v>
      </c>
    </row>
    <row r="122">
      <c r="A122" s="21">
        <v>107.4</v>
      </c>
      <c r="B122" s="3" t="str">
        <f t="shared" si="1"/>
        <v>#REF!</v>
      </c>
    </row>
    <row r="123">
      <c r="A123" s="21">
        <v>-2.87</v>
      </c>
      <c r="B123" s="3" t="str">
        <f t="shared" si="1"/>
        <v>#REF!</v>
      </c>
    </row>
    <row r="124">
      <c r="A124" s="22">
        <v>-0.026</v>
      </c>
      <c r="B124" s="3" t="str">
        <f t="shared" si="1"/>
        <v>#REF!</v>
      </c>
    </row>
    <row r="125">
      <c r="A125" s="24">
        <v>48933.0</v>
      </c>
      <c r="B125" s="3" t="str">
        <f t="shared" si="1"/>
        <v>#REF!</v>
      </c>
    </row>
    <row r="126">
      <c r="A126" s="24">
        <v>104525.0</v>
      </c>
      <c r="B126" s="3" t="str">
        <f t="shared" si="1"/>
        <v>#REF!</v>
      </c>
    </row>
    <row r="127">
      <c r="A127" s="23">
        <v>41642.0</v>
      </c>
      <c r="B127" s="3" t="str">
        <f t="shared" si="1"/>
        <v>#REF!</v>
      </c>
    </row>
    <row r="128">
      <c r="A128" s="21">
        <v>107.47</v>
      </c>
      <c r="B128" s="3" t="str">
        <f t="shared" si="1"/>
        <v>#REF!</v>
      </c>
    </row>
    <row r="129">
      <c r="A129" s="21">
        <v>108.19</v>
      </c>
      <c r="B129" s="3" t="str">
        <f t="shared" si="1"/>
        <v>#REF!</v>
      </c>
    </row>
    <row r="130">
      <c r="A130" s="21">
        <v>106.13</v>
      </c>
      <c r="B130" s="3" t="str">
        <f t="shared" si="1"/>
        <v>#REF!</v>
      </c>
    </row>
    <row r="131">
      <c r="A131" s="21">
        <v>106.24</v>
      </c>
      <c r="B131" s="3" t="str">
        <f t="shared" si="1"/>
        <v>#REF!</v>
      </c>
    </row>
    <row r="132">
      <c r="A132" s="21">
        <v>-1.16</v>
      </c>
      <c r="B132" s="3" t="str">
        <f t="shared" si="1"/>
        <v>#REF!</v>
      </c>
    </row>
    <row r="133">
      <c r="A133" s="22">
        <v>-0.0108</v>
      </c>
      <c r="B133" s="3" t="str">
        <f t="shared" si="1"/>
        <v>#REF!</v>
      </c>
    </row>
    <row r="134">
      <c r="A134" s="24">
        <v>60276.0</v>
      </c>
      <c r="B134" s="3" t="str">
        <f t="shared" si="1"/>
        <v>#REF!</v>
      </c>
    </row>
    <row r="135">
      <c r="A135" s="24">
        <v>110321.0</v>
      </c>
      <c r="B135" s="3" t="str">
        <f t="shared" si="1"/>
        <v>#REF!</v>
      </c>
    </row>
    <row r="136">
      <c r="A136" s="23">
        <v>41645.0</v>
      </c>
      <c r="B136" s="3" t="str">
        <f t="shared" si="1"/>
        <v>#REF!</v>
      </c>
    </row>
    <row r="137">
      <c r="A137" s="21">
        <v>106.37</v>
      </c>
      <c r="B137" s="3" t="str">
        <f t="shared" si="1"/>
        <v>#REF!</v>
      </c>
    </row>
    <row r="138">
      <c r="A138" s="21">
        <v>107.29</v>
      </c>
      <c r="B138" s="3" t="str">
        <f t="shared" si="1"/>
        <v>#REF!</v>
      </c>
    </row>
    <row r="139">
      <c r="A139" s="21">
        <v>106.03</v>
      </c>
      <c r="B139" s="3" t="str">
        <f t="shared" si="1"/>
        <v>#REF!</v>
      </c>
    </row>
    <row r="140">
      <c r="A140" s="21">
        <v>106.17</v>
      </c>
      <c r="B140" s="3" t="str">
        <f t="shared" si="1"/>
        <v>#REF!</v>
      </c>
    </row>
    <row r="141">
      <c r="A141" s="21">
        <v>-0.07</v>
      </c>
      <c r="B141" s="3" t="str">
        <f t="shared" si="1"/>
        <v>#REF!</v>
      </c>
    </row>
    <row r="142">
      <c r="A142" s="22">
        <v>-7.0E-4</v>
      </c>
      <c r="B142" s="3" t="str">
        <f t="shared" si="1"/>
        <v>#REF!</v>
      </c>
    </row>
    <row r="143">
      <c r="A143" s="24">
        <v>52957.0</v>
      </c>
      <c r="B143" s="3" t="str">
        <f t="shared" si="1"/>
        <v>#REF!</v>
      </c>
    </row>
    <row r="144">
      <c r="A144" s="24">
        <v>115397.0</v>
      </c>
      <c r="B144" s="3" t="str">
        <f t="shared" si="1"/>
        <v>#REF!</v>
      </c>
    </row>
    <row r="145">
      <c r="A145" s="23">
        <v>41646.0</v>
      </c>
      <c r="B145" s="3" t="str">
        <f t="shared" si="1"/>
        <v>#REF!</v>
      </c>
    </row>
    <row r="146">
      <c r="A146" s="21">
        <v>106.5</v>
      </c>
      <c r="B146" s="3" t="str">
        <f t="shared" si="1"/>
        <v>#REF!</v>
      </c>
    </row>
    <row r="147">
      <c r="A147" s="21">
        <v>107.03</v>
      </c>
      <c r="B147" s="3" t="str">
        <f t="shared" si="1"/>
        <v>#REF!</v>
      </c>
    </row>
    <row r="148">
      <c r="A148" s="21">
        <v>106.31</v>
      </c>
      <c r="B148" s="3" t="str">
        <f t="shared" si="1"/>
        <v>#REF!</v>
      </c>
    </row>
    <row r="149">
      <c r="A149" s="21">
        <v>106.72</v>
      </c>
      <c r="B149" s="3" t="str">
        <f t="shared" si="1"/>
        <v>#REF!</v>
      </c>
    </row>
    <row r="150">
      <c r="A150" s="25">
        <f>+0.55</f>
        <v>0.55</v>
      </c>
      <c r="B150" s="3" t="str">
        <f t="shared" si="1"/>
        <v>#REF!</v>
      </c>
    </row>
    <row r="151">
      <c r="A151" s="25">
        <f>+0.52%</f>
        <v>0.0052</v>
      </c>
      <c r="B151" s="3" t="str">
        <f t="shared" si="1"/>
        <v>#REF!</v>
      </c>
    </row>
    <row r="152">
      <c r="A152" s="26">
        <v>62928.0</v>
      </c>
      <c r="B152" s="3" t="str">
        <f t="shared" si="1"/>
        <v>#REF!</v>
      </c>
    </row>
    <row r="153">
      <c r="A153" s="26">
        <v>128339.0</v>
      </c>
      <c r="B153" s="3" t="str">
        <f t="shared" si="1"/>
        <v>#REF!</v>
      </c>
    </row>
    <row r="154">
      <c r="A154" s="27">
        <v>41647.0</v>
      </c>
      <c r="B154" s="3" t="str">
        <f t="shared" si="1"/>
        <v>#REF!</v>
      </c>
    </row>
    <row r="155">
      <c r="A155" s="28">
        <v>106.7</v>
      </c>
      <c r="B155" s="3" t="str">
        <f t="shared" si="1"/>
        <v>#REF!</v>
      </c>
    </row>
    <row r="156">
      <c r="A156" s="28">
        <v>107.17</v>
      </c>
      <c r="B156" s="3" t="str">
        <f t="shared" si="1"/>
        <v>#REF!</v>
      </c>
    </row>
    <row r="157">
      <c r="A157" s="28">
        <v>106.3</v>
      </c>
      <c r="B157" s="3" t="str">
        <f t="shared" si="1"/>
        <v>#REF!</v>
      </c>
    </row>
    <row r="158">
      <c r="A158" s="28">
        <v>106.41</v>
      </c>
      <c r="B158" s="3" t="str">
        <f t="shared" si="1"/>
        <v>#REF!</v>
      </c>
    </row>
    <row r="159">
      <c r="A159" s="21">
        <v>-0.31</v>
      </c>
      <c r="B159" s="3" t="str">
        <f t="shared" si="1"/>
        <v>#REF!</v>
      </c>
    </row>
    <row r="160">
      <c r="A160" s="22">
        <v>-0.0029</v>
      </c>
      <c r="B160" s="3" t="str">
        <f t="shared" si="1"/>
        <v>#REF!</v>
      </c>
    </row>
    <row r="161">
      <c r="A161" s="24">
        <v>68952.0</v>
      </c>
      <c r="B161" s="3" t="str">
        <f t="shared" si="1"/>
        <v>#REF!</v>
      </c>
    </row>
    <row r="162">
      <c r="A162" s="24">
        <v>141681.0</v>
      </c>
      <c r="B162" s="3" t="str">
        <f t="shared" si="1"/>
        <v>#REF!</v>
      </c>
    </row>
    <row r="163">
      <c r="A163" s="23">
        <v>41648.0</v>
      </c>
      <c r="B163" s="3" t="str">
        <f t="shared" si="1"/>
        <v>#REF!</v>
      </c>
    </row>
    <row r="164">
      <c r="A164" s="21">
        <v>106.51</v>
      </c>
      <c r="B164" s="3" t="str">
        <f t="shared" si="1"/>
        <v>#REF!</v>
      </c>
    </row>
    <row r="165">
      <c r="A165" s="21">
        <v>107.37</v>
      </c>
      <c r="B165" s="3" t="str">
        <f t="shared" si="1"/>
        <v>#REF!</v>
      </c>
    </row>
    <row r="166">
      <c r="A166" s="21">
        <v>105.44</v>
      </c>
      <c r="B166" s="3" t="str">
        <f t="shared" si="1"/>
        <v>#REF!</v>
      </c>
    </row>
    <row r="167">
      <c r="A167" s="21">
        <v>105.7</v>
      </c>
      <c r="B167" s="3" t="str">
        <f t="shared" si="1"/>
        <v>#REF!</v>
      </c>
    </row>
    <row r="168">
      <c r="A168" s="21">
        <v>-0.71</v>
      </c>
      <c r="B168" s="3" t="str">
        <f t="shared" si="1"/>
        <v>#REF!</v>
      </c>
    </row>
    <row r="169">
      <c r="A169" s="22">
        <v>-0.0067</v>
      </c>
      <c r="B169" s="3" t="str">
        <f t="shared" si="1"/>
        <v>#REF!</v>
      </c>
    </row>
    <row r="170">
      <c r="A170" s="24">
        <v>82754.0</v>
      </c>
      <c r="B170" s="3" t="str">
        <f t="shared" si="1"/>
        <v>#REF!</v>
      </c>
    </row>
    <row r="171">
      <c r="A171" s="24">
        <v>153285.0</v>
      </c>
      <c r="B171" s="3" t="str">
        <f t="shared" si="1"/>
        <v>#REF!</v>
      </c>
    </row>
    <row r="172">
      <c r="A172" s="23">
        <v>41649.0</v>
      </c>
      <c r="B172" s="3" t="str">
        <f t="shared" si="1"/>
        <v>#REF!</v>
      </c>
    </row>
    <row r="173">
      <c r="A173" s="21">
        <v>105.68</v>
      </c>
      <c r="B173" s="3" t="str">
        <f t="shared" si="1"/>
        <v>#REF!</v>
      </c>
    </row>
    <row r="174">
      <c r="A174" s="21">
        <v>106.53</v>
      </c>
      <c r="B174" s="3" t="str">
        <f t="shared" si="1"/>
        <v>#REF!</v>
      </c>
    </row>
    <row r="175">
      <c r="A175" s="21">
        <v>105.23</v>
      </c>
      <c r="B175" s="3" t="str">
        <f t="shared" si="1"/>
        <v>#REF!</v>
      </c>
    </row>
    <row r="176">
      <c r="A176" s="21">
        <v>106.28</v>
      </c>
      <c r="B176" s="3" t="str">
        <f t="shared" si="1"/>
        <v>#REF!</v>
      </c>
    </row>
    <row r="177">
      <c r="A177" s="25">
        <f>+0.58</f>
        <v>0.58</v>
      </c>
      <c r="B177" s="3" t="str">
        <f t="shared" si="1"/>
        <v>#REF!</v>
      </c>
    </row>
    <row r="178">
      <c r="A178" s="25">
        <f>+0.55%</f>
        <v>0.0055</v>
      </c>
      <c r="B178" s="3" t="str">
        <f t="shared" si="1"/>
        <v>#REF!</v>
      </c>
    </row>
    <row r="179">
      <c r="A179" s="26">
        <v>101503.0</v>
      </c>
      <c r="B179" s="3" t="str">
        <f t="shared" si="1"/>
        <v>#REF!</v>
      </c>
    </row>
    <row r="180">
      <c r="A180" s="26">
        <v>173130.0</v>
      </c>
      <c r="B180" s="3" t="str">
        <f t="shared" si="1"/>
        <v>#REF!</v>
      </c>
    </row>
    <row r="181">
      <c r="A181" s="27">
        <v>41652.0</v>
      </c>
      <c r="B181" s="3" t="str">
        <f t="shared" si="1"/>
        <v>#REF!</v>
      </c>
    </row>
    <row r="182">
      <c r="A182" s="28">
        <v>106.55</v>
      </c>
      <c r="B182" s="3" t="str">
        <f t="shared" si="1"/>
        <v>#REF!</v>
      </c>
    </row>
    <row r="183">
      <c r="A183" s="28">
        <v>106.63</v>
      </c>
      <c r="B183" s="3" t="str">
        <f t="shared" si="1"/>
        <v>#REF!</v>
      </c>
    </row>
    <row r="184">
      <c r="A184" s="28">
        <v>105.27</v>
      </c>
      <c r="B184" s="3" t="str">
        <f t="shared" si="1"/>
        <v>#REF!</v>
      </c>
    </row>
    <row r="185">
      <c r="A185" s="28">
        <v>105.58</v>
      </c>
      <c r="B185" s="3" t="str">
        <f t="shared" si="1"/>
        <v>#REF!</v>
      </c>
    </row>
    <row r="186">
      <c r="A186" s="21">
        <v>-0.7</v>
      </c>
      <c r="B186" s="3" t="str">
        <f t="shared" si="1"/>
        <v>#REF!</v>
      </c>
    </row>
    <row r="187">
      <c r="A187" s="22">
        <v>-0.0066</v>
      </c>
      <c r="B187" s="3" t="str">
        <f t="shared" si="1"/>
        <v>#REF!</v>
      </c>
    </row>
    <row r="188">
      <c r="A188" s="24">
        <v>103895.0</v>
      </c>
      <c r="B188" s="3" t="str">
        <f t="shared" si="1"/>
        <v>#REF!</v>
      </c>
    </row>
    <row r="189">
      <c r="A189" s="24">
        <v>188773.0</v>
      </c>
      <c r="B189" s="3" t="str">
        <f t="shared" si="1"/>
        <v>#REF!</v>
      </c>
    </row>
    <row r="190">
      <c r="A190" s="23">
        <v>41653.0</v>
      </c>
      <c r="B190" s="3" t="str">
        <f t="shared" si="1"/>
        <v>#REF!</v>
      </c>
    </row>
    <row r="191">
      <c r="A191" s="21">
        <v>105.46</v>
      </c>
      <c r="B191" s="3" t="str">
        <f t="shared" si="1"/>
        <v>#REF!</v>
      </c>
    </row>
    <row r="192">
      <c r="A192" s="21">
        <v>105.9</v>
      </c>
      <c r="B192" s="3" t="str">
        <f t="shared" si="1"/>
        <v>#REF!</v>
      </c>
    </row>
    <row r="193">
      <c r="A193" s="21">
        <v>104.87</v>
      </c>
      <c r="B193" s="3" t="str">
        <f t="shared" si="1"/>
        <v>#REF!</v>
      </c>
    </row>
    <row r="194">
      <c r="A194" s="21">
        <v>105.25</v>
      </c>
      <c r="B194" s="3" t="str">
        <f t="shared" si="1"/>
        <v>#REF!</v>
      </c>
    </row>
    <row r="195">
      <c r="A195" s="21">
        <v>-0.33</v>
      </c>
      <c r="B195" s="3" t="str">
        <f t="shared" si="1"/>
        <v>#REF!</v>
      </c>
    </row>
    <row r="196">
      <c r="A196" s="22">
        <v>-0.0031</v>
      </c>
      <c r="B196" s="3" t="str">
        <f t="shared" si="1"/>
        <v>#REF!</v>
      </c>
    </row>
    <row r="197">
      <c r="A197" s="24">
        <v>102629.0</v>
      </c>
      <c r="B197" s="3" t="str">
        <f t="shared" si="1"/>
        <v>#REF!</v>
      </c>
    </row>
    <row r="198">
      <c r="A198" s="24">
        <v>208886.0</v>
      </c>
      <c r="B198" s="3" t="str">
        <f t="shared" si="1"/>
        <v>#REF!</v>
      </c>
    </row>
    <row r="199">
      <c r="A199" s="23">
        <v>41654.0</v>
      </c>
      <c r="B199" s="3" t="str">
        <f t="shared" si="1"/>
        <v>#REF!</v>
      </c>
    </row>
    <row r="200">
      <c r="A200" s="21">
        <v>105.5</v>
      </c>
      <c r="B200" s="3" t="str">
        <f t="shared" si="1"/>
        <v>#REF!</v>
      </c>
    </row>
    <row r="201">
      <c r="A201" s="21">
        <v>106.38</v>
      </c>
      <c r="B201" s="3" t="str">
        <f t="shared" si="1"/>
        <v>#REF!</v>
      </c>
    </row>
    <row r="202">
      <c r="A202" s="21">
        <v>104.75</v>
      </c>
      <c r="B202" s="3" t="str">
        <f t="shared" si="1"/>
        <v>#REF!</v>
      </c>
    </row>
    <row r="203">
      <c r="A203" s="21">
        <v>105.95</v>
      </c>
      <c r="B203" s="3" t="str">
        <f t="shared" si="1"/>
        <v>#REF!</v>
      </c>
    </row>
    <row r="204">
      <c r="A204" s="25">
        <f>+0.7</f>
        <v>0.7</v>
      </c>
      <c r="B204" s="3" t="str">
        <f t="shared" si="1"/>
        <v>#REF!</v>
      </c>
    </row>
    <row r="205">
      <c r="A205" s="25">
        <f>+0.67%</f>
        <v>0.0067</v>
      </c>
      <c r="B205" s="3" t="str">
        <f t="shared" si="1"/>
        <v>#REF!</v>
      </c>
    </row>
    <row r="206">
      <c r="A206" s="26">
        <v>100957.0</v>
      </c>
      <c r="B206" s="3" t="str">
        <f t="shared" si="1"/>
        <v>#REF!</v>
      </c>
    </row>
    <row r="207">
      <c r="A207" s="26">
        <v>220981.0</v>
      </c>
      <c r="B207" s="3" t="str">
        <f t="shared" si="1"/>
        <v>#REF!</v>
      </c>
    </row>
    <row r="208">
      <c r="A208" s="27">
        <v>41655.0</v>
      </c>
      <c r="B208" s="3" t="str">
        <f t="shared" si="1"/>
        <v>#REF!</v>
      </c>
    </row>
    <row r="209">
      <c r="A209" s="28">
        <v>105.78</v>
      </c>
      <c r="B209" s="3" t="str">
        <f t="shared" si="1"/>
        <v>#REF!</v>
      </c>
    </row>
    <row r="210">
      <c r="A210" s="28">
        <v>106.02</v>
      </c>
      <c r="B210" s="3" t="str">
        <f t="shared" si="1"/>
        <v>#REF!</v>
      </c>
    </row>
    <row r="211">
      <c r="A211" s="28">
        <v>105.01</v>
      </c>
      <c r="B211" s="3" t="str">
        <f t="shared" si="1"/>
        <v>#REF!</v>
      </c>
    </row>
    <row r="212">
      <c r="A212" s="28">
        <v>105.31</v>
      </c>
      <c r="B212" s="3" t="str">
        <f t="shared" si="1"/>
        <v>#REF!</v>
      </c>
    </row>
    <row r="213">
      <c r="A213" s="21">
        <v>-0.64</v>
      </c>
      <c r="B213" s="3" t="str">
        <f t="shared" si="1"/>
        <v>#REF!</v>
      </c>
    </row>
    <row r="214">
      <c r="A214" s="22">
        <v>-0.006</v>
      </c>
      <c r="B214" s="3" t="str">
        <f t="shared" si="1"/>
        <v>#REF!</v>
      </c>
    </row>
    <row r="215">
      <c r="A215" s="24">
        <v>126822.0</v>
      </c>
      <c r="B215" s="3" t="str">
        <f t="shared" si="1"/>
        <v>#REF!</v>
      </c>
    </row>
    <row r="216">
      <c r="A216" s="24">
        <v>214744.0</v>
      </c>
      <c r="B216" s="3" t="str">
        <f t="shared" si="1"/>
        <v>#REF!</v>
      </c>
    </row>
    <row r="217">
      <c r="A217" s="23">
        <v>41656.0</v>
      </c>
      <c r="B217" s="3" t="str">
        <f t="shared" si="1"/>
        <v>#REF!</v>
      </c>
    </row>
    <row r="218">
      <c r="A218" s="21">
        <v>105.07</v>
      </c>
      <c r="B218" s="3" t="str">
        <f t="shared" si="1"/>
        <v>#REF!</v>
      </c>
    </row>
    <row r="219">
      <c r="A219" s="21">
        <v>106.38</v>
      </c>
      <c r="B219" s="3" t="str">
        <f t="shared" si="1"/>
        <v>#REF!</v>
      </c>
    </row>
    <row r="220">
      <c r="A220" s="21">
        <v>104.98</v>
      </c>
      <c r="B220" s="3" t="str">
        <f t="shared" si="1"/>
        <v>#REF!</v>
      </c>
    </row>
    <row r="221">
      <c r="A221" s="21">
        <v>105.94</v>
      </c>
      <c r="B221" s="3" t="str">
        <f t="shared" si="1"/>
        <v>#REF!</v>
      </c>
    </row>
    <row r="222">
      <c r="A222" s="25">
        <f>+0.63</f>
        <v>0.63</v>
      </c>
      <c r="B222" s="3" t="str">
        <f t="shared" si="1"/>
        <v>#REF!</v>
      </c>
    </row>
    <row r="223">
      <c r="A223" s="25">
        <f>+0.6%</f>
        <v>0.006</v>
      </c>
      <c r="B223" s="3" t="str">
        <f t="shared" si="1"/>
        <v>#REF!</v>
      </c>
    </row>
    <row r="224">
      <c r="A224" s="26">
        <v>111869.0</v>
      </c>
      <c r="B224" s="3" t="str">
        <f t="shared" si="1"/>
        <v>#REF!</v>
      </c>
    </row>
    <row r="225">
      <c r="A225" s="26">
        <v>216693.0</v>
      </c>
      <c r="B225" s="3" t="str">
        <f t="shared" si="1"/>
        <v>#REF!</v>
      </c>
    </row>
    <row r="226">
      <c r="A226" s="27">
        <v>41659.0</v>
      </c>
      <c r="B226" s="3" t="str">
        <f t="shared" si="1"/>
        <v>#REF!</v>
      </c>
    </row>
    <row r="227">
      <c r="A227" s="28">
        <v>105.72</v>
      </c>
      <c r="B227" s="3" t="str">
        <f t="shared" si="1"/>
        <v>#REF!</v>
      </c>
    </row>
    <row r="228">
      <c r="A228" s="28">
        <v>105.99</v>
      </c>
      <c r="B228" s="3" t="str">
        <f t="shared" si="1"/>
        <v>#REF!</v>
      </c>
    </row>
    <row r="229">
      <c r="A229" s="28">
        <v>105.22</v>
      </c>
      <c r="B229" s="3" t="str">
        <f t="shared" si="1"/>
        <v>#REF!</v>
      </c>
    </row>
    <row r="230">
      <c r="A230" s="28">
        <v>105.68</v>
      </c>
      <c r="B230" s="3" t="str">
        <f t="shared" si="1"/>
        <v>#REF!</v>
      </c>
    </row>
    <row r="231">
      <c r="A231" s="21">
        <v>-0.26</v>
      </c>
      <c r="B231" s="3" t="str">
        <f t="shared" si="1"/>
        <v>#REF!</v>
      </c>
    </row>
    <row r="232">
      <c r="A232" s="22">
        <v>-0.0025</v>
      </c>
      <c r="B232" s="3" t="str">
        <f t="shared" si="1"/>
        <v>#REF!</v>
      </c>
    </row>
    <row r="233">
      <c r="A233" s="24">
        <v>66648.0</v>
      </c>
      <c r="B233" s="3" t="str">
        <f t="shared" si="1"/>
        <v>#REF!</v>
      </c>
    </row>
    <row r="234">
      <c r="A234" s="24">
        <v>220887.0</v>
      </c>
      <c r="B234" s="3" t="str">
        <f t="shared" si="1"/>
        <v>#REF!</v>
      </c>
    </row>
    <row r="235">
      <c r="A235" s="23">
        <v>41660.0</v>
      </c>
      <c r="B235" s="3" t="str">
        <f t="shared" si="1"/>
        <v>#REF!</v>
      </c>
    </row>
    <row r="236">
      <c r="A236" s="21">
        <v>105.68</v>
      </c>
      <c r="B236" s="3" t="str">
        <f t="shared" si="1"/>
        <v>#REF!</v>
      </c>
    </row>
    <row r="237">
      <c r="A237" s="21">
        <v>107.25</v>
      </c>
      <c r="B237" s="3" t="str">
        <f t="shared" si="1"/>
        <v>#REF!</v>
      </c>
    </row>
    <row r="238">
      <c r="A238" s="21">
        <v>105.64</v>
      </c>
      <c r="B238" s="3" t="str">
        <f t="shared" si="1"/>
        <v>#REF!</v>
      </c>
    </row>
    <row r="239">
      <c r="A239" s="21">
        <v>106.05</v>
      </c>
      <c r="B239" s="3" t="str">
        <f t="shared" si="1"/>
        <v>#REF!</v>
      </c>
    </row>
    <row r="240">
      <c r="A240" s="25">
        <f>+0.37</f>
        <v>0.37</v>
      </c>
      <c r="B240" s="3" t="str">
        <f t="shared" si="1"/>
        <v>#REF!</v>
      </c>
    </row>
    <row r="241">
      <c r="A241" s="25">
        <f>+0.35%</f>
        <v>0.0035</v>
      </c>
      <c r="B241" s="3" t="str">
        <f t="shared" si="1"/>
        <v>#REF!</v>
      </c>
    </row>
    <row r="242">
      <c r="A242" s="26">
        <v>161772.0</v>
      </c>
      <c r="B242" s="3" t="str">
        <f t="shared" si="1"/>
        <v>#REF!</v>
      </c>
    </row>
    <row r="243">
      <c r="A243" s="26">
        <v>246998.0</v>
      </c>
      <c r="B243" s="3" t="str">
        <f t="shared" si="1"/>
        <v>#REF!</v>
      </c>
    </row>
    <row r="244">
      <c r="A244" s="27">
        <v>41661.0</v>
      </c>
      <c r="B244" s="3" t="str">
        <f t="shared" si="1"/>
        <v>#REF!</v>
      </c>
    </row>
    <row r="245">
      <c r="A245" s="28">
        <v>106.15</v>
      </c>
      <c r="B245" s="3" t="str">
        <f t="shared" si="1"/>
        <v>#REF!</v>
      </c>
    </row>
    <row r="246">
      <c r="A246" s="28">
        <v>107.57</v>
      </c>
      <c r="B246" s="3" t="str">
        <f t="shared" si="1"/>
        <v>#REF!</v>
      </c>
    </row>
    <row r="247">
      <c r="A247" s="28">
        <v>106.1</v>
      </c>
      <c r="B247" s="3" t="str">
        <f t="shared" si="1"/>
        <v>#REF!</v>
      </c>
    </row>
    <row r="248">
      <c r="A248" s="28">
        <v>107.51</v>
      </c>
      <c r="B248" s="3" t="str">
        <f t="shared" si="1"/>
        <v>#REF!</v>
      </c>
    </row>
    <row r="249">
      <c r="A249" s="25">
        <f>+1.46</f>
        <v>1.46</v>
      </c>
      <c r="B249" s="3" t="str">
        <f t="shared" si="1"/>
        <v>#REF!</v>
      </c>
    </row>
    <row r="250">
      <c r="A250" s="25">
        <f>+1.38%</f>
        <v>0.0138</v>
      </c>
      <c r="B250" s="3" t="str">
        <f t="shared" si="1"/>
        <v>#REF!</v>
      </c>
    </row>
    <row r="251">
      <c r="A251" s="26">
        <v>113172.0</v>
      </c>
      <c r="B251" s="3" t="str">
        <f t="shared" si="1"/>
        <v>#REF!</v>
      </c>
    </row>
    <row r="252">
      <c r="A252" s="26">
        <v>242422.0</v>
      </c>
      <c r="B252" s="3" t="str">
        <f t="shared" si="1"/>
        <v>#REF!</v>
      </c>
    </row>
    <row r="253">
      <c r="A253" s="27">
        <v>41662.0</v>
      </c>
      <c r="B253" s="3" t="str">
        <f t="shared" si="1"/>
        <v>#REF!</v>
      </c>
    </row>
    <row r="254">
      <c r="A254" s="28">
        <v>107.37</v>
      </c>
      <c r="B254" s="3" t="str">
        <f t="shared" si="1"/>
        <v>#REF!</v>
      </c>
    </row>
    <row r="255">
      <c r="A255" s="28">
        <v>107.48</v>
      </c>
      <c r="B255" s="3" t="str">
        <f t="shared" si="1"/>
        <v>#REF!</v>
      </c>
    </row>
    <row r="256">
      <c r="A256" s="28">
        <v>106.67</v>
      </c>
      <c r="B256" s="3" t="str">
        <f t="shared" si="1"/>
        <v>#REF!</v>
      </c>
    </row>
    <row r="257">
      <c r="A257" s="28">
        <v>106.92</v>
      </c>
      <c r="B257" s="3" t="str">
        <f t="shared" si="1"/>
        <v>#REF!</v>
      </c>
    </row>
    <row r="258">
      <c r="A258" s="21">
        <v>-0.59</v>
      </c>
      <c r="B258" s="3" t="str">
        <f t="shared" si="1"/>
        <v>#REF!</v>
      </c>
    </row>
    <row r="259">
      <c r="A259" s="22">
        <v>-0.0055</v>
      </c>
      <c r="B259" s="3" t="str">
        <f t="shared" si="1"/>
        <v>#REF!</v>
      </c>
    </row>
    <row r="260">
      <c r="A260" s="24">
        <v>188793.0</v>
      </c>
      <c r="B260" s="3" t="str">
        <f t="shared" si="1"/>
        <v>#REF!</v>
      </c>
    </row>
    <row r="261">
      <c r="A261" s="24">
        <v>254186.0</v>
      </c>
      <c r="B261" s="3" t="str">
        <f t="shared" si="1"/>
        <v>#REF!</v>
      </c>
    </row>
    <row r="262">
      <c r="A262" s="23">
        <v>41663.0</v>
      </c>
      <c r="B262" s="3" t="str">
        <f t="shared" si="1"/>
        <v>#REF!</v>
      </c>
    </row>
    <row r="263">
      <c r="A263" s="21">
        <v>106.89</v>
      </c>
      <c r="B263" s="3" t="str">
        <f t="shared" si="1"/>
        <v>#REF!</v>
      </c>
    </row>
    <row r="264">
      <c r="A264" s="21">
        <v>107.35</v>
      </c>
      <c r="B264" s="3" t="str">
        <f t="shared" si="1"/>
        <v>#REF!</v>
      </c>
    </row>
    <row r="265">
      <c r="A265" s="21">
        <v>105.66</v>
      </c>
      <c r="B265" s="3" t="str">
        <f t="shared" si="1"/>
        <v>#REF!</v>
      </c>
    </row>
    <row r="266">
      <c r="A266" s="21">
        <v>107.19</v>
      </c>
      <c r="B266" s="3" t="str">
        <f t="shared" si="1"/>
        <v>#REF!</v>
      </c>
    </row>
    <row r="267">
      <c r="A267" s="25">
        <f>+0.27</f>
        <v>0.27</v>
      </c>
      <c r="B267" s="3" t="str">
        <f t="shared" si="1"/>
        <v>#REF!</v>
      </c>
    </row>
    <row r="268">
      <c r="A268" s="25">
        <f>+0.25%</f>
        <v>0.0025</v>
      </c>
      <c r="B268" s="3" t="str">
        <f t="shared" si="1"/>
        <v>#REF!</v>
      </c>
    </row>
    <row r="269">
      <c r="A269" s="26">
        <v>108858.0</v>
      </c>
      <c r="B269" s="3" t="str">
        <f t="shared" si="1"/>
        <v>#REF!</v>
      </c>
    </row>
    <row r="270">
      <c r="A270" s="26">
        <v>256577.0</v>
      </c>
      <c r="B270" s="3" t="str">
        <f t="shared" si="1"/>
        <v>#REF!</v>
      </c>
    </row>
    <row r="271">
      <c r="A271" s="27">
        <v>41666.0</v>
      </c>
      <c r="B271" s="3" t="str">
        <f t="shared" si="1"/>
        <v>#REF!</v>
      </c>
    </row>
    <row r="272">
      <c r="A272" s="28">
        <v>107.31</v>
      </c>
      <c r="B272" s="3" t="str">
        <f t="shared" si="1"/>
        <v>#REF!</v>
      </c>
    </row>
    <row r="273">
      <c r="A273" s="28">
        <v>107.38</v>
      </c>
      <c r="B273" s="3" t="str">
        <f t="shared" si="1"/>
        <v>#REF!</v>
      </c>
    </row>
    <row r="274">
      <c r="A274" s="28">
        <v>105.82</v>
      </c>
      <c r="B274" s="3" t="str">
        <f t="shared" si="1"/>
        <v>#REF!</v>
      </c>
    </row>
    <row r="275">
      <c r="A275" s="28">
        <v>106.03</v>
      </c>
      <c r="B275" s="3" t="str">
        <f t="shared" si="1"/>
        <v>#REF!</v>
      </c>
    </row>
    <row r="276">
      <c r="A276" s="21">
        <v>-1.16</v>
      </c>
      <c r="B276" s="3" t="str">
        <f t="shared" si="1"/>
        <v>#REF!</v>
      </c>
    </row>
    <row r="277">
      <c r="A277" s="22">
        <v>-0.0108</v>
      </c>
      <c r="B277" s="3" t="str">
        <f t="shared" si="1"/>
        <v>#REF!</v>
      </c>
    </row>
    <row r="278">
      <c r="A278" s="24">
        <v>107540.0</v>
      </c>
      <c r="B278" s="3" t="str">
        <f t="shared" si="1"/>
        <v>#REF!</v>
      </c>
    </row>
    <row r="279">
      <c r="A279" s="24">
        <v>257703.0</v>
      </c>
      <c r="B279" s="3" t="str">
        <f t="shared" si="1"/>
        <v>#REF!</v>
      </c>
    </row>
    <row r="280">
      <c r="A280" s="23">
        <v>41667.0</v>
      </c>
      <c r="B280" s="3" t="str">
        <f t="shared" si="1"/>
        <v>#REF!</v>
      </c>
    </row>
    <row r="281">
      <c r="A281" s="21">
        <v>106.32</v>
      </c>
      <c r="B281" s="3" t="str">
        <f t="shared" si="1"/>
        <v>#REF!</v>
      </c>
    </row>
    <row r="282">
      <c r="A282" s="21">
        <v>107.17</v>
      </c>
      <c r="B282" s="3" t="str">
        <f t="shared" si="1"/>
        <v>#REF!</v>
      </c>
    </row>
    <row r="283">
      <c r="A283" s="21">
        <v>106.1</v>
      </c>
      <c r="B283" s="3" t="str">
        <f t="shared" si="1"/>
        <v>#REF!</v>
      </c>
    </row>
    <row r="284">
      <c r="A284" s="21">
        <v>106.86</v>
      </c>
      <c r="B284" s="3" t="str">
        <f t="shared" si="1"/>
        <v>#REF!</v>
      </c>
    </row>
    <row r="285">
      <c r="A285" s="25">
        <f>+0.83</f>
        <v>0.83</v>
      </c>
      <c r="B285" s="3" t="str">
        <f t="shared" si="1"/>
        <v>#REF!</v>
      </c>
    </row>
    <row r="286">
      <c r="A286" s="25">
        <f>+0.78%</f>
        <v>0.0078</v>
      </c>
      <c r="B286" s="3" t="str">
        <f t="shared" si="1"/>
        <v>#REF!</v>
      </c>
    </row>
    <row r="287">
      <c r="A287" s="26">
        <v>120402.0</v>
      </c>
      <c r="B287" s="3" t="str">
        <f t="shared" si="1"/>
        <v>#REF!</v>
      </c>
    </row>
    <row r="288">
      <c r="A288" s="26">
        <v>248258.0</v>
      </c>
      <c r="B288" s="3" t="str">
        <f t="shared" si="1"/>
        <v>#REF!</v>
      </c>
    </row>
    <row r="289">
      <c r="A289" s="27">
        <v>41668.0</v>
      </c>
      <c r="B289" s="3" t="str">
        <f t="shared" si="1"/>
        <v>#REF!</v>
      </c>
    </row>
    <row r="290">
      <c r="A290" s="28">
        <v>106.86</v>
      </c>
      <c r="B290" s="3" t="str">
        <f t="shared" si="1"/>
        <v>#REF!</v>
      </c>
    </row>
    <row r="291">
      <c r="A291" s="28">
        <v>107.47</v>
      </c>
      <c r="B291" s="3" t="str">
        <f t="shared" si="1"/>
        <v>#REF!</v>
      </c>
    </row>
    <row r="292">
      <c r="A292" s="28">
        <v>106.41</v>
      </c>
      <c r="B292" s="3" t="str">
        <f t="shared" si="1"/>
        <v>#REF!</v>
      </c>
    </row>
    <row r="293">
      <c r="A293" s="28">
        <v>107.24</v>
      </c>
      <c r="B293" s="3" t="str">
        <f t="shared" si="1"/>
        <v>#REF!</v>
      </c>
    </row>
    <row r="294">
      <c r="A294" s="25">
        <f>+0.38</f>
        <v>0.38</v>
      </c>
      <c r="B294" s="3" t="str">
        <f t="shared" si="1"/>
        <v>#REF!</v>
      </c>
    </row>
    <row r="295">
      <c r="A295" s="25">
        <f>+0.36%</f>
        <v>0.0036</v>
      </c>
      <c r="B295" s="3" t="str">
        <f t="shared" si="1"/>
        <v>#REF!</v>
      </c>
    </row>
    <row r="296">
      <c r="A296" s="26">
        <v>112659.0</v>
      </c>
      <c r="B296" s="3" t="str">
        <f t="shared" si="1"/>
        <v>#REF!</v>
      </c>
    </row>
    <row r="297">
      <c r="A297" s="26">
        <v>257720.0</v>
      </c>
      <c r="B297" s="3" t="str">
        <f t="shared" si="1"/>
        <v>#REF!</v>
      </c>
    </row>
    <row r="298">
      <c r="A298" s="27">
        <v>41669.0</v>
      </c>
      <c r="B298" s="3" t="str">
        <f t="shared" si="1"/>
        <v>#REF!</v>
      </c>
    </row>
    <row r="299">
      <c r="A299" s="28">
        <v>107.25</v>
      </c>
      <c r="B299" s="3" t="str">
        <f t="shared" si="1"/>
        <v>#REF!</v>
      </c>
    </row>
    <row r="300">
      <c r="A300" s="28">
        <v>107.73</v>
      </c>
      <c r="B300" s="3" t="str">
        <f t="shared" si="1"/>
        <v>#REF!</v>
      </c>
    </row>
    <row r="301">
      <c r="A301" s="28">
        <v>107.05</v>
      </c>
      <c r="B301" s="3" t="str">
        <f t="shared" si="1"/>
        <v>#REF!</v>
      </c>
    </row>
    <row r="302">
      <c r="A302" s="28">
        <v>107.3</v>
      </c>
      <c r="B302" s="3" t="str">
        <f t="shared" si="1"/>
        <v>#REF!</v>
      </c>
    </row>
    <row r="303">
      <c r="A303" s="25">
        <f>+0.06</f>
        <v>0.06</v>
      </c>
      <c r="B303" s="3" t="str">
        <f t="shared" si="1"/>
        <v>#REF!</v>
      </c>
    </row>
    <row r="304">
      <c r="A304" s="25">
        <f>+0.06%</f>
        <v>0.0006</v>
      </c>
      <c r="B304" s="3" t="str">
        <f t="shared" si="1"/>
        <v>#REF!</v>
      </c>
    </row>
    <row r="305">
      <c r="A305" s="26">
        <v>127244.0</v>
      </c>
      <c r="B305" s="3" t="str">
        <f t="shared" si="1"/>
        <v>#REF!</v>
      </c>
    </row>
    <row r="306">
      <c r="A306" s="26">
        <v>264579.0</v>
      </c>
      <c r="B306" s="3" t="str">
        <f t="shared" si="1"/>
        <v>#REF!</v>
      </c>
    </row>
    <row r="307">
      <c r="A307" s="27">
        <v>41670.0</v>
      </c>
      <c r="B307" s="3" t="str">
        <f t="shared" si="1"/>
        <v>#REF!</v>
      </c>
    </row>
    <row r="308">
      <c r="A308" s="28">
        <v>107.24</v>
      </c>
      <c r="B308" s="3" t="str">
        <f t="shared" si="1"/>
        <v>#REF!</v>
      </c>
    </row>
    <row r="309">
      <c r="A309" s="28">
        <v>107.28</v>
      </c>
      <c r="B309" s="3" t="str">
        <f t="shared" si="1"/>
        <v>#REF!</v>
      </c>
    </row>
    <row r="310">
      <c r="A310" s="28">
        <v>105.71</v>
      </c>
      <c r="B310" s="3" t="str">
        <f t="shared" si="1"/>
        <v>#REF!</v>
      </c>
    </row>
    <row r="311">
      <c r="A311" s="28">
        <v>105.81</v>
      </c>
      <c r="B311" s="3" t="str">
        <f t="shared" si="1"/>
        <v>#REF!</v>
      </c>
    </row>
    <row r="312">
      <c r="A312" s="21">
        <v>-1.49</v>
      </c>
      <c r="B312" s="3" t="str">
        <f t="shared" si="1"/>
        <v>#REF!</v>
      </c>
    </row>
    <row r="313">
      <c r="A313" s="22">
        <v>-0.0139</v>
      </c>
      <c r="B313" s="3" t="str">
        <f t="shared" si="1"/>
        <v>#REF!</v>
      </c>
    </row>
    <row r="314">
      <c r="A314" s="24">
        <v>139455.0</v>
      </c>
      <c r="B314" s="3" t="str">
        <f t="shared" si="1"/>
        <v>#REF!</v>
      </c>
    </row>
    <row r="315">
      <c r="A315" s="24">
        <v>264019.0</v>
      </c>
      <c r="B315" s="3" t="str">
        <f t="shared" si="1"/>
        <v>#REF!</v>
      </c>
    </row>
    <row r="316">
      <c r="A316" s="23">
        <v>41673.0</v>
      </c>
      <c r="B316" s="3" t="str">
        <f t="shared" si="1"/>
        <v>#REF!</v>
      </c>
    </row>
    <row r="317">
      <c r="A317" s="21">
        <v>105.75</v>
      </c>
      <c r="B317" s="3" t="str">
        <f t="shared" si="1"/>
        <v>#REF!</v>
      </c>
    </row>
    <row r="318">
      <c r="A318" s="21">
        <v>106.05</v>
      </c>
      <c r="B318" s="3" t="str">
        <f t="shared" si="1"/>
        <v>#REF!</v>
      </c>
    </row>
    <row r="319">
      <c r="A319" s="21">
        <v>104.78</v>
      </c>
      <c r="B319" s="3" t="str">
        <f t="shared" si="1"/>
        <v>#REF!</v>
      </c>
    </row>
    <row r="320">
      <c r="A320" s="21">
        <v>105.39</v>
      </c>
      <c r="B320" s="3" t="str">
        <f t="shared" si="1"/>
        <v>#REF!</v>
      </c>
    </row>
    <row r="321">
      <c r="A321" s="21">
        <v>-0.42</v>
      </c>
      <c r="B321" s="3" t="str">
        <f t="shared" si="1"/>
        <v>#REF!</v>
      </c>
    </row>
    <row r="322">
      <c r="A322" s="22">
        <v>-0.004</v>
      </c>
      <c r="B322" s="3" t="str">
        <f t="shared" si="1"/>
        <v>#REF!</v>
      </c>
    </row>
    <row r="323">
      <c r="A323" s="24">
        <v>156543.0</v>
      </c>
      <c r="B323" s="3" t="str">
        <f t="shared" si="1"/>
        <v>#REF!</v>
      </c>
    </row>
    <row r="324">
      <c r="A324" s="24">
        <v>275022.0</v>
      </c>
      <c r="B324" s="3" t="str">
        <f t="shared" si="1"/>
        <v>#REF!</v>
      </c>
    </row>
    <row r="325">
      <c r="A325" s="23">
        <v>41674.0</v>
      </c>
      <c r="B325" s="3" t="str">
        <f t="shared" si="1"/>
        <v>#REF!</v>
      </c>
    </row>
    <row r="326">
      <c r="A326" s="21">
        <v>105.2</v>
      </c>
      <c r="B326" s="3" t="str">
        <f t="shared" si="1"/>
        <v>#REF!</v>
      </c>
    </row>
    <row r="327">
      <c r="A327" s="21">
        <v>105.56</v>
      </c>
      <c r="B327" s="3" t="str">
        <f t="shared" si="1"/>
        <v>#REF!</v>
      </c>
    </row>
    <row r="328">
      <c r="A328" s="21">
        <v>104.88</v>
      </c>
      <c r="B328" s="3" t="str">
        <f t="shared" si="1"/>
        <v>#REF!</v>
      </c>
    </row>
    <row r="329">
      <c r="A329" s="21">
        <v>105.17</v>
      </c>
      <c r="B329" s="3" t="str">
        <f t="shared" si="1"/>
        <v>#REF!</v>
      </c>
    </row>
    <row r="330">
      <c r="A330" s="21">
        <v>-0.22</v>
      </c>
      <c r="B330" s="3" t="str">
        <f t="shared" si="1"/>
        <v>#REF!</v>
      </c>
    </row>
    <row r="331">
      <c r="A331" s="22">
        <v>-0.0021</v>
      </c>
      <c r="B331" s="3" t="str">
        <f t="shared" si="1"/>
        <v>#REF!</v>
      </c>
    </row>
    <row r="332">
      <c r="A332" s="24">
        <v>110211.0</v>
      </c>
      <c r="B332" s="3" t="str">
        <f t="shared" si="1"/>
        <v>#REF!</v>
      </c>
    </row>
    <row r="333">
      <c r="A333" s="24">
        <v>275211.0</v>
      </c>
      <c r="B333" s="3" t="str">
        <f t="shared" si="1"/>
        <v>#REF!</v>
      </c>
    </row>
    <row r="334">
      <c r="A334" s="23">
        <v>41675.0</v>
      </c>
      <c r="B334" s="3" t="str">
        <f t="shared" si="1"/>
        <v>#REF!</v>
      </c>
    </row>
    <row r="335">
      <c r="A335" s="21">
        <v>105.33</v>
      </c>
      <c r="B335" s="3" t="str">
        <f t="shared" si="1"/>
        <v>#REF!</v>
      </c>
    </row>
    <row r="336">
      <c r="A336" s="21">
        <v>105.82</v>
      </c>
      <c r="B336" s="3" t="str">
        <f t="shared" si="1"/>
        <v>#REF!</v>
      </c>
    </row>
    <row r="337">
      <c r="A337" s="21">
        <v>105.0</v>
      </c>
      <c r="B337" s="3" t="str">
        <f t="shared" si="1"/>
        <v>#REF!</v>
      </c>
    </row>
    <row r="338">
      <c r="A338" s="21">
        <v>105.66</v>
      </c>
      <c r="B338" s="3" t="str">
        <f t="shared" si="1"/>
        <v>#REF!</v>
      </c>
    </row>
    <row r="339">
      <c r="A339" s="25">
        <f>+0.49</f>
        <v>0.49</v>
      </c>
      <c r="B339" s="3" t="str">
        <f t="shared" si="1"/>
        <v>#REF!</v>
      </c>
    </row>
    <row r="340">
      <c r="A340" s="25">
        <f>+0.47%</f>
        <v>0.0047</v>
      </c>
      <c r="B340" s="3" t="str">
        <f t="shared" si="1"/>
        <v>#REF!</v>
      </c>
    </row>
    <row r="341">
      <c r="A341" s="26">
        <v>129262.0</v>
      </c>
      <c r="B341" s="3" t="str">
        <f t="shared" si="1"/>
        <v>#REF!</v>
      </c>
    </row>
    <row r="342">
      <c r="A342" s="26">
        <v>270943.0</v>
      </c>
      <c r="B342" s="3" t="str">
        <f t="shared" si="1"/>
        <v>#REF!</v>
      </c>
    </row>
    <row r="343">
      <c r="A343" s="27">
        <v>41676.0</v>
      </c>
      <c r="B343" s="3" t="str">
        <f t="shared" si="1"/>
        <v>#REF!</v>
      </c>
    </row>
    <row r="344">
      <c r="A344" s="28">
        <v>105.71</v>
      </c>
      <c r="B344" s="3" t="str">
        <f t="shared" si="1"/>
        <v>#REF!</v>
      </c>
    </row>
    <row r="345">
      <c r="A345" s="28">
        <v>106.88</v>
      </c>
      <c r="B345" s="3" t="str">
        <f t="shared" si="1"/>
        <v>#REF!</v>
      </c>
    </row>
    <row r="346">
      <c r="A346" s="28">
        <v>105.55</v>
      </c>
      <c r="B346" s="3" t="str">
        <f t="shared" si="1"/>
        <v>#REF!</v>
      </c>
    </row>
    <row r="347">
      <c r="A347" s="28">
        <v>106.6</v>
      </c>
      <c r="B347" s="3" t="str">
        <f t="shared" si="1"/>
        <v>#REF!</v>
      </c>
    </row>
    <row r="348">
      <c r="A348" s="25">
        <f>+0.94</f>
        <v>0.94</v>
      </c>
      <c r="B348" s="3" t="str">
        <f t="shared" si="1"/>
        <v>#REF!</v>
      </c>
    </row>
    <row r="349">
      <c r="A349" s="25">
        <f>+0.89%</f>
        <v>0.0089</v>
      </c>
      <c r="B349" s="3" t="str">
        <f t="shared" si="1"/>
        <v>#REF!</v>
      </c>
    </row>
    <row r="350">
      <c r="A350" s="26">
        <v>143447.0</v>
      </c>
      <c r="B350" s="3" t="str">
        <f t="shared" si="1"/>
        <v>#REF!</v>
      </c>
    </row>
    <row r="351">
      <c r="A351" s="26">
        <v>272885.0</v>
      </c>
      <c r="B351" s="3" t="str">
        <f t="shared" si="1"/>
        <v>#REF!</v>
      </c>
    </row>
    <row r="352">
      <c r="A352" s="27">
        <v>41677.0</v>
      </c>
      <c r="B352" s="3" t="str">
        <f t="shared" si="1"/>
        <v>#REF!</v>
      </c>
    </row>
    <row r="353">
      <c r="A353" s="28">
        <v>106.77</v>
      </c>
      <c r="B353" s="3" t="str">
        <f t="shared" si="1"/>
        <v>#REF!</v>
      </c>
    </row>
    <row r="354">
      <c r="A354" s="28">
        <v>109.02</v>
      </c>
      <c r="B354" s="3" t="str">
        <f t="shared" si="1"/>
        <v>#REF!</v>
      </c>
    </row>
    <row r="355">
      <c r="A355" s="28">
        <v>106.29</v>
      </c>
      <c r="B355" s="3" t="str">
        <f t="shared" si="1"/>
        <v>#REF!</v>
      </c>
    </row>
    <row r="356">
      <c r="A356" s="28">
        <v>108.85</v>
      </c>
      <c r="B356" s="3" t="str">
        <f t="shared" si="1"/>
        <v>#REF!</v>
      </c>
    </row>
    <row r="357">
      <c r="A357" s="25">
        <f>+2.25</f>
        <v>2.25</v>
      </c>
      <c r="B357" s="3" t="str">
        <f t="shared" si="1"/>
        <v>#REF!</v>
      </c>
    </row>
    <row r="358">
      <c r="A358" s="25">
        <f>+2.11%</f>
        <v>0.0211</v>
      </c>
      <c r="B358" s="3" t="str">
        <f t="shared" si="1"/>
        <v>#REF!</v>
      </c>
    </row>
    <row r="359">
      <c r="A359" s="26">
        <v>179980.0</v>
      </c>
      <c r="B359" s="3" t="str">
        <f t="shared" si="1"/>
        <v>#REF!</v>
      </c>
    </row>
    <row r="360">
      <c r="A360" s="26">
        <v>279842.0</v>
      </c>
      <c r="B360" s="3" t="str">
        <f t="shared" si="1"/>
        <v>#REF!</v>
      </c>
    </row>
    <row r="361">
      <c r="A361" s="27">
        <v>41680.0</v>
      </c>
      <c r="B361" s="3" t="str">
        <f t="shared" si="1"/>
        <v>#REF!</v>
      </c>
    </row>
    <row r="362">
      <c r="A362" s="28">
        <v>109.0</v>
      </c>
      <c r="B362" s="3" t="str">
        <f t="shared" si="1"/>
        <v>#REF!</v>
      </c>
    </row>
    <row r="363">
      <c r="A363" s="28">
        <v>109.01</v>
      </c>
      <c r="B363" s="3" t="str">
        <f t="shared" si="1"/>
        <v>#REF!</v>
      </c>
    </row>
    <row r="364">
      <c r="A364" s="28">
        <v>107.73</v>
      </c>
      <c r="B364" s="3" t="str">
        <f t="shared" si="1"/>
        <v>#REF!</v>
      </c>
    </row>
    <row r="365">
      <c r="A365" s="28">
        <v>107.96</v>
      </c>
      <c r="B365" s="3" t="str">
        <f t="shared" si="1"/>
        <v>#REF!</v>
      </c>
    </row>
    <row r="366">
      <c r="A366" s="21">
        <v>-0.89</v>
      </c>
      <c r="B366" s="3" t="str">
        <f t="shared" si="1"/>
        <v>#REF!</v>
      </c>
    </row>
    <row r="367">
      <c r="A367" s="22">
        <v>-0.0082</v>
      </c>
      <c r="B367" s="3" t="str">
        <f t="shared" si="1"/>
        <v>#REF!</v>
      </c>
    </row>
    <row r="368">
      <c r="A368" s="24">
        <v>168263.0</v>
      </c>
      <c r="B368" s="3" t="str">
        <f t="shared" si="1"/>
        <v>#REF!</v>
      </c>
    </row>
    <row r="369">
      <c r="A369" s="24">
        <v>277145.0</v>
      </c>
      <c r="B369" s="3" t="str">
        <f t="shared" si="1"/>
        <v>#REF!</v>
      </c>
    </row>
    <row r="370">
      <c r="A370" s="23">
        <v>41681.0</v>
      </c>
      <c r="B370" s="3" t="str">
        <f t="shared" si="1"/>
        <v>#REF!</v>
      </c>
    </row>
    <row r="371">
      <c r="A371" s="21">
        <v>107.72</v>
      </c>
      <c r="B371" s="3" t="str">
        <f t="shared" si="1"/>
        <v>#REF!</v>
      </c>
    </row>
    <row r="372">
      <c r="A372" s="21">
        <v>108.63</v>
      </c>
      <c r="B372" s="3" t="str">
        <f t="shared" si="1"/>
        <v>#REF!</v>
      </c>
    </row>
    <row r="373">
      <c r="A373" s="21">
        <v>107.72</v>
      </c>
      <c r="B373" s="3" t="str">
        <f t="shared" si="1"/>
        <v>#REF!</v>
      </c>
    </row>
    <row r="374">
      <c r="A374" s="21">
        <v>108.18</v>
      </c>
      <c r="B374" s="3" t="str">
        <f t="shared" si="1"/>
        <v>#REF!</v>
      </c>
    </row>
    <row r="375">
      <c r="A375" s="25">
        <f>+0.22</f>
        <v>0.22</v>
      </c>
      <c r="B375" s="3" t="str">
        <f t="shared" si="1"/>
        <v>#REF!</v>
      </c>
    </row>
    <row r="376">
      <c r="A376" s="25">
        <f>+0.2%</f>
        <v>0.002</v>
      </c>
      <c r="B376" s="3" t="str">
        <f t="shared" si="1"/>
        <v>#REF!</v>
      </c>
    </row>
    <row r="377">
      <c r="A377" s="26">
        <v>212206.0</v>
      </c>
      <c r="B377" s="3" t="str">
        <f t="shared" si="1"/>
        <v>#REF!</v>
      </c>
    </row>
    <row r="378">
      <c r="A378" s="26">
        <v>288520.0</v>
      </c>
      <c r="B378" s="3" t="str">
        <f t="shared" si="1"/>
        <v>#REF!</v>
      </c>
    </row>
    <row r="379">
      <c r="A379" s="27">
        <v>41682.0</v>
      </c>
      <c r="B379" s="3" t="str">
        <f t="shared" si="1"/>
        <v>#REF!</v>
      </c>
    </row>
    <row r="380">
      <c r="A380" s="28">
        <v>108.24</v>
      </c>
      <c r="B380" s="3" t="str">
        <f t="shared" si="1"/>
        <v>#REF!</v>
      </c>
    </row>
    <row r="381">
      <c r="A381" s="28">
        <v>109.0</v>
      </c>
      <c r="B381" s="3" t="str">
        <f t="shared" si="1"/>
        <v>#REF!</v>
      </c>
    </row>
    <row r="382">
      <c r="A382" s="28">
        <v>108.07</v>
      </c>
      <c r="B382" s="3" t="str">
        <f t="shared" si="1"/>
        <v>#REF!</v>
      </c>
    </row>
    <row r="383">
      <c r="A383" s="28">
        <v>108.35</v>
      </c>
      <c r="B383" s="3" t="str">
        <f t="shared" si="1"/>
        <v>#REF!</v>
      </c>
    </row>
    <row r="384">
      <c r="A384" s="25">
        <f>+0.17</f>
        <v>0.17</v>
      </c>
      <c r="B384" s="3" t="str">
        <f t="shared" si="1"/>
        <v>#REF!</v>
      </c>
    </row>
    <row r="385">
      <c r="A385" s="25">
        <f>+0.16%</f>
        <v>0.0016</v>
      </c>
      <c r="B385" s="3" t="str">
        <f t="shared" si="1"/>
        <v>#REF!</v>
      </c>
    </row>
    <row r="386">
      <c r="A386" s="26">
        <v>249899.0</v>
      </c>
      <c r="B386" s="3" t="str">
        <f t="shared" si="1"/>
        <v>#REF!</v>
      </c>
    </row>
    <row r="387">
      <c r="A387" s="26">
        <v>301844.0</v>
      </c>
      <c r="B387" s="3" t="str">
        <f t="shared" si="1"/>
        <v>#REF!</v>
      </c>
    </row>
    <row r="388">
      <c r="A388" s="27">
        <v>41683.0</v>
      </c>
      <c r="B388" s="3" t="str">
        <f t="shared" si="1"/>
        <v>#REF!</v>
      </c>
    </row>
    <row r="389">
      <c r="A389" s="28">
        <v>108.2</v>
      </c>
      <c r="B389" s="3" t="str">
        <f t="shared" si="1"/>
        <v>#REF!</v>
      </c>
    </row>
    <row r="390">
      <c r="A390" s="28">
        <v>108.74</v>
      </c>
      <c r="B390" s="3" t="str">
        <f t="shared" si="1"/>
        <v>#REF!</v>
      </c>
    </row>
    <row r="391">
      <c r="A391" s="28">
        <v>107.64</v>
      </c>
      <c r="B391" s="3" t="str">
        <f t="shared" si="1"/>
        <v>#REF!</v>
      </c>
    </row>
    <row r="392">
      <c r="A392" s="28">
        <v>108.52</v>
      </c>
      <c r="B392" s="3" t="str">
        <f t="shared" si="1"/>
        <v>#REF!</v>
      </c>
    </row>
    <row r="393">
      <c r="A393" s="25">
        <f>+0.17</f>
        <v>0.17</v>
      </c>
      <c r="B393" s="3" t="str">
        <f t="shared" si="1"/>
        <v>#REF!</v>
      </c>
    </row>
    <row r="394">
      <c r="A394" s="25">
        <f>+0.16%</f>
        <v>0.0016</v>
      </c>
      <c r="B394" s="3" t="str">
        <f t="shared" si="1"/>
        <v>#REF!</v>
      </c>
    </row>
    <row r="395">
      <c r="A395" s="26">
        <v>218962.0</v>
      </c>
      <c r="B395" s="3" t="str">
        <f t="shared" si="1"/>
        <v>#REF!</v>
      </c>
    </row>
    <row r="396">
      <c r="A396" s="26">
        <v>297216.0</v>
      </c>
      <c r="B396" s="3" t="str">
        <f t="shared" si="1"/>
        <v>#REF!</v>
      </c>
    </row>
    <row r="397">
      <c r="A397" s="27">
        <v>41684.0</v>
      </c>
      <c r="B397" s="3" t="str">
        <f t="shared" si="1"/>
        <v>#REF!</v>
      </c>
    </row>
    <row r="398">
      <c r="A398" s="28">
        <v>108.58</v>
      </c>
      <c r="B398" s="3" t="str">
        <f t="shared" si="1"/>
        <v>#REF!</v>
      </c>
    </row>
    <row r="399">
      <c r="A399" s="28">
        <v>109.25</v>
      </c>
      <c r="B399" s="3" t="str">
        <f t="shared" si="1"/>
        <v>#REF!</v>
      </c>
    </row>
    <row r="400">
      <c r="A400" s="28">
        <v>107.85</v>
      </c>
      <c r="B400" s="3" t="str">
        <f t="shared" si="1"/>
        <v>#REF!</v>
      </c>
    </row>
    <row r="401">
      <c r="A401" s="28">
        <v>109.08</v>
      </c>
      <c r="B401" s="3" t="str">
        <f t="shared" si="1"/>
        <v>#REF!</v>
      </c>
    </row>
    <row r="402">
      <c r="A402" s="25">
        <f>+0.56</f>
        <v>0.56</v>
      </c>
      <c r="B402" s="3" t="str">
        <f t="shared" si="1"/>
        <v>#REF!</v>
      </c>
    </row>
    <row r="403">
      <c r="A403" s="25">
        <f>+0.52%</f>
        <v>0.0052</v>
      </c>
      <c r="B403" s="3" t="str">
        <f t="shared" si="1"/>
        <v>#REF!</v>
      </c>
    </row>
    <row r="404">
      <c r="A404" s="26">
        <v>146752.0</v>
      </c>
      <c r="B404" s="3" t="str">
        <f t="shared" si="1"/>
        <v>#REF!</v>
      </c>
    </row>
    <row r="405">
      <c r="A405" s="26">
        <v>288943.0</v>
      </c>
      <c r="B405" s="3" t="str">
        <f t="shared" si="1"/>
        <v>#REF!</v>
      </c>
    </row>
    <row r="406">
      <c r="A406" s="27">
        <v>41687.0</v>
      </c>
      <c r="B406" s="3" t="str">
        <f t="shared" si="1"/>
        <v>#REF!</v>
      </c>
    </row>
    <row r="407">
      <c r="A407" s="28">
        <v>109.13</v>
      </c>
      <c r="B407" s="3" t="str">
        <f t="shared" si="1"/>
        <v>#REF!</v>
      </c>
    </row>
    <row r="408">
      <c r="A408" s="28">
        <v>109.4</v>
      </c>
      <c r="B408" s="3" t="str">
        <f t="shared" si="1"/>
        <v>#REF!</v>
      </c>
    </row>
    <row r="409">
      <c r="A409" s="28">
        <v>108.64</v>
      </c>
      <c r="B409" s="3" t="str">
        <f t="shared" si="1"/>
        <v>#REF!</v>
      </c>
    </row>
    <row r="410">
      <c r="A410" s="28">
        <v>109.18</v>
      </c>
      <c r="B410" s="3" t="str">
        <f t="shared" si="1"/>
        <v>#REF!</v>
      </c>
    </row>
    <row r="411">
      <c r="A411" s="25">
        <f>+0.1</f>
        <v>0.1</v>
      </c>
      <c r="B411" s="3" t="str">
        <f t="shared" si="1"/>
        <v>#REF!</v>
      </c>
    </row>
    <row r="412">
      <c r="A412" s="25">
        <f>+0.09%</f>
        <v>0.0009</v>
      </c>
      <c r="B412" s="3" t="str">
        <f t="shared" si="1"/>
        <v>#REF!</v>
      </c>
    </row>
    <row r="413">
      <c r="A413" s="26">
        <v>56865.0</v>
      </c>
      <c r="B413" s="3" t="str">
        <f t="shared" si="1"/>
        <v>#REF!</v>
      </c>
    </row>
    <row r="414">
      <c r="A414" s="26">
        <v>289684.0</v>
      </c>
      <c r="B414" s="3" t="str">
        <f t="shared" si="1"/>
        <v>#REF!</v>
      </c>
    </row>
    <row r="415">
      <c r="A415" s="27">
        <v>41688.0</v>
      </c>
      <c r="B415" s="3" t="str">
        <f t="shared" si="1"/>
        <v>#REF!</v>
      </c>
    </row>
    <row r="416">
      <c r="A416" s="28">
        <v>109.07</v>
      </c>
      <c r="B416" s="3" t="str">
        <f t="shared" si="1"/>
        <v>#REF!</v>
      </c>
    </row>
    <row r="417">
      <c r="A417" s="28">
        <v>110.7</v>
      </c>
      <c r="B417" s="3" t="str">
        <f t="shared" si="1"/>
        <v>#REF!</v>
      </c>
    </row>
    <row r="418">
      <c r="A418" s="28">
        <v>108.84</v>
      </c>
      <c r="B418" s="3" t="str">
        <f t="shared" si="1"/>
        <v>#REF!</v>
      </c>
    </row>
    <row r="419">
      <c r="A419" s="28">
        <v>110.46</v>
      </c>
      <c r="B419" s="3" t="str">
        <f t="shared" si="1"/>
        <v>#REF!</v>
      </c>
    </row>
    <row r="420">
      <c r="A420" s="25">
        <f>+1.28</f>
        <v>1.28</v>
      </c>
      <c r="B420" s="3" t="str">
        <f t="shared" si="1"/>
        <v>#REF!</v>
      </c>
    </row>
    <row r="421">
      <c r="A421" s="25">
        <f>+1.17%</f>
        <v>0.0117</v>
      </c>
      <c r="B421" s="3" t="str">
        <f t="shared" si="1"/>
        <v>#REF!</v>
      </c>
    </row>
    <row r="422">
      <c r="A422" s="26">
        <v>150349.0</v>
      </c>
      <c r="B422" s="3" t="str">
        <f t="shared" si="1"/>
        <v>#REF!</v>
      </c>
    </row>
    <row r="423">
      <c r="A423" s="26">
        <v>284129.0</v>
      </c>
      <c r="B423" s="3" t="str">
        <f t="shared" si="1"/>
        <v>#REF!</v>
      </c>
    </row>
    <row r="424">
      <c r="A424" s="27">
        <v>41689.0</v>
      </c>
      <c r="B424" s="3" t="str">
        <f t="shared" si="1"/>
        <v>#REF!</v>
      </c>
    </row>
    <row r="425">
      <c r="A425" s="28">
        <v>110.55</v>
      </c>
      <c r="B425" s="3" t="str">
        <f t="shared" si="1"/>
        <v>#REF!</v>
      </c>
    </row>
    <row r="426">
      <c r="A426" s="28">
        <v>110.82</v>
      </c>
      <c r="B426" s="3" t="str">
        <f t="shared" si="1"/>
        <v>#REF!</v>
      </c>
    </row>
    <row r="427">
      <c r="A427" s="28">
        <v>110.02</v>
      </c>
      <c r="B427" s="3" t="str">
        <f t="shared" si="1"/>
        <v>#REF!</v>
      </c>
    </row>
    <row r="428">
      <c r="A428" s="28">
        <v>110.47</v>
      </c>
      <c r="B428" s="3" t="str">
        <f t="shared" si="1"/>
        <v>#REF!</v>
      </c>
    </row>
    <row r="429">
      <c r="A429" s="25">
        <f>+0.01</f>
        <v>0.01</v>
      </c>
      <c r="B429" s="3" t="str">
        <f t="shared" si="1"/>
        <v>#REF!</v>
      </c>
    </row>
    <row r="430">
      <c r="A430" s="25">
        <f>+0.01%</f>
        <v>0.0001</v>
      </c>
      <c r="B430" s="3" t="str">
        <f t="shared" si="1"/>
        <v>#REF!</v>
      </c>
    </row>
    <row r="431">
      <c r="A431" s="26">
        <v>163342.0</v>
      </c>
      <c r="B431" s="3" t="str">
        <f t="shared" si="1"/>
        <v>#REF!</v>
      </c>
    </row>
    <row r="432">
      <c r="A432" s="26">
        <v>280569.0</v>
      </c>
      <c r="B432" s="3" t="str">
        <f t="shared" si="1"/>
        <v>#REF!</v>
      </c>
    </row>
    <row r="433">
      <c r="A433" s="27">
        <v>41690.0</v>
      </c>
      <c r="B433" s="3" t="str">
        <f t="shared" si="1"/>
        <v>#REF!</v>
      </c>
    </row>
    <row r="434">
      <c r="A434" s="28">
        <v>110.39</v>
      </c>
      <c r="B434" s="3" t="str">
        <f t="shared" si="1"/>
        <v>#REF!</v>
      </c>
    </row>
    <row r="435">
      <c r="A435" s="28">
        <v>110.49</v>
      </c>
      <c r="B435" s="3" t="str">
        <f t="shared" si="1"/>
        <v>#REF!</v>
      </c>
    </row>
    <row r="436">
      <c r="A436" s="28">
        <v>109.58</v>
      </c>
      <c r="B436" s="3" t="str">
        <f t="shared" si="1"/>
        <v>#REF!</v>
      </c>
    </row>
    <row r="437">
      <c r="A437" s="28">
        <v>110.3</v>
      </c>
      <c r="B437" s="3" t="str">
        <f t="shared" si="1"/>
        <v>#REF!</v>
      </c>
    </row>
    <row r="438">
      <c r="A438" s="21">
        <v>-0.17</v>
      </c>
      <c r="B438" s="3" t="str">
        <f t="shared" si="1"/>
        <v>#REF!</v>
      </c>
    </row>
    <row r="439">
      <c r="A439" s="22">
        <v>-0.0015</v>
      </c>
      <c r="B439" s="3" t="str">
        <f t="shared" si="1"/>
        <v>#REF!</v>
      </c>
    </row>
    <row r="440">
      <c r="A440" s="24">
        <v>151209.0</v>
      </c>
      <c r="B440" s="3" t="str">
        <f t="shared" si="1"/>
        <v>#REF!</v>
      </c>
    </row>
    <row r="441">
      <c r="A441" s="24">
        <v>284635.0</v>
      </c>
      <c r="B441" s="3" t="str">
        <f t="shared" si="1"/>
        <v>#REF!</v>
      </c>
    </row>
    <row r="442">
      <c r="A442" s="23">
        <v>41691.0</v>
      </c>
      <c r="B442" s="3" t="str">
        <f t="shared" si="1"/>
        <v>#REF!</v>
      </c>
    </row>
    <row r="443">
      <c r="A443" s="21">
        <v>110.5</v>
      </c>
      <c r="B443" s="3" t="str">
        <f t="shared" si="1"/>
        <v>#REF!</v>
      </c>
    </row>
    <row r="444">
      <c r="A444" s="21">
        <v>110.5</v>
      </c>
      <c r="B444" s="3" t="str">
        <f t="shared" si="1"/>
        <v>#REF!</v>
      </c>
    </row>
    <row r="445">
      <c r="A445" s="21">
        <v>109.35</v>
      </c>
      <c r="B445" s="3" t="str">
        <f t="shared" si="1"/>
        <v>#REF!</v>
      </c>
    </row>
    <row r="446">
      <c r="A446" s="21">
        <v>109.85</v>
      </c>
      <c r="B446" s="3" t="str">
        <f t="shared" si="1"/>
        <v>#REF!</v>
      </c>
    </row>
    <row r="447">
      <c r="A447" s="21">
        <v>-0.45</v>
      </c>
      <c r="B447" s="3" t="str">
        <f t="shared" si="1"/>
        <v>#REF!</v>
      </c>
    </row>
    <row r="448">
      <c r="A448" s="22">
        <v>-0.0041</v>
      </c>
      <c r="B448" s="3" t="str">
        <f t="shared" si="1"/>
        <v>#REF!</v>
      </c>
    </row>
    <row r="449">
      <c r="A449" s="24">
        <v>154902.0</v>
      </c>
      <c r="B449" s="3" t="str">
        <f t="shared" si="1"/>
        <v>#REF!</v>
      </c>
    </row>
    <row r="450">
      <c r="A450" s="24">
        <v>276238.0</v>
      </c>
      <c r="B450" s="3" t="str">
        <f t="shared" si="1"/>
        <v>#REF!</v>
      </c>
    </row>
    <row r="451">
      <c r="A451" s="23">
        <v>41694.0</v>
      </c>
      <c r="B451" s="3" t="str">
        <f t="shared" si="1"/>
        <v>#REF!</v>
      </c>
    </row>
    <row r="452">
      <c r="A452" s="21">
        <v>109.65</v>
      </c>
      <c r="B452" s="3" t="str">
        <f t="shared" si="1"/>
        <v>#REF!</v>
      </c>
    </row>
    <row r="453">
      <c r="A453" s="21">
        <v>110.77</v>
      </c>
      <c r="B453" s="3" t="str">
        <f t="shared" si="1"/>
        <v>#REF!</v>
      </c>
    </row>
    <row r="454">
      <c r="A454" s="21">
        <v>109.5</v>
      </c>
      <c r="B454" s="3" t="str">
        <f t="shared" si="1"/>
        <v>#REF!</v>
      </c>
    </row>
    <row r="455">
      <c r="A455" s="21">
        <v>110.64</v>
      </c>
      <c r="B455" s="3" t="str">
        <f t="shared" si="1"/>
        <v>#REF!</v>
      </c>
    </row>
    <row r="456">
      <c r="A456" s="25">
        <f>+0.79</f>
        <v>0.79</v>
      </c>
      <c r="B456" s="3" t="str">
        <f t="shared" si="1"/>
        <v>#REF!</v>
      </c>
    </row>
    <row r="457">
      <c r="A457" s="25">
        <f>+0.72%</f>
        <v>0.0072</v>
      </c>
      <c r="B457" s="3" t="str">
        <f t="shared" si="1"/>
        <v>#REF!</v>
      </c>
    </row>
    <row r="458">
      <c r="A458" s="26">
        <v>202524.0</v>
      </c>
      <c r="B458" s="3" t="str">
        <f t="shared" si="1"/>
        <v>#REF!</v>
      </c>
    </row>
    <row r="459">
      <c r="A459" s="26">
        <v>267394.0</v>
      </c>
      <c r="B459" s="3" t="str">
        <f t="shared" si="1"/>
        <v>#REF!</v>
      </c>
    </row>
    <row r="460">
      <c r="A460" s="27">
        <v>41695.0</v>
      </c>
      <c r="B460" s="3" t="str">
        <f t="shared" si="1"/>
        <v>#REF!</v>
      </c>
    </row>
    <row r="461">
      <c r="A461" s="28">
        <v>110.64</v>
      </c>
      <c r="B461" s="3" t="str">
        <f t="shared" si="1"/>
        <v>#REF!</v>
      </c>
    </row>
    <row r="462">
      <c r="A462" s="28">
        <v>110.64</v>
      </c>
      <c r="B462" s="3" t="str">
        <f t="shared" si="1"/>
        <v>#REF!</v>
      </c>
    </row>
    <row r="463">
      <c r="A463" s="28">
        <v>109.42</v>
      </c>
      <c r="B463" s="3" t="str">
        <f t="shared" si="1"/>
        <v>#REF!</v>
      </c>
    </row>
    <row r="464">
      <c r="A464" s="28">
        <v>109.51</v>
      </c>
      <c r="B464" s="3" t="str">
        <f t="shared" si="1"/>
        <v>#REF!</v>
      </c>
    </row>
    <row r="465">
      <c r="A465" s="21">
        <v>-1.13</v>
      </c>
      <c r="B465" s="3" t="str">
        <f t="shared" si="1"/>
        <v>#REF!</v>
      </c>
    </row>
    <row r="466">
      <c r="A466" s="22">
        <v>-0.0102</v>
      </c>
      <c r="B466" s="3" t="str">
        <f t="shared" si="1"/>
        <v>#REF!</v>
      </c>
    </row>
    <row r="467">
      <c r="A467" s="24">
        <v>198156.0</v>
      </c>
      <c r="B467" s="3" t="str">
        <f t="shared" si="1"/>
        <v>#REF!</v>
      </c>
    </row>
    <row r="468">
      <c r="A468" s="24">
        <v>255130.0</v>
      </c>
      <c r="B468" s="3" t="str">
        <f t="shared" si="1"/>
        <v>#REF!</v>
      </c>
    </row>
    <row r="469">
      <c r="A469" s="23">
        <v>41696.0</v>
      </c>
      <c r="B469" s="3" t="str">
        <f t="shared" si="1"/>
        <v>#REF!</v>
      </c>
    </row>
    <row r="470">
      <c r="A470" s="21">
        <v>109.56</v>
      </c>
      <c r="B470" s="3" t="str">
        <f t="shared" si="1"/>
        <v>#REF!</v>
      </c>
    </row>
    <row r="471">
      <c r="A471" s="21">
        <v>109.97</v>
      </c>
      <c r="B471" s="3" t="str">
        <f t="shared" si="1"/>
        <v>#REF!</v>
      </c>
    </row>
    <row r="472">
      <c r="A472" s="21">
        <v>109.2</v>
      </c>
      <c r="B472" s="3" t="str">
        <f t="shared" si="1"/>
        <v>#REF!</v>
      </c>
    </row>
    <row r="473">
      <c r="A473" s="21">
        <v>109.52</v>
      </c>
      <c r="B473" s="3" t="str">
        <f t="shared" si="1"/>
        <v>#REF!</v>
      </c>
    </row>
    <row r="474">
      <c r="A474" s="25">
        <f>+0.01</f>
        <v>0.01</v>
      </c>
      <c r="B474" s="3" t="str">
        <f t="shared" si="1"/>
        <v>#REF!</v>
      </c>
    </row>
    <row r="475">
      <c r="A475" s="25">
        <f>+0.01%</f>
        <v>0.0001</v>
      </c>
      <c r="B475" s="3" t="str">
        <f t="shared" si="1"/>
        <v>#REF!</v>
      </c>
    </row>
    <row r="476">
      <c r="A476" s="26">
        <v>186710.0</v>
      </c>
      <c r="B476" s="3" t="str">
        <f t="shared" si="1"/>
        <v>#REF!</v>
      </c>
    </row>
    <row r="477">
      <c r="A477" s="26">
        <v>242429.0</v>
      </c>
      <c r="B477" s="3" t="str">
        <f t="shared" si="1"/>
        <v>#REF!</v>
      </c>
    </row>
    <row r="478">
      <c r="A478" s="27">
        <v>41697.0</v>
      </c>
      <c r="B478" s="3" t="str">
        <f t="shared" si="1"/>
        <v>#REF!</v>
      </c>
    </row>
    <row r="479">
      <c r="A479" s="28">
        <v>109.41</v>
      </c>
      <c r="B479" s="3" t="str">
        <f t="shared" si="1"/>
        <v>#REF!</v>
      </c>
    </row>
    <row r="480">
      <c r="A480" s="28">
        <v>109.45</v>
      </c>
      <c r="B480" s="3" t="str">
        <f t="shared" si="1"/>
        <v>#REF!</v>
      </c>
    </row>
    <row r="481">
      <c r="A481" s="28">
        <v>108.65</v>
      </c>
      <c r="B481" s="3" t="str">
        <f t="shared" si="1"/>
        <v>#REF!</v>
      </c>
    </row>
    <row r="482">
      <c r="A482" s="28">
        <v>108.96</v>
      </c>
      <c r="B482" s="3" t="str">
        <f t="shared" si="1"/>
        <v>#REF!</v>
      </c>
    </row>
    <row r="483">
      <c r="A483" s="21">
        <v>-0.56</v>
      </c>
      <c r="B483" s="3" t="str">
        <f t="shared" si="1"/>
        <v>#REF!</v>
      </c>
    </row>
    <row r="484">
      <c r="A484" s="22">
        <v>-0.0051</v>
      </c>
      <c r="B484" s="3" t="str">
        <f t="shared" si="1"/>
        <v>#REF!</v>
      </c>
    </row>
    <row r="485">
      <c r="A485" s="24">
        <v>192908.0</v>
      </c>
      <c r="B485" s="3" t="str">
        <f t="shared" si="1"/>
        <v>#REF!</v>
      </c>
    </row>
    <row r="486">
      <c r="A486" s="24">
        <v>234039.0</v>
      </c>
      <c r="B486" s="3" t="str">
        <f t="shared" si="1"/>
        <v>#REF!</v>
      </c>
    </row>
    <row r="487">
      <c r="A487" s="23">
        <v>41698.0</v>
      </c>
      <c r="B487" s="3" t="str">
        <f t="shared" si="1"/>
        <v>#REF!</v>
      </c>
    </row>
    <row r="488">
      <c r="A488" s="21">
        <v>108.85</v>
      </c>
      <c r="B488" s="3" t="str">
        <f t="shared" si="1"/>
        <v>#REF!</v>
      </c>
    </row>
    <row r="489">
      <c r="A489" s="21">
        <v>109.34</v>
      </c>
      <c r="B489" s="3" t="str">
        <f t="shared" si="1"/>
        <v>#REF!</v>
      </c>
    </row>
    <row r="490">
      <c r="A490" s="21">
        <v>108.4</v>
      </c>
      <c r="B490" s="3" t="str">
        <f t="shared" si="1"/>
        <v>#REF!</v>
      </c>
    </row>
    <row r="491">
      <c r="A491" s="21">
        <v>109.07</v>
      </c>
      <c r="B491" s="3" t="str">
        <f t="shared" si="1"/>
        <v>#REF!</v>
      </c>
    </row>
    <row r="492">
      <c r="A492" s="25">
        <f>+0.11</f>
        <v>0.11</v>
      </c>
      <c r="B492" s="3" t="str">
        <f t="shared" si="1"/>
        <v>#REF!</v>
      </c>
    </row>
    <row r="493">
      <c r="A493" s="25">
        <f>+0.1%</f>
        <v>0.001</v>
      </c>
      <c r="B493" s="3" t="str">
        <f t="shared" si="1"/>
        <v>#REF!</v>
      </c>
    </row>
    <row r="494">
      <c r="A494" s="26">
        <v>189555.0</v>
      </c>
      <c r="B494" s="3" t="str">
        <f t="shared" si="1"/>
        <v>#REF!</v>
      </c>
    </row>
    <row r="495">
      <c r="A495" s="26">
        <v>223625.0</v>
      </c>
      <c r="B495" s="3" t="str">
        <f t="shared" si="1"/>
        <v>#REF!</v>
      </c>
    </row>
    <row r="496">
      <c r="A496" s="27">
        <v>41701.0</v>
      </c>
      <c r="B496" s="3" t="str">
        <f t="shared" si="1"/>
        <v>#REF!</v>
      </c>
    </row>
    <row r="497">
      <c r="A497" s="28">
        <v>109.44</v>
      </c>
      <c r="B497" s="3" t="str">
        <f t="shared" si="1"/>
        <v>#REF!</v>
      </c>
    </row>
    <row r="498">
      <c r="A498" s="28">
        <v>112.39</v>
      </c>
      <c r="B498" s="3" t="str">
        <f t="shared" si="1"/>
        <v>#REF!</v>
      </c>
    </row>
    <row r="499">
      <c r="A499" s="28">
        <v>109.26</v>
      </c>
      <c r="B499" s="3" t="str">
        <f t="shared" si="1"/>
        <v>#REF!</v>
      </c>
    </row>
    <row r="500">
      <c r="A500" s="28">
        <v>111.2</v>
      </c>
      <c r="B500" s="3" t="str">
        <f t="shared" si="1"/>
        <v>#REF!</v>
      </c>
    </row>
    <row r="501">
      <c r="A501" s="25">
        <f>+2.13</f>
        <v>2.13</v>
      </c>
      <c r="B501" s="3" t="str">
        <f t="shared" si="1"/>
        <v>#REF!</v>
      </c>
    </row>
    <row r="502">
      <c r="A502" s="25">
        <f>+1.95%</f>
        <v>0.0195</v>
      </c>
      <c r="B502" s="3" t="str">
        <f t="shared" si="1"/>
        <v>#REF!</v>
      </c>
    </row>
    <row r="503">
      <c r="A503" s="26">
        <v>291312.0</v>
      </c>
      <c r="B503" s="3" t="str">
        <f t="shared" si="1"/>
        <v>#REF!</v>
      </c>
    </row>
    <row r="504">
      <c r="A504" s="26">
        <v>201418.0</v>
      </c>
      <c r="B504" s="3" t="str">
        <f t="shared" si="1"/>
        <v>#REF!</v>
      </c>
    </row>
    <row r="505">
      <c r="A505" s="27">
        <v>41702.0</v>
      </c>
      <c r="B505" s="3" t="str">
        <f t="shared" si="1"/>
        <v>#REF!</v>
      </c>
    </row>
    <row r="506">
      <c r="A506" s="28">
        <v>111.16</v>
      </c>
      <c r="B506" s="3" t="str">
        <f t="shared" si="1"/>
        <v>#REF!</v>
      </c>
    </row>
    <row r="507">
      <c r="A507" s="28">
        <v>111.32</v>
      </c>
      <c r="B507" s="3" t="str">
        <f t="shared" si="1"/>
        <v>#REF!</v>
      </c>
    </row>
    <row r="508">
      <c r="A508" s="28">
        <v>109.0</v>
      </c>
      <c r="B508" s="3" t="str">
        <f t="shared" si="1"/>
        <v>#REF!</v>
      </c>
    </row>
    <row r="509">
      <c r="A509" s="28">
        <v>109.3</v>
      </c>
      <c r="B509" s="3" t="str">
        <f t="shared" si="1"/>
        <v>#REF!</v>
      </c>
    </row>
    <row r="510">
      <c r="A510" s="21">
        <v>-1.9</v>
      </c>
      <c r="B510" s="3" t="str">
        <f t="shared" si="1"/>
        <v>#REF!</v>
      </c>
    </row>
    <row r="511">
      <c r="A511" s="22">
        <v>-0.0171</v>
      </c>
      <c r="B511" s="3" t="str">
        <f t="shared" si="1"/>
        <v>#REF!</v>
      </c>
    </row>
    <row r="512">
      <c r="A512" s="24">
        <v>218495.0</v>
      </c>
      <c r="B512" s="3" t="str">
        <f t="shared" si="1"/>
        <v>#REF!</v>
      </c>
    </row>
    <row r="513">
      <c r="A513" s="24">
        <v>187108.0</v>
      </c>
      <c r="B513" s="3" t="str">
        <f t="shared" si="1"/>
        <v>#REF!</v>
      </c>
    </row>
    <row r="514">
      <c r="A514" s="23">
        <v>41703.0</v>
      </c>
      <c r="B514" s="3" t="str">
        <f t="shared" si="1"/>
        <v>#REF!</v>
      </c>
    </row>
    <row r="515">
      <c r="A515" s="21">
        <v>109.17</v>
      </c>
      <c r="B515" s="3" t="str">
        <f t="shared" si="1"/>
        <v>#REF!</v>
      </c>
    </row>
    <row r="516">
      <c r="A516" s="21">
        <v>109.36</v>
      </c>
      <c r="B516" s="3" t="str">
        <f t="shared" si="1"/>
        <v>#REF!</v>
      </c>
    </row>
    <row r="517">
      <c r="A517" s="21">
        <v>107.55</v>
      </c>
      <c r="B517" s="3" t="str">
        <f t="shared" si="1"/>
        <v>#REF!</v>
      </c>
    </row>
    <row r="518">
      <c r="A518" s="21">
        <v>107.76</v>
      </c>
      <c r="B518" s="3" t="str">
        <f t="shared" si="1"/>
        <v>#REF!</v>
      </c>
    </row>
    <row r="519">
      <c r="A519" s="21">
        <v>-1.54</v>
      </c>
      <c r="B519" s="3" t="str">
        <f t="shared" si="1"/>
        <v>#REF!</v>
      </c>
    </row>
    <row r="520">
      <c r="A520" s="22">
        <v>-0.0141</v>
      </c>
      <c r="B520" s="3" t="str">
        <f t="shared" si="1"/>
        <v>#REF!</v>
      </c>
    </row>
    <row r="521">
      <c r="A521" s="24">
        <v>220182.0</v>
      </c>
      <c r="B521" s="3" t="str">
        <f t="shared" si="1"/>
        <v>#REF!</v>
      </c>
    </row>
    <row r="522">
      <c r="A522" s="24">
        <v>168879.0</v>
      </c>
      <c r="B522" s="3" t="str">
        <f t="shared" si="1"/>
        <v>#REF!</v>
      </c>
    </row>
    <row r="523">
      <c r="A523" s="23">
        <v>41704.0</v>
      </c>
      <c r="B523" s="3" t="str">
        <f t="shared" si="1"/>
        <v>#REF!</v>
      </c>
    </row>
    <row r="524">
      <c r="A524" s="21">
        <v>107.66</v>
      </c>
      <c r="B524" s="3" t="str">
        <f t="shared" si="1"/>
        <v>#REF!</v>
      </c>
    </row>
    <row r="525">
      <c r="A525" s="21">
        <v>108.54</v>
      </c>
      <c r="B525" s="3" t="str">
        <f t="shared" si="1"/>
        <v>#REF!</v>
      </c>
    </row>
    <row r="526">
      <c r="A526" s="21">
        <v>107.37</v>
      </c>
      <c r="B526" s="3" t="str">
        <f t="shared" si="1"/>
        <v>#REF!</v>
      </c>
    </row>
    <row r="527">
      <c r="A527" s="21">
        <v>108.1</v>
      </c>
      <c r="B527" s="3" t="str">
        <f t="shared" si="1"/>
        <v>#REF!</v>
      </c>
    </row>
    <row r="528">
      <c r="A528" s="25">
        <f>+0.34</f>
        <v>0.34</v>
      </c>
      <c r="B528" s="3" t="str">
        <f t="shared" si="1"/>
        <v>#REF!</v>
      </c>
    </row>
    <row r="529">
      <c r="A529" s="25">
        <f>+0.32%</f>
        <v>0.0032</v>
      </c>
      <c r="B529" s="3" t="str">
        <f t="shared" si="1"/>
        <v>#REF!</v>
      </c>
    </row>
    <row r="530">
      <c r="A530" s="26">
        <v>228722.0</v>
      </c>
      <c r="B530" s="3" t="str">
        <f t="shared" si="1"/>
        <v>#REF!</v>
      </c>
    </row>
    <row r="531">
      <c r="A531" s="26">
        <v>160186.0</v>
      </c>
      <c r="B531" s="3" t="str">
        <f t="shared" si="1"/>
        <v>#REF!</v>
      </c>
    </row>
    <row r="532">
      <c r="A532" s="27">
        <v>41705.0</v>
      </c>
      <c r="B532" s="3" t="str">
        <f t="shared" si="1"/>
        <v>#REF!</v>
      </c>
    </row>
    <row r="533">
      <c r="A533" s="28">
        <v>108.3</v>
      </c>
      <c r="B533" s="3" t="str">
        <f t="shared" si="1"/>
        <v>#REF!</v>
      </c>
    </row>
    <row r="534">
      <c r="A534" s="28">
        <v>109.09</v>
      </c>
      <c r="B534" s="3" t="str">
        <f t="shared" si="1"/>
        <v>#REF!</v>
      </c>
    </row>
    <row r="535">
      <c r="A535" s="28">
        <v>107.82</v>
      </c>
      <c r="B535" s="3" t="str">
        <f t="shared" si="1"/>
        <v>#REF!</v>
      </c>
    </row>
    <row r="536">
      <c r="A536" s="28">
        <v>109.0</v>
      </c>
      <c r="B536" s="3" t="str">
        <f t="shared" si="1"/>
        <v>#REF!</v>
      </c>
    </row>
    <row r="537">
      <c r="A537" s="25">
        <f>+0.9</f>
        <v>0.9</v>
      </c>
      <c r="B537" s="3" t="str">
        <f t="shared" si="1"/>
        <v>#REF!</v>
      </c>
    </row>
    <row r="538">
      <c r="A538" s="25">
        <f>+0.83%</f>
        <v>0.0083</v>
      </c>
      <c r="B538" s="3" t="str">
        <f t="shared" si="1"/>
        <v>#REF!</v>
      </c>
    </row>
    <row r="539">
      <c r="A539" s="26">
        <v>172045.0</v>
      </c>
      <c r="B539" s="3" t="str">
        <f t="shared" si="1"/>
        <v>#REF!</v>
      </c>
    </row>
    <row r="540">
      <c r="A540" s="26">
        <v>149129.0</v>
      </c>
      <c r="B540" s="3" t="str">
        <f t="shared" si="1"/>
        <v>#REF!</v>
      </c>
    </row>
    <row r="541">
      <c r="A541" s="27">
        <v>41708.0</v>
      </c>
      <c r="B541" s="3" t="str">
        <f t="shared" si="1"/>
        <v>#REF!</v>
      </c>
    </row>
    <row r="542">
      <c r="A542" s="28">
        <v>108.73</v>
      </c>
      <c r="B542" s="3" t="str">
        <f t="shared" si="1"/>
        <v>#REF!</v>
      </c>
    </row>
    <row r="543">
      <c r="A543" s="28">
        <v>108.85</v>
      </c>
      <c r="B543" s="3" t="str">
        <f t="shared" si="1"/>
        <v>#REF!</v>
      </c>
    </row>
    <row r="544">
      <c r="A544" s="28">
        <v>107.75</v>
      </c>
      <c r="B544" s="3" t="str">
        <f t="shared" si="1"/>
        <v>#REF!</v>
      </c>
    </row>
    <row r="545">
      <c r="A545" s="28">
        <v>108.08</v>
      </c>
      <c r="B545" s="3" t="str">
        <f t="shared" si="1"/>
        <v>#REF!</v>
      </c>
    </row>
    <row r="546">
      <c r="A546" s="21">
        <v>-0.92</v>
      </c>
      <c r="B546" s="3" t="str">
        <f t="shared" si="1"/>
        <v>#REF!</v>
      </c>
    </row>
    <row r="547">
      <c r="A547" s="22">
        <v>-0.0084</v>
      </c>
      <c r="B547" s="3" t="str">
        <f t="shared" si="1"/>
        <v>#REF!</v>
      </c>
    </row>
    <row r="548">
      <c r="A548" s="24">
        <v>149339.0</v>
      </c>
      <c r="B548" s="3" t="str">
        <f t="shared" si="1"/>
        <v>#REF!</v>
      </c>
    </row>
    <row r="549">
      <c r="A549" s="24">
        <v>130702.0</v>
      </c>
      <c r="B549" s="3" t="str">
        <f t="shared" si="1"/>
        <v>#REF!</v>
      </c>
    </row>
    <row r="550">
      <c r="A550" s="23">
        <v>41709.0</v>
      </c>
      <c r="B550" s="3" t="str">
        <f t="shared" si="1"/>
        <v>#REF!</v>
      </c>
    </row>
    <row r="551">
      <c r="A551" s="21">
        <v>107.88</v>
      </c>
      <c r="B551" s="3" t="str">
        <f t="shared" si="1"/>
        <v>#REF!</v>
      </c>
    </row>
    <row r="552">
      <c r="A552" s="21">
        <v>108.7</v>
      </c>
      <c r="B552" s="3" t="str">
        <f t="shared" si="1"/>
        <v>#REF!</v>
      </c>
    </row>
    <row r="553">
      <c r="A553" s="21">
        <v>107.83</v>
      </c>
      <c r="B553" s="3" t="str">
        <f t="shared" si="1"/>
        <v>#REF!</v>
      </c>
    </row>
    <row r="554">
      <c r="A554" s="21">
        <v>108.55</v>
      </c>
      <c r="B554" s="3" t="str">
        <f t="shared" si="1"/>
        <v>#REF!</v>
      </c>
    </row>
    <row r="555">
      <c r="A555" s="25">
        <f>+0.47</f>
        <v>0.47</v>
      </c>
      <c r="B555" s="3" t="str">
        <f t="shared" si="1"/>
        <v>#REF!</v>
      </c>
    </row>
    <row r="556">
      <c r="A556" s="25">
        <f>+0.43%</f>
        <v>0.0043</v>
      </c>
      <c r="B556" s="3" t="str">
        <f t="shared" si="1"/>
        <v>#REF!</v>
      </c>
    </row>
    <row r="557">
      <c r="A557" s="26">
        <v>146848.0</v>
      </c>
      <c r="B557" s="3" t="str">
        <f t="shared" si="1"/>
        <v>#REF!</v>
      </c>
    </row>
    <row r="558">
      <c r="A558" s="26">
        <v>98860.0</v>
      </c>
      <c r="B558" s="3" t="str">
        <f t="shared" si="1"/>
        <v>#REF!</v>
      </c>
    </row>
    <row r="559">
      <c r="A559" s="27">
        <v>41710.0</v>
      </c>
      <c r="B559" s="3" t="str">
        <f t="shared" si="1"/>
        <v>#REF!</v>
      </c>
    </row>
    <row r="560">
      <c r="A560" s="28">
        <v>108.41</v>
      </c>
      <c r="B560" s="3" t="str">
        <f t="shared" si="1"/>
        <v>#REF!</v>
      </c>
    </row>
    <row r="561">
      <c r="A561" s="28">
        <v>108.55</v>
      </c>
      <c r="B561" s="3" t="str">
        <f t="shared" si="1"/>
        <v>#REF!</v>
      </c>
    </row>
    <row r="562">
      <c r="A562" s="28">
        <v>107.61</v>
      </c>
      <c r="B562" s="3" t="str">
        <f t="shared" si="1"/>
        <v>#REF!</v>
      </c>
    </row>
    <row r="563">
      <c r="A563" s="28">
        <v>108.02</v>
      </c>
      <c r="B563" s="3" t="str">
        <f t="shared" si="1"/>
        <v>#REF!</v>
      </c>
    </row>
    <row r="564">
      <c r="A564" s="21">
        <v>-0.53</v>
      </c>
      <c r="B564" s="3" t="str">
        <f t="shared" si="1"/>
        <v>#REF!</v>
      </c>
    </row>
    <row r="565">
      <c r="A565" s="22">
        <v>-0.0049</v>
      </c>
      <c r="B565" s="3" t="str">
        <f t="shared" si="1"/>
        <v>#REF!</v>
      </c>
    </row>
    <row r="566">
      <c r="A566" s="24">
        <v>159230.0</v>
      </c>
      <c r="B566" s="3" t="str">
        <f t="shared" si="1"/>
        <v>#REF!</v>
      </c>
    </row>
    <row r="567">
      <c r="A567" s="24">
        <v>62786.0</v>
      </c>
      <c r="B567" s="3" t="str">
        <f t="shared" si="1"/>
        <v>#REF!</v>
      </c>
    </row>
    <row r="568">
      <c r="A568" s="23">
        <v>41711.0</v>
      </c>
      <c r="B568" s="3" t="str">
        <f t="shared" si="1"/>
        <v>#REF!</v>
      </c>
    </row>
    <row r="569">
      <c r="A569" s="21">
        <v>108.26</v>
      </c>
      <c r="B569" s="3" t="str">
        <f t="shared" si="1"/>
        <v>#REF!</v>
      </c>
    </row>
    <row r="570">
      <c r="A570" s="21">
        <v>108.51</v>
      </c>
      <c r="B570" s="3" t="str">
        <f t="shared" si="1"/>
        <v>#REF!</v>
      </c>
    </row>
    <row r="571">
      <c r="A571" s="21">
        <v>106.98</v>
      </c>
      <c r="B571" s="3" t="str">
        <f t="shared" si="1"/>
        <v>#REF!</v>
      </c>
    </row>
    <row r="572">
      <c r="A572" s="21">
        <v>107.39</v>
      </c>
      <c r="B572" s="3" t="str">
        <f t="shared" si="1"/>
        <v>#REF!</v>
      </c>
    </row>
    <row r="573">
      <c r="A573" s="21">
        <v>-0.63</v>
      </c>
      <c r="B573" s="3" t="str">
        <f t="shared" si="1"/>
        <v>#REF!</v>
      </c>
    </row>
    <row r="574">
      <c r="A574" s="22">
        <v>-0.0058</v>
      </c>
      <c r="B574" s="3" t="str">
        <f t="shared" si="1"/>
        <v>#REF!</v>
      </c>
    </row>
    <row r="575">
      <c r="A575" s="24">
        <v>86262.0</v>
      </c>
      <c r="B575" s="3" t="str">
        <f t="shared" si="1"/>
        <v>#REF!</v>
      </c>
    </row>
    <row r="576">
      <c r="A576" s="24">
        <v>24641.0</v>
      </c>
      <c r="B576" s="3" t="str">
        <f t="shared" si="1"/>
        <v>#REF!</v>
      </c>
    </row>
    <row r="577">
      <c r="A577" s="7">
        <v>41712.0</v>
      </c>
      <c r="B577" s="3" t="str">
        <f t="shared" si="1"/>
        <v>#REF!</v>
      </c>
    </row>
    <row r="578">
      <c r="A578" s="8">
        <v>107.25</v>
      </c>
      <c r="B578" s="3" t="str">
        <f t="shared" si="1"/>
        <v>#REF!</v>
      </c>
    </row>
    <row r="579">
      <c r="A579" s="8">
        <v>108.69</v>
      </c>
      <c r="B579" s="3" t="str">
        <f t="shared" si="1"/>
        <v>#REF!</v>
      </c>
    </row>
    <row r="580">
      <c r="A580" s="8">
        <v>107.24</v>
      </c>
      <c r="B580" s="3" t="str">
        <f t="shared" si="1"/>
        <v>#REF!</v>
      </c>
    </row>
    <row r="581">
      <c r="A581" s="8">
        <v>108.57</v>
      </c>
      <c r="B581" s="3" t="str">
        <f t="shared" si="1"/>
        <v>#REF!</v>
      </c>
    </row>
    <row r="582">
      <c r="A582" s="9">
        <f>+1.18</f>
        <v>1.18</v>
      </c>
      <c r="B582" s="3" t="str">
        <f t="shared" si="1"/>
        <v>#REF!</v>
      </c>
    </row>
    <row r="583">
      <c r="A583" s="9">
        <f>+1.1%</f>
        <v>0.011</v>
      </c>
      <c r="B583" s="3" t="str">
        <f t="shared" si="1"/>
        <v>#REF!</v>
      </c>
    </row>
    <row r="584">
      <c r="A584" s="31">
        <v>12882.0</v>
      </c>
      <c r="B584" s="3" t="str">
        <f t="shared" si="1"/>
        <v>#REF!</v>
      </c>
    </row>
    <row r="585">
      <c r="A585" s="32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41655</v>
      </c>
      <c r="C3" s="3">
        <v>105.5</v>
      </c>
      <c r="D3" s="3">
        <v>105.71</v>
      </c>
      <c r="E3" s="3">
        <v>104.67</v>
      </c>
      <c r="F3" s="3">
        <v>104.96</v>
      </c>
      <c r="G3" s="3">
        <v>-0.71</v>
      </c>
      <c r="H3" s="6">
        <v>-0.0067</v>
      </c>
      <c r="I3" s="15">
        <v>50750.0</v>
      </c>
      <c r="J3" s="15">
        <v>88273.0</v>
      </c>
    </row>
    <row r="4">
      <c r="A4" s="4" t="s">
        <v>4</v>
      </c>
      <c r="B4" s="5">
        <f t="shared" si="1"/>
        <v>41656</v>
      </c>
      <c r="C4" s="3">
        <v>104.7</v>
      </c>
      <c r="D4" s="3">
        <v>105.96</v>
      </c>
      <c r="E4" s="3">
        <v>104.63</v>
      </c>
      <c r="F4" s="3">
        <v>105.53</v>
      </c>
      <c r="G4" s="3">
        <v>0.57</v>
      </c>
      <c r="H4" s="3">
        <v>0.0054</v>
      </c>
      <c r="I4" s="15">
        <v>42588.0</v>
      </c>
      <c r="J4" s="15">
        <v>91278.0</v>
      </c>
    </row>
    <row r="5">
      <c r="A5" s="4" t="s">
        <v>5</v>
      </c>
      <c r="B5" s="5">
        <f t="shared" si="1"/>
        <v>41659</v>
      </c>
      <c r="C5" s="3">
        <v>105.3</v>
      </c>
      <c r="D5" s="3">
        <v>105.57</v>
      </c>
      <c r="E5" s="3">
        <v>104.81</v>
      </c>
      <c r="F5" s="3">
        <v>105.23</v>
      </c>
      <c r="G5" s="3">
        <v>-0.3</v>
      </c>
      <c r="H5" s="6">
        <v>-0.0028</v>
      </c>
      <c r="I5" s="15">
        <v>29071.0</v>
      </c>
      <c r="J5" s="15">
        <v>91407.0</v>
      </c>
    </row>
    <row r="6">
      <c r="A6" s="4" t="s">
        <v>6</v>
      </c>
      <c r="B6" s="5">
        <f t="shared" si="1"/>
        <v>41660</v>
      </c>
      <c r="C6" s="3">
        <v>105.22</v>
      </c>
      <c r="D6" s="3">
        <v>106.75</v>
      </c>
      <c r="E6" s="3">
        <v>105.17</v>
      </c>
      <c r="F6" s="3">
        <v>105.64</v>
      </c>
      <c r="G6" s="3">
        <v>0.41</v>
      </c>
      <c r="H6" s="3">
        <v>0.0039000000000000003</v>
      </c>
      <c r="I6" s="15">
        <v>59341.0</v>
      </c>
      <c r="J6" s="15">
        <v>97423.0</v>
      </c>
    </row>
    <row r="7">
      <c r="A7" s="4" t="s">
        <v>7</v>
      </c>
      <c r="B7" s="5">
        <f t="shared" si="1"/>
        <v>41661</v>
      </c>
      <c r="C7" s="3">
        <v>105.9</v>
      </c>
      <c r="D7" s="3">
        <v>107.08</v>
      </c>
      <c r="E7" s="3">
        <v>105.89</v>
      </c>
      <c r="F7" s="3">
        <v>107.02</v>
      </c>
      <c r="G7" s="3">
        <v>1.38</v>
      </c>
      <c r="H7" s="3">
        <v>0.0131</v>
      </c>
      <c r="I7" s="15">
        <v>60241.0</v>
      </c>
      <c r="J7" s="15">
        <v>100000.0</v>
      </c>
    </row>
    <row r="8">
      <c r="A8" s="4" t="s">
        <v>8</v>
      </c>
      <c r="B8" s="5">
        <f t="shared" si="1"/>
        <v>41662</v>
      </c>
      <c r="C8" s="3">
        <v>106.87</v>
      </c>
      <c r="D8" s="3">
        <v>106.97</v>
      </c>
      <c r="E8" s="3">
        <v>106.24</v>
      </c>
      <c r="F8" s="3">
        <v>106.48</v>
      </c>
      <c r="G8" s="3">
        <v>-0.54</v>
      </c>
      <c r="H8" s="6">
        <v>-0.005</v>
      </c>
      <c r="I8" s="15">
        <v>95949.0</v>
      </c>
      <c r="J8" s="15">
        <v>112681.0</v>
      </c>
    </row>
    <row r="9">
      <c r="A9" s="4" t="s">
        <v>9</v>
      </c>
      <c r="B9" s="5">
        <f t="shared" si="1"/>
        <v>41663</v>
      </c>
      <c r="C9" s="3">
        <v>106.42</v>
      </c>
      <c r="D9" s="3">
        <v>106.89</v>
      </c>
      <c r="E9" s="3">
        <v>105.29</v>
      </c>
      <c r="F9" s="3">
        <v>106.72</v>
      </c>
      <c r="G9" s="3">
        <v>0.24</v>
      </c>
      <c r="H9" s="3">
        <v>0.0023</v>
      </c>
      <c r="I9" s="15">
        <v>44417.0</v>
      </c>
      <c r="J9" s="15">
        <v>113810.0</v>
      </c>
    </row>
    <row r="10">
      <c r="A10" s="7">
        <v>41655.0</v>
      </c>
      <c r="B10" s="5">
        <f t="shared" si="1"/>
        <v>41666</v>
      </c>
      <c r="C10" s="3">
        <v>106.82</v>
      </c>
      <c r="D10" s="3">
        <v>106.82</v>
      </c>
      <c r="E10" s="3">
        <v>105.42</v>
      </c>
      <c r="F10" s="3">
        <v>105.6</v>
      </c>
      <c r="G10" s="3">
        <v>-1.12</v>
      </c>
      <c r="H10" s="6">
        <v>-0.0105</v>
      </c>
      <c r="I10" s="15">
        <v>44639.0</v>
      </c>
      <c r="J10" s="15">
        <v>114108.0</v>
      </c>
    </row>
    <row r="11">
      <c r="A11" s="8">
        <v>105.5</v>
      </c>
      <c r="B11" s="5">
        <f t="shared" si="1"/>
        <v>41667</v>
      </c>
      <c r="C11" s="3">
        <v>105.89</v>
      </c>
      <c r="D11" s="3">
        <v>106.75</v>
      </c>
      <c r="E11" s="3">
        <v>105.7</v>
      </c>
      <c r="F11" s="3">
        <v>106.48</v>
      </c>
      <c r="G11" s="3">
        <v>0.88</v>
      </c>
      <c r="H11" s="3">
        <v>0.0083</v>
      </c>
      <c r="I11" s="15">
        <v>63393.0</v>
      </c>
      <c r="J11" s="15">
        <v>122254.0</v>
      </c>
    </row>
    <row r="12">
      <c r="A12" s="8">
        <v>105.71</v>
      </c>
      <c r="B12" s="5">
        <f t="shared" si="1"/>
        <v>41668</v>
      </c>
      <c r="C12" s="3">
        <v>106.47</v>
      </c>
      <c r="D12" s="3">
        <v>107.03</v>
      </c>
      <c r="E12" s="3">
        <v>106.03</v>
      </c>
      <c r="F12" s="3">
        <v>106.78</v>
      </c>
      <c r="G12" s="3">
        <v>0.3</v>
      </c>
      <c r="H12" s="3">
        <v>0.0028000000000000004</v>
      </c>
      <c r="I12" s="15">
        <v>47863.0</v>
      </c>
      <c r="J12" s="15">
        <v>127816.0</v>
      </c>
    </row>
    <row r="13">
      <c r="A13" s="8">
        <v>104.67</v>
      </c>
      <c r="B13" s="5">
        <f t="shared" si="1"/>
        <v>41669</v>
      </c>
      <c r="C13" s="3">
        <v>106.88</v>
      </c>
      <c r="D13" s="3">
        <v>107.19</v>
      </c>
      <c r="E13" s="3">
        <v>106.59</v>
      </c>
      <c r="F13" s="3">
        <v>106.82</v>
      </c>
      <c r="G13" s="3">
        <v>0.04</v>
      </c>
      <c r="H13" s="3">
        <v>4.0E-4</v>
      </c>
      <c r="I13" s="15">
        <v>53450.0</v>
      </c>
      <c r="J13" s="15">
        <v>131111.0</v>
      </c>
    </row>
    <row r="14">
      <c r="A14" s="8">
        <v>104.96</v>
      </c>
      <c r="B14" s="5">
        <f t="shared" si="1"/>
        <v>41670</v>
      </c>
      <c r="C14" s="3">
        <v>106.73</v>
      </c>
      <c r="D14" s="3">
        <v>106.79</v>
      </c>
      <c r="E14" s="3">
        <v>105.24</v>
      </c>
      <c r="F14" s="3">
        <v>105.37</v>
      </c>
      <c r="G14" s="3">
        <v>-1.45</v>
      </c>
      <c r="H14" s="6">
        <v>-0.0136</v>
      </c>
      <c r="I14" s="15">
        <v>53478.0</v>
      </c>
      <c r="J14" s="15">
        <v>134210.0</v>
      </c>
    </row>
    <row r="15">
      <c r="A15" s="11">
        <v>-0.71</v>
      </c>
      <c r="B15" s="5">
        <f t="shared" si="1"/>
        <v>41673</v>
      </c>
      <c r="C15" s="3">
        <v>105.33</v>
      </c>
      <c r="D15" s="3">
        <v>105.58</v>
      </c>
      <c r="E15" s="3">
        <v>104.33</v>
      </c>
      <c r="F15" s="3">
        <v>104.91</v>
      </c>
      <c r="G15" s="3">
        <v>-0.46</v>
      </c>
      <c r="H15" s="6">
        <v>-0.0044</v>
      </c>
      <c r="I15" s="15">
        <v>59432.0</v>
      </c>
      <c r="J15" s="15">
        <v>138437.0</v>
      </c>
    </row>
    <row r="16">
      <c r="A16" s="12">
        <v>-0.0067</v>
      </c>
      <c r="B16" s="5">
        <f t="shared" si="1"/>
        <v>41674</v>
      </c>
      <c r="C16" s="3">
        <v>104.83</v>
      </c>
      <c r="D16" s="3">
        <v>105.08</v>
      </c>
      <c r="E16" s="3">
        <v>104.45</v>
      </c>
      <c r="F16" s="3">
        <v>104.73</v>
      </c>
      <c r="G16" s="3">
        <v>-0.18</v>
      </c>
      <c r="H16" s="6">
        <v>-0.0017</v>
      </c>
      <c r="I16" s="15">
        <v>43078.0</v>
      </c>
      <c r="J16" s="15">
        <v>141606.0</v>
      </c>
    </row>
    <row r="17">
      <c r="A17" s="17">
        <v>50750.0</v>
      </c>
      <c r="B17" s="5">
        <f t="shared" si="1"/>
        <v>41675</v>
      </c>
      <c r="C17" s="3">
        <v>104.89</v>
      </c>
      <c r="D17" s="3">
        <v>105.39</v>
      </c>
      <c r="E17" s="3">
        <v>104.61</v>
      </c>
      <c r="F17" s="3">
        <v>105.29</v>
      </c>
      <c r="G17" s="3">
        <v>0.56</v>
      </c>
      <c r="H17" s="3">
        <v>0.0053</v>
      </c>
      <c r="I17" s="15">
        <v>57334.0</v>
      </c>
      <c r="J17" s="15">
        <v>154870.0</v>
      </c>
    </row>
    <row r="18">
      <c r="A18" s="17">
        <v>88273.0</v>
      </c>
      <c r="B18" s="5">
        <f t="shared" si="1"/>
        <v>41676</v>
      </c>
      <c r="C18" s="3">
        <v>105.39</v>
      </c>
      <c r="D18" s="3">
        <v>106.49</v>
      </c>
      <c r="E18" s="3">
        <v>105.2</v>
      </c>
      <c r="F18" s="3">
        <v>106.24</v>
      </c>
      <c r="G18" s="3">
        <v>0.95</v>
      </c>
      <c r="H18" s="3">
        <v>0.009000000000000001</v>
      </c>
      <c r="I18" s="15">
        <v>61066.0</v>
      </c>
      <c r="J18" s="15">
        <v>161033.0</v>
      </c>
    </row>
    <row r="19">
      <c r="A19" s="7">
        <v>41656.0</v>
      </c>
      <c r="B19" s="5">
        <f t="shared" si="1"/>
        <v>41677</v>
      </c>
      <c r="C19" s="3">
        <v>106.4</v>
      </c>
      <c r="D19" s="3">
        <v>108.58</v>
      </c>
      <c r="E19" s="3">
        <v>105.9</v>
      </c>
      <c r="F19" s="3">
        <v>108.41</v>
      </c>
      <c r="G19" s="3">
        <v>2.17</v>
      </c>
      <c r="H19" s="3">
        <v>0.0204</v>
      </c>
      <c r="I19" s="15">
        <v>74473.0</v>
      </c>
      <c r="J19" s="15">
        <v>180510.0</v>
      </c>
    </row>
    <row r="20">
      <c r="A20" s="8">
        <v>104.7</v>
      </c>
      <c r="B20" s="5">
        <f t="shared" si="1"/>
        <v>41680</v>
      </c>
      <c r="C20" s="3">
        <v>108.48</v>
      </c>
      <c r="D20" s="3">
        <v>108.53</v>
      </c>
      <c r="E20" s="3">
        <v>107.36</v>
      </c>
      <c r="F20" s="3">
        <v>107.56</v>
      </c>
      <c r="G20" s="3">
        <v>-0.85</v>
      </c>
      <c r="H20" s="6">
        <v>-0.0078</v>
      </c>
      <c r="I20" s="15">
        <v>78784.0</v>
      </c>
      <c r="J20" s="15">
        <v>193173.0</v>
      </c>
    </row>
    <row r="21">
      <c r="A21" s="8">
        <v>105.96</v>
      </c>
      <c r="B21" s="5">
        <f t="shared" si="1"/>
        <v>41681</v>
      </c>
      <c r="C21" s="3">
        <v>107.53</v>
      </c>
      <c r="D21" s="3">
        <v>108.22</v>
      </c>
      <c r="E21" s="3">
        <v>107.47</v>
      </c>
      <c r="F21" s="3">
        <v>107.85</v>
      </c>
      <c r="G21" s="3">
        <v>0.29</v>
      </c>
      <c r="H21" s="3">
        <v>0.0027</v>
      </c>
      <c r="I21" s="15">
        <v>106881.0</v>
      </c>
      <c r="J21" s="15">
        <v>204305.0</v>
      </c>
    </row>
    <row r="22">
      <c r="A22" s="8">
        <v>104.63</v>
      </c>
      <c r="B22" s="5">
        <f t="shared" si="1"/>
        <v>41682</v>
      </c>
      <c r="C22" s="3">
        <v>107.95</v>
      </c>
      <c r="D22" s="3">
        <v>108.64</v>
      </c>
      <c r="E22" s="3">
        <v>107.76</v>
      </c>
      <c r="F22" s="3">
        <v>108.03</v>
      </c>
      <c r="G22" s="3">
        <v>0.18</v>
      </c>
      <c r="H22" s="3">
        <v>0.0017000000000000001</v>
      </c>
      <c r="I22" s="15">
        <v>92099.0</v>
      </c>
      <c r="J22" s="15">
        <v>215660.0</v>
      </c>
    </row>
    <row r="23">
      <c r="A23" s="8">
        <v>105.53</v>
      </c>
      <c r="B23" s="5">
        <f t="shared" si="1"/>
        <v>41683</v>
      </c>
      <c r="C23" s="3">
        <v>107.88</v>
      </c>
      <c r="D23" s="3">
        <v>108.4</v>
      </c>
      <c r="E23" s="3">
        <v>107.35</v>
      </c>
      <c r="F23" s="3">
        <v>108.19</v>
      </c>
      <c r="G23" s="3">
        <v>0.16</v>
      </c>
      <c r="H23" s="3">
        <v>0.0015</v>
      </c>
      <c r="I23" s="15">
        <v>110893.0</v>
      </c>
      <c r="J23" s="15">
        <v>221862.0</v>
      </c>
    </row>
    <row r="24">
      <c r="A24" s="9">
        <f>+0.57</f>
        <v>0.57</v>
      </c>
      <c r="B24" s="5">
        <f t="shared" si="1"/>
        <v>41684</v>
      </c>
      <c r="C24" s="3">
        <v>108.35</v>
      </c>
      <c r="D24" s="3">
        <v>108.94</v>
      </c>
      <c r="E24" s="3">
        <v>107.55</v>
      </c>
      <c r="F24" s="3">
        <v>108.76</v>
      </c>
      <c r="G24" s="3">
        <v>0.57</v>
      </c>
      <c r="H24" s="3">
        <v>0.0053</v>
      </c>
      <c r="I24" s="15">
        <v>73156.0</v>
      </c>
      <c r="J24" s="15">
        <v>224831.0</v>
      </c>
    </row>
    <row r="25">
      <c r="A25" s="9">
        <f>+0.54%</f>
        <v>0.0054</v>
      </c>
      <c r="B25" s="5">
        <f t="shared" si="1"/>
        <v>41687</v>
      </c>
      <c r="C25" s="3">
        <v>108.67</v>
      </c>
      <c r="D25" s="3">
        <v>109.07</v>
      </c>
      <c r="E25" s="3">
        <v>108.38</v>
      </c>
      <c r="F25" s="3">
        <v>108.88</v>
      </c>
      <c r="G25" s="3">
        <v>0.12</v>
      </c>
      <c r="H25" s="3">
        <v>0.0011</v>
      </c>
      <c r="I25" s="15">
        <v>17303.0</v>
      </c>
      <c r="J25" s="15">
        <v>227234.0</v>
      </c>
    </row>
    <row r="26">
      <c r="A26" s="16">
        <v>42588.0</v>
      </c>
      <c r="B26" s="5">
        <f t="shared" si="1"/>
        <v>41688</v>
      </c>
      <c r="C26" s="3">
        <v>108.79</v>
      </c>
      <c r="D26" s="3">
        <v>110.33</v>
      </c>
      <c r="E26" s="3">
        <v>108.56</v>
      </c>
      <c r="F26" s="3">
        <v>110.11</v>
      </c>
      <c r="G26" s="3">
        <v>1.23</v>
      </c>
      <c r="H26" s="3">
        <v>0.0113</v>
      </c>
      <c r="I26" s="15">
        <v>58292.0</v>
      </c>
      <c r="J26" s="15">
        <v>229586.0</v>
      </c>
    </row>
    <row r="27">
      <c r="A27" s="16">
        <v>91278.0</v>
      </c>
      <c r="B27" s="5">
        <f t="shared" si="1"/>
        <v>41689</v>
      </c>
      <c r="C27" s="3">
        <v>110.13</v>
      </c>
      <c r="D27" s="3">
        <v>110.47</v>
      </c>
      <c r="E27" s="3">
        <v>109.67</v>
      </c>
      <c r="F27" s="3">
        <v>110.13</v>
      </c>
      <c r="G27" s="3">
        <v>0.02</v>
      </c>
      <c r="H27" s="3">
        <v>2.0E-4</v>
      </c>
      <c r="I27" s="15">
        <v>79393.0</v>
      </c>
      <c r="J27" s="15">
        <v>229430.0</v>
      </c>
    </row>
    <row r="28">
      <c r="A28" s="7">
        <v>41659.0</v>
      </c>
      <c r="B28" s="5">
        <f t="shared" si="1"/>
        <v>41690</v>
      </c>
      <c r="C28" s="3">
        <v>110.04</v>
      </c>
      <c r="D28" s="3">
        <v>110.17</v>
      </c>
      <c r="E28" s="3">
        <v>109.27</v>
      </c>
      <c r="F28" s="3">
        <v>109.98</v>
      </c>
      <c r="G28" s="3">
        <v>-0.15</v>
      </c>
      <c r="H28" s="6">
        <v>-0.0014</v>
      </c>
      <c r="I28" s="15">
        <v>59692.0</v>
      </c>
      <c r="J28" s="15">
        <v>233092.0</v>
      </c>
    </row>
    <row r="29">
      <c r="A29" s="8">
        <v>105.3</v>
      </c>
      <c r="B29" s="5">
        <f t="shared" si="1"/>
        <v>41691</v>
      </c>
      <c r="C29" s="3">
        <v>110.18</v>
      </c>
      <c r="D29" s="3">
        <v>110.18</v>
      </c>
      <c r="E29" s="3">
        <v>109.02</v>
      </c>
      <c r="F29" s="3">
        <v>109.48</v>
      </c>
      <c r="G29" s="3">
        <v>-0.5</v>
      </c>
      <c r="H29" s="6">
        <v>-0.0045</v>
      </c>
      <c r="I29" s="15">
        <v>69029.0</v>
      </c>
      <c r="J29" s="15">
        <v>232226.0</v>
      </c>
    </row>
    <row r="30">
      <c r="A30" s="8">
        <v>105.57</v>
      </c>
      <c r="B30" s="5">
        <f t="shared" si="1"/>
        <v>41694</v>
      </c>
      <c r="C30" s="3">
        <v>109.64</v>
      </c>
      <c r="D30" s="3">
        <v>110.33</v>
      </c>
      <c r="E30" s="3">
        <v>109.09</v>
      </c>
      <c r="F30" s="3">
        <v>110.2</v>
      </c>
      <c r="G30" s="3">
        <v>0.72</v>
      </c>
      <c r="H30" s="3">
        <v>0.0066</v>
      </c>
      <c r="I30" s="15">
        <v>131713.0</v>
      </c>
      <c r="J30" s="15">
        <v>233086.0</v>
      </c>
    </row>
    <row r="31">
      <c r="A31" s="8">
        <v>104.81</v>
      </c>
      <c r="B31" s="5">
        <f t="shared" si="1"/>
        <v>41695</v>
      </c>
      <c r="C31" s="3">
        <v>110.13</v>
      </c>
      <c r="D31" s="3">
        <v>110.18</v>
      </c>
      <c r="E31" s="3">
        <v>108.96</v>
      </c>
      <c r="F31" s="3">
        <v>109.03</v>
      </c>
      <c r="G31" s="3">
        <v>-1.17</v>
      </c>
      <c r="H31" s="6">
        <v>-0.0106</v>
      </c>
      <c r="I31" s="15">
        <v>135226.0</v>
      </c>
      <c r="J31" s="15">
        <v>238127.0</v>
      </c>
    </row>
    <row r="32">
      <c r="A32" s="8">
        <v>105.23</v>
      </c>
      <c r="B32" s="5">
        <f t="shared" si="1"/>
        <v>41696</v>
      </c>
      <c r="C32" s="3">
        <v>109.07</v>
      </c>
      <c r="D32" s="3">
        <v>109.48</v>
      </c>
      <c r="E32" s="3">
        <v>108.74</v>
      </c>
      <c r="F32" s="3">
        <v>109.04</v>
      </c>
      <c r="G32" s="3">
        <v>0.01</v>
      </c>
      <c r="H32" s="3">
        <v>1.0E-4</v>
      </c>
      <c r="I32" s="15">
        <v>127180.0</v>
      </c>
      <c r="J32" s="15">
        <v>257704.0</v>
      </c>
    </row>
    <row r="33">
      <c r="A33" s="11">
        <v>-0.3</v>
      </c>
      <c r="B33" s="5">
        <f t="shared" si="1"/>
        <v>41697</v>
      </c>
      <c r="C33" s="3">
        <v>108.91</v>
      </c>
      <c r="D33" s="3">
        <v>108.98</v>
      </c>
      <c r="E33" s="3">
        <v>108.18</v>
      </c>
      <c r="F33" s="3">
        <v>108.54</v>
      </c>
      <c r="G33" s="3">
        <v>-0.5</v>
      </c>
      <c r="H33" s="6">
        <v>-0.0046</v>
      </c>
      <c r="I33" s="15">
        <v>128580.0</v>
      </c>
      <c r="J33" s="15">
        <v>258623.0</v>
      </c>
    </row>
    <row r="34">
      <c r="A34" s="12">
        <v>-0.0028</v>
      </c>
      <c r="B34" s="5">
        <f t="shared" si="1"/>
        <v>41698</v>
      </c>
      <c r="C34" s="3">
        <v>108.31</v>
      </c>
      <c r="D34" s="3">
        <v>108.85</v>
      </c>
      <c r="E34" s="3">
        <v>108.0</v>
      </c>
      <c r="F34" s="3">
        <v>108.63</v>
      </c>
      <c r="G34" s="3">
        <v>0.09</v>
      </c>
      <c r="H34" s="3">
        <v>8.0E-4</v>
      </c>
      <c r="I34" s="15">
        <v>103428.0</v>
      </c>
      <c r="J34" s="15">
        <v>270410.0</v>
      </c>
    </row>
    <row r="35">
      <c r="A35" s="17">
        <v>29071.0</v>
      </c>
      <c r="B35" s="5">
        <f t="shared" si="1"/>
        <v>41701</v>
      </c>
      <c r="C35" s="3">
        <v>108.93</v>
      </c>
      <c r="D35" s="3">
        <v>111.87</v>
      </c>
      <c r="E35" s="3">
        <v>108.83</v>
      </c>
      <c r="F35" s="3">
        <v>110.77</v>
      </c>
      <c r="G35" s="3">
        <v>2.14</v>
      </c>
      <c r="H35" s="3">
        <v>0.0197</v>
      </c>
      <c r="I35" s="15">
        <v>176070.0</v>
      </c>
      <c r="J35" s="15">
        <v>296153.0</v>
      </c>
    </row>
    <row r="36">
      <c r="A36" s="17">
        <v>91407.0</v>
      </c>
      <c r="B36" s="5">
        <f t="shared" si="1"/>
        <v>41702</v>
      </c>
      <c r="C36" s="3">
        <v>110.64</v>
      </c>
      <c r="D36" s="3">
        <v>110.86</v>
      </c>
      <c r="E36" s="3">
        <v>108.6</v>
      </c>
      <c r="F36" s="3">
        <v>108.86</v>
      </c>
      <c r="G36" s="3">
        <v>-1.91</v>
      </c>
      <c r="H36" s="6">
        <v>-0.0172</v>
      </c>
      <c r="I36" s="15">
        <v>126480.0</v>
      </c>
      <c r="J36" s="15">
        <v>303508.0</v>
      </c>
    </row>
    <row r="37">
      <c r="A37" s="7">
        <v>41660.0</v>
      </c>
      <c r="B37" s="5">
        <f t="shared" si="1"/>
        <v>41703</v>
      </c>
      <c r="C37" s="3">
        <v>108.64</v>
      </c>
      <c r="D37" s="3">
        <v>108.93</v>
      </c>
      <c r="E37" s="3">
        <v>107.09</v>
      </c>
      <c r="F37" s="3">
        <v>107.29</v>
      </c>
      <c r="G37" s="3">
        <v>-1.57</v>
      </c>
      <c r="H37" s="6">
        <v>-0.0144</v>
      </c>
      <c r="I37" s="15">
        <v>141229.0</v>
      </c>
      <c r="J37" s="15">
        <v>300854.0</v>
      </c>
    </row>
    <row r="38">
      <c r="A38" s="8">
        <v>105.22</v>
      </c>
      <c r="B38" s="5">
        <f t="shared" si="1"/>
        <v>41704</v>
      </c>
      <c r="C38" s="3">
        <v>107.12</v>
      </c>
      <c r="D38" s="3">
        <v>107.97</v>
      </c>
      <c r="E38" s="3">
        <v>106.86</v>
      </c>
      <c r="F38" s="3">
        <v>107.57</v>
      </c>
      <c r="G38" s="3">
        <v>0.28</v>
      </c>
      <c r="H38" s="3">
        <v>0.0026</v>
      </c>
      <c r="I38" s="15">
        <v>155424.0</v>
      </c>
      <c r="J38" s="15">
        <v>310072.0</v>
      </c>
    </row>
    <row r="39">
      <c r="A39" s="8">
        <v>106.75</v>
      </c>
      <c r="B39" s="5">
        <f t="shared" si="1"/>
        <v>41705</v>
      </c>
      <c r="C39" s="3">
        <v>107.73</v>
      </c>
      <c r="D39" s="3">
        <v>108.55</v>
      </c>
      <c r="E39" s="3">
        <v>107.27</v>
      </c>
      <c r="F39" s="3">
        <v>108.46</v>
      </c>
      <c r="G39" s="3">
        <v>0.89</v>
      </c>
      <c r="H39" s="3">
        <v>0.0083</v>
      </c>
      <c r="I39" s="15">
        <v>160055.0</v>
      </c>
      <c r="J39" s="15">
        <v>311094.0</v>
      </c>
    </row>
    <row r="40">
      <c r="A40" s="8">
        <v>105.17</v>
      </c>
      <c r="B40" s="5">
        <f t="shared" si="1"/>
        <v>41708</v>
      </c>
      <c r="C40" s="3">
        <v>108.3</v>
      </c>
      <c r="D40" s="3">
        <v>108.32</v>
      </c>
      <c r="E40" s="3">
        <v>107.21</v>
      </c>
      <c r="F40" s="3">
        <v>107.51</v>
      </c>
      <c r="G40" s="3">
        <v>-0.95</v>
      </c>
      <c r="H40" s="6">
        <v>-0.0088</v>
      </c>
      <c r="I40" s="15">
        <v>144896.0</v>
      </c>
      <c r="J40" s="15">
        <v>298766.0</v>
      </c>
    </row>
    <row r="41">
      <c r="A41" s="8">
        <v>105.64</v>
      </c>
      <c r="B41" s="5">
        <f t="shared" si="1"/>
        <v>41709</v>
      </c>
      <c r="C41" s="3">
        <v>107.39</v>
      </c>
      <c r="D41" s="3">
        <v>108.08</v>
      </c>
      <c r="E41" s="3">
        <v>107.27</v>
      </c>
      <c r="F41" s="3">
        <v>107.88</v>
      </c>
      <c r="G41" s="3">
        <v>0.37</v>
      </c>
      <c r="H41" s="3">
        <v>0.0034000000000000002</v>
      </c>
      <c r="I41" s="15">
        <v>162825.0</v>
      </c>
      <c r="J41" s="15">
        <v>299641.0</v>
      </c>
    </row>
    <row r="42">
      <c r="A42" s="9">
        <f>+0.41</f>
        <v>0.41</v>
      </c>
      <c r="B42" s="5">
        <f t="shared" si="1"/>
        <v>41710</v>
      </c>
      <c r="C42" s="3">
        <v>107.6</v>
      </c>
      <c r="D42" s="3">
        <v>107.84</v>
      </c>
      <c r="E42" s="3">
        <v>106.92</v>
      </c>
      <c r="F42" s="3">
        <v>107.35</v>
      </c>
      <c r="G42" s="3">
        <v>-0.53</v>
      </c>
      <c r="H42" s="6">
        <v>-0.0049</v>
      </c>
      <c r="I42" s="15">
        <v>245647.0</v>
      </c>
      <c r="J42" s="15">
        <v>302096.0</v>
      </c>
    </row>
    <row r="43">
      <c r="A43" s="9">
        <f>+0.39%</f>
        <v>0.0039</v>
      </c>
      <c r="B43" s="5">
        <f t="shared" si="1"/>
        <v>41711</v>
      </c>
      <c r="C43" s="3">
        <v>107.6</v>
      </c>
      <c r="D43" s="3">
        <v>107.79</v>
      </c>
      <c r="E43" s="3">
        <v>106.5</v>
      </c>
      <c r="F43" s="3">
        <v>106.92</v>
      </c>
      <c r="G43" s="3">
        <v>-0.43</v>
      </c>
      <c r="H43" s="6">
        <v>-0.004</v>
      </c>
      <c r="I43" s="15">
        <v>228723.0</v>
      </c>
      <c r="J43" s="15">
        <v>288320.0</v>
      </c>
    </row>
    <row r="44">
      <c r="A44" s="16">
        <v>59341.0</v>
      </c>
      <c r="B44" s="5">
        <f t="shared" si="1"/>
        <v>41712</v>
      </c>
      <c r="C44" s="3">
        <v>106.85</v>
      </c>
      <c r="D44" s="3">
        <v>108.5</v>
      </c>
      <c r="E44" s="3">
        <v>106.75</v>
      </c>
      <c r="F44" s="3">
        <v>108.21</v>
      </c>
      <c r="G44" s="3">
        <v>1.29</v>
      </c>
      <c r="H44" s="3">
        <v>0.0121</v>
      </c>
      <c r="I44" s="15">
        <v>221700.0</v>
      </c>
      <c r="J44" s="15">
        <v>283533.0</v>
      </c>
    </row>
    <row r="45">
      <c r="A45" s="16">
        <v>97423.0</v>
      </c>
      <c r="B45" s="5">
        <f t="shared" si="1"/>
        <v>41715</v>
      </c>
      <c r="C45" s="3">
        <v>108.55</v>
      </c>
      <c r="D45" s="3">
        <v>108.6</v>
      </c>
      <c r="E45" s="3">
        <v>106.16</v>
      </c>
      <c r="F45" s="3">
        <v>106.24</v>
      </c>
      <c r="G45" s="3">
        <v>-1.97</v>
      </c>
      <c r="H45" s="6">
        <v>-0.0182</v>
      </c>
      <c r="I45" s="15">
        <v>166228.0</v>
      </c>
      <c r="J45" s="15">
        <v>274740.0</v>
      </c>
    </row>
    <row r="46">
      <c r="A46" s="7">
        <v>41661.0</v>
      </c>
      <c r="B46" s="5">
        <f t="shared" si="1"/>
        <v>41716</v>
      </c>
      <c r="C46" s="3">
        <v>106.4</v>
      </c>
      <c r="D46" s="3">
        <v>106.85</v>
      </c>
      <c r="E46" s="3">
        <v>105.85</v>
      </c>
      <c r="F46" s="3">
        <v>106.79</v>
      </c>
      <c r="G46" s="3">
        <v>0.55</v>
      </c>
      <c r="H46" s="3">
        <v>0.0052</v>
      </c>
      <c r="I46" s="15">
        <v>170581.0</v>
      </c>
      <c r="J46" s="15">
        <v>272468.0</v>
      </c>
    </row>
    <row r="47">
      <c r="A47" s="8">
        <v>105.9</v>
      </c>
      <c r="B47" s="5">
        <f t="shared" si="1"/>
        <v>41717</v>
      </c>
      <c r="C47" s="3">
        <v>106.6</v>
      </c>
      <c r="D47" s="3">
        <v>106.87</v>
      </c>
      <c r="E47" s="3">
        <v>105.71</v>
      </c>
      <c r="F47" s="3">
        <v>105.85</v>
      </c>
      <c r="G47" s="3">
        <v>-0.94</v>
      </c>
      <c r="H47" s="6">
        <v>-0.0088</v>
      </c>
      <c r="I47" s="15">
        <v>188478.0</v>
      </c>
      <c r="J47" s="15">
        <v>259895.0</v>
      </c>
    </row>
    <row r="48">
      <c r="A48" s="8">
        <v>107.08</v>
      </c>
      <c r="B48" s="5">
        <f t="shared" si="1"/>
        <v>41718</v>
      </c>
      <c r="C48" s="3">
        <v>105.9</v>
      </c>
      <c r="D48" s="3">
        <v>106.75</v>
      </c>
      <c r="E48" s="3">
        <v>105.41</v>
      </c>
      <c r="F48" s="3">
        <v>106.45</v>
      </c>
      <c r="G48" s="3">
        <v>0.6</v>
      </c>
      <c r="H48" s="3">
        <v>0.005699999999999999</v>
      </c>
      <c r="I48" s="15">
        <v>205209.0</v>
      </c>
      <c r="J48" s="15">
        <v>253639.0</v>
      </c>
    </row>
    <row r="49">
      <c r="A49" s="8">
        <v>105.89</v>
      </c>
      <c r="B49" s="5">
        <f t="shared" si="1"/>
        <v>41719</v>
      </c>
      <c r="C49" s="3">
        <v>106.22</v>
      </c>
      <c r="D49" s="3">
        <v>107.77</v>
      </c>
      <c r="E49" s="3">
        <v>106.01</v>
      </c>
      <c r="F49" s="3">
        <v>106.92</v>
      </c>
      <c r="G49" s="3">
        <v>0.47</v>
      </c>
      <c r="H49" s="3">
        <v>0.0044</v>
      </c>
      <c r="I49" s="15">
        <v>167796.0</v>
      </c>
      <c r="J49" s="15">
        <v>244125.0</v>
      </c>
    </row>
    <row r="50">
      <c r="A50" s="8">
        <v>107.02</v>
      </c>
      <c r="B50" s="5">
        <f t="shared" si="1"/>
        <v>41722</v>
      </c>
      <c r="C50" s="3">
        <v>107.01</v>
      </c>
      <c r="D50" s="3">
        <v>107.5</v>
      </c>
      <c r="E50" s="3">
        <v>106.45</v>
      </c>
      <c r="F50" s="3">
        <v>106.81</v>
      </c>
      <c r="G50" s="3">
        <v>-0.11</v>
      </c>
      <c r="H50" s="6">
        <v>-0.001</v>
      </c>
      <c r="I50" s="15">
        <v>142787.0</v>
      </c>
      <c r="J50" s="15">
        <v>239890.0</v>
      </c>
    </row>
    <row r="51">
      <c r="A51" s="9">
        <f>+1.38</f>
        <v>1.38</v>
      </c>
      <c r="B51" s="5">
        <f t="shared" si="1"/>
        <v>41723</v>
      </c>
      <c r="C51" s="3">
        <v>106.59</v>
      </c>
      <c r="D51" s="3">
        <v>107.48</v>
      </c>
      <c r="E51" s="3">
        <v>106.44</v>
      </c>
      <c r="F51" s="3">
        <v>106.99</v>
      </c>
      <c r="G51" s="3">
        <v>0.18</v>
      </c>
      <c r="H51" s="3">
        <v>0.0017000000000000001</v>
      </c>
      <c r="I51" s="15">
        <v>167091.0</v>
      </c>
      <c r="J51" s="15">
        <v>238569.0</v>
      </c>
    </row>
    <row r="52">
      <c r="A52" s="9">
        <f>+1.31%</f>
        <v>0.0131</v>
      </c>
      <c r="B52" s="5">
        <f t="shared" si="1"/>
        <v>41724</v>
      </c>
      <c r="C52" s="3">
        <v>106.97</v>
      </c>
      <c r="D52" s="3">
        <v>107.35</v>
      </c>
      <c r="E52" s="3">
        <v>106.48</v>
      </c>
      <c r="F52" s="3">
        <v>107.03</v>
      </c>
      <c r="G52" s="3">
        <v>0.04</v>
      </c>
      <c r="H52" s="3">
        <v>4.0E-4</v>
      </c>
      <c r="I52" s="15">
        <v>166383.0</v>
      </c>
      <c r="J52" s="15">
        <v>229246.0</v>
      </c>
    </row>
    <row r="53">
      <c r="A53" s="16">
        <v>60241.0</v>
      </c>
      <c r="B53" s="5">
        <f t="shared" si="1"/>
        <v>41725</v>
      </c>
      <c r="C53" s="3">
        <v>107.0</v>
      </c>
      <c r="D53" s="3">
        <v>107.99</v>
      </c>
      <c r="E53" s="3">
        <v>106.77</v>
      </c>
      <c r="F53" s="3">
        <v>107.83</v>
      </c>
      <c r="G53" s="3">
        <v>0.8</v>
      </c>
      <c r="H53" s="3">
        <v>0.0075</v>
      </c>
      <c r="I53" s="15">
        <v>184833.0</v>
      </c>
      <c r="J53" s="15">
        <v>227997.0</v>
      </c>
    </row>
    <row r="54">
      <c r="A54" s="16">
        <v>100000.0</v>
      </c>
      <c r="B54" s="5">
        <f t="shared" si="1"/>
        <v>41726</v>
      </c>
      <c r="C54" s="3">
        <v>107.73</v>
      </c>
      <c r="D54" s="3">
        <v>108.39</v>
      </c>
      <c r="E54" s="3">
        <v>107.62</v>
      </c>
      <c r="F54" s="3">
        <v>108.07</v>
      </c>
      <c r="G54" s="3">
        <v>0.24</v>
      </c>
      <c r="H54" s="3">
        <v>0.0022</v>
      </c>
      <c r="I54" s="15">
        <v>140346.0</v>
      </c>
      <c r="J54" s="15">
        <v>227892.0</v>
      </c>
    </row>
    <row r="55">
      <c r="A55" s="7">
        <v>41662.0</v>
      </c>
      <c r="B55" s="5">
        <f t="shared" si="1"/>
        <v>41729</v>
      </c>
      <c r="C55" s="3">
        <v>108.0</v>
      </c>
      <c r="D55" s="3">
        <v>108.33</v>
      </c>
      <c r="E55" s="3">
        <v>107.05</v>
      </c>
      <c r="F55" s="3">
        <v>107.76</v>
      </c>
      <c r="G55" s="3">
        <v>-0.31</v>
      </c>
      <c r="H55" s="6">
        <v>-0.0029</v>
      </c>
      <c r="I55" s="15">
        <v>145633.0</v>
      </c>
      <c r="J55" s="15">
        <v>221552.0</v>
      </c>
    </row>
    <row r="56">
      <c r="A56" s="8">
        <v>106.87</v>
      </c>
      <c r="B56" s="5">
        <f t="shared" si="1"/>
        <v>41730</v>
      </c>
      <c r="C56" s="3">
        <v>107.66</v>
      </c>
      <c r="D56" s="3">
        <v>107.8</v>
      </c>
      <c r="E56" s="3">
        <v>105.1</v>
      </c>
      <c r="F56" s="3">
        <v>105.62</v>
      </c>
      <c r="G56" s="3">
        <v>-2.14</v>
      </c>
      <c r="H56" s="6">
        <v>-0.0199</v>
      </c>
      <c r="I56" s="15">
        <v>195027.0</v>
      </c>
      <c r="J56" s="15">
        <v>208348.0</v>
      </c>
    </row>
    <row r="57">
      <c r="A57" s="8">
        <v>106.97</v>
      </c>
      <c r="B57" s="5">
        <f t="shared" si="1"/>
        <v>41731</v>
      </c>
      <c r="C57" s="3">
        <v>105.32</v>
      </c>
      <c r="D57" s="3">
        <v>105.85</v>
      </c>
      <c r="E57" s="3">
        <v>103.95</v>
      </c>
      <c r="F57" s="3">
        <v>104.79</v>
      </c>
      <c r="G57" s="3">
        <v>-0.83</v>
      </c>
      <c r="H57" s="6">
        <v>-0.0079</v>
      </c>
      <c r="I57" s="15">
        <v>271596.0</v>
      </c>
      <c r="J57" s="15">
        <v>193940.0</v>
      </c>
    </row>
    <row r="58">
      <c r="A58" s="8">
        <v>106.24</v>
      </c>
      <c r="B58" s="5">
        <f t="shared" si="1"/>
        <v>41732</v>
      </c>
      <c r="C58" s="3">
        <v>104.59</v>
      </c>
      <c r="D58" s="3">
        <v>106.32</v>
      </c>
      <c r="E58" s="3">
        <v>104.45</v>
      </c>
      <c r="F58" s="3">
        <v>106.15</v>
      </c>
      <c r="G58" s="3">
        <v>1.36</v>
      </c>
      <c r="H58" s="3">
        <v>0.013000000000000001</v>
      </c>
      <c r="I58" s="15">
        <v>220535.0</v>
      </c>
      <c r="J58" s="15">
        <v>187309.0</v>
      </c>
    </row>
    <row r="59">
      <c r="A59" s="8">
        <v>106.48</v>
      </c>
      <c r="B59" s="5">
        <f t="shared" si="1"/>
        <v>41733</v>
      </c>
      <c r="C59" s="3">
        <v>106.17</v>
      </c>
      <c r="D59" s="3">
        <v>107.04</v>
      </c>
      <c r="E59" s="3">
        <v>106.1</v>
      </c>
      <c r="F59" s="3">
        <v>106.72</v>
      </c>
      <c r="G59" s="3">
        <v>0.57</v>
      </c>
      <c r="H59" s="3">
        <v>0.0054</v>
      </c>
      <c r="I59" s="15">
        <v>184072.0</v>
      </c>
      <c r="J59" s="15">
        <v>173713.0</v>
      </c>
    </row>
    <row r="60">
      <c r="A60" s="11">
        <v>-0.54</v>
      </c>
      <c r="B60" s="5">
        <f t="shared" si="1"/>
        <v>41736</v>
      </c>
      <c r="C60" s="3">
        <v>106.35</v>
      </c>
      <c r="D60" s="3">
        <v>106.63</v>
      </c>
      <c r="E60" s="3">
        <v>105.13</v>
      </c>
      <c r="F60" s="3">
        <v>105.82</v>
      </c>
      <c r="G60" s="3">
        <v>-0.9</v>
      </c>
      <c r="H60" s="6">
        <v>-0.0084</v>
      </c>
      <c r="I60" s="15">
        <v>215202.0</v>
      </c>
      <c r="J60" s="15">
        <v>144643.0</v>
      </c>
    </row>
    <row r="61">
      <c r="A61" s="12">
        <v>-0.005</v>
      </c>
      <c r="B61" s="5">
        <f t="shared" si="1"/>
        <v>41737</v>
      </c>
      <c r="C61" s="3">
        <v>105.97</v>
      </c>
      <c r="D61" s="3">
        <v>107.85</v>
      </c>
      <c r="E61" s="3">
        <v>105.78</v>
      </c>
      <c r="F61" s="3">
        <v>107.67</v>
      </c>
      <c r="G61" s="3">
        <v>1.85</v>
      </c>
      <c r="H61" s="3">
        <v>0.0175</v>
      </c>
      <c r="I61" s="15">
        <v>193355.0</v>
      </c>
      <c r="J61" s="15">
        <v>125957.0</v>
      </c>
    </row>
    <row r="62">
      <c r="A62" s="17">
        <v>95949.0</v>
      </c>
      <c r="B62" s="5">
        <f t="shared" si="1"/>
        <v>41738</v>
      </c>
      <c r="C62" s="3">
        <v>107.5</v>
      </c>
      <c r="D62" s="3">
        <v>108.14</v>
      </c>
      <c r="E62" s="3">
        <v>107.12</v>
      </c>
      <c r="F62" s="3">
        <v>107.98</v>
      </c>
      <c r="G62" s="3">
        <v>0.31</v>
      </c>
      <c r="H62" s="3">
        <v>0.0029</v>
      </c>
      <c r="I62" s="15">
        <v>144718.0</v>
      </c>
      <c r="J62" s="15">
        <v>114034.0</v>
      </c>
    </row>
    <row r="63">
      <c r="A63" s="17">
        <v>112681.0</v>
      </c>
      <c r="B63" s="5">
        <f t="shared" si="1"/>
        <v>41739</v>
      </c>
      <c r="C63" s="3">
        <v>107.9</v>
      </c>
      <c r="D63" s="3">
        <v>107.92</v>
      </c>
      <c r="E63" s="3">
        <v>107.26</v>
      </c>
      <c r="F63" s="3">
        <v>107.46</v>
      </c>
      <c r="G63" s="3">
        <v>-0.52</v>
      </c>
      <c r="H63" s="6">
        <v>-0.0048</v>
      </c>
      <c r="I63" s="15">
        <v>124823.0</v>
      </c>
      <c r="J63" s="15">
        <v>85647.0</v>
      </c>
    </row>
    <row r="64">
      <c r="A64" s="7">
        <v>41663.0</v>
      </c>
      <c r="B64" s="5">
        <f t="shared" si="1"/>
        <v>41740</v>
      </c>
      <c r="C64" s="3">
        <v>107.35</v>
      </c>
      <c r="D64" s="3">
        <v>107.87</v>
      </c>
      <c r="E64" s="3">
        <v>106.98</v>
      </c>
      <c r="F64" s="3">
        <v>107.33</v>
      </c>
      <c r="G64" s="3">
        <v>-0.13</v>
      </c>
      <c r="H64" s="6">
        <v>-0.0012</v>
      </c>
      <c r="I64" s="15">
        <v>105397.0</v>
      </c>
      <c r="J64" s="15">
        <v>58106.0</v>
      </c>
    </row>
    <row r="65">
      <c r="A65" s="8">
        <v>106.42</v>
      </c>
      <c r="B65" s="5">
        <f t="shared" si="1"/>
        <v>41743</v>
      </c>
      <c r="C65" s="3">
        <v>107.42</v>
      </c>
      <c r="D65" s="3">
        <v>109.12</v>
      </c>
      <c r="E65" s="3">
        <v>107.26</v>
      </c>
      <c r="F65" s="3">
        <v>109.07</v>
      </c>
      <c r="G65" s="3">
        <v>1.74</v>
      </c>
      <c r="H65" s="3">
        <v>0.016200000000000003</v>
      </c>
      <c r="I65" s="15">
        <v>95832.0</v>
      </c>
      <c r="J65" s="15">
        <v>26144.0</v>
      </c>
    </row>
    <row r="66">
      <c r="A66" s="8">
        <v>106.89</v>
      </c>
      <c r="B66" s="5">
        <f t="shared" si="1"/>
        <v>41744</v>
      </c>
      <c r="C66" s="3">
        <v>108.92</v>
      </c>
      <c r="D66" s="3">
        <v>109.11</v>
      </c>
      <c r="E66" s="3">
        <v>108.27</v>
      </c>
      <c r="F66" s="3">
        <v>108.74</v>
      </c>
      <c r="G66" s="3">
        <v>-0.33</v>
      </c>
      <c r="H66" s="6">
        <v>-0.003</v>
      </c>
      <c r="I66" s="15">
        <v>19545.0</v>
      </c>
      <c r="J66" s="3">
        <v>0.0</v>
      </c>
    </row>
    <row r="67">
      <c r="A67" s="8">
        <v>105.29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106.72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+0.24</f>
        <v>0.24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+0.23%</f>
        <v>0.0023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44417.0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113810.0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41666.0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106.82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106.82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105.42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105.6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-1.12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-0.0105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44639.0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114108.0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41667.0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105.89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106.75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105.7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106.48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+0.88</f>
        <v>0.88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+0.83%</f>
        <v>0.0083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63393.0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122254.0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41668.0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106.47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107.03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106.03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106.78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+0.3</f>
        <v>0.3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+0.28%</f>
        <v>0.0028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47863.0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127816.0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41669.0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106.88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107.19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106.59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106.82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+0.04</f>
        <v>0.04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+0.04%</f>
        <v>0.0004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53450.0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131111.0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41670.0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106.73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106.79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105.24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105.37</v>
      </c>
      <c r="B113" s="3" t="str">
        <f t="shared" si="1"/>
        <v/>
      </c>
    </row>
    <row r="114">
      <c r="A114" s="11">
        <v>-1.45</v>
      </c>
      <c r="B114" s="3" t="str">
        <f t="shared" si="1"/>
        <v>#REF!</v>
      </c>
    </row>
    <row r="115">
      <c r="A115" s="12">
        <v>-0.0136</v>
      </c>
      <c r="B115" s="3" t="str">
        <f t="shared" si="1"/>
        <v>#REF!</v>
      </c>
    </row>
    <row r="116">
      <c r="A116" s="17">
        <v>53478.0</v>
      </c>
      <c r="B116" s="3" t="str">
        <f t="shared" si="1"/>
        <v>#REF!</v>
      </c>
    </row>
    <row r="117">
      <c r="A117" s="17">
        <v>134210.0</v>
      </c>
      <c r="B117" s="3" t="str">
        <f t="shared" si="1"/>
        <v>#REF!</v>
      </c>
    </row>
    <row r="118">
      <c r="A118" s="7">
        <v>41673.0</v>
      </c>
      <c r="B118" s="3" t="str">
        <f t="shared" si="1"/>
        <v>#REF!</v>
      </c>
    </row>
    <row r="119">
      <c r="A119" s="8">
        <v>105.33</v>
      </c>
      <c r="B119" s="3" t="str">
        <f t="shared" si="1"/>
        <v>#REF!</v>
      </c>
    </row>
    <row r="120">
      <c r="A120" s="8">
        <v>105.58</v>
      </c>
      <c r="B120" s="3" t="str">
        <f t="shared" si="1"/>
        <v>#REF!</v>
      </c>
    </row>
    <row r="121">
      <c r="A121" s="8">
        <v>104.33</v>
      </c>
      <c r="B121" s="3" t="str">
        <f t="shared" si="1"/>
        <v>#REF!</v>
      </c>
    </row>
    <row r="122">
      <c r="A122" s="8">
        <v>104.91</v>
      </c>
      <c r="B122" s="3" t="str">
        <f t="shared" si="1"/>
        <v>#REF!</v>
      </c>
    </row>
    <row r="123">
      <c r="A123" s="11">
        <v>-0.46</v>
      </c>
      <c r="B123" s="3" t="str">
        <f t="shared" si="1"/>
        <v>#REF!</v>
      </c>
    </row>
    <row r="124">
      <c r="A124" s="12">
        <v>-0.0044</v>
      </c>
      <c r="B124" s="3" t="str">
        <f t="shared" si="1"/>
        <v>#REF!</v>
      </c>
    </row>
    <row r="125">
      <c r="A125" s="17">
        <v>59432.0</v>
      </c>
      <c r="B125" s="3" t="str">
        <f t="shared" si="1"/>
        <v>#REF!</v>
      </c>
    </row>
    <row r="126">
      <c r="A126" s="17">
        <v>138437.0</v>
      </c>
      <c r="B126" s="3" t="str">
        <f t="shared" si="1"/>
        <v>#REF!</v>
      </c>
    </row>
    <row r="127">
      <c r="A127" s="7">
        <v>41674.0</v>
      </c>
      <c r="B127" s="3" t="str">
        <f t="shared" si="1"/>
        <v>#REF!</v>
      </c>
    </row>
    <row r="128">
      <c r="A128" s="8">
        <v>104.83</v>
      </c>
      <c r="B128" s="3" t="str">
        <f t="shared" si="1"/>
        <v>#REF!</v>
      </c>
    </row>
    <row r="129">
      <c r="A129" s="8">
        <v>105.08</v>
      </c>
      <c r="B129" s="3" t="str">
        <f t="shared" si="1"/>
        <v>#REF!</v>
      </c>
    </row>
    <row r="130">
      <c r="A130" s="8">
        <v>104.45</v>
      </c>
      <c r="B130" s="3" t="str">
        <f t="shared" si="1"/>
        <v>#REF!</v>
      </c>
    </row>
    <row r="131">
      <c r="A131" s="8">
        <v>104.73</v>
      </c>
      <c r="B131" s="3" t="str">
        <f t="shared" si="1"/>
        <v>#REF!</v>
      </c>
    </row>
    <row r="132">
      <c r="A132" s="11">
        <v>-0.18</v>
      </c>
      <c r="B132" s="3" t="str">
        <f t="shared" si="1"/>
        <v>#REF!</v>
      </c>
    </row>
    <row r="133">
      <c r="A133" s="12">
        <v>-0.0017</v>
      </c>
      <c r="B133" s="3" t="str">
        <f t="shared" si="1"/>
        <v>#REF!</v>
      </c>
    </row>
    <row r="134">
      <c r="A134" s="17">
        <v>43078.0</v>
      </c>
      <c r="B134" s="3" t="str">
        <f t="shared" si="1"/>
        <v>#REF!</v>
      </c>
    </row>
    <row r="135">
      <c r="A135" s="17">
        <v>141606.0</v>
      </c>
      <c r="B135" s="3" t="str">
        <f t="shared" si="1"/>
        <v>#REF!</v>
      </c>
    </row>
    <row r="136">
      <c r="A136" s="7">
        <v>41675.0</v>
      </c>
      <c r="B136" s="3" t="str">
        <f t="shared" si="1"/>
        <v>#REF!</v>
      </c>
    </row>
    <row r="137">
      <c r="A137" s="8">
        <v>104.89</v>
      </c>
      <c r="B137" s="3" t="str">
        <f t="shared" si="1"/>
        <v>#REF!</v>
      </c>
    </row>
    <row r="138">
      <c r="A138" s="8">
        <v>105.39</v>
      </c>
      <c r="B138" s="3" t="str">
        <f t="shared" si="1"/>
        <v>#REF!</v>
      </c>
    </row>
    <row r="139">
      <c r="A139" s="8">
        <v>104.61</v>
      </c>
      <c r="B139" s="3" t="str">
        <f t="shared" si="1"/>
        <v>#REF!</v>
      </c>
    </row>
    <row r="140">
      <c r="A140" s="8">
        <v>105.29</v>
      </c>
      <c r="B140" s="3" t="str">
        <f t="shared" si="1"/>
        <v>#REF!</v>
      </c>
    </row>
    <row r="141">
      <c r="A141" s="9">
        <f>+0.56</f>
        <v>0.56</v>
      </c>
      <c r="B141" s="3" t="str">
        <f t="shared" si="1"/>
        <v>#REF!</v>
      </c>
    </row>
    <row r="142">
      <c r="A142" s="9">
        <f>+0.53%</f>
        <v>0.0053</v>
      </c>
      <c r="B142" s="3" t="str">
        <f t="shared" si="1"/>
        <v>#REF!</v>
      </c>
    </row>
    <row r="143">
      <c r="A143" s="16">
        <v>57334.0</v>
      </c>
      <c r="B143" s="3" t="str">
        <f t="shared" si="1"/>
        <v>#REF!</v>
      </c>
    </row>
    <row r="144">
      <c r="A144" s="16">
        <v>154870.0</v>
      </c>
      <c r="B144" s="3" t="str">
        <f t="shared" si="1"/>
        <v>#REF!</v>
      </c>
    </row>
    <row r="145">
      <c r="A145" s="7">
        <v>41676.0</v>
      </c>
      <c r="B145" s="3" t="str">
        <f t="shared" si="1"/>
        <v>#REF!</v>
      </c>
    </row>
    <row r="146">
      <c r="A146" s="8">
        <v>105.39</v>
      </c>
      <c r="B146" s="3" t="str">
        <f t="shared" si="1"/>
        <v>#REF!</v>
      </c>
    </row>
    <row r="147">
      <c r="A147" s="8">
        <v>106.49</v>
      </c>
      <c r="B147" s="3" t="str">
        <f t="shared" si="1"/>
        <v>#REF!</v>
      </c>
    </row>
    <row r="148">
      <c r="A148" s="8">
        <v>105.2</v>
      </c>
      <c r="B148" s="3" t="str">
        <f t="shared" si="1"/>
        <v>#REF!</v>
      </c>
    </row>
    <row r="149">
      <c r="A149" s="8">
        <v>106.24</v>
      </c>
      <c r="B149" s="3" t="str">
        <f t="shared" si="1"/>
        <v>#REF!</v>
      </c>
    </row>
    <row r="150">
      <c r="A150" s="9">
        <f>+0.95</f>
        <v>0.95</v>
      </c>
      <c r="B150" s="3" t="str">
        <f t="shared" si="1"/>
        <v>#REF!</v>
      </c>
    </row>
    <row r="151">
      <c r="A151" s="9">
        <f>+0.9%</f>
        <v>0.009</v>
      </c>
      <c r="B151" s="3" t="str">
        <f t="shared" si="1"/>
        <v>#REF!</v>
      </c>
    </row>
    <row r="152">
      <c r="A152" s="16">
        <v>61066.0</v>
      </c>
      <c r="B152" s="3" t="str">
        <f t="shared" si="1"/>
        <v>#REF!</v>
      </c>
    </row>
    <row r="153">
      <c r="A153" s="16">
        <v>161033.0</v>
      </c>
      <c r="B153" s="3" t="str">
        <f t="shared" si="1"/>
        <v>#REF!</v>
      </c>
    </row>
    <row r="154">
      <c r="A154" s="7">
        <v>41677.0</v>
      </c>
      <c r="B154" s="3" t="str">
        <f t="shared" si="1"/>
        <v>#REF!</v>
      </c>
    </row>
    <row r="155">
      <c r="A155" s="8">
        <v>106.4</v>
      </c>
      <c r="B155" s="3" t="str">
        <f t="shared" si="1"/>
        <v>#REF!</v>
      </c>
    </row>
    <row r="156">
      <c r="A156" s="8">
        <v>108.58</v>
      </c>
      <c r="B156" s="3" t="str">
        <f t="shared" si="1"/>
        <v>#REF!</v>
      </c>
    </row>
    <row r="157">
      <c r="A157" s="8">
        <v>105.9</v>
      </c>
      <c r="B157" s="3" t="str">
        <f t="shared" si="1"/>
        <v>#REF!</v>
      </c>
    </row>
    <row r="158">
      <c r="A158" s="8">
        <v>108.41</v>
      </c>
      <c r="B158" s="3" t="str">
        <f t="shared" si="1"/>
        <v>#REF!</v>
      </c>
    </row>
    <row r="159">
      <c r="A159" s="9">
        <f>+2.17</f>
        <v>2.17</v>
      </c>
      <c r="B159" s="3" t="str">
        <f t="shared" si="1"/>
        <v>#REF!</v>
      </c>
    </row>
    <row r="160">
      <c r="A160" s="9">
        <f>+2.04%</f>
        <v>0.0204</v>
      </c>
      <c r="B160" s="3" t="str">
        <f t="shared" si="1"/>
        <v>#REF!</v>
      </c>
    </row>
    <row r="161">
      <c r="A161" s="16">
        <v>74473.0</v>
      </c>
      <c r="B161" s="3" t="str">
        <f t="shared" si="1"/>
        <v>#REF!</v>
      </c>
    </row>
    <row r="162">
      <c r="A162" s="16">
        <v>180510.0</v>
      </c>
      <c r="B162" s="3" t="str">
        <f t="shared" si="1"/>
        <v>#REF!</v>
      </c>
    </row>
    <row r="163">
      <c r="A163" s="7">
        <v>41680.0</v>
      </c>
      <c r="B163" s="3" t="str">
        <f t="shared" si="1"/>
        <v>#REF!</v>
      </c>
    </row>
    <row r="164">
      <c r="A164" s="8">
        <v>108.48</v>
      </c>
      <c r="B164" s="3" t="str">
        <f t="shared" si="1"/>
        <v>#REF!</v>
      </c>
    </row>
    <row r="165">
      <c r="A165" s="8">
        <v>108.53</v>
      </c>
      <c r="B165" s="3" t="str">
        <f t="shared" si="1"/>
        <v>#REF!</v>
      </c>
    </row>
    <row r="166">
      <c r="A166" s="8">
        <v>107.36</v>
      </c>
      <c r="B166" s="3" t="str">
        <f t="shared" si="1"/>
        <v>#REF!</v>
      </c>
    </row>
    <row r="167">
      <c r="A167" s="8">
        <v>107.56</v>
      </c>
      <c r="B167" s="3" t="str">
        <f t="shared" si="1"/>
        <v>#REF!</v>
      </c>
    </row>
    <row r="168">
      <c r="A168" s="11">
        <v>-0.85</v>
      </c>
      <c r="B168" s="3" t="str">
        <f t="shared" si="1"/>
        <v>#REF!</v>
      </c>
    </row>
    <row r="169">
      <c r="A169" s="12">
        <v>-0.0078</v>
      </c>
      <c r="B169" s="3" t="str">
        <f t="shared" si="1"/>
        <v>#REF!</v>
      </c>
    </row>
    <row r="170">
      <c r="A170" s="17">
        <v>78784.0</v>
      </c>
      <c r="B170" s="3" t="str">
        <f t="shared" si="1"/>
        <v>#REF!</v>
      </c>
    </row>
    <row r="171">
      <c r="A171" s="17">
        <v>193173.0</v>
      </c>
      <c r="B171" s="3" t="str">
        <f t="shared" si="1"/>
        <v>#REF!</v>
      </c>
    </row>
    <row r="172">
      <c r="A172" s="7">
        <v>41681.0</v>
      </c>
      <c r="B172" s="3" t="str">
        <f t="shared" si="1"/>
        <v>#REF!</v>
      </c>
    </row>
    <row r="173">
      <c r="A173" s="8">
        <v>107.53</v>
      </c>
      <c r="B173" s="3" t="str">
        <f t="shared" si="1"/>
        <v>#REF!</v>
      </c>
    </row>
    <row r="174">
      <c r="A174" s="8">
        <v>108.22</v>
      </c>
      <c r="B174" s="3" t="str">
        <f t="shared" si="1"/>
        <v>#REF!</v>
      </c>
    </row>
    <row r="175">
      <c r="A175" s="8">
        <v>107.47</v>
      </c>
      <c r="B175" s="3" t="str">
        <f t="shared" si="1"/>
        <v>#REF!</v>
      </c>
    </row>
    <row r="176">
      <c r="A176" s="8">
        <v>107.85</v>
      </c>
      <c r="B176" s="3" t="str">
        <f t="shared" si="1"/>
        <v>#REF!</v>
      </c>
    </row>
    <row r="177">
      <c r="A177" s="9">
        <f>+0.29</f>
        <v>0.29</v>
      </c>
      <c r="B177" s="3" t="str">
        <f t="shared" si="1"/>
        <v>#REF!</v>
      </c>
    </row>
    <row r="178">
      <c r="A178" s="9">
        <f>+0.27%</f>
        <v>0.0027</v>
      </c>
      <c r="B178" s="3" t="str">
        <f t="shared" si="1"/>
        <v>#REF!</v>
      </c>
    </row>
    <row r="179">
      <c r="A179" s="16">
        <v>106881.0</v>
      </c>
      <c r="B179" s="3" t="str">
        <f t="shared" si="1"/>
        <v>#REF!</v>
      </c>
    </row>
    <row r="180">
      <c r="A180" s="16">
        <v>204305.0</v>
      </c>
      <c r="B180" s="3" t="str">
        <f t="shared" si="1"/>
        <v>#REF!</v>
      </c>
    </row>
    <row r="181">
      <c r="A181" s="7">
        <v>41682.0</v>
      </c>
      <c r="B181" s="3" t="str">
        <f t="shared" si="1"/>
        <v>#REF!</v>
      </c>
    </row>
    <row r="182">
      <c r="A182" s="8">
        <v>107.95</v>
      </c>
      <c r="B182" s="3" t="str">
        <f t="shared" si="1"/>
        <v>#REF!</v>
      </c>
    </row>
    <row r="183">
      <c r="A183" s="8">
        <v>108.64</v>
      </c>
      <c r="B183" s="3" t="str">
        <f t="shared" si="1"/>
        <v>#REF!</v>
      </c>
    </row>
    <row r="184">
      <c r="A184" s="8">
        <v>107.76</v>
      </c>
      <c r="B184" s="3" t="str">
        <f t="shared" si="1"/>
        <v>#REF!</v>
      </c>
    </row>
    <row r="185">
      <c r="A185" s="8">
        <v>108.03</v>
      </c>
      <c r="B185" s="3" t="str">
        <f t="shared" si="1"/>
        <v>#REF!</v>
      </c>
    </row>
    <row r="186">
      <c r="A186" s="9">
        <f>+0.18</f>
        <v>0.18</v>
      </c>
      <c r="B186" s="3" t="str">
        <f t="shared" si="1"/>
        <v>#REF!</v>
      </c>
    </row>
    <row r="187">
      <c r="A187" s="9">
        <f>+0.17%</f>
        <v>0.0017</v>
      </c>
      <c r="B187" s="3" t="str">
        <f t="shared" si="1"/>
        <v>#REF!</v>
      </c>
    </row>
    <row r="188">
      <c r="A188" s="16">
        <v>92099.0</v>
      </c>
      <c r="B188" s="3" t="str">
        <f t="shared" si="1"/>
        <v>#REF!</v>
      </c>
    </row>
    <row r="189">
      <c r="A189" s="16">
        <v>215660.0</v>
      </c>
      <c r="B189" s="3" t="str">
        <f t="shared" si="1"/>
        <v>#REF!</v>
      </c>
    </row>
    <row r="190">
      <c r="A190" s="7">
        <v>41683.0</v>
      </c>
      <c r="B190" s="3" t="str">
        <f t="shared" si="1"/>
        <v>#REF!</v>
      </c>
    </row>
    <row r="191">
      <c r="A191" s="8">
        <v>107.88</v>
      </c>
      <c r="B191" s="3" t="str">
        <f t="shared" si="1"/>
        <v>#REF!</v>
      </c>
    </row>
    <row r="192">
      <c r="A192" s="8">
        <v>108.4</v>
      </c>
      <c r="B192" s="3" t="str">
        <f t="shared" si="1"/>
        <v>#REF!</v>
      </c>
    </row>
    <row r="193">
      <c r="A193" s="8">
        <v>107.35</v>
      </c>
      <c r="B193" s="3" t="str">
        <f t="shared" si="1"/>
        <v>#REF!</v>
      </c>
    </row>
    <row r="194">
      <c r="A194" s="8">
        <v>108.19</v>
      </c>
      <c r="B194" s="3" t="str">
        <f t="shared" si="1"/>
        <v>#REF!</v>
      </c>
    </row>
    <row r="195">
      <c r="A195" s="9">
        <f>+0.16</f>
        <v>0.16</v>
      </c>
      <c r="B195" s="3" t="str">
        <f t="shared" si="1"/>
        <v>#REF!</v>
      </c>
    </row>
    <row r="196">
      <c r="A196" s="9">
        <f>+0.15%</f>
        <v>0.0015</v>
      </c>
      <c r="B196" s="3" t="str">
        <f t="shared" si="1"/>
        <v>#REF!</v>
      </c>
    </row>
    <row r="197">
      <c r="A197" s="16">
        <v>110893.0</v>
      </c>
      <c r="B197" s="3" t="str">
        <f t="shared" si="1"/>
        <v>#REF!</v>
      </c>
    </row>
    <row r="198">
      <c r="A198" s="16">
        <v>221862.0</v>
      </c>
      <c r="B198" s="3" t="str">
        <f t="shared" si="1"/>
        <v>#REF!</v>
      </c>
    </row>
    <row r="199">
      <c r="A199" s="7">
        <v>41684.0</v>
      </c>
      <c r="B199" s="3" t="str">
        <f t="shared" si="1"/>
        <v>#REF!</v>
      </c>
    </row>
    <row r="200">
      <c r="A200" s="8">
        <v>108.35</v>
      </c>
      <c r="B200" s="3" t="str">
        <f t="shared" si="1"/>
        <v>#REF!</v>
      </c>
    </row>
    <row r="201">
      <c r="A201" s="8">
        <v>108.94</v>
      </c>
      <c r="B201" s="3" t="str">
        <f t="shared" si="1"/>
        <v>#REF!</v>
      </c>
    </row>
    <row r="202">
      <c r="A202" s="8">
        <v>107.55</v>
      </c>
      <c r="B202" s="3" t="str">
        <f t="shared" si="1"/>
        <v>#REF!</v>
      </c>
    </row>
    <row r="203">
      <c r="A203" s="8">
        <v>108.76</v>
      </c>
      <c r="B203" s="3" t="str">
        <f t="shared" si="1"/>
        <v>#REF!</v>
      </c>
    </row>
    <row r="204">
      <c r="A204" s="9">
        <f>+0.57</f>
        <v>0.57</v>
      </c>
      <c r="B204" s="3" t="str">
        <f t="shared" si="1"/>
        <v>#REF!</v>
      </c>
    </row>
    <row r="205">
      <c r="A205" s="9">
        <f>+0.53%</f>
        <v>0.0053</v>
      </c>
      <c r="B205" s="3" t="str">
        <f t="shared" si="1"/>
        <v>#REF!</v>
      </c>
    </row>
    <row r="206">
      <c r="A206" s="16">
        <v>73156.0</v>
      </c>
      <c r="B206" s="3" t="str">
        <f t="shared" si="1"/>
        <v>#REF!</v>
      </c>
    </row>
    <row r="207">
      <c r="A207" s="16">
        <v>224831.0</v>
      </c>
      <c r="B207" s="3" t="str">
        <f t="shared" si="1"/>
        <v>#REF!</v>
      </c>
    </row>
    <row r="208">
      <c r="A208" s="7">
        <v>41687.0</v>
      </c>
      <c r="B208" s="3" t="str">
        <f t="shared" si="1"/>
        <v>#REF!</v>
      </c>
    </row>
    <row r="209">
      <c r="A209" s="8">
        <v>108.67</v>
      </c>
      <c r="B209" s="3" t="str">
        <f t="shared" si="1"/>
        <v>#REF!</v>
      </c>
    </row>
    <row r="210">
      <c r="A210" s="8">
        <v>109.07</v>
      </c>
      <c r="B210" s="3" t="str">
        <f t="shared" si="1"/>
        <v>#REF!</v>
      </c>
    </row>
    <row r="211">
      <c r="A211" s="8">
        <v>108.38</v>
      </c>
      <c r="B211" s="3" t="str">
        <f t="shared" si="1"/>
        <v>#REF!</v>
      </c>
    </row>
    <row r="212">
      <c r="A212" s="8">
        <v>108.88</v>
      </c>
      <c r="B212" s="3" t="str">
        <f t="shared" si="1"/>
        <v>#REF!</v>
      </c>
    </row>
    <row r="213">
      <c r="A213" s="9">
        <f>+0.12</f>
        <v>0.12</v>
      </c>
      <c r="B213" s="3" t="str">
        <f t="shared" si="1"/>
        <v>#REF!</v>
      </c>
    </row>
    <row r="214">
      <c r="A214" s="9">
        <f>+0.11%</f>
        <v>0.0011</v>
      </c>
      <c r="B214" s="3" t="str">
        <f t="shared" si="1"/>
        <v>#REF!</v>
      </c>
    </row>
    <row r="215">
      <c r="A215" s="16">
        <v>17303.0</v>
      </c>
      <c r="B215" s="3" t="str">
        <f t="shared" si="1"/>
        <v>#REF!</v>
      </c>
    </row>
    <row r="216">
      <c r="A216" s="16">
        <v>227234.0</v>
      </c>
      <c r="B216" s="3" t="str">
        <f t="shared" si="1"/>
        <v>#REF!</v>
      </c>
    </row>
    <row r="217">
      <c r="A217" s="7">
        <v>41688.0</v>
      </c>
      <c r="B217" s="3" t="str">
        <f t="shared" si="1"/>
        <v>#REF!</v>
      </c>
    </row>
    <row r="218">
      <c r="A218" s="8">
        <v>108.79</v>
      </c>
      <c r="B218" s="3" t="str">
        <f t="shared" si="1"/>
        <v>#REF!</v>
      </c>
    </row>
    <row r="219">
      <c r="A219" s="8">
        <v>110.33</v>
      </c>
      <c r="B219" s="3" t="str">
        <f t="shared" si="1"/>
        <v>#REF!</v>
      </c>
    </row>
    <row r="220">
      <c r="A220" s="8">
        <v>108.56</v>
      </c>
      <c r="B220" s="3" t="str">
        <f t="shared" si="1"/>
        <v>#REF!</v>
      </c>
    </row>
    <row r="221">
      <c r="A221" s="8">
        <v>110.11</v>
      </c>
      <c r="B221" s="3" t="str">
        <f t="shared" si="1"/>
        <v>#REF!</v>
      </c>
    </row>
    <row r="222">
      <c r="A222" s="9">
        <f>+1.23</f>
        <v>1.23</v>
      </c>
      <c r="B222" s="3" t="str">
        <f t="shared" si="1"/>
        <v>#REF!</v>
      </c>
    </row>
    <row r="223">
      <c r="A223" s="9">
        <f>+1.13%</f>
        <v>0.0113</v>
      </c>
      <c r="B223" s="3" t="str">
        <f t="shared" si="1"/>
        <v>#REF!</v>
      </c>
    </row>
    <row r="224">
      <c r="A224" s="16">
        <v>58292.0</v>
      </c>
      <c r="B224" s="3" t="str">
        <f t="shared" si="1"/>
        <v>#REF!</v>
      </c>
    </row>
    <row r="225">
      <c r="A225" s="16">
        <v>229586.0</v>
      </c>
      <c r="B225" s="3" t="str">
        <f t="shared" si="1"/>
        <v>#REF!</v>
      </c>
    </row>
    <row r="226">
      <c r="A226" s="7">
        <v>41689.0</v>
      </c>
      <c r="B226" s="3" t="str">
        <f t="shared" si="1"/>
        <v>#REF!</v>
      </c>
    </row>
    <row r="227">
      <c r="A227" s="8">
        <v>110.13</v>
      </c>
      <c r="B227" s="3" t="str">
        <f t="shared" si="1"/>
        <v>#REF!</v>
      </c>
    </row>
    <row r="228">
      <c r="A228" s="8">
        <v>110.47</v>
      </c>
      <c r="B228" s="3" t="str">
        <f t="shared" si="1"/>
        <v>#REF!</v>
      </c>
    </row>
    <row r="229">
      <c r="A229" s="8">
        <v>109.67</v>
      </c>
      <c r="B229" s="3" t="str">
        <f t="shared" si="1"/>
        <v>#REF!</v>
      </c>
    </row>
    <row r="230">
      <c r="A230" s="8">
        <v>110.13</v>
      </c>
      <c r="B230" s="3" t="str">
        <f t="shared" si="1"/>
        <v>#REF!</v>
      </c>
    </row>
    <row r="231">
      <c r="A231" s="9">
        <f>+0.02</f>
        <v>0.02</v>
      </c>
      <c r="B231" s="3" t="str">
        <f t="shared" si="1"/>
        <v>#REF!</v>
      </c>
    </row>
    <row r="232">
      <c r="A232" s="9">
        <f>+0.02%</f>
        <v>0.0002</v>
      </c>
      <c r="B232" s="3" t="str">
        <f t="shared" si="1"/>
        <v>#REF!</v>
      </c>
    </row>
    <row r="233">
      <c r="A233" s="16">
        <v>79393.0</v>
      </c>
      <c r="B233" s="3" t="str">
        <f t="shared" si="1"/>
        <v>#REF!</v>
      </c>
    </row>
    <row r="234">
      <c r="A234" s="16">
        <v>229430.0</v>
      </c>
      <c r="B234" s="3" t="str">
        <f t="shared" si="1"/>
        <v>#REF!</v>
      </c>
    </row>
    <row r="235">
      <c r="A235" s="7">
        <v>41690.0</v>
      </c>
      <c r="B235" s="3" t="str">
        <f t="shared" si="1"/>
        <v>#REF!</v>
      </c>
    </row>
    <row r="236">
      <c r="A236" s="8">
        <v>110.04</v>
      </c>
      <c r="B236" s="3" t="str">
        <f t="shared" si="1"/>
        <v>#REF!</v>
      </c>
    </row>
    <row r="237">
      <c r="A237" s="8">
        <v>110.17</v>
      </c>
      <c r="B237" s="3" t="str">
        <f t="shared" si="1"/>
        <v>#REF!</v>
      </c>
    </row>
    <row r="238">
      <c r="A238" s="8">
        <v>109.27</v>
      </c>
      <c r="B238" s="3" t="str">
        <f t="shared" si="1"/>
        <v>#REF!</v>
      </c>
    </row>
    <row r="239">
      <c r="A239" s="8">
        <v>109.98</v>
      </c>
      <c r="B239" s="3" t="str">
        <f t="shared" si="1"/>
        <v>#REF!</v>
      </c>
    </row>
    <row r="240">
      <c r="A240" s="11">
        <v>-0.15</v>
      </c>
      <c r="B240" s="3" t="str">
        <f t="shared" si="1"/>
        <v>#REF!</v>
      </c>
    </row>
    <row r="241">
      <c r="A241" s="12">
        <v>-0.0014</v>
      </c>
      <c r="B241" s="3" t="str">
        <f t="shared" si="1"/>
        <v>#REF!</v>
      </c>
    </row>
    <row r="242">
      <c r="A242" s="17">
        <v>59692.0</v>
      </c>
      <c r="B242" s="3" t="str">
        <f t="shared" si="1"/>
        <v>#REF!</v>
      </c>
    </row>
    <row r="243">
      <c r="A243" s="17">
        <v>233092.0</v>
      </c>
      <c r="B243" s="3" t="str">
        <f t="shared" si="1"/>
        <v>#REF!</v>
      </c>
    </row>
    <row r="244">
      <c r="A244" s="7">
        <v>41691.0</v>
      </c>
      <c r="B244" s="3" t="str">
        <f t="shared" si="1"/>
        <v>#REF!</v>
      </c>
    </row>
    <row r="245">
      <c r="A245" s="8">
        <v>110.18</v>
      </c>
      <c r="B245" s="3" t="str">
        <f t="shared" si="1"/>
        <v>#REF!</v>
      </c>
    </row>
    <row r="246">
      <c r="A246" s="8">
        <v>110.18</v>
      </c>
      <c r="B246" s="3" t="str">
        <f t="shared" si="1"/>
        <v>#REF!</v>
      </c>
    </row>
    <row r="247">
      <c r="A247" s="8">
        <v>109.02</v>
      </c>
      <c r="B247" s="3" t="str">
        <f t="shared" si="1"/>
        <v>#REF!</v>
      </c>
    </row>
    <row r="248">
      <c r="A248" s="8">
        <v>109.48</v>
      </c>
      <c r="B248" s="3" t="str">
        <f t="shared" si="1"/>
        <v>#REF!</v>
      </c>
    </row>
    <row r="249">
      <c r="A249" s="11">
        <v>-0.5</v>
      </c>
      <c r="B249" s="3" t="str">
        <f t="shared" si="1"/>
        <v>#REF!</v>
      </c>
    </row>
    <row r="250">
      <c r="A250" s="12">
        <v>-0.0045</v>
      </c>
      <c r="B250" s="3" t="str">
        <f t="shared" si="1"/>
        <v>#REF!</v>
      </c>
    </row>
    <row r="251">
      <c r="A251" s="17">
        <v>69029.0</v>
      </c>
      <c r="B251" s="3" t="str">
        <f t="shared" si="1"/>
        <v>#REF!</v>
      </c>
    </row>
    <row r="252">
      <c r="A252" s="17">
        <v>232226.0</v>
      </c>
      <c r="B252" s="3" t="str">
        <f t="shared" si="1"/>
        <v>#REF!</v>
      </c>
    </row>
    <row r="253">
      <c r="A253" s="7">
        <v>41694.0</v>
      </c>
      <c r="B253" s="3" t="str">
        <f t="shared" si="1"/>
        <v>#REF!</v>
      </c>
    </row>
    <row r="254">
      <c r="A254" s="8">
        <v>109.64</v>
      </c>
      <c r="B254" s="3" t="str">
        <f t="shared" si="1"/>
        <v>#REF!</v>
      </c>
    </row>
    <row r="255">
      <c r="A255" s="8">
        <v>110.33</v>
      </c>
      <c r="B255" s="3" t="str">
        <f t="shared" si="1"/>
        <v>#REF!</v>
      </c>
    </row>
    <row r="256">
      <c r="A256" s="8">
        <v>109.09</v>
      </c>
      <c r="B256" s="3" t="str">
        <f t="shared" si="1"/>
        <v>#REF!</v>
      </c>
    </row>
    <row r="257">
      <c r="A257" s="8">
        <v>110.2</v>
      </c>
      <c r="B257" s="3" t="str">
        <f t="shared" si="1"/>
        <v>#REF!</v>
      </c>
    </row>
    <row r="258">
      <c r="A258" s="9">
        <f>+0.72</f>
        <v>0.72</v>
      </c>
      <c r="B258" s="3" t="str">
        <f t="shared" si="1"/>
        <v>#REF!</v>
      </c>
    </row>
    <row r="259">
      <c r="A259" s="9">
        <f>+0.66%</f>
        <v>0.0066</v>
      </c>
      <c r="B259" s="3" t="str">
        <f t="shared" si="1"/>
        <v>#REF!</v>
      </c>
    </row>
    <row r="260">
      <c r="A260" s="16">
        <v>131713.0</v>
      </c>
      <c r="B260" s="3" t="str">
        <f t="shared" si="1"/>
        <v>#REF!</v>
      </c>
    </row>
    <row r="261">
      <c r="A261" s="16">
        <v>233086.0</v>
      </c>
      <c r="B261" s="3" t="str">
        <f t="shared" si="1"/>
        <v>#REF!</v>
      </c>
    </row>
    <row r="262">
      <c r="A262" s="7">
        <v>41695.0</v>
      </c>
      <c r="B262" s="3" t="str">
        <f t="shared" si="1"/>
        <v>#REF!</v>
      </c>
    </row>
    <row r="263">
      <c r="A263" s="8">
        <v>110.13</v>
      </c>
      <c r="B263" s="3" t="str">
        <f t="shared" si="1"/>
        <v>#REF!</v>
      </c>
    </row>
    <row r="264">
      <c r="A264" s="8">
        <v>110.18</v>
      </c>
      <c r="B264" s="3" t="str">
        <f t="shared" si="1"/>
        <v>#REF!</v>
      </c>
    </row>
    <row r="265">
      <c r="A265" s="8">
        <v>108.96</v>
      </c>
      <c r="B265" s="3" t="str">
        <f t="shared" si="1"/>
        <v>#REF!</v>
      </c>
    </row>
    <row r="266">
      <c r="A266" s="8">
        <v>109.03</v>
      </c>
      <c r="B266" s="3" t="str">
        <f t="shared" si="1"/>
        <v>#REF!</v>
      </c>
    </row>
    <row r="267">
      <c r="A267" s="11">
        <v>-1.17</v>
      </c>
      <c r="B267" s="3" t="str">
        <f t="shared" si="1"/>
        <v>#REF!</v>
      </c>
    </row>
    <row r="268">
      <c r="A268" s="12">
        <v>-0.0106</v>
      </c>
      <c r="B268" s="3" t="str">
        <f t="shared" si="1"/>
        <v>#REF!</v>
      </c>
    </row>
    <row r="269">
      <c r="A269" s="17">
        <v>135226.0</v>
      </c>
      <c r="B269" s="3" t="str">
        <f t="shared" si="1"/>
        <v>#REF!</v>
      </c>
    </row>
    <row r="270">
      <c r="A270" s="17">
        <v>238127.0</v>
      </c>
      <c r="B270" s="3" t="str">
        <f t="shared" si="1"/>
        <v>#REF!</v>
      </c>
    </row>
    <row r="271">
      <c r="A271" s="7">
        <v>41696.0</v>
      </c>
      <c r="B271" s="3" t="str">
        <f t="shared" si="1"/>
        <v>#REF!</v>
      </c>
    </row>
    <row r="272">
      <c r="A272" s="8">
        <v>109.07</v>
      </c>
      <c r="B272" s="3" t="str">
        <f t="shared" si="1"/>
        <v>#REF!</v>
      </c>
    </row>
    <row r="273">
      <c r="A273" s="8">
        <v>109.48</v>
      </c>
      <c r="B273" s="3" t="str">
        <f t="shared" si="1"/>
        <v>#REF!</v>
      </c>
    </row>
    <row r="274">
      <c r="A274" s="8">
        <v>108.74</v>
      </c>
      <c r="B274" s="3" t="str">
        <f t="shared" si="1"/>
        <v>#REF!</v>
      </c>
    </row>
    <row r="275">
      <c r="A275" s="8">
        <v>109.04</v>
      </c>
      <c r="B275" s="3" t="str">
        <f t="shared" si="1"/>
        <v>#REF!</v>
      </c>
    </row>
    <row r="276">
      <c r="A276" s="9">
        <f>+0.01</f>
        <v>0.01</v>
      </c>
      <c r="B276" s="3" t="str">
        <f t="shared" si="1"/>
        <v>#REF!</v>
      </c>
    </row>
    <row r="277">
      <c r="A277" s="9">
        <f>+0.01%</f>
        <v>0.0001</v>
      </c>
      <c r="B277" s="3" t="str">
        <f t="shared" si="1"/>
        <v>#REF!</v>
      </c>
    </row>
    <row r="278">
      <c r="A278" s="16">
        <v>127180.0</v>
      </c>
      <c r="B278" s="3" t="str">
        <f t="shared" si="1"/>
        <v>#REF!</v>
      </c>
    </row>
    <row r="279">
      <c r="A279" s="16">
        <v>257704.0</v>
      </c>
      <c r="B279" s="3" t="str">
        <f t="shared" si="1"/>
        <v>#REF!</v>
      </c>
    </row>
    <row r="280">
      <c r="A280" s="7">
        <v>41697.0</v>
      </c>
      <c r="B280" s="3" t="str">
        <f t="shared" si="1"/>
        <v>#REF!</v>
      </c>
    </row>
    <row r="281">
      <c r="A281" s="8">
        <v>108.91</v>
      </c>
      <c r="B281" s="3" t="str">
        <f t="shared" si="1"/>
        <v>#REF!</v>
      </c>
    </row>
    <row r="282">
      <c r="A282" s="8">
        <v>108.98</v>
      </c>
      <c r="B282" s="3" t="str">
        <f t="shared" si="1"/>
        <v>#REF!</v>
      </c>
    </row>
    <row r="283">
      <c r="A283" s="8">
        <v>108.18</v>
      </c>
      <c r="B283" s="3" t="str">
        <f t="shared" si="1"/>
        <v>#REF!</v>
      </c>
    </row>
    <row r="284">
      <c r="A284" s="8">
        <v>108.54</v>
      </c>
      <c r="B284" s="3" t="str">
        <f t="shared" si="1"/>
        <v>#REF!</v>
      </c>
    </row>
    <row r="285">
      <c r="A285" s="11">
        <v>-0.5</v>
      </c>
      <c r="B285" s="3" t="str">
        <f t="shared" si="1"/>
        <v>#REF!</v>
      </c>
    </row>
    <row r="286">
      <c r="A286" s="12">
        <v>-0.0046</v>
      </c>
      <c r="B286" s="3" t="str">
        <f t="shared" si="1"/>
        <v>#REF!</v>
      </c>
    </row>
    <row r="287">
      <c r="A287" s="17">
        <v>128580.0</v>
      </c>
      <c r="B287" s="3" t="str">
        <f t="shared" si="1"/>
        <v>#REF!</v>
      </c>
    </row>
    <row r="288">
      <c r="A288" s="17">
        <v>258623.0</v>
      </c>
      <c r="B288" s="3" t="str">
        <f t="shared" si="1"/>
        <v>#REF!</v>
      </c>
    </row>
    <row r="289">
      <c r="A289" s="7">
        <v>41698.0</v>
      </c>
      <c r="B289" s="3" t="str">
        <f t="shared" si="1"/>
        <v>#REF!</v>
      </c>
    </row>
    <row r="290">
      <c r="A290" s="8">
        <v>108.31</v>
      </c>
      <c r="B290" s="3" t="str">
        <f t="shared" si="1"/>
        <v>#REF!</v>
      </c>
    </row>
    <row r="291">
      <c r="A291" s="8">
        <v>108.85</v>
      </c>
      <c r="B291" s="3" t="str">
        <f t="shared" si="1"/>
        <v>#REF!</v>
      </c>
    </row>
    <row r="292">
      <c r="A292" s="8">
        <v>108.0</v>
      </c>
      <c r="B292" s="3" t="str">
        <f t="shared" si="1"/>
        <v>#REF!</v>
      </c>
    </row>
    <row r="293">
      <c r="A293" s="8">
        <v>108.63</v>
      </c>
      <c r="B293" s="3" t="str">
        <f t="shared" si="1"/>
        <v>#REF!</v>
      </c>
    </row>
    <row r="294">
      <c r="A294" s="9">
        <f>+0.09</f>
        <v>0.09</v>
      </c>
      <c r="B294" s="3" t="str">
        <f t="shared" si="1"/>
        <v>#REF!</v>
      </c>
    </row>
    <row r="295">
      <c r="A295" s="9">
        <f>+0.08%</f>
        <v>0.0008</v>
      </c>
      <c r="B295" s="3" t="str">
        <f t="shared" si="1"/>
        <v>#REF!</v>
      </c>
    </row>
    <row r="296">
      <c r="A296" s="16">
        <v>103428.0</v>
      </c>
      <c r="B296" s="3" t="str">
        <f t="shared" si="1"/>
        <v>#REF!</v>
      </c>
    </row>
    <row r="297">
      <c r="A297" s="16">
        <v>270410.0</v>
      </c>
      <c r="B297" s="3" t="str">
        <f t="shared" si="1"/>
        <v>#REF!</v>
      </c>
    </row>
    <row r="298">
      <c r="A298" s="7">
        <v>41701.0</v>
      </c>
      <c r="B298" s="3" t="str">
        <f t="shared" si="1"/>
        <v>#REF!</v>
      </c>
    </row>
    <row r="299">
      <c r="A299" s="8">
        <v>108.93</v>
      </c>
      <c r="B299" s="3" t="str">
        <f t="shared" si="1"/>
        <v>#REF!</v>
      </c>
    </row>
    <row r="300">
      <c r="A300" s="8">
        <v>111.87</v>
      </c>
      <c r="B300" s="3" t="str">
        <f t="shared" si="1"/>
        <v>#REF!</v>
      </c>
    </row>
    <row r="301">
      <c r="A301" s="8">
        <v>108.83</v>
      </c>
      <c r="B301" s="3" t="str">
        <f t="shared" si="1"/>
        <v>#REF!</v>
      </c>
    </row>
    <row r="302">
      <c r="A302" s="8">
        <v>110.77</v>
      </c>
      <c r="B302" s="3" t="str">
        <f t="shared" si="1"/>
        <v>#REF!</v>
      </c>
    </row>
    <row r="303">
      <c r="A303" s="9">
        <f>+2.14</f>
        <v>2.14</v>
      </c>
      <c r="B303" s="3" t="str">
        <f t="shared" si="1"/>
        <v>#REF!</v>
      </c>
    </row>
    <row r="304">
      <c r="A304" s="9">
        <f>+1.97%</f>
        <v>0.0197</v>
      </c>
      <c r="B304" s="3" t="str">
        <f t="shared" si="1"/>
        <v>#REF!</v>
      </c>
    </row>
    <row r="305">
      <c r="A305" s="16">
        <v>176070.0</v>
      </c>
      <c r="B305" s="3" t="str">
        <f t="shared" si="1"/>
        <v>#REF!</v>
      </c>
    </row>
    <row r="306">
      <c r="A306" s="16">
        <v>296153.0</v>
      </c>
      <c r="B306" s="3" t="str">
        <f t="shared" si="1"/>
        <v>#REF!</v>
      </c>
    </row>
    <row r="307">
      <c r="A307" s="7">
        <v>41702.0</v>
      </c>
      <c r="B307" s="3" t="str">
        <f t="shared" si="1"/>
        <v>#REF!</v>
      </c>
    </row>
    <row r="308">
      <c r="A308" s="8">
        <v>110.64</v>
      </c>
      <c r="B308" s="3" t="str">
        <f t="shared" si="1"/>
        <v>#REF!</v>
      </c>
    </row>
    <row r="309">
      <c r="A309" s="8">
        <v>110.86</v>
      </c>
      <c r="B309" s="3" t="str">
        <f t="shared" si="1"/>
        <v>#REF!</v>
      </c>
    </row>
    <row r="310">
      <c r="A310" s="8">
        <v>108.6</v>
      </c>
      <c r="B310" s="3" t="str">
        <f t="shared" si="1"/>
        <v>#REF!</v>
      </c>
    </row>
    <row r="311">
      <c r="A311" s="8">
        <v>108.86</v>
      </c>
      <c r="B311" s="3" t="str">
        <f t="shared" si="1"/>
        <v>#REF!</v>
      </c>
    </row>
    <row r="312">
      <c r="A312" s="11">
        <v>-1.91</v>
      </c>
      <c r="B312" s="3" t="str">
        <f t="shared" si="1"/>
        <v>#REF!</v>
      </c>
    </row>
    <row r="313">
      <c r="A313" s="12">
        <v>-0.0172</v>
      </c>
      <c r="B313" s="3" t="str">
        <f t="shared" si="1"/>
        <v>#REF!</v>
      </c>
    </row>
    <row r="314">
      <c r="A314" s="17">
        <v>126480.0</v>
      </c>
      <c r="B314" s="3" t="str">
        <f t="shared" si="1"/>
        <v>#REF!</v>
      </c>
    </row>
    <row r="315">
      <c r="A315" s="17">
        <v>303508.0</v>
      </c>
      <c r="B315" s="3" t="str">
        <f t="shared" si="1"/>
        <v>#REF!</v>
      </c>
    </row>
    <row r="316">
      <c r="A316" s="7">
        <v>41703.0</v>
      </c>
      <c r="B316" s="3" t="str">
        <f t="shared" si="1"/>
        <v>#REF!</v>
      </c>
    </row>
    <row r="317">
      <c r="A317" s="8">
        <v>108.64</v>
      </c>
      <c r="B317" s="3" t="str">
        <f t="shared" si="1"/>
        <v>#REF!</v>
      </c>
    </row>
    <row r="318">
      <c r="A318" s="8">
        <v>108.93</v>
      </c>
      <c r="B318" s="3" t="str">
        <f t="shared" si="1"/>
        <v>#REF!</v>
      </c>
    </row>
    <row r="319">
      <c r="A319" s="8">
        <v>107.09</v>
      </c>
      <c r="B319" s="3" t="str">
        <f t="shared" si="1"/>
        <v>#REF!</v>
      </c>
    </row>
    <row r="320">
      <c r="A320" s="8">
        <v>107.29</v>
      </c>
      <c r="B320" s="3" t="str">
        <f t="shared" si="1"/>
        <v>#REF!</v>
      </c>
    </row>
    <row r="321">
      <c r="A321" s="11">
        <v>-1.57</v>
      </c>
      <c r="B321" s="3" t="str">
        <f t="shared" si="1"/>
        <v>#REF!</v>
      </c>
    </row>
    <row r="322">
      <c r="A322" s="12">
        <v>-0.0144</v>
      </c>
      <c r="B322" s="3" t="str">
        <f t="shared" si="1"/>
        <v>#REF!</v>
      </c>
    </row>
    <row r="323">
      <c r="A323" s="17">
        <v>141229.0</v>
      </c>
      <c r="B323" s="3" t="str">
        <f t="shared" si="1"/>
        <v>#REF!</v>
      </c>
    </row>
    <row r="324">
      <c r="A324" s="17">
        <v>300854.0</v>
      </c>
      <c r="B324" s="3" t="str">
        <f t="shared" si="1"/>
        <v>#REF!</v>
      </c>
    </row>
    <row r="325">
      <c r="A325" s="7">
        <v>41704.0</v>
      </c>
      <c r="B325" s="3" t="str">
        <f t="shared" si="1"/>
        <v>#REF!</v>
      </c>
    </row>
    <row r="326">
      <c r="A326" s="8">
        <v>107.12</v>
      </c>
      <c r="B326" s="3" t="str">
        <f t="shared" si="1"/>
        <v>#REF!</v>
      </c>
    </row>
    <row r="327">
      <c r="A327" s="8">
        <v>107.97</v>
      </c>
      <c r="B327" s="3" t="str">
        <f t="shared" si="1"/>
        <v>#REF!</v>
      </c>
    </row>
    <row r="328">
      <c r="A328" s="8">
        <v>106.86</v>
      </c>
      <c r="B328" s="3" t="str">
        <f t="shared" si="1"/>
        <v>#REF!</v>
      </c>
    </row>
    <row r="329">
      <c r="A329" s="8">
        <v>107.57</v>
      </c>
      <c r="B329" s="3" t="str">
        <f t="shared" si="1"/>
        <v>#REF!</v>
      </c>
    </row>
    <row r="330">
      <c r="A330" s="9">
        <f>+0.28</f>
        <v>0.28</v>
      </c>
      <c r="B330" s="3" t="str">
        <f t="shared" si="1"/>
        <v>#REF!</v>
      </c>
    </row>
    <row r="331">
      <c r="A331" s="9">
        <f>+0.26%</f>
        <v>0.0026</v>
      </c>
      <c r="B331" s="3" t="str">
        <f t="shared" si="1"/>
        <v>#REF!</v>
      </c>
    </row>
    <row r="332">
      <c r="A332" s="16">
        <v>155424.0</v>
      </c>
      <c r="B332" s="3" t="str">
        <f t="shared" si="1"/>
        <v>#REF!</v>
      </c>
    </row>
    <row r="333">
      <c r="A333" s="16">
        <v>310072.0</v>
      </c>
      <c r="B333" s="3" t="str">
        <f t="shared" si="1"/>
        <v>#REF!</v>
      </c>
    </row>
    <row r="334">
      <c r="A334" s="7">
        <v>41705.0</v>
      </c>
      <c r="B334" s="3" t="str">
        <f t="shared" si="1"/>
        <v>#REF!</v>
      </c>
    </row>
    <row r="335">
      <c r="A335" s="8">
        <v>107.73</v>
      </c>
      <c r="B335" s="3" t="str">
        <f t="shared" si="1"/>
        <v>#REF!</v>
      </c>
    </row>
    <row r="336">
      <c r="A336" s="8">
        <v>108.55</v>
      </c>
      <c r="B336" s="3" t="str">
        <f t="shared" si="1"/>
        <v>#REF!</v>
      </c>
    </row>
    <row r="337">
      <c r="A337" s="8">
        <v>107.27</v>
      </c>
      <c r="B337" s="3" t="str">
        <f t="shared" si="1"/>
        <v>#REF!</v>
      </c>
    </row>
    <row r="338">
      <c r="A338" s="8">
        <v>108.46</v>
      </c>
      <c r="B338" s="3" t="str">
        <f t="shared" si="1"/>
        <v>#REF!</v>
      </c>
    </row>
    <row r="339">
      <c r="A339" s="9">
        <f>+0.89</f>
        <v>0.89</v>
      </c>
      <c r="B339" s="3" t="str">
        <f t="shared" si="1"/>
        <v>#REF!</v>
      </c>
    </row>
    <row r="340">
      <c r="A340" s="9">
        <f>+0.83%</f>
        <v>0.0083</v>
      </c>
      <c r="B340" s="3" t="str">
        <f t="shared" si="1"/>
        <v>#REF!</v>
      </c>
    </row>
    <row r="341">
      <c r="A341" s="16">
        <v>160055.0</v>
      </c>
      <c r="B341" s="3" t="str">
        <f t="shared" si="1"/>
        <v>#REF!</v>
      </c>
    </row>
    <row r="342">
      <c r="A342" s="16">
        <v>311094.0</v>
      </c>
      <c r="B342" s="3" t="str">
        <f t="shared" si="1"/>
        <v>#REF!</v>
      </c>
    </row>
    <row r="343">
      <c r="A343" s="7">
        <v>41708.0</v>
      </c>
      <c r="B343" s="3" t="str">
        <f t="shared" si="1"/>
        <v>#REF!</v>
      </c>
    </row>
    <row r="344">
      <c r="A344" s="8">
        <v>108.3</v>
      </c>
      <c r="B344" s="3" t="str">
        <f t="shared" si="1"/>
        <v>#REF!</v>
      </c>
    </row>
    <row r="345">
      <c r="A345" s="8">
        <v>108.32</v>
      </c>
      <c r="B345" s="3" t="str">
        <f t="shared" si="1"/>
        <v>#REF!</v>
      </c>
    </row>
    <row r="346">
      <c r="A346" s="8">
        <v>107.21</v>
      </c>
      <c r="B346" s="3" t="str">
        <f t="shared" si="1"/>
        <v>#REF!</v>
      </c>
    </row>
    <row r="347">
      <c r="A347" s="8">
        <v>107.51</v>
      </c>
      <c r="B347" s="3" t="str">
        <f t="shared" si="1"/>
        <v>#REF!</v>
      </c>
    </row>
    <row r="348">
      <c r="A348" s="11">
        <v>-0.95</v>
      </c>
      <c r="B348" s="3" t="str">
        <f t="shared" si="1"/>
        <v>#REF!</v>
      </c>
    </row>
    <row r="349">
      <c r="A349" s="12">
        <v>-0.0088</v>
      </c>
      <c r="B349" s="3" t="str">
        <f t="shared" si="1"/>
        <v>#REF!</v>
      </c>
    </row>
    <row r="350">
      <c r="A350" s="17">
        <v>144896.0</v>
      </c>
      <c r="B350" s="3" t="str">
        <f t="shared" si="1"/>
        <v>#REF!</v>
      </c>
    </row>
    <row r="351">
      <c r="A351" s="17">
        <v>298766.0</v>
      </c>
      <c r="B351" s="3" t="str">
        <f t="shared" si="1"/>
        <v>#REF!</v>
      </c>
    </row>
    <row r="352">
      <c r="A352" s="7">
        <v>41709.0</v>
      </c>
      <c r="B352" s="3" t="str">
        <f t="shared" si="1"/>
        <v>#REF!</v>
      </c>
    </row>
    <row r="353">
      <c r="A353" s="8">
        <v>107.39</v>
      </c>
      <c r="B353" s="3" t="str">
        <f t="shared" si="1"/>
        <v>#REF!</v>
      </c>
    </row>
    <row r="354">
      <c r="A354" s="8">
        <v>108.08</v>
      </c>
      <c r="B354" s="3" t="str">
        <f t="shared" si="1"/>
        <v>#REF!</v>
      </c>
    </row>
    <row r="355">
      <c r="A355" s="8">
        <v>107.27</v>
      </c>
      <c r="B355" s="3" t="str">
        <f t="shared" si="1"/>
        <v>#REF!</v>
      </c>
    </row>
    <row r="356">
      <c r="A356" s="8">
        <v>107.88</v>
      </c>
      <c r="B356" s="3" t="str">
        <f t="shared" si="1"/>
        <v>#REF!</v>
      </c>
    </row>
    <row r="357">
      <c r="A357" s="9">
        <f>+0.37</f>
        <v>0.37</v>
      </c>
      <c r="B357" s="3" t="str">
        <f t="shared" si="1"/>
        <v>#REF!</v>
      </c>
    </row>
    <row r="358">
      <c r="A358" s="9">
        <f>+0.34%</f>
        <v>0.0034</v>
      </c>
      <c r="B358" s="3" t="str">
        <f t="shared" si="1"/>
        <v>#REF!</v>
      </c>
    </row>
    <row r="359">
      <c r="A359" s="16">
        <v>162825.0</v>
      </c>
      <c r="B359" s="3" t="str">
        <f t="shared" si="1"/>
        <v>#REF!</v>
      </c>
    </row>
    <row r="360">
      <c r="A360" s="16">
        <v>299641.0</v>
      </c>
      <c r="B360" s="3" t="str">
        <f t="shared" si="1"/>
        <v>#REF!</v>
      </c>
    </row>
    <row r="361">
      <c r="A361" s="7">
        <v>41710.0</v>
      </c>
      <c r="B361" s="3" t="str">
        <f t="shared" si="1"/>
        <v>#REF!</v>
      </c>
    </row>
    <row r="362">
      <c r="A362" s="8">
        <v>107.6</v>
      </c>
      <c r="B362" s="3" t="str">
        <f t="shared" si="1"/>
        <v>#REF!</v>
      </c>
    </row>
    <row r="363">
      <c r="A363" s="8">
        <v>107.84</v>
      </c>
      <c r="B363" s="3" t="str">
        <f t="shared" si="1"/>
        <v>#REF!</v>
      </c>
    </row>
    <row r="364">
      <c r="A364" s="8">
        <v>106.92</v>
      </c>
      <c r="B364" s="3" t="str">
        <f t="shared" si="1"/>
        <v>#REF!</v>
      </c>
    </row>
    <row r="365">
      <c r="A365" s="8">
        <v>107.35</v>
      </c>
      <c r="B365" s="3" t="str">
        <f t="shared" si="1"/>
        <v>#REF!</v>
      </c>
    </row>
    <row r="366">
      <c r="A366" s="11">
        <v>-0.53</v>
      </c>
      <c r="B366" s="3" t="str">
        <f t="shared" si="1"/>
        <v>#REF!</v>
      </c>
    </row>
    <row r="367">
      <c r="A367" s="12">
        <v>-0.0049</v>
      </c>
      <c r="B367" s="3" t="str">
        <f t="shared" si="1"/>
        <v>#REF!</v>
      </c>
    </row>
    <row r="368">
      <c r="A368" s="17">
        <v>245647.0</v>
      </c>
      <c r="B368" s="3" t="str">
        <f t="shared" si="1"/>
        <v>#REF!</v>
      </c>
    </row>
    <row r="369">
      <c r="A369" s="17">
        <v>302096.0</v>
      </c>
      <c r="B369" s="3" t="str">
        <f t="shared" si="1"/>
        <v>#REF!</v>
      </c>
    </row>
    <row r="370">
      <c r="A370" s="7">
        <v>41711.0</v>
      </c>
      <c r="B370" s="3" t="str">
        <f t="shared" si="1"/>
        <v>#REF!</v>
      </c>
    </row>
    <row r="371">
      <c r="A371" s="8">
        <v>107.6</v>
      </c>
      <c r="B371" s="3" t="str">
        <f t="shared" si="1"/>
        <v>#REF!</v>
      </c>
    </row>
    <row r="372">
      <c r="A372" s="8">
        <v>107.79</v>
      </c>
      <c r="B372" s="3" t="str">
        <f t="shared" si="1"/>
        <v>#REF!</v>
      </c>
    </row>
    <row r="373">
      <c r="A373" s="8">
        <v>106.5</v>
      </c>
      <c r="B373" s="3" t="str">
        <f t="shared" si="1"/>
        <v>#REF!</v>
      </c>
    </row>
    <row r="374">
      <c r="A374" s="8">
        <v>106.92</v>
      </c>
      <c r="B374" s="3" t="str">
        <f t="shared" si="1"/>
        <v>#REF!</v>
      </c>
    </row>
    <row r="375">
      <c r="A375" s="11">
        <v>-0.43</v>
      </c>
      <c r="B375" s="3" t="str">
        <f t="shared" si="1"/>
        <v>#REF!</v>
      </c>
    </row>
    <row r="376">
      <c r="A376" s="12">
        <v>-0.004</v>
      </c>
      <c r="B376" s="3" t="str">
        <f t="shared" si="1"/>
        <v>#REF!</v>
      </c>
    </row>
    <row r="377">
      <c r="A377" s="17">
        <v>228723.0</v>
      </c>
      <c r="B377" s="3" t="str">
        <f t="shared" si="1"/>
        <v>#REF!</v>
      </c>
    </row>
    <row r="378">
      <c r="A378" s="17">
        <v>288320.0</v>
      </c>
      <c r="B378" s="3" t="str">
        <f t="shared" si="1"/>
        <v>#REF!</v>
      </c>
    </row>
    <row r="379">
      <c r="A379" s="7">
        <v>41712.0</v>
      </c>
      <c r="B379" s="3" t="str">
        <f t="shared" si="1"/>
        <v>#REF!</v>
      </c>
    </row>
    <row r="380">
      <c r="A380" s="8">
        <v>106.85</v>
      </c>
      <c r="B380" s="3" t="str">
        <f t="shared" si="1"/>
        <v>#REF!</v>
      </c>
    </row>
    <row r="381">
      <c r="A381" s="8">
        <v>108.5</v>
      </c>
      <c r="B381" s="3" t="str">
        <f t="shared" si="1"/>
        <v>#REF!</v>
      </c>
    </row>
    <row r="382">
      <c r="A382" s="8">
        <v>106.75</v>
      </c>
      <c r="B382" s="3" t="str">
        <f t="shared" si="1"/>
        <v>#REF!</v>
      </c>
    </row>
    <row r="383">
      <c r="A383" s="8">
        <v>108.21</v>
      </c>
      <c r="B383" s="3" t="str">
        <f t="shared" si="1"/>
        <v>#REF!</v>
      </c>
    </row>
    <row r="384">
      <c r="A384" s="9">
        <f>+1.29</f>
        <v>1.29</v>
      </c>
      <c r="B384" s="3" t="str">
        <f t="shared" si="1"/>
        <v>#REF!</v>
      </c>
    </row>
    <row r="385">
      <c r="A385" s="9">
        <f>+1.21%</f>
        <v>0.0121</v>
      </c>
      <c r="B385" s="3" t="str">
        <f t="shared" si="1"/>
        <v>#REF!</v>
      </c>
    </row>
    <row r="386">
      <c r="A386" s="16">
        <v>221700.0</v>
      </c>
      <c r="B386" s="3" t="str">
        <f t="shared" si="1"/>
        <v>#REF!</v>
      </c>
    </row>
    <row r="387">
      <c r="A387" s="16">
        <v>283533.0</v>
      </c>
      <c r="B387" s="3" t="str">
        <f t="shared" si="1"/>
        <v>#REF!</v>
      </c>
    </row>
    <row r="388">
      <c r="A388" s="7">
        <v>41715.0</v>
      </c>
      <c r="B388" s="3" t="str">
        <f t="shared" si="1"/>
        <v>#REF!</v>
      </c>
    </row>
    <row r="389">
      <c r="A389" s="8">
        <v>108.55</v>
      </c>
      <c r="B389" s="3" t="str">
        <f t="shared" si="1"/>
        <v>#REF!</v>
      </c>
    </row>
    <row r="390">
      <c r="A390" s="8">
        <v>108.6</v>
      </c>
      <c r="B390" s="3" t="str">
        <f t="shared" si="1"/>
        <v>#REF!</v>
      </c>
    </row>
    <row r="391">
      <c r="A391" s="8">
        <v>106.16</v>
      </c>
      <c r="B391" s="3" t="str">
        <f t="shared" si="1"/>
        <v>#REF!</v>
      </c>
    </row>
    <row r="392">
      <c r="A392" s="8">
        <v>106.24</v>
      </c>
      <c r="B392" s="3" t="str">
        <f t="shared" si="1"/>
        <v>#REF!</v>
      </c>
    </row>
    <row r="393">
      <c r="A393" s="11">
        <v>-1.97</v>
      </c>
      <c r="B393" s="3" t="str">
        <f t="shared" si="1"/>
        <v>#REF!</v>
      </c>
    </row>
    <row r="394">
      <c r="A394" s="12">
        <v>-0.0182</v>
      </c>
      <c r="B394" s="3" t="str">
        <f t="shared" si="1"/>
        <v>#REF!</v>
      </c>
    </row>
    <row r="395">
      <c r="A395" s="17">
        <v>166228.0</v>
      </c>
      <c r="B395" s="3" t="str">
        <f t="shared" si="1"/>
        <v>#REF!</v>
      </c>
    </row>
    <row r="396">
      <c r="A396" s="17">
        <v>274740.0</v>
      </c>
      <c r="B396" s="3" t="str">
        <f t="shared" si="1"/>
        <v>#REF!</v>
      </c>
    </row>
    <row r="397">
      <c r="A397" s="7">
        <v>41716.0</v>
      </c>
      <c r="B397" s="3" t="str">
        <f t="shared" si="1"/>
        <v>#REF!</v>
      </c>
    </row>
    <row r="398">
      <c r="A398" s="8">
        <v>106.4</v>
      </c>
      <c r="B398" s="3" t="str">
        <f t="shared" si="1"/>
        <v>#REF!</v>
      </c>
    </row>
    <row r="399">
      <c r="A399" s="8">
        <v>106.85</v>
      </c>
      <c r="B399" s="3" t="str">
        <f t="shared" si="1"/>
        <v>#REF!</v>
      </c>
    </row>
    <row r="400">
      <c r="A400" s="8">
        <v>105.85</v>
      </c>
      <c r="B400" s="3" t="str">
        <f t="shared" si="1"/>
        <v>#REF!</v>
      </c>
    </row>
    <row r="401">
      <c r="A401" s="8">
        <v>106.79</v>
      </c>
      <c r="B401" s="3" t="str">
        <f t="shared" si="1"/>
        <v>#REF!</v>
      </c>
    </row>
    <row r="402">
      <c r="A402" s="9">
        <f>+0.55</f>
        <v>0.55</v>
      </c>
      <c r="B402" s="3" t="str">
        <f t="shared" si="1"/>
        <v>#REF!</v>
      </c>
    </row>
    <row r="403">
      <c r="A403" s="9">
        <f>+0.52%</f>
        <v>0.0052</v>
      </c>
      <c r="B403" s="3" t="str">
        <f t="shared" si="1"/>
        <v>#REF!</v>
      </c>
    </row>
    <row r="404">
      <c r="A404" s="16">
        <v>170581.0</v>
      </c>
      <c r="B404" s="3" t="str">
        <f t="shared" si="1"/>
        <v>#REF!</v>
      </c>
    </row>
    <row r="405">
      <c r="A405" s="16">
        <v>272468.0</v>
      </c>
      <c r="B405" s="3" t="str">
        <f t="shared" si="1"/>
        <v>#REF!</v>
      </c>
    </row>
    <row r="406">
      <c r="A406" s="7">
        <v>41717.0</v>
      </c>
      <c r="B406" s="3" t="str">
        <f t="shared" si="1"/>
        <v>#REF!</v>
      </c>
    </row>
    <row r="407">
      <c r="A407" s="8">
        <v>106.6</v>
      </c>
      <c r="B407" s="3" t="str">
        <f t="shared" si="1"/>
        <v>#REF!</v>
      </c>
    </row>
    <row r="408">
      <c r="A408" s="8">
        <v>106.87</v>
      </c>
      <c r="B408" s="3" t="str">
        <f t="shared" si="1"/>
        <v>#REF!</v>
      </c>
    </row>
    <row r="409">
      <c r="A409" s="8">
        <v>105.71</v>
      </c>
      <c r="B409" s="3" t="str">
        <f t="shared" si="1"/>
        <v>#REF!</v>
      </c>
    </row>
    <row r="410">
      <c r="A410" s="8">
        <v>105.85</v>
      </c>
      <c r="B410" s="3" t="str">
        <f t="shared" si="1"/>
        <v>#REF!</v>
      </c>
    </row>
    <row r="411">
      <c r="A411" s="11">
        <v>-0.94</v>
      </c>
      <c r="B411" s="3" t="str">
        <f t="shared" si="1"/>
        <v>#REF!</v>
      </c>
    </row>
    <row r="412">
      <c r="A412" s="12">
        <v>-0.0088</v>
      </c>
      <c r="B412" s="3" t="str">
        <f t="shared" si="1"/>
        <v>#REF!</v>
      </c>
    </row>
    <row r="413">
      <c r="A413" s="17">
        <v>188478.0</v>
      </c>
      <c r="B413" s="3" t="str">
        <f t="shared" si="1"/>
        <v>#REF!</v>
      </c>
    </row>
    <row r="414">
      <c r="A414" s="17">
        <v>259895.0</v>
      </c>
      <c r="B414" s="3" t="str">
        <f t="shared" si="1"/>
        <v>#REF!</v>
      </c>
    </row>
    <row r="415">
      <c r="A415" s="7">
        <v>41718.0</v>
      </c>
      <c r="B415" s="3" t="str">
        <f t="shared" si="1"/>
        <v>#REF!</v>
      </c>
    </row>
    <row r="416">
      <c r="A416" s="8">
        <v>105.9</v>
      </c>
      <c r="B416" s="3" t="str">
        <f t="shared" si="1"/>
        <v>#REF!</v>
      </c>
    </row>
    <row r="417">
      <c r="A417" s="8">
        <v>106.75</v>
      </c>
      <c r="B417" s="3" t="str">
        <f t="shared" si="1"/>
        <v>#REF!</v>
      </c>
    </row>
    <row r="418">
      <c r="A418" s="8">
        <v>105.41</v>
      </c>
      <c r="B418" s="3" t="str">
        <f t="shared" si="1"/>
        <v>#REF!</v>
      </c>
    </row>
    <row r="419">
      <c r="A419" s="8">
        <v>106.45</v>
      </c>
      <c r="B419" s="3" t="str">
        <f t="shared" si="1"/>
        <v>#REF!</v>
      </c>
    </row>
    <row r="420">
      <c r="A420" s="9">
        <f>+0.6</f>
        <v>0.6</v>
      </c>
      <c r="B420" s="3" t="str">
        <f t="shared" si="1"/>
        <v>#REF!</v>
      </c>
    </row>
    <row r="421">
      <c r="A421" s="9">
        <f>+0.57%</f>
        <v>0.0057</v>
      </c>
      <c r="B421" s="3" t="str">
        <f t="shared" si="1"/>
        <v>#REF!</v>
      </c>
    </row>
    <row r="422">
      <c r="A422" s="16">
        <v>205209.0</v>
      </c>
      <c r="B422" s="3" t="str">
        <f t="shared" si="1"/>
        <v>#REF!</v>
      </c>
    </row>
    <row r="423">
      <c r="A423" s="16">
        <v>253639.0</v>
      </c>
      <c r="B423" s="3" t="str">
        <f t="shared" si="1"/>
        <v>#REF!</v>
      </c>
    </row>
    <row r="424">
      <c r="A424" s="7">
        <v>41719.0</v>
      </c>
      <c r="B424" s="3" t="str">
        <f t="shared" si="1"/>
        <v>#REF!</v>
      </c>
    </row>
    <row r="425">
      <c r="A425" s="8">
        <v>106.22</v>
      </c>
      <c r="B425" s="3" t="str">
        <f t="shared" si="1"/>
        <v>#REF!</v>
      </c>
    </row>
    <row r="426">
      <c r="A426" s="8">
        <v>107.77</v>
      </c>
      <c r="B426" s="3" t="str">
        <f t="shared" si="1"/>
        <v>#REF!</v>
      </c>
    </row>
    <row r="427">
      <c r="A427" s="8">
        <v>106.01</v>
      </c>
      <c r="B427" s="3" t="str">
        <f t="shared" si="1"/>
        <v>#REF!</v>
      </c>
    </row>
    <row r="428">
      <c r="A428" s="8">
        <v>106.92</v>
      </c>
      <c r="B428" s="3" t="str">
        <f t="shared" si="1"/>
        <v>#REF!</v>
      </c>
    </row>
    <row r="429">
      <c r="A429" s="9">
        <f>+0.47</f>
        <v>0.47</v>
      </c>
      <c r="B429" s="3" t="str">
        <f t="shared" si="1"/>
        <v>#REF!</v>
      </c>
    </row>
    <row r="430">
      <c r="A430" s="9">
        <f>+0.44%</f>
        <v>0.0044</v>
      </c>
      <c r="B430" s="3" t="str">
        <f t="shared" si="1"/>
        <v>#REF!</v>
      </c>
    </row>
    <row r="431">
      <c r="A431" s="16">
        <v>167796.0</v>
      </c>
      <c r="B431" s="3" t="str">
        <f t="shared" si="1"/>
        <v>#REF!</v>
      </c>
    </row>
    <row r="432">
      <c r="A432" s="16">
        <v>244125.0</v>
      </c>
      <c r="B432" s="3" t="str">
        <f t="shared" si="1"/>
        <v>#REF!</v>
      </c>
    </row>
    <row r="433">
      <c r="A433" s="7">
        <v>41722.0</v>
      </c>
      <c r="B433" s="3" t="str">
        <f t="shared" si="1"/>
        <v>#REF!</v>
      </c>
    </row>
    <row r="434">
      <c r="A434" s="8">
        <v>107.01</v>
      </c>
      <c r="B434" s="3" t="str">
        <f t="shared" si="1"/>
        <v>#REF!</v>
      </c>
    </row>
    <row r="435">
      <c r="A435" s="8">
        <v>107.5</v>
      </c>
      <c r="B435" s="3" t="str">
        <f t="shared" si="1"/>
        <v>#REF!</v>
      </c>
    </row>
    <row r="436">
      <c r="A436" s="8">
        <v>106.45</v>
      </c>
      <c r="B436" s="3" t="str">
        <f t="shared" si="1"/>
        <v>#REF!</v>
      </c>
    </row>
    <row r="437">
      <c r="A437" s="8">
        <v>106.81</v>
      </c>
      <c r="B437" s="3" t="str">
        <f t="shared" si="1"/>
        <v>#REF!</v>
      </c>
    </row>
    <row r="438">
      <c r="A438" s="11">
        <v>-0.11</v>
      </c>
      <c r="B438" s="3" t="str">
        <f t="shared" si="1"/>
        <v>#REF!</v>
      </c>
    </row>
    <row r="439">
      <c r="A439" s="12">
        <v>-0.001</v>
      </c>
      <c r="B439" s="3" t="str">
        <f t="shared" si="1"/>
        <v>#REF!</v>
      </c>
    </row>
    <row r="440">
      <c r="A440" s="17">
        <v>142787.0</v>
      </c>
      <c r="B440" s="3" t="str">
        <f t="shared" si="1"/>
        <v>#REF!</v>
      </c>
    </row>
    <row r="441">
      <c r="A441" s="17">
        <v>239890.0</v>
      </c>
      <c r="B441" s="3" t="str">
        <f t="shared" si="1"/>
        <v>#REF!</v>
      </c>
    </row>
    <row r="442">
      <c r="A442" s="7">
        <v>41723.0</v>
      </c>
      <c r="B442" s="3" t="str">
        <f t="shared" si="1"/>
        <v>#REF!</v>
      </c>
    </row>
    <row r="443">
      <c r="A443" s="8">
        <v>106.59</v>
      </c>
      <c r="B443" s="3" t="str">
        <f t="shared" si="1"/>
        <v>#REF!</v>
      </c>
    </row>
    <row r="444">
      <c r="A444" s="8">
        <v>107.48</v>
      </c>
      <c r="B444" s="3" t="str">
        <f t="shared" si="1"/>
        <v>#REF!</v>
      </c>
    </row>
    <row r="445">
      <c r="A445" s="8">
        <v>106.44</v>
      </c>
      <c r="B445" s="3" t="str">
        <f t="shared" si="1"/>
        <v>#REF!</v>
      </c>
    </row>
    <row r="446">
      <c r="A446" s="8">
        <v>106.99</v>
      </c>
      <c r="B446" s="3" t="str">
        <f t="shared" si="1"/>
        <v>#REF!</v>
      </c>
    </row>
    <row r="447">
      <c r="A447" s="9">
        <f>+0.18</f>
        <v>0.18</v>
      </c>
      <c r="B447" s="3" t="str">
        <f t="shared" si="1"/>
        <v>#REF!</v>
      </c>
    </row>
    <row r="448">
      <c r="A448" s="9">
        <f>+0.17%</f>
        <v>0.0017</v>
      </c>
      <c r="B448" s="3" t="str">
        <f t="shared" si="1"/>
        <v>#REF!</v>
      </c>
    </row>
    <row r="449">
      <c r="A449" s="16">
        <v>167091.0</v>
      </c>
      <c r="B449" s="3" t="str">
        <f t="shared" si="1"/>
        <v>#REF!</v>
      </c>
    </row>
    <row r="450">
      <c r="A450" s="16">
        <v>238569.0</v>
      </c>
      <c r="B450" s="3" t="str">
        <f t="shared" si="1"/>
        <v>#REF!</v>
      </c>
    </row>
    <row r="451">
      <c r="A451" s="7">
        <v>41724.0</v>
      </c>
      <c r="B451" s="3" t="str">
        <f t="shared" si="1"/>
        <v>#REF!</v>
      </c>
    </row>
    <row r="452">
      <c r="A452" s="8">
        <v>106.97</v>
      </c>
      <c r="B452" s="3" t="str">
        <f t="shared" si="1"/>
        <v>#REF!</v>
      </c>
    </row>
    <row r="453">
      <c r="A453" s="8">
        <v>107.35</v>
      </c>
      <c r="B453" s="3" t="str">
        <f t="shared" si="1"/>
        <v>#REF!</v>
      </c>
    </row>
    <row r="454">
      <c r="A454" s="8">
        <v>106.48</v>
      </c>
      <c r="B454" s="3" t="str">
        <f t="shared" si="1"/>
        <v>#REF!</v>
      </c>
    </row>
    <row r="455">
      <c r="A455" s="8">
        <v>107.03</v>
      </c>
      <c r="B455" s="3" t="str">
        <f t="shared" si="1"/>
        <v>#REF!</v>
      </c>
    </row>
    <row r="456">
      <c r="A456" s="9">
        <f>+0.04</f>
        <v>0.04</v>
      </c>
      <c r="B456" s="3" t="str">
        <f t="shared" si="1"/>
        <v>#REF!</v>
      </c>
    </row>
    <row r="457">
      <c r="A457" s="9">
        <f>+0.04%</f>
        <v>0.0004</v>
      </c>
      <c r="B457" s="3" t="str">
        <f t="shared" si="1"/>
        <v>#REF!</v>
      </c>
    </row>
    <row r="458">
      <c r="A458" s="16">
        <v>166383.0</v>
      </c>
      <c r="B458" s="3" t="str">
        <f t="shared" si="1"/>
        <v>#REF!</v>
      </c>
    </row>
    <row r="459">
      <c r="A459" s="16">
        <v>229246.0</v>
      </c>
      <c r="B459" s="3" t="str">
        <f t="shared" si="1"/>
        <v>#REF!</v>
      </c>
    </row>
    <row r="460">
      <c r="A460" s="7">
        <v>41725.0</v>
      </c>
      <c r="B460" s="3" t="str">
        <f t="shared" si="1"/>
        <v>#REF!</v>
      </c>
    </row>
    <row r="461">
      <c r="A461" s="8">
        <v>107.0</v>
      </c>
      <c r="B461" s="3" t="str">
        <f t="shared" si="1"/>
        <v>#REF!</v>
      </c>
    </row>
    <row r="462">
      <c r="A462" s="8">
        <v>107.99</v>
      </c>
      <c r="B462" s="3" t="str">
        <f t="shared" si="1"/>
        <v>#REF!</v>
      </c>
    </row>
    <row r="463">
      <c r="A463" s="8">
        <v>106.77</v>
      </c>
      <c r="B463" s="3" t="str">
        <f t="shared" si="1"/>
        <v>#REF!</v>
      </c>
    </row>
    <row r="464">
      <c r="A464" s="8">
        <v>107.83</v>
      </c>
      <c r="B464" s="3" t="str">
        <f t="shared" si="1"/>
        <v>#REF!</v>
      </c>
    </row>
    <row r="465">
      <c r="A465" s="9">
        <f>+0.8</f>
        <v>0.8</v>
      </c>
      <c r="B465" s="3" t="str">
        <f t="shared" si="1"/>
        <v>#REF!</v>
      </c>
    </row>
    <row r="466">
      <c r="A466" s="9">
        <f>+0.75%</f>
        <v>0.0075</v>
      </c>
      <c r="B466" s="3" t="str">
        <f t="shared" si="1"/>
        <v>#REF!</v>
      </c>
    </row>
    <row r="467">
      <c r="A467" s="16">
        <v>184833.0</v>
      </c>
      <c r="B467" s="3" t="str">
        <f t="shared" si="1"/>
        <v>#REF!</v>
      </c>
    </row>
    <row r="468">
      <c r="A468" s="16">
        <v>227997.0</v>
      </c>
      <c r="B468" s="3" t="str">
        <f t="shared" si="1"/>
        <v>#REF!</v>
      </c>
    </row>
    <row r="469">
      <c r="A469" s="7">
        <v>41726.0</v>
      </c>
      <c r="B469" s="3" t="str">
        <f t="shared" si="1"/>
        <v>#REF!</v>
      </c>
    </row>
    <row r="470">
      <c r="A470" s="8">
        <v>107.73</v>
      </c>
      <c r="B470" s="3" t="str">
        <f t="shared" si="1"/>
        <v>#REF!</v>
      </c>
    </row>
    <row r="471">
      <c r="A471" s="8">
        <v>108.39</v>
      </c>
      <c r="B471" s="3" t="str">
        <f t="shared" si="1"/>
        <v>#REF!</v>
      </c>
    </row>
    <row r="472">
      <c r="A472" s="8">
        <v>107.62</v>
      </c>
      <c r="B472" s="3" t="str">
        <f t="shared" si="1"/>
        <v>#REF!</v>
      </c>
    </row>
    <row r="473">
      <c r="A473" s="8">
        <v>108.07</v>
      </c>
      <c r="B473" s="3" t="str">
        <f t="shared" si="1"/>
        <v>#REF!</v>
      </c>
    </row>
    <row r="474">
      <c r="A474" s="9">
        <f>+0.24</f>
        <v>0.24</v>
      </c>
      <c r="B474" s="3" t="str">
        <f t="shared" si="1"/>
        <v>#REF!</v>
      </c>
    </row>
    <row r="475">
      <c r="A475" s="9">
        <f>+0.22%</f>
        <v>0.0022</v>
      </c>
      <c r="B475" s="3" t="str">
        <f t="shared" si="1"/>
        <v>#REF!</v>
      </c>
    </row>
    <row r="476">
      <c r="A476" s="16">
        <v>140346.0</v>
      </c>
      <c r="B476" s="3" t="str">
        <f t="shared" si="1"/>
        <v>#REF!</v>
      </c>
    </row>
    <row r="477">
      <c r="A477" s="16">
        <v>227892.0</v>
      </c>
      <c r="B477" s="3" t="str">
        <f t="shared" si="1"/>
        <v>#REF!</v>
      </c>
    </row>
    <row r="478">
      <c r="A478" s="7">
        <v>41729.0</v>
      </c>
      <c r="B478" s="3" t="str">
        <f t="shared" si="1"/>
        <v>#REF!</v>
      </c>
    </row>
    <row r="479">
      <c r="A479" s="8">
        <v>108.0</v>
      </c>
      <c r="B479" s="3" t="str">
        <f t="shared" si="1"/>
        <v>#REF!</v>
      </c>
    </row>
    <row r="480">
      <c r="A480" s="8">
        <v>108.33</v>
      </c>
      <c r="B480" s="3" t="str">
        <f t="shared" si="1"/>
        <v>#REF!</v>
      </c>
    </row>
    <row r="481">
      <c r="A481" s="8">
        <v>107.05</v>
      </c>
      <c r="B481" s="3" t="str">
        <f t="shared" si="1"/>
        <v>#REF!</v>
      </c>
    </row>
    <row r="482">
      <c r="A482" s="8">
        <v>107.76</v>
      </c>
      <c r="B482" s="3" t="str">
        <f t="shared" si="1"/>
        <v>#REF!</v>
      </c>
    </row>
    <row r="483">
      <c r="A483" s="11">
        <v>-0.31</v>
      </c>
      <c r="B483" s="3" t="str">
        <f t="shared" si="1"/>
        <v>#REF!</v>
      </c>
    </row>
    <row r="484">
      <c r="A484" s="12">
        <v>-0.0029</v>
      </c>
      <c r="B484" s="3" t="str">
        <f t="shared" si="1"/>
        <v>#REF!</v>
      </c>
    </row>
    <row r="485">
      <c r="A485" s="17">
        <v>145633.0</v>
      </c>
      <c r="B485" s="3" t="str">
        <f t="shared" si="1"/>
        <v>#REF!</v>
      </c>
    </row>
    <row r="486">
      <c r="A486" s="17">
        <v>221552.0</v>
      </c>
      <c r="B486" s="3" t="str">
        <f t="shared" si="1"/>
        <v>#REF!</v>
      </c>
    </row>
    <row r="487">
      <c r="A487" s="7">
        <v>41730.0</v>
      </c>
      <c r="B487" s="3" t="str">
        <f t="shared" si="1"/>
        <v>#REF!</v>
      </c>
    </row>
    <row r="488">
      <c r="A488" s="8">
        <v>107.66</v>
      </c>
      <c r="B488" s="3" t="str">
        <f t="shared" si="1"/>
        <v>#REF!</v>
      </c>
    </row>
    <row r="489">
      <c r="A489" s="8">
        <v>107.8</v>
      </c>
      <c r="B489" s="3" t="str">
        <f t="shared" si="1"/>
        <v>#REF!</v>
      </c>
    </row>
    <row r="490">
      <c r="A490" s="8">
        <v>105.1</v>
      </c>
      <c r="B490" s="3" t="str">
        <f t="shared" si="1"/>
        <v>#REF!</v>
      </c>
    </row>
    <row r="491">
      <c r="A491" s="8">
        <v>105.62</v>
      </c>
      <c r="B491" s="3" t="str">
        <f t="shared" si="1"/>
        <v>#REF!</v>
      </c>
    </row>
    <row r="492">
      <c r="A492" s="11">
        <v>-2.14</v>
      </c>
      <c r="B492" s="3" t="str">
        <f t="shared" si="1"/>
        <v>#REF!</v>
      </c>
    </row>
    <row r="493">
      <c r="A493" s="12">
        <v>-0.0199</v>
      </c>
      <c r="B493" s="3" t="str">
        <f t="shared" si="1"/>
        <v>#REF!</v>
      </c>
    </row>
    <row r="494">
      <c r="A494" s="17">
        <v>195027.0</v>
      </c>
      <c r="B494" s="3" t="str">
        <f t="shared" si="1"/>
        <v>#REF!</v>
      </c>
    </row>
    <row r="495">
      <c r="A495" s="17">
        <v>208348.0</v>
      </c>
      <c r="B495" s="3" t="str">
        <f t="shared" si="1"/>
        <v>#REF!</v>
      </c>
    </row>
    <row r="496">
      <c r="A496" s="7">
        <v>41731.0</v>
      </c>
      <c r="B496" s="3" t="str">
        <f t="shared" si="1"/>
        <v>#REF!</v>
      </c>
    </row>
    <row r="497">
      <c r="A497" s="8">
        <v>105.32</v>
      </c>
      <c r="B497" s="3" t="str">
        <f t="shared" si="1"/>
        <v>#REF!</v>
      </c>
    </row>
    <row r="498">
      <c r="A498" s="8">
        <v>105.85</v>
      </c>
      <c r="B498" s="3" t="str">
        <f t="shared" si="1"/>
        <v>#REF!</v>
      </c>
    </row>
    <row r="499">
      <c r="A499" s="8">
        <v>103.95</v>
      </c>
      <c r="B499" s="3" t="str">
        <f t="shared" si="1"/>
        <v>#REF!</v>
      </c>
    </row>
    <row r="500">
      <c r="A500" s="8">
        <v>104.79</v>
      </c>
      <c r="B500" s="3" t="str">
        <f t="shared" si="1"/>
        <v>#REF!</v>
      </c>
    </row>
    <row r="501">
      <c r="A501" s="11">
        <v>-0.83</v>
      </c>
      <c r="B501" s="3" t="str">
        <f t="shared" si="1"/>
        <v>#REF!</v>
      </c>
    </row>
    <row r="502">
      <c r="A502" s="12">
        <v>-0.0079</v>
      </c>
      <c r="B502" s="3" t="str">
        <f t="shared" si="1"/>
        <v>#REF!</v>
      </c>
    </row>
    <row r="503">
      <c r="A503" s="17">
        <v>271596.0</v>
      </c>
      <c r="B503" s="3" t="str">
        <f t="shared" si="1"/>
        <v>#REF!</v>
      </c>
    </row>
    <row r="504">
      <c r="A504" s="17">
        <v>193940.0</v>
      </c>
      <c r="B504" s="3" t="str">
        <f t="shared" si="1"/>
        <v>#REF!</v>
      </c>
    </row>
    <row r="505">
      <c r="A505" s="7">
        <v>41732.0</v>
      </c>
      <c r="B505" s="3" t="str">
        <f t="shared" si="1"/>
        <v>#REF!</v>
      </c>
    </row>
    <row r="506">
      <c r="A506" s="8">
        <v>104.59</v>
      </c>
      <c r="B506" s="3" t="str">
        <f t="shared" si="1"/>
        <v>#REF!</v>
      </c>
    </row>
    <row r="507">
      <c r="A507" s="8">
        <v>106.32</v>
      </c>
      <c r="B507" s="3" t="str">
        <f t="shared" si="1"/>
        <v>#REF!</v>
      </c>
    </row>
    <row r="508">
      <c r="A508" s="8">
        <v>104.45</v>
      </c>
      <c r="B508" s="3" t="str">
        <f t="shared" si="1"/>
        <v>#REF!</v>
      </c>
    </row>
    <row r="509">
      <c r="A509" s="8">
        <v>106.15</v>
      </c>
      <c r="B509" s="3" t="str">
        <f t="shared" si="1"/>
        <v>#REF!</v>
      </c>
    </row>
    <row r="510">
      <c r="A510" s="9">
        <f>+1.36</f>
        <v>1.36</v>
      </c>
      <c r="B510" s="3" t="str">
        <f t="shared" si="1"/>
        <v>#REF!</v>
      </c>
    </row>
    <row r="511">
      <c r="A511" s="9">
        <f>+1.3%</f>
        <v>0.013</v>
      </c>
      <c r="B511" s="3" t="str">
        <f t="shared" si="1"/>
        <v>#REF!</v>
      </c>
    </row>
    <row r="512">
      <c r="A512" s="16">
        <v>220535.0</v>
      </c>
      <c r="B512" s="3" t="str">
        <f t="shared" si="1"/>
        <v>#REF!</v>
      </c>
    </row>
    <row r="513">
      <c r="A513" s="16">
        <v>187309.0</v>
      </c>
      <c r="B513" s="3" t="str">
        <f t="shared" si="1"/>
        <v>#REF!</v>
      </c>
    </row>
    <row r="514">
      <c r="A514" s="7">
        <v>41733.0</v>
      </c>
      <c r="B514" s="3" t="str">
        <f t="shared" si="1"/>
        <v>#REF!</v>
      </c>
    </row>
    <row r="515">
      <c r="A515" s="8">
        <v>106.17</v>
      </c>
      <c r="B515" s="3" t="str">
        <f t="shared" si="1"/>
        <v>#REF!</v>
      </c>
    </row>
    <row r="516">
      <c r="A516" s="8">
        <v>107.04</v>
      </c>
      <c r="B516" s="3" t="str">
        <f t="shared" si="1"/>
        <v>#REF!</v>
      </c>
    </row>
    <row r="517">
      <c r="A517" s="8">
        <v>106.1</v>
      </c>
      <c r="B517" s="3" t="str">
        <f t="shared" si="1"/>
        <v>#REF!</v>
      </c>
    </row>
    <row r="518">
      <c r="A518" s="8">
        <v>106.72</v>
      </c>
      <c r="B518" s="3" t="str">
        <f t="shared" si="1"/>
        <v>#REF!</v>
      </c>
    </row>
    <row r="519">
      <c r="A519" s="9">
        <f>+0.57</f>
        <v>0.57</v>
      </c>
      <c r="B519" s="3" t="str">
        <f t="shared" si="1"/>
        <v>#REF!</v>
      </c>
    </row>
    <row r="520">
      <c r="A520" s="9">
        <f>+0.54%</f>
        <v>0.0054</v>
      </c>
      <c r="B520" s="3" t="str">
        <f t="shared" si="1"/>
        <v>#REF!</v>
      </c>
    </row>
    <row r="521">
      <c r="A521" s="16">
        <v>184072.0</v>
      </c>
      <c r="B521" s="3" t="str">
        <f t="shared" si="1"/>
        <v>#REF!</v>
      </c>
    </row>
    <row r="522">
      <c r="A522" s="16">
        <v>173713.0</v>
      </c>
      <c r="B522" s="3" t="str">
        <f t="shared" si="1"/>
        <v>#REF!</v>
      </c>
    </row>
    <row r="523">
      <c r="A523" s="7">
        <v>41736.0</v>
      </c>
      <c r="B523" s="3" t="str">
        <f t="shared" si="1"/>
        <v>#REF!</v>
      </c>
    </row>
    <row r="524">
      <c r="A524" s="8">
        <v>106.35</v>
      </c>
      <c r="B524" s="3" t="str">
        <f t="shared" si="1"/>
        <v>#REF!</v>
      </c>
    </row>
    <row r="525">
      <c r="A525" s="8">
        <v>106.63</v>
      </c>
      <c r="B525" s="3" t="str">
        <f t="shared" si="1"/>
        <v>#REF!</v>
      </c>
    </row>
    <row r="526">
      <c r="A526" s="8">
        <v>105.13</v>
      </c>
      <c r="B526" s="3" t="str">
        <f t="shared" si="1"/>
        <v>#REF!</v>
      </c>
    </row>
    <row r="527">
      <c r="A527" s="8">
        <v>105.82</v>
      </c>
      <c r="B527" s="3" t="str">
        <f t="shared" si="1"/>
        <v>#REF!</v>
      </c>
    </row>
    <row r="528">
      <c r="A528" s="11">
        <v>-0.9</v>
      </c>
      <c r="B528" s="3" t="str">
        <f t="shared" si="1"/>
        <v>#REF!</v>
      </c>
    </row>
    <row r="529">
      <c r="A529" s="12">
        <v>-0.0084</v>
      </c>
      <c r="B529" s="3" t="str">
        <f t="shared" si="1"/>
        <v>#REF!</v>
      </c>
    </row>
    <row r="530">
      <c r="A530" s="17">
        <v>215202.0</v>
      </c>
      <c r="B530" s="3" t="str">
        <f t="shared" si="1"/>
        <v>#REF!</v>
      </c>
    </row>
    <row r="531">
      <c r="A531" s="17">
        <v>144643.0</v>
      </c>
      <c r="B531" s="3" t="str">
        <f t="shared" si="1"/>
        <v>#REF!</v>
      </c>
    </row>
    <row r="532">
      <c r="A532" s="7">
        <v>41737.0</v>
      </c>
      <c r="B532" s="3" t="str">
        <f t="shared" si="1"/>
        <v>#REF!</v>
      </c>
    </row>
    <row r="533">
      <c r="A533" s="8">
        <v>105.97</v>
      </c>
      <c r="B533" s="3" t="str">
        <f t="shared" si="1"/>
        <v>#REF!</v>
      </c>
    </row>
    <row r="534">
      <c r="A534" s="8">
        <v>107.85</v>
      </c>
      <c r="B534" s="3" t="str">
        <f t="shared" si="1"/>
        <v>#REF!</v>
      </c>
    </row>
    <row r="535">
      <c r="A535" s="8">
        <v>105.78</v>
      </c>
      <c r="B535" s="3" t="str">
        <f t="shared" si="1"/>
        <v>#REF!</v>
      </c>
    </row>
    <row r="536">
      <c r="A536" s="8">
        <v>107.67</v>
      </c>
      <c r="B536" s="3" t="str">
        <f t="shared" si="1"/>
        <v>#REF!</v>
      </c>
    </row>
    <row r="537">
      <c r="A537" s="9">
        <f>+1.85</f>
        <v>1.85</v>
      </c>
      <c r="B537" s="3" t="str">
        <f t="shared" si="1"/>
        <v>#REF!</v>
      </c>
    </row>
    <row r="538">
      <c r="A538" s="9">
        <f>+1.75%</f>
        <v>0.0175</v>
      </c>
      <c r="B538" s="3" t="str">
        <f t="shared" si="1"/>
        <v>#REF!</v>
      </c>
    </row>
    <row r="539">
      <c r="A539" s="16">
        <v>193355.0</v>
      </c>
      <c r="B539" s="3" t="str">
        <f t="shared" si="1"/>
        <v>#REF!</v>
      </c>
    </row>
    <row r="540">
      <c r="A540" s="16">
        <v>125957.0</v>
      </c>
      <c r="B540" s="3" t="str">
        <f t="shared" si="1"/>
        <v>#REF!</v>
      </c>
    </row>
    <row r="541">
      <c r="A541" s="7">
        <v>41738.0</v>
      </c>
      <c r="B541" s="3" t="str">
        <f t="shared" si="1"/>
        <v>#REF!</v>
      </c>
    </row>
    <row r="542">
      <c r="A542" s="8">
        <v>107.5</v>
      </c>
      <c r="B542" s="3" t="str">
        <f t="shared" si="1"/>
        <v>#REF!</v>
      </c>
    </row>
    <row r="543">
      <c r="A543" s="8">
        <v>108.14</v>
      </c>
      <c r="B543" s="3" t="str">
        <f t="shared" si="1"/>
        <v>#REF!</v>
      </c>
    </row>
    <row r="544">
      <c r="A544" s="8">
        <v>107.12</v>
      </c>
      <c r="B544" s="3" t="str">
        <f t="shared" si="1"/>
        <v>#REF!</v>
      </c>
    </row>
    <row r="545">
      <c r="A545" s="8">
        <v>107.98</v>
      </c>
      <c r="B545" s="3" t="str">
        <f t="shared" si="1"/>
        <v>#REF!</v>
      </c>
    </row>
    <row r="546">
      <c r="A546" s="9">
        <f>+0.31</f>
        <v>0.31</v>
      </c>
      <c r="B546" s="3" t="str">
        <f t="shared" si="1"/>
        <v>#REF!</v>
      </c>
    </row>
    <row r="547">
      <c r="A547" s="9">
        <f>+0.29%</f>
        <v>0.0029</v>
      </c>
      <c r="B547" s="3" t="str">
        <f t="shared" si="1"/>
        <v>#REF!</v>
      </c>
    </row>
    <row r="548">
      <c r="A548" s="16">
        <v>144718.0</v>
      </c>
      <c r="B548" s="3" t="str">
        <f t="shared" si="1"/>
        <v>#REF!</v>
      </c>
    </row>
    <row r="549">
      <c r="A549" s="16">
        <v>114034.0</v>
      </c>
      <c r="B549" s="3" t="str">
        <f t="shared" si="1"/>
        <v>#REF!</v>
      </c>
    </row>
    <row r="550">
      <c r="A550" s="7">
        <v>41739.0</v>
      </c>
      <c r="B550" s="3" t="str">
        <f t="shared" si="1"/>
        <v>#REF!</v>
      </c>
    </row>
    <row r="551">
      <c r="A551" s="8">
        <v>107.9</v>
      </c>
      <c r="B551" s="3" t="str">
        <f t="shared" si="1"/>
        <v>#REF!</v>
      </c>
    </row>
    <row r="552">
      <c r="A552" s="8">
        <v>107.92</v>
      </c>
      <c r="B552" s="3" t="str">
        <f t="shared" si="1"/>
        <v>#REF!</v>
      </c>
    </row>
    <row r="553">
      <c r="A553" s="8">
        <v>107.26</v>
      </c>
      <c r="B553" s="3" t="str">
        <f t="shared" si="1"/>
        <v>#REF!</v>
      </c>
    </row>
    <row r="554">
      <c r="A554" s="8">
        <v>107.46</v>
      </c>
      <c r="B554" s="3" t="str">
        <f t="shared" si="1"/>
        <v>#REF!</v>
      </c>
    </row>
    <row r="555">
      <c r="A555" s="11">
        <v>-0.52</v>
      </c>
      <c r="B555" s="3" t="str">
        <f t="shared" si="1"/>
        <v>#REF!</v>
      </c>
    </row>
    <row r="556">
      <c r="A556" s="12">
        <v>-0.0048</v>
      </c>
      <c r="B556" s="3" t="str">
        <f t="shared" si="1"/>
        <v>#REF!</v>
      </c>
    </row>
    <row r="557">
      <c r="A557" s="17">
        <v>124823.0</v>
      </c>
      <c r="B557" s="3" t="str">
        <f t="shared" si="1"/>
        <v>#REF!</v>
      </c>
    </row>
    <row r="558">
      <c r="A558" s="17">
        <v>85647.0</v>
      </c>
      <c r="B558" s="3" t="str">
        <f t="shared" si="1"/>
        <v>#REF!</v>
      </c>
    </row>
    <row r="559">
      <c r="A559" s="7">
        <v>41740.0</v>
      </c>
      <c r="B559" s="3" t="str">
        <f t="shared" si="1"/>
        <v>#REF!</v>
      </c>
    </row>
    <row r="560">
      <c r="A560" s="8">
        <v>107.35</v>
      </c>
      <c r="B560" s="3" t="str">
        <f t="shared" si="1"/>
        <v>#REF!</v>
      </c>
    </row>
    <row r="561">
      <c r="A561" s="8">
        <v>107.87</v>
      </c>
      <c r="B561" s="3" t="str">
        <f t="shared" si="1"/>
        <v>#REF!</v>
      </c>
    </row>
    <row r="562">
      <c r="A562" s="8">
        <v>106.98</v>
      </c>
      <c r="B562" s="3" t="str">
        <f t="shared" si="1"/>
        <v>#REF!</v>
      </c>
    </row>
    <row r="563">
      <c r="A563" s="8">
        <v>107.33</v>
      </c>
      <c r="B563" s="3" t="str">
        <f t="shared" si="1"/>
        <v>#REF!</v>
      </c>
    </row>
    <row r="564">
      <c r="A564" s="11">
        <v>-0.13</v>
      </c>
      <c r="B564" s="3" t="str">
        <f t="shared" si="1"/>
        <v>#REF!</v>
      </c>
    </row>
    <row r="565">
      <c r="A565" s="12">
        <v>-0.0012</v>
      </c>
      <c r="B565" s="3" t="str">
        <f t="shared" si="1"/>
        <v>#REF!</v>
      </c>
    </row>
    <row r="566">
      <c r="A566" s="17">
        <v>105397.0</v>
      </c>
      <c r="B566" s="3" t="str">
        <f t="shared" si="1"/>
        <v>#REF!</v>
      </c>
    </row>
    <row r="567">
      <c r="A567" s="17">
        <v>58106.0</v>
      </c>
      <c r="B567" s="3" t="str">
        <f t="shared" si="1"/>
        <v>#REF!</v>
      </c>
    </row>
    <row r="568">
      <c r="A568" s="7">
        <v>41743.0</v>
      </c>
      <c r="B568" s="3" t="str">
        <f t="shared" si="1"/>
        <v>#REF!</v>
      </c>
    </row>
    <row r="569">
      <c r="A569" s="8">
        <v>107.42</v>
      </c>
      <c r="B569" s="3" t="str">
        <f t="shared" si="1"/>
        <v>#REF!</v>
      </c>
    </row>
    <row r="570">
      <c r="A570" s="8">
        <v>109.12</v>
      </c>
      <c r="B570" s="3" t="str">
        <f t="shared" si="1"/>
        <v>#REF!</v>
      </c>
    </row>
    <row r="571">
      <c r="A571" s="8">
        <v>107.26</v>
      </c>
      <c r="B571" s="3" t="str">
        <f t="shared" si="1"/>
        <v>#REF!</v>
      </c>
    </row>
    <row r="572">
      <c r="A572" s="8">
        <v>109.07</v>
      </c>
      <c r="B572" s="3" t="str">
        <f t="shared" si="1"/>
        <v>#REF!</v>
      </c>
    </row>
    <row r="573">
      <c r="A573" s="9">
        <f>+1.74</f>
        <v>1.74</v>
      </c>
      <c r="B573" s="3" t="str">
        <f t="shared" si="1"/>
        <v>#REF!</v>
      </c>
    </row>
    <row r="574">
      <c r="A574" s="9">
        <f>+1.62%</f>
        <v>0.0162</v>
      </c>
      <c r="B574" s="3" t="str">
        <f t="shared" si="1"/>
        <v>#REF!</v>
      </c>
    </row>
    <row r="575">
      <c r="A575" s="16">
        <v>95832.0</v>
      </c>
      <c r="B575" s="3" t="str">
        <f t="shared" si="1"/>
        <v>#REF!</v>
      </c>
    </row>
    <row r="576">
      <c r="A576" s="16">
        <v>26144.0</v>
      </c>
      <c r="B576" s="3" t="str">
        <f t="shared" si="1"/>
        <v>#REF!</v>
      </c>
    </row>
    <row r="577">
      <c r="A577" s="7">
        <v>41744.0</v>
      </c>
      <c r="B577" s="3" t="str">
        <f t="shared" si="1"/>
        <v>#REF!</v>
      </c>
    </row>
    <row r="578">
      <c r="A578" s="8">
        <v>108.92</v>
      </c>
      <c r="B578" s="3" t="str">
        <f t="shared" si="1"/>
        <v>#REF!</v>
      </c>
    </row>
    <row r="579">
      <c r="A579" s="8">
        <v>109.11</v>
      </c>
      <c r="B579" s="3" t="str">
        <f t="shared" si="1"/>
        <v>#REF!</v>
      </c>
    </row>
    <row r="580">
      <c r="A580" s="8">
        <v>108.27</v>
      </c>
      <c r="B580" s="3" t="str">
        <f t="shared" si="1"/>
        <v>#REF!</v>
      </c>
    </row>
    <row r="581">
      <c r="A581" s="8">
        <v>108.74</v>
      </c>
      <c r="B581" s="3" t="str">
        <f t="shared" si="1"/>
        <v>#REF!</v>
      </c>
    </row>
    <row r="582">
      <c r="A582" s="11">
        <v>-0.33</v>
      </c>
      <c r="B582" s="3" t="str">
        <f t="shared" si="1"/>
        <v>#REF!</v>
      </c>
    </row>
    <row r="583">
      <c r="A583" s="12">
        <v>-0.003</v>
      </c>
      <c r="B583" s="3" t="str">
        <f t="shared" si="1"/>
        <v>#REF!</v>
      </c>
    </row>
    <row r="584">
      <c r="A584" s="17">
        <v>19545.0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41684</v>
      </c>
      <c r="C3" s="3">
        <v>107.89</v>
      </c>
      <c r="D3" s="3">
        <v>108.56</v>
      </c>
      <c r="E3" s="3">
        <v>107.21</v>
      </c>
      <c r="F3" s="3">
        <v>108.39</v>
      </c>
      <c r="G3" s="3">
        <v>0.57</v>
      </c>
      <c r="H3" s="3">
        <v>0.0053</v>
      </c>
      <c r="I3" s="15">
        <v>54047.0</v>
      </c>
      <c r="J3" s="15">
        <v>155736.0</v>
      </c>
    </row>
    <row r="4">
      <c r="A4" s="4" t="s">
        <v>4</v>
      </c>
      <c r="B4" s="5">
        <f t="shared" si="1"/>
        <v>41687</v>
      </c>
      <c r="C4" s="3">
        <v>108.6</v>
      </c>
      <c r="D4" s="3">
        <v>108.66</v>
      </c>
      <c r="E4" s="3">
        <v>108.04</v>
      </c>
      <c r="F4" s="3">
        <v>108.54</v>
      </c>
      <c r="G4" s="3">
        <v>0.15</v>
      </c>
      <c r="H4" s="3">
        <v>0.0014000000000000002</v>
      </c>
      <c r="I4" s="15">
        <v>13744.0</v>
      </c>
      <c r="J4" s="15">
        <v>156264.0</v>
      </c>
    </row>
    <row r="5">
      <c r="A5" s="4" t="s">
        <v>5</v>
      </c>
      <c r="B5" s="5">
        <f t="shared" si="1"/>
        <v>41688</v>
      </c>
      <c r="C5" s="3">
        <v>108.48</v>
      </c>
      <c r="D5" s="3">
        <v>109.9</v>
      </c>
      <c r="E5" s="3">
        <v>108.21</v>
      </c>
      <c r="F5" s="3">
        <v>109.71</v>
      </c>
      <c r="G5" s="3">
        <v>1.17</v>
      </c>
      <c r="H5" s="3">
        <v>0.0108</v>
      </c>
      <c r="I5" s="15">
        <v>54382.0</v>
      </c>
      <c r="J5" s="15">
        <v>161437.0</v>
      </c>
    </row>
    <row r="6">
      <c r="A6" s="4" t="s">
        <v>6</v>
      </c>
      <c r="B6" s="5">
        <f t="shared" si="1"/>
        <v>41689</v>
      </c>
      <c r="C6" s="3">
        <v>109.68</v>
      </c>
      <c r="D6" s="3">
        <v>110.06</v>
      </c>
      <c r="E6" s="3">
        <v>109.26</v>
      </c>
      <c r="F6" s="3">
        <v>109.73</v>
      </c>
      <c r="G6" s="3">
        <v>0.02</v>
      </c>
      <c r="H6" s="3">
        <v>2.0E-4</v>
      </c>
      <c r="I6" s="15">
        <v>68665.0</v>
      </c>
      <c r="J6" s="15">
        <v>165284.0</v>
      </c>
    </row>
    <row r="7">
      <c r="A7" s="4" t="s">
        <v>7</v>
      </c>
      <c r="B7" s="5">
        <f t="shared" si="1"/>
        <v>41690</v>
      </c>
      <c r="C7" s="3">
        <v>109.62</v>
      </c>
      <c r="D7" s="3">
        <v>109.82</v>
      </c>
      <c r="E7" s="3">
        <v>108.9</v>
      </c>
      <c r="F7" s="3">
        <v>109.61</v>
      </c>
      <c r="G7" s="3">
        <v>-0.12</v>
      </c>
      <c r="H7" s="6">
        <v>-0.0011</v>
      </c>
      <c r="I7" s="15">
        <v>50954.0</v>
      </c>
      <c r="J7" s="15">
        <v>168040.0</v>
      </c>
    </row>
    <row r="8">
      <c r="A8" s="4" t="s">
        <v>8</v>
      </c>
      <c r="B8" s="5">
        <f t="shared" si="1"/>
        <v>41691</v>
      </c>
      <c r="C8" s="3">
        <v>109.77</v>
      </c>
      <c r="D8" s="3">
        <v>109.77</v>
      </c>
      <c r="E8" s="3">
        <v>108.63</v>
      </c>
      <c r="F8" s="3">
        <v>109.08</v>
      </c>
      <c r="G8" s="3">
        <v>-0.53</v>
      </c>
      <c r="H8" s="6">
        <v>-0.0048</v>
      </c>
      <c r="I8" s="15">
        <v>57078.0</v>
      </c>
      <c r="J8" s="15">
        <v>166115.0</v>
      </c>
    </row>
    <row r="9">
      <c r="A9" s="4" t="s">
        <v>9</v>
      </c>
      <c r="B9" s="5">
        <f t="shared" si="1"/>
        <v>41694</v>
      </c>
      <c r="C9" s="3">
        <v>109.2</v>
      </c>
      <c r="D9" s="3">
        <v>109.88</v>
      </c>
      <c r="E9" s="3">
        <v>108.65</v>
      </c>
      <c r="F9" s="3">
        <v>109.76</v>
      </c>
      <c r="G9" s="3">
        <v>0.68</v>
      </c>
      <c r="H9" s="3">
        <v>0.0062</v>
      </c>
      <c r="I9" s="15">
        <v>90906.0</v>
      </c>
      <c r="J9" s="15">
        <v>170479.0</v>
      </c>
    </row>
    <row r="10">
      <c r="A10" s="7">
        <v>41684.0</v>
      </c>
      <c r="B10" s="5">
        <f t="shared" si="1"/>
        <v>41695</v>
      </c>
      <c r="C10" s="3">
        <v>109.69</v>
      </c>
      <c r="D10" s="3">
        <v>109.7</v>
      </c>
      <c r="E10" s="3">
        <v>108.53</v>
      </c>
      <c r="F10" s="3">
        <v>108.61</v>
      </c>
      <c r="G10" s="3">
        <v>-1.15</v>
      </c>
      <c r="H10" s="6">
        <v>-0.0105</v>
      </c>
      <c r="I10" s="15">
        <v>107877.0</v>
      </c>
      <c r="J10" s="15">
        <v>180042.0</v>
      </c>
    </row>
    <row r="11">
      <c r="A11" s="8">
        <v>107.89</v>
      </c>
      <c r="B11" s="5">
        <f t="shared" si="1"/>
        <v>41696</v>
      </c>
      <c r="C11" s="3">
        <v>108.73</v>
      </c>
      <c r="D11" s="3">
        <v>109.06</v>
      </c>
      <c r="E11" s="3">
        <v>108.3</v>
      </c>
      <c r="F11" s="3">
        <v>108.64</v>
      </c>
      <c r="G11" s="3">
        <v>0.03</v>
      </c>
      <c r="H11" s="3">
        <v>3.0E-4</v>
      </c>
      <c r="I11" s="15">
        <v>87329.0</v>
      </c>
      <c r="J11" s="15">
        <v>180648.0</v>
      </c>
    </row>
    <row r="12">
      <c r="A12" s="8">
        <v>108.56</v>
      </c>
      <c r="B12" s="5">
        <f t="shared" si="1"/>
        <v>41697</v>
      </c>
      <c r="C12" s="3">
        <v>108.47</v>
      </c>
      <c r="D12" s="3">
        <v>108.58</v>
      </c>
      <c r="E12" s="3">
        <v>107.85</v>
      </c>
      <c r="F12" s="3">
        <v>108.23</v>
      </c>
      <c r="G12" s="3">
        <v>-0.41</v>
      </c>
      <c r="H12" s="6">
        <v>-0.0038</v>
      </c>
      <c r="I12" s="15">
        <v>130757.0</v>
      </c>
      <c r="J12" s="15">
        <v>183633.0</v>
      </c>
    </row>
    <row r="13">
      <c r="A13" s="8">
        <v>107.21</v>
      </c>
      <c r="B13" s="5">
        <f t="shared" si="1"/>
        <v>41698</v>
      </c>
      <c r="C13" s="3">
        <v>108.02</v>
      </c>
      <c r="D13" s="3">
        <v>108.53</v>
      </c>
      <c r="E13" s="3">
        <v>107.68</v>
      </c>
      <c r="F13" s="3">
        <v>108.31</v>
      </c>
      <c r="G13" s="3">
        <v>0.08</v>
      </c>
      <c r="H13" s="3">
        <v>7.000000000000001E-4</v>
      </c>
      <c r="I13" s="15">
        <v>78431.0</v>
      </c>
      <c r="J13" s="15">
        <v>190100.0</v>
      </c>
    </row>
    <row r="14">
      <c r="A14" s="8">
        <v>108.39</v>
      </c>
      <c r="B14" s="5">
        <f t="shared" si="1"/>
        <v>41701</v>
      </c>
      <c r="C14" s="3">
        <v>108.6</v>
      </c>
      <c r="D14" s="3">
        <v>111.42</v>
      </c>
      <c r="E14" s="3">
        <v>108.5</v>
      </c>
      <c r="F14" s="3">
        <v>110.42</v>
      </c>
      <c r="G14" s="3">
        <v>2.11</v>
      </c>
      <c r="H14" s="3">
        <v>0.0195</v>
      </c>
      <c r="I14" s="15">
        <v>150396.0</v>
      </c>
      <c r="J14" s="15">
        <v>192584.0</v>
      </c>
    </row>
    <row r="15">
      <c r="A15" s="9">
        <f>+0.57</f>
        <v>0.57</v>
      </c>
      <c r="B15" s="5">
        <f t="shared" si="1"/>
        <v>41702</v>
      </c>
      <c r="C15" s="3">
        <v>110.26</v>
      </c>
      <c r="D15" s="3">
        <v>110.51</v>
      </c>
      <c r="E15" s="3">
        <v>108.29</v>
      </c>
      <c r="F15" s="3">
        <v>108.53</v>
      </c>
      <c r="G15" s="3">
        <v>-1.89</v>
      </c>
      <c r="H15" s="6">
        <v>-0.0171</v>
      </c>
      <c r="I15" s="15">
        <v>121982.0</v>
      </c>
      <c r="J15" s="15">
        <v>193198.0</v>
      </c>
    </row>
    <row r="16">
      <c r="A16" s="9">
        <f>+0.53%</f>
        <v>0.0053</v>
      </c>
      <c r="B16" s="5">
        <f t="shared" si="1"/>
        <v>41703</v>
      </c>
      <c r="C16" s="3">
        <v>108.31</v>
      </c>
      <c r="D16" s="3">
        <v>108.6</v>
      </c>
      <c r="E16" s="3">
        <v>106.76</v>
      </c>
      <c r="F16" s="3">
        <v>106.96</v>
      </c>
      <c r="G16" s="3">
        <v>-1.57</v>
      </c>
      <c r="H16" s="6">
        <v>-0.0145</v>
      </c>
      <c r="I16" s="15">
        <v>112877.0</v>
      </c>
      <c r="J16" s="15">
        <v>201456.0</v>
      </c>
    </row>
    <row r="17">
      <c r="A17" s="16">
        <v>54047.0</v>
      </c>
      <c r="B17" s="5">
        <f t="shared" si="1"/>
        <v>41704</v>
      </c>
      <c r="C17" s="3">
        <v>106.86</v>
      </c>
      <c r="D17" s="3">
        <v>107.63</v>
      </c>
      <c r="E17" s="3">
        <v>106.51</v>
      </c>
      <c r="F17" s="3">
        <v>107.24</v>
      </c>
      <c r="G17" s="3">
        <v>0.28</v>
      </c>
      <c r="H17" s="3">
        <v>0.0026</v>
      </c>
      <c r="I17" s="15">
        <v>119844.0</v>
      </c>
      <c r="J17" s="15">
        <v>210839.0</v>
      </c>
    </row>
    <row r="18">
      <c r="A18" s="16">
        <v>155736.0</v>
      </c>
      <c r="B18" s="5">
        <f t="shared" si="1"/>
        <v>41705</v>
      </c>
      <c r="C18" s="3">
        <v>107.41</v>
      </c>
      <c r="D18" s="3">
        <v>108.22</v>
      </c>
      <c r="E18" s="3">
        <v>106.96</v>
      </c>
      <c r="F18" s="3">
        <v>108.15</v>
      </c>
      <c r="G18" s="3">
        <v>0.91</v>
      </c>
      <c r="H18" s="3">
        <v>0.0085</v>
      </c>
      <c r="I18" s="15">
        <v>105185.0</v>
      </c>
      <c r="J18" s="15">
        <v>220720.0</v>
      </c>
    </row>
    <row r="19">
      <c r="A19" s="7">
        <v>41687.0</v>
      </c>
      <c r="B19" s="5">
        <f t="shared" si="1"/>
        <v>41708</v>
      </c>
      <c r="C19" s="3">
        <v>107.91</v>
      </c>
      <c r="D19" s="3">
        <v>107.91</v>
      </c>
      <c r="E19" s="3">
        <v>106.9</v>
      </c>
      <c r="F19" s="3">
        <v>107.18</v>
      </c>
      <c r="G19" s="3">
        <v>-0.97</v>
      </c>
      <c r="H19" s="6">
        <v>-0.009</v>
      </c>
      <c r="I19" s="15">
        <v>92836.0</v>
      </c>
      <c r="J19" s="15">
        <v>232379.0</v>
      </c>
    </row>
    <row r="20">
      <c r="A20" s="8">
        <v>108.6</v>
      </c>
      <c r="B20" s="5">
        <f t="shared" si="1"/>
        <v>41709</v>
      </c>
      <c r="C20" s="3">
        <v>107.01</v>
      </c>
      <c r="D20" s="3">
        <v>107.71</v>
      </c>
      <c r="E20" s="3">
        <v>106.95</v>
      </c>
      <c r="F20" s="3">
        <v>107.51</v>
      </c>
      <c r="G20" s="3">
        <v>0.33</v>
      </c>
      <c r="H20" s="3">
        <v>0.0031</v>
      </c>
      <c r="I20" s="15">
        <v>114259.0</v>
      </c>
      <c r="J20" s="15">
        <v>245105.0</v>
      </c>
    </row>
    <row r="21">
      <c r="A21" s="8">
        <v>108.66</v>
      </c>
      <c r="B21" s="5">
        <f t="shared" si="1"/>
        <v>41710</v>
      </c>
      <c r="C21" s="3">
        <v>107.32</v>
      </c>
      <c r="D21" s="3">
        <v>107.48</v>
      </c>
      <c r="E21" s="3">
        <v>106.57</v>
      </c>
      <c r="F21" s="3">
        <v>107.03</v>
      </c>
      <c r="G21" s="3">
        <v>-0.48</v>
      </c>
      <c r="H21" s="6">
        <v>-0.0045</v>
      </c>
      <c r="I21" s="15">
        <v>172471.0</v>
      </c>
      <c r="J21" s="15">
        <v>253116.0</v>
      </c>
    </row>
    <row r="22">
      <c r="A22" s="8">
        <v>108.04</v>
      </c>
      <c r="B22" s="5">
        <f t="shared" si="1"/>
        <v>41711</v>
      </c>
      <c r="C22" s="3">
        <v>107.22</v>
      </c>
      <c r="D22" s="3">
        <v>107.44</v>
      </c>
      <c r="E22" s="3">
        <v>106.22</v>
      </c>
      <c r="F22" s="3">
        <v>106.68</v>
      </c>
      <c r="G22" s="3">
        <v>-0.35</v>
      </c>
      <c r="H22" s="6">
        <v>-0.0033</v>
      </c>
      <c r="I22" s="15">
        <v>134342.0</v>
      </c>
      <c r="J22" s="15">
        <v>263676.0</v>
      </c>
    </row>
    <row r="23">
      <c r="A23" s="8">
        <v>108.54</v>
      </c>
      <c r="B23" s="5">
        <f t="shared" si="1"/>
        <v>41712</v>
      </c>
      <c r="C23" s="3">
        <v>106.6</v>
      </c>
      <c r="D23" s="3">
        <v>108.18</v>
      </c>
      <c r="E23" s="3">
        <v>106.51</v>
      </c>
      <c r="F23" s="3">
        <v>107.93</v>
      </c>
      <c r="G23" s="3">
        <v>1.25</v>
      </c>
      <c r="H23" s="3">
        <v>0.011699999999999999</v>
      </c>
      <c r="I23" s="15">
        <v>139012.0</v>
      </c>
      <c r="J23" s="15">
        <v>274330.0</v>
      </c>
    </row>
    <row r="24">
      <c r="A24" s="9">
        <f>+0.15</f>
        <v>0.15</v>
      </c>
      <c r="B24" s="5">
        <f t="shared" si="1"/>
        <v>41715</v>
      </c>
      <c r="C24" s="3">
        <v>108.19</v>
      </c>
      <c r="D24" s="3">
        <v>108.28</v>
      </c>
      <c r="E24" s="3">
        <v>105.92</v>
      </c>
      <c r="F24" s="3">
        <v>105.99</v>
      </c>
      <c r="G24" s="3">
        <v>-1.94</v>
      </c>
      <c r="H24" s="6">
        <v>-0.018</v>
      </c>
      <c r="I24" s="15">
        <v>102873.0</v>
      </c>
      <c r="J24" s="15">
        <v>269873.0</v>
      </c>
    </row>
    <row r="25">
      <c r="A25" s="9">
        <f>+0.14%</f>
        <v>0.0014</v>
      </c>
      <c r="B25" s="5">
        <f t="shared" si="1"/>
        <v>41716</v>
      </c>
      <c r="C25" s="3">
        <v>106.15</v>
      </c>
      <c r="D25" s="3">
        <v>106.59</v>
      </c>
      <c r="E25" s="3">
        <v>105.62</v>
      </c>
      <c r="F25" s="3">
        <v>106.54</v>
      </c>
      <c r="G25" s="3">
        <v>0.55</v>
      </c>
      <c r="H25" s="3">
        <v>0.0052</v>
      </c>
      <c r="I25" s="15">
        <v>106869.0</v>
      </c>
      <c r="J25" s="15">
        <v>264863.0</v>
      </c>
    </row>
    <row r="26">
      <c r="A26" s="16">
        <v>13744.0</v>
      </c>
      <c r="B26" s="5">
        <f t="shared" si="1"/>
        <v>41717</v>
      </c>
      <c r="C26" s="3">
        <v>106.34</v>
      </c>
      <c r="D26" s="3">
        <v>106.6</v>
      </c>
      <c r="E26" s="3">
        <v>105.51</v>
      </c>
      <c r="F26" s="3">
        <v>105.67</v>
      </c>
      <c r="G26" s="3">
        <v>-0.87</v>
      </c>
      <c r="H26" s="6">
        <v>-0.0082</v>
      </c>
      <c r="I26" s="15">
        <v>133388.0</v>
      </c>
      <c r="J26" s="15">
        <v>263473.0</v>
      </c>
    </row>
    <row r="27">
      <c r="A27" s="16">
        <v>156264.0</v>
      </c>
      <c r="B27" s="5">
        <f t="shared" si="1"/>
        <v>41718</v>
      </c>
      <c r="C27" s="3">
        <v>105.64</v>
      </c>
      <c r="D27" s="3">
        <v>106.57</v>
      </c>
      <c r="E27" s="3">
        <v>105.26</v>
      </c>
      <c r="F27" s="3">
        <v>106.24</v>
      </c>
      <c r="G27" s="3">
        <v>0.57</v>
      </c>
      <c r="H27" s="3">
        <v>0.0054</v>
      </c>
      <c r="I27" s="15">
        <v>133736.0</v>
      </c>
      <c r="J27" s="15">
        <v>261422.0</v>
      </c>
    </row>
    <row r="28">
      <c r="A28" s="7">
        <v>41688.0</v>
      </c>
      <c r="B28" s="5">
        <f t="shared" si="1"/>
        <v>41719</v>
      </c>
      <c r="C28" s="3">
        <v>106.0</v>
      </c>
      <c r="D28" s="3">
        <v>107.52</v>
      </c>
      <c r="E28" s="3">
        <v>105.79</v>
      </c>
      <c r="F28" s="3">
        <v>106.66</v>
      </c>
      <c r="G28" s="3">
        <v>0.42</v>
      </c>
      <c r="H28" s="3">
        <v>0.004</v>
      </c>
      <c r="I28" s="15">
        <v>111342.0</v>
      </c>
      <c r="J28" s="15">
        <v>267234.0</v>
      </c>
    </row>
    <row r="29">
      <c r="A29" s="8">
        <v>108.48</v>
      </c>
      <c r="B29" s="5">
        <f t="shared" si="1"/>
        <v>41722</v>
      </c>
      <c r="C29" s="3">
        <v>106.68</v>
      </c>
      <c r="D29" s="3">
        <v>107.29</v>
      </c>
      <c r="E29" s="3">
        <v>106.2</v>
      </c>
      <c r="F29" s="3">
        <v>106.61</v>
      </c>
      <c r="G29" s="3">
        <v>-0.05</v>
      </c>
      <c r="H29" s="6">
        <v>-5.0E-4</v>
      </c>
      <c r="I29" s="15">
        <v>84056.0</v>
      </c>
      <c r="J29" s="15">
        <v>264021.0</v>
      </c>
    </row>
    <row r="30">
      <c r="A30" s="8">
        <v>109.9</v>
      </c>
      <c r="B30" s="5">
        <f t="shared" si="1"/>
        <v>41723</v>
      </c>
      <c r="C30" s="3">
        <v>106.4</v>
      </c>
      <c r="D30" s="3">
        <v>107.27</v>
      </c>
      <c r="E30" s="3">
        <v>106.24</v>
      </c>
      <c r="F30" s="3">
        <v>106.81</v>
      </c>
      <c r="G30" s="3">
        <v>0.2</v>
      </c>
      <c r="H30" s="3">
        <v>0.0019</v>
      </c>
      <c r="I30" s="15">
        <v>103758.0</v>
      </c>
      <c r="J30" s="15">
        <v>265968.0</v>
      </c>
    </row>
    <row r="31">
      <c r="A31" s="8">
        <v>108.21</v>
      </c>
      <c r="B31" s="5">
        <f t="shared" si="1"/>
        <v>41724</v>
      </c>
      <c r="C31" s="3">
        <v>106.77</v>
      </c>
      <c r="D31" s="3">
        <v>107.19</v>
      </c>
      <c r="E31" s="3">
        <v>106.37</v>
      </c>
      <c r="F31" s="3">
        <v>106.92</v>
      </c>
      <c r="G31" s="3">
        <v>0.11</v>
      </c>
      <c r="H31" s="3">
        <v>0.001</v>
      </c>
      <c r="I31" s="15">
        <v>122872.0</v>
      </c>
      <c r="J31" s="15">
        <v>265987.0</v>
      </c>
    </row>
    <row r="32">
      <c r="A32" s="8">
        <v>109.71</v>
      </c>
      <c r="B32" s="5">
        <f t="shared" si="1"/>
        <v>41725</v>
      </c>
      <c r="C32" s="3">
        <v>106.82</v>
      </c>
      <c r="D32" s="3">
        <v>107.88</v>
      </c>
      <c r="E32" s="3">
        <v>106.66</v>
      </c>
      <c r="F32" s="3">
        <v>107.72</v>
      </c>
      <c r="G32" s="3">
        <v>0.8</v>
      </c>
      <c r="H32" s="3">
        <v>0.0075</v>
      </c>
      <c r="I32" s="15">
        <v>133198.0</v>
      </c>
      <c r="J32" s="15">
        <v>268986.0</v>
      </c>
    </row>
    <row r="33">
      <c r="A33" s="9">
        <f>+1.17</f>
        <v>1.17</v>
      </c>
      <c r="B33" s="5">
        <f t="shared" si="1"/>
        <v>41726</v>
      </c>
      <c r="C33" s="3">
        <v>107.65</v>
      </c>
      <c r="D33" s="3">
        <v>108.25</v>
      </c>
      <c r="E33" s="3">
        <v>107.51</v>
      </c>
      <c r="F33" s="3">
        <v>107.96</v>
      </c>
      <c r="G33" s="3">
        <v>0.24</v>
      </c>
      <c r="H33" s="3">
        <v>0.0022</v>
      </c>
      <c r="I33" s="15">
        <v>89868.0</v>
      </c>
      <c r="J33" s="15">
        <v>269310.0</v>
      </c>
    </row>
    <row r="34">
      <c r="A34" s="9">
        <f>+1.08%</f>
        <v>0.0108</v>
      </c>
      <c r="B34" s="5">
        <f t="shared" si="1"/>
        <v>41729</v>
      </c>
      <c r="C34" s="3">
        <v>107.89</v>
      </c>
      <c r="D34" s="3">
        <v>108.22</v>
      </c>
      <c r="E34" s="3">
        <v>106.96</v>
      </c>
      <c r="F34" s="3">
        <v>107.65</v>
      </c>
      <c r="G34" s="3">
        <v>-0.31</v>
      </c>
      <c r="H34" s="6">
        <v>-0.0029</v>
      </c>
      <c r="I34" s="15">
        <v>88661.0</v>
      </c>
      <c r="J34" s="15">
        <v>269094.0</v>
      </c>
    </row>
    <row r="35">
      <c r="A35" s="16">
        <v>54382.0</v>
      </c>
      <c r="B35" s="5">
        <f t="shared" si="1"/>
        <v>41730</v>
      </c>
      <c r="C35" s="3">
        <v>107.4</v>
      </c>
      <c r="D35" s="3">
        <v>107.7</v>
      </c>
      <c r="E35" s="3">
        <v>105.03</v>
      </c>
      <c r="F35" s="3">
        <v>105.56</v>
      </c>
      <c r="G35" s="3">
        <v>-2.09</v>
      </c>
      <c r="H35" s="6">
        <v>-0.0194</v>
      </c>
      <c r="I35" s="15">
        <v>143212.0</v>
      </c>
      <c r="J35" s="15">
        <v>258046.0</v>
      </c>
    </row>
    <row r="36">
      <c r="A36" s="16">
        <v>161437.0</v>
      </c>
      <c r="B36" s="5">
        <f t="shared" si="1"/>
        <v>41731</v>
      </c>
      <c r="C36" s="3">
        <v>105.26</v>
      </c>
      <c r="D36" s="3">
        <v>105.76</v>
      </c>
      <c r="E36" s="3">
        <v>103.96</v>
      </c>
      <c r="F36" s="3">
        <v>104.77</v>
      </c>
      <c r="G36" s="3">
        <v>-0.79</v>
      </c>
      <c r="H36" s="6">
        <v>-0.0075</v>
      </c>
      <c r="I36" s="15">
        <v>224763.0</v>
      </c>
      <c r="J36" s="15">
        <v>252179.0</v>
      </c>
    </row>
    <row r="37">
      <c r="A37" s="7">
        <v>41689.0</v>
      </c>
      <c r="B37" s="5">
        <f t="shared" si="1"/>
        <v>41732</v>
      </c>
      <c r="C37" s="3">
        <v>104.59</v>
      </c>
      <c r="D37" s="3">
        <v>106.24</v>
      </c>
      <c r="E37" s="3">
        <v>104.41</v>
      </c>
      <c r="F37" s="3">
        <v>106.09</v>
      </c>
      <c r="G37" s="3">
        <v>1.32</v>
      </c>
      <c r="H37" s="3">
        <v>0.0126</v>
      </c>
      <c r="I37" s="15">
        <v>189494.0</v>
      </c>
      <c r="J37" s="15">
        <v>253572.0</v>
      </c>
    </row>
    <row r="38">
      <c r="A38" s="8">
        <v>109.68</v>
      </c>
      <c r="B38" s="5">
        <f t="shared" si="1"/>
        <v>41733</v>
      </c>
      <c r="C38" s="3">
        <v>106.09</v>
      </c>
      <c r="D38" s="3">
        <v>106.91</v>
      </c>
      <c r="E38" s="3">
        <v>106.04</v>
      </c>
      <c r="F38" s="3">
        <v>106.63</v>
      </c>
      <c r="G38" s="3">
        <v>0.54</v>
      </c>
      <c r="H38" s="3">
        <v>0.0051</v>
      </c>
      <c r="I38" s="15">
        <v>162734.0</v>
      </c>
      <c r="J38" s="15">
        <v>263043.0</v>
      </c>
    </row>
    <row r="39">
      <c r="A39" s="8">
        <v>110.06</v>
      </c>
      <c r="B39" s="5">
        <f t="shared" si="1"/>
        <v>41736</v>
      </c>
      <c r="C39" s="3">
        <v>106.3</v>
      </c>
      <c r="D39" s="3">
        <v>106.6</v>
      </c>
      <c r="E39" s="3">
        <v>105.12</v>
      </c>
      <c r="F39" s="3">
        <v>105.82</v>
      </c>
      <c r="G39" s="3">
        <v>-0.81</v>
      </c>
      <c r="H39" s="6">
        <v>-0.0076</v>
      </c>
      <c r="I39" s="15">
        <v>198756.0</v>
      </c>
      <c r="J39" s="15">
        <v>276522.0</v>
      </c>
    </row>
    <row r="40">
      <c r="A40" s="8">
        <v>109.26</v>
      </c>
      <c r="B40" s="5">
        <f t="shared" si="1"/>
        <v>41737</v>
      </c>
      <c r="C40" s="3">
        <v>105.99</v>
      </c>
      <c r="D40" s="3">
        <v>107.8</v>
      </c>
      <c r="E40" s="3">
        <v>105.8</v>
      </c>
      <c r="F40" s="3">
        <v>107.62</v>
      </c>
      <c r="G40" s="3">
        <v>1.8</v>
      </c>
      <c r="H40" s="3">
        <v>0.017</v>
      </c>
      <c r="I40" s="15">
        <v>211635.0</v>
      </c>
      <c r="J40" s="15">
        <v>281759.0</v>
      </c>
    </row>
    <row r="41">
      <c r="A41" s="8">
        <v>109.73</v>
      </c>
      <c r="B41" s="5">
        <f t="shared" si="1"/>
        <v>41738</v>
      </c>
      <c r="C41" s="3">
        <v>107.54</v>
      </c>
      <c r="D41" s="3">
        <v>108.12</v>
      </c>
      <c r="E41" s="3">
        <v>107.1</v>
      </c>
      <c r="F41" s="3">
        <v>107.95</v>
      </c>
      <c r="G41" s="3">
        <v>0.33</v>
      </c>
      <c r="H41" s="3">
        <v>0.0031</v>
      </c>
      <c r="I41" s="15">
        <v>181647.0</v>
      </c>
      <c r="J41" s="15">
        <v>274458.0</v>
      </c>
    </row>
    <row r="42">
      <c r="A42" s="9">
        <f>+0.02</f>
        <v>0.02</v>
      </c>
      <c r="B42" s="5">
        <f t="shared" si="1"/>
        <v>41739</v>
      </c>
      <c r="C42" s="3">
        <v>107.75</v>
      </c>
      <c r="D42" s="3">
        <v>107.91</v>
      </c>
      <c r="E42" s="3">
        <v>107.33</v>
      </c>
      <c r="F42" s="3">
        <v>107.52</v>
      </c>
      <c r="G42" s="3">
        <v>-0.43</v>
      </c>
      <c r="H42" s="6">
        <v>-0.004</v>
      </c>
      <c r="I42" s="15">
        <v>159110.0</v>
      </c>
      <c r="J42" s="15">
        <v>280156.0</v>
      </c>
    </row>
    <row r="43">
      <c r="A43" s="9">
        <f>+0.02%</f>
        <v>0.0002</v>
      </c>
      <c r="B43" s="5">
        <f t="shared" si="1"/>
        <v>41740</v>
      </c>
      <c r="C43" s="3">
        <v>107.45</v>
      </c>
      <c r="D43" s="3">
        <v>107.92</v>
      </c>
      <c r="E43" s="3">
        <v>107.06</v>
      </c>
      <c r="F43" s="3">
        <v>107.4</v>
      </c>
      <c r="G43" s="3">
        <v>-0.12</v>
      </c>
      <c r="H43" s="6">
        <v>-0.0011</v>
      </c>
      <c r="I43" s="15">
        <v>185294.0</v>
      </c>
      <c r="J43" s="15">
        <v>292976.0</v>
      </c>
    </row>
    <row r="44">
      <c r="A44" s="16">
        <v>68665.0</v>
      </c>
      <c r="B44" s="5">
        <f t="shared" si="1"/>
        <v>41743</v>
      </c>
      <c r="C44" s="3">
        <v>107.23</v>
      </c>
      <c r="D44" s="3">
        <v>109.14</v>
      </c>
      <c r="E44" s="3">
        <v>107.23</v>
      </c>
      <c r="F44" s="3">
        <v>109.07</v>
      </c>
      <c r="G44" s="3">
        <v>1.67</v>
      </c>
      <c r="H44" s="3">
        <v>0.0155</v>
      </c>
      <c r="I44" s="15">
        <v>291139.0</v>
      </c>
      <c r="J44" s="15">
        <v>307265.0</v>
      </c>
    </row>
    <row r="45">
      <c r="A45" s="16">
        <v>165284.0</v>
      </c>
      <c r="B45" s="5">
        <f t="shared" si="1"/>
        <v>41744</v>
      </c>
      <c r="C45" s="3">
        <v>108.83</v>
      </c>
      <c r="D45" s="3">
        <v>109.75</v>
      </c>
      <c r="E45" s="3">
        <v>108.33</v>
      </c>
      <c r="F45" s="3">
        <v>109.36</v>
      </c>
      <c r="G45" s="3">
        <v>0.29</v>
      </c>
      <c r="H45" s="3">
        <v>0.0027</v>
      </c>
      <c r="I45" s="15">
        <v>234241.0</v>
      </c>
      <c r="J45" s="15">
        <v>312566.0</v>
      </c>
    </row>
    <row r="46">
      <c r="A46" s="7">
        <v>41690.0</v>
      </c>
      <c r="B46" s="5">
        <f t="shared" si="1"/>
        <v>41745</v>
      </c>
      <c r="C46" s="3">
        <v>109.43</v>
      </c>
      <c r="D46" s="3">
        <v>110.36</v>
      </c>
      <c r="E46" s="3">
        <v>109.0</v>
      </c>
      <c r="F46" s="3">
        <v>109.6</v>
      </c>
      <c r="G46" s="3">
        <v>0.24</v>
      </c>
      <c r="H46" s="3">
        <v>0.0022</v>
      </c>
      <c r="I46" s="15">
        <v>229357.0</v>
      </c>
      <c r="J46" s="15">
        <v>318082.0</v>
      </c>
    </row>
    <row r="47">
      <c r="A47" s="8">
        <v>109.62</v>
      </c>
      <c r="B47" s="5">
        <f t="shared" si="1"/>
        <v>41746</v>
      </c>
      <c r="C47" s="3">
        <v>109.6</v>
      </c>
      <c r="D47" s="3">
        <v>110.19</v>
      </c>
      <c r="E47" s="3">
        <v>109.08</v>
      </c>
      <c r="F47" s="3">
        <v>109.53</v>
      </c>
      <c r="G47" s="3">
        <v>-0.07</v>
      </c>
      <c r="H47" s="6">
        <v>-6.0E-4</v>
      </c>
      <c r="I47" s="15">
        <v>163987.0</v>
      </c>
      <c r="J47" s="15">
        <v>313600.0</v>
      </c>
    </row>
    <row r="48">
      <c r="A48" s="8">
        <v>109.82</v>
      </c>
      <c r="B48" s="5">
        <f t="shared" si="1"/>
        <v>41750</v>
      </c>
      <c r="C48" s="3">
        <v>109.76</v>
      </c>
      <c r="D48" s="3">
        <v>110.05</v>
      </c>
      <c r="E48" s="3">
        <v>108.89</v>
      </c>
      <c r="F48" s="3">
        <v>109.95</v>
      </c>
      <c r="G48" s="3">
        <v>0.42</v>
      </c>
      <c r="H48" s="3">
        <v>0.0038</v>
      </c>
      <c r="I48" s="15">
        <v>71867.0</v>
      </c>
      <c r="J48" s="15">
        <v>311128.0</v>
      </c>
    </row>
    <row r="49">
      <c r="A49" s="8">
        <v>108.9</v>
      </c>
      <c r="B49" s="5">
        <f t="shared" si="1"/>
        <v>41751</v>
      </c>
      <c r="C49" s="3">
        <v>109.94</v>
      </c>
      <c r="D49" s="3">
        <v>109.99</v>
      </c>
      <c r="E49" s="3">
        <v>108.53</v>
      </c>
      <c r="F49" s="3">
        <v>109.27</v>
      </c>
      <c r="G49" s="3">
        <v>-0.68</v>
      </c>
      <c r="H49" s="6">
        <v>-0.0062</v>
      </c>
      <c r="I49" s="15">
        <v>201105.0</v>
      </c>
      <c r="J49" s="15">
        <v>302607.0</v>
      </c>
    </row>
    <row r="50">
      <c r="A50" s="8">
        <v>109.61</v>
      </c>
      <c r="B50" s="5">
        <f t="shared" si="1"/>
        <v>41752</v>
      </c>
      <c r="C50" s="3">
        <v>109.5</v>
      </c>
      <c r="D50" s="3">
        <v>109.54</v>
      </c>
      <c r="E50" s="3">
        <v>108.6</v>
      </c>
      <c r="F50" s="3">
        <v>109.11</v>
      </c>
      <c r="G50" s="3">
        <v>-0.16</v>
      </c>
      <c r="H50" s="6">
        <v>-0.0015</v>
      </c>
      <c r="I50" s="15">
        <v>181744.0</v>
      </c>
      <c r="J50" s="15">
        <v>290900.0</v>
      </c>
    </row>
    <row r="51">
      <c r="A51" s="11">
        <v>-0.12</v>
      </c>
      <c r="B51" s="5">
        <f t="shared" si="1"/>
        <v>41753</v>
      </c>
      <c r="C51" s="3">
        <v>109.22</v>
      </c>
      <c r="D51" s="3">
        <v>110.65</v>
      </c>
      <c r="E51" s="3">
        <v>109.07</v>
      </c>
      <c r="F51" s="3">
        <v>110.33</v>
      </c>
      <c r="G51" s="3">
        <v>1.22</v>
      </c>
      <c r="H51" s="3">
        <v>0.011200000000000002</v>
      </c>
      <c r="I51" s="15">
        <v>215429.0</v>
      </c>
      <c r="J51" s="15">
        <v>295137.0</v>
      </c>
    </row>
    <row r="52">
      <c r="A52" s="12">
        <v>-0.0011</v>
      </c>
      <c r="B52" s="5">
        <f t="shared" si="1"/>
        <v>41754</v>
      </c>
      <c r="C52" s="3">
        <v>110.33</v>
      </c>
      <c r="D52" s="3">
        <v>110.63</v>
      </c>
      <c r="E52" s="3">
        <v>109.25</v>
      </c>
      <c r="F52" s="3">
        <v>109.58</v>
      </c>
      <c r="G52" s="3">
        <v>-0.75</v>
      </c>
      <c r="H52" s="6">
        <v>-0.0068</v>
      </c>
      <c r="I52" s="15">
        <v>216211.0</v>
      </c>
      <c r="J52" s="15">
        <v>283336.0</v>
      </c>
    </row>
    <row r="53">
      <c r="A53" s="17">
        <v>50954.0</v>
      </c>
      <c r="B53" s="5">
        <f t="shared" si="1"/>
        <v>41757</v>
      </c>
      <c r="C53" s="3">
        <v>109.5</v>
      </c>
      <c r="D53" s="3">
        <v>110.2</v>
      </c>
      <c r="E53" s="3">
        <v>107.86</v>
      </c>
      <c r="F53" s="3">
        <v>108.12</v>
      </c>
      <c r="G53" s="3">
        <v>-1.46</v>
      </c>
      <c r="H53" s="6">
        <v>-0.0133</v>
      </c>
      <c r="I53" s="15">
        <v>246467.0</v>
      </c>
      <c r="J53" s="15">
        <v>261017.0</v>
      </c>
    </row>
    <row r="54">
      <c r="A54" s="17">
        <v>168040.0</v>
      </c>
      <c r="B54" s="5">
        <f t="shared" si="1"/>
        <v>41758</v>
      </c>
      <c r="C54" s="3">
        <v>108.13</v>
      </c>
      <c r="D54" s="3">
        <v>109.37</v>
      </c>
      <c r="E54" s="3">
        <v>108.0</v>
      </c>
      <c r="F54" s="3">
        <v>108.98</v>
      </c>
      <c r="G54" s="3">
        <v>0.86</v>
      </c>
      <c r="H54" s="3">
        <v>0.008</v>
      </c>
      <c r="I54" s="15">
        <v>206500.0</v>
      </c>
      <c r="J54" s="15">
        <v>254507.0</v>
      </c>
    </row>
    <row r="55">
      <c r="A55" s="7">
        <v>41691.0</v>
      </c>
      <c r="B55" s="5">
        <f t="shared" si="1"/>
        <v>41759</v>
      </c>
      <c r="C55" s="3">
        <v>108.8</v>
      </c>
      <c r="D55" s="3">
        <v>108.8</v>
      </c>
      <c r="E55" s="3">
        <v>107.55</v>
      </c>
      <c r="F55" s="3">
        <v>108.07</v>
      </c>
      <c r="G55" s="3">
        <v>-0.91</v>
      </c>
      <c r="H55" s="6">
        <v>-0.0084</v>
      </c>
      <c r="I55" s="15">
        <v>213559.0</v>
      </c>
      <c r="J55" s="15">
        <v>240526.0</v>
      </c>
    </row>
    <row r="56">
      <c r="A56" s="8">
        <v>109.77</v>
      </c>
      <c r="B56" s="5">
        <f t="shared" si="1"/>
        <v>41760</v>
      </c>
      <c r="C56" s="3">
        <v>108.08</v>
      </c>
      <c r="D56" s="3">
        <v>108.12</v>
      </c>
      <c r="E56" s="3">
        <v>106.85</v>
      </c>
      <c r="F56" s="3">
        <v>107.76</v>
      </c>
      <c r="G56" s="3">
        <v>-0.31</v>
      </c>
      <c r="H56" s="6">
        <v>-0.0029</v>
      </c>
      <c r="I56" s="15">
        <v>186877.0</v>
      </c>
      <c r="J56" s="15">
        <v>226297.0</v>
      </c>
    </row>
    <row r="57">
      <c r="A57" s="8">
        <v>109.77</v>
      </c>
      <c r="B57" s="5">
        <f t="shared" si="1"/>
        <v>41761</v>
      </c>
      <c r="C57" s="3">
        <v>107.72</v>
      </c>
      <c r="D57" s="3">
        <v>108.99</v>
      </c>
      <c r="E57" s="3">
        <v>107.6</v>
      </c>
      <c r="F57" s="3">
        <v>108.59</v>
      </c>
      <c r="G57" s="3">
        <v>0.83</v>
      </c>
      <c r="H57" s="3">
        <v>0.0077</v>
      </c>
      <c r="I57" s="15">
        <v>215151.0</v>
      </c>
      <c r="J57" s="15">
        <v>224686.0</v>
      </c>
    </row>
    <row r="58">
      <c r="A58" s="8">
        <v>108.63</v>
      </c>
      <c r="B58" s="5">
        <f t="shared" si="1"/>
        <v>41764</v>
      </c>
      <c r="C58" s="3">
        <v>108.92</v>
      </c>
      <c r="D58" s="3">
        <v>108.92</v>
      </c>
      <c r="E58" s="3">
        <v>107.05</v>
      </c>
      <c r="F58" s="3">
        <v>107.72</v>
      </c>
      <c r="G58" s="3">
        <v>-0.87</v>
      </c>
      <c r="H58" s="6">
        <v>-0.008</v>
      </c>
      <c r="I58" s="15">
        <v>139534.0</v>
      </c>
      <c r="J58" s="15">
        <v>208253.0</v>
      </c>
    </row>
    <row r="59">
      <c r="A59" s="8">
        <v>109.08</v>
      </c>
      <c r="B59" s="5">
        <f t="shared" si="1"/>
        <v>41765</v>
      </c>
      <c r="C59" s="3">
        <v>107.53</v>
      </c>
      <c r="D59" s="3">
        <v>108.21</v>
      </c>
      <c r="E59" s="3">
        <v>106.97</v>
      </c>
      <c r="F59" s="3">
        <v>107.06</v>
      </c>
      <c r="G59" s="3">
        <v>-0.66</v>
      </c>
      <c r="H59" s="6">
        <v>-0.0061</v>
      </c>
      <c r="I59" s="15">
        <v>194542.0</v>
      </c>
      <c r="J59" s="15">
        <v>196291.0</v>
      </c>
    </row>
    <row r="60">
      <c r="A60" s="11">
        <v>-0.53</v>
      </c>
      <c r="B60" s="5">
        <f t="shared" si="1"/>
        <v>41766</v>
      </c>
      <c r="C60" s="3">
        <v>107.17</v>
      </c>
      <c r="D60" s="3">
        <v>108.25</v>
      </c>
      <c r="E60" s="3">
        <v>106.96</v>
      </c>
      <c r="F60" s="3">
        <v>108.13</v>
      </c>
      <c r="G60" s="3">
        <v>1.07</v>
      </c>
      <c r="H60" s="3">
        <v>0.01</v>
      </c>
      <c r="I60" s="15">
        <v>217143.0</v>
      </c>
      <c r="J60" s="15">
        <v>173117.0</v>
      </c>
    </row>
    <row r="61">
      <c r="A61" s="12">
        <v>-0.0048</v>
      </c>
      <c r="B61" s="5">
        <f t="shared" si="1"/>
        <v>41767</v>
      </c>
      <c r="C61" s="3">
        <v>108.07</v>
      </c>
      <c r="D61" s="3">
        <v>108.15</v>
      </c>
      <c r="E61" s="3">
        <v>107.38</v>
      </c>
      <c r="F61" s="3">
        <v>108.04</v>
      </c>
      <c r="G61" s="3">
        <v>-0.09</v>
      </c>
      <c r="H61" s="6">
        <v>-8.0E-4</v>
      </c>
      <c r="I61" s="15">
        <v>163879.0</v>
      </c>
      <c r="J61" s="15">
        <v>160065.0</v>
      </c>
    </row>
    <row r="62">
      <c r="A62" s="17">
        <v>57078.0</v>
      </c>
      <c r="B62" s="5">
        <f t="shared" si="1"/>
        <v>41768</v>
      </c>
      <c r="C62" s="3">
        <v>108.08</v>
      </c>
      <c r="D62" s="3">
        <v>109.02</v>
      </c>
      <c r="E62" s="3">
        <v>107.64</v>
      </c>
      <c r="F62" s="3">
        <v>107.89</v>
      </c>
      <c r="G62" s="3">
        <v>-0.15</v>
      </c>
      <c r="H62" s="6">
        <v>-0.0014</v>
      </c>
      <c r="I62" s="15">
        <v>179226.0</v>
      </c>
      <c r="J62" s="15">
        <v>144292.0</v>
      </c>
    </row>
    <row r="63">
      <c r="A63" s="17">
        <v>166115.0</v>
      </c>
      <c r="B63" s="5">
        <f t="shared" si="1"/>
        <v>41771</v>
      </c>
      <c r="C63" s="3">
        <v>107.94</v>
      </c>
      <c r="D63" s="3">
        <v>108.77</v>
      </c>
      <c r="E63" s="3">
        <v>107.94</v>
      </c>
      <c r="F63" s="3">
        <v>108.41</v>
      </c>
      <c r="G63" s="3">
        <v>0.52</v>
      </c>
      <c r="H63" s="3">
        <v>0.0048</v>
      </c>
      <c r="I63" s="15">
        <v>145648.0</v>
      </c>
      <c r="J63" s="15">
        <v>108369.0</v>
      </c>
    </row>
    <row r="64">
      <c r="A64" s="7">
        <v>41694.0</v>
      </c>
      <c r="B64" s="5">
        <f t="shared" si="1"/>
        <v>41772</v>
      </c>
      <c r="C64" s="3">
        <v>108.37</v>
      </c>
      <c r="D64" s="3">
        <v>109.46</v>
      </c>
      <c r="E64" s="3">
        <v>108.05</v>
      </c>
      <c r="F64" s="3">
        <v>109.24</v>
      </c>
      <c r="G64" s="3">
        <v>0.83</v>
      </c>
      <c r="H64" s="3">
        <v>0.0077</v>
      </c>
      <c r="I64" s="15">
        <v>130635.0</v>
      </c>
      <c r="J64" s="15">
        <v>82235.0</v>
      </c>
    </row>
    <row r="65">
      <c r="A65" s="8">
        <v>109.2</v>
      </c>
      <c r="B65" s="5">
        <f t="shared" si="1"/>
        <v>41773</v>
      </c>
      <c r="C65" s="3">
        <v>109.39</v>
      </c>
      <c r="D65" s="3">
        <v>110.41</v>
      </c>
      <c r="E65" s="3">
        <v>109.32</v>
      </c>
      <c r="F65" s="3">
        <v>110.19</v>
      </c>
      <c r="G65" s="3">
        <v>0.95</v>
      </c>
      <c r="H65" s="3">
        <v>0.0087</v>
      </c>
      <c r="I65" s="15">
        <v>115257.0</v>
      </c>
      <c r="J65" s="15">
        <v>38152.0</v>
      </c>
    </row>
    <row r="66">
      <c r="A66" s="8">
        <v>109.88</v>
      </c>
      <c r="B66" s="5">
        <f t="shared" si="1"/>
        <v>41774</v>
      </c>
      <c r="C66" s="3">
        <v>110.21</v>
      </c>
      <c r="D66" s="3">
        <v>110.6</v>
      </c>
      <c r="E66" s="3">
        <v>109.75</v>
      </c>
      <c r="F66" s="3">
        <v>110.44</v>
      </c>
      <c r="G66" s="3">
        <v>0.25</v>
      </c>
      <c r="H66" s="3">
        <v>0.0023</v>
      </c>
      <c r="I66" s="15">
        <v>20368.0</v>
      </c>
      <c r="J66" s="3">
        <v>0.0</v>
      </c>
    </row>
    <row r="67">
      <c r="A67" s="8">
        <v>108.65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109.76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+0.68</f>
        <v>0.68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+0.62%</f>
        <v>0.0062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90906.0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170479.0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41695.0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109.69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109.7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108.53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108.61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-1.15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-0.0105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107877.0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180042.0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41696.0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108.73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109.06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108.3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108.64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+0.03</f>
        <v>0.03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+0.03%</f>
        <v>0.0003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87329.0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180648.0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41697.0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108.47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108.58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107.85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108.23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-0.41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-0.0038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130757.0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183633.0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41698.0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108.02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108.53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107.68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108.31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+0.08</f>
        <v>0.08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+0.07%</f>
        <v>0.0007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78431.0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190100.0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41701.0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108.6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111.42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108.5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110.42</v>
      </c>
      <c r="B113" s="3" t="str">
        <f t="shared" si="1"/>
        <v/>
      </c>
    </row>
    <row r="114">
      <c r="A114" s="9">
        <f>+2.11</f>
        <v>2.11</v>
      </c>
      <c r="B114" s="3" t="str">
        <f t="shared" si="1"/>
        <v>#REF!</v>
      </c>
    </row>
    <row r="115">
      <c r="A115" s="9">
        <f>+1.95%</f>
        <v>0.0195</v>
      </c>
      <c r="B115" s="3" t="str">
        <f t="shared" si="1"/>
        <v>#REF!</v>
      </c>
    </row>
    <row r="116">
      <c r="A116" s="16">
        <v>150396.0</v>
      </c>
      <c r="B116" s="3" t="str">
        <f t="shared" si="1"/>
        <v>#REF!</v>
      </c>
    </row>
    <row r="117">
      <c r="A117" s="16">
        <v>192584.0</v>
      </c>
      <c r="B117" s="3" t="str">
        <f t="shared" si="1"/>
        <v>#REF!</v>
      </c>
    </row>
    <row r="118">
      <c r="A118" s="7">
        <v>41702.0</v>
      </c>
      <c r="B118" s="3" t="str">
        <f t="shared" si="1"/>
        <v>#REF!</v>
      </c>
    </row>
    <row r="119">
      <c r="A119" s="8">
        <v>110.26</v>
      </c>
      <c r="B119" s="3" t="str">
        <f t="shared" si="1"/>
        <v>#REF!</v>
      </c>
    </row>
    <row r="120">
      <c r="A120" s="8">
        <v>110.51</v>
      </c>
      <c r="B120" s="3" t="str">
        <f t="shared" si="1"/>
        <v>#REF!</v>
      </c>
    </row>
    <row r="121">
      <c r="A121" s="8">
        <v>108.29</v>
      </c>
      <c r="B121" s="3" t="str">
        <f t="shared" si="1"/>
        <v>#REF!</v>
      </c>
    </row>
    <row r="122">
      <c r="A122" s="8">
        <v>108.53</v>
      </c>
      <c r="B122" s="3" t="str">
        <f t="shared" si="1"/>
        <v>#REF!</v>
      </c>
    </row>
    <row r="123">
      <c r="A123" s="11">
        <v>-1.89</v>
      </c>
      <c r="B123" s="3" t="str">
        <f t="shared" si="1"/>
        <v>#REF!</v>
      </c>
    </row>
    <row r="124">
      <c r="A124" s="12">
        <v>-0.0171</v>
      </c>
      <c r="B124" s="3" t="str">
        <f t="shared" si="1"/>
        <v>#REF!</v>
      </c>
    </row>
    <row r="125">
      <c r="A125" s="17">
        <v>121982.0</v>
      </c>
      <c r="B125" s="3" t="str">
        <f t="shared" si="1"/>
        <v>#REF!</v>
      </c>
    </row>
    <row r="126">
      <c r="A126" s="17">
        <v>193198.0</v>
      </c>
      <c r="B126" s="3" t="str">
        <f t="shared" si="1"/>
        <v>#REF!</v>
      </c>
    </row>
    <row r="127">
      <c r="A127" s="7">
        <v>41703.0</v>
      </c>
      <c r="B127" s="3" t="str">
        <f t="shared" si="1"/>
        <v>#REF!</v>
      </c>
    </row>
    <row r="128">
      <c r="A128" s="8">
        <v>108.31</v>
      </c>
      <c r="B128" s="3" t="str">
        <f t="shared" si="1"/>
        <v>#REF!</v>
      </c>
    </row>
    <row r="129">
      <c r="A129" s="8">
        <v>108.6</v>
      </c>
      <c r="B129" s="3" t="str">
        <f t="shared" si="1"/>
        <v>#REF!</v>
      </c>
    </row>
    <row r="130">
      <c r="A130" s="8">
        <v>106.76</v>
      </c>
      <c r="B130" s="3" t="str">
        <f t="shared" si="1"/>
        <v>#REF!</v>
      </c>
    </row>
    <row r="131">
      <c r="A131" s="8">
        <v>106.96</v>
      </c>
      <c r="B131" s="3" t="str">
        <f t="shared" si="1"/>
        <v>#REF!</v>
      </c>
    </row>
    <row r="132">
      <c r="A132" s="11">
        <v>-1.57</v>
      </c>
      <c r="B132" s="3" t="str">
        <f t="shared" si="1"/>
        <v>#REF!</v>
      </c>
    </row>
    <row r="133">
      <c r="A133" s="12">
        <v>-0.0145</v>
      </c>
      <c r="B133" s="3" t="str">
        <f t="shared" si="1"/>
        <v>#REF!</v>
      </c>
    </row>
    <row r="134">
      <c r="A134" s="17">
        <v>112877.0</v>
      </c>
      <c r="B134" s="3" t="str">
        <f t="shared" si="1"/>
        <v>#REF!</v>
      </c>
    </row>
    <row r="135">
      <c r="A135" s="17">
        <v>201456.0</v>
      </c>
      <c r="B135" s="3" t="str">
        <f t="shared" si="1"/>
        <v>#REF!</v>
      </c>
    </row>
    <row r="136">
      <c r="A136" s="7">
        <v>41704.0</v>
      </c>
      <c r="B136" s="3" t="str">
        <f t="shared" si="1"/>
        <v>#REF!</v>
      </c>
    </row>
    <row r="137">
      <c r="A137" s="8">
        <v>106.86</v>
      </c>
      <c r="B137" s="3" t="str">
        <f t="shared" si="1"/>
        <v>#REF!</v>
      </c>
    </row>
    <row r="138">
      <c r="A138" s="8">
        <v>107.63</v>
      </c>
      <c r="B138" s="3" t="str">
        <f t="shared" si="1"/>
        <v>#REF!</v>
      </c>
    </row>
    <row r="139">
      <c r="A139" s="8">
        <v>106.51</v>
      </c>
      <c r="B139" s="3" t="str">
        <f t="shared" si="1"/>
        <v>#REF!</v>
      </c>
    </row>
    <row r="140">
      <c r="A140" s="8">
        <v>107.24</v>
      </c>
      <c r="B140" s="3" t="str">
        <f t="shared" si="1"/>
        <v>#REF!</v>
      </c>
    </row>
    <row r="141">
      <c r="A141" s="9">
        <f>+0.28</f>
        <v>0.28</v>
      </c>
      <c r="B141" s="3" t="str">
        <f t="shared" si="1"/>
        <v>#REF!</v>
      </c>
    </row>
    <row r="142">
      <c r="A142" s="9">
        <f>+0.26%</f>
        <v>0.0026</v>
      </c>
      <c r="B142" s="3" t="str">
        <f t="shared" si="1"/>
        <v>#REF!</v>
      </c>
    </row>
    <row r="143">
      <c r="A143" s="16">
        <v>119844.0</v>
      </c>
      <c r="B143" s="3" t="str">
        <f t="shared" si="1"/>
        <v>#REF!</v>
      </c>
    </row>
    <row r="144">
      <c r="A144" s="16">
        <v>210839.0</v>
      </c>
      <c r="B144" s="3" t="str">
        <f t="shared" si="1"/>
        <v>#REF!</v>
      </c>
    </row>
    <row r="145">
      <c r="A145" s="7">
        <v>41705.0</v>
      </c>
      <c r="B145" s="3" t="str">
        <f t="shared" si="1"/>
        <v>#REF!</v>
      </c>
    </row>
    <row r="146">
      <c r="A146" s="8">
        <v>107.41</v>
      </c>
      <c r="B146" s="3" t="str">
        <f t="shared" si="1"/>
        <v>#REF!</v>
      </c>
    </row>
    <row r="147">
      <c r="A147" s="8">
        <v>108.22</v>
      </c>
      <c r="B147" s="3" t="str">
        <f t="shared" si="1"/>
        <v>#REF!</v>
      </c>
    </row>
    <row r="148">
      <c r="A148" s="8">
        <v>106.96</v>
      </c>
      <c r="B148" s="3" t="str">
        <f t="shared" si="1"/>
        <v>#REF!</v>
      </c>
    </row>
    <row r="149">
      <c r="A149" s="8">
        <v>108.15</v>
      </c>
      <c r="B149" s="3" t="str">
        <f t="shared" si="1"/>
        <v>#REF!</v>
      </c>
    </row>
    <row r="150">
      <c r="A150" s="9">
        <f>+0.91</f>
        <v>0.91</v>
      </c>
      <c r="B150" s="3" t="str">
        <f t="shared" si="1"/>
        <v>#REF!</v>
      </c>
    </row>
    <row r="151">
      <c r="A151" s="9">
        <f>+0.85%</f>
        <v>0.0085</v>
      </c>
      <c r="B151" s="3" t="str">
        <f t="shared" si="1"/>
        <v>#REF!</v>
      </c>
    </row>
    <row r="152">
      <c r="A152" s="16">
        <v>105185.0</v>
      </c>
      <c r="B152" s="3" t="str">
        <f t="shared" si="1"/>
        <v>#REF!</v>
      </c>
    </row>
    <row r="153">
      <c r="A153" s="16">
        <v>220720.0</v>
      </c>
      <c r="B153" s="3" t="str">
        <f t="shared" si="1"/>
        <v>#REF!</v>
      </c>
    </row>
    <row r="154">
      <c r="A154" s="7">
        <v>41708.0</v>
      </c>
      <c r="B154" s="3" t="str">
        <f t="shared" si="1"/>
        <v>#REF!</v>
      </c>
    </row>
    <row r="155">
      <c r="A155" s="8">
        <v>107.91</v>
      </c>
      <c r="B155" s="3" t="str">
        <f t="shared" si="1"/>
        <v>#REF!</v>
      </c>
    </row>
    <row r="156">
      <c r="A156" s="8">
        <v>107.91</v>
      </c>
      <c r="B156" s="3" t="str">
        <f t="shared" si="1"/>
        <v>#REF!</v>
      </c>
    </row>
    <row r="157">
      <c r="A157" s="8">
        <v>106.9</v>
      </c>
      <c r="B157" s="3" t="str">
        <f t="shared" si="1"/>
        <v>#REF!</v>
      </c>
    </row>
    <row r="158">
      <c r="A158" s="8">
        <v>107.18</v>
      </c>
      <c r="B158" s="3" t="str">
        <f t="shared" si="1"/>
        <v>#REF!</v>
      </c>
    </row>
    <row r="159">
      <c r="A159" s="11">
        <v>-0.97</v>
      </c>
      <c r="B159" s="3" t="str">
        <f t="shared" si="1"/>
        <v>#REF!</v>
      </c>
    </row>
    <row r="160">
      <c r="A160" s="12">
        <v>-0.009</v>
      </c>
      <c r="B160" s="3" t="str">
        <f t="shared" si="1"/>
        <v>#REF!</v>
      </c>
    </row>
    <row r="161">
      <c r="A161" s="17">
        <v>92836.0</v>
      </c>
      <c r="B161" s="3" t="str">
        <f t="shared" si="1"/>
        <v>#REF!</v>
      </c>
    </row>
    <row r="162">
      <c r="A162" s="17">
        <v>232379.0</v>
      </c>
      <c r="B162" s="3" t="str">
        <f t="shared" si="1"/>
        <v>#REF!</v>
      </c>
    </row>
    <row r="163">
      <c r="A163" s="7">
        <v>41709.0</v>
      </c>
      <c r="B163" s="3" t="str">
        <f t="shared" si="1"/>
        <v>#REF!</v>
      </c>
    </row>
    <row r="164">
      <c r="A164" s="8">
        <v>107.01</v>
      </c>
      <c r="B164" s="3" t="str">
        <f t="shared" si="1"/>
        <v>#REF!</v>
      </c>
    </row>
    <row r="165">
      <c r="A165" s="8">
        <v>107.71</v>
      </c>
      <c r="B165" s="3" t="str">
        <f t="shared" si="1"/>
        <v>#REF!</v>
      </c>
    </row>
    <row r="166">
      <c r="A166" s="8">
        <v>106.95</v>
      </c>
      <c r="B166" s="3" t="str">
        <f t="shared" si="1"/>
        <v>#REF!</v>
      </c>
    </row>
    <row r="167">
      <c r="A167" s="8">
        <v>107.51</v>
      </c>
      <c r="B167" s="3" t="str">
        <f t="shared" si="1"/>
        <v>#REF!</v>
      </c>
    </row>
    <row r="168">
      <c r="A168" s="9">
        <f>+0.33</f>
        <v>0.33</v>
      </c>
      <c r="B168" s="3" t="str">
        <f t="shared" si="1"/>
        <v>#REF!</v>
      </c>
    </row>
    <row r="169">
      <c r="A169" s="9">
        <f>+0.31%</f>
        <v>0.0031</v>
      </c>
      <c r="B169" s="3" t="str">
        <f t="shared" si="1"/>
        <v>#REF!</v>
      </c>
    </row>
    <row r="170">
      <c r="A170" s="16">
        <v>114259.0</v>
      </c>
      <c r="B170" s="3" t="str">
        <f t="shared" si="1"/>
        <v>#REF!</v>
      </c>
    </row>
    <row r="171">
      <c r="A171" s="16">
        <v>245105.0</v>
      </c>
      <c r="B171" s="3" t="str">
        <f t="shared" si="1"/>
        <v>#REF!</v>
      </c>
    </row>
    <row r="172">
      <c r="A172" s="7">
        <v>41710.0</v>
      </c>
      <c r="B172" s="3" t="str">
        <f t="shared" si="1"/>
        <v>#REF!</v>
      </c>
    </row>
    <row r="173">
      <c r="A173" s="8">
        <v>107.32</v>
      </c>
      <c r="B173" s="3" t="str">
        <f t="shared" si="1"/>
        <v>#REF!</v>
      </c>
    </row>
    <row r="174">
      <c r="A174" s="8">
        <v>107.48</v>
      </c>
      <c r="B174" s="3" t="str">
        <f t="shared" si="1"/>
        <v>#REF!</v>
      </c>
    </row>
    <row r="175">
      <c r="A175" s="8">
        <v>106.57</v>
      </c>
      <c r="B175" s="3" t="str">
        <f t="shared" si="1"/>
        <v>#REF!</v>
      </c>
    </row>
    <row r="176">
      <c r="A176" s="8">
        <v>107.03</v>
      </c>
      <c r="B176" s="3" t="str">
        <f t="shared" si="1"/>
        <v>#REF!</v>
      </c>
    </row>
    <row r="177">
      <c r="A177" s="11">
        <v>-0.48</v>
      </c>
      <c r="B177" s="3" t="str">
        <f t="shared" si="1"/>
        <v>#REF!</v>
      </c>
    </row>
    <row r="178">
      <c r="A178" s="12">
        <v>-0.0045</v>
      </c>
      <c r="B178" s="3" t="str">
        <f t="shared" si="1"/>
        <v>#REF!</v>
      </c>
    </row>
    <row r="179">
      <c r="A179" s="17">
        <v>172471.0</v>
      </c>
      <c r="B179" s="3" t="str">
        <f t="shared" si="1"/>
        <v>#REF!</v>
      </c>
    </row>
    <row r="180">
      <c r="A180" s="17">
        <v>253116.0</v>
      </c>
      <c r="B180" s="3" t="str">
        <f t="shared" si="1"/>
        <v>#REF!</v>
      </c>
    </row>
    <row r="181">
      <c r="A181" s="7">
        <v>41711.0</v>
      </c>
      <c r="B181" s="3" t="str">
        <f t="shared" si="1"/>
        <v>#REF!</v>
      </c>
    </row>
    <row r="182">
      <c r="A182" s="8">
        <v>107.22</v>
      </c>
      <c r="B182" s="3" t="str">
        <f t="shared" si="1"/>
        <v>#REF!</v>
      </c>
    </row>
    <row r="183">
      <c r="A183" s="8">
        <v>107.44</v>
      </c>
      <c r="B183" s="3" t="str">
        <f t="shared" si="1"/>
        <v>#REF!</v>
      </c>
    </row>
    <row r="184">
      <c r="A184" s="8">
        <v>106.22</v>
      </c>
      <c r="B184" s="3" t="str">
        <f t="shared" si="1"/>
        <v>#REF!</v>
      </c>
    </row>
    <row r="185">
      <c r="A185" s="8">
        <v>106.68</v>
      </c>
      <c r="B185" s="3" t="str">
        <f t="shared" si="1"/>
        <v>#REF!</v>
      </c>
    </row>
    <row r="186">
      <c r="A186" s="11">
        <v>-0.35</v>
      </c>
      <c r="B186" s="3" t="str">
        <f t="shared" si="1"/>
        <v>#REF!</v>
      </c>
    </row>
    <row r="187">
      <c r="A187" s="12">
        <v>-0.0033</v>
      </c>
      <c r="B187" s="3" t="str">
        <f t="shared" si="1"/>
        <v>#REF!</v>
      </c>
    </row>
    <row r="188">
      <c r="A188" s="17">
        <v>134342.0</v>
      </c>
      <c r="B188" s="3" t="str">
        <f t="shared" si="1"/>
        <v>#REF!</v>
      </c>
    </row>
    <row r="189">
      <c r="A189" s="17">
        <v>263676.0</v>
      </c>
      <c r="B189" s="3" t="str">
        <f t="shared" si="1"/>
        <v>#REF!</v>
      </c>
    </row>
    <row r="190">
      <c r="A190" s="7">
        <v>41712.0</v>
      </c>
      <c r="B190" s="3" t="str">
        <f t="shared" si="1"/>
        <v>#REF!</v>
      </c>
    </row>
    <row r="191">
      <c r="A191" s="8">
        <v>106.6</v>
      </c>
      <c r="B191" s="3" t="str">
        <f t="shared" si="1"/>
        <v>#REF!</v>
      </c>
    </row>
    <row r="192">
      <c r="A192" s="8">
        <v>108.18</v>
      </c>
      <c r="B192" s="3" t="str">
        <f t="shared" si="1"/>
        <v>#REF!</v>
      </c>
    </row>
    <row r="193">
      <c r="A193" s="8">
        <v>106.51</v>
      </c>
      <c r="B193" s="3" t="str">
        <f t="shared" si="1"/>
        <v>#REF!</v>
      </c>
    </row>
    <row r="194">
      <c r="A194" s="8">
        <v>107.93</v>
      </c>
      <c r="B194" s="3" t="str">
        <f t="shared" si="1"/>
        <v>#REF!</v>
      </c>
    </row>
    <row r="195">
      <c r="A195" s="9">
        <f>+1.25</f>
        <v>1.25</v>
      </c>
      <c r="B195" s="3" t="str">
        <f t="shared" si="1"/>
        <v>#REF!</v>
      </c>
    </row>
    <row r="196">
      <c r="A196" s="9">
        <f>+1.17%</f>
        <v>0.0117</v>
      </c>
      <c r="B196" s="3" t="str">
        <f t="shared" si="1"/>
        <v>#REF!</v>
      </c>
    </row>
    <row r="197">
      <c r="A197" s="16">
        <v>139012.0</v>
      </c>
      <c r="B197" s="3" t="str">
        <f t="shared" si="1"/>
        <v>#REF!</v>
      </c>
    </row>
    <row r="198">
      <c r="A198" s="16">
        <v>274330.0</v>
      </c>
      <c r="B198" s="3" t="str">
        <f t="shared" si="1"/>
        <v>#REF!</v>
      </c>
    </row>
    <row r="199">
      <c r="A199" s="7">
        <v>41715.0</v>
      </c>
      <c r="B199" s="3" t="str">
        <f t="shared" si="1"/>
        <v>#REF!</v>
      </c>
    </row>
    <row r="200">
      <c r="A200" s="8">
        <v>108.19</v>
      </c>
      <c r="B200" s="3" t="str">
        <f t="shared" si="1"/>
        <v>#REF!</v>
      </c>
    </row>
    <row r="201">
      <c r="A201" s="8">
        <v>108.28</v>
      </c>
      <c r="B201" s="3" t="str">
        <f t="shared" si="1"/>
        <v>#REF!</v>
      </c>
    </row>
    <row r="202">
      <c r="A202" s="8">
        <v>105.92</v>
      </c>
      <c r="B202" s="3" t="str">
        <f t="shared" si="1"/>
        <v>#REF!</v>
      </c>
    </row>
    <row r="203">
      <c r="A203" s="8">
        <v>105.99</v>
      </c>
      <c r="B203" s="3" t="str">
        <f t="shared" si="1"/>
        <v>#REF!</v>
      </c>
    </row>
    <row r="204">
      <c r="A204" s="11">
        <v>-1.94</v>
      </c>
      <c r="B204" s="3" t="str">
        <f t="shared" si="1"/>
        <v>#REF!</v>
      </c>
    </row>
    <row r="205">
      <c r="A205" s="12">
        <v>-0.018</v>
      </c>
      <c r="B205" s="3" t="str">
        <f t="shared" si="1"/>
        <v>#REF!</v>
      </c>
    </row>
    <row r="206">
      <c r="A206" s="17">
        <v>102873.0</v>
      </c>
      <c r="B206" s="3" t="str">
        <f t="shared" si="1"/>
        <v>#REF!</v>
      </c>
    </row>
    <row r="207">
      <c r="A207" s="17">
        <v>269873.0</v>
      </c>
      <c r="B207" s="3" t="str">
        <f t="shared" si="1"/>
        <v>#REF!</v>
      </c>
    </row>
    <row r="208">
      <c r="A208" s="7">
        <v>41716.0</v>
      </c>
      <c r="B208" s="3" t="str">
        <f t="shared" si="1"/>
        <v>#REF!</v>
      </c>
    </row>
    <row r="209">
      <c r="A209" s="8">
        <v>106.15</v>
      </c>
      <c r="B209" s="3" t="str">
        <f t="shared" si="1"/>
        <v>#REF!</v>
      </c>
    </row>
    <row r="210">
      <c r="A210" s="8">
        <v>106.59</v>
      </c>
      <c r="B210" s="3" t="str">
        <f t="shared" si="1"/>
        <v>#REF!</v>
      </c>
    </row>
    <row r="211">
      <c r="A211" s="8">
        <v>105.62</v>
      </c>
      <c r="B211" s="3" t="str">
        <f t="shared" si="1"/>
        <v>#REF!</v>
      </c>
    </row>
    <row r="212">
      <c r="A212" s="8">
        <v>106.54</v>
      </c>
      <c r="B212" s="3" t="str">
        <f t="shared" si="1"/>
        <v>#REF!</v>
      </c>
    </row>
    <row r="213">
      <c r="A213" s="9">
        <f>+0.55</f>
        <v>0.55</v>
      </c>
      <c r="B213" s="3" t="str">
        <f t="shared" si="1"/>
        <v>#REF!</v>
      </c>
    </row>
    <row r="214">
      <c r="A214" s="9">
        <f>+0.52%</f>
        <v>0.0052</v>
      </c>
      <c r="B214" s="3" t="str">
        <f t="shared" si="1"/>
        <v>#REF!</v>
      </c>
    </row>
    <row r="215">
      <c r="A215" s="16">
        <v>106869.0</v>
      </c>
      <c r="B215" s="3" t="str">
        <f t="shared" si="1"/>
        <v>#REF!</v>
      </c>
    </row>
    <row r="216">
      <c r="A216" s="16">
        <v>264863.0</v>
      </c>
      <c r="B216" s="3" t="str">
        <f t="shared" si="1"/>
        <v>#REF!</v>
      </c>
    </row>
    <row r="217">
      <c r="A217" s="7">
        <v>41717.0</v>
      </c>
      <c r="B217" s="3" t="str">
        <f t="shared" si="1"/>
        <v>#REF!</v>
      </c>
    </row>
    <row r="218">
      <c r="A218" s="8">
        <v>106.34</v>
      </c>
      <c r="B218" s="3" t="str">
        <f t="shared" si="1"/>
        <v>#REF!</v>
      </c>
    </row>
    <row r="219">
      <c r="A219" s="8">
        <v>106.6</v>
      </c>
      <c r="B219" s="3" t="str">
        <f t="shared" si="1"/>
        <v>#REF!</v>
      </c>
    </row>
    <row r="220">
      <c r="A220" s="8">
        <v>105.51</v>
      </c>
      <c r="B220" s="3" t="str">
        <f t="shared" si="1"/>
        <v>#REF!</v>
      </c>
    </row>
    <row r="221">
      <c r="A221" s="8">
        <v>105.67</v>
      </c>
      <c r="B221" s="3" t="str">
        <f t="shared" si="1"/>
        <v>#REF!</v>
      </c>
    </row>
    <row r="222">
      <c r="A222" s="11">
        <v>-0.87</v>
      </c>
      <c r="B222" s="3" t="str">
        <f t="shared" si="1"/>
        <v>#REF!</v>
      </c>
    </row>
    <row r="223">
      <c r="A223" s="12">
        <v>-0.0082</v>
      </c>
      <c r="B223" s="3" t="str">
        <f t="shared" si="1"/>
        <v>#REF!</v>
      </c>
    </row>
    <row r="224">
      <c r="A224" s="17">
        <v>133388.0</v>
      </c>
      <c r="B224" s="3" t="str">
        <f t="shared" si="1"/>
        <v>#REF!</v>
      </c>
    </row>
    <row r="225">
      <c r="A225" s="17">
        <v>263473.0</v>
      </c>
      <c r="B225" s="3" t="str">
        <f t="shared" si="1"/>
        <v>#REF!</v>
      </c>
    </row>
    <row r="226">
      <c r="A226" s="7">
        <v>41718.0</v>
      </c>
      <c r="B226" s="3" t="str">
        <f t="shared" si="1"/>
        <v>#REF!</v>
      </c>
    </row>
    <row r="227">
      <c r="A227" s="8">
        <v>105.64</v>
      </c>
      <c r="B227" s="3" t="str">
        <f t="shared" si="1"/>
        <v>#REF!</v>
      </c>
    </row>
    <row r="228">
      <c r="A228" s="8">
        <v>106.57</v>
      </c>
      <c r="B228" s="3" t="str">
        <f t="shared" si="1"/>
        <v>#REF!</v>
      </c>
    </row>
    <row r="229">
      <c r="A229" s="8">
        <v>105.26</v>
      </c>
      <c r="B229" s="3" t="str">
        <f t="shared" si="1"/>
        <v>#REF!</v>
      </c>
    </row>
    <row r="230">
      <c r="A230" s="8">
        <v>106.24</v>
      </c>
      <c r="B230" s="3" t="str">
        <f t="shared" si="1"/>
        <v>#REF!</v>
      </c>
    </row>
    <row r="231">
      <c r="A231" s="9">
        <f>+0.57</f>
        <v>0.57</v>
      </c>
      <c r="B231" s="3" t="str">
        <f t="shared" si="1"/>
        <v>#REF!</v>
      </c>
    </row>
    <row r="232">
      <c r="A232" s="9">
        <f>+0.54%</f>
        <v>0.0054</v>
      </c>
      <c r="B232" s="3" t="str">
        <f t="shared" si="1"/>
        <v>#REF!</v>
      </c>
    </row>
    <row r="233">
      <c r="A233" s="16">
        <v>133736.0</v>
      </c>
      <c r="B233" s="3" t="str">
        <f t="shared" si="1"/>
        <v>#REF!</v>
      </c>
    </row>
    <row r="234">
      <c r="A234" s="16">
        <v>261422.0</v>
      </c>
      <c r="B234" s="3" t="str">
        <f t="shared" si="1"/>
        <v>#REF!</v>
      </c>
    </row>
    <row r="235">
      <c r="A235" s="7">
        <v>41719.0</v>
      </c>
      <c r="B235" s="3" t="str">
        <f t="shared" si="1"/>
        <v>#REF!</v>
      </c>
    </row>
    <row r="236">
      <c r="A236" s="8">
        <v>106.0</v>
      </c>
      <c r="B236" s="3" t="str">
        <f t="shared" si="1"/>
        <v>#REF!</v>
      </c>
    </row>
    <row r="237">
      <c r="A237" s="8">
        <v>107.52</v>
      </c>
      <c r="B237" s="3" t="str">
        <f t="shared" si="1"/>
        <v>#REF!</v>
      </c>
    </row>
    <row r="238">
      <c r="A238" s="8">
        <v>105.79</v>
      </c>
      <c r="B238" s="3" t="str">
        <f t="shared" si="1"/>
        <v>#REF!</v>
      </c>
    </row>
    <row r="239">
      <c r="A239" s="8">
        <v>106.66</v>
      </c>
      <c r="B239" s="3" t="str">
        <f t="shared" si="1"/>
        <v>#REF!</v>
      </c>
    </row>
    <row r="240">
      <c r="A240" s="9">
        <f>+0.42</f>
        <v>0.42</v>
      </c>
      <c r="B240" s="3" t="str">
        <f t="shared" si="1"/>
        <v>#REF!</v>
      </c>
    </row>
    <row r="241">
      <c r="A241" s="9">
        <f>+0.4%</f>
        <v>0.004</v>
      </c>
      <c r="B241" s="3" t="str">
        <f t="shared" si="1"/>
        <v>#REF!</v>
      </c>
    </row>
    <row r="242">
      <c r="A242" s="16">
        <v>111342.0</v>
      </c>
      <c r="B242" s="3" t="str">
        <f t="shared" si="1"/>
        <v>#REF!</v>
      </c>
    </row>
    <row r="243">
      <c r="A243" s="16">
        <v>267234.0</v>
      </c>
      <c r="B243" s="3" t="str">
        <f t="shared" si="1"/>
        <v>#REF!</v>
      </c>
    </row>
    <row r="244">
      <c r="A244" s="7">
        <v>41722.0</v>
      </c>
      <c r="B244" s="3" t="str">
        <f t="shared" si="1"/>
        <v>#REF!</v>
      </c>
    </row>
    <row r="245">
      <c r="A245" s="8">
        <v>106.68</v>
      </c>
      <c r="B245" s="3" t="str">
        <f t="shared" si="1"/>
        <v>#REF!</v>
      </c>
    </row>
    <row r="246">
      <c r="A246" s="8">
        <v>107.29</v>
      </c>
      <c r="B246" s="3" t="str">
        <f t="shared" si="1"/>
        <v>#REF!</v>
      </c>
    </row>
    <row r="247">
      <c r="A247" s="8">
        <v>106.2</v>
      </c>
      <c r="B247" s="3" t="str">
        <f t="shared" si="1"/>
        <v>#REF!</v>
      </c>
    </row>
    <row r="248">
      <c r="A248" s="8">
        <v>106.61</v>
      </c>
      <c r="B248" s="3" t="str">
        <f t="shared" si="1"/>
        <v>#REF!</v>
      </c>
    </row>
    <row r="249">
      <c r="A249" s="11">
        <v>-0.05</v>
      </c>
      <c r="B249" s="3" t="str">
        <f t="shared" si="1"/>
        <v>#REF!</v>
      </c>
    </row>
    <row r="250">
      <c r="A250" s="12">
        <v>-5.0E-4</v>
      </c>
      <c r="B250" s="3" t="str">
        <f t="shared" si="1"/>
        <v>#REF!</v>
      </c>
    </row>
    <row r="251">
      <c r="A251" s="17">
        <v>84056.0</v>
      </c>
      <c r="B251" s="3" t="str">
        <f t="shared" si="1"/>
        <v>#REF!</v>
      </c>
    </row>
    <row r="252">
      <c r="A252" s="17">
        <v>264021.0</v>
      </c>
      <c r="B252" s="3" t="str">
        <f t="shared" si="1"/>
        <v>#REF!</v>
      </c>
    </row>
    <row r="253">
      <c r="A253" s="7">
        <v>41723.0</v>
      </c>
      <c r="B253" s="3" t="str">
        <f t="shared" si="1"/>
        <v>#REF!</v>
      </c>
    </row>
    <row r="254">
      <c r="A254" s="8">
        <v>106.4</v>
      </c>
      <c r="B254" s="3" t="str">
        <f t="shared" si="1"/>
        <v>#REF!</v>
      </c>
    </row>
    <row r="255">
      <c r="A255" s="8">
        <v>107.27</v>
      </c>
      <c r="B255" s="3" t="str">
        <f t="shared" si="1"/>
        <v>#REF!</v>
      </c>
    </row>
    <row r="256">
      <c r="A256" s="8">
        <v>106.24</v>
      </c>
      <c r="B256" s="3" t="str">
        <f t="shared" si="1"/>
        <v>#REF!</v>
      </c>
    </row>
    <row r="257">
      <c r="A257" s="8">
        <v>106.81</v>
      </c>
      <c r="B257" s="3" t="str">
        <f t="shared" si="1"/>
        <v>#REF!</v>
      </c>
    </row>
    <row r="258">
      <c r="A258" s="9">
        <f>+0.2</f>
        <v>0.2</v>
      </c>
      <c r="B258" s="3" t="str">
        <f t="shared" si="1"/>
        <v>#REF!</v>
      </c>
    </row>
    <row r="259">
      <c r="A259" s="9">
        <f>+0.19%</f>
        <v>0.0019</v>
      </c>
      <c r="B259" s="3" t="str">
        <f t="shared" si="1"/>
        <v>#REF!</v>
      </c>
    </row>
    <row r="260">
      <c r="A260" s="16">
        <v>103758.0</v>
      </c>
      <c r="B260" s="3" t="str">
        <f t="shared" si="1"/>
        <v>#REF!</v>
      </c>
    </row>
    <row r="261">
      <c r="A261" s="16">
        <v>265968.0</v>
      </c>
      <c r="B261" s="3" t="str">
        <f t="shared" si="1"/>
        <v>#REF!</v>
      </c>
    </row>
    <row r="262">
      <c r="A262" s="7">
        <v>41724.0</v>
      </c>
      <c r="B262" s="3" t="str">
        <f t="shared" si="1"/>
        <v>#REF!</v>
      </c>
    </row>
    <row r="263">
      <c r="A263" s="8">
        <v>106.77</v>
      </c>
      <c r="B263" s="3" t="str">
        <f t="shared" si="1"/>
        <v>#REF!</v>
      </c>
    </row>
    <row r="264">
      <c r="A264" s="8">
        <v>107.19</v>
      </c>
      <c r="B264" s="3" t="str">
        <f t="shared" si="1"/>
        <v>#REF!</v>
      </c>
    </row>
    <row r="265">
      <c r="A265" s="8">
        <v>106.37</v>
      </c>
      <c r="B265" s="3" t="str">
        <f t="shared" si="1"/>
        <v>#REF!</v>
      </c>
    </row>
    <row r="266">
      <c r="A266" s="8">
        <v>106.92</v>
      </c>
      <c r="B266" s="3" t="str">
        <f t="shared" si="1"/>
        <v>#REF!</v>
      </c>
    </row>
    <row r="267">
      <c r="A267" s="9">
        <f>+0.11</f>
        <v>0.11</v>
      </c>
      <c r="B267" s="3" t="str">
        <f t="shared" si="1"/>
        <v>#REF!</v>
      </c>
    </row>
    <row r="268">
      <c r="A268" s="9">
        <f>+0.1%</f>
        <v>0.001</v>
      </c>
      <c r="B268" s="3" t="str">
        <f t="shared" si="1"/>
        <v>#REF!</v>
      </c>
    </row>
    <row r="269">
      <c r="A269" s="16">
        <v>122872.0</v>
      </c>
      <c r="B269" s="3" t="str">
        <f t="shared" si="1"/>
        <v>#REF!</v>
      </c>
    </row>
    <row r="270">
      <c r="A270" s="16">
        <v>265987.0</v>
      </c>
      <c r="B270" s="3" t="str">
        <f t="shared" si="1"/>
        <v>#REF!</v>
      </c>
    </row>
    <row r="271">
      <c r="A271" s="7">
        <v>41725.0</v>
      </c>
      <c r="B271" s="3" t="str">
        <f t="shared" si="1"/>
        <v>#REF!</v>
      </c>
    </row>
    <row r="272">
      <c r="A272" s="8">
        <v>106.82</v>
      </c>
      <c r="B272" s="3" t="str">
        <f t="shared" si="1"/>
        <v>#REF!</v>
      </c>
    </row>
    <row r="273">
      <c r="A273" s="8">
        <v>107.88</v>
      </c>
      <c r="B273" s="3" t="str">
        <f t="shared" si="1"/>
        <v>#REF!</v>
      </c>
    </row>
    <row r="274">
      <c r="A274" s="8">
        <v>106.66</v>
      </c>
      <c r="B274" s="3" t="str">
        <f t="shared" si="1"/>
        <v>#REF!</v>
      </c>
    </row>
    <row r="275">
      <c r="A275" s="8">
        <v>107.72</v>
      </c>
      <c r="B275" s="3" t="str">
        <f t="shared" si="1"/>
        <v>#REF!</v>
      </c>
    </row>
    <row r="276">
      <c r="A276" s="9">
        <f>+0.8</f>
        <v>0.8</v>
      </c>
      <c r="B276" s="3" t="str">
        <f t="shared" si="1"/>
        <v>#REF!</v>
      </c>
    </row>
    <row r="277">
      <c r="A277" s="9">
        <f>+0.75%</f>
        <v>0.0075</v>
      </c>
      <c r="B277" s="3" t="str">
        <f t="shared" si="1"/>
        <v>#REF!</v>
      </c>
    </row>
    <row r="278">
      <c r="A278" s="16">
        <v>133198.0</v>
      </c>
      <c r="B278" s="3" t="str">
        <f t="shared" si="1"/>
        <v>#REF!</v>
      </c>
    </row>
    <row r="279">
      <c r="A279" s="16">
        <v>268986.0</v>
      </c>
      <c r="B279" s="3" t="str">
        <f t="shared" si="1"/>
        <v>#REF!</v>
      </c>
    </row>
    <row r="280">
      <c r="A280" s="7">
        <v>41726.0</v>
      </c>
      <c r="B280" s="3" t="str">
        <f t="shared" si="1"/>
        <v>#REF!</v>
      </c>
    </row>
    <row r="281">
      <c r="A281" s="8">
        <v>107.65</v>
      </c>
      <c r="B281" s="3" t="str">
        <f t="shared" si="1"/>
        <v>#REF!</v>
      </c>
    </row>
    <row r="282">
      <c r="A282" s="8">
        <v>108.25</v>
      </c>
      <c r="B282" s="3" t="str">
        <f t="shared" si="1"/>
        <v>#REF!</v>
      </c>
    </row>
    <row r="283">
      <c r="A283" s="8">
        <v>107.51</v>
      </c>
      <c r="B283" s="3" t="str">
        <f t="shared" si="1"/>
        <v>#REF!</v>
      </c>
    </row>
    <row r="284">
      <c r="A284" s="8">
        <v>107.96</v>
      </c>
      <c r="B284" s="3" t="str">
        <f t="shared" si="1"/>
        <v>#REF!</v>
      </c>
    </row>
    <row r="285">
      <c r="A285" s="9">
        <f>+0.24</f>
        <v>0.24</v>
      </c>
      <c r="B285" s="3" t="str">
        <f t="shared" si="1"/>
        <v>#REF!</v>
      </c>
    </row>
    <row r="286">
      <c r="A286" s="9">
        <f>+0.22%</f>
        <v>0.0022</v>
      </c>
      <c r="B286" s="3" t="str">
        <f t="shared" si="1"/>
        <v>#REF!</v>
      </c>
    </row>
    <row r="287">
      <c r="A287" s="16">
        <v>89868.0</v>
      </c>
      <c r="B287" s="3" t="str">
        <f t="shared" si="1"/>
        <v>#REF!</v>
      </c>
    </row>
    <row r="288">
      <c r="A288" s="16">
        <v>269310.0</v>
      </c>
      <c r="B288" s="3" t="str">
        <f t="shared" si="1"/>
        <v>#REF!</v>
      </c>
    </row>
    <row r="289">
      <c r="A289" s="7">
        <v>41729.0</v>
      </c>
      <c r="B289" s="3" t="str">
        <f t="shared" si="1"/>
        <v>#REF!</v>
      </c>
    </row>
    <row r="290">
      <c r="A290" s="8">
        <v>107.89</v>
      </c>
      <c r="B290" s="3" t="str">
        <f t="shared" si="1"/>
        <v>#REF!</v>
      </c>
    </row>
    <row r="291">
      <c r="A291" s="8">
        <v>108.22</v>
      </c>
      <c r="B291" s="3" t="str">
        <f t="shared" si="1"/>
        <v>#REF!</v>
      </c>
    </row>
    <row r="292">
      <c r="A292" s="8">
        <v>106.96</v>
      </c>
      <c r="B292" s="3" t="str">
        <f t="shared" si="1"/>
        <v>#REF!</v>
      </c>
    </row>
    <row r="293">
      <c r="A293" s="8">
        <v>107.65</v>
      </c>
      <c r="B293" s="3" t="str">
        <f t="shared" si="1"/>
        <v>#REF!</v>
      </c>
    </row>
    <row r="294">
      <c r="A294" s="11">
        <v>-0.31</v>
      </c>
      <c r="B294" s="3" t="str">
        <f t="shared" si="1"/>
        <v>#REF!</v>
      </c>
    </row>
    <row r="295">
      <c r="A295" s="12">
        <v>-0.0029</v>
      </c>
      <c r="B295" s="3" t="str">
        <f t="shared" si="1"/>
        <v>#REF!</v>
      </c>
    </row>
    <row r="296">
      <c r="A296" s="17">
        <v>88661.0</v>
      </c>
      <c r="B296" s="3" t="str">
        <f t="shared" si="1"/>
        <v>#REF!</v>
      </c>
    </row>
    <row r="297">
      <c r="A297" s="17">
        <v>269094.0</v>
      </c>
      <c r="B297" s="3" t="str">
        <f t="shared" si="1"/>
        <v>#REF!</v>
      </c>
    </row>
    <row r="298">
      <c r="A298" s="7">
        <v>41730.0</v>
      </c>
      <c r="B298" s="3" t="str">
        <f t="shared" si="1"/>
        <v>#REF!</v>
      </c>
    </row>
    <row r="299">
      <c r="A299" s="8">
        <v>107.4</v>
      </c>
      <c r="B299" s="3" t="str">
        <f t="shared" si="1"/>
        <v>#REF!</v>
      </c>
    </row>
    <row r="300">
      <c r="A300" s="8">
        <v>107.7</v>
      </c>
      <c r="B300" s="3" t="str">
        <f t="shared" si="1"/>
        <v>#REF!</v>
      </c>
    </row>
    <row r="301">
      <c r="A301" s="8">
        <v>105.03</v>
      </c>
      <c r="B301" s="3" t="str">
        <f t="shared" si="1"/>
        <v>#REF!</v>
      </c>
    </row>
    <row r="302">
      <c r="A302" s="8">
        <v>105.56</v>
      </c>
      <c r="B302" s="3" t="str">
        <f t="shared" si="1"/>
        <v>#REF!</v>
      </c>
    </row>
    <row r="303">
      <c r="A303" s="11">
        <v>-2.09</v>
      </c>
      <c r="B303" s="3" t="str">
        <f t="shared" si="1"/>
        <v>#REF!</v>
      </c>
    </row>
    <row r="304">
      <c r="A304" s="12">
        <v>-0.0194</v>
      </c>
      <c r="B304" s="3" t="str">
        <f t="shared" si="1"/>
        <v>#REF!</v>
      </c>
    </row>
    <row r="305">
      <c r="A305" s="17">
        <v>143212.0</v>
      </c>
      <c r="B305" s="3" t="str">
        <f t="shared" si="1"/>
        <v>#REF!</v>
      </c>
    </row>
    <row r="306">
      <c r="A306" s="17">
        <v>258046.0</v>
      </c>
      <c r="B306" s="3" t="str">
        <f t="shared" si="1"/>
        <v>#REF!</v>
      </c>
    </row>
    <row r="307">
      <c r="A307" s="7">
        <v>41731.0</v>
      </c>
      <c r="B307" s="3" t="str">
        <f t="shared" si="1"/>
        <v>#REF!</v>
      </c>
    </row>
    <row r="308">
      <c r="A308" s="8">
        <v>105.26</v>
      </c>
      <c r="B308" s="3" t="str">
        <f t="shared" si="1"/>
        <v>#REF!</v>
      </c>
    </row>
    <row r="309">
      <c r="A309" s="8">
        <v>105.76</v>
      </c>
      <c r="B309" s="3" t="str">
        <f t="shared" si="1"/>
        <v>#REF!</v>
      </c>
    </row>
    <row r="310">
      <c r="A310" s="8">
        <v>103.96</v>
      </c>
      <c r="B310" s="3" t="str">
        <f t="shared" si="1"/>
        <v>#REF!</v>
      </c>
    </row>
    <row r="311">
      <c r="A311" s="8">
        <v>104.77</v>
      </c>
      <c r="B311" s="3" t="str">
        <f t="shared" si="1"/>
        <v>#REF!</v>
      </c>
    </row>
    <row r="312">
      <c r="A312" s="11">
        <v>-0.79</v>
      </c>
      <c r="B312" s="3" t="str">
        <f t="shared" si="1"/>
        <v>#REF!</v>
      </c>
    </row>
    <row r="313">
      <c r="A313" s="12">
        <v>-0.0075</v>
      </c>
      <c r="B313" s="3" t="str">
        <f t="shared" si="1"/>
        <v>#REF!</v>
      </c>
    </row>
    <row r="314">
      <c r="A314" s="17">
        <v>224763.0</v>
      </c>
      <c r="B314" s="3" t="str">
        <f t="shared" si="1"/>
        <v>#REF!</v>
      </c>
    </row>
    <row r="315">
      <c r="A315" s="17">
        <v>252179.0</v>
      </c>
      <c r="B315" s="3" t="str">
        <f t="shared" si="1"/>
        <v>#REF!</v>
      </c>
    </row>
    <row r="316">
      <c r="A316" s="7">
        <v>41732.0</v>
      </c>
      <c r="B316" s="3" t="str">
        <f t="shared" si="1"/>
        <v>#REF!</v>
      </c>
    </row>
    <row r="317">
      <c r="A317" s="8">
        <v>104.59</v>
      </c>
      <c r="B317" s="3" t="str">
        <f t="shared" si="1"/>
        <v>#REF!</v>
      </c>
    </row>
    <row r="318">
      <c r="A318" s="8">
        <v>106.24</v>
      </c>
      <c r="B318" s="3" t="str">
        <f t="shared" si="1"/>
        <v>#REF!</v>
      </c>
    </row>
    <row r="319">
      <c r="A319" s="8">
        <v>104.41</v>
      </c>
      <c r="B319" s="3" t="str">
        <f t="shared" si="1"/>
        <v>#REF!</v>
      </c>
    </row>
    <row r="320">
      <c r="A320" s="8">
        <v>106.09</v>
      </c>
      <c r="B320" s="3" t="str">
        <f t="shared" si="1"/>
        <v>#REF!</v>
      </c>
    </row>
    <row r="321">
      <c r="A321" s="9">
        <f>+1.32</f>
        <v>1.32</v>
      </c>
      <c r="B321" s="3" t="str">
        <f t="shared" si="1"/>
        <v>#REF!</v>
      </c>
    </row>
    <row r="322">
      <c r="A322" s="9">
        <f>+1.26%</f>
        <v>0.0126</v>
      </c>
      <c r="B322" s="3" t="str">
        <f t="shared" si="1"/>
        <v>#REF!</v>
      </c>
    </row>
    <row r="323">
      <c r="A323" s="16">
        <v>189494.0</v>
      </c>
      <c r="B323" s="3" t="str">
        <f t="shared" si="1"/>
        <v>#REF!</v>
      </c>
    </row>
    <row r="324">
      <c r="A324" s="16">
        <v>253572.0</v>
      </c>
      <c r="B324" s="3" t="str">
        <f t="shared" si="1"/>
        <v>#REF!</v>
      </c>
    </row>
    <row r="325">
      <c r="A325" s="7">
        <v>41733.0</v>
      </c>
      <c r="B325" s="3" t="str">
        <f t="shared" si="1"/>
        <v>#REF!</v>
      </c>
    </row>
    <row r="326">
      <c r="A326" s="8">
        <v>106.09</v>
      </c>
      <c r="B326" s="3" t="str">
        <f t="shared" si="1"/>
        <v>#REF!</v>
      </c>
    </row>
    <row r="327">
      <c r="A327" s="8">
        <v>106.91</v>
      </c>
      <c r="B327" s="3" t="str">
        <f t="shared" si="1"/>
        <v>#REF!</v>
      </c>
    </row>
    <row r="328">
      <c r="A328" s="8">
        <v>106.04</v>
      </c>
      <c r="B328" s="3" t="str">
        <f t="shared" si="1"/>
        <v>#REF!</v>
      </c>
    </row>
    <row r="329">
      <c r="A329" s="8">
        <v>106.63</v>
      </c>
      <c r="B329" s="3" t="str">
        <f t="shared" si="1"/>
        <v>#REF!</v>
      </c>
    </row>
    <row r="330">
      <c r="A330" s="9">
        <f>+0.54</f>
        <v>0.54</v>
      </c>
      <c r="B330" s="3" t="str">
        <f t="shared" si="1"/>
        <v>#REF!</v>
      </c>
    </row>
    <row r="331">
      <c r="A331" s="9">
        <f>+0.51%</f>
        <v>0.0051</v>
      </c>
      <c r="B331" s="3" t="str">
        <f t="shared" si="1"/>
        <v>#REF!</v>
      </c>
    </row>
    <row r="332">
      <c r="A332" s="16">
        <v>162734.0</v>
      </c>
      <c r="B332" s="3" t="str">
        <f t="shared" si="1"/>
        <v>#REF!</v>
      </c>
    </row>
    <row r="333">
      <c r="A333" s="16">
        <v>263043.0</v>
      </c>
      <c r="B333" s="3" t="str">
        <f t="shared" si="1"/>
        <v>#REF!</v>
      </c>
    </row>
    <row r="334">
      <c r="A334" s="7">
        <v>41736.0</v>
      </c>
      <c r="B334" s="3" t="str">
        <f t="shared" si="1"/>
        <v>#REF!</v>
      </c>
    </row>
    <row r="335">
      <c r="A335" s="8">
        <v>106.3</v>
      </c>
      <c r="B335" s="3" t="str">
        <f t="shared" si="1"/>
        <v>#REF!</v>
      </c>
    </row>
    <row r="336">
      <c r="A336" s="8">
        <v>106.6</v>
      </c>
      <c r="B336" s="3" t="str">
        <f t="shared" si="1"/>
        <v>#REF!</v>
      </c>
    </row>
    <row r="337">
      <c r="A337" s="8">
        <v>105.12</v>
      </c>
      <c r="B337" s="3" t="str">
        <f t="shared" si="1"/>
        <v>#REF!</v>
      </c>
    </row>
    <row r="338">
      <c r="A338" s="8">
        <v>105.82</v>
      </c>
      <c r="B338" s="3" t="str">
        <f t="shared" si="1"/>
        <v>#REF!</v>
      </c>
    </row>
    <row r="339">
      <c r="A339" s="11">
        <v>-0.81</v>
      </c>
      <c r="B339" s="3" t="str">
        <f t="shared" si="1"/>
        <v>#REF!</v>
      </c>
    </row>
    <row r="340">
      <c r="A340" s="12">
        <v>-0.0076</v>
      </c>
      <c r="B340" s="3" t="str">
        <f t="shared" si="1"/>
        <v>#REF!</v>
      </c>
    </row>
    <row r="341">
      <c r="A341" s="17">
        <v>198756.0</v>
      </c>
      <c r="B341" s="3" t="str">
        <f t="shared" si="1"/>
        <v>#REF!</v>
      </c>
    </row>
    <row r="342">
      <c r="A342" s="17">
        <v>276522.0</v>
      </c>
      <c r="B342" s="3" t="str">
        <f t="shared" si="1"/>
        <v>#REF!</v>
      </c>
    </row>
    <row r="343">
      <c r="A343" s="7">
        <v>41737.0</v>
      </c>
      <c r="B343" s="3" t="str">
        <f t="shared" si="1"/>
        <v>#REF!</v>
      </c>
    </row>
    <row r="344">
      <c r="A344" s="8">
        <v>105.99</v>
      </c>
      <c r="B344" s="3" t="str">
        <f t="shared" si="1"/>
        <v>#REF!</v>
      </c>
    </row>
    <row r="345">
      <c r="A345" s="8">
        <v>107.8</v>
      </c>
      <c r="B345" s="3" t="str">
        <f t="shared" si="1"/>
        <v>#REF!</v>
      </c>
    </row>
    <row r="346">
      <c r="A346" s="8">
        <v>105.8</v>
      </c>
      <c r="B346" s="3" t="str">
        <f t="shared" si="1"/>
        <v>#REF!</v>
      </c>
    </row>
    <row r="347">
      <c r="A347" s="8">
        <v>107.62</v>
      </c>
      <c r="B347" s="3" t="str">
        <f t="shared" si="1"/>
        <v>#REF!</v>
      </c>
    </row>
    <row r="348">
      <c r="A348" s="9">
        <f>+1.8</f>
        <v>1.8</v>
      </c>
      <c r="B348" s="3" t="str">
        <f t="shared" si="1"/>
        <v>#REF!</v>
      </c>
    </row>
    <row r="349">
      <c r="A349" s="9">
        <f>+1.7%</f>
        <v>0.017</v>
      </c>
      <c r="B349" s="3" t="str">
        <f t="shared" si="1"/>
        <v>#REF!</v>
      </c>
    </row>
    <row r="350">
      <c r="A350" s="16">
        <v>211635.0</v>
      </c>
      <c r="B350" s="3" t="str">
        <f t="shared" si="1"/>
        <v>#REF!</v>
      </c>
    </row>
    <row r="351">
      <c r="A351" s="16">
        <v>281759.0</v>
      </c>
      <c r="B351" s="3" t="str">
        <f t="shared" si="1"/>
        <v>#REF!</v>
      </c>
    </row>
    <row r="352">
      <c r="A352" s="7">
        <v>41738.0</v>
      </c>
      <c r="B352" s="3" t="str">
        <f t="shared" si="1"/>
        <v>#REF!</v>
      </c>
    </row>
    <row r="353">
      <c r="A353" s="8">
        <v>107.54</v>
      </c>
      <c r="B353" s="3" t="str">
        <f t="shared" si="1"/>
        <v>#REF!</v>
      </c>
    </row>
    <row r="354">
      <c r="A354" s="8">
        <v>108.12</v>
      </c>
      <c r="B354" s="3" t="str">
        <f t="shared" si="1"/>
        <v>#REF!</v>
      </c>
    </row>
    <row r="355">
      <c r="A355" s="8">
        <v>107.1</v>
      </c>
      <c r="B355" s="3" t="str">
        <f t="shared" si="1"/>
        <v>#REF!</v>
      </c>
    </row>
    <row r="356">
      <c r="A356" s="8">
        <v>107.95</v>
      </c>
      <c r="B356" s="3" t="str">
        <f t="shared" si="1"/>
        <v>#REF!</v>
      </c>
    </row>
    <row r="357">
      <c r="A357" s="9">
        <f>+0.33</f>
        <v>0.33</v>
      </c>
      <c r="B357" s="3" t="str">
        <f t="shared" si="1"/>
        <v>#REF!</v>
      </c>
    </row>
    <row r="358">
      <c r="A358" s="9">
        <f>+0.31%</f>
        <v>0.0031</v>
      </c>
      <c r="B358" s="3" t="str">
        <f t="shared" si="1"/>
        <v>#REF!</v>
      </c>
    </row>
    <row r="359">
      <c r="A359" s="16">
        <v>181647.0</v>
      </c>
      <c r="B359" s="3" t="str">
        <f t="shared" si="1"/>
        <v>#REF!</v>
      </c>
    </row>
    <row r="360">
      <c r="A360" s="16">
        <v>274458.0</v>
      </c>
      <c r="B360" s="3" t="str">
        <f t="shared" si="1"/>
        <v>#REF!</v>
      </c>
    </row>
    <row r="361">
      <c r="A361" s="7">
        <v>41739.0</v>
      </c>
      <c r="B361" s="3" t="str">
        <f t="shared" si="1"/>
        <v>#REF!</v>
      </c>
    </row>
    <row r="362">
      <c r="A362" s="8">
        <v>107.75</v>
      </c>
      <c r="B362" s="3" t="str">
        <f t="shared" si="1"/>
        <v>#REF!</v>
      </c>
    </row>
    <row r="363">
      <c r="A363" s="8">
        <v>107.91</v>
      </c>
      <c r="B363" s="3" t="str">
        <f t="shared" si="1"/>
        <v>#REF!</v>
      </c>
    </row>
    <row r="364">
      <c r="A364" s="8">
        <v>107.33</v>
      </c>
      <c r="B364" s="3" t="str">
        <f t="shared" si="1"/>
        <v>#REF!</v>
      </c>
    </row>
    <row r="365">
      <c r="A365" s="8">
        <v>107.52</v>
      </c>
      <c r="B365" s="3" t="str">
        <f t="shared" si="1"/>
        <v>#REF!</v>
      </c>
    </row>
    <row r="366">
      <c r="A366" s="11">
        <v>-0.43</v>
      </c>
      <c r="B366" s="3" t="str">
        <f t="shared" si="1"/>
        <v>#REF!</v>
      </c>
    </row>
    <row r="367">
      <c r="A367" s="12">
        <v>-0.004</v>
      </c>
      <c r="B367" s="3" t="str">
        <f t="shared" si="1"/>
        <v>#REF!</v>
      </c>
    </row>
    <row r="368">
      <c r="A368" s="17">
        <v>159110.0</v>
      </c>
      <c r="B368" s="3" t="str">
        <f t="shared" si="1"/>
        <v>#REF!</v>
      </c>
    </row>
    <row r="369">
      <c r="A369" s="17">
        <v>280156.0</v>
      </c>
      <c r="B369" s="3" t="str">
        <f t="shared" si="1"/>
        <v>#REF!</v>
      </c>
    </row>
    <row r="370">
      <c r="A370" s="7">
        <v>41740.0</v>
      </c>
      <c r="B370" s="3" t="str">
        <f t="shared" si="1"/>
        <v>#REF!</v>
      </c>
    </row>
    <row r="371">
      <c r="A371" s="8">
        <v>107.45</v>
      </c>
      <c r="B371" s="3" t="str">
        <f t="shared" si="1"/>
        <v>#REF!</v>
      </c>
    </row>
    <row r="372">
      <c r="A372" s="8">
        <v>107.92</v>
      </c>
      <c r="B372" s="3" t="str">
        <f t="shared" si="1"/>
        <v>#REF!</v>
      </c>
    </row>
    <row r="373">
      <c r="A373" s="8">
        <v>107.06</v>
      </c>
      <c r="B373" s="3" t="str">
        <f t="shared" si="1"/>
        <v>#REF!</v>
      </c>
    </row>
    <row r="374">
      <c r="A374" s="8">
        <v>107.4</v>
      </c>
      <c r="B374" s="3" t="str">
        <f t="shared" si="1"/>
        <v>#REF!</v>
      </c>
    </row>
    <row r="375">
      <c r="A375" s="11">
        <v>-0.12</v>
      </c>
      <c r="B375" s="3" t="str">
        <f t="shared" si="1"/>
        <v>#REF!</v>
      </c>
    </row>
    <row r="376">
      <c r="A376" s="12">
        <v>-0.0011</v>
      </c>
      <c r="B376" s="3" t="str">
        <f t="shared" si="1"/>
        <v>#REF!</v>
      </c>
    </row>
    <row r="377">
      <c r="A377" s="17">
        <v>185294.0</v>
      </c>
      <c r="B377" s="3" t="str">
        <f t="shared" si="1"/>
        <v>#REF!</v>
      </c>
    </row>
    <row r="378">
      <c r="A378" s="17">
        <v>292976.0</v>
      </c>
      <c r="B378" s="3" t="str">
        <f t="shared" si="1"/>
        <v>#REF!</v>
      </c>
    </row>
    <row r="379">
      <c r="A379" s="7">
        <v>41743.0</v>
      </c>
      <c r="B379" s="3" t="str">
        <f t="shared" si="1"/>
        <v>#REF!</v>
      </c>
    </row>
    <row r="380">
      <c r="A380" s="8">
        <v>107.23</v>
      </c>
      <c r="B380" s="3" t="str">
        <f t="shared" si="1"/>
        <v>#REF!</v>
      </c>
    </row>
    <row r="381">
      <c r="A381" s="8">
        <v>109.14</v>
      </c>
      <c r="B381" s="3" t="str">
        <f t="shared" si="1"/>
        <v>#REF!</v>
      </c>
    </row>
    <row r="382">
      <c r="A382" s="8">
        <v>107.23</v>
      </c>
      <c r="B382" s="3" t="str">
        <f t="shared" si="1"/>
        <v>#REF!</v>
      </c>
    </row>
    <row r="383">
      <c r="A383" s="8">
        <v>109.07</v>
      </c>
      <c r="B383" s="3" t="str">
        <f t="shared" si="1"/>
        <v>#REF!</v>
      </c>
    </row>
    <row r="384">
      <c r="A384" s="9">
        <f>+1.67</f>
        <v>1.67</v>
      </c>
      <c r="B384" s="3" t="str">
        <f t="shared" si="1"/>
        <v>#REF!</v>
      </c>
    </row>
    <row r="385">
      <c r="A385" s="9">
        <f>+1.55%</f>
        <v>0.0155</v>
      </c>
      <c r="B385" s="3" t="str">
        <f t="shared" si="1"/>
        <v>#REF!</v>
      </c>
    </row>
    <row r="386">
      <c r="A386" s="16">
        <v>291139.0</v>
      </c>
      <c r="B386" s="3" t="str">
        <f t="shared" si="1"/>
        <v>#REF!</v>
      </c>
    </row>
    <row r="387">
      <c r="A387" s="16">
        <v>307265.0</v>
      </c>
      <c r="B387" s="3" t="str">
        <f t="shared" si="1"/>
        <v>#REF!</v>
      </c>
    </row>
    <row r="388">
      <c r="A388" s="7">
        <v>41744.0</v>
      </c>
      <c r="B388" s="3" t="str">
        <f t="shared" si="1"/>
        <v>#REF!</v>
      </c>
    </row>
    <row r="389">
      <c r="A389" s="8">
        <v>108.83</v>
      </c>
      <c r="B389" s="3" t="str">
        <f t="shared" si="1"/>
        <v>#REF!</v>
      </c>
    </row>
    <row r="390">
      <c r="A390" s="8">
        <v>109.75</v>
      </c>
      <c r="B390" s="3" t="str">
        <f t="shared" si="1"/>
        <v>#REF!</v>
      </c>
    </row>
    <row r="391">
      <c r="A391" s="8">
        <v>108.33</v>
      </c>
      <c r="B391" s="3" t="str">
        <f t="shared" si="1"/>
        <v>#REF!</v>
      </c>
    </row>
    <row r="392">
      <c r="A392" s="8">
        <v>109.36</v>
      </c>
      <c r="B392" s="3" t="str">
        <f t="shared" si="1"/>
        <v>#REF!</v>
      </c>
    </row>
    <row r="393">
      <c r="A393" s="9">
        <f>+0.29</f>
        <v>0.29</v>
      </c>
      <c r="B393" s="3" t="str">
        <f t="shared" si="1"/>
        <v>#REF!</v>
      </c>
    </row>
    <row r="394">
      <c r="A394" s="9">
        <f>+0.27%</f>
        <v>0.0027</v>
      </c>
      <c r="B394" s="3" t="str">
        <f t="shared" si="1"/>
        <v>#REF!</v>
      </c>
    </row>
    <row r="395">
      <c r="A395" s="16">
        <v>234241.0</v>
      </c>
      <c r="B395" s="3" t="str">
        <f t="shared" si="1"/>
        <v>#REF!</v>
      </c>
    </row>
    <row r="396">
      <c r="A396" s="16">
        <v>312566.0</v>
      </c>
      <c r="B396" s="3" t="str">
        <f t="shared" si="1"/>
        <v>#REF!</v>
      </c>
    </row>
    <row r="397">
      <c r="A397" s="7">
        <v>41745.0</v>
      </c>
      <c r="B397" s="3" t="str">
        <f t="shared" si="1"/>
        <v>#REF!</v>
      </c>
    </row>
    <row r="398">
      <c r="A398" s="8">
        <v>109.43</v>
      </c>
      <c r="B398" s="3" t="str">
        <f t="shared" si="1"/>
        <v>#REF!</v>
      </c>
    </row>
    <row r="399">
      <c r="A399" s="8">
        <v>110.36</v>
      </c>
      <c r="B399" s="3" t="str">
        <f t="shared" si="1"/>
        <v>#REF!</v>
      </c>
    </row>
    <row r="400">
      <c r="A400" s="8">
        <v>109.0</v>
      </c>
      <c r="B400" s="3" t="str">
        <f t="shared" si="1"/>
        <v>#REF!</v>
      </c>
    </row>
    <row r="401">
      <c r="A401" s="8">
        <v>109.6</v>
      </c>
      <c r="B401" s="3" t="str">
        <f t="shared" si="1"/>
        <v>#REF!</v>
      </c>
    </row>
    <row r="402">
      <c r="A402" s="9">
        <f>+0.24</f>
        <v>0.24</v>
      </c>
      <c r="B402" s="3" t="str">
        <f t="shared" si="1"/>
        <v>#REF!</v>
      </c>
    </row>
    <row r="403">
      <c r="A403" s="9">
        <f>+0.22%</f>
        <v>0.0022</v>
      </c>
      <c r="B403" s="3" t="str">
        <f t="shared" si="1"/>
        <v>#REF!</v>
      </c>
    </row>
    <row r="404">
      <c r="A404" s="16">
        <v>229357.0</v>
      </c>
      <c r="B404" s="3" t="str">
        <f t="shared" si="1"/>
        <v>#REF!</v>
      </c>
    </row>
    <row r="405">
      <c r="A405" s="16">
        <v>318082.0</v>
      </c>
      <c r="B405" s="3" t="str">
        <f t="shared" si="1"/>
        <v>#REF!</v>
      </c>
    </row>
    <row r="406">
      <c r="A406" s="7">
        <v>41746.0</v>
      </c>
      <c r="B406" s="3" t="str">
        <f t="shared" si="1"/>
        <v>#REF!</v>
      </c>
    </row>
    <row r="407">
      <c r="A407" s="8">
        <v>109.6</v>
      </c>
      <c r="B407" s="3" t="str">
        <f t="shared" si="1"/>
        <v>#REF!</v>
      </c>
    </row>
    <row r="408">
      <c r="A408" s="8">
        <v>110.19</v>
      </c>
      <c r="B408" s="3" t="str">
        <f t="shared" si="1"/>
        <v>#REF!</v>
      </c>
    </row>
    <row r="409">
      <c r="A409" s="8">
        <v>109.08</v>
      </c>
      <c r="B409" s="3" t="str">
        <f t="shared" si="1"/>
        <v>#REF!</v>
      </c>
    </row>
    <row r="410">
      <c r="A410" s="8">
        <v>109.53</v>
      </c>
      <c r="B410" s="3" t="str">
        <f t="shared" si="1"/>
        <v>#REF!</v>
      </c>
    </row>
    <row r="411">
      <c r="A411" s="11">
        <v>-0.07</v>
      </c>
      <c r="B411" s="3" t="str">
        <f t="shared" si="1"/>
        <v>#REF!</v>
      </c>
    </row>
    <row r="412">
      <c r="A412" s="12">
        <v>-6.0E-4</v>
      </c>
      <c r="B412" s="3" t="str">
        <f t="shared" si="1"/>
        <v>#REF!</v>
      </c>
    </row>
    <row r="413">
      <c r="A413" s="17">
        <v>163987.0</v>
      </c>
      <c r="B413" s="3" t="str">
        <f t="shared" si="1"/>
        <v>#REF!</v>
      </c>
    </row>
    <row r="414">
      <c r="A414" s="17">
        <v>313600.0</v>
      </c>
      <c r="B414" s="3" t="str">
        <f t="shared" si="1"/>
        <v>#REF!</v>
      </c>
    </row>
    <row r="415">
      <c r="A415" s="7">
        <v>41750.0</v>
      </c>
      <c r="B415" s="3" t="str">
        <f t="shared" si="1"/>
        <v>#REF!</v>
      </c>
    </row>
    <row r="416">
      <c r="A416" s="8">
        <v>109.76</v>
      </c>
      <c r="B416" s="3" t="str">
        <f t="shared" si="1"/>
        <v>#REF!</v>
      </c>
    </row>
    <row r="417">
      <c r="A417" s="8">
        <v>110.05</v>
      </c>
      <c r="B417" s="3" t="str">
        <f t="shared" si="1"/>
        <v>#REF!</v>
      </c>
    </row>
    <row r="418">
      <c r="A418" s="8">
        <v>108.89</v>
      </c>
      <c r="B418" s="3" t="str">
        <f t="shared" si="1"/>
        <v>#REF!</v>
      </c>
    </row>
    <row r="419">
      <c r="A419" s="8">
        <v>109.95</v>
      </c>
      <c r="B419" s="3" t="str">
        <f t="shared" si="1"/>
        <v>#REF!</v>
      </c>
    </row>
    <row r="420">
      <c r="A420" s="9">
        <f>+0.42</f>
        <v>0.42</v>
      </c>
      <c r="B420" s="3" t="str">
        <f t="shared" si="1"/>
        <v>#REF!</v>
      </c>
    </row>
    <row r="421">
      <c r="A421" s="9">
        <f>+0.38%</f>
        <v>0.0038</v>
      </c>
      <c r="B421" s="3" t="str">
        <f t="shared" si="1"/>
        <v>#REF!</v>
      </c>
    </row>
    <row r="422">
      <c r="A422" s="16">
        <v>71867.0</v>
      </c>
      <c r="B422" s="3" t="str">
        <f t="shared" si="1"/>
        <v>#REF!</v>
      </c>
    </row>
    <row r="423">
      <c r="A423" s="16">
        <v>311128.0</v>
      </c>
      <c r="B423" s="3" t="str">
        <f t="shared" si="1"/>
        <v>#REF!</v>
      </c>
    </row>
    <row r="424">
      <c r="A424" s="7">
        <v>41751.0</v>
      </c>
      <c r="B424" s="3" t="str">
        <f t="shared" si="1"/>
        <v>#REF!</v>
      </c>
    </row>
    <row r="425">
      <c r="A425" s="8">
        <v>109.94</v>
      </c>
      <c r="B425" s="3" t="str">
        <f t="shared" si="1"/>
        <v>#REF!</v>
      </c>
    </row>
    <row r="426">
      <c r="A426" s="8">
        <v>109.99</v>
      </c>
      <c r="B426" s="3" t="str">
        <f t="shared" si="1"/>
        <v>#REF!</v>
      </c>
    </row>
    <row r="427">
      <c r="A427" s="8">
        <v>108.53</v>
      </c>
      <c r="B427" s="3" t="str">
        <f t="shared" si="1"/>
        <v>#REF!</v>
      </c>
    </row>
    <row r="428">
      <c r="A428" s="8">
        <v>109.27</v>
      </c>
      <c r="B428" s="3" t="str">
        <f t="shared" si="1"/>
        <v>#REF!</v>
      </c>
    </row>
    <row r="429">
      <c r="A429" s="11">
        <v>-0.68</v>
      </c>
      <c r="B429" s="3" t="str">
        <f t="shared" si="1"/>
        <v>#REF!</v>
      </c>
    </row>
    <row r="430">
      <c r="A430" s="12">
        <v>-0.0062</v>
      </c>
      <c r="B430" s="3" t="str">
        <f t="shared" si="1"/>
        <v>#REF!</v>
      </c>
    </row>
    <row r="431">
      <c r="A431" s="17">
        <v>201105.0</v>
      </c>
      <c r="B431" s="3" t="str">
        <f t="shared" si="1"/>
        <v>#REF!</v>
      </c>
    </row>
    <row r="432">
      <c r="A432" s="17">
        <v>302607.0</v>
      </c>
      <c r="B432" s="3" t="str">
        <f t="shared" si="1"/>
        <v>#REF!</v>
      </c>
    </row>
    <row r="433">
      <c r="A433" s="7">
        <v>41752.0</v>
      </c>
      <c r="B433" s="3" t="str">
        <f t="shared" si="1"/>
        <v>#REF!</v>
      </c>
    </row>
    <row r="434">
      <c r="A434" s="8">
        <v>109.5</v>
      </c>
      <c r="B434" s="3" t="str">
        <f t="shared" si="1"/>
        <v>#REF!</v>
      </c>
    </row>
    <row r="435">
      <c r="A435" s="8">
        <v>109.54</v>
      </c>
      <c r="B435" s="3" t="str">
        <f t="shared" si="1"/>
        <v>#REF!</v>
      </c>
    </row>
    <row r="436">
      <c r="A436" s="8">
        <v>108.6</v>
      </c>
      <c r="B436" s="3" t="str">
        <f t="shared" si="1"/>
        <v>#REF!</v>
      </c>
    </row>
    <row r="437">
      <c r="A437" s="8">
        <v>109.11</v>
      </c>
      <c r="B437" s="3" t="str">
        <f t="shared" si="1"/>
        <v>#REF!</v>
      </c>
    </row>
    <row r="438">
      <c r="A438" s="11">
        <v>-0.16</v>
      </c>
      <c r="B438" s="3" t="str">
        <f t="shared" si="1"/>
        <v>#REF!</v>
      </c>
    </row>
    <row r="439">
      <c r="A439" s="12">
        <v>-0.0015</v>
      </c>
      <c r="B439" s="3" t="str">
        <f t="shared" si="1"/>
        <v>#REF!</v>
      </c>
    </row>
    <row r="440">
      <c r="A440" s="17">
        <v>181744.0</v>
      </c>
      <c r="B440" s="3" t="str">
        <f t="shared" si="1"/>
        <v>#REF!</v>
      </c>
    </row>
    <row r="441">
      <c r="A441" s="17">
        <v>290900.0</v>
      </c>
      <c r="B441" s="3" t="str">
        <f t="shared" si="1"/>
        <v>#REF!</v>
      </c>
    </row>
    <row r="442">
      <c r="A442" s="7">
        <v>41753.0</v>
      </c>
      <c r="B442" s="3" t="str">
        <f t="shared" si="1"/>
        <v>#REF!</v>
      </c>
    </row>
    <row r="443">
      <c r="A443" s="8">
        <v>109.22</v>
      </c>
      <c r="B443" s="3" t="str">
        <f t="shared" si="1"/>
        <v>#REF!</v>
      </c>
    </row>
    <row r="444">
      <c r="A444" s="8">
        <v>110.65</v>
      </c>
      <c r="B444" s="3" t="str">
        <f t="shared" si="1"/>
        <v>#REF!</v>
      </c>
    </row>
    <row r="445">
      <c r="A445" s="8">
        <v>109.07</v>
      </c>
      <c r="B445" s="3" t="str">
        <f t="shared" si="1"/>
        <v>#REF!</v>
      </c>
    </row>
    <row r="446">
      <c r="A446" s="8">
        <v>110.33</v>
      </c>
      <c r="B446" s="3" t="str">
        <f t="shared" si="1"/>
        <v>#REF!</v>
      </c>
    </row>
    <row r="447">
      <c r="A447" s="9">
        <f>+1.22</f>
        <v>1.22</v>
      </c>
      <c r="B447" s="3" t="str">
        <f t="shared" si="1"/>
        <v>#REF!</v>
      </c>
    </row>
    <row r="448">
      <c r="A448" s="9">
        <f>+1.12%</f>
        <v>0.0112</v>
      </c>
      <c r="B448" s="3" t="str">
        <f t="shared" si="1"/>
        <v>#REF!</v>
      </c>
    </row>
    <row r="449">
      <c r="A449" s="16">
        <v>215429.0</v>
      </c>
      <c r="B449" s="3" t="str">
        <f t="shared" si="1"/>
        <v>#REF!</v>
      </c>
    </row>
    <row r="450">
      <c r="A450" s="16">
        <v>295137.0</v>
      </c>
      <c r="B450" s="3" t="str">
        <f t="shared" si="1"/>
        <v>#REF!</v>
      </c>
    </row>
    <row r="451">
      <c r="A451" s="7">
        <v>41754.0</v>
      </c>
      <c r="B451" s="3" t="str">
        <f t="shared" si="1"/>
        <v>#REF!</v>
      </c>
    </row>
    <row r="452">
      <c r="A452" s="8">
        <v>110.33</v>
      </c>
      <c r="B452" s="3" t="str">
        <f t="shared" si="1"/>
        <v>#REF!</v>
      </c>
    </row>
    <row r="453">
      <c r="A453" s="8">
        <v>110.63</v>
      </c>
      <c r="B453" s="3" t="str">
        <f t="shared" si="1"/>
        <v>#REF!</v>
      </c>
    </row>
    <row r="454">
      <c r="A454" s="8">
        <v>109.25</v>
      </c>
      <c r="B454" s="3" t="str">
        <f t="shared" si="1"/>
        <v>#REF!</v>
      </c>
    </row>
    <row r="455">
      <c r="A455" s="8">
        <v>109.58</v>
      </c>
      <c r="B455" s="3" t="str">
        <f t="shared" si="1"/>
        <v>#REF!</v>
      </c>
    </row>
    <row r="456">
      <c r="A456" s="11">
        <v>-0.75</v>
      </c>
      <c r="B456" s="3" t="str">
        <f t="shared" si="1"/>
        <v>#REF!</v>
      </c>
    </row>
    <row r="457">
      <c r="A457" s="12">
        <v>-0.0068</v>
      </c>
      <c r="B457" s="3" t="str">
        <f t="shared" si="1"/>
        <v>#REF!</v>
      </c>
    </row>
    <row r="458">
      <c r="A458" s="17">
        <v>216211.0</v>
      </c>
      <c r="B458" s="3" t="str">
        <f t="shared" si="1"/>
        <v>#REF!</v>
      </c>
    </row>
    <row r="459">
      <c r="A459" s="17">
        <v>283336.0</v>
      </c>
      <c r="B459" s="3" t="str">
        <f t="shared" si="1"/>
        <v>#REF!</v>
      </c>
    </row>
    <row r="460">
      <c r="A460" s="7">
        <v>41757.0</v>
      </c>
      <c r="B460" s="3" t="str">
        <f t="shared" si="1"/>
        <v>#REF!</v>
      </c>
    </row>
    <row r="461">
      <c r="A461" s="8">
        <v>109.5</v>
      </c>
      <c r="B461" s="3" t="str">
        <f t="shared" si="1"/>
        <v>#REF!</v>
      </c>
    </row>
    <row r="462">
      <c r="A462" s="8">
        <v>110.2</v>
      </c>
      <c r="B462" s="3" t="str">
        <f t="shared" si="1"/>
        <v>#REF!</v>
      </c>
    </row>
    <row r="463">
      <c r="A463" s="8">
        <v>107.86</v>
      </c>
      <c r="B463" s="3" t="str">
        <f t="shared" si="1"/>
        <v>#REF!</v>
      </c>
    </row>
    <row r="464">
      <c r="A464" s="8">
        <v>108.12</v>
      </c>
      <c r="B464" s="3" t="str">
        <f t="shared" si="1"/>
        <v>#REF!</v>
      </c>
    </row>
    <row r="465">
      <c r="A465" s="11">
        <v>-1.46</v>
      </c>
      <c r="B465" s="3" t="str">
        <f t="shared" si="1"/>
        <v>#REF!</v>
      </c>
    </row>
    <row r="466">
      <c r="A466" s="12">
        <v>-0.0133</v>
      </c>
      <c r="B466" s="3" t="str">
        <f t="shared" si="1"/>
        <v>#REF!</v>
      </c>
    </row>
    <row r="467">
      <c r="A467" s="17">
        <v>246467.0</v>
      </c>
      <c r="B467" s="3" t="str">
        <f t="shared" si="1"/>
        <v>#REF!</v>
      </c>
    </row>
    <row r="468">
      <c r="A468" s="17">
        <v>261017.0</v>
      </c>
      <c r="B468" s="3" t="str">
        <f t="shared" si="1"/>
        <v>#REF!</v>
      </c>
    </row>
    <row r="469">
      <c r="A469" s="7">
        <v>41758.0</v>
      </c>
      <c r="B469" s="3" t="str">
        <f t="shared" si="1"/>
        <v>#REF!</v>
      </c>
    </row>
    <row r="470">
      <c r="A470" s="8">
        <v>108.13</v>
      </c>
      <c r="B470" s="3" t="str">
        <f t="shared" si="1"/>
        <v>#REF!</v>
      </c>
    </row>
    <row r="471">
      <c r="A471" s="8">
        <v>109.37</v>
      </c>
      <c r="B471" s="3" t="str">
        <f t="shared" si="1"/>
        <v>#REF!</v>
      </c>
    </row>
    <row r="472">
      <c r="A472" s="8">
        <v>108.0</v>
      </c>
      <c r="B472" s="3" t="str">
        <f t="shared" si="1"/>
        <v>#REF!</v>
      </c>
    </row>
    <row r="473">
      <c r="A473" s="8">
        <v>108.98</v>
      </c>
      <c r="B473" s="3" t="str">
        <f t="shared" si="1"/>
        <v>#REF!</v>
      </c>
    </row>
    <row r="474">
      <c r="A474" s="9">
        <f>+0.86</f>
        <v>0.86</v>
      </c>
      <c r="B474" s="3" t="str">
        <f t="shared" si="1"/>
        <v>#REF!</v>
      </c>
    </row>
    <row r="475">
      <c r="A475" s="9">
        <f>+0.8%</f>
        <v>0.008</v>
      </c>
      <c r="B475" s="3" t="str">
        <f t="shared" si="1"/>
        <v>#REF!</v>
      </c>
    </row>
    <row r="476">
      <c r="A476" s="16">
        <v>206500.0</v>
      </c>
      <c r="B476" s="3" t="str">
        <f t="shared" si="1"/>
        <v>#REF!</v>
      </c>
    </row>
    <row r="477">
      <c r="A477" s="16">
        <v>254507.0</v>
      </c>
      <c r="B477" s="3" t="str">
        <f t="shared" si="1"/>
        <v>#REF!</v>
      </c>
    </row>
    <row r="478">
      <c r="A478" s="7">
        <v>41759.0</v>
      </c>
      <c r="B478" s="3" t="str">
        <f t="shared" si="1"/>
        <v>#REF!</v>
      </c>
    </row>
    <row r="479">
      <c r="A479" s="8">
        <v>108.8</v>
      </c>
      <c r="B479" s="3" t="str">
        <f t="shared" si="1"/>
        <v>#REF!</v>
      </c>
    </row>
    <row r="480">
      <c r="A480" s="8">
        <v>108.8</v>
      </c>
      <c r="B480" s="3" t="str">
        <f t="shared" si="1"/>
        <v>#REF!</v>
      </c>
    </row>
    <row r="481">
      <c r="A481" s="8">
        <v>107.55</v>
      </c>
      <c r="B481" s="3" t="str">
        <f t="shared" si="1"/>
        <v>#REF!</v>
      </c>
    </row>
    <row r="482">
      <c r="A482" s="8">
        <v>108.07</v>
      </c>
      <c r="B482" s="3" t="str">
        <f t="shared" si="1"/>
        <v>#REF!</v>
      </c>
    </row>
    <row r="483">
      <c r="A483" s="11">
        <v>-0.91</v>
      </c>
      <c r="B483" s="3" t="str">
        <f t="shared" si="1"/>
        <v>#REF!</v>
      </c>
    </row>
    <row r="484">
      <c r="A484" s="12">
        <v>-0.0084</v>
      </c>
      <c r="B484" s="3" t="str">
        <f t="shared" si="1"/>
        <v>#REF!</v>
      </c>
    </row>
    <row r="485">
      <c r="A485" s="17">
        <v>213559.0</v>
      </c>
      <c r="B485" s="3" t="str">
        <f t="shared" si="1"/>
        <v>#REF!</v>
      </c>
    </row>
    <row r="486">
      <c r="A486" s="17">
        <v>240526.0</v>
      </c>
      <c r="B486" s="3" t="str">
        <f t="shared" si="1"/>
        <v>#REF!</v>
      </c>
    </row>
    <row r="487">
      <c r="A487" s="7">
        <v>41760.0</v>
      </c>
      <c r="B487" s="3" t="str">
        <f t="shared" si="1"/>
        <v>#REF!</v>
      </c>
    </row>
    <row r="488">
      <c r="A488" s="8">
        <v>108.08</v>
      </c>
      <c r="B488" s="3" t="str">
        <f t="shared" si="1"/>
        <v>#REF!</v>
      </c>
    </row>
    <row r="489">
      <c r="A489" s="8">
        <v>108.12</v>
      </c>
      <c r="B489" s="3" t="str">
        <f t="shared" si="1"/>
        <v>#REF!</v>
      </c>
    </row>
    <row r="490">
      <c r="A490" s="8">
        <v>106.85</v>
      </c>
      <c r="B490" s="3" t="str">
        <f t="shared" si="1"/>
        <v>#REF!</v>
      </c>
    </row>
    <row r="491">
      <c r="A491" s="8">
        <v>107.76</v>
      </c>
      <c r="B491" s="3" t="str">
        <f t="shared" si="1"/>
        <v>#REF!</v>
      </c>
    </row>
    <row r="492">
      <c r="A492" s="11">
        <v>-0.31</v>
      </c>
      <c r="B492" s="3" t="str">
        <f t="shared" si="1"/>
        <v>#REF!</v>
      </c>
    </row>
    <row r="493">
      <c r="A493" s="12">
        <v>-0.0029</v>
      </c>
      <c r="B493" s="3" t="str">
        <f t="shared" si="1"/>
        <v>#REF!</v>
      </c>
    </row>
    <row r="494">
      <c r="A494" s="17">
        <v>186877.0</v>
      </c>
      <c r="B494" s="3" t="str">
        <f t="shared" si="1"/>
        <v>#REF!</v>
      </c>
    </row>
    <row r="495">
      <c r="A495" s="17">
        <v>226297.0</v>
      </c>
      <c r="B495" s="3" t="str">
        <f t="shared" si="1"/>
        <v>#REF!</v>
      </c>
    </row>
    <row r="496">
      <c r="A496" s="7">
        <v>41761.0</v>
      </c>
      <c r="B496" s="3" t="str">
        <f t="shared" si="1"/>
        <v>#REF!</v>
      </c>
    </row>
    <row r="497">
      <c r="A497" s="8">
        <v>107.72</v>
      </c>
      <c r="B497" s="3" t="str">
        <f t="shared" si="1"/>
        <v>#REF!</v>
      </c>
    </row>
    <row r="498">
      <c r="A498" s="8">
        <v>108.99</v>
      </c>
      <c r="B498" s="3" t="str">
        <f t="shared" si="1"/>
        <v>#REF!</v>
      </c>
    </row>
    <row r="499">
      <c r="A499" s="8">
        <v>107.6</v>
      </c>
      <c r="B499" s="3" t="str">
        <f t="shared" si="1"/>
        <v>#REF!</v>
      </c>
    </row>
    <row r="500">
      <c r="A500" s="8">
        <v>108.59</v>
      </c>
      <c r="B500" s="3" t="str">
        <f t="shared" si="1"/>
        <v>#REF!</v>
      </c>
    </row>
    <row r="501">
      <c r="A501" s="9">
        <f>+0.83</f>
        <v>0.83</v>
      </c>
      <c r="B501" s="3" t="str">
        <f t="shared" si="1"/>
        <v>#REF!</v>
      </c>
    </row>
    <row r="502">
      <c r="A502" s="9">
        <f>+0.77%</f>
        <v>0.0077</v>
      </c>
      <c r="B502" s="3" t="str">
        <f t="shared" si="1"/>
        <v>#REF!</v>
      </c>
    </row>
    <row r="503">
      <c r="A503" s="16">
        <v>215151.0</v>
      </c>
      <c r="B503" s="3" t="str">
        <f t="shared" si="1"/>
        <v>#REF!</v>
      </c>
    </row>
    <row r="504">
      <c r="A504" s="16">
        <v>224686.0</v>
      </c>
      <c r="B504" s="3" t="str">
        <f t="shared" si="1"/>
        <v>#REF!</v>
      </c>
    </row>
    <row r="505">
      <c r="A505" s="7">
        <v>41764.0</v>
      </c>
      <c r="B505" s="3" t="str">
        <f t="shared" si="1"/>
        <v>#REF!</v>
      </c>
    </row>
    <row r="506">
      <c r="A506" s="8">
        <v>108.92</v>
      </c>
      <c r="B506" s="3" t="str">
        <f t="shared" si="1"/>
        <v>#REF!</v>
      </c>
    </row>
    <row r="507">
      <c r="A507" s="8">
        <v>108.92</v>
      </c>
      <c r="B507" s="3" t="str">
        <f t="shared" si="1"/>
        <v>#REF!</v>
      </c>
    </row>
    <row r="508">
      <c r="A508" s="8">
        <v>107.05</v>
      </c>
      <c r="B508" s="3" t="str">
        <f t="shared" si="1"/>
        <v>#REF!</v>
      </c>
    </row>
    <row r="509">
      <c r="A509" s="8">
        <v>107.72</v>
      </c>
      <c r="B509" s="3" t="str">
        <f t="shared" si="1"/>
        <v>#REF!</v>
      </c>
    </row>
    <row r="510">
      <c r="A510" s="11">
        <v>-0.87</v>
      </c>
      <c r="B510" s="3" t="str">
        <f t="shared" si="1"/>
        <v>#REF!</v>
      </c>
    </row>
    <row r="511">
      <c r="A511" s="12">
        <v>-0.008</v>
      </c>
      <c r="B511" s="3" t="str">
        <f t="shared" si="1"/>
        <v>#REF!</v>
      </c>
    </row>
    <row r="512">
      <c r="A512" s="17">
        <v>139534.0</v>
      </c>
      <c r="B512" s="3" t="str">
        <f t="shared" si="1"/>
        <v>#REF!</v>
      </c>
    </row>
    <row r="513">
      <c r="A513" s="17">
        <v>208253.0</v>
      </c>
      <c r="B513" s="3" t="str">
        <f t="shared" si="1"/>
        <v>#REF!</v>
      </c>
    </row>
    <row r="514">
      <c r="A514" s="7">
        <v>41765.0</v>
      </c>
      <c r="B514" s="3" t="str">
        <f t="shared" si="1"/>
        <v>#REF!</v>
      </c>
    </row>
    <row r="515">
      <c r="A515" s="8">
        <v>107.53</v>
      </c>
      <c r="B515" s="3" t="str">
        <f t="shared" si="1"/>
        <v>#REF!</v>
      </c>
    </row>
    <row r="516">
      <c r="A516" s="8">
        <v>108.21</v>
      </c>
      <c r="B516" s="3" t="str">
        <f t="shared" si="1"/>
        <v>#REF!</v>
      </c>
    </row>
    <row r="517">
      <c r="A517" s="8">
        <v>106.97</v>
      </c>
      <c r="B517" s="3" t="str">
        <f t="shared" si="1"/>
        <v>#REF!</v>
      </c>
    </row>
    <row r="518">
      <c r="A518" s="8">
        <v>107.06</v>
      </c>
      <c r="B518" s="3" t="str">
        <f t="shared" si="1"/>
        <v>#REF!</v>
      </c>
    </row>
    <row r="519">
      <c r="A519" s="11">
        <v>-0.66</v>
      </c>
      <c r="B519" s="3" t="str">
        <f t="shared" si="1"/>
        <v>#REF!</v>
      </c>
    </row>
    <row r="520">
      <c r="A520" s="12">
        <v>-0.0061</v>
      </c>
      <c r="B520" s="3" t="str">
        <f t="shared" si="1"/>
        <v>#REF!</v>
      </c>
    </row>
    <row r="521">
      <c r="A521" s="17">
        <v>194542.0</v>
      </c>
      <c r="B521" s="3" t="str">
        <f t="shared" si="1"/>
        <v>#REF!</v>
      </c>
    </row>
    <row r="522">
      <c r="A522" s="17">
        <v>196291.0</v>
      </c>
      <c r="B522" s="3" t="str">
        <f t="shared" si="1"/>
        <v>#REF!</v>
      </c>
    </row>
    <row r="523">
      <c r="A523" s="7">
        <v>41766.0</v>
      </c>
      <c r="B523" s="3" t="str">
        <f t="shared" si="1"/>
        <v>#REF!</v>
      </c>
    </row>
    <row r="524">
      <c r="A524" s="8">
        <v>107.17</v>
      </c>
      <c r="B524" s="3" t="str">
        <f t="shared" si="1"/>
        <v>#REF!</v>
      </c>
    </row>
    <row r="525">
      <c r="A525" s="8">
        <v>108.25</v>
      </c>
      <c r="B525" s="3" t="str">
        <f t="shared" si="1"/>
        <v>#REF!</v>
      </c>
    </row>
    <row r="526">
      <c r="A526" s="8">
        <v>106.96</v>
      </c>
      <c r="B526" s="3" t="str">
        <f t="shared" si="1"/>
        <v>#REF!</v>
      </c>
    </row>
    <row r="527">
      <c r="A527" s="8">
        <v>108.13</v>
      </c>
      <c r="B527" s="3" t="str">
        <f t="shared" si="1"/>
        <v>#REF!</v>
      </c>
    </row>
    <row r="528">
      <c r="A528" s="9">
        <f>+1.07</f>
        <v>1.07</v>
      </c>
      <c r="B528" s="3" t="str">
        <f t="shared" si="1"/>
        <v>#REF!</v>
      </c>
    </row>
    <row r="529">
      <c r="A529" s="9">
        <f>+1%</f>
        <v>0.01</v>
      </c>
      <c r="B529" s="3" t="str">
        <f t="shared" si="1"/>
        <v>#REF!</v>
      </c>
    </row>
    <row r="530">
      <c r="A530" s="16">
        <v>217143.0</v>
      </c>
      <c r="B530" s="3" t="str">
        <f t="shared" si="1"/>
        <v>#REF!</v>
      </c>
    </row>
    <row r="531">
      <c r="A531" s="16">
        <v>173117.0</v>
      </c>
      <c r="B531" s="3" t="str">
        <f t="shared" si="1"/>
        <v>#REF!</v>
      </c>
    </row>
    <row r="532">
      <c r="A532" s="7">
        <v>41767.0</v>
      </c>
      <c r="B532" s="3" t="str">
        <f t="shared" si="1"/>
        <v>#REF!</v>
      </c>
    </row>
    <row r="533">
      <c r="A533" s="8">
        <v>108.07</v>
      </c>
      <c r="B533" s="3" t="str">
        <f t="shared" si="1"/>
        <v>#REF!</v>
      </c>
    </row>
    <row r="534">
      <c r="A534" s="8">
        <v>108.15</v>
      </c>
      <c r="B534" s="3" t="str">
        <f t="shared" si="1"/>
        <v>#REF!</v>
      </c>
    </row>
    <row r="535">
      <c r="A535" s="8">
        <v>107.38</v>
      </c>
      <c r="B535" s="3" t="str">
        <f t="shared" si="1"/>
        <v>#REF!</v>
      </c>
    </row>
    <row r="536">
      <c r="A536" s="8">
        <v>108.04</v>
      </c>
      <c r="B536" s="3" t="str">
        <f t="shared" si="1"/>
        <v>#REF!</v>
      </c>
    </row>
    <row r="537">
      <c r="A537" s="11">
        <v>-0.09</v>
      </c>
      <c r="B537" s="3" t="str">
        <f t="shared" si="1"/>
        <v>#REF!</v>
      </c>
    </row>
    <row r="538">
      <c r="A538" s="12">
        <v>-8.0E-4</v>
      </c>
      <c r="B538" s="3" t="str">
        <f t="shared" si="1"/>
        <v>#REF!</v>
      </c>
    </row>
    <row r="539">
      <c r="A539" s="17">
        <v>163879.0</v>
      </c>
      <c r="B539" s="3" t="str">
        <f t="shared" si="1"/>
        <v>#REF!</v>
      </c>
    </row>
    <row r="540">
      <c r="A540" s="17">
        <v>160065.0</v>
      </c>
      <c r="B540" s="3" t="str">
        <f t="shared" si="1"/>
        <v>#REF!</v>
      </c>
    </row>
    <row r="541">
      <c r="A541" s="7">
        <v>41768.0</v>
      </c>
      <c r="B541" s="3" t="str">
        <f t="shared" si="1"/>
        <v>#REF!</v>
      </c>
    </row>
    <row r="542">
      <c r="A542" s="8">
        <v>108.08</v>
      </c>
      <c r="B542" s="3" t="str">
        <f t="shared" si="1"/>
        <v>#REF!</v>
      </c>
    </row>
    <row r="543">
      <c r="A543" s="8">
        <v>109.02</v>
      </c>
      <c r="B543" s="3" t="str">
        <f t="shared" si="1"/>
        <v>#REF!</v>
      </c>
    </row>
    <row r="544">
      <c r="A544" s="8">
        <v>107.64</v>
      </c>
      <c r="B544" s="3" t="str">
        <f t="shared" si="1"/>
        <v>#REF!</v>
      </c>
    </row>
    <row r="545">
      <c r="A545" s="8">
        <v>107.89</v>
      </c>
      <c r="B545" s="3" t="str">
        <f t="shared" si="1"/>
        <v>#REF!</v>
      </c>
    </row>
    <row r="546">
      <c r="A546" s="11">
        <v>-0.15</v>
      </c>
      <c r="B546" s="3" t="str">
        <f t="shared" si="1"/>
        <v>#REF!</v>
      </c>
    </row>
    <row r="547">
      <c r="A547" s="12">
        <v>-0.0014</v>
      </c>
      <c r="B547" s="3" t="str">
        <f t="shared" si="1"/>
        <v>#REF!</v>
      </c>
    </row>
    <row r="548">
      <c r="A548" s="17">
        <v>179226.0</v>
      </c>
      <c r="B548" s="3" t="str">
        <f t="shared" si="1"/>
        <v>#REF!</v>
      </c>
    </row>
    <row r="549">
      <c r="A549" s="17">
        <v>144292.0</v>
      </c>
      <c r="B549" s="3" t="str">
        <f t="shared" si="1"/>
        <v>#REF!</v>
      </c>
    </row>
    <row r="550">
      <c r="A550" s="7">
        <v>41771.0</v>
      </c>
      <c r="B550" s="3" t="str">
        <f t="shared" si="1"/>
        <v>#REF!</v>
      </c>
    </row>
    <row r="551">
      <c r="A551" s="8">
        <v>107.94</v>
      </c>
      <c r="B551" s="3" t="str">
        <f t="shared" si="1"/>
        <v>#REF!</v>
      </c>
    </row>
    <row r="552">
      <c r="A552" s="8">
        <v>108.77</v>
      </c>
      <c r="B552" s="3" t="str">
        <f t="shared" si="1"/>
        <v>#REF!</v>
      </c>
    </row>
    <row r="553">
      <c r="A553" s="8">
        <v>107.94</v>
      </c>
      <c r="B553" s="3" t="str">
        <f t="shared" si="1"/>
        <v>#REF!</v>
      </c>
    </row>
    <row r="554">
      <c r="A554" s="8">
        <v>108.41</v>
      </c>
      <c r="B554" s="3" t="str">
        <f t="shared" si="1"/>
        <v>#REF!</v>
      </c>
    </row>
    <row r="555">
      <c r="A555" s="9">
        <f>+0.52</f>
        <v>0.52</v>
      </c>
      <c r="B555" s="3" t="str">
        <f t="shared" si="1"/>
        <v>#REF!</v>
      </c>
    </row>
    <row r="556">
      <c r="A556" s="9">
        <f>+0.48%</f>
        <v>0.0048</v>
      </c>
      <c r="B556" s="3" t="str">
        <f t="shared" si="1"/>
        <v>#REF!</v>
      </c>
    </row>
    <row r="557">
      <c r="A557" s="16">
        <v>145648.0</v>
      </c>
      <c r="B557" s="3" t="str">
        <f t="shared" si="1"/>
        <v>#REF!</v>
      </c>
    </row>
    <row r="558">
      <c r="A558" s="16">
        <v>108369.0</v>
      </c>
      <c r="B558" s="3" t="str">
        <f t="shared" si="1"/>
        <v>#REF!</v>
      </c>
    </row>
    <row r="559">
      <c r="A559" s="7">
        <v>41772.0</v>
      </c>
      <c r="B559" s="3" t="str">
        <f t="shared" si="1"/>
        <v>#REF!</v>
      </c>
    </row>
    <row r="560">
      <c r="A560" s="8">
        <v>108.37</v>
      </c>
      <c r="B560" s="3" t="str">
        <f t="shared" si="1"/>
        <v>#REF!</v>
      </c>
    </row>
    <row r="561">
      <c r="A561" s="8">
        <v>109.46</v>
      </c>
      <c r="B561" s="3" t="str">
        <f t="shared" si="1"/>
        <v>#REF!</v>
      </c>
    </row>
    <row r="562">
      <c r="A562" s="8">
        <v>108.05</v>
      </c>
      <c r="B562" s="3" t="str">
        <f t="shared" si="1"/>
        <v>#REF!</v>
      </c>
    </row>
    <row r="563">
      <c r="A563" s="8">
        <v>109.24</v>
      </c>
      <c r="B563" s="3" t="str">
        <f t="shared" si="1"/>
        <v>#REF!</v>
      </c>
    </row>
    <row r="564">
      <c r="A564" s="9">
        <f>+0.83</f>
        <v>0.83</v>
      </c>
      <c r="B564" s="3" t="str">
        <f t="shared" si="1"/>
        <v>#REF!</v>
      </c>
    </row>
    <row r="565">
      <c r="A565" s="9">
        <f>+0.77%</f>
        <v>0.0077</v>
      </c>
      <c r="B565" s="3" t="str">
        <f t="shared" si="1"/>
        <v>#REF!</v>
      </c>
    </row>
    <row r="566">
      <c r="A566" s="16">
        <v>130635.0</v>
      </c>
      <c r="B566" s="3" t="str">
        <f t="shared" si="1"/>
        <v>#REF!</v>
      </c>
    </row>
    <row r="567">
      <c r="A567" s="16">
        <v>82235.0</v>
      </c>
      <c r="B567" s="3" t="str">
        <f t="shared" si="1"/>
        <v>#REF!</v>
      </c>
    </row>
    <row r="568">
      <c r="A568" s="7">
        <v>41773.0</v>
      </c>
      <c r="B568" s="3" t="str">
        <f t="shared" si="1"/>
        <v>#REF!</v>
      </c>
    </row>
    <row r="569">
      <c r="A569" s="8">
        <v>109.39</v>
      </c>
      <c r="B569" s="3" t="str">
        <f t="shared" si="1"/>
        <v>#REF!</v>
      </c>
    </row>
    <row r="570">
      <c r="A570" s="8">
        <v>110.41</v>
      </c>
      <c r="B570" s="3" t="str">
        <f t="shared" si="1"/>
        <v>#REF!</v>
      </c>
    </row>
    <row r="571">
      <c r="A571" s="8">
        <v>109.32</v>
      </c>
      <c r="B571" s="3" t="str">
        <f t="shared" si="1"/>
        <v>#REF!</v>
      </c>
    </row>
    <row r="572">
      <c r="A572" s="8">
        <v>110.19</v>
      </c>
      <c r="B572" s="3" t="str">
        <f t="shared" si="1"/>
        <v>#REF!</v>
      </c>
    </row>
    <row r="573">
      <c r="A573" s="9">
        <f>+0.95</f>
        <v>0.95</v>
      </c>
      <c r="B573" s="3" t="str">
        <f t="shared" si="1"/>
        <v>#REF!</v>
      </c>
    </row>
    <row r="574">
      <c r="A574" s="9">
        <f>+0.87%</f>
        <v>0.0087</v>
      </c>
      <c r="B574" s="3" t="str">
        <f t="shared" si="1"/>
        <v>#REF!</v>
      </c>
    </row>
    <row r="575">
      <c r="A575" s="16">
        <v>115257.0</v>
      </c>
      <c r="B575" s="3" t="str">
        <f t="shared" si="1"/>
        <v>#REF!</v>
      </c>
    </row>
    <row r="576">
      <c r="A576" s="16">
        <v>38152.0</v>
      </c>
      <c r="B576" s="3" t="str">
        <f t="shared" si="1"/>
        <v>#REF!</v>
      </c>
    </row>
    <row r="577">
      <c r="A577" s="7">
        <v>41774.0</v>
      </c>
      <c r="B577" s="3" t="str">
        <f t="shared" si="1"/>
        <v>#REF!</v>
      </c>
    </row>
    <row r="578">
      <c r="A578" s="8">
        <v>110.21</v>
      </c>
      <c r="B578" s="3" t="str">
        <f t="shared" si="1"/>
        <v>#REF!</v>
      </c>
    </row>
    <row r="579">
      <c r="A579" s="8">
        <v>110.6</v>
      </c>
      <c r="B579" s="3" t="str">
        <f t="shared" si="1"/>
        <v>#REF!</v>
      </c>
    </row>
    <row r="580">
      <c r="A580" s="8">
        <v>109.75</v>
      </c>
      <c r="B580" s="3" t="str">
        <f t="shared" si="1"/>
        <v>#REF!</v>
      </c>
    </row>
    <row r="581">
      <c r="A581" s="8">
        <v>110.44</v>
      </c>
      <c r="B581" s="3" t="str">
        <f t="shared" si="1"/>
        <v>#REF!</v>
      </c>
    </row>
    <row r="582">
      <c r="A582" s="9">
        <f>+0.25</f>
        <v>0.25</v>
      </c>
      <c r="B582" s="3" t="str">
        <f t="shared" si="1"/>
        <v>#REF!</v>
      </c>
    </row>
    <row r="583">
      <c r="A583" s="9">
        <f>+0.23%</f>
        <v>0.0023</v>
      </c>
      <c r="B583" s="3" t="str">
        <f t="shared" si="1"/>
        <v>#REF!</v>
      </c>
    </row>
    <row r="584">
      <c r="A584" s="16">
        <v>20368.0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41715</v>
      </c>
      <c r="C3" s="3">
        <v>107.68</v>
      </c>
      <c r="D3" s="3">
        <v>107.72</v>
      </c>
      <c r="E3" s="3">
        <v>105.59</v>
      </c>
      <c r="F3" s="3">
        <v>105.65</v>
      </c>
      <c r="G3" s="3">
        <v>-1.91</v>
      </c>
      <c r="H3" s="6">
        <v>-0.0178</v>
      </c>
      <c r="I3" s="15">
        <v>35617.0</v>
      </c>
      <c r="J3" s="15">
        <v>92628.0</v>
      </c>
    </row>
    <row r="4">
      <c r="A4" s="19" t="s">
        <v>4</v>
      </c>
      <c r="B4" s="5">
        <f t="shared" si="1"/>
        <v>41716</v>
      </c>
      <c r="C4" s="3">
        <v>105.86</v>
      </c>
      <c r="D4" s="3">
        <v>106.25</v>
      </c>
      <c r="E4" s="3">
        <v>105.32</v>
      </c>
      <c r="F4" s="3">
        <v>106.21</v>
      </c>
      <c r="G4" s="3">
        <v>0.56</v>
      </c>
      <c r="H4" s="3">
        <v>0.0053</v>
      </c>
      <c r="I4" s="15">
        <v>31882.0</v>
      </c>
      <c r="J4" s="15">
        <v>92648.0</v>
      </c>
    </row>
    <row r="5">
      <c r="A5" s="19" t="s">
        <v>5</v>
      </c>
      <c r="B5" s="5">
        <f t="shared" si="1"/>
        <v>41717</v>
      </c>
      <c r="C5" s="3">
        <v>106.0</v>
      </c>
      <c r="D5" s="3">
        <v>106.24</v>
      </c>
      <c r="E5" s="3">
        <v>105.2</v>
      </c>
      <c r="F5" s="3">
        <v>105.37</v>
      </c>
      <c r="G5" s="3">
        <v>-0.84</v>
      </c>
      <c r="H5" s="6">
        <v>-0.0079</v>
      </c>
      <c r="I5" s="15">
        <v>35065.0</v>
      </c>
      <c r="J5" s="15">
        <v>93217.0</v>
      </c>
    </row>
    <row r="6">
      <c r="A6" s="19" t="s">
        <v>6</v>
      </c>
      <c r="B6" s="5">
        <f t="shared" si="1"/>
        <v>41718</v>
      </c>
      <c r="C6" s="3">
        <v>105.3</v>
      </c>
      <c r="D6" s="3">
        <v>106.25</v>
      </c>
      <c r="E6" s="3">
        <v>104.97</v>
      </c>
      <c r="F6" s="3">
        <v>105.91</v>
      </c>
      <c r="G6" s="3">
        <v>0.54</v>
      </c>
      <c r="H6" s="3">
        <v>0.0051</v>
      </c>
      <c r="I6" s="15">
        <v>41602.0</v>
      </c>
      <c r="J6" s="15">
        <v>95581.0</v>
      </c>
    </row>
    <row r="7">
      <c r="A7" s="19" t="s">
        <v>7</v>
      </c>
      <c r="B7" s="5">
        <f t="shared" si="1"/>
        <v>41719</v>
      </c>
      <c r="C7" s="3">
        <v>105.7</v>
      </c>
      <c r="D7" s="3">
        <v>107.15</v>
      </c>
      <c r="E7" s="3">
        <v>105.51</v>
      </c>
      <c r="F7" s="3">
        <v>106.29</v>
      </c>
      <c r="G7" s="3">
        <v>0.38</v>
      </c>
      <c r="H7" s="3">
        <v>0.0036</v>
      </c>
      <c r="I7" s="15">
        <v>34487.0</v>
      </c>
      <c r="J7" s="15">
        <v>97074.0</v>
      </c>
    </row>
    <row r="8">
      <c r="A8" s="19" t="s">
        <v>8</v>
      </c>
      <c r="B8" s="5">
        <f t="shared" si="1"/>
        <v>41722</v>
      </c>
      <c r="C8" s="3">
        <v>106.1</v>
      </c>
      <c r="D8" s="3">
        <v>106.93</v>
      </c>
      <c r="E8" s="3">
        <v>105.84</v>
      </c>
      <c r="F8" s="3">
        <v>106.27</v>
      </c>
      <c r="G8" s="3">
        <v>-0.02</v>
      </c>
      <c r="H8" s="6">
        <v>-2.0E-4</v>
      </c>
      <c r="I8" s="15">
        <v>19881.0</v>
      </c>
      <c r="J8" s="15">
        <v>97225.0</v>
      </c>
    </row>
    <row r="9">
      <c r="A9" s="19" t="s">
        <v>9</v>
      </c>
      <c r="B9" s="5">
        <f t="shared" si="1"/>
        <v>41723</v>
      </c>
      <c r="C9" s="3">
        <v>105.97</v>
      </c>
      <c r="D9" s="3">
        <v>106.92</v>
      </c>
      <c r="E9" s="3">
        <v>105.94</v>
      </c>
      <c r="F9" s="3">
        <v>106.48</v>
      </c>
      <c r="G9" s="3">
        <v>0.21</v>
      </c>
      <c r="H9" s="3">
        <v>0.002</v>
      </c>
      <c r="I9" s="15">
        <v>23158.0</v>
      </c>
      <c r="J9" s="15">
        <v>99014.0</v>
      </c>
    </row>
    <row r="10">
      <c r="A10" s="20">
        <v>41715.0</v>
      </c>
      <c r="B10" s="5">
        <f t="shared" si="1"/>
        <v>41724</v>
      </c>
      <c r="C10" s="3">
        <v>106.45</v>
      </c>
      <c r="D10" s="3">
        <v>106.88</v>
      </c>
      <c r="E10" s="3">
        <v>106.13</v>
      </c>
      <c r="F10" s="3">
        <v>106.67</v>
      </c>
      <c r="G10" s="3">
        <v>0.19</v>
      </c>
      <c r="H10" s="3">
        <v>0.0018</v>
      </c>
      <c r="I10" s="15">
        <v>36876.0</v>
      </c>
      <c r="J10" s="15">
        <v>103127.0</v>
      </c>
    </row>
    <row r="11">
      <c r="A11" s="19">
        <v>107.68</v>
      </c>
      <c r="B11" s="5">
        <f t="shared" si="1"/>
        <v>41725</v>
      </c>
      <c r="C11" s="3">
        <v>106.54</v>
      </c>
      <c r="D11" s="3">
        <v>107.6</v>
      </c>
      <c r="E11" s="3">
        <v>106.42</v>
      </c>
      <c r="F11" s="3">
        <v>107.45</v>
      </c>
      <c r="G11" s="3">
        <v>0.78</v>
      </c>
      <c r="H11" s="3">
        <v>0.0073</v>
      </c>
      <c r="I11" s="15">
        <v>46421.0</v>
      </c>
      <c r="J11" s="15">
        <v>112177.0</v>
      </c>
    </row>
    <row r="12">
      <c r="A12" s="19">
        <v>107.72</v>
      </c>
      <c r="B12" s="5">
        <f t="shared" si="1"/>
        <v>41726</v>
      </c>
      <c r="C12" s="3">
        <v>107.38</v>
      </c>
      <c r="D12" s="3">
        <v>107.96</v>
      </c>
      <c r="E12" s="3">
        <v>107.25</v>
      </c>
      <c r="F12" s="3">
        <v>107.7</v>
      </c>
      <c r="G12" s="3">
        <v>0.25</v>
      </c>
      <c r="H12" s="3">
        <v>0.0023</v>
      </c>
      <c r="I12" s="15">
        <v>29295.0</v>
      </c>
      <c r="J12" s="15">
        <v>116782.0</v>
      </c>
    </row>
    <row r="13">
      <c r="A13" s="19">
        <v>105.59</v>
      </c>
      <c r="B13" s="5">
        <f t="shared" si="1"/>
        <v>41729</v>
      </c>
      <c r="C13" s="3">
        <v>107.56</v>
      </c>
      <c r="D13" s="3">
        <v>107.95</v>
      </c>
      <c r="E13" s="3">
        <v>106.72</v>
      </c>
      <c r="F13" s="3">
        <v>107.4</v>
      </c>
      <c r="G13" s="3">
        <v>-0.3</v>
      </c>
      <c r="H13" s="6">
        <v>-0.0028</v>
      </c>
      <c r="I13" s="15">
        <v>30270.0</v>
      </c>
      <c r="J13" s="15">
        <v>119970.0</v>
      </c>
    </row>
    <row r="14">
      <c r="A14" s="19">
        <v>105.65</v>
      </c>
      <c r="B14" s="5">
        <f t="shared" si="1"/>
        <v>41730</v>
      </c>
      <c r="C14" s="3">
        <v>107.32</v>
      </c>
      <c r="D14" s="3">
        <v>107.43</v>
      </c>
      <c r="E14" s="3">
        <v>104.86</v>
      </c>
      <c r="F14" s="3">
        <v>105.36</v>
      </c>
      <c r="G14" s="3">
        <v>-2.04</v>
      </c>
      <c r="H14" s="6">
        <v>-0.019</v>
      </c>
      <c r="I14" s="15">
        <v>53721.0</v>
      </c>
      <c r="J14" s="15">
        <v>120970.0</v>
      </c>
    </row>
    <row r="15">
      <c r="A15" s="21">
        <v>-1.91</v>
      </c>
      <c r="B15" s="5">
        <f t="shared" si="1"/>
        <v>41731</v>
      </c>
      <c r="C15" s="3">
        <v>105.15</v>
      </c>
      <c r="D15" s="3">
        <v>105.56</v>
      </c>
      <c r="E15" s="3">
        <v>103.84</v>
      </c>
      <c r="F15" s="3">
        <v>104.62</v>
      </c>
      <c r="G15" s="3">
        <v>-0.74</v>
      </c>
      <c r="H15" s="6">
        <v>-0.007</v>
      </c>
      <c r="I15" s="15">
        <v>71215.0</v>
      </c>
      <c r="J15" s="15">
        <v>124512.0</v>
      </c>
    </row>
    <row r="16">
      <c r="A16" s="22">
        <v>-0.0178</v>
      </c>
      <c r="B16" s="5">
        <f t="shared" si="1"/>
        <v>41732</v>
      </c>
      <c r="C16" s="3">
        <v>104.43</v>
      </c>
      <c r="D16" s="3">
        <v>106.05</v>
      </c>
      <c r="E16" s="3">
        <v>104.22</v>
      </c>
      <c r="F16" s="3">
        <v>105.91</v>
      </c>
      <c r="G16" s="3">
        <v>1.29</v>
      </c>
      <c r="H16" s="3">
        <v>0.0123</v>
      </c>
      <c r="I16" s="15">
        <v>66609.0</v>
      </c>
      <c r="J16" s="15">
        <v>132803.0</v>
      </c>
    </row>
    <row r="17">
      <c r="A17" s="24">
        <v>35617.0</v>
      </c>
      <c r="B17" s="5">
        <f t="shared" si="1"/>
        <v>41733</v>
      </c>
      <c r="C17" s="3">
        <v>105.88</v>
      </c>
      <c r="D17" s="3">
        <v>106.66</v>
      </c>
      <c r="E17" s="3">
        <v>105.84</v>
      </c>
      <c r="F17" s="3">
        <v>106.42</v>
      </c>
      <c r="G17" s="3">
        <v>0.51</v>
      </c>
      <c r="H17" s="3">
        <v>0.0048</v>
      </c>
      <c r="I17" s="15">
        <v>54760.0</v>
      </c>
      <c r="J17" s="15">
        <v>137106.0</v>
      </c>
    </row>
    <row r="18">
      <c r="A18" s="24">
        <v>92628.0</v>
      </c>
      <c r="B18" s="5">
        <f t="shared" si="1"/>
        <v>41736</v>
      </c>
      <c r="C18" s="3">
        <v>106.09</v>
      </c>
      <c r="D18" s="3">
        <v>106.42</v>
      </c>
      <c r="E18" s="3">
        <v>104.99</v>
      </c>
      <c r="F18" s="3">
        <v>105.68</v>
      </c>
      <c r="G18" s="3">
        <v>-0.74</v>
      </c>
      <c r="H18" s="6">
        <v>-0.007</v>
      </c>
      <c r="I18" s="15">
        <v>72900.0</v>
      </c>
      <c r="J18" s="15">
        <v>150648.0</v>
      </c>
    </row>
    <row r="19">
      <c r="A19" s="23">
        <v>41716.0</v>
      </c>
      <c r="B19" s="5">
        <f t="shared" si="1"/>
        <v>41737</v>
      </c>
      <c r="C19" s="3">
        <v>105.87</v>
      </c>
      <c r="D19" s="3">
        <v>107.6</v>
      </c>
      <c r="E19" s="3">
        <v>105.68</v>
      </c>
      <c r="F19" s="3">
        <v>107.44</v>
      </c>
      <c r="G19" s="3">
        <v>1.76</v>
      </c>
      <c r="H19" s="3">
        <v>0.0167</v>
      </c>
      <c r="I19" s="15">
        <v>73579.0</v>
      </c>
      <c r="J19" s="15">
        <v>163867.0</v>
      </c>
    </row>
    <row r="20">
      <c r="A20" s="21">
        <v>105.86</v>
      </c>
      <c r="B20" s="5">
        <f t="shared" si="1"/>
        <v>41738</v>
      </c>
      <c r="C20" s="3">
        <v>107.34</v>
      </c>
      <c r="D20" s="3">
        <v>107.95</v>
      </c>
      <c r="E20" s="3">
        <v>106.96</v>
      </c>
      <c r="F20" s="3">
        <v>107.8</v>
      </c>
      <c r="G20" s="3">
        <v>0.36</v>
      </c>
      <c r="H20" s="3">
        <v>0.0034000000000000002</v>
      </c>
      <c r="I20" s="15">
        <v>68899.0</v>
      </c>
      <c r="J20" s="15">
        <v>173234.0</v>
      </c>
    </row>
    <row r="21">
      <c r="A21" s="21">
        <v>106.25</v>
      </c>
      <c r="B21" s="5">
        <f t="shared" si="1"/>
        <v>41739</v>
      </c>
      <c r="C21" s="3">
        <v>107.7</v>
      </c>
      <c r="D21" s="3">
        <v>107.77</v>
      </c>
      <c r="E21" s="3">
        <v>107.2</v>
      </c>
      <c r="F21" s="3">
        <v>107.4</v>
      </c>
      <c r="G21" s="3">
        <v>-0.4</v>
      </c>
      <c r="H21" s="6">
        <v>-0.0037</v>
      </c>
      <c r="I21" s="15">
        <v>61430.0</v>
      </c>
      <c r="J21" s="15">
        <v>188988.0</v>
      </c>
    </row>
    <row r="22">
      <c r="A22" s="21">
        <v>105.32</v>
      </c>
      <c r="B22" s="5">
        <f t="shared" si="1"/>
        <v>41740</v>
      </c>
      <c r="C22" s="3">
        <v>107.19</v>
      </c>
      <c r="D22" s="3">
        <v>107.74</v>
      </c>
      <c r="E22" s="3">
        <v>106.94</v>
      </c>
      <c r="F22" s="3">
        <v>107.26</v>
      </c>
      <c r="G22" s="3">
        <v>-0.14</v>
      </c>
      <c r="H22" s="6">
        <v>-0.0013</v>
      </c>
      <c r="I22" s="15">
        <v>65024.0</v>
      </c>
      <c r="J22" s="15">
        <v>201242.0</v>
      </c>
    </row>
    <row r="23">
      <c r="A23" s="21">
        <v>106.21</v>
      </c>
      <c r="B23" s="5">
        <f t="shared" si="1"/>
        <v>41743</v>
      </c>
      <c r="C23" s="3">
        <v>107.33</v>
      </c>
      <c r="D23" s="3">
        <v>108.87</v>
      </c>
      <c r="E23" s="3">
        <v>107.12</v>
      </c>
      <c r="F23" s="3">
        <v>108.79</v>
      </c>
      <c r="G23" s="3">
        <v>1.53</v>
      </c>
      <c r="H23" s="3">
        <v>0.0143</v>
      </c>
      <c r="I23" s="15">
        <v>86240.0</v>
      </c>
      <c r="J23" s="15">
        <v>206456.0</v>
      </c>
    </row>
    <row r="24">
      <c r="A24" s="25">
        <f>+0.56</f>
        <v>0.56</v>
      </c>
      <c r="B24" s="5">
        <f t="shared" si="1"/>
        <v>41744</v>
      </c>
      <c r="C24" s="3">
        <v>108.56</v>
      </c>
      <c r="D24" s="3">
        <v>109.39</v>
      </c>
      <c r="E24" s="3">
        <v>108.08</v>
      </c>
      <c r="F24" s="3">
        <v>109.03</v>
      </c>
      <c r="G24" s="3">
        <v>0.24</v>
      </c>
      <c r="H24" s="3">
        <v>0.0022</v>
      </c>
      <c r="I24" s="15">
        <v>85231.0</v>
      </c>
      <c r="J24" s="15">
        <v>214438.0</v>
      </c>
    </row>
    <row r="25">
      <c r="A25" s="25">
        <f>+0.53%</f>
        <v>0.0053</v>
      </c>
      <c r="B25" s="5">
        <f t="shared" si="1"/>
        <v>41745</v>
      </c>
      <c r="C25" s="3">
        <v>109.1</v>
      </c>
      <c r="D25" s="3">
        <v>109.94</v>
      </c>
      <c r="E25" s="3">
        <v>108.7</v>
      </c>
      <c r="F25" s="3">
        <v>109.25</v>
      </c>
      <c r="G25" s="3">
        <v>0.22</v>
      </c>
      <c r="H25" s="3">
        <v>0.002</v>
      </c>
      <c r="I25" s="15">
        <v>95408.0</v>
      </c>
      <c r="J25" s="15">
        <v>217097.0</v>
      </c>
    </row>
    <row r="26">
      <c r="A26" s="26">
        <v>31882.0</v>
      </c>
      <c r="B26" s="5">
        <f t="shared" si="1"/>
        <v>41746</v>
      </c>
      <c r="C26" s="3">
        <v>109.24</v>
      </c>
      <c r="D26" s="3">
        <v>109.8</v>
      </c>
      <c r="E26" s="3">
        <v>108.71</v>
      </c>
      <c r="F26" s="3">
        <v>109.16</v>
      </c>
      <c r="G26" s="3">
        <v>-0.09</v>
      </c>
      <c r="H26" s="6">
        <v>-8.0E-4</v>
      </c>
      <c r="I26" s="15">
        <v>64802.0</v>
      </c>
      <c r="J26" s="15">
        <v>219728.0</v>
      </c>
    </row>
    <row r="27">
      <c r="A27" s="26">
        <v>92648.0</v>
      </c>
      <c r="B27" s="5">
        <f t="shared" si="1"/>
        <v>41750</v>
      </c>
      <c r="C27" s="3">
        <v>109.37</v>
      </c>
      <c r="D27" s="3">
        <v>109.68</v>
      </c>
      <c r="E27" s="3">
        <v>108.57</v>
      </c>
      <c r="F27" s="3">
        <v>109.59</v>
      </c>
      <c r="G27" s="3">
        <v>0.43</v>
      </c>
      <c r="H27" s="3">
        <v>0.0039000000000000003</v>
      </c>
      <c r="I27" s="15">
        <v>22772.0</v>
      </c>
      <c r="J27" s="15">
        <v>220087.0</v>
      </c>
    </row>
    <row r="28">
      <c r="A28" s="27">
        <v>41717.0</v>
      </c>
      <c r="B28" s="5">
        <f t="shared" si="1"/>
        <v>41751</v>
      </c>
      <c r="C28" s="3">
        <v>109.58</v>
      </c>
      <c r="D28" s="3">
        <v>109.63</v>
      </c>
      <c r="E28" s="3">
        <v>108.24</v>
      </c>
      <c r="F28" s="3">
        <v>108.98</v>
      </c>
      <c r="G28" s="3">
        <v>-0.61</v>
      </c>
      <c r="H28" s="6">
        <v>-0.0056</v>
      </c>
      <c r="I28" s="15">
        <v>66534.0</v>
      </c>
      <c r="J28" s="15">
        <v>225602.0</v>
      </c>
    </row>
    <row r="29">
      <c r="A29" s="28">
        <v>106.0</v>
      </c>
      <c r="B29" s="5">
        <f t="shared" si="1"/>
        <v>41752</v>
      </c>
      <c r="C29" s="3">
        <v>109.15</v>
      </c>
      <c r="D29" s="3">
        <v>109.23</v>
      </c>
      <c r="E29" s="3">
        <v>108.34</v>
      </c>
      <c r="F29" s="3">
        <v>108.84</v>
      </c>
      <c r="G29" s="3">
        <v>-0.14</v>
      </c>
      <c r="H29" s="6">
        <v>-0.0013</v>
      </c>
      <c r="I29" s="15">
        <v>69987.0</v>
      </c>
      <c r="J29" s="15">
        <v>234041.0</v>
      </c>
    </row>
    <row r="30">
      <c r="A30" s="28">
        <v>106.24</v>
      </c>
      <c r="B30" s="5">
        <f t="shared" si="1"/>
        <v>41753</v>
      </c>
      <c r="C30" s="3">
        <v>108.92</v>
      </c>
      <c r="D30" s="3">
        <v>110.28</v>
      </c>
      <c r="E30" s="3">
        <v>108.81</v>
      </c>
      <c r="F30" s="3">
        <v>109.95</v>
      </c>
      <c r="G30" s="3">
        <v>1.11</v>
      </c>
      <c r="H30" s="3">
        <v>0.0102</v>
      </c>
      <c r="I30" s="15">
        <v>77795.0</v>
      </c>
      <c r="J30" s="15">
        <v>237131.0</v>
      </c>
    </row>
    <row r="31">
      <c r="A31" s="28">
        <v>105.2</v>
      </c>
      <c r="B31" s="5">
        <f t="shared" si="1"/>
        <v>41754</v>
      </c>
      <c r="C31" s="3">
        <v>110.07</v>
      </c>
      <c r="D31" s="3">
        <v>110.18</v>
      </c>
      <c r="E31" s="3">
        <v>108.85</v>
      </c>
      <c r="F31" s="3">
        <v>109.13</v>
      </c>
      <c r="G31" s="3">
        <v>-0.82</v>
      </c>
      <c r="H31" s="6">
        <v>-0.0075</v>
      </c>
      <c r="I31" s="15">
        <v>95062.0</v>
      </c>
      <c r="J31" s="15">
        <v>244362.0</v>
      </c>
    </row>
    <row r="32">
      <c r="A32" s="28">
        <v>105.37</v>
      </c>
      <c r="B32" s="5">
        <f t="shared" si="1"/>
        <v>41757</v>
      </c>
      <c r="C32" s="3">
        <v>108.96</v>
      </c>
      <c r="D32" s="3">
        <v>109.69</v>
      </c>
      <c r="E32" s="3">
        <v>107.37</v>
      </c>
      <c r="F32" s="3">
        <v>107.64</v>
      </c>
      <c r="G32" s="3">
        <v>-1.49</v>
      </c>
      <c r="H32" s="6">
        <v>-0.0137</v>
      </c>
      <c r="I32" s="15">
        <v>131075.0</v>
      </c>
      <c r="J32" s="15">
        <v>243449.0</v>
      </c>
    </row>
    <row r="33">
      <c r="A33" s="21">
        <v>-0.84</v>
      </c>
      <c r="B33" s="5">
        <f t="shared" si="1"/>
        <v>41758</v>
      </c>
      <c r="C33" s="3">
        <v>107.62</v>
      </c>
      <c r="D33" s="3">
        <v>108.79</v>
      </c>
      <c r="E33" s="3">
        <v>107.57</v>
      </c>
      <c r="F33" s="3">
        <v>108.44</v>
      </c>
      <c r="G33" s="3">
        <v>0.8</v>
      </c>
      <c r="H33" s="3">
        <v>0.0074</v>
      </c>
      <c r="I33" s="15">
        <v>123253.0</v>
      </c>
      <c r="J33" s="15">
        <v>246273.0</v>
      </c>
    </row>
    <row r="34">
      <c r="A34" s="22">
        <v>-0.0079</v>
      </c>
      <c r="B34" s="5">
        <f t="shared" si="1"/>
        <v>41759</v>
      </c>
      <c r="C34" s="3">
        <v>108.27</v>
      </c>
      <c r="D34" s="3">
        <v>108.27</v>
      </c>
      <c r="E34" s="3">
        <v>107.01</v>
      </c>
      <c r="F34" s="3">
        <v>107.53</v>
      </c>
      <c r="G34" s="3">
        <v>-0.91</v>
      </c>
      <c r="H34" s="6">
        <v>-0.0084</v>
      </c>
      <c r="I34" s="15">
        <v>97921.0</v>
      </c>
      <c r="J34" s="15">
        <v>250521.0</v>
      </c>
    </row>
    <row r="35">
      <c r="A35" s="24">
        <v>35065.0</v>
      </c>
      <c r="B35" s="5">
        <f t="shared" si="1"/>
        <v>41760</v>
      </c>
      <c r="C35" s="3">
        <v>107.53</v>
      </c>
      <c r="D35" s="3">
        <v>107.56</v>
      </c>
      <c r="E35" s="3">
        <v>106.32</v>
      </c>
      <c r="F35" s="3">
        <v>107.21</v>
      </c>
      <c r="G35" s="3">
        <v>-0.32</v>
      </c>
      <c r="H35" s="6">
        <v>-0.003</v>
      </c>
      <c r="I35" s="15">
        <v>98246.0</v>
      </c>
      <c r="J35" s="15">
        <v>259532.0</v>
      </c>
    </row>
    <row r="36">
      <c r="A36" s="24">
        <v>93217.0</v>
      </c>
      <c r="B36" s="5">
        <f t="shared" si="1"/>
        <v>41761</v>
      </c>
      <c r="C36" s="3">
        <v>107.22</v>
      </c>
      <c r="D36" s="3">
        <v>108.33</v>
      </c>
      <c r="E36" s="3">
        <v>107.07</v>
      </c>
      <c r="F36" s="3">
        <v>107.97</v>
      </c>
      <c r="G36" s="3">
        <v>0.76</v>
      </c>
      <c r="H36" s="3">
        <v>0.0070999999999999995</v>
      </c>
      <c r="I36" s="15">
        <v>128067.0</v>
      </c>
      <c r="J36" s="15">
        <v>268047.0</v>
      </c>
    </row>
    <row r="37">
      <c r="A37" s="23">
        <v>41718.0</v>
      </c>
      <c r="B37" s="5">
        <f t="shared" si="1"/>
        <v>41764</v>
      </c>
      <c r="C37" s="3">
        <v>108.18</v>
      </c>
      <c r="D37" s="3">
        <v>108.27</v>
      </c>
      <c r="E37" s="3">
        <v>106.44</v>
      </c>
      <c r="F37" s="3">
        <v>107.12</v>
      </c>
      <c r="G37" s="3">
        <v>-0.85</v>
      </c>
      <c r="H37" s="6">
        <v>-0.0079</v>
      </c>
      <c r="I37" s="15">
        <v>77954.0</v>
      </c>
      <c r="J37" s="15">
        <v>279332.0</v>
      </c>
    </row>
    <row r="38">
      <c r="A38" s="21">
        <v>105.3</v>
      </c>
      <c r="B38" s="5">
        <f t="shared" si="1"/>
        <v>41765</v>
      </c>
      <c r="C38" s="3">
        <v>106.91</v>
      </c>
      <c r="D38" s="3">
        <v>107.58</v>
      </c>
      <c r="E38" s="3">
        <v>106.4</v>
      </c>
      <c r="F38" s="3">
        <v>106.49</v>
      </c>
      <c r="G38" s="3">
        <v>-0.63</v>
      </c>
      <c r="H38" s="6">
        <v>-0.0059</v>
      </c>
      <c r="I38" s="15">
        <v>131496.0</v>
      </c>
      <c r="J38" s="15">
        <v>283801.0</v>
      </c>
    </row>
    <row r="39">
      <c r="A39" s="21">
        <v>106.25</v>
      </c>
      <c r="B39" s="5">
        <f t="shared" si="1"/>
        <v>41766</v>
      </c>
      <c r="C39" s="3">
        <v>106.54</v>
      </c>
      <c r="D39" s="3">
        <v>107.73</v>
      </c>
      <c r="E39" s="3">
        <v>106.46</v>
      </c>
      <c r="F39" s="3">
        <v>107.61</v>
      </c>
      <c r="G39" s="3">
        <v>1.12</v>
      </c>
      <c r="H39" s="3">
        <v>0.0105</v>
      </c>
      <c r="I39" s="15">
        <v>191634.0</v>
      </c>
      <c r="J39" s="15">
        <v>286491.0</v>
      </c>
    </row>
    <row r="40">
      <c r="A40" s="21">
        <v>104.97</v>
      </c>
      <c r="B40" s="5">
        <f t="shared" si="1"/>
        <v>41767</v>
      </c>
      <c r="C40" s="3">
        <v>107.61</v>
      </c>
      <c r="D40" s="3">
        <v>107.61</v>
      </c>
      <c r="E40" s="3">
        <v>106.86</v>
      </c>
      <c r="F40" s="3">
        <v>107.49</v>
      </c>
      <c r="G40" s="3">
        <v>-0.12</v>
      </c>
      <c r="H40" s="6">
        <v>-0.0011</v>
      </c>
      <c r="I40" s="15">
        <v>158425.0</v>
      </c>
      <c r="J40" s="15">
        <v>285613.0</v>
      </c>
    </row>
    <row r="41">
      <c r="A41" s="21">
        <v>105.91</v>
      </c>
      <c r="B41" s="5">
        <f t="shared" si="1"/>
        <v>41768</v>
      </c>
      <c r="C41" s="3">
        <v>107.67</v>
      </c>
      <c r="D41" s="3">
        <v>108.44</v>
      </c>
      <c r="E41" s="3">
        <v>107.05</v>
      </c>
      <c r="F41" s="3">
        <v>107.28</v>
      </c>
      <c r="G41" s="3">
        <v>-0.21</v>
      </c>
      <c r="H41" s="6">
        <v>-0.002</v>
      </c>
      <c r="I41" s="15">
        <v>180914.0</v>
      </c>
      <c r="J41" s="15">
        <v>289491.0</v>
      </c>
    </row>
    <row r="42">
      <c r="A42" s="25">
        <f>+0.54</f>
        <v>0.54</v>
      </c>
      <c r="B42" s="5">
        <f t="shared" si="1"/>
        <v>41771</v>
      </c>
      <c r="C42" s="3">
        <v>107.25</v>
      </c>
      <c r="D42" s="3">
        <v>108.17</v>
      </c>
      <c r="E42" s="3">
        <v>107.25</v>
      </c>
      <c r="F42" s="3">
        <v>107.79</v>
      </c>
      <c r="G42" s="3">
        <v>0.51</v>
      </c>
      <c r="H42" s="3">
        <v>0.0048</v>
      </c>
      <c r="I42" s="15">
        <v>169466.0</v>
      </c>
      <c r="J42" s="15">
        <v>298673.0</v>
      </c>
    </row>
    <row r="43">
      <c r="A43" s="25">
        <f>+0.51%</f>
        <v>0.0051</v>
      </c>
      <c r="B43" s="5">
        <f t="shared" si="1"/>
        <v>41772</v>
      </c>
      <c r="C43" s="3">
        <v>107.6</v>
      </c>
      <c r="D43" s="3">
        <v>108.75</v>
      </c>
      <c r="E43" s="3">
        <v>107.44</v>
      </c>
      <c r="F43" s="3">
        <v>108.54</v>
      </c>
      <c r="G43" s="3">
        <v>0.75</v>
      </c>
      <c r="H43" s="3">
        <v>0.006999999999999999</v>
      </c>
      <c r="I43" s="15">
        <v>207629.0</v>
      </c>
      <c r="J43" s="15">
        <v>302078.0</v>
      </c>
    </row>
    <row r="44">
      <c r="A44" s="26">
        <v>41602.0</v>
      </c>
      <c r="B44" s="5">
        <f t="shared" si="1"/>
        <v>41773</v>
      </c>
      <c r="C44" s="3">
        <v>108.65</v>
      </c>
      <c r="D44" s="3">
        <v>109.55</v>
      </c>
      <c r="E44" s="3">
        <v>108.63</v>
      </c>
      <c r="F44" s="3">
        <v>109.31</v>
      </c>
      <c r="G44" s="3">
        <v>0.77</v>
      </c>
      <c r="H44" s="3">
        <v>0.0070999999999999995</v>
      </c>
      <c r="I44" s="15">
        <v>258580.0</v>
      </c>
      <c r="J44" s="15">
        <v>323581.0</v>
      </c>
    </row>
    <row r="45">
      <c r="A45" s="26">
        <v>95581.0</v>
      </c>
      <c r="B45" s="5">
        <f t="shared" si="1"/>
        <v>41774</v>
      </c>
      <c r="C45" s="3">
        <v>109.31</v>
      </c>
      <c r="D45" s="3">
        <v>109.65</v>
      </c>
      <c r="E45" s="3">
        <v>108.83</v>
      </c>
      <c r="F45" s="3">
        <v>109.09</v>
      </c>
      <c r="G45" s="3">
        <v>-0.22</v>
      </c>
      <c r="H45" s="6">
        <v>-0.002</v>
      </c>
      <c r="I45" s="15">
        <v>222800.0</v>
      </c>
      <c r="J45" s="15">
        <v>321627.0</v>
      </c>
    </row>
    <row r="46">
      <c r="A46" s="27">
        <v>41719.0</v>
      </c>
      <c r="B46" s="5">
        <f t="shared" si="1"/>
        <v>41775</v>
      </c>
      <c r="C46" s="3">
        <v>108.96</v>
      </c>
      <c r="D46" s="3">
        <v>110.05</v>
      </c>
      <c r="E46" s="3">
        <v>108.88</v>
      </c>
      <c r="F46" s="3">
        <v>109.75</v>
      </c>
      <c r="G46" s="3">
        <v>0.66</v>
      </c>
      <c r="H46" s="3">
        <v>0.0060999999999999995</v>
      </c>
      <c r="I46" s="15">
        <v>229928.0</v>
      </c>
      <c r="J46" s="15">
        <v>317039.0</v>
      </c>
    </row>
    <row r="47">
      <c r="A47" s="28">
        <v>105.7</v>
      </c>
      <c r="B47" s="5">
        <f t="shared" si="1"/>
        <v>41778</v>
      </c>
      <c r="C47" s="3">
        <v>109.82</v>
      </c>
      <c r="D47" s="3">
        <v>110.33</v>
      </c>
      <c r="E47" s="3">
        <v>109.3</v>
      </c>
      <c r="F47" s="3">
        <v>109.37</v>
      </c>
      <c r="G47" s="3">
        <v>-0.38</v>
      </c>
      <c r="H47" s="6">
        <v>-0.0035</v>
      </c>
      <c r="I47" s="15">
        <v>171705.0</v>
      </c>
      <c r="J47" s="15">
        <v>312396.0</v>
      </c>
    </row>
    <row r="48">
      <c r="A48" s="28">
        <v>107.15</v>
      </c>
      <c r="B48" s="5">
        <f t="shared" si="1"/>
        <v>41779</v>
      </c>
      <c r="C48" s="3">
        <v>109.33</v>
      </c>
      <c r="D48" s="3">
        <v>110.0</v>
      </c>
      <c r="E48" s="3">
        <v>109.1</v>
      </c>
      <c r="F48" s="3">
        <v>109.69</v>
      </c>
      <c r="G48" s="3">
        <v>0.32</v>
      </c>
      <c r="H48" s="3">
        <v>0.0029</v>
      </c>
      <c r="I48" s="15">
        <v>172785.0</v>
      </c>
      <c r="J48" s="15">
        <v>312388.0</v>
      </c>
    </row>
    <row r="49">
      <c r="A49" s="28">
        <v>105.51</v>
      </c>
      <c r="B49" s="5">
        <f t="shared" si="1"/>
        <v>41780</v>
      </c>
      <c r="C49" s="3">
        <v>109.76</v>
      </c>
      <c r="D49" s="3">
        <v>110.73</v>
      </c>
      <c r="E49" s="3">
        <v>109.7</v>
      </c>
      <c r="F49" s="3">
        <v>110.55</v>
      </c>
      <c r="G49" s="3">
        <v>0.86</v>
      </c>
      <c r="H49" s="3">
        <v>0.0078000000000000005</v>
      </c>
      <c r="I49" s="15">
        <v>219999.0</v>
      </c>
      <c r="J49" s="15">
        <v>301649.0</v>
      </c>
    </row>
    <row r="50">
      <c r="A50" s="28">
        <v>106.29</v>
      </c>
      <c r="B50" s="5">
        <f t="shared" si="1"/>
        <v>41781</v>
      </c>
      <c r="C50" s="3">
        <v>110.49</v>
      </c>
      <c r="D50" s="3">
        <v>111.04</v>
      </c>
      <c r="E50" s="3">
        <v>110.17</v>
      </c>
      <c r="F50" s="3">
        <v>110.36</v>
      </c>
      <c r="G50" s="3">
        <v>-0.19</v>
      </c>
      <c r="H50" s="6">
        <v>-0.0017</v>
      </c>
      <c r="I50" s="15">
        <v>200094.0</v>
      </c>
      <c r="J50" s="15">
        <v>298306.0</v>
      </c>
    </row>
    <row r="51">
      <c r="A51" s="25">
        <f>+0.38</f>
        <v>0.38</v>
      </c>
      <c r="B51" s="5">
        <f t="shared" si="1"/>
        <v>41782</v>
      </c>
      <c r="C51" s="3">
        <v>110.38</v>
      </c>
      <c r="D51" s="3">
        <v>110.7</v>
      </c>
      <c r="E51" s="3">
        <v>110.25</v>
      </c>
      <c r="F51" s="3">
        <v>110.54</v>
      </c>
      <c r="G51" s="3">
        <v>0.18</v>
      </c>
      <c r="H51" s="3">
        <v>0.0016</v>
      </c>
      <c r="I51" s="15">
        <v>29309.0</v>
      </c>
      <c r="J51" s="15">
        <v>299769.0</v>
      </c>
    </row>
    <row r="52">
      <c r="A52" s="25">
        <f>+0.36%</f>
        <v>0.0036</v>
      </c>
      <c r="B52" s="5">
        <f t="shared" si="1"/>
        <v>41785</v>
      </c>
      <c r="C52" s="3">
        <v>110.4</v>
      </c>
      <c r="D52" s="3">
        <v>110.55</v>
      </c>
      <c r="E52" s="3">
        <v>109.75</v>
      </c>
      <c r="F52" s="3">
        <v>110.32</v>
      </c>
      <c r="G52" s="3">
        <v>-0.22</v>
      </c>
      <c r="H52" s="6">
        <v>-0.002</v>
      </c>
      <c r="I52" s="15">
        <v>29309.0</v>
      </c>
      <c r="J52" s="15">
        <v>299769.0</v>
      </c>
    </row>
    <row r="53">
      <c r="A53" s="26">
        <v>34487.0</v>
      </c>
      <c r="B53" s="5">
        <f t="shared" si="1"/>
        <v>41786</v>
      </c>
      <c r="C53" s="3">
        <v>110.35</v>
      </c>
      <c r="D53" s="3">
        <v>110.8</v>
      </c>
      <c r="E53" s="3">
        <v>109.71</v>
      </c>
      <c r="F53" s="3">
        <v>110.02</v>
      </c>
      <c r="G53" s="3">
        <v>-0.3</v>
      </c>
      <c r="H53" s="6">
        <v>-0.0027</v>
      </c>
      <c r="I53" s="15">
        <v>173412.0</v>
      </c>
      <c r="J53" s="15">
        <v>289634.0</v>
      </c>
    </row>
    <row r="54">
      <c r="A54" s="26">
        <v>97074.0</v>
      </c>
      <c r="B54" s="5">
        <f t="shared" si="1"/>
        <v>41787</v>
      </c>
      <c r="C54" s="3">
        <v>110.22</v>
      </c>
      <c r="D54" s="3">
        <v>110.4</v>
      </c>
      <c r="E54" s="3">
        <v>109.41</v>
      </c>
      <c r="F54" s="3">
        <v>109.81</v>
      </c>
      <c r="G54" s="3">
        <v>-0.21</v>
      </c>
      <c r="H54" s="6">
        <v>-0.0019</v>
      </c>
      <c r="I54" s="15">
        <v>175307.0</v>
      </c>
      <c r="J54" s="15">
        <v>281189.0</v>
      </c>
    </row>
    <row r="55">
      <c r="A55" s="27">
        <v>41722.0</v>
      </c>
      <c r="B55" s="5">
        <f t="shared" si="1"/>
        <v>41788</v>
      </c>
      <c r="C55" s="3">
        <v>109.89</v>
      </c>
      <c r="D55" s="3">
        <v>110.46</v>
      </c>
      <c r="E55" s="3">
        <v>109.72</v>
      </c>
      <c r="F55" s="3">
        <v>109.97</v>
      </c>
      <c r="G55" s="3">
        <v>0.16</v>
      </c>
      <c r="H55" s="3">
        <v>0.0015</v>
      </c>
      <c r="I55" s="15">
        <v>174684.0</v>
      </c>
      <c r="J55" s="15">
        <v>269322.0</v>
      </c>
    </row>
    <row r="56">
      <c r="A56" s="28">
        <v>106.1</v>
      </c>
      <c r="B56" s="5">
        <f t="shared" si="1"/>
        <v>41789</v>
      </c>
      <c r="C56" s="3">
        <v>110.02</v>
      </c>
      <c r="D56" s="3">
        <v>110.13</v>
      </c>
      <c r="E56" s="3">
        <v>109.22</v>
      </c>
      <c r="F56" s="3">
        <v>109.41</v>
      </c>
      <c r="G56" s="3">
        <v>-0.56</v>
      </c>
      <c r="H56" s="6">
        <v>-0.0051</v>
      </c>
      <c r="I56" s="15">
        <v>175046.0</v>
      </c>
      <c r="J56" s="15">
        <v>256354.0</v>
      </c>
    </row>
    <row r="57">
      <c r="A57" s="28">
        <v>106.93</v>
      </c>
      <c r="B57" s="5">
        <f t="shared" si="1"/>
        <v>41792</v>
      </c>
      <c r="C57" s="3">
        <v>109.7</v>
      </c>
      <c r="D57" s="3">
        <v>109.87</v>
      </c>
      <c r="E57" s="3">
        <v>108.62</v>
      </c>
      <c r="F57" s="3">
        <v>108.83</v>
      </c>
      <c r="G57" s="3">
        <v>-0.58</v>
      </c>
      <c r="H57" s="6">
        <v>-0.0053</v>
      </c>
      <c r="I57" s="15">
        <v>194247.0</v>
      </c>
      <c r="J57" s="15">
        <v>230339.0</v>
      </c>
    </row>
    <row r="58">
      <c r="A58" s="28">
        <v>105.84</v>
      </c>
      <c r="B58" s="5">
        <f t="shared" si="1"/>
        <v>41793</v>
      </c>
      <c r="C58" s="3">
        <v>108.8</v>
      </c>
      <c r="D58" s="3">
        <v>108.98</v>
      </c>
      <c r="E58" s="3">
        <v>108.32</v>
      </c>
      <c r="F58" s="3">
        <v>108.82</v>
      </c>
      <c r="G58" s="3">
        <v>-0.01</v>
      </c>
      <c r="H58" s="6">
        <v>-1.0E-4</v>
      </c>
      <c r="I58" s="15">
        <v>177672.0</v>
      </c>
      <c r="J58" s="15">
        <v>218458.0</v>
      </c>
    </row>
    <row r="59">
      <c r="A59" s="28">
        <v>106.27</v>
      </c>
      <c r="B59" s="5">
        <f t="shared" si="1"/>
        <v>41794</v>
      </c>
      <c r="C59" s="3">
        <v>108.89</v>
      </c>
      <c r="D59" s="3">
        <v>109.5</v>
      </c>
      <c r="E59" s="3">
        <v>108.07</v>
      </c>
      <c r="F59" s="3">
        <v>108.4</v>
      </c>
      <c r="G59" s="3">
        <v>-0.42</v>
      </c>
      <c r="H59" s="6">
        <v>-0.0039</v>
      </c>
      <c r="I59" s="15">
        <v>211086.0</v>
      </c>
      <c r="J59" s="15">
        <v>202886.0</v>
      </c>
    </row>
    <row r="60">
      <c r="A60" s="21">
        <v>-0.02</v>
      </c>
      <c r="B60" s="5">
        <f t="shared" si="1"/>
        <v>41795</v>
      </c>
      <c r="C60" s="3">
        <v>108.13</v>
      </c>
      <c r="D60" s="3">
        <v>108.96</v>
      </c>
      <c r="E60" s="3">
        <v>107.77</v>
      </c>
      <c r="F60" s="3">
        <v>108.79</v>
      </c>
      <c r="G60" s="3">
        <v>0.39</v>
      </c>
      <c r="H60" s="3">
        <v>0.0036</v>
      </c>
      <c r="I60" s="15">
        <v>193325.0</v>
      </c>
      <c r="J60" s="15">
        <v>190892.0</v>
      </c>
    </row>
    <row r="61">
      <c r="A61" s="22">
        <v>-2.0E-4</v>
      </c>
      <c r="B61" s="5">
        <f t="shared" si="1"/>
        <v>41796</v>
      </c>
      <c r="C61" s="3">
        <v>108.85</v>
      </c>
      <c r="D61" s="3">
        <v>109.31</v>
      </c>
      <c r="E61" s="3">
        <v>108.46</v>
      </c>
      <c r="F61" s="3">
        <v>108.61</v>
      </c>
      <c r="G61" s="3">
        <v>-0.18</v>
      </c>
      <c r="H61" s="6">
        <v>-0.0017</v>
      </c>
      <c r="I61" s="15">
        <v>155003.0</v>
      </c>
      <c r="J61" s="15">
        <v>166434.0</v>
      </c>
    </row>
    <row r="62">
      <c r="A62" s="24">
        <v>19881.0</v>
      </c>
      <c r="B62" s="5">
        <f t="shared" si="1"/>
        <v>41799</v>
      </c>
      <c r="C62" s="3">
        <v>108.68</v>
      </c>
      <c r="D62" s="3">
        <v>110.16</v>
      </c>
      <c r="E62" s="3">
        <v>108.55</v>
      </c>
      <c r="F62" s="3">
        <v>109.99</v>
      </c>
      <c r="G62" s="3">
        <v>1.38</v>
      </c>
      <c r="H62" s="3">
        <v>0.0127</v>
      </c>
      <c r="I62" s="15">
        <v>189210.0</v>
      </c>
      <c r="J62" s="15">
        <v>148110.0</v>
      </c>
    </row>
    <row r="63">
      <c r="A63" s="24">
        <v>97225.0</v>
      </c>
      <c r="B63" s="5">
        <f t="shared" si="1"/>
        <v>41800</v>
      </c>
      <c r="C63" s="3">
        <v>109.95</v>
      </c>
      <c r="D63" s="3">
        <v>110.32</v>
      </c>
      <c r="E63" s="3">
        <v>109.1</v>
      </c>
      <c r="F63" s="3">
        <v>109.52</v>
      </c>
      <c r="G63" s="3">
        <v>-0.47</v>
      </c>
      <c r="H63" s="6">
        <v>-0.0043</v>
      </c>
      <c r="I63" s="15">
        <v>214916.0</v>
      </c>
      <c r="J63" s="15">
        <v>107712.0</v>
      </c>
    </row>
    <row r="64">
      <c r="A64" s="23">
        <v>41723.0</v>
      </c>
      <c r="B64" s="5">
        <f t="shared" si="1"/>
        <v>41801</v>
      </c>
      <c r="C64" s="3">
        <v>109.61</v>
      </c>
      <c r="D64" s="3">
        <v>110.25</v>
      </c>
      <c r="E64" s="3">
        <v>109.44</v>
      </c>
      <c r="F64" s="3">
        <v>109.95</v>
      </c>
      <c r="G64" s="3">
        <v>0.43</v>
      </c>
      <c r="H64" s="3">
        <v>0.0039000000000000003</v>
      </c>
      <c r="I64" s="15">
        <v>131570.0</v>
      </c>
      <c r="J64" s="15">
        <v>72670.0</v>
      </c>
    </row>
    <row r="65">
      <c r="A65" s="21">
        <v>105.97</v>
      </c>
      <c r="B65" s="5">
        <f t="shared" si="1"/>
        <v>41802</v>
      </c>
      <c r="C65" s="3">
        <v>110.09</v>
      </c>
      <c r="D65" s="3">
        <v>113.34</v>
      </c>
      <c r="E65" s="3">
        <v>110.0</v>
      </c>
      <c r="F65" s="3">
        <v>113.02</v>
      </c>
      <c r="G65" s="3">
        <v>3.07</v>
      </c>
      <c r="H65" s="3">
        <v>0.0279</v>
      </c>
      <c r="I65" s="15">
        <v>133073.0</v>
      </c>
      <c r="J65" s="15">
        <v>30541.0</v>
      </c>
    </row>
    <row r="66">
      <c r="A66" s="21">
        <v>106.92</v>
      </c>
      <c r="B66" s="5">
        <f t="shared" si="1"/>
        <v>41803</v>
      </c>
      <c r="C66" s="3">
        <v>113.75</v>
      </c>
      <c r="D66" s="3">
        <v>114.69</v>
      </c>
      <c r="E66" s="3">
        <v>112.75</v>
      </c>
      <c r="F66" s="3">
        <v>113.41</v>
      </c>
      <c r="G66" s="3">
        <v>0.39</v>
      </c>
      <c r="H66" s="3">
        <v>0.0034999999999999996</v>
      </c>
      <c r="I66" s="15">
        <v>16054.0</v>
      </c>
      <c r="J66" s="3"/>
    </row>
    <row r="67">
      <c r="A67" s="21">
        <v>105.94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106.48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+0.21</f>
        <v>0.21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+0.2%</f>
        <v>0.002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23158.0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99014.0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41724.0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106.45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106.88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106.13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106.67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+0.19</f>
        <v>0.19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+0.18%</f>
        <v>0.0018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36876.0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103127.0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41725.0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106.54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107.6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106.42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107.45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+0.78</f>
        <v>0.78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+0.73%</f>
        <v>0.0073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46421.0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112177.0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41726.0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107.38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107.96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107.25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107.7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+0.25</f>
        <v>0.25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+0.23%</f>
        <v>0.0023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29295.0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116782.0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41729.0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107.56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107.95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106.72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107.4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-0.0028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30270.0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119970.0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41730.0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107.32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107.43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104.86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105.36</v>
      </c>
      <c r="B113" s="3" t="str">
        <f t="shared" si="1"/>
        <v/>
      </c>
    </row>
    <row r="114">
      <c r="A114" s="21">
        <v>-2.04</v>
      </c>
      <c r="B114" s="3" t="str">
        <f t="shared" si="1"/>
        <v>#REF!</v>
      </c>
    </row>
    <row r="115">
      <c r="A115" s="22">
        <v>-0.019</v>
      </c>
      <c r="B115" s="3" t="str">
        <f t="shared" si="1"/>
        <v>#REF!</v>
      </c>
    </row>
    <row r="116">
      <c r="A116" s="24">
        <v>53721.0</v>
      </c>
      <c r="B116" s="3" t="str">
        <f t="shared" si="1"/>
        <v>#REF!</v>
      </c>
    </row>
    <row r="117">
      <c r="A117" s="24">
        <v>120970.0</v>
      </c>
      <c r="B117" s="3" t="str">
        <f t="shared" si="1"/>
        <v>#REF!</v>
      </c>
    </row>
    <row r="118">
      <c r="A118" s="23">
        <v>41731.0</v>
      </c>
      <c r="B118" s="3" t="str">
        <f t="shared" si="1"/>
        <v>#REF!</v>
      </c>
    </row>
    <row r="119">
      <c r="A119" s="21">
        <v>105.15</v>
      </c>
      <c r="B119" s="3" t="str">
        <f t="shared" si="1"/>
        <v>#REF!</v>
      </c>
    </row>
    <row r="120">
      <c r="A120" s="21">
        <v>105.56</v>
      </c>
      <c r="B120" s="3" t="str">
        <f t="shared" si="1"/>
        <v>#REF!</v>
      </c>
    </row>
    <row r="121">
      <c r="A121" s="21">
        <v>103.84</v>
      </c>
      <c r="B121" s="3" t="str">
        <f t="shared" si="1"/>
        <v>#REF!</v>
      </c>
    </row>
    <row r="122">
      <c r="A122" s="21">
        <v>104.62</v>
      </c>
      <c r="B122" s="3" t="str">
        <f t="shared" si="1"/>
        <v>#REF!</v>
      </c>
    </row>
    <row r="123">
      <c r="A123" s="21">
        <v>-0.74</v>
      </c>
      <c r="B123" s="3" t="str">
        <f t="shared" si="1"/>
        <v>#REF!</v>
      </c>
    </row>
    <row r="124">
      <c r="A124" s="22">
        <v>-0.007</v>
      </c>
      <c r="B124" s="3" t="str">
        <f t="shared" si="1"/>
        <v>#REF!</v>
      </c>
    </row>
    <row r="125">
      <c r="A125" s="24">
        <v>71215.0</v>
      </c>
      <c r="B125" s="3" t="str">
        <f t="shared" si="1"/>
        <v>#REF!</v>
      </c>
    </row>
    <row r="126">
      <c r="A126" s="24">
        <v>124512.0</v>
      </c>
      <c r="B126" s="3" t="str">
        <f t="shared" si="1"/>
        <v>#REF!</v>
      </c>
    </row>
    <row r="127">
      <c r="A127" s="23">
        <v>41732.0</v>
      </c>
      <c r="B127" s="3" t="str">
        <f t="shared" si="1"/>
        <v>#REF!</v>
      </c>
    </row>
    <row r="128">
      <c r="A128" s="21">
        <v>104.43</v>
      </c>
      <c r="B128" s="3" t="str">
        <f t="shared" si="1"/>
        <v>#REF!</v>
      </c>
    </row>
    <row r="129">
      <c r="A129" s="21">
        <v>106.05</v>
      </c>
      <c r="B129" s="3" t="str">
        <f t="shared" si="1"/>
        <v>#REF!</v>
      </c>
    </row>
    <row r="130">
      <c r="A130" s="21">
        <v>104.22</v>
      </c>
      <c r="B130" s="3" t="str">
        <f t="shared" si="1"/>
        <v>#REF!</v>
      </c>
    </row>
    <row r="131">
      <c r="A131" s="21">
        <v>105.91</v>
      </c>
      <c r="B131" s="3" t="str">
        <f t="shared" si="1"/>
        <v>#REF!</v>
      </c>
    </row>
    <row r="132">
      <c r="A132" s="25">
        <f>+1.29</f>
        <v>1.29</v>
      </c>
      <c r="B132" s="3" t="str">
        <f t="shared" si="1"/>
        <v>#REF!</v>
      </c>
    </row>
    <row r="133">
      <c r="A133" s="25">
        <f>+1.23%</f>
        <v>0.0123</v>
      </c>
      <c r="B133" s="3" t="str">
        <f t="shared" si="1"/>
        <v>#REF!</v>
      </c>
    </row>
    <row r="134">
      <c r="A134" s="26">
        <v>66609.0</v>
      </c>
      <c r="B134" s="3" t="str">
        <f t="shared" si="1"/>
        <v>#REF!</v>
      </c>
    </row>
    <row r="135">
      <c r="A135" s="26">
        <v>132803.0</v>
      </c>
      <c r="B135" s="3" t="str">
        <f t="shared" si="1"/>
        <v>#REF!</v>
      </c>
    </row>
    <row r="136">
      <c r="A136" s="27">
        <v>41733.0</v>
      </c>
      <c r="B136" s="3" t="str">
        <f t="shared" si="1"/>
        <v>#REF!</v>
      </c>
    </row>
    <row r="137">
      <c r="A137" s="28">
        <v>105.88</v>
      </c>
      <c r="B137" s="3" t="str">
        <f t="shared" si="1"/>
        <v>#REF!</v>
      </c>
    </row>
    <row r="138">
      <c r="A138" s="28">
        <v>106.66</v>
      </c>
      <c r="B138" s="3" t="str">
        <f t="shared" si="1"/>
        <v>#REF!</v>
      </c>
    </row>
    <row r="139">
      <c r="A139" s="28">
        <v>105.84</v>
      </c>
      <c r="B139" s="3" t="str">
        <f t="shared" si="1"/>
        <v>#REF!</v>
      </c>
    </row>
    <row r="140">
      <c r="A140" s="28">
        <v>106.42</v>
      </c>
      <c r="B140" s="3" t="str">
        <f t="shared" si="1"/>
        <v>#REF!</v>
      </c>
    </row>
    <row r="141">
      <c r="A141" s="25">
        <f>+0.51</f>
        <v>0.51</v>
      </c>
      <c r="B141" s="3" t="str">
        <f t="shared" si="1"/>
        <v>#REF!</v>
      </c>
    </row>
    <row r="142">
      <c r="A142" s="25">
        <f>+0.48%</f>
        <v>0.0048</v>
      </c>
      <c r="B142" s="3" t="str">
        <f t="shared" si="1"/>
        <v>#REF!</v>
      </c>
    </row>
    <row r="143">
      <c r="A143" s="26">
        <v>54760.0</v>
      </c>
      <c r="B143" s="3" t="str">
        <f t="shared" si="1"/>
        <v>#REF!</v>
      </c>
    </row>
    <row r="144">
      <c r="A144" s="26">
        <v>137106.0</v>
      </c>
      <c r="B144" s="3" t="str">
        <f t="shared" si="1"/>
        <v>#REF!</v>
      </c>
    </row>
    <row r="145">
      <c r="A145" s="27">
        <v>41736.0</v>
      </c>
      <c r="B145" s="3" t="str">
        <f t="shared" si="1"/>
        <v>#REF!</v>
      </c>
    </row>
    <row r="146">
      <c r="A146" s="28">
        <v>106.09</v>
      </c>
      <c r="B146" s="3" t="str">
        <f t="shared" si="1"/>
        <v>#REF!</v>
      </c>
    </row>
    <row r="147">
      <c r="A147" s="28">
        <v>106.42</v>
      </c>
      <c r="B147" s="3" t="str">
        <f t="shared" si="1"/>
        <v>#REF!</v>
      </c>
    </row>
    <row r="148">
      <c r="A148" s="28">
        <v>104.99</v>
      </c>
      <c r="B148" s="3" t="str">
        <f t="shared" si="1"/>
        <v>#REF!</v>
      </c>
    </row>
    <row r="149">
      <c r="A149" s="28">
        <v>105.68</v>
      </c>
      <c r="B149" s="3" t="str">
        <f t="shared" si="1"/>
        <v>#REF!</v>
      </c>
    </row>
    <row r="150">
      <c r="A150" s="21">
        <v>-0.74</v>
      </c>
      <c r="B150" s="3" t="str">
        <f t="shared" si="1"/>
        <v>#REF!</v>
      </c>
    </row>
    <row r="151">
      <c r="A151" s="22">
        <v>-0.007</v>
      </c>
      <c r="B151" s="3" t="str">
        <f t="shared" si="1"/>
        <v>#REF!</v>
      </c>
    </row>
    <row r="152">
      <c r="A152" s="24">
        <v>72900.0</v>
      </c>
      <c r="B152" s="3" t="str">
        <f t="shared" si="1"/>
        <v>#REF!</v>
      </c>
    </row>
    <row r="153">
      <c r="A153" s="24">
        <v>150648.0</v>
      </c>
      <c r="B153" s="3" t="str">
        <f t="shared" si="1"/>
        <v>#REF!</v>
      </c>
    </row>
    <row r="154">
      <c r="A154" s="23">
        <v>41737.0</v>
      </c>
      <c r="B154" s="3" t="str">
        <f t="shared" si="1"/>
        <v>#REF!</v>
      </c>
    </row>
    <row r="155">
      <c r="A155" s="21">
        <v>105.87</v>
      </c>
      <c r="B155" s="3" t="str">
        <f t="shared" si="1"/>
        <v>#REF!</v>
      </c>
    </row>
    <row r="156">
      <c r="A156" s="21">
        <v>107.6</v>
      </c>
      <c r="B156" s="3" t="str">
        <f t="shared" si="1"/>
        <v>#REF!</v>
      </c>
    </row>
    <row r="157">
      <c r="A157" s="21">
        <v>105.68</v>
      </c>
      <c r="B157" s="3" t="str">
        <f t="shared" si="1"/>
        <v>#REF!</v>
      </c>
    </row>
    <row r="158">
      <c r="A158" s="21">
        <v>107.44</v>
      </c>
      <c r="B158" s="3" t="str">
        <f t="shared" si="1"/>
        <v>#REF!</v>
      </c>
    </row>
    <row r="159">
      <c r="A159" s="25">
        <f>+1.76</f>
        <v>1.76</v>
      </c>
      <c r="B159" s="3" t="str">
        <f t="shared" si="1"/>
        <v>#REF!</v>
      </c>
    </row>
    <row r="160">
      <c r="A160" s="25">
        <f>+1.67%</f>
        <v>0.0167</v>
      </c>
      <c r="B160" s="3" t="str">
        <f t="shared" si="1"/>
        <v>#REF!</v>
      </c>
    </row>
    <row r="161">
      <c r="A161" s="26">
        <v>73579.0</v>
      </c>
      <c r="B161" s="3" t="str">
        <f t="shared" si="1"/>
        <v>#REF!</v>
      </c>
    </row>
    <row r="162">
      <c r="A162" s="26">
        <v>163867.0</v>
      </c>
      <c r="B162" s="3" t="str">
        <f t="shared" si="1"/>
        <v>#REF!</v>
      </c>
    </row>
    <row r="163">
      <c r="A163" s="27">
        <v>41738.0</v>
      </c>
      <c r="B163" s="3" t="str">
        <f t="shared" si="1"/>
        <v>#REF!</v>
      </c>
    </row>
    <row r="164">
      <c r="A164" s="28">
        <v>107.34</v>
      </c>
      <c r="B164" s="3" t="str">
        <f t="shared" si="1"/>
        <v>#REF!</v>
      </c>
    </row>
    <row r="165">
      <c r="A165" s="28">
        <v>107.95</v>
      </c>
      <c r="B165" s="3" t="str">
        <f t="shared" si="1"/>
        <v>#REF!</v>
      </c>
    </row>
    <row r="166">
      <c r="A166" s="28">
        <v>106.96</v>
      </c>
      <c r="B166" s="3" t="str">
        <f t="shared" si="1"/>
        <v>#REF!</v>
      </c>
    </row>
    <row r="167">
      <c r="A167" s="28">
        <v>107.8</v>
      </c>
      <c r="B167" s="3" t="str">
        <f t="shared" si="1"/>
        <v>#REF!</v>
      </c>
    </row>
    <row r="168">
      <c r="A168" s="25">
        <f>+0.36</f>
        <v>0.36</v>
      </c>
      <c r="B168" s="3" t="str">
        <f t="shared" si="1"/>
        <v>#REF!</v>
      </c>
    </row>
    <row r="169">
      <c r="A169" s="25">
        <f>+0.34%</f>
        <v>0.0034</v>
      </c>
      <c r="B169" s="3" t="str">
        <f t="shared" si="1"/>
        <v>#REF!</v>
      </c>
    </row>
    <row r="170">
      <c r="A170" s="26">
        <v>68899.0</v>
      </c>
      <c r="B170" s="3" t="str">
        <f t="shared" si="1"/>
        <v>#REF!</v>
      </c>
    </row>
    <row r="171">
      <c r="A171" s="26">
        <v>173234.0</v>
      </c>
      <c r="B171" s="3" t="str">
        <f t="shared" si="1"/>
        <v>#REF!</v>
      </c>
    </row>
    <row r="172">
      <c r="A172" s="27">
        <v>41739.0</v>
      </c>
      <c r="B172" s="3" t="str">
        <f t="shared" si="1"/>
        <v>#REF!</v>
      </c>
    </row>
    <row r="173">
      <c r="A173" s="28">
        <v>107.7</v>
      </c>
      <c r="B173" s="3" t="str">
        <f t="shared" si="1"/>
        <v>#REF!</v>
      </c>
    </row>
    <row r="174">
      <c r="A174" s="28">
        <v>107.77</v>
      </c>
      <c r="B174" s="3" t="str">
        <f t="shared" si="1"/>
        <v>#REF!</v>
      </c>
    </row>
    <row r="175">
      <c r="A175" s="28">
        <v>107.2</v>
      </c>
      <c r="B175" s="3" t="str">
        <f t="shared" si="1"/>
        <v>#REF!</v>
      </c>
    </row>
    <row r="176">
      <c r="A176" s="28">
        <v>107.4</v>
      </c>
      <c r="B176" s="3" t="str">
        <f t="shared" si="1"/>
        <v>#REF!</v>
      </c>
    </row>
    <row r="177">
      <c r="A177" s="21">
        <v>-0.4</v>
      </c>
      <c r="B177" s="3" t="str">
        <f t="shared" si="1"/>
        <v>#REF!</v>
      </c>
    </row>
    <row r="178">
      <c r="A178" s="22">
        <v>-0.0037</v>
      </c>
      <c r="B178" s="3" t="str">
        <f t="shared" si="1"/>
        <v>#REF!</v>
      </c>
    </row>
    <row r="179">
      <c r="A179" s="24">
        <v>61430.0</v>
      </c>
      <c r="B179" s="3" t="str">
        <f t="shared" si="1"/>
        <v>#REF!</v>
      </c>
    </row>
    <row r="180">
      <c r="A180" s="24">
        <v>188988.0</v>
      </c>
      <c r="B180" s="3" t="str">
        <f t="shared" si="1"/>
        <v>#REF!</v>
      </c>
    </row>
    <row r="181">
      <c r="A181" s="23">
        <v>41740.0</v>
      </c>
      <c r="B181" s="3" t="str">
        <f t="shared" si="1"/>
        <v>#REF!</v>
      </c>
    </row>
    <row r="182">
      <c r="A182" s="21">
        <v>107.19</v>
      </c>
      <c r="B182" s="3" t="str">
        <f t="shared" si="1"/>
        <v>#REF!</v>
      </c>
    </row>
    <row r="183">
      <c r="A183" s="21">
        <v>107.74</v>
      </c>
      <c r="B183" s="3" t="str">
        <f t="shared" si="1"/>
        <v>#REF!</v>
      </c>
    </row>
    <row r="184">
      <c r="A184" s="21">
        <v>106.94</v>
      </c>
      <c r="B184" s="3" t="str">
        <f t="shared" si="1"/>
        <v>#REF!</v>
      </c>
    </row>
    <row r="185">
      <c r="A185" s="21">
        <v>107.26</v>
      </c>
      <c r="B185" s="3" t="str">
        <f t="shared" si="1"/>
        <v>#REF!</v>
      </c>
    </row>
    <row r="186">
      <c r="A186" s="21">
        <v>-0.14</v>
      </c>
      <c r="B186" s="3" t="str">
        <f t="shared" si="1"/>
        <v>#REF!</v>
      </c>
    </row>
    <row r="187">
      <c r="A187" s="22">
        <v>-0.0013</v>
      </c>
      <c r="B187" s="3" t="str">
        <f t="shared" si="1"/>
        <v>#REF!</v>
      </c>
    </row>
    <row r="188">
      <c r="A188" s="24">
        <v>65024.0</v>
      </c>
      <c r="B188" s="3" t="str">
        <f t="shared" si="1"/>
        <v>#REF!</v>
      </c>
    </row>
    <row r="189">
      <c r="A189" s="24">
        <v>201242.0</v>
      </c>
      <c r="B189" s="3" t="str">
        <f t="shared" si="1"/>
        <v>#REF!</v>
      </c>
    </row>
    <row r="190">
      <c r="A190" s="23">
        <v>41743.0</v>
      </c>
      <c r="B190" s="3" t="str">
        <f t="shared" si="1"/>
        <v>#REF!</v>
      </c>
    </row>
    <row r="191">
      <c r="A191" s="21">
        <v>107.33</v>
      </c>
      <c r="B191" s="3" t="str">
        <f t="shared" si="1"/>
        <v>#REF!</v>
      </c>
    </row>
    <row r="192">
      <c r="A192" s="21">
        <v>108.87</v>
      </c>
      <c r="B192" s="3" t="str">
        <f t="shared" si="1"/>
        <v>#REF!</v>
      </c>
    </row>
    <row r="193">
      <c r="A193" s="21">
        <v>107.12</v>
      </c>
      <c r="B193" s="3" t="str">
        <f t="shared" si="1"/>
        <v>#REF!</v>
      </c>
    </row>
    <row r="194">
      <c r="A194" s="21">
        <v>108.79</v>
      </c>
      <c r="B194" s="3" t="str">
        <f t="shared" si="1"/>
        <v>#REF!</v>
      </c>
    </row>
    <row r="195">
      <c r="A195" s="25">
        <f>+1.53</f>
        <v>1.53</v>
      </c>
      <c r="B195" s="3" t="str">
        <f t="shared" si="1"/>
        <v>#REF!</v>
      </c>
    </row>
    <row r="196">
      <c r="A196" s="25">
        <f>+1.43%</f>
        <v>0.0143</v>
      </c>
      <c r="B196" s="3" t="str">
        <f t="shared" si="1"/>
        <v>#REF!</v>
      </c>
    </row>
    <row r="197">
      <c r="A197" s="26">
        <v>86240.0</v>
      </c>
      <c r="B197" s="3" t="str">
        <f t="shared" si="1"/>
        <v>#REF!</v>
      </c>
    </row>
    <row r="198">
      <c r="A198" s="26">
        <v>206456.0</v>
      </c>
      <c r="B198" s="3" t="str">
        <f t="shared" si="1"/>
        <v>#REF!</v>
      </c>
    </row>
    <row r="199">
      <c r="A199" s="27">
        <v>41744.0</v>
      </c>
      <c r="B199" s="3" t="str">
        <f t="shared" si="1"/>
        <v>#REF!</v>
      </c>
    </row>
    <row r="200">
      <c r="A200" s="28">
        <v>108.56</v>
      </c>
      <c r="B200" s="3" t="str">
        <f t="shared" si="1"/>
        <v>#REF!</v>
      </c>
    </row>
    <row r="201">
      <c r="A201" s="28">
        <v>109.39</v>
      </c>
      <c r="B201" s="3" t="str">
        <f t="shared" si="1"/>
        <v>#REF!</v>
      </c>
    </row>
    <row r="202">
      <c r="A202" s="28">
        <v>108.08</v>
      </c>
      <c r="B202" s="3" t="str">
        <f t="shared" si="1"/>
        <v>#REF!</v>
      </c>
    </row>
    <row r="203">
      <c r="A203" s="28">
        <v>109.03</v>
      </c>
      <c r="B203" s="3" t="str">
        <f t="shared" si="1"/>
        <v>#REF!</v>
      </c>
    </row>
    <row r="204">
      <c r="A204" s="25">
        <f>+0.24</f>
        <v>0.24</v>
      </c>
      <c r="B204" s="3" t="str">
        <f t="shared" si="1"/>
        <v>#REF!</v>
      </c>
    </row>
    <row r="205">
      <c r="A205" s="25">
        <f>+0.22%</f>
        <v>0.0022</v>
      </c>
      <c r="B205" s="3" t="str">
        <f t="shared" si="1"/>
        <v>#REF!</v>
      </c>
    </row>
    <row r="206">
      <c r="A206" s="26">
        <v>85231.0</v>
      </c>
      <c r="B206" s="3" t="str">
        <f t="shared" si="1"/>
        <v>#REF!</v>
      </c>
    </row>
    <row r="207">
      <c r="A207" s="26">
        <v>214438.0</v>
      </c>
      <c r="B207" s="3" t="str">
        <f t="shared" si="1"/>
        <v>#REF!</v>
      </c>
    </row>
    <row r="208">
      <c r="A208" s="27">
        <v>41745.0</v>
      </c>
      <c r="B208" s="3" t="str">
        <f t="shared" si="1"/>
        <v>#REF!</v>
      </c>
    </row>
    <row r="209">
      <c r="A209" s="28">
        <v>109.1</v>
      </c>
      <c r="B209" s="3" t="str">
        <f t="shared" si="1"/>
        <v>#REF!</v>
      </c>
    </row>
    <row r="210">
      <c r="A210" s="28">
        <v>109.94</v>
      </c>
      <c r="B210" s="3" t="str">
        <f t="shared" si="1"/>
        <v>#REF!</v>
      </c>
    </row>
    <row r="211">
      <c r="A211" s="28">
        <v>108.7</v>
      </c>
      <c r="B211" s="3" t="str">
        <f t="shared" si="1"/>
        <v>#REF!</v>
      </c>
    </row>
    <row r="212">
      <c r="A212" s="28">
        <v>109.25</v>
      </c>
      <c r="B212" s="3" t="str">
        <f t="shared" si="1"/>
        <v>#REF!</v>
      </c>
    </row>
    <row r="213">
      <c r="A213" s="25">
        <f>+0.22</f>
        <v>0.22</v>
      </c>
      <c r="B213" s="3" t="str">
        <f t="shared" si="1"/>
        <v>#REF!</v>
      </c>
    </row>
    <row r="214">
      <c r="A214" s="25">
        <f>+0.2%</f>
        <v>0.002</v>
      </c>
      <c r="B214" s="3" t="str">
        <f t="shared" si="1"/>
        <v>#REF!</v>
      </c>
    </row>
    <row r="215">
      <c r="A215" s="26">
        <v>95408.0</v>
      </c>
      <c r="B215" s="3" t="str">
        <f t="shared" si="1"/>
        <v>#REF!</v>
      </c>
    </row>
    <row r="216">
      <c r="A216" s="26">
        <v>217097.0</v>
      </c>
      <c r="B216" s="3" t="str">
        <f t="shared" si="1"/>
        <v>#REF!</v>
      </c>
    </row>
    <row r="217">
      <c r="A217" s="27">
        <v>41746.0</v>
      </c>
      <c r="B217" s="3" t="str">
        <f t="shared" si="1"/>
        <v>#REF!</v>
      </c>
    </row>
    <row r="218">
      <c r="A218" s="28">
        <v>109.24</v>
      </c>
      <c r="B218" s="3" t="str">
        <f t="shared" si="1"/>
        <v>#REF!</v>
      </c>
    </row>
    <row r="219">
      <c r="A219" s="28">
        <v>109.8</v>
      </c>
      <c r="B219" s="3" t="str">
        <f t="shared" si="1"/>
        <v>#REF!</v>
      </c>
    </row>
    <row r="220">
      <c r="A220" s="28">
        <v>108.71</v>
      </c>
      <c r="B220" s="3" t="str">
        <f t="shared" si="1"/>
        <v>#REF!</v>
      </c>
    </row>
    <row r="221">
      <c r="A221" s="28">
        <v>109.16</v>
      </c>
      <c r="B221" s="3" t="str">
        <f t="shared" si="1"/>
        <v>#REF!</v>
      </c>
    </row>
    <row r="222">
      <c r="A222" s="21">
        <v>-0.09</v>
      </c>
      <c r="B222" s="3" t="str">
        <f t="shared" si="1"/>
        <v>#REF!</v>
      </c>
    </row>
    <row r="223">
      <c r="A223" s="22">
        <v>-8.0E-4</v>
      </c>
      <c r="B223" s="3" t="str">
        <f t="shared" si="1"/>
        <v>#REF!</v>
      </c>
    </row>
    <row r="224">
      <c r="A224" s="24">
        <v>64802.0</v>
      </c>
      <c r="B224" s="3" t="str">
        <f t="shared" si="1"/>
        <v>#REF!</v>
      </c>
    </row>
    <row r="225">
      <c r="A225" s="24">
        <v>219728.0</v>
      </c>
      <c r="B225" s="3" t="str">
        <f t="shared" si="1"/>
        <v>#REF!</v>
      </c>
    </row>
    <row r="226">
      <c r="A226" s="23">
        <v>41750.0</v>
      </c>
      <c r="B226" s="3" t="str">
        <f t="shared" si="1"/>
        <v>#REF!</v>
      </c>
    </row>
    <row r="227">
      <c r="A227" s="21">
        <v>109.37</v>
      </c>
      <c r="B227" s="3" t="str">
        <f t="shared" si="1"/>
        <v>#REF!</v>
      </c>
    </row>
    <row r="228">
      <c r="A228" s="21">
        <v>109.68</v>
      </c>
      <c r="B228" s="3" t="str">
        <f t="shared" si="1"/>
        <v>#REF!</v>
      </c>
    </row>
    <row r="229">
      <c r="A229" s="21">
        <v>108.57</v>
      </c>
      <c r="B229" s="3" t="str">
        <f t="shared" si="1"/>
        <v>#REF!</v>
      </c>
    </row>
    <row r="230">
      <c r="A230" s="21">
        <v>109.59</v>
      </c>
      <c r="B230" s="3" t="str">
        <f t="shared" si="1"/>
        <v>#REF!</v>
      </c>
    </row>
    <row r="231">
      <c r="A231" s="25">
        <f>+0.43</f>
        <v>0.43</v>
      </c>
      <c r="B231" s="3" t="str">
        <f t="shared" si="1"/>
        <v>#REF!</v>
      </c>
    </row>
    <row r="232">
      <c r="A232" s="25">
        <f>+0.39%</f>
        <v>0.0039</v>
      </c>
      <c r="B232" s="3" t="str">
        <f t="shared" si="1"/>
        <v>#REF!</v>
      </c>
    </row>
    <row r="233">
      <c r="A233" s="26">
        <v>22772.0</v>
      </c>
      <c r="B233" s="3" t="str">
        <f t="shared" si="1"/>
        <v>#REF!</v>
      </c>
    </row>
    <row r="234">
      <c r="A234" s="26">
        <v>220087.0</v>
      </c>
      <c r="B234" s="3" t="str">
        <f t="shared" si="1"/>
        <v>#REF!</v>
      </c>
    </row>
    <row r="235">
      <c r="A235" s="27">
        <v>41751.0</v>
      </c>
      <c r="B235" s="3" t="str">
        <f t="shared" si="1"/>
        <v>#REF!</v>
      </c>
    </row>
    <row r="236">
      <c r="A236" s="28">
        <v>109.58</v>
      </c>
      <c r="B236" s="3" t="str">
        <f t="shared" si="1"/>
        <v>#REF!</v>
      </c>
    </row>
    <row r="237">
      <c r="A237" s="28">
        <v>109.63</v>
      </c>
      <c r="B237" s="3" t="str">
        <f t="shared" si="1"/>
        <v>#REF!</v>
      </c>
    </row>
    <row r="238">
      <c r="A238" s="28">
        <v>108.24</v>
      </c>
      <c r="B238" s="3" t="str">
        <f t="shared" si="1"/>
        <v>#REF!</v>
      </c>
    </row>
    <row r="239">
      <c r="A239" s="28">
        <v>108.98</v>
      </c>
      <c r="B239" s="3" t="str">
        <f t="shared" si="1"/>
        <v>#REF!</v>
      </c>
    </row>
    <row r="240">
      <c r="A240" s="21">
        <v>-0.61</v>
      </c>
      <c r="B240" s="3" t="str">
        <f t="shared" si="1"/>
        <v>#REF!</v>
      </c>
    </row>
    <row r="241">
      <c r="A241" s="22">
        <v>-0.0056</v>
      </c>
      <c r="B241" s="3" t="str">
        <f t="shared" si="1"/>
        <v>#REF!</v>
      </c>
    </row>
    <row r="242">
      <c r="A242" s="24">
        <v>66534.0</v>
      </c>
      <c r="B242" s="3" t="str">
        <f t="shared" si="1"/>
        <v>#REF!</v>
      </c>
    </row>
    <row r="243">
      <c r="A243" s="24">
        <v>225602.0</v>
      </c>
      <c r="B243" s="3" t="str">
        <f t="shared" si="1"/>
        <v>#REF!</v>
      </c>
    </row>
    <row r="244">
      <c r="A244" s="23">
        <v>41752.0</v>
      </c>
      <c r="B244" s="3" t="str">
        <f t="shared" si="1"/>
        <v>#REF!</v>
      </c>
    </row>
    <row r="245">
      <c r="A245" s="21">
        <v>109.15</v>
      </c>
      <c r="B245" s="3" t="str">
        <f t="shared" si="1"/>
        <v>#REF!</v>
      </c>
    </row>
    <row r="246">
      <c r="A246" s="21">
        <v>109.23</v>
      </c>
      <c r="B246" s="3" t="str">
        <f t="shared" si="1"/>
        <v>#REF!</v>
      </c>
    </row>
    <row r="247">
      <c r="A247" s="21">
        <v>108.34</v>
      </c>
      <c r="B247" s="3" t="str">
        <f t="shared" si="1"/>
        <v>#REF!</v>
      </c>
    </row>
    <row r="248">
      <c r="A248" s="21">
        <v>108.84</v>
      </c>
      <c r="B248" s="3" t="str">
        <f t="shared" si="1"/>
        <v>#REF!</v>
      </c>
    </row>
    <row r="249">
      <c r="A249" s="21">
        <v>-0.14</v>
      </c>
      <c r="B249" s="3" t="str">
        <f t="shared" si="1"/>
        <v>#REF!</v>
      </c>
    </row>
    <row r="250">
      <c r="A250" s="22">
        <v>-0.0013</v>
      </c>
      <c r="B250" s="3" t="str">
        <f t="shared" si="1"/>
        <v>#REF!</v>
      </c>
    </row>
    <row r="251">
      <c r="A251" s="24">
        <v>69987.0</v>
      </c>
      <c r="B251" s="3" t="str">
        <f t="shared" si="1"/>
        <v>#REF!</v>
      </c>
    </row>
    <row r="252">
      <c r="A252" s="24">
        <v>234041.0</v>
      </c>
      <c r="B252" s="3" t="str">
        <f t="shared" si="1"/>
        <v>#REF!</v>
      </c>
    </row>
    <row r="253">
      <c r="A253" s="23">
        <v>41753.0</v>
      </c>
      <c r="B253" s="3" t="str">
        <f t="shared" si="1"/>
        <v>#REF!</v>
      </c>
    </row>
    <row r="254">
      <c r="A254" s="21">
        <v>108.92</v>
      </c>
      <c r="B254" s="3" t="str">
        <f t="shared" si="1"/>
        <v>#REF!</v>
      </c>
    </row>
    <row r="255">
      <c r="A255" s="21">
        <v>110.28</v>
      </c>
      <c r="B255" s="3" t="str">
        <f t="shared" si="1"/>
        <v>#REF!</v>
      </c>
    </row>
    <row r="256">
      <c r="A256" s="21">
        <v>108.81</v>
      </c>
      <c r="B256" s="3" t="str">
        <f t="shared" si="1"/>
        <v>#REF!</v>
      </c>
    </row>
    <row r="257">
      <c r="A257" s="21">
        <v>109.95</v>
      </c>
      <c r="B257" s="3" t="str">
        <f t="shared" si="1"/>
        <v>#REF!</v>
      </c>
    </row>
    <row r="258">
      <c r="A258" s="25">
        <f>+1.11</f>
        <v>1.11</v>
      </c>
      <c r="B258" s="3" t="str">
        <f t="shared" si="1"/>
        <v>#REF!</v>
      </c>
    </row>
    <row r="259">
      <c r="A259" s="25">
        <f>+1.02%</f>
        <v>0.0102</v>
      </c>
      <c r="B259" s="3" t="str">
        <f t="shared" si="1"/>
        <v>#REF!</v>
      </c>
    </row>
    <row r="260">
      <c r="A260" s="26">
        <v>77795.0</v>
      </c>
      <c r="B260" s="3" t="str">
        <f t="shared" si="1"/>
        <v>#REF!</v>
      </c>
    </row>
    <row r="261">
      <c r="A261" s="26">
        <v>237131.0</v>
      </c>
      <c r="B261" s="3" t="str">
        <f t="shared" si="1"/>
        <v>#REF!</v>
      </c>
    </row>
    <row r="262">
      <c r="A262" s="27">
        <v>41754.0</v>
      </c>
      <c r="B262" s="3" t="str">
        <f t="shared" si="1"/>
        <v>#REF!</v>
      </c>
    </row>
    <row r="263">
      <c r="A263" s="28">
        <v>110.07</v>
      </c>
      <c r="B263" s="3" t="str">
        <f t="shared" si="1"/>
        <v>#REF!</v>
      </c>
    </row>
    <row r="264">
      <c r="A264" s="28">
        <v>110.18</v>
      </c>
      <c r="B264" s="3" t="str">
        <f t="shared" si="1"/>
        <v>#REF!</v>
      </c>
    </row>
    <row r="265">
      <c r="A265" s="28">
        <v>108.85</v>
      </c>
      <c r="B265" s="3" t="str">
        <f t="shared" si="1"/>
        <v>#REF!</v>
      </c>
    </row>
    <row r="266">
      <c r="A266" s="28">
        <v>109.13</v>
      </c>
      <c r="B266" s="3" t="str">
        <f t="shared" si="1"/>
        <v>#REF!</v>
      </c>
    </row>
    <row r="267">
      <c r="A267" s="21">
        <v>-0.82</v>
      </c>
      <c r="B267" s="3" t="str">
        <f t="shared" si="1"/>
        <v>#REF!</v>
      </c>
    </row>
    <row r="268">
      <c r="A268" s="22">
        <v>-0.0075</v>
      </c>
      <c r="B268" s="3" t="str">
        <f t="shared" si="1"/>
        <v>#REF!</v>
      </c>
    </row>
    <row r="269">
      <c r="A269" s="24">
        <v>95062.0</v>
      </c>
      <c r="B269" s="3" t="str">
        <f t="shared" si="1"/>
        <v>#REF!</v>
      </c>
    </row>
    <row r="270">
      <c r="A270" s="24">
        <v>244362.0</v>
      </c>
      <c r="B270" s="3" t="str">
        <f t="shared" si="1"/>
        <v>#REF!</v>
      </c>
    </row>
    <row r="271">
      <c r="A271" s="23">
        <v>41757.0</v>
      </c>
      <c r="B271" s="3" t="str">
        <f t="shared" si="1"/>
        <v>#REF!</v>
      </c>
    </row>
    <row r="272">
      <c r="A272" s="21">
        <v>108.96</v>
      </c>
      <c r="B272" s="3" t="str">
        <f t="shared" si="1"/>
        <v>#REF!</v>
      </c>
    </row>
    <row r="273">
      <c r="A273" s="21">
        <v>109.69</v>
      </c>
      <c r="B273" s="3" t="str">
        <f t="shared" si="1"/>
        <v>#REF!</v>
      </c>
    </row>
    <row r="274">
      <c r="A274" s="21">
        <v>107.37</v>
      </c>
      <c r="B274" s="3" t="str">
        <f t="shared" si="1"/>
        <v>#REF!</v>
      </c>
    </row>
    <row r="275">
      <c r="A275" s="21">
        <v>107.64</v>
      </c>
      <c r="B275" s="3" t="str">
        <f t="shared" si="1"/>
        <v>#REF!</v>
      </c>
    </row>
    <row r="276">
      <c r="A276" s="21">
        <v>-1.49</v>
      </c>
      <c r="B276" s="3" t="str">
        <f t="shared" si="1"/>
        <v>#REF!</v>
      </c>
    </row>
    <row r="277">
      <c r="A277" s="22">
        <v>-0.0137</v>
      </c>
      <c r="B277" s="3" t="str">
        <f t="shared" si="1"/>
        <v>#REF!</v>
      </c>
    </row>
    <row r="278">
      <c r="A278" s="24">
        <v>131075.0</v>
      </c>
      <c r="B278" s="3" t="str">
        <f t="shared" si="1"/>
        <v>#REF!</v>
      </c>
    </row>
    <row r="279">
      <c r="A279" s="24">
        <v>243449.0</v>
      </c>
      <c r="B279" s="3" t="str">
        <f t="shared" si="1"/>
        <v>#REF!</v>
      </c>
    </row>
    <row r="280">
      <c r="A280" s="23">
        <v>41758.0</v>
      </c>
      <c r="B280" s="3" t="str">
        <f t="shared" si="1"/>
        <v>#REF!</v>
      </c>
    </row>
    <row r="281">
      <c r="A281" s="21">
        <v>107.62</v>
      </c>
      <c r="B281" s="3" t="str">
        <f t="shared" si="1"/>
        <v>#REF!</v>
      </c>
    </row>
    <row r="282">
      <c r="A282" s="21">
        <v>108.79</v>
      </c>
      <c r="B282" s="3" t="str">
        <f t="shared" si="1"/>
        <v>#REF!</v>
      </c>
    </row>
    <row r="283">
      <c r="A283" s="21">
        <v>107.57</v>
      </c>
      <c r="B283" s="3" t="str">
        <f t="shared" si="1"/>
        <v>#REF!</v>
      </c>
    </row>
    <row r="284">
      <c r="A284" s="21">
        <v>108.44</v>
      </c>
      <c r="B284" s="3" t="str">
        <f t="shared" si="1"/>
        <v>#REF!</v>
      </c>
    </row>
    <row r="285">
      <c r="A285" s="25">
        <f>+0.8</f>
        <v>0.8</v>
      </c>
      <c r="B285" s="3" t="str">
        <f t="shared" si="1"/>
        <v>#REF!</v>
      </c>
    </row>
    <row r="286">
      <c r="A286" s="25">
        <f>+0.74%</f>
        <v>0.0074</v>
      </c>
      <c r="B286" s="3" t="str">
        <f t="shared" si="1"/>
        <v>#REF!</v>
      </c>
    </row>
    <row r="287">
      <c r="A287" s="26">
        <v>123253.0</v>
      </c>
      <c r="B287" s="3" t="str">
        <f t="shared" si="1"/>
        <v>#REF!</v>
      </c>
    </row>
    <row r="288">
      <c r="A288" s="26">
        <v>246273.0</v>
      </c>
      <c r="B288" s="3" t="str">
        <f t="shared" si="1"/>
        <v>#REF!</v>
      </c>
    </row>
    <row r="289">
      <c r="A289" s="27">
        <v>41759.0</v>
      </c>
      <c r="B289" s="3" t="str">
        <f t="shared" si="1"/>
        <v>#REF!</v>
      </c>
    </row>
    <row r="290">
      <c r="A290" s="28">
        <v>108.27</v>
      </c>
      <c r="B290" s="3" t="str">
        <f t="shared" si="1"/>
        <v>#REF!</v>
      </c>
    </row>
    <row r="291">
      <c r="A291" s="28">
        <v>108.27</v>
      </c>
      <c r="B291" s="3" t="str">
        <f t="shared" si="1"/>
        <v>#REF!</v>
      </c>
    </row>
    <row r="292">
      <c r="A292" s="28">
        <v>107.01</v>
      </c>
      <c r="B292" s="3" t="str">
        <f t="shared" si="1"/>
        <v>#REF!</v>
      </c>
    </row>
    <row r="293">
      <c r="A293" s="28">
        <v>107.53</v>
      </c>
      <c r="B293" s="3" t="str">
        <f t="shared" si="1"/>
        <v>#REF!</v>
      </c>
    </row>
    <row r="294">
      <c r="A294" s="21">
        <v>-0.91</v>
      </c>
      <c r="B294" s="3" t="str">
        <f t="shared" si="1"/>
        <v>#REF!</v>
      </c>
    </row>
    <row r="295">
      <c r="A295" s="22">
        <v>-0.0084</v>
      </c>
      <c r="B295" s="3" t="str">
        <f t="shared" si="1"/>
        <v>#REF!</v>
      </c>
    </row>
    <row r="296">
      <c r="A296" s="24">
        <v>97921.0</v>
      </c>
      <c r="B296" s="3" t="str">
        <f t="shared" si="1"/>
        <v>#REF!</v>
      </c>
    </row>
    <row r="297">
      <c r="A297" s="24">
        <v>250521.0</v>
      </c>
      <c r="B297" s="3" t="str">
        <f t="shared" si="1"/>
        <v>#REF!</v>
      </c>
    </row>
    <row r="298">
      <c r="A298" s="23">
        <v>41760.0</v>
      </c>
      <c r="B298" s="3" t="str">
        <f t="shared" si="1"/>
        <v>#REF!</v>
      </c>
    </row>
    <row r="299">
      <c r="A299" s="21">
        <v>107.53</v>
      </c>
      <c r="B299" s="3" t="str">
        <f t="shared" si="1"/>
        <v>#REF!</v>
      </c>
    </row>
    <row r="300">
      <c r="A300" s="21">
        <v>107.56</v>
      </c>
      <c r="B300" s="3" t="str">
        <f t="shared" si="1"/>
        <v>#REF!</v>
      </c>
    </row>
    <row r="301">
      <c r="A301" s="21">
        <v>106.32</v>
      </c>
      <c r="B301" s="3" t="str">
        <f t="shared" si="1"/>
        <v>#REF!</v>
      </c>
    </row>
    <row r="302">
      <c r="A302" s="21">
        <v>107.21</v>
      </c>
      <c r="B302" s="3" t="str">
        <f t="shared" si="1"/>
        <v>#REF!</v>
      </c>
    </row>
    <row r="303">
      <c r="A303" s="21">
        <v>-0.32</v>
      </c>
      <c r="B303" s="3" t="str">
        <f t="shared" si="1"/>
        <v>#REF!</v>
      </c>
    </row>
    <row r="304">
      <c r="A304" s="22">
        <v>-0.003</v>
      </c>
      <c r="B304" s="3" t="str">
        <f t="shared" si="1"/>
        <v>#REF!</v>
      </c>
    </row>
    <row r="305">
      <c r="A305" s="24">
        <v>98246.0</v>
      </c>
      <c r="B305" s="3" t="str">
        <f t="shared" si="1"/>
        <v>#REF!</v>
      </c>
    </row>
    <row r="306">
      <c r="A306" s="24">
        <v>259532.0</v>
      </c>
      <c r="B306" s="3" t="str">
        <f t="shared" si="1"/>
        <v>#REF!</v>
      </c>
    </row>
    <row r="307">
      <c r="A307" s="23">
        <v>41761.0</v>
      </c>
      <c r="B307" s="3" t="str">
        <f t="shared" si="1"/>
        <v>#REF!</v>
      </c>
    </row>
    <row r="308">
      <c r="A308" s="21">
        <v>107.22</v>
      </c>
      <c r="B308" s="3" t="str">
        <f t="shared" si="1"/>
        <v>#REF!</v>
      </c>
    </row>
    <row r="309">
      <c r="A309" s="21">
        <v>108.33</v>
      </c>
      <c r="B309" s="3" t="str">
        <f t="shared" si="1"/>
        <v>#REF!</v>
      </c>
    </row>
    <row r="310">
      <c r="A310" s="21">
        <v>107.07</v>
      </c>
      <c r="B310" s="3" t="str">
        <f t="shared" si="1"/>
        <v>#REF!</v>
      </c>
    </row>
    <row r="311">
      <c r="A311" s="21">
        <v>107.97</v>
      </c>
      <c r="B311" s="3" t="str">
        <f t="shared" si="1"/>
        <v>#REF!</v>
      </c>
    </row>
    <row r="312">
      <c r="A312" s="25">
        <f>+0.76</f>
        <v>0.76</v>
      </c>
      <c r="B312" s="3" t="str">
        <f t="shared" si="1"/>
        <v>#REF!</v>
      </c>
    </row>
    <row r="313">
      <c r="A313" s="25">
        <f>+0.71%</f>
        <v>0.0071</v>
      </c>
      <c r="B313" s="3" t="str">
        <f t="shared" si="1"/>
        <v>#REF!</v>
      </c>
    </row>
    <row r="314">
      <c r="A314" s="26">
        <v>128067.0</v>
      </c>
      <c r="B314" s="3" t="str">
        <f t="shared" si="1"/>
        <v>#REF!</v>
      </c>
    </row>
    <row r="315">
      <c r="A315" s="26">
        <v>268047.0</v>
      </c>
      <c r="B315" s="3" t="str">
        <f t="shared" si="1"/>
        <v>#REF!</v>
      </c>
    </row>
    <row r="316">
      <c r="A316" s="27">
        <v>41764.0</v>
      </c>
      <c r="B316" s="3" t="str">
        <f t="shared" si="1"/>
        <v>#REF!</v>
      </c>
    </row>
    <row r="317">
      <c r="A317" s="28">
        <v>108.18</v>
      </c>
      <c r="B317" s="3" t="str">
        <f t="shared" si="1"/>
        <v>#REF!</v>
      </c>
    </row>
    <row r="318">
      <c r="A318" s="28">
        <v>108.27</v>
      </c>
      <c r="B318" s="3" t="str">
        <f t="shared" si="1"/>
        <v>#REF!</v>
      </c>
    </row>
    <row r="319">
      <c r="A319" s="28">
        <v>106.44</v>
      </c>
      <c r="B319" s="3" t="str">
        <f t="shared" si="1"/>
        <v>#REF!</v>
      </c>
    </row>
    <row r="320">
      <c r="A320" s="28">
        <v>107.12</v>
      </c>
      <c r="B320" s="3" t="str">
        <f t="shared" si="1"/>
        <v>#REF!</v>
      </c>
    </row>
    <row r="321">
      <c r="A321" s="21">
        <v>-0.85</v>
      </c>
      <c r="B321" s="3" t="str">
        <f t="shared" si="1"/>
        <v>#REF!</v>
      </c>
    </row>
    <row r="322">
      <c r="A322" s="22">
        <v>-0.0079</v>
      </c>
      <c r="B322" s="3" t="str">
        <f t="shared" si="1"/>
        <v>#REF!</v>
      </c>
    </row>
    <row r="323">
      <c r="A323" s="24">
        <v>77954.0</v>
      </c>
      <c r="B323" s="3" t="str">
        <f t="shared" si="1"/>
        <v>#REF!</v>
      </c>
    </row>
    <row r="324">
      <c r="A324" s="24">
        <v>279332.0</v>
      </c>
      <c r="B324" s="3" t="str">
        <f t="shared" si="1"/>
        <v>#REF!</v>
      </c>
    </row>
    <row r="325">
      <c r="A325" s="23">
        <v>41765.0</v>
      </c>
      <c r="B325" s="3" t="str">
        <f t="shared" si="1"/>
        <v>#REF!</v>
      </c>
    </row>
    <row r="326">
      <c r="A326" s="21">
        <v>106.91</v>
      </c>
      <c r="B326" s="3" t="str">
        <f t="shared" si="1"/>
        <v>#REF!</v>
      </c>
    </row>
    <row r="327">
      <c r="A327" s="21">
        <v>107.58</v>
      </c>
      <c r="B327" s="3" t="str">
        <f t="shared" si="1"/>
        <v>#REF!</v>
      </c>
    </row>
    <row r="328">
      <c r="A328" s="21">
        <v>106.4</v>
      </c>
      <c r="B328" s="3" t="str">
        <f t="shared" si="1"/>
        <v>#REF!</v>
      </c>
    </row>
    <row r="329">
      <c r="A329" s="21">
        <v>106.49</v>
      </c>
      <c r="B329" s="3" t="str">
        <f t="shared" si="1"/>
        <v>#REF!</v>
      </c>
    </row>
    <row r="330">
      <c r="A330" s="21">
        <v>-0.63</v>
      </c>
      <c r="B330" s="3" t="str">
        <f t="shared" si="1"/>
        <v>#REF!</v>
      </c>
    </row>
    <row r="331">
      <c r="A331" s="22">
        <v>-0.0059</v>
      </c>
      <c r="B331" s="3" t="str">
        <f t="shared" si="1"/>
        <v>#REF!</v>
      </c>
    </row>
    <row r="332">
      <c r="A332" s="24">
        <v>131496.0</v>
      </c>
      <c r="B332" s="3" t="str">
        <f t="shared" si="1"/>
        <v>#REF!</v>
      </c>
    </row>
    <row r="333">
      <c r="A333" s="24">
        <v>283801.0</v>
      </c>
      <c r="B333" s="3" t="str">
        <f t="shared" si="1"/>
        <v>#REF!</v>
      </c>
    </row>
    <row r="334">
      <c r="A334" s="23">
        <v>41766.0</v>
      </c>
      <c r="B334" s="3" t="str">
        <f t="shared" si="1"/>
        <v>#REF!</v>
      </c>
    </row>
    <row r="335">
      <c r="A335" s="21">
        <v>106.54</v>
      </c>
      <c r="B335" s="3" t="str">
        <f t="shared" si="1"/>
        <v>#REF!</v>
      </c>
    </row>
    <row r="336">
      <c r="A336" s="21">
        <v>107.73</v>
      </c>
      <c r="B336" s="3" t="str">
        <f t="shared" si="1"/>
        <v>#REF!</v>
      </c>
    </row>
    <row r="337">
      <c r="A337" s="21">
        <v>106.46</v>
      </c>
      <c r="B337" s="3" t="str">
        <f t="shared" si="1"/>
        <v>#REF!</v>
      </c>
    </row>
    <row r="338">
      <c r="A338" s="21">
        <v>107.61</v>
      </c>
      <c r="B338" s="3" t="str">
        <f t="shared" si="1"/>
        <v>#REF!</v>
      </c>
    </row>
    <row r="339">
      <c r="A339" s="25">
        <f>+1.12</f>
        <v>1.12</v>
      </c>
      <c r="B339" s="3" t="str">
        <f t="shared" si="1"/>
        <v>#REF!</v>
      </c>
    </row>
    <row r="340">
      <c r="A340" s="25">
        <f>+1.05%</f>
        <v>0.0105</v>
      </c>
      <c r="B340" s="3" t="str">
        <f t="shared" si="1"/>
        <v>#REF!</v>
      </c>
    </row>
    <row r="341">
      <c r="A341" s="26">
        <v>191634.0</v>
      </c>
      <c r="B341" s="3" t="str">
        <f t="shared" si="1"/>
        <v>#REF!</v>
      </c>
    </row>
    <row r="342">
      <c r="A342" s="26">
        <v>286491.0</v>
      </c>
      <c r="B342" s="3" t="str">
        <f t="shared" si="1"/>
        <v>#REF!</v>
      </c>
    </row>
    <row r="343">
      <c r="A343" s="27">
        <v>41767.0</v>
      </c>
      <c r="B343" s="3" t="str">
        <f t="shared" si="1"/>
        <v>#REF!</v>
      </c>
    </row>
    <row r="344">
      <c r="A344" s="28">
        <v>107.61</v>
      </c>
      <c r="B344" s="3" t="str">
        <f t="shared" si="1"/>
        <v>#REF!</v>
      </c>
    </row>
    <row r="345">
      <c r="A345" s="28">
        <v>107.61</v>
      </c>
      <c r="B345" s="3" t="str">
        <f t="shared" si="1"/>
        <v>#REF!</v>
      </c>
    </row>
    <row r="346">
      <c r="A346" s="28">
        <v>106.86</v>
      </c>
      <c r="B346" s="3" t="str">
        <f t="shared" si="1"/>
        <v>#REF!</v>
      </c>
    </row>
    <row r="347">
      <c r="A347" s="28">
        <v>107.49</v>
      </c>
      <c r="B347" s="3" t="str">
        <f t="shared" si="1"/>
        <v>#REF!</v>
      </c>
    </row>
    <row r="348">
      <c r="A348" s="21">
        <v>-0.12</v>
      </c>
      <c r="B348" s="3" t="str">
        <f t="shared" si="1"/>
        <v>#REF!</v>
      </c>
    </row>
    <row r="349">
      <c r="A349" s="22">
        <v>-0.0011</v>
      </c>
      <c r="B349" s="3" t="str">
        <f t="shared" si="1"/>
        <v>#REF!</v>
      </c>
    </row>
    <row r="350">
      <c r="A350" s="24">
        <v>158425.0</v>
      </c>
      <c r="B350" s="3" t="str">
        <f t="shared" si="1"/>
        <v>#REF!</v>
      </c>
    </row>
    <row r="351">
      <c r="A351" s="24">
        <v>285613.0</v>
      </c>
      <c r="B351" s="3" t="str">
        <f t="shared" si="1"/>
        <v>#REF!</v>
      </c>
    </row>
    <row r="352">
      <c r="A352" s="23">
        <v>41768.0</v>
      </c>
      <c r="B352" s="3" t="str">
        <f t="shared" si="1"/>
        <v>#REF!</v>
      </c>
    </row>
    <row r="353">
      <c r="A353" s="21">
        <v>107.67</v>
      </c>
      <c r="B353" s="3" t="str">
        <f t="shared" si="1"/>
        <v>#REF!</v>
      </c>
    </row>
    <row r="354">
      <c r="A354" s="21">
        <v>108.44</v>
      </c>
      <c r="B354" s="3" t="str">
        <f t="shared" si="1"/>
        <v>#REF!</v>
      </c>
    </row>
    <row r="355">
      <c r="A355" s="21">
        <v>107.05</v>
      </c>
      <c r="B355" s="3" t="str">
        <f t="shared" si="1"/>
        <v>#REF!</v>
      </c>
    </row>
    <row r="356">
      <c r="A356" s="21">
        <v>107.28</v>
      </c>
      <c r="B356" s="3" t="str">
        <f t="shared" si="1"/>
        <v>#REF!</v>
      </c>
    </row>
    <row r="357">
      <c r="A357" s="21">
        <v>-0.21</v>
      </c>
      <c r="B357" s="3" t="str">
        <f t="shared" si="1"/>
        <v>#REF!</v>
      </c>
    </row>
    <row r="358">
      <c r="A358" s="22">
        <v>-0.002</v>
      </c>
      <c r="B358" s="3" t="str">
        <f t="shared" si="1"/>
        <v>#REF!</v>
      </c>
    </row>
    <row r="359">
      <c r="A359" s="24">
        <v>180914.0</v>
      </c>
      <c r="B359" s="3" t="str">
        <f t="shared" si="1"/>
        <v>#REF!</v>
      </c>
    </row>
    <row r="360">
      <c r="A360" s="24">
        <v>289491.0</v>
      </c>
      <c r="B360" s="3" t="str">
        <f t="shared" si="1"/>
        <v>#REF!</v>
      </c>
    </row>
    <row r="361">
      <c r="A361" s="23">
        <v>41771.0</v>
      </c>
      <c r="B361" s="3" t="str">
        <f t="shared" si="1"/>
        <v>#REF!</v>
      </c>
    </row>
    <row r="362">
      <c r="A362" s="21">
        <v>107.25</v>
      </c>
      <c r="B362" s="3" t="str">
        <f t="shared" si="1"/>
        <v>#REF!</v>
      </c>
    </row>
    <row r="363">
      <c r="A363" s="21">
        <v>108.17</v>
      </c>
      <c r="B363" s="3" t="str">
        <f t="shared" si="1"/>
        <v>#REF!</v>
      </c>
    </row>
    <row r="364">
      <c r="A364" s="21">
        <v>107.25</v>
      </c>
      <c r="B364" s="3" t="str">
        <f t="shared" si="1"/>
        <v>#REF!</v>
      </c>
    </row>
    <row r="365">
      <c r="A365" s="21">
        <v>107.79</v>
      </c>
      <c r="B365" s="3" t="str">
        <f t="shared" si="1"/>
        <v>#REF!</v>
      </c>
    </row>
    <row r="366">
      <c r="A366" s="25">
        <f>+0.51</f>
        <v>0.51</v>
      </c>
      <c r="B366" s="3" t="str">
        <f t="shared" si="1"/>
        <v>#REF!</v>
      </c>
    </row>
    <row r="367">
      <c r="A367" s="25">
        <f>+0.48%</f>
        <v>0.0048</v>
      </c>
      <c r="B367" s="3" t="str">
        <f t="shared" si="1"/>
        <v>#REF!</v>
      </c>
    </row>
    <row r="368">
      <c r="A368" s="26">
        <v>169466.0</v>
      </c>
      <c r="B368" s="3" t="str">
        <f t="shared" si="1"/>
        <v>#REF!</v>
      </c>
    </row>
    <row r="369">
      <c r="A369" s="26">
        <v>298673.0</v>
      </c>
      <c r="B369" s="3" t="str">
        <f t="shared" si="1"/>
        <v>#REF!</v>
      </c>
    </row>
    <row r="370">
      <c r="A370" s="27">
        <v>41772.0</v>
      </c>
      <c r="B370" s="3" t="str">
        <f t="shared" si="1"/>
        <v>#REF!</v>
      </c>
    </row>
    <row r="371">
      <c r="A371" s="28">
        <v>107.6</v>
      </c>
      <c r="B371" s="3" t="str">
        <f t="shared" si="1"/>
        <v>#REF!</v>
      </c>
    </row>
    <row r="372">
      <c r="A372" s="28">
        <v>108.75</v>
      </c>
      <c r="B372" s="3" t="str">
        <f t="shared" si="1"/>
        <v>#REF!</v>
      </c>
    </row>
    <row r="373">
      <c r="A373" s="28">
        <v>107.44</v>
      </c>
      <c r="B373" s="3" t="str">
        <f t="shared" si="1"/>
        <v>#REF!</v>
      </c>
    </row>
    <row r="374">
      <c r="A374" s="28">
        <v>108.54</v>
      </c>
      <c r="B374" s="3" t="str">
        <f t="shared" si="1"/>
        <v>#REF!</v>
      </c>
    </row>
    <row r="375">
      <c r="A375" s="25">
        <f>+0.75</f>
        <v>0.75</v>
      </c>
      <c r="B375" s="3" t="str">
        <f t="shared" si="1"/>
        <v>#REF!</v>
      </c>
    </row>
    <row r="376">
      <c r="A376" s="25">
        <f>+0.7%</f>
        <v>0.007</v>
      </c>
      <c r="B376" s="3" t="str">
        <f t="shared" si="1"/>
        <v>#REF!</v>
      </c>
    </row>
    <row r="377">
      <c r="A377" s="26">
        <v>207629.0</v>
      </c>
      <c r="B377" s="3" t="str">
        <f t="shared" si="1"/>
        <v>#REF!</v>
      </c>
    </row>
    <row r="378">
      <c r="A378" s="26">
        <v>302078.0</v>
      </c>
      <c r="B378" s="3" t="str">
        <f t="shared" si="1"/>
        <v>#REF!</v>
      </c>
    </row>
    <row r="379">
      <c r="A379" s="27">
        <v>41773.0</v>
      </c>
      <c r="B379" s="3" t="str">
        <f t="shared" si="1"/>
        <v>#REF!</v>
      </c>
    </row>
    <row r="380">
      <c r="A380" s="28">
        <v>108.65</v>
      </c>
      <c r="B380" s="3" t="str">
        <f t="shared" si="1"/>
        <v>#REF!</v>
      </c>
    </row>
    <row r="381">
      <c r="A381" s="28">
        <v>109.55</v>
      </c>
      <c r="B381" s="3" t="str">
        <f t="shared" si="1"/>
        <v>#REF!</v>
      </c>
    </row>
    <row r="382">
      <c r="A382" s="28">
        <v>108.63</v>
      </c>
      <c r="B382" s="3" t="str">
        <f t="shared" si="1"/>
        <v>#REF!</v>
      </c>
    </row>
    <row r="383">
      <c r="A383" s="28">
        <v>109.31</v>
      </c>
      <c r="B383" s="3" t="str">
        <f t="shared" si="1"/>
        <v>#REF!</v>
      </c>
    </row>
    <row r="384">
      <c r="A384" s="25">
        <f>+0.77</f>
        <v>0.77</v>
      </c>
      <c r="B384" s="3" t="str">
        <f t="shared" si="1"/>
        <v>#REF!</v>
      </c>
    </row>
    <row r="385">
      <c r="A385" s="25">
        <f>+0.71%</f>
        <v>0.0071</v>
      </c>
      <c r="B385" s="3" t="str">
        <f t="shared" si="1"/>
        <v>#REF!</v>
      </c>
    </row>
    <row r="386">
      <c r="A386" s="26">
        <v>258580.0</v>
      </c>
      <c r="B386" s="3" t="str">
        <f t="shared" si="1"/>
        <v>#REF!</v>
      </c>
    </row>
    <row r="387">
      <c r="A387" s="26">
        <v>323581.0</v>
      </c>
      <c r="B387" s="3" t="str">
        <f t="shared" si="1"/>
        <v>#REF!</v>
      </c>
    </row>
    <row r="388">
      <c r="A388" s="27">
        <v>41774.0</v>
      </c>
      <c r="B388" s="3" t="str">
        <f t="shared" si="1"/>
        <v>#REF!</v>
      </c>
    </row>
    <row r="389">
      <c r="A389" s="28">
        <v>109.31</v>
      </c>
      <c r="B389" s="3" t="str">
        <f t="shared" si="1"/>
        <v>#REF!</v>
      </c>
    </row>
    <row r="390">
      <c r="A390" s="28">
        <v>109.65</v>
      </c>
      <c r="B390" s="3" t="str">
        <f t="shared" si="1"/>
        <v>#REF!</v>
      </c>
    </row>
    <row r="391">
      <c r="A391" s="28">
        <v>108.83</v>
      </c>
      <c r="B391" s="3" t="str">
        <f t="shared" si="1"/>
        <v>#REF!</v>
      </c>
    </row>
    <row r="392">
      <c r="A392" s="28">
        <v>109.09</v>
      </c>
      <c r="B392" s="3" t="str">
        <f t="shared" si="1"/>
        <v>#REF!</v>
      </c>
    </row>
    <row r="393">
      <c r="A393" s="21">
        <v>-0.22</v>
      </c>
      <c r="B393" s="3" t="str">
        <f t="shared" si="1"/>
        <v>#REF!</v>
      </c>
    </row>
    <row r="394">
      <c r="A394" s="22">
        <v>-0.002</v>
      </c>
      <c r="B394" s="3" t="str">
        <f t="shared" si="1"/>
        <v>#REF!</v>
      </c>
    </row>
    <row r="395">
      <c r="A395" s="24">
        <v>222800.0</v>
      </c>
      <c r="B395" s="3" t="str">
        <f t="shared" si="1"/>
        <v>#REF!</v>
      </c>
    </row>
    <row r="396">
      <c r="A396" s="24">
        <v>321627.0</v>
      </c>
      <c r="B396" s="3" t="str">
        <f t="shared" si="1"/>
        <v>#REF!</v>
      </c>
    </row>
    <row r="397">
      <c r="A397" s="23">
        <v>41775.0</v>
      </c>
      <c r="B397" s="3" t="str">
        <f t="shared" si="1"/>
        <v>#REF!</v>
      </c>
    </row>
    <row r="398">
      <c r="A398" s="21">
        <v>108.96</v>
      </c>
      <c r="B398" s="3" t="str">
        <f t="shared" si="1"/>
        <v>#REF!</v>
      </c>
    </row>
    <row r="399">
      <c r="A399" s="21">
        <v>110.05</v>
      </c>
      <c r="B399" s="3" t="str">
        <f t="shared" si="1"/>
        <v>#REF!</v>
      </c>
    </row>
    <row r="400">
      <c r="A400" s="21">
        <v>108.88</v>
      </c>
      <c r="B400" s="3" t="str">
        <f t="shared" si="1"/>
        <v>#REF!</v>
      </c>
    </row>
    <row r="401">
      <c r="A401" s="21">
        <v>109.75</v>
      </c>
      <c r="B401" s="3" t="str">
        <f t="shared" si="1"/>
        <v>#REF!</v>
      </c>
    </row>
    <row r="402">
      <c r="A402" s="25">
        <f>+0.66</f>
        <v>0.66</v>
      </c>
      <c r="B402" s="3" t="str">
        <f t="shared" si="1"/>
        <v>#REF!</v>
      </c>
    </row>
    <row r="403">
      <c r="A403" s="25">
        <f>+0.61%</f>
        <v>0.0061</v>
      </c>
      <c r="B403" s="3" t="str">
        <f t="shared" si="1"/>
        <v>#REF!</v>
      </c>
    </row>
    <row r="404">
      <c r="A404" s="26">
        <v>229928.0</v>
      </c>
      <c r="B404" s="3" t="str">
        <f t="shared" si="1"/>
        <v>#REF!</v>
      </c>
    </row>
    <row r="405">
      <c r="A405" s="26">
        <v>317039.0</v>
      </c>
      <c r="B405" s="3" t="str">
        <f t="shared" si="1"/>
        <v>#REF!</v>
      </c>
    </row>
    <row r="406">
      <c r="A406" s="27">
        <v>41778.0</v>
      </c>
      <c r="B406" s="3" t="str">
        <f t="shared" si="1"/>
        <v>#REF!</v>
      </c>
    </row>
    <row r="407">
      <c r="A407" s="28">
        <v>109.82</v>
      </c>
      <c r="B407" s="3" t="str">
        <f t="shared" si="1"/>
        <v>#REF!</v>
      </c>
    </row>
    <row r="408">
      <c r="A408" s="28">
        <v>110.33</v>
      </c>
      <c r="B408" s="3" t="str">
        <f t="shared" si="1"/>
        <v>#REF!</v>
      </c>
    </row>
    <row r="409">
      <c r="A409" s="28">
        <v>109.3</v>
      </c>
      <c r="B409" s="3" t="str">
        <f t="shared" si="1"/>
        <v>#REF!</v>
      </c>
    </row>
    <row r="410">
      <c r="A410" s="28">
        <v>109.37</v>
      </c>
      <c r="B410" s="3" t="str">
        <f t="shared" si="1"/>
        <v>#REF!</v>
      </c>
    </row>
    <row r="411">
      <c r="A411" s="21">
        <v>-0.38</v>
      </c>
      <c r="B411" s="3" t="str">
        <f t="shared" si="1"/>
        <v>#REF!</v>
      </c>
    </row>
    <row r="412">
      <c r="A412" s="22">
        <v>-0.0035</v>
      </c>
      <c r="B412" s="3" t="str">
        <f t="shared" si="1"/>
        <v>#REF!</v>
      </c>
    </row>
    <row r="413">
      <c r="A413" s="24">
        <v>171705.0</v>
      </c>
      <c r="B413" s="3" t="str">
        <f t="shared" si="1"/>
        <v>#REF!</v>
      </c>
    </row>
    <row r="414">
      <c r="A414" s="24">
        <v>312396.0</v>
      </c>
      <c r="B414" s="3" t="str">
        <f t="shared" si="1"/>
        <v>#REF!</v>
      </c>
    </row>
    <row r="415">
      <c r="A415" s="23">
        <v>41779.0</v>
      </c>
      <c r="B415" s="3" t="str">
        <f t="shared" si="1"/>
        <v>#REF!</v>
      </c>
    </row>
    <row r="416">
      <c r="A416" s="21">
        <v>109.33</v>
      </c>
      <c r="B416" s="3" t="str">
        <f t="shared" si="1"/>
        <v>#REF!</v>
      </c>
    </row>
    <row r="417">
      <c r="A417" s="21">
        <v>110.0</v>
      </c>
      <c r="B417" s="3" t="str">
        <f t="shared" si="1"/>
        <v>#REF!</v>
      </c>
    </row>
    <row r="418">
      <c r="A418" s="21">
        <v>109.1</v>
      </c>
      <c r="B418" s="3" t="str">
        <f t="shared" si="1"/>
        <v>#REF!</v>
      </c>
    </row>
    <row r="419">
      <c r="A419" s="21">
        <v>109.69</v>
      </c>
      <c r="B419" s="3" t="str">
        <f t="shared" si="1"/>
        <v>#REF!</v>
      </c>
    </row>
    <row r="420">
      <c r="A420" s="25">
        <f>+0.32</f>
        <v>0.32</v>
      </c>
      <c r="B420" s="3" t="str">
        <f t="shared" si="1"/>
        <v>#REF!</v>
      </c>
    </row>
    <row r="421">
      <c r="A421" s="25">
        <f>+0.29%</f>
        <v>0.0029</v>
      </c>
      <c r="B421" s="3" t="str">
        <f t="shared" si="1"/>
        <v>#REF!</v>
      </c>
    </row>
    <row r="422">
      <c r="A422" s="26">
        <v>172785.0</v>
      </c>
      <c r="B422" s="3" t="str">
        <f t="shared" si="1"/>
        <v>#REF!</v>
      </c>
    </row>
    <row r="423">
      <c r="A423" s="26">
        <v>312388.0</v>
      </c>
      <c r="B423" s="3" t="str">
        <f t="shared" si="1"/>
        <v>#REF!</v>
      </c>
    </row>
    <row r="424">
      <c r="A424" s="27">
        <v>41780.0</v>
      </c>
      <c r="B424" s="3" t="str">
        <f t="shared" si="1"/>
        <v>#REF!</v>
      </c>
    </row>
    <row r="425">
      <c r="A425" s="28">
        <v>109.76</v>
      </c>
      <c r="B425" s="3" t="str">
        <f t="shared" si="1"/>
        <v>#REF!</v>
      </c>
    </row>
    <row r="426">
      <c r="A426" s="28">
        <v>110.73</v>
      </c>
      <c r="B426" s="3" t="str">
        <f t="shared" si="1"/>
        <v>#REF!</v>
      </c>
    </row>
    <row r="427">
      <c r="A427" s="28">
        <v>109.7</v>
      </c>
      <c r="B427" s="3" t="str">
        <f t="shared" si="1"/>
        <v>#REF!</v>
      </c>
    </row>
    <row r="428">
      <c r="A428" s="28">
        <v>110.55</v>
      </c>
      <c r="B428" s="3" t="str">
        <f t="shared" si="1"/>
        <v>#REF!</v>
      </c>
    </row>
    <row r="429">
      <c r="A429" s="25">
        <f>+0.86</f>
        <v>0.86</v>
      </c>
      <c r="B429" s="3" t="str">
        <f t="shared" si="1"/>
        <v>#REF!</v>
      </c>
    </row>
    <row r="430">
      <c r="A430" s="25">
        <f>+0.78%</f>
        <v>0.0078</v>
      </c>
      <c r="B430" s="3" t="str">
        <f t="shared" si="1"/>
        <v>#REF!</v>
      </c>
    </row>
    <row r="431">
      <c r="A431" s="26">
        <v>219999.0</v>
      </c>
      <c r="B431" s="3" t="str">
        <f t="shared" si="1"/>
        <v>#REF!</v>
      </c>
    </row>
    <row r="432">
      <c r="A432" s="26">
        <v>301649.0</v>
      </c>
      <c r="B432" s="3" t="str">
        <f t="shared" si="1"/>
        <v>#REF!</v>
      </c>
    </row>
    <row r="433">
      <c r="A433" s="27">
        <v>41781.0</v>
      </c>
      <c r="B433" s="3" t="str">
        <f t="shared" si="1"/>
        <v>#REF!</v>
      </c>
    </row>
    <row r="434">
      <c r="A434" s="28">
        <v>110.49</v>
      </c>
      <c r="B434" s="3" t="str">
        <f t="shared" si="1"/>
        <v>#REF!</v>
      </c>
    </row>
    <row r="435">
      <c r="A435" s="28">
        <v>111.04</v>
      </c>
      <c r="B435" s="3" t="str">
        <f t="shared" si="1"/>
        <v>#REF!</v>
      </c>
    </row>
    <row r="436">
      <c r="A436" s="28">
        <v>110.17</v>
      </c>
      <c r="B436" s="3" t="str">
        <f t="shared" si="1"/>
        <v>#REF!</v>
      </c>
    </row>
    <row r="437">
      <c r="A437" s="28">
        <v>110.36</v>
      </c>
      <c r="B437" s="3" t="str">
        <f t="shared" si="1"/>
        <v>#REF!</v>
      </c>
    </row>
    <row r="438">
      <c r="A438" s="21">
        <v>-0.19</v>
      </c>
      <c r="B438" s="3" t="str">
        <f t="shared" si="1"/>
        <v>#REF!</v>
      </c>
    </row>
    <row r="439">
      <c r="A439" s="22">
        <v>-0.0017</v>
      </c>
      <c r="B439" s="3" t="str">
        <f t="shared" si="1"/>
        <v>#REF!</v>
      </c>
    </row>
    <row r="440">
      <c r="A440" s="24">
        <v>200094.0</v>
      </c>
      <c r="B440" s="3" t="str">
        <f t="shared" si="1"/>
        <v>#REF!</v>
      </c>
    </row>
    <row r="441">
      <c r="A441" s="24">
        <v>298306.0</v>
      </c>
      <c r="B441" s="3" t="str">
        <f t="shared" si="1"/>
        <v>#REF!</v>
      </c>
    </row>
    <row r="442">
      <c r="A442" s="23">
        <v>41782.0</v>
      </c>
      <c r="B442" s="3" t="str">
        <f t="shared" si="1"/>
        <v>#REF!</v>
      </c>
    </row>
    <row r="443">
      <c r="A443" s="21">
        <v>110.38</v>
      </c>
      <c r="B443" s="3" t="str">
        <f t="shared" si="1"/>
        <v>#REF!</v>
      </c>
    </row>
    <row r="444">
      <c r="A444" s="21">
        <v>110.7</v>
      </c>
      <c r="B444" s="3" t="str">
        <f t="shared" si="1"/>
        <v>#REF!</v>
      </c>
    </row>
    <row r="445">
      <c r="A445" s="21">
        <v>110.25</v>
      </c>
      <c r="B445" s="3" t="str">
        <f t="shared" si="1"/>
        <v>#REF!</v>
      </c>
    </row>
    <row r="446">
      <c r="A446" s="21">
        <v>110.54</v>
      </c>
      <c r="B446" s="3" t="str">
        <f t="shared" si="1"/>
        <v>#REF!</v>
      </c>
    </row>
    <row r="447">
      <c r="A447" s="25">
        <f>+0.18</f>
        <v>0.18</v>
      </c>
      <c r="B447" s="3" t="str">
        <f t="shared" si="1"/>
        <v>#REF!</v>
      </c>
    </row>
    <row r="448">
      <c r="A448" s="25">
        <f>+0.16%</f>
        <v>0.0016</v>
      </c>
      <c r="B448" s="3" t="str">
        <f t="shared" si="1"/>
        <v>#REF!</v>
      </c>
    </row>
    <row r="449">
      <c r="A449" s="26">
        <v>29309.0</v>
      </c>
      <c r="B449" s="3" t="str">
        <f t="shared" si="1"/>
        <v>#REF!</v>
      </c>
    </row>
    <row r="450">
      <c r="A450" s="26">
        <v>299769.0</v>
      </c>
      <c r="B450" s="3" t="str">
        <f t="shared" si="1"/>
        <v>#REF!</v>
      </c>
    </row>
    <row r="451">
      <c r="A451" s="27">
        <v>41785.0</v>
      </c>
      <c r="B451" s="3" t="str">
        <f t="shared" si="1"/>
        <v>#REF!</v>
      </c>
    </row>
    <row r="452">
      <c r="A452" s="28">
        <v>110.4</v>
      </c>
      <c r="B452" s="3" t="str">
        <f t="shared" si="1"/>
        <v>#REF!</v>
      </c>
    </row>
    <row r="453">
      <c r="A453" s="28">
        <v>110.55</v>
      </c>
      <c r="B453" s="3" t="str">
        <f t="shared" si="1"/>
        <v>#REF!</v>
      </c>
    </row>
    <row r="454">
      <c r="A454" s="28">
        <v>109.75</v>
      </c>
      <c r="B454" s="3" t="str">
        <f t="shared" si="1"/>
        <v>#REF!</v>
      </c>
    </row>
    <row r="455">
      <c r="A455" s="28">
        <v>110.32</v>
      </c>
      <c r="B455" s="3" t="str">
        <f t="shared" si="1"/>
        <v>#REF!</v>
      </c>
    </row>
    <row r="456">
      <c r="A456" s="21">
        <v>-0.22</v>
      </c>
      <c r="B456" s="3" t="str">
        <f t="shared" si="1"/>
        <v>#REF!</v>
      </c>
    </row>
    <row r="457">
      <c r="A457" s="22">
        <v>-0.002</v>
      </c>
      <c r="B457" s="3" t="str">
        <f t="shared" si="1"/>
        <v>#REF!</v>
      </c>
    </row>
    <row r="458">
      <c r="A458" s="24">
        <v>29309.0</v>
      </c>
      <c r="B458" s="3" t="str">
        <f t="shared" si="1"/>
        <v>#REF!</v>
      </c>
    </row>
    <row r="459">
      <c r="A459" s="24">
        <v>299769.0</v>
      </c>
      <c r="B459" s="3" t="str">
        <f t="shared" si="1"/>
        <v>#REF!</v>
      </c>
    </row>
    <row r="460">
      <c r="A460" s="23">
        <v>41786.0</v>
      </c>
      <c r="B460" s="3" t="str">
        <f t="shared" si="1"/>
        <v>#REF!</v>
      </c>
    </row>
    <row r="461">
      <c r="A461" s="21">
        <v>110.35</v>
      </c>
      <c r="B461" s="3" t="str">
        <f t="shared" si="1"/>
        <v>#REF!</v>
      </c>
    </row>
    <row r="462">
      <c r="A462" s="21">
        <v>110.8</v>
      </c>
      <c r="B462" s="3" t="str">
        <f t="shared" si="1"/>
        <v>#REF!</v>
      </c>
    </row>
    <row r="463">
      <c r="A463" s="21">
        <v>109.71</v>
      </c>
      <c r="B463" s="3" t="str">
        <f t="shared" si="1"/>
        <v>#REF!</v>
      </c>
    </row>
    <row r="464">
      <c r="A464" s="21">
        <v>110.02</v>
      </c>
      <c r="B464" s="3" t="str">
        <f t="shared" si="1"/>
        <v>#REF!</v>
      </c>
    </row>
    <row r="465">
      <c r="A465" s="21">
        <v>-0.3</v>
      </c>
      <c r="B465" s="3" t="str">
        <f t="shared" si="1"/>
        <v>#REF!</v>
      </c>
    </row>
    <row r="466">
      <c r="A466" s="22">
        <v>-0.0027</v>
      </c>
      <c r="B466" s="3" t="str">
        <f t="shared" si="1"/>
        <v>#REF!</v>
      </c>
    </row>
    <row r="467">
      <c r="A467" s="24">
        <v>173412.0</v>
      </c>
      <c r="B467" s="3" t="str">
        <f t="shared" si="1"/>
        <v>#REF!</v>
      </c>
    </row>
    <row r="468">
      <c r="A468" s="24">
        <v>289634.0</v>
      </c>
      <c r="B468" s="3" t="str">
        <f t="shared" si="1"/>
        <v>#REF!</v>
      </c>
    </row>
    <row r="469">
      <c r="A469" s="23">
        <v>41787.0</v>
      </c>
      <c r="B469" s="3" t="str">
        <f t="shared" si="1"/>
        <v>#REF!</v>
      </c>
    </row>
    <row r="470">
      <c r="A470" s="21">
        <v>110.22</v>
      </c>
      <c r="B470" s="3" t="str">
        <f t="shared" si="1"/>
        <v>#REF!</v>
      </c>
    </row>
    <row r="471">
      <c r="A471" s="21">
        <v>110.4</v>
      </c>
      <c r="B471" s="3" t="str">
        <f t="shared" si="1"/>
        <v>#REF!</v>
      </c>
    </row>
    <row r="472">
      <c r="A472" s="21">
        <v>109.41</v>
      </c>
      <c r="B472" s="3" t="str">
        <f t="shared" si="1"/>
        <v>#REF!</v>
      </c>
    </row>
    <row r="473">
      <c r="A473" s="21">
        <v>109.81</v>
      </c>
      <c r="B473" s="3" t="str">
        <f t="shared" si="1"/>
        <v>#REF!</v>
      </c>
    </row>
    <row r="474">
      <c r="A474" s="21">
        <v>-0.21</v>
      </c>
      <c r="B474" s="3" t="str">
        <f t="shared" si="1"/>
        <v>#REF!</v>
      </c>
    </row>
    <row r="475">
      <c r="A475" s="22">
        <v>-0.0019</v>
      </c>
      <c r="B475" s="3" t="str">
        <f t="shared" si="1"/>
        <v>#REF!</v>
      </c>
    </row>
    <row r="476">
      <c r="A476" s="24">
        <v>175307.0</v>
      </c>
      <c r="B476" s="3" t="str">
        <f t="shared" si="1"/>
        <v>#REF!</v>
      </c>
    </row>
    <row r="477">
      <c r="A477" s="24">
        <v>281189.0</v>
      </c>
      <c r="B477" s="3" t="str">
        <f t="shared" si="1"/>
        <v>#REF!</v>
      </c>
    </row>
    <row r="478">
      <c r="A478" s="23">
        <v>41788.0</v>
      </c>
      <c r="B478" s="3" t="str">
        <f t="shared" si="1"/>
        <v>#REF!</v>
      </c>
    </row>
    <row r="479">
      <c r="A479" s="21">
        <v>109.89</v>
      </c>
      <c r="B479" s="3" t="str">
        <f t="shared" si="1"/>
        <v>#REF!</v>
      </c>
    </row>
    <row r="480">
      <c r="A480" s="21">
        <v>110.46</v>
      </c>
      <c r="B480" s="3" t="str">
        <f t="shared" si="1"/>
        <v>#REF!</v>
      </c>
    </row>
    <row r="481">
      <c r="A481" s="21">
        <v>109.72</v>
      </c>
      <c r="B481" s="3" t="str">
        <f t="shared" si="1"/>
        <v>#REF!</v>
      </c>
    </row>
    <row r="482">
      <c r="A482" s="21">
        <v>109.97</v>
      </c>
      <c r="B482" s="3" t="str">
        <f t="shared" si="1"/>
        <v>#REF!</v>
      </c>
    </row>
    <row r="483">
      <c r="A483" s="25">
        <f>+0.16</f>
        <v>0.16</v>
      </c>
      <c r="B483" s="3" t="str">
        <f t="shared" si="1"/>
        <v>#REF!</v>
      </c>
    </row>
    <row r="484">
      <c r="A484" s="25">
        <f>+0.15%</f>
        <v>0.0015</v>
      </c>
      <c r="B484" s="3" t="str">
        <f t="shared" si="1"/>
        <v>#REF!</v>
      </c>
    </row>
    <row r="485">
      <c r="A485" s="26">
        <v>174684.0</v>
      </c>
      <c r="B485" s="3" t="str">
        <f t="shared" si="1"/>
        <v>#REF!</v>
      </c>
    </row>
    <row r="486">
      <c r="A486" s="26">
        <v>269322.0</v>
      </c>
      <c r="B486" s="3" t="str">
        <f t="shared" si="1"/>
        <v>#REF!</v>
      </c>
    </row>
    <row r="487">
      <c r="A487" s="27">
        <v>41789.0</v>
      </c>
      <c r="B487" s="3" t="str">
        <f t="shared" si="1"/>
        <v>#REF!</v>
      </c>
    </row>
    <row r="488">
      <c r="A488" s="28">
        <v>110.02</v>
      </c>
      <c r="B488" s="3" t="str">
        <f t="shared" si="1"/>
        <v>#REF!</v>
      </c>
    </row>
    <row r="489">
      <c r="A489" s="28">
        <v>110.13</v>
      </c>
      <c r="B489" s="3" t="str">
        <f t="shared" si="1"/>
        <v>#REF!</v>
      </c>
    </row>
    <row r="490">
      <c r="A490" s="28">
        <v>109.22</v>
      </c>
      <c r="B490" s="3" t="str">
        <f t="shared" si="1"/>
        <v>#REF!</v>
      </c>
    </row>
    <row r="491">
      <c r="A491" s="28">
        <v>109.41</v>
      </c>
      <c r="B491" s="3" t="str">
        <f t="shared" si="1"/>
        <v>#REF!</v>
      </c>
    </row>
    <row r="492">
      <c r="A492" s="21">
        <v>-0.56</v>
      </c>
      <c r="B492" s="3" t="str">
        <f t="shared" si="1"/>
        <v>#REF!</v>
      </c>
    </row>
    <row r="493">
      <c r="A493" s="22">
        <v>-0.0051</v>
      </c>
      <c r="B493" s="3" t="str">
        <f t="shared" si="1"/>
        <v>#REF!</v>
      </c>
    </row>
    <row r="494">
      <c r="A494" s="24">
        <v>175046.0</v>
      </c>
      <c r="B494" s="3" t="str">
        <f t="shared" si="1"/>
        <v>#REF!</v>
      </c>
    </row>
    <row r="495">
      <c r="A495" s="24">
        <v>256354.0</v>
      </c>
      <c r="B495" s="3" t="str">
        <f t="shared" si="1"/>
        <v>#REF!</v>
      </c>
    </row>
    <row r="496">
      <c r="A496" s="23">
        <v>41792.0</v>
      </c>
      <c r="B496" s="3" t="str">
        <f t="shared" si="1"/>
        <v>#REF!</v>
      </c>
    </row>
    <row r="497">
      <c r="A497" s="21">
        <v>109.7</v>
      </c>
      <c r="B497" s="3" t="str">
        <f t="shared" si="1"/>
        <v>#REF!</v>
      </c>
    </row>
    <row r="498">
      <c r="A498" s="21">
        <v>109.87</v>
      </c>
      <c r="B498" s="3" t="str">
        <f t="shared" si="1"/>
        <v>#REF!</v>
      </c>
    </row>
    <row r="499">
      <c r="A499" s="21">
        <v>108.62</v>
      </c>
      <c r="B499" s="3" t="str">
        <f t="shared" si="1"/>
        <v>#REF!</v>
      </c>
    </row>
    <row r="500">
      <c r="A500" s="21">
        <v>108.83</v>
      </c>
      <c r="B500" s="3" t="str">
        <f t="shared" si="1"/>
        <v>#REF!</v>
      </c>
    </row>
    <row r="501">
      <c r="A501" s="21">
        <v>-0.58</v>
      </c>
      <c r="B501" s="3" t="str">
        <f t="shared" si="1"/>
        <v>#REF!</v>
      </c>
    </row>
    <row r="502">
      <c r="A502" s="22">
        <v>-0.0053</v>
      </c>
      <c r="B502" s="3" t="str">
        <f t="shared" si="1"/>
        <v>#REF!</v>
      </c>
    </row>
    <row r="503">
      <c r="A503" s="24">
        <v>194247.0</v>
      </c>
      <c r="B503" s="3" t="str">
        <f t="shared" si="1"/>
        <v>#REF!</v>
      </c>
    </row>
    <row r="504">
      <c r="A504" s="24">
        <v>230339.0</v>
      </c>
      <c r="B504" s="3" t="str">
        <f t="shared" si="1"/>
        <v>#REF!</v>
      </c>
    </row>
    <row r="505">
      <c r="A505" s="23">
        <v>41793.0</v>
      </c>
      <c r="B505" s="3" t="str">
        <f t="shared" si="1"/>
        <v>#REF!</v>
      </c>
    </row>
    <row r="506">
      <c r="A506" s="21">
        <v>108.8</v>
      </c>
      <c r="B506" s="3" t="str">
        <f t="shared" si="1"/>
        <v>#REF!</v>
      </c>
    </row>
    <row r="507">
      <c r="A507" s="21">
        <v>108.98</v>
      </c>
      <c r="B507" s="3" t="str">
        <f t="shared" si="1"/>
        <v>#REF!</v>
      </c>
    </row>
    <row r="508">
      <c r="A508" s="21">
        <v>108.32</v>
      </c>
      <c r="B508" s="3" t="str">
        <f t="shared" si="1"/>
        <v>#REF!</v>
      </c>
    </row>
    <row r="509">
      <c r="A509" s="21">
        <v>108.82</v>
      </c>
      <c r="B509" s="3" t="str">
        <f t="shared" si="1"/>
        <v>#REF!</v>
      </c>
    </row>
    <row r="510">
      <c r="A510" s="21">
        <v>-0.01</v>
      </c>
      <c r="B510" s="3" t="str">
        <f t="shared" si="1"/>
        <v>#REF!</v>
      </c>
    </row>
    <row r="511">
      <c r="A511" s="22">
        <v>-1.0E-4</v>
      </c>
      <c r="B511" s="3" t="str">
        <f t="shared" si="1"/>
        <v>#REF!</v>
      </c>
    </row>
    <row r="512">
      <c r="A512" s="24">
        <v>177672.0</v>
      </c>
      <c r="B512" s="3" t="str">
        <f t="shared" si="1"/>
        <v>#REF!</v>
      </c>
    </row>
    <row r="513">
      <c r="A513" s="24">
        <v>218458.0</v>
      </c>
      <c r="B513" s="3" t="str">
        <f t="shared" si="1"/>
        <v>#REF!</v>
      </c>
    </row>
    <row r="514">
      <c r="A514" s="23">
        <v>41794.0</v>
      </c>
      <c r="B514" s="3" t="str">
        <f t="shared" si="1"/>
        <v>#REF!</v>
      </c>
    </row>
    <row r="515">
      <c r="A515" s="21">
        <v>108.89</v>
      </c>
      <c r="B515" s="3" t="str">
        <f t="shared" si="1"/>
        <v>#REF!</v>
      </c>
    </row>
    <row r="516">
      <c r="A516" s="21">
        <v>109.5</v>
      </c>
      <c r="B516" s="3" t="str">
        <f t="shared" si="1"/>
        <v>#REF!</v>
      </c>
    </row>
    <row r="517">
      <c r="A517" s="21">
        <v>108.07</v>
      </c>
      <c r="B517" s="3" t="str">
        <f t="shared" si="1"/>
        <v>#REF!</v>
      </c>
    </row>
    <row r="518">
      <c r="A518" s="21">
        <v>108.4</v>
      </c>
      <c r="B518" s="3" t="str">
        <f t="shared" si="1"/>
        <v>#REF!</v>
      </c>
    </row>
    <row r="519">
      <c r="A519" s="21">
        <v>-0.42</v>
      </c>
      <c r="B519" s="3" t="str">
        <f t="shared" si="1"/>
        <v>#REF!</v>
      </c>
    </row>
    <row r="520">
      <c r="A520" s="22">
        <v>-0.0039</v>
      </c>
      <c r="B520" s="3" t="str">
        <f t="shared" si="1"/>
        <v>#REF!</v>
      </c>
    </row>
    <row r="521">
      <c r="A521" s="24">
        <v>211086.0</v>
      </c>
      <c r="B521" s="3" t="str">
        <f t="shared" si="1"/>
        <v>#REF!</v>
      </c>
    </row>
    <row r="522">
      <c r="A522" s="24">
        <v>202886.0</v>
      </c>
      <c r="B522" s="3" t="str">
        <f t="shared" si="1"/>
        <v>#REF!</v>
      </c>
    </row>
    <row r="523">
      <c r="A523" s="23">
        <v>41795.0</v>
      </c>
      <c r="B523" s="3" t="str">
        <f t="shared" si="1"/>
        <v>#REF!</v>
      </c>
    </row>
    <row r="524">
      <c r="A524" s="21">
        <v>108.13</v>
      </c>
      <c r="B524" s="3" t="str">
        <f t="shared" si="1"/>
        <v>#REF!</v>
      </c>
    </row>
    <row r="525">
      <c r="A525" s="21">
        <v>108.96</v>
      </c>
      <c r="B525" s="3" t="str">
        <f t="shared" si="1"/>
        <v>#REF!</v>
      </c>
    </row>
    <row r="526">
      <c r="A526" s="21">
        <v>107.77</v>
      </c>
      <c r="B526" s="3" t="str">
        <f t="shared" si="1"/>
        <v>#REF!</v>
      </c>
    </row>
    <row r="527">
      <c r="A527" s="21">
        <v>108.79</v>
      </c>
      <c r="B527" s="3" t="str">
        <f t="shared" si="1"/>
        <v>#REF!</v>
      </c>
    </row>
    <row r="528">
      <c r="A528" s="25">
        <f>+0.39</f>
        <v>0.39</v>
      </c>
      <c r="B528" s="3" t="str">
        <f t="shared" si="1"/>
        <v>#REF!</v>
      </c>
    </row>
    <row r="529">
      <c r="A529" s="25">
        <f>+0.36%</f>
        <v>0.0036</v>
      </c>
      <c r="B529" s="3" t="str">
        <f t="shared" si="1"/>
        <v>#REF!</v>
      </c>
    </row>
    <row r="530">
      <c r="A530" s="26">
        <v>193325.0</v>
      </c>
      <c r="B530" s="3" t="str">
        <f t="shared" si="1"/>
        <v>#REF!</v>
      </c>
    </row>
    <row r="531">
      <c r="A531" s="26">
        <v>190892.0</v>
      </c>
      <c r="B531" s="3" t="str">
        <f t="shared" si="1"/>
        <v>#REF!</v>
      </c>
    </row>
    <row r="532">
      <c r="A532" s="27">
        <v>41796.0</v>
      </c>
      <c r="B532" s="3" t="str">
        <f t="shared" si="1"/>
        <v>#REF!</v>
      </c>
    </row>
    <row r="533">
      <c r="A533" s="28">
        <v>108.85</v>
      </c>
      <c r="B533" s="3" t="str">
        <f t="shared" si="1"/>
        <v>#REF!</v>
      </c>
    </row>
    <row r="534">
      <c r="A534" s="28">
        <v>109.31</v>
      </c>
      <c r="B534" s="3" t="str">
        <f t="shared" si="1"/>
        <v>#REF!</v>
      </c>
    </row>
    <row r="535">
      <c r="A535" s="28">
        <v>108.46</v>
      </c>
      <c r="B535" s="3" t="str">
        <f t="shared" si="1"/>
        <v>#REF!</v>
      </c>
    </row>
    <row r="536">
      <c r="A536" s="28">
        <v>108.61</v>
      </c>
      <c r="B536" s="3" t="str">
        <f t="shared" si="1"/>
        <v>#REF!</v>
      </c>
    </row>
    <row r="537">
      <c r="A537" s="21">
        <v>-0.18</v>
      </c>
      <c r="B537" s="3" t="str">
        <f t="shared" si="1"/>
        <v>#REF!</v>
      </c>
    </row>
    <row r="538">
      <c r="A538" s="22">
        <v>-0.0017</v>
      </c>
      <c r="B538" s="3" t="str">
        <f t="shared" si="1"/>
        <v>#REF!</v>
      </c>
    </row>
    <row r="539">
      <c r="A539" s="24">
        <v>155003.0</v>
      </c>
      <c r="B539" s="3" t="str">
        <f t="shared" si="1"/>
        <v>#REF!</v>
      </c>
    </row>
    <row r="540">
      <c r="A540" s="24">
        <v>166434.0</v>
      </c>
      <c r="B540" s="3" t="str">
        <f t="shared" si="1"/>
        <v>#REF!</v>
      </c>
    </row>
    <row r="541">
      <c r="A541" s="23">
        <v>41799.0</v>
      </c>
      <c r="B541" s="3" t="str">
        <f t="shared" si="1"/>
        <v>#REF!</v>
      </c>
    </row>
    <row r="542">
      <c r="A542" s="21">
        <v>108.68</v>
      </c>
      <c r="B542" s="3" t="str">
        <f t="shared" si="1"/>
        <v>#REF!</v>
      </c>
    </row>
    <row r="543">
      <c r="A543" s="21">
        <v>110.16</v>
      </c>
      <c r="B543" s="3" t="str">
        <f t="shared" si="1"/>
        <v>#REF!</v>
      </c>
    </row>
    <row r="544">
      <c r="A544" s="21">
        <v>108.55</v>
      </c>
      <c r="B544" s="3" t="str">
        <f t="shared" si="1"/>
        <v>#REF!</v>
      </c>
    </row>
    <row r="545">
      <c r="A545" s="21">
        <v>109.99</v>
      </c>
      <c r="B545" s="3" t="str">
        <f t="shared" si="1"/>
        <v>#REF!</v>
      </c>
    </row>
    <row r="546">
      <c r="A546" s="25">
        <f>+1.38</f>
        <v>1.38</v>
      </c>
      <c r="B546" s="3" t="str">
        <f t="shared" si="1"/>
        <v>#REF!</v>
      </c>
    </row>
    <row r="547">
      <c r="A547" s="25">
        <f>+1.27%</f>
        <v>0.0127</v>
      </c>
      <c r="B547" s="3" t="str">
        <f t="shared" si="1"/>
        <v>#REF!</v>
      </c>
    </row>
    <row r="548">
      <c r="A548" s="26">
        <v>189210.0</v>
      </c>
      <c r="B548" s="3" t="str">
        <f t="shared" si="1"/>
        <v>#REF!</v>
      </c>
    </row>
    <row r="549">
      <c r="A549" s="26">
        <v>148110.0</v>
      </c>
      <c r="B549" s="3" t="str">
        <f t="shared" si="1"/>
        <v>#REF!</v>
      </c>
    </row>
    <row r="550">
      <c r="A550" s="27">
        <v>41800.0</v>
      </c>
      <c r="B550" s="3" t="str">
        <f t="shared" si="1"/>
        <v>#REF!</v>
      </c>
    </row>
    <row r="551">
      <c r="A551" s="28">
        <v>109.95</v>
      </c>
      <c r="B551" s="3" t="str">
        <f t="shared" si="1"/>
        <v>#REF!</v>
      </c>
    </row>
    <row r="552">
      <c r="A552" s="28">
        <v>110.32</v>
      </c>
      <c r="B552" s="3" t="str">
        <f t="shared" si="1"/>
        <v>#REF!</v>
      </c>
    </row>
    <row r="553">
      <c r="A553" s="28">
        <v>109.1</v>
      </c>
      <c r="B553" s="3" t="str">
        <f t="shared" si="1"/>
        <v>#REF!</v>
      </c>
    </row>
    <row r="554">
      <c r="A554" s="28">
        <v>109.52</v>
      </c>
      <c r="B554" s="3" t="str">
        <f t="shared" si="1"/>
        <v>#REF!</v>
      </c>
    </row>
    <row r="555">
      <c r="A555" s="21">
        <v>-0.47</v>
      </c>
      <c r="B555" s="3" t="str">
        <f t="shared" si="1"/>
        <v>#REF!</v>
      </c>
    </row>
    <row r="556">
      <c r="A556" s="22">
        <v>-0.0043</v>
      </c>
      <c r="B556" s="3" t="str">
        <f t="shared" si="1"/>
        <v>#REF!</v>
      </c>
    </row>
    <row r="557">
      <c r="A557" s="24">
        <v>214916.0</v>
      </c>
      <c r="B557" s="3" t="str">
        <f t="shared" si="1"/>
        <v>#REF!</v>
      </c>
    </row>
    <row r="558">
      <c r="A558" s="24">
        <v>107712.0</v>
      </c>
      <c r="B558" s="3" t="str">
        <f t="shared" si="1"/>
        <v>#REF!</v>
      </c>
    </row>
    <row r="559">
      <c r="A559" s="23">
        <v>41801.0</v>
      </c>
      <c r="B559" s="3" t="str">
        <f t="shared" si="1"/>
        <v>#REF!</v>
      </c>
    </row>
    <row r="560">
      <c r="A560" s="21">
        <v>109.61</v>
      </c>
      <c r="B560" s="3" t="str">
        <f t="shared" si="1"/>
        <v>#REF!</v>
      </c>
    </row>
    <row r="561">
      <c r="A561" s="21">
        <v>110.25</v>
      </c>
      <c r="B561" s="3" t="str">
        <f t="shared" si="1"/>
        <v>#REF!</v>
      </c>
    </row>
    <row r="562">
      <c r="A562" s="21">
        <v>109.44</v>
      </c>
      <c r="B562" s="3" t="str">
        <f t="shared" si="1"/>
        <v>#REF!</v>
      </c>
    </row>
    <row r="563">
      <c r="A563" s="21">
        <v>109.95</v>
      </c>
      <c r="B563" s="3" t="str">
        <f t="shared" si="1"/>
        <v>#REF!</v>
      </c>
    </row>
    <row r="564">
      <c r="A564" s="25">
        <f>+0.43</f>
        <v>0.43</v>
      </c>
      <c r="B564" s="3" t="str">
        <f t="shared" si="1"/>
        <v>#REF!</v>
      </c>
    </row>
    <row r="565">
      <c r="A565" s="25">
        <f>+0.39%</f>
        <v>0.0039</v>
      </c>
      <c r="B565" s="3" t="str">
        <f t="shared" si="1"/>
        <v>#REF!</v>
      </c>
    </row>
    <row r="566">
      <c r="A566" s="26">
        <v>131570.0</v>
      </c>
      <c r="B566" s="3" t="str">
        <f t="shared" si="1"/>
        <v>#REF!</v>
      </c>
    </row>
    <row r="567">
      <c r="A567" s="26">
        <v>72670.0</v>
      </c>
      <c r="B567" s="3" t="str">
        <f t="shared" si="1"/>
        <v>#REF!</v>
      </c>
    </row>
    <row r="568">
      <c r="A568" s="27">
        <v>41802.0</v>
      </c>
      <c r="B568" s="3" t="str">
        <f t="shared" si="1"/>
        <v>#REF!</v>
      </c>
    </row>
    <row r="569">
      <c r="A569" s="28">
        <v>110.09</v>
      </c>
      <c r="B569" s="3" t="str">
        <f t="shared" si="1"/>
        <v>#REF!</v>
      </c>
    </row>
    <row r="570">
      <c r="A570" s="28">
        <v>113.34</v>
      </c>
      <c r="B570" s="3" t="str">
        <f t="shared" si="1"/>
        <v>#REF!</v>
      </c>
    </row>
    <row r="571">
      <c r="A571" s="28">
        <v>110.0</v>
      </c>
      <c r="B571" s="3" t="str">
        <f t="shared" si="1"/>
        <v>#REF!</v>
      </c>
    </row>
    <row r="572">
      <c r="A572" s="28">
        <v>113.02</v>
      </c>
      <c r="B572" s="3" t="str">
        <f t="shared" si="1"/>
        <v>#REF!</v>
      </c>
    </row>
    <row r="573">
      <c r="A573" s="25">
        <f>+3.07</f>
        <v>3.07</v>
      </c>
      <c r="B573" s="3" t="str">
        <f t="shared" si="1"/>
        <v>#REF!</v>
      </c>
    </row>
    <row r="574">
      <c r="A574" s="25">
        <f>+2.79%</f>
        <v>0.0279</v>
      </c>
      <c r="B574" s="3" t="str">
        <f t="shared" si="1"/>
        <v>#REF!</v>
      </c>
    </row>
    <row r="575">
      <c r="A575" s="26">
        <v>133073.0</v>
      </c>
      <c r="B575" s="3" t="str">
        <f t="shared" si="1"/>
        <v>#REF!</v>
      </c>
    </row>
    <row r="576">
      <c r="A576" s="26">
        <v>30541.0</v>
      </c>
      <c r="B576" s="3" t="str">
        <f t="shared" si="1"/>
        <v>#REF!</v>
      </c>
    </row>
    <row r="577">
      <c r="A577" s="7">
        <v>41803.0</v>
      </c>
      <c r="B577" s="3" t="str">
        <f t="shared" si="1"/>
        <v>#REF!</v>
      </c>
    </row>
    <row r="578">
      <c r="A578" s="8">
        <v>113.75</v>
      </c>
      <c r="B578" s="3" t="str">
        <f t="shared" si="1"/>
        <v>#REF!</v>
      </c>
    </row>
    <row r="579">
      <c r="A579" s="8">
        <v>114.69</v>
      </c>
      <c r="B579" s="3" t="str">
        <f t="shared" si="1"/>
        <v>#REF!</v>
      </c>
    </row>
    <row r="580">
      <c r="A580" s="8">
        <v>112.75</v>
      </c>
      <c r="B580" s="3" t="str">
        <f t="shared" si="1"/>
        <v>#REF!</v>
      </c>
    </row>
    <row r="581">
      <c r="A581" s="8">
        <v>113.41</v>
      </c>
      <c r="B581" s="3" t="str">
        <f t="shared" si="1"/>
        <v>#REF!</v>
      </c>
    </row>
    <row r="582">
      <c r="A582" s="9">
        <f>+0.39</f>
        <v>0.39</v>
      </c>
      <c r="B582" s="3" t="str">
        <f t="shared" si="1"/>
        <v>#REF!</v>
      </c>
    </row>
    <row r="583">
      <c r="A583" s="9">
        <f>+0.35%</f>
        <v>0.0035</v>
      </c>
      <c r="B583" s="3" t="str">
        <f t="shared" si="1"/>
        <v>#REF!</v>
      </c>
    </row>
    <row r="584">
      <c r="A584" s="31">
        <v>16054.0</v>
      </c>
      <c r="B584" s="3" t="str">
        <f t="shared" si="1"/>
        <v>#REF!</v>
      </c>
    </row>
    <row r="585">
      <c r="A585" s="32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41746</v>
      </c>
      <c r="C3" s="3">
        <v>108.75</v>
      </c>
      <c r="D3" s="3">
        <v>109.25</v>
      </c>
      <c r="E3" s="3">
        <v>108.2</v>
      </c>
      <c r="F3" s="3">
        <v>108.66</v>
      </c>
      <c r="G3" s="3">
        <v>-0.1</v>
      </c>
      <c r="H3" s="6">
        <v>-9.0E-4</v>
      </c>
      <c r="I3" s="15">
        <v>28329.0</v>
      </c>
      <c r="J3" s="15">
        <v>116505.0</v>
      </c>
    </row>
    <row r="4">
      <c r="A4" s="19" t="s">
        <v>4</v>
      </c>
      <c r="B4" s="5">
        <f t="shared" si="1"/>
        <v>41750</v>
      </c>
      <c r="C4" s="3">
        <v>108.68</v>
      </c>
      <c r="D4" s="3">
        <v>109.15</v>
      </c>
      <c r="E4" s="3">
        <v>108.07</v>
      </c>
      <c r="F4" s="3">
        <v>109.08</v>
      </c>
      <c r="G4" s="3">
        <v>0.42</v>
      </c>
      <c r="H4" s="3">
        <v>0.0039000000000000003</v>
      </c>
      <c r="I4" s="15">
        <v>12274.0</v>
      </c>
      <c r="J4" s="15">
        <v>114983.0</v>
      </c>
    </row>
    <row r="5">
      <c r="A5" s="19" t="s">
        <v>5</v>
      </c>
      <c r="B5" s="5">
        <f t="shared" si="1"/>
        <v>41751</v>
      </c>
      <c r="C5" s="3">
        <v>108.96</v>
      </c>
      <c r="D5" s="3">
        <v>109.12</v>
      </c>
      <c r="E5" s="3">
        <v>107.84</v>
      </c>
      <c r="F5" s="3">
        <v>108.54</v>
      </c>
      <c r="G5" s="3">
        <v>-0.54</v>
      </c>
      <c r="H5" s="6">
        <v>-0.005</v>
      </c>
      <c r="I5" s="15">
        <v>38259.0</v>
      </c>
      <c r="J5" s="15">
        <v>114424.0</v>
      </c>
    </row>
    <row r="6">
      <c r="A6" s="19" t="s">
        <v>6</v>
      </c>
      <c r="B6" s="5">
        <f t="shared" si="1"/>
        <v>41752</v>
      </c>
      <c r="C6" s="3">
        <v>108.68</v>
      </c>
      <c r="D6" s="3">
        <v>108.76</v>
      </c>
      <c r="E6" s="3">
        <v>107.93</v>
      </c>
      <c r="F6" s="3">
        <v>108.42</v>
      </c>
      <c r="G6" s="3">
        <v>-0.12</v>
      </c>
      <c r="H6" s="6">
        <v>-0.0011</v>
      </c>
      <c r="I6" s="15">
        <v>28409.0</v>
      </c>
      <c r="J6" s="15">
        <v>116315.0</v>
      </c>
    </row>
    <row r="7">
      <c r="A7" s="19" t="s">
        <v>7</v>
      </c>
      <c r="B7" s="5">
        <f t="shared" si="1"/>
        <v>41753</v>
      </c>
      <c r="C7" s="3">
        <v>108.51</v>
      </c>
      <c r="D7" s="3">
        <v>109.76</v>
      </c>
      <c r="E7" s="3">
        <v>108.39</v>
      </c>
      <c r="F7" s="3">
        <v>109.44</v>
      </c>
      <c r="G7" s="3">
        <v>1.02</v>
      </c>
      <c r="H7" s="3">
        <v>0.009399999999999999</v>
      </c>
      <c r="I7" s="15">
        <v>38258.0</v>
      </c>
      <c r="J7" s="15">
        <v>118689.0</v>
      </c>
    </row>
    <row r="8">
      <c r="A8" s="19" t="s">
        <v>8</v>
      </c>
      <c r="B8" s="5">
        <f t="shared" si="1"/>
        <v>41754</v>
      </c>
      <c r="C8" s="3">
        <v>109.54</v>
      </c>
      <c r="D8" s="3">
        <v>109.63</v>
      </c>
      <c r="E8" s="3">
        <v>108.33</v>
      </c>
      <c r="F8" s="3">
        <v>108.59</v>
      </c>
      <c r="G8" s="3">
        <v>-0.85</v>
      </c>
      <c r="H8" s="6">
        <v>-0.0078</v>
      </c>
      <c r="I8" s="15">
        <v>49891.0</v>
      </c>
      <c r="J8" s="15">
        <v>110920.0</v>
      </c>
    </row>
    <row r="9">
      <c r="A9" s="19" t="s">
        <v>9</v>
      </c>
      <c r="B9" s="5">
        <f t="shared" si="1"/>
        <v>41757</v>
      </c>
      <c r="C9" s="3">
        <v>108.71</v>
      </c>
      <c r="D9" s="3">
        <v>109.1</v>
      </c>
      <c r="E9" s="3">
        <v>106.89</v>
      </c>
      <c r="F9" s="3">
        <v>107.11</v>
      </c>
      <c r="G9" s="3">
        <v>-1.48</v>
      </c>
      <c r="H9" s="6">
        <v>-0.0136</v>
      </c>
      <c r="I9" s="15">
        <v>60435.0</v>
      </c>
      <c r="J9" s="15">
        <v>109530.0</v>
      </c>
    </row>
    <row r="10">
      <c r="A10" s="20">
        <v>41746.0</v>
      </c>
      <c r="B10" s="5">
        <f t="shared" si="1"/>
        <v>41758</v>
      </c>
      <c r="C10" s="3">
        <v>107.08</v>
      </c>
      <c r="D10" s="3">
        <v>108.2</v>
      </c>
      <c r="E10" s="3">
        <v>107.04</v>
      </c>
      <c r="F10" s="3">
        <v>107.86</v>
      </c>
      <c r="G10" s="3">
        <v>0.75</v>
      </c>
      <c r="H10" s="3">
        <v>0.006999999999999999</v>
      </c>
      <c r="I10" s="15">
        <v>43314.0</v>
      </c>
      <c r="J10" s="15">
        <v>109387.0</v>
      </c>
    </row>
    <row r="11">
      <c r="A11" s="19">
        <v>108.75</v>
      </c>
      <c r="B11" s="5">
        <f t="shared" si="1"/>
        <v>41759</v>
      </c>
      <c r="C11" s="3">
        <v>107.65</v>
      </c>
      <c r="D11" s="3">
        <v>107.65</v>
      </c>
      <c r="E11" s="3">
        <v>106.47</v>
      </c>
      <c r="F11" s="3">
        <v>106.96</v>
      </c>
      <c r="G11" s="3">
        <v>-0.9</v>
      </c>
      <c r="H11" s="6">
        <v>-0.0083</v>
      </c>
      <c r="I11" s="15">
        <v>40740.0</v>
      </c>
      <c r="J11" s="15">
        <v>113835.0</v>
      </c>
    </row>
    <row r="12">
      <c r="A12" s="19">
        <v>109.25</v>
      </c>
      <c r="B12" s="5">
        <f t="shared" si="1"/>
        <v>41760</v>
      </c>
      <c r="C12" s="3">
        <v>106.95</v>
      </c>
      <c r="D12" s="3">
        <v>106.95</v>
      </c>
      <c r="E12" s="3">
        <v>105.79</v>
      </c>
      <c r="F12" s="3">
        <v>106.68</v>
      </c>
      <c r="G12" s="3">
        <v>-0.28</v>
      </c>
      <c r="H12" s="6">
        <v>-0.0026</v>
      </c>
      <c r="I12" s="15">
        <v>44562.0</v>
      </c>
      <c r="J12" s="15">
        <v>120488.0</v>
      </c>
    </row>
    <row r="13">
      <c r="A13" s="19">
        <v>108.2</v>
      </c>
      <c r="B13" s="5">
        <f t="shared" si="1"/>
        <v>41761</v>
      </c>
      <c r="C13" s="3">
        <v>106.66</v>
      </c>
      <c r="D13" s="3">
        <v>107.75</v>
      </c>
      <c r="E13" s="3">
        <v>106.54</v>
      </c>
      <c r="F13" s="3">
        <v>107.38</v>
      </c>
      <c r="G13" s="3">
        <v>0.7</v>
      </c>
      <c r="H13" s="3">
        <v>0.0066</v>
      </c>
      <c r="I13" s="15">
        <v>54165.0</v>
      </c>
      <c r="J13" s="15">
        <v>126715.0</v>
      </c>
    </row>
    <row r="14">
      <c r="A14" s="19">
        <v>108.66</v>
      </c>
      <c r="B14" s="5">
        <f t="shared" si="1"/>
        <v>41764</v>
      </c>
      <c r="C14" s="3">
        <v>107.5</v>
      </c>
      <c r="D14" s="3">
        <v>107.67</v>
      </c>
      <c r="E14" s="3">
        <v>105.87</v>
      </c>
      <c r="F14" s="3">
        <v>106.54</v>
      </c>
      <c r="G14" s="3">
        <v>-0.84</v>
      </c>
      <c r="H14" s="6">
        <v>-0.0078</v>
      </c>
      <c r="I14" s="15">
        <v>48700.0</v>
      </c>
      <c r="J14" s="15">
        <v>139691.0</v>
      </c>
    </row>
    <row r="15">
      <c r="A15" s="21">
        <v>-0.1</v>
      </c>
      <c r="B15" s="5">
        <f t="shared" si="1"/>
        <v>41765</v>
      </c>
      <c r="C15" s="3">
        <v>106.39</v>
      </c>
      <c r="D15" s="3">
        <v>106.97</v>
      </c>
      <c r="E15" s="3">
        <v>105.87</v>
      </c>
      <c r="F15" s="3">
        <v>105.95</v>
      </c>
      <c r="G15" s="3">
        <v>-0.59</v>
      </c>
      <c r="H15" s="6">
        <v>-0.0055</v>
      </c>
      <c r="I15" s="15">
        <v>66067.0</v>
      </c>
      <c r="J15" s="15">
        <v>157535.0</v>
      </c>
    </row>
    <row r="16">
      <c r="A16" s="22">
        <v>-9.0E-4</v>
      </c>
      <c r="B16" s="5">
        <f t="shared" si="1"/>
        <v>41766</v>
      </c>
      <c r="C16" s="3">
        <v>106.04</v>
      </c>
      <c r="D16" s="3">
        <v>107.2</v>
      </c>
      <c r="E16" s="3">
        <v>105.92</v>
      </c>
      <c r="F16" s="3">
        <v>107.1</v>
      </c>
      <c r="G16" s="3">
        <v>1.15</v>
      </c>
      <c r="H16" s="3">
        <v>0.0109</v>
      </c>
      <c r="I16" s="15">
        <v>96104.0</v>
      </c>
      <c r="J16" s="15">
        <v>182833.0</v>
      </c>
    </row>
    <row r="17">
      <c r="A17" s="24">
        <v>28329.0</v>
      </c>
      <c r="B17" s="5">
        <f t="shared" si="1"/>
        <v>41767</v>
      </c>
      <c r="C17" s="3">
        <v>106.99</v>
      </c>
      <c r="D17" s="3">
        <v>107.0</v>
      </c>
      <c r="E17" s="3">
        <v>106.36</v>
      </c>
      <c r="F17" s="3">
        <v>106.94</v>
      </c>
      <c r="G17" s="3">
        <v>-0.16</v>
      </c>
      <c r="H17" s="6">
        <v>-0.0015</v>
      </c>
      <c r="I17" s="15">
        <v>75203.0</v>
      </c>
      <c r="J17" s="15">
        <v>192417.0</v>
      </c>
    </row>
    <row r="18">
      <c r="A18" s="24">
        <v>116505.0</v>
      </c>
      <c r="B18" s="5">
        <f t="shared" si="1"/>
        <v>41768</v>
      </c>
      <c r="C18" s="3">
        <v>107.03</v>
      </c>
      <c r="D18" s="3">
        <v>107.85</v>
      </c>
      <c r="E18" s="3">
        <v>106.45</v>
      </c>
      <c r="F18" s="3">
        <v>106.68</v>
      </c>
      <c r="G18" s="3">
        <v>-0.26</v>
      </c>
      <c r="H18" s="6">
        <v>-0.0024</v>
      </c>
      <c r="I18" s="15">
        <v>88424.0</v>
      </c>
      <c r="J18" s="15">
        <v>210708.0</v>
      </c>
    </row>
    <row r="19">
      <c r="A19" s="23">
        <v>41750.0</v>
      </c>
      <c r="B19" s="5">
        <f t="shared" si="1"/>
        <v>41771</v>
      </c>
      <c r="C19" s="3">
        <v>106.93</v>
      </c>
      <c r="D19" s="3">
        <v>107.54</v>
      </c>
      <c r="E19" s="3">
        <v>106.8</v>
      </c>
      <c r="F19" s="3">
        <v>107.21</v>
      </c>
      <c r="G19" s="3">
        <v>0.53</v>
      </c>
      <c r="H19" s="3">
        <v>0.005</v>
      </c>
      <c r="I19" s="15">
        <v>72853.0</v>
      </c>
      <c r="J19" s="15">
        <v>217621.0</v>
      </c>
    </row>
    <row r="20">
      <c r="A20" s="21">
        <v>108.68</v>
      </c>
      <c r="B20" s="5">
        <f t="shared" si="1"/>
        <v>41772</v>
      </c>
      <c r="C20" s="3">
        <v>107.19</v>
      </c>
      <c r="D20" s="3">
        <v>108.09</v>
      </c>
      <c r="E20" s="3">
        <v>106.89</v>
      </c>
      <c r="F20" s="3">
        <v>107.88</v>
      </c>
      <c r="G20" s="3">
        <v>0.67</v>
      </c>
      <c r="H20" s="3">
        <v>0.0062</v>
      </c>
      <c r="I20" s="15">
        <v>97502.0</v>
      </c>
      <c r="J20" s="15">
        <v>226955.0</v>
      </c>
    </row>
    <row r="21">
      <c r="A21" s="21">
        <v>109.15</v>
      </c>
      <c r="B21" s="5">
        <f t="shared" si="1"/>
        <v>41773</v>
      </c>
      <c r="C21" s="3">
        <v>108.03</v>
      </c>
      <c r="D21" s="3">
        <v>108.8</v>
      </c>
      <c r="E21" s="3">
        <v>107.98</v>
      </c>
      <c r="F21" s="3">
        <v>108.57</v>
      </c>
      <c r="G21" s="3">
        <v>0.69</v>
      </c>
      <c r="H21" s="3">
        <v>0.0064</v>
      </c>
      <c r="I21" s="15">
        <v>102582.0</v>
      </c>
      <c r="J21" s="15">
        <v>220993.0</v>
      </c>
    </row>
    <row r="22">
      <c r="A22" s="21">
        <v>108.07</v>
      </c>
      <c r="B22" s="5">
        <f t="shared" si="1"/>
        <v>41774</v>
      </c>
      <c r="C22" s="3">
        <v>108.61</v>
      </c>
      <c r="D22" s="3">
        <v>108.92</v>
      </c>
      <c r="E22" s="3">
        <v>108.15</v>
      </c>
      <c r="F22" s="3">
        <v>108.38</v>
      </c>
      <c r="G22" s="3">
        <v>-0.19</v>
      </c>
      <c r="H22" s="6">
        <v>-0.0018</v>
      </c>
      <c r="I22" s="15">
        <v>100567.0</v>
      </c>
      <c r="J22" s="15">
        <v>225917.0</v>
      </c>
    </row>
    <row r="23">
      <c r="A23" s="21">
        <v>109.08</v>
      </c>
      <c r="B23" s="5">
        <f t="shared" si="1"/>
        <v>41775</v>
      </c>
      <c r="C23" s="3">
        <v>108.5</v>
      </c>
      <c r="D23" s="3">
        <v>109.19</v>
      </c>
      <c r="E23" s="3">
        <v>108.18</v>
      </c>
      <c r="F23" s="3">
        <v>108.94</v>
      </c>
      <c r="G23" s="3">
        <v>0.56</v>
      </c>
      <c r="H23" s="3">
        <v>0.0052</v>
      </c>
      <c r="I23" s="15">
        <v>160162.0</v>
      </c>
      <c r="J23" s="15">
        <v>232023.0</v>
      </c>
    </row>
    <row r="24">
      <c r="A24" s="25">
        <f>+0.42</f>
        <v>0.42</v>
      </c>
      <c r="B24" s="5">
        <f t="shared" si="1"/>
        <v>41778</v>
      </c>
      <c r="C24" s="3">
        <v>108.99</v>
      </c>
      <c r="D24" s="3">
        <v>109.48</v>
      </c>
      <c r="E24" s="3">
        <v>108.52</v>
      </c>
      <c r="F24" s="3">
        <v>108.59</v>
      </c>
      <c r="G24" s="3">
        <v>-0.35</v>
      </c>
      <c r="H24" s="6">
        <v>-0.0032</v>
      </c>
      <c r="I24" s="15">
        <v>86689.0</v>
      </c>
      <c r="J24" s="15">
        <v>237555.0</v>
      </c>
    </row>
    <row r="25">
      <c r="A25" s="25">
        <f>+0.39%</f>
        <v>0.0039</v>
      </c>
      <c r="B25" s="5">
        <f t="shared" si="1"/>
        <v>41779</v>
      </c>
      <c r="C25" s="3">
        <v>108.55</v>
      </c>
      <c r="D25" s="3">
        <v>109.2</v>
      </c>
      <c r="E25" s="3">
        <v>108.34</v>
      </c>
      <c r="F25" s="3">
        <v>108.91</v>
      </c>
      <c r="G25" s="3">
        <v>0.32</v>
      </c>
      <c r="H25" s="3">
        <v>0.0029</v>
      </c>
      <c r="I25" s="15">
        <v>78342.0</v>
      </c>
      <c r="J25" s="15">
        <v>244074.0</v>
      </c>
    </row>
    <row r="26">
      <c r="A26" s="26">
        <v>12274.0</v>
      </c>
      <c r="B26" s="5">
        <f t="shared" si="1"/>
        <v>41780</v>
      </c>
      <c r="C26" s="3">
        <v>108.98</v>
      </c>
      <c r="D26" s="3">
        <v>109.9</v>
      </c>
      <c r="E26" s="3">
        <v>108.91</v>
      </c>
      <c r="F26" s="3">
        <v>109.74</v>
      </c>
      <c r="G26" s="3">
        <v>0.83</v>
      </c>
      <c r="H26" s="3">
        <v>0.0076</v>
      </c>
      <c r="I26" s="15">
        <v>123214.0</v>
      </c>
      <c r="J26" s="15">
        <v>251893.0</v>
      </c>
    </row>
    <row r="27">
      <c r="A27" s="26">
        <v>114983.0</v>
      </c>
      <c r="B27" s="5">
        <f t="shared" si="1"/>
        <v>41781</v>
      </c>
      <c r="C27" s="3">
        <v>109.66</v>
      </c>
      <c r="D27" s="3">
        <v>110.16</v>
      </c>
      <c r="E27" s="3">
        <v>109.37</v>
      </c>
      <c r="F27" s="3">
        <v>109.56</v>
      </c>
      <c r="G27" s="3">
        <v>-0.18</v>
      </c>
      <c r="H27" s="6">
        <v>-0.0016</v>
      </c>
      <c r="I27" s="15">
        <v>124016.0</v>
      </c>
      <c r="J27" s="15">
        <v>254537.0</v>
      </c>
    </row>
    <row r="28">
      <c r="A28" s="27">
        <v>41751.0</v>
      </c>
      <c r="B28" s="5">
        <f t="shared" si="1"/>
        <v>41782</v>
      </c>
      <c r="C28" s="3">
        <v>109.62</v>
      </c>
      <c r="D28" s="3">
        <v>109.96</v>
      </c>
      <c r="E28" s="3">
        <v>109.47</v>
      </c>
      <c r="F28" s="3">
        <v>109.8</v>
      </c>
      <c r="G28" s="3">
        <v>0.24</v>
      </c>
      <c r="H28" s="3">
        <v>0.0022</v>
      </c>
      <c r="I28" s="15">
        <v>9289.0</v>
      </c>
      <c r="J28" s="15">
        <v>256888.0</v>
      </c>
    </row>
    <row r="29">
      <c r="A29" s="28">
        <v>108.96</v>
      </c>
      <c r="B29" s="5">
        <f t="shared" si="1"/>
        <v>41785</v>
      </c>
      <c r="C29" s="3">
        <v>109.87</v>
      </c>
      <c r="D29" s="3">
        <v>109.87</v>
      </c>
      <c r="E29" s="3">
        <v>109.03</v>
      </c>
      <c r="F29" s="3">
        <v>109.59</v>
      </c>
      <c r="G29" s="3">
        <v>-0.21</v>
      </c>
      <c r="H29" s="6">
        <v>-0.0019</v>
      </c>
      <c r="I29" s="15">
        <v>9289.0</v>
      </c>
      <c r="J29" s="15">
        <v>256888.0</v>
      </c>
    </row>
    <row r="30">
      <c r="A30" s="28">
        <v>109.12</v>
      </c>
      <c r="B30" s="5">
        <f t="shared" si="1"/>
        <v>41786</v>
      </c>
      <c r="C30" s="3">
        <v>109.59</v>
      </c>
      <c r="D30" s="3">
        <v>110.06</v>
      </c>
      <c r="E30" s="3">
        <v>109.02</v>
      </c>
      <c r="F30" s="3">
        <v>109.32</v>
      </c>
      <c r="G30" s="3">
        <v>-0.27</v>
      </c>
      <c r="H30" s="6">
        <v>-0.0025</v>
      </c>
      <c r="I30" s="15">
        <v>96458.0</v>
      </c>
      <c r="J30" s="15">
        <v>261547.0</v>
      </c>
    </row>
    <row r="31">
      <c r="A31" s="28">
        <v>107.84</v>
      </c>
      <c r="B31" s="5">
        <f t="shared" si="1"/>
        <v>41787</v>
      </c>
      <c r="C31" s="3">
        <v>109.44</v>
      </c>
      <c r="D31" s="3">
        <v>109.69</v>
      </c>
      <c r="E31" s="3">
        <v>108.77</v>
      </c>
      <c r="F31" s="3">
        <v>109.11</v>
      </c>
      <c r="G31" s="3">
        <v>-0.21</v>
      </c>
      <c r="H31" s="6">
        <v>-0.0019</v>
      </c>
      <c r="I31" s="15">
        <v>106238.0</v>
      </c>
      <c r="J31" s="15">
        <v>260549.0</v>
      </c>
    </row>
    <row r="32">
      <c r="A32" s="28">
        <v>108.54</v>
      </c>
      <c r="B32" s="5">
        <f t="shared" si="1"/>
        <v>41788</v>
      </c>
      <c r="C32" s="3">
        <v>109.19</v>
      </c>
      <c r="D32" s="3">
        <v>109.7</v>
      </c>
      <c r="E32" s="3">
        <v>109.02</v>
      </c>
      <c r="F32" s="3">
        <v>109.19</v>
      </c>
      <c r="G32" s="3">
        <v>0.08</v>
      </c>
      <c r="H32" s="3">
        <v>7.000000000000001E-4</v>
      </c>
      <c r="I32" s="15">
        <v>102708.0</v>
      </c>
      <c r="J32" s="15">
        <v>265670.0</v>
      </c>
    </row>
    <row r="33">
      <c r="A33" s="21">
        <v>-0.54</v>
      </c>
      <c r="B33" s="5">
        <f t="shared" si="1"/>
        <v>41789</v>
      </c>
      <c r="C33" s="3">
        <v>109.26</v>
      </c>
      <c r="D33" s="3">
        <v>109.34</v>
      </c>
      <c r="E33" s="3">
        <v>108.46</v>
      </c>
      <c r="F33" s="3">
        <v>108.68</v>
      </c>
      <c r="G33" s="3">
        <v>-0.51</v>
      </c>
      <c r="H33" s="6">
        <v>-0.0047</v>
      </c>
      <c r="I33" s="15">
        <v>96732.0</v>
      </c>
      <c r="J33" s="15">
        <v>272115.0</v>
      </c>
    </row>
    <row r="34">
      <c r="A34" s="22">
        <v>-0.005</v>
      </c>
      <c r="B34" s="5">
        <f t="shared" si="1"/>
        <v>41792</v>
      </c>
      <c r="C34" s="3">
        <v>108.74</v>
      </c>
      <c r="D34" s="3">
        <v>109.12</v>
      </c>
      <c r="E34" s="3">
        <v>107.94</v>
      </c>
      <c r="F34" s="3">
        <v>108.16</v>
      </c>
      <c r="G34" s="3">
        <v>-0.52</v>
      </c>
      <c r="H34" s="6">
        <v>-0.0048</v>
      </c>
      <c r="I34" s="15">
        <v>132259.0</v>
      </c>
      <c r="J34" s="15">
        <v>276518.0</v>
      </c>
    </row>
    <row r="35">
      <c r="A35" s="24">
        <v>38259.0</v>
      </c>
      <c r="B35" s="5">
        <f t="shared" si="1"/>
        <v>41793</v>
      </c>
      <c r="C35" s="3">
        <v>108.17</v>
      </c>
      <c r="D35" s="3">
        <v>108.32</v>
      </c>
      <c r="E35" s="3">
        <v>107.7</v>
      </c>
      <c r="F35" s="3">
        <v>108.13</v>
      </c>
      <c r="G35" s="3">
        <v>-0.03</v>
      </c>
      <c r="H35" s="6">
        <v>-3.0E-4</v>
      </c>
      <c r="I35" s="15">
        <v>144810.0</v>
      </c>
      <c r="J35" s="15">
        <v>284524.0</v>
      </c>
    </row>
    <row r="36">
      <c r="A36" s="24">
        <v>114424.0</v>
      </c>
      <c r="B36" s="5">
        <f t="shared" si="1"/>
        <v>41794</v>
      </c>
      <c r="C36" s="3">
        <v>108.19</v>
      </c>
      <c r="D36" s="3">
        <v>108.75</v>
      </c>
      <c r="E36" s="3">
        <v>107.37</v>
      </c>
      <c r="F36" s="3">
        <v>107.72</v>
      </c>
      <c r="G36" s="3">
        <v>-0.41</v>
      </c>
      <c r="H36" s="6">
        <v>-0.0038</v>
      </c>
      <c r="I36" s="15">
        <v>167922.0</v>
      </c>
      <c r="J36" s="15">
        <v>284246.0</v>
      </c>
    </row>
    <row r="37">
      <c r="A37" s="23">
        <v>41752.0</v>
      </c>
      <c r="B37" s="5">
        <f t="shared" si="1"/>
        <v>41795</v>
      </c>
      <c r="C37" s="3">
        <v>107.43</v>
      </c>
      <c r="D37" s="3">
        <v>108.27</v>
      </c>
      <c r="E37" s="3">
        <v>107.11</v>
      </c>
      <c r="F37" s="3">
        <v>108.11</v>
      </c>
      <c r="G37" s="3">
        <v>0.39</v>
      </c>
      <c r="H37" s="3">
        <v>0.0036</v>
      </c>
      <c r="I37" s="15">
        <v>156260.0</v>
      </c>
      <c r="J37" s="15">
        <v>282633.0</v>
      </c>
    </row>
    <row r="38">
      <c r="A38" s="21">
        <v>108.68</v>
      </c>
      <c r="B38" s="5">
        <f t="shared" si="1"/>
        <v>41796</v>
      </c>
      <c r="C38" s="3">
        <v>108.2</v>
      </c>
      <c r="D38" s="3">
        <v>108.6</v>
      </c>
      <c r="E38" s="3">
        <v>107.71</v>
      </c>
      <c r="F38" s="3">
        <v>107.86</v>
      </c>
      <c r="G38" s="3">
        <v>-0.25</v>
      </c>
      <c r="H38" s="6">
        <v>-0.0023</v>
      </c>
      <c r="I38" s="15">
        <v>156157.0</v>
      </c>
      <c r="J38" s="15">
        <v>276791.0</v>
      </c>
    </row>
    <row r="39">
      <c r="A39" s="21">
        <v>108.76</v>
      </c>
      <c r="B39" s="5">
        <f t="shared" si="1"/>
        <v>41799</v>
      </c>
      <c r="C39" s="3">
        <v>108.1</v>
      </c>
      <c r="D39" s="3">
        <v>109.3</v>
      </c>
      <c r="E39" s="3">
        <v>107.79</v>
      </c>
      <c r="F39" s="3">
        <v>109.15</v>
      </c>
      <c r="G39" s="3">
        <v>1.29</v>
      </c>
      <c r="H39" s="3">
        <v>0.012</v>
      </c>
      <c r="I39" s="15">
        <v>199593.0</v>
      </c>
      <c r="J39" s="15">
        <v>280568.0</v>
      </c>
    </row>
    <row r="40">
      <c r="A40" s="21">
        <v>107.93</v>
      </c>
      <c r="B40" s="5">
        <f t="shared" si="1"/>
        <v>41800</v>
      </c>
      <c r="C40" s="3">
        <v>109.18</v>
      </c>
      <c r="D40" s="3">
        <v>109.5</v>
      </c>
      <c r="E40" s="3">
        <v>108.43</v>
      </c>
      <c r="F40" s="3">
        <v>108.86</v>
      </c>
      <c r="G40" s="3">
        <v>-0.29</v>
      </c>
      <c r="H40" s="6">
        <v>-0.0027</v>
      </c>
      <c r="I40" s="15">
        <v>248636.0</v>
      </c>
      <c r="J40" s="15">
        <v>287733.0</v>
      </c>
    </row>
    <row r="41">
      <c r="A41" s="21">
        <v>108.42</v>
      </c>
      <c r="B41" s="5">
        <f t="shared" si="1"/>
        <v>41801</v>
      </c>
      <c r="C41" s="3">
        <v>108.82</v>
      </c>
      <c r="D41" s="3">
        <v>109.58</v>
      </c>
      <c r="E41" s="3">
        <v>108.78</v>
      </c>
      <c r="F41" s="3">
        <v>109.37</v>
      </c>
      <c r="G41" s="3">
        <v>0.51</v>
      </c>
      <c r="H41" s="3">
        <v>0.004699999999999999</v>
      </c>
      <c r="I41" s="15">
        <v>203111.0</v>
      </c>
      <c r="J41" s="15">
        <v>300308.0</v>
      </c>
    </row>
    <row r="42">
      <c r="A42" s="21">
        <v>-0.12</v>
      </c>
      <c r="B42" s="5">
        <f t="shared" si="1"/>
        <v>41802</v>
      </c>
      <c r="C42" s="3">
        <v>109.34</v>
      </c>
      <c r="D42" s="3">
        <v>112.75</v>
      </c>
      <c r="E42" s="3">
        <v>109.34</v>
      </c>
      <c r="F42" s="3">
        <v>112.42</v>
      </c>
      <c r="G42" s="3">
        <v>3.05</v>
      </c>
      <c r="H42" s="3">
        <v>0.0279</v>
      </c>
      <c r="I42" s="15">
        <v>378468.0</v>
      </c>
      <c r="J42" s="15">
        <v>329946.0</v>
      </c>
    </row>
    <row r="43">
      <c r="A43" s="22">
        <v>-0.0011</v>
      </c>
      <c r="B43" s="5">
        <f t="shared" si="1"/>
        <v>41803</v>
      </c>
      <c r="C43" s="3">
        <v>112.8</v>
      </c>
      <c r="D43" s="3">
        <v>114.07</v>
      </c>
      <c r="E43" s="3">
        <v>112.0</v>
      </c>
      <c r="F43" s="3">
        <v>112.46</v>
      </c>
      <c r="G43" s="3">
        <v>0.04</v>
      </c>
      <c r="H43" s="3">
        <v>4.0E-4</v>
      </c>
      <c r="I43" s="15">
        <v>292966.0</v>
      </c>
      <c r="J43" s="15">
        <v>324522.0</v>
      </c>
    </row>
    <row r="44">
      <c r="A44" s="24">
        <v>28409.0</v>
      </c>
      <c r="B44" s="5">
        <f t="shared" si="1"/>
        <v>41806</v>
      </c>
      <c r="C44" s="3">
        <v>112.73</v>
      </c>
      <c r="D44" s="3">
        <v>113.28</v>
      </c>
      <c r="E44" s="3">
        <v>112.33</v>
      </c>
      <c r="F44" s="3">
        <v>112.94</v>
      </c>
      <c r="G44" s="3">
        <v>0.48</v>
      </c>
      <c r="H44" s="3">
        <v>0.0043</v>
      </c>
      <c r="I44" s="15">
        <v>175895.0</v>
      </c>
      <c r="J44" s="15">
        <v>322103.0</v>
      </c>
    </row>
    <row r="45">
      <c r="A45" s="24">
        <v>116315.0</v>
      </c>
      <c r="B45" s="5">
        <f t="shared" si="1"/>
        <v>41807</v>
      </c>
      <c r="C45" s="3">
        <v>112.97</v>
      </c>
      <c r="D45" s="3">
        <v>113.8</v>
      </c>
      <c r="E45" s="3">
        <v>112.16</v>
      </c>
      <c r="F45" s="3">
        <v>113.45</v>
      </c>
      <c r="G45" s="3">
        <v>0.51</v>
      </c>
      <c r="H45" s="3">
        <v>0.0045000000000000005</v>
      </c>
      <c r="I45" s="15">
        <v>240515.0</v>
      </c>
      <c r="J45" s="15">
        <v>331495.0</v>
      </c>
    </row>
    <row r="46">
      <c r="A46" s="23">
        <v>41753.0</v>
      </c>
      <c r="B46" s="5">
        <f t="shared" si="1"/>
        <v>41808</v>
      </c>
      <c r="C46" s="3">
        <v>113.46</v>
      </c>
      <c r="D46" s="3">
        <v>114.54</v>
      </c>
      <c r="E46" s="3">
        <v>113.05</v>
      </c>
      <c r="F46" s="3">
        <v>114.26</v>
      </c>
      <c r="G46" s="3">
        <v>0.81</v>
      </c>
      <c r="H46" s="3">
        <v>0.0070999999999999995</v>
      </c>
      <c r="I46" s="15">
        <v>240752.0</v>
      </c>
      <c r="J46" s="15">
        <v>332317.0</v>
      </c>
    </row>
    <row r="47">
      <c r="A47" s="21">
        <v>108.51</v>
      </c>
      <c r="B47" s="5">
        <f t="shared" si="1"/>
        <v>41809</v>
      </c>
      <c r="C47" s="3">
        <v>114.22</v>
      </c>
      <c r="D47" s="3">
        <v>115.71</v>
      </c>
      <c r="E47" s="3">
        <v>114.15</v>
      </c>
      <c r="F47" s="3">
        <v>115.06</v>
      </c>
      <c r="G47" s="3">
        <v>0.8</v>
      </c>
      <c r="H47" s="3">
        <v>0.006999999999999999</v>
      </c>
      <c r="I47" s="15">
        <v>250241.0</v>
      </c>
      <c r="J47" s="15">
        <v>334469.0</v>
      </c>
    </row>
    <row r="48">
      <c r="A48" s="21">
        <v>109.76</v>
      </c>
      <c r="B48" s="5">
        <f t="shared" si="1"/>
        <v>41810</v>
      </c>
      <c r="C48" s="3">
        <v>114.92</v>
      </c>
      <c r="D48" s="3">
        <v>115.11</v>
      </c>
      <c r="E48" s="3">
        <v>114.43</v>
      </c>
      <c r="F48" s="3">
        <v>114.81</v>
      </c>
      <c r="G48" s="3">
        <v>-0.25</v>
      </c>
      <c r="H48" s="6">
        <v>-0.0022</v>
      </c>
      <c r="I48" s="15">
        <v>198840.0</v>
      </c>
      <c r="J48" s="15">
        <v>334780.0</v>
      </c>
    </row>
    <row r="49">
      <c r="A49" s="21">
        <v>108.39</v>
      </c>
      <c r="B49" s="5">
        <f t="shared" si="1"/>
        <v>41813</v>
      </c>
      <c r="C49" s="3">
        <v>114.99</v>
      </c>
      <c r="D49" s="3">
        <v>115.66</v>
      </c>
      <c r="E49" s="3">
        <v>113.86</v>
      </c>
      <c r="F49" s="3">
        <v>114.12</v>
      </c>
      <c r="G49" s="3">
        <v>-0.69</v>
      </c>
      <c r="H49" s="6">
        <v>-0.006</v>
      </c>
      <c r="I49" s="15">
        <v>220720.0</v>
      </c>
      <c r="J49" s="15">
        <v>320633.0</v>
      </c>
    </row>
    <row r="50">
      <c r="A50" s="21">
        <v>109.44</v>
      </c>
      <c r="B50" s="5">
        <f t="shared" si="1"/>
        <v>41814</v>
      </c>
      <c r="C50" s="3">
        <v>113.9</v>
      </c>
      <c r="D50" s="3">
        <v>114.83</v>
      </c>
      <c r="E50" s="3">
        <v>113.55</v>
      </c>
      <c r="F50" s="3">
        <v>114.46</v>
      </c>
      <c r="G50" s="3">
        <v>0.34</v>
      </c>
      <c r="H50" s="3">
        <v>0.003</v>
      </c>
      <c r="I50" s="15">
        <v>230490.0</v>
      </c>
      <c r="J50" s="15">
        <v>319708.0</v>
      </c>
    </row>
    <row r="51">
      <c r="A51" s="25">
        <f>+1.02</f>
        <v>1.02</v>
      </c>
      <c r="B51" s="5">
        <f t="shared" si="1"/>
        <v>41815</v>
      </c>
      <c r="C51" s="3">
        <v>114.31</v>
      </c>
      <c r="D51" s="3">
        <v>114.65</v>
      </c>
      <c r="E51" s="3">
        <v>113.23</v>
      </c>
      <c r="F51" s="3">
        <v>114.0</v>
      </c>
      <c r="G51" s="3">
        <v>-0.46</v>
      </c>
      <c r="H51" s="6">
        <v>-0.004</v>
      </c>
      <c r="I51" s="15">
        <v>211906.0</v>
      </c>
      <c r="J51" s="15">
        <v>308363.0</v>
      </c>
    </row>
    <row r="52">
      <c r="A52" s="25">
        <f>+0.94%</f>
        <v>0.0094</v>
      </c>
      <c r="B52" s="5">
        <f t="shared" si="1"/>
        <v>41816</v>
      </c>
      <c r="C52" s="3">
        <v>114.24</v>
      </c>
      <c r="D52" s="3">
        <v>114.29</v>
      </c>
      <c r="E52" s="3">
        <v>113.0</v>
      </c>
      <c r="F52" s="3">
        <v>113.21</v>
      </c>
      <c r="G52" s="3">
        <v>-0.79</v>
      </c>
      <c r="H52" s="6">
        <v>-0.0069</v>
      </c>
      <c r="I52" s="15">
        <v>180862.0</v>
      </c>
      <c r="J52" s="15">
        <v>307287.0</v>
      </c>
    </row>
    <row r="53">
      <c r="A53" s="26">
        <v>38258.0</v>
      </c>
      <c r="B53" s="5">
        <f t="shared" si="1"/>
        <v>41817</v>
      </c>
      <c r="C53" s="3">
        <v>113.07</v>
      </c>
      <c r="D53" s="3">
        <v>113.71</v>
      </c>
      <c r="E53" s="3">
        <v>112.9</v>
      </c>
      <c r="F53" s="3">
        <v>113.3</v>
      </c>
      <c r="G53" s="3">
        <v>0.09</v>
      </c>
      <c r="H53" s="3">
        <v>8.0E-4</v>
      </c>
      <c r="I53" s="15">
        <v>135705.0</v>
      </c>
      <c r="J53" s="15">
        <v>304428.0</v>
      </c>
    </row>
    <row r="54">
      <c r="A54" s="26">
        <v>118689.0</v>
      </c>
      <c r="B54" s="5">
        <f t="shared" si="1"/>
        <v>41820</v>
      </c>
      <c r="C54" s="3">
        <v>113.3</v>
      </c>
      <c r="D54" s="3">
        <v>113.3</v>
      </c>
      <c r="E54" s="3">
        <v>112.16</v>
      </c>
      <c r="F54" s="3">
        <v>112.36</v>
      </c>
      <c r="G54" s="3">
        <v>-0.94</v>
      </c>
      <c r="H54" s="6">
        <v>-0.0083</v>
      </c>
      <c r="I54" s="15">
        <v>221843.0</v>
      </c>
      <c r="J54" s="15">
        <v>287663.0</v>
      </c>
    </row>
    <row r="55">
      <c r="A55" s="27">
        <v>41754.0</v>
      </c>
      <c r="B55" s="5">
        <f t="shared" si="1"/>
        <v>41821</v>
      </c>
      <c r="C55" s="3">
        <v>112.5</v>
      </c>
      <c r="D55" s="3">
        <v>112.83</v>
      </c>
      <c r="E55" s="3">
        <v>111.85</v>
      </c>
      <c r="F55" s="3">
        <v>112.29</v>
      </c>
      <c r="G55" s="3">
        <v>-0.07</v>
      </c>
      <c r="H55" s="6">
        <v>-6.0E-4</v>
      </c>
      <c r="I55" s="15">
        <v>229188.0</v>
      </c>
      <c r="J55" s="15">
        <v>254518.0</v>
      </c>
    </row>
    <row r="56">
      <c r="A56" s="28">
        <v>109.54</v>
      </c>
      <c r="B56" s="5">
        <f t="shared" si="1"/>
        <v>41822</v>
      </c>
      <c r="C56" s="3">
        <v>112.19</v>
      </c>
      <c r="D56" s="3">
        <v>112.42</v>
      </c>
      <c r="E56" s="3">
        <v>110.92</v>
      </c>
      <c r="F56" s="3">
        <v>111.24</v>
      </c>
      <c r="G56" s="3">
        <v>-1.05</v>
      </c>
      <c r="H56" s="6">
        <v>-0.0094</v>
      </c>
      <c r="I56" s="15">
        <v>269764.0</v>
      </c>
      <c r="J56" s="15">
        <v>234756.0</v>
      </c>
    </row>
    <row r="57">
      <c r="A57" s="28">
        <v>109.63</v>
      </c>
      <c r="B57" s="5">
        <f t="shared" si="1"/>
        <v>41823</v>
      </c>
      <c r="C57" s="3">
        <v>111.0</v>
      </c>
      <c r="D57" s="3">
        <v>111.17</v>
      </c>
      <c r="E57" s="3">
        <v>110.53</v>
      </c>
      <c r="F57" s="3">
        <v>111.0</v>
      </c>
      <c r="G57" s="3">
        <v>-0.24</v>
      </c>
      <c r="H57" s="6">
        <v>-0.0022</v>
      </c>
      <c r="I57" s="15">
        <v>218983.0</v>
      </c>
      <c r="J57" s="15">
        <v>224000.0</v>
      </c>
    </row>
    <row r="58">
      <c r="A58" s="28">
        <v>108.33</v>
      </c>
      <c r="B58" s="5">
        <f t="shared" si="1"/>
        <v>41824</v>
      </c>
      <c r="C58" s="3">
        <v>111.05</v>
      </c>
      <c r="D58" s="3">
        <v>111.29</v>
      </c>
      <c r="E58" s="3">
        <v>110.56</v>
      </c>
      <c r="F58" s="3">
        <v>110.64</v>
      </c>
      <c r="G58" s="3">
        <v>-0.36</v>
      </c>
      <c r="H58" s="6">
        <v>-0.0032</v>
      </c>
      <c r="I58" s="15">
        <v>71846.0</v>
      </c>
      <c r="J58" s="15">
        <v>210042.0</v>
      </c>
    </row>
    <row r="59">
      <c r="A59" s="28">
        <v>108.59</v>
      </c>
      <c r="B59" s="5">
        <f t="shared" si="1"/>
        <v>41827</v>
      </c>
      <c r="C59" s="3">
        <v>110.65</v>
      </c>
      <c r="D59" s="3">
        <v>110.92</v>
      </c>
      <c r="E59" s="3">
        <v>109.88</v>
      </c>
      <c r="F59" s="3">
        <v>110.24</v>
      </c>
      <c r="G59" s="3">
        <v>-0.4</v>
      </c>
      <c r="H59" s="6">
        <v>-0.0036</v>
      </c>
      <c r="I59" s="15">
        <v>152507.0</v>
      </c>
      <c r="J59" s="15">
        <v>186283.0</v>
      </c>
    </row>
    <row r="60">
      <c r="A60" s="21">
        <v>-0.85</v>
      </c>
      <c r="B60" s="5">
        <f t="shared" si="1"/>
        <v>41828</v>
      </c>
      <c r="C60" s="3">
        <v>110.0</v>
      </c>
      <c r="D60" s="3">
        <v>110.16</v>
      </c>
      <c r="E60" s="3">
        <v>108.69</v>
      </c>
      <c r="F60" s="3">
        <v>108.94</v>
      </c>
      <c r="G60" s="3">
        <v>-1.3</v>
      </c>
      <c r="H60" s="6">
        <v>-0.0118</v>
      </c>
      <c r="I60" s="15">
        <v>232726.0</v>
      </c>
      <c r="J60" s="15">
        <v>156278.0</v>
      </c>
    </row>
    <row r="61">
      <c r="A61" s="22">
        <v>-0.0078</v>
      </c>
      <c r="B61" s="5">
        <f t="shared" si="1"/>
        <v>41829</v>
      </c>
      <c r="C61" s="3">
        <v>108.97</v>
      </c>
      <c r="D61" s="3">
        <v>109.0</v>
      </c>
      <c r="E61" s="3">
        <v>108.12</v>
      </c>
      <c r="F61" s="3">
        <v>108.28</v>
      </c>
      <c r="G61" s="3">
        <v>-0.66</v>
      </c>
      <c r="H61" s="6">
        <v>-0.0061</v>
      </c>
      <c r="I61" s="15">
        <v>173181.0</v>
      </c>
      <c r="J61" s="15">
        <v>134834.0</v>
      </c>
    </row>
    <row r="62">
      <c r="A62" s="24">
        <v>49891.0</v>
      </c>
      <c r="B62" s="5">
        <f t="shared" si="1"/>
        <v>41830</v>
      </c>
      <c r="C62" s="3">
        <v>108.15</v>
      </c>
      <c r="D62" s="3">
        <v>108.88</v>
      </c>
      <c r="E62" s="3">
        <v>107.76</v>
      </c>
      <c r="F62" s="3">
        <v>108.67</v>
      </c>
      <c r="G62" s="3">
        <v>0.39</v>
      </c>
      <c r="H62" s="3">
        <v>0.0036</v>
      </c>
      <c r="I62" s="15">
        <v>152467.0</v>
      </c>
      <c r="J62" s="15">
        <v>114461.0</v>
      </c>
    </row>
    <row r="63">
      <c r="A63" s="24">
        <v>110920.0</v>
      </c>
      <c r="B63" s="5">
        <f t="shared" si="1"/>
        <v>41831</v>
      </c>
      <c r="C63" s="3">
        <v>108.58</v>
      </c>
      <c r="D63" s="3">
        <v>108.74</v>
      </c>
      <c r="E63" s="3">
        <v>106.27</v>
      </c>
      <c r="F63" s="3">
        <v>106.66</v>
      </c>
      <c r="G63" s="3">
        <v>-2.01</v>
      </c>
      <c r="H63" s="6">
        <v>-0.0185</v>
      </c>
      <c r="I63" s="15">
        <v>171039.0</v>
      </c>
      <c r="J63" s="15">
        <v>86034.0</v>
      </c>
    </row>
    <row r="64">
      <c r="A64" s="23">
        <v>41757.0</v>
      </c>
      <c r="B64" s="5">
        <f t="shared" si="1"/>
        <v>41834</v>
      </c>
      <c r="C64" s="3">
        <v>106.42</v>
      </c>
      <c r="D64" s="3">
        <v>107.5</v>
      </c>
      <c r="E64" s="3">
        <v>106.21</v>
      </c>
      <c r="F64" s="3">
        <v>106.98</v>
      </c>
      <c r="G64" s="3">
        <v>0.32</v>
      </c>
      <c r="H64" s="3">
        <v>0.003</v>
      </c>
      <c r="I64" s="15">
        <v>99201.0</v>
      </c>
      <c r="J64" s="15">
        <v>59596.0</v>
      </c>
    </row>
    <row r="65">
      <c r="A65" s="21">
        <v>108.71</v>
      </c>
      <c r="B65" s="5">
        <f t="shared" si="1"/>
        <v>41835</v>
      </c>
      <c r="C65" s="3">
        <v>106.81</v>
      </c>
      <c r="D65" s="3">
        <v>106.9</v>
      </c>
      <c r="E65" s="3">
        <v>104.39</v>
      </c>
      <c r="F65" s="3">
        <v>106.02</v>
      </c>
      <c r="G65" s="3">
        <v>-0.96</v>
      </c>
      <c r="H65" s="6">
        <v>-0.009</v>
      </c>
      <c r="I65" s="15">
        <v>63860.0</v>
      </c>
      <c r="J65" s="15">
        <v>32764.0</v>
      </c>
    </row>
    <row r="66">
      <c r="A66" s="21">
        <v>109.1</v>
      </c>
      <c r="B66" s="5">
        <f t="shared" si="1"/>
        <v>41836</v>
      </c>
      <c r="C66" s="3">
        <v>105.9</v>
      </c>
      <c r="D66" s="3">
        <v>106.58</v>
      </c>
      <c r="E66" s="3">
        <v>105.72</v>
      </c>
      <c r="F66" s="3">
        <v>105.85</v>
      </c>
      <c r="G66" s="3">
        <v>-0.17</v>
      </c>
      <c r="H66" s="6">
        <v>-0.0016</v>
      </c>
      <c r="I66" s="15">
        <v>11523.0</v>
      </c>
      <c r="J66" s="3"/>
    </row>
    <row r="67">
      <c r="A67" s="21">
        <v>106.89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107.11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-1.48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-0.0136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60435.0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109530.0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41758.0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107.08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108.2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107.04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107.86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+0.75</f>
        <v>0.75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+0.7%</f>
        <v>0.007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43314.0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109387.0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41759.0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107.65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107.65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106.47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106.96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-0.0083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40740.0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113835.0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41760.0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106.95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106.95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105.79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106.68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-0.28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-0.0026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44562.0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120488.0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41761.0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106.66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107.75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106.54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107.38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+0.7</f>
        <v>0.7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+0.66%</f>
        <v>0.0066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54165.0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126715.0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41764.0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107.5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107.67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105.87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106.54</v>
      </c>
      <c r="B113" s="3" t="str">
        <f t="shared" si="1"/>
        <v/>
      </c>
    </row>
    <row r="114">
      <c r="A114" s="21">
        <v>-0.84</v>
      </c>
      <c r="B114" s="3" t="str">
        <f t="shared" si="1"/>
        <v>#REF!</v>
      </c>
    </row>
    <row r="115">
      <c r="A115" s="22">
        <v>-0.0078</v>
      </c>
      <c r="B115" s="3" t="str">
        <f t="shared" si="1"/>
        <v>#REF!</v>
      </c>
    </row>
    <row r="116">
      <c r="A116" s="24">
        <v>48700.0</v>
      </c>
      <c r="B116" s="3" t="str">
        <f t="shared" si="1"/>
        <v>#REF!</v>
      </c>
    </row>
    <row r="117">
      <c r="A117" s="24">
        <v>139691.0</v>
      </c>
      <c r="B117" s="3" t="str">
        <f t="shared" si="1"/>
        <v>#REF!</v>
      </c>
    </row>
    <row r="118">
      <c r="A118" s="23">
        <v>41765.0</v>
      </c>
      <c r="B118" s="3" t="str">
        <f t="shared" si="1"/>
        <v>#REF!</v>
      </c>
    </row>
    <row r="119">
      <c r="A119" s="21">
        <v>106.39</v>
      </c>
      <c r="B119" s="3" t="str">
        <f t="shared" si="1"/>
        <v>#REF!</v>
      </c>
    </row>
    <row r="120">
      <c r="A120" s="21">
        <v>106.97</v>
      </c>
      <c r="B120" s="3" t="str">
        <f t="shared" si="1"/>
        <v>#REF!</v>
      </c>
    </row>
    <row r="121">
      <c r="A121" s="21">
        <v>105.87</v>
      </c>
      <c r="B121" s="3" t="str">
        <f t="shared" si="1"/>
        <v>#REF!</v>
      </c>
    </row>
    <row r="122">
      <c r="A122" s="21">
        <v>105.95</v>
      </c>
      <c r="B122" s="3" t="str">
        <f t="shared" si="1"/>
        <v>#REF!</v>
      </c>
    </row>
    <row r="123">
      <c r="A123" s="21">
        <v>-0.59</v>
      </c>
      <c r="B123" s="3" t="str">
        <f t="shared" si="1"/>
        <v>#REF!</v>
      </c>
    </row>
    <row r="124">
      <c r="A124" s="22">
        <v>-0.0055</v>
      </c>
      <c r="B124" s="3" t="str">
        <f t="shared" si="1"/>
        <v>#REF!</v>
      </c>
    </row>
    <row r="125">
      <c r="A125" s="24">
        <v>66067.0</v>
      </c>
      <c r="B125" s="3" t="str">
        <f t="shared" si="1"/>
        <v>#REF!</v>
      </c>
    </row>
    <row r="126">
      <c r="A126" s="24">
        <v>157535.0</v>
      </c>
      <c r="B126" s="3" t="str">
        <f t="shared" si="1"/>
        <v>#REF!</v>
      </c>
    </row>
    <row r="127">
      <c r="A127" s="23">
        <v>41766.0</v>
      </c>
      <c r="B127" s="3" t="str">
        <f t="shared" si="1"/>
        <v>#REF!</v>
      </c>
    </row>
    <row r="128">
      <c r="A128" s="21">
        <v>106.04</v>
      </c>
      <c r="B128" s="3" t="str">
        <f t="shared" si="1"/>
        <v>#REF!</v>
      </c>
    </row>
    <row r="129">
      <c r="A129" s="21">
        <v>107.2</v>
      </c>
      <c r="B129" s="3" t="str">
        <f t="shared" si="1"/>
        <v>#REF!</v>
      </c>
    </row>
    <row r="130">
      <c r="A130" s="21">
        <v>105.92</v>
      </c>
      <c r="B130" s="3" t="str">
        <f t="shared" si="1"/>
        <v>#REF!</v>
      </c>
    </row>
    <row r="131">
      <c r="A131" s="21">
        <v>107.1</v>
      </c>
      <c r="B131" s="3" t="str">
        <f t="shared" si="1"/>
        <v>#REF!</v>
      </c>
    </row>
    <row r="132">
      <c r="A132" s="25">
        <f>+1.15</f>
        <v>1.15</v>
      </c>
      <c r="B132" s="3" t="str">
        <f t="shared" si="1"/>
        <v>#REF!</v>
      </c>
    </row>
    <row r="133">
      <c r="A133" s="25">
        <f>+1.09%</f>
        <v>0.0109</v>
      </c>
      <c r="B133" s="3" t="str">
        <f t="shared" si="1"/>
        <v>#REF!</v>
      </c>
    </row>
    <row r="134">
      <c r="A134" s="26">
        <v>96104.0</v>
      </c>
      <c r="B134" s="3" t="str">
        <f t="shared" si="1"/>
        <v>#REF!</v>
      </c>
    </row>
    <row r="135">
      <c r="A135" s="26">
        <v>182833.0</v>
      </c>
      <c r="B135" s="3" t="str">
        <f t="shared" si="1"/>
        <v>#REF!</v>
      </c>
    </row>
    <row r="136">
      <c r="A136" s="27">
        <v>41767.0</v>
      </c>
      <c r="B136" s="3" t="str">
        <f t="shared" si="1"/>
        <v>#REF!</v>
      </c>
    </row>
    <row r="137">
      <c r="A137" s="28">
        <v>106.99</v>
      </c>
      <c r="B137" s="3" t="str">
        <f t="shared" si="1"/>
        <v>#REF!</v>
      </c>
    </row>
    <row r="138">
      <c r="A138" s="28">
        <v>107.0</v>
      </c>
      <c r="B138" s="3" t="str">
        <f t="shared" si="1"/>
        <v>#REF!</v>
      </c>
    </row>
    <row r="139">
      <c r="A139" s="28">
        <v>106.36</v>
      </c>
      <c r="B139" s="3" t="str">
        <f t="shared" si="1"/>
        <v>#REF!</v>
      </c>
    </row>
    <row r="140">
      <c r="A140" s="28">
        <v>106.94</v>
      </c>
      <c r="B140" s="3" t="str">
        <f t="shared" si="1"/>
        <v>#REF!</v>
      </c>
    </row>
    <row r="141">
      <c r="A141" s="21">
        <v>-0.16</v>
      </c>
      <c r="B141" s="3" t="str">
        <f t="shared" si="1"/>
        <v>#REF!</v>
      </c>
    </row>
    <row r="142">
      <c r="A142" s="22">
        <v>-0.0015</v>
      </c>
      <c r="B142" s="3" t="str">
        <f t="shared" si="1"/>
        <v>#REF!</v>
      </c>
    </row>
    <row r="143">
      <c r="A143" s="24">
        <v>75203.0</v>
      </c>
      <c r="B143" s="3" t="str">
        <f t="shared" si="1"/>
        <v>#REF!</v>
      </c>
    </row>
    <row r="144">
      <c r="A144" s="24">
        <v>192417.0</v>
      </c>
      <c r="B144" s="3" t="str">
        <f t="shared" si="1"/>
        <v>#REF!</v>
      </c>
    </row>
    <row r="145">
      <c r="A145" s="23">
        <v>41768.0</v>
      </c>
      <c r="B145" s="3" t="str">
        <f t="shared" si="1"/>
        <v>#REF!</v>
      </c>
    </row>
    <row r="146">
      <c r="A146" s="21">
        <v>107.03</v>
      </c>
      <c r="B146" s="3" t="str">
        <f t="shared" si="1"/>
        <v>#REF!</v>
      </c>
    </row>
    <row r="147">
      <c r="A147" s="21">
        <v>107.85</v>
      </c>
      <c r="B147" s="3" t="str">
        <f t="shared" si="1"/>
        <v>#REF!</v>
      </c>
    </row>
    <row r="148">
      <c r="A148" s="21">
        <v>106.45</v>
      </c>
      <c r="B148" s="3" t="str">
        <f t="shared" si="1"/>
        <v>#REF!</v>
      </c>
    </row>
    <row r="149">
      <c r="A149" s="21">
        <v>106.68</v>
      </c>
      <c r="B149" s="3" t="str">
        <f t="shared" si="1"/>
        <v>#REF!</v>
      </c>
    </row>
    <row r="150">
      <c r="A150" s="21">
        <v>-0.26</v>
      </c>
      <c r="B150" s="3" t="str">
        <f t="shared" si="1"/>
        <v>#REF!</v>
      </c>
    </row>
    <row r="151">
      <c r="A151" s="22">
        <v>-0.0024</v>
      </c>
      <c r="B151" s="3" t="str">
        <f t="shared" si="1"/>
        <v>#REF!</v>
      </c>
    </row>
    <row r="152">
      <c r="A152" s="24">
        <v>88424.0</v>
      </c>
      <c r="B152" s="3" t="str">
        <f t="shared" si="1"/>
        <v>#REF!</v>
      </c>
    </row>
    <row r="153">
      <c r="A153" s="24">
        <v>210708.0</v>
      </c>
      <c r="B153" s="3" t="str">
        <f t="shared" si="1"/>
        <v>#REF!</v>
      </c>
    </row>
    <row r="154">
      <c r="A154" s="23">
        <v>41771.0</v>
      </c>
      <c r="B154" s="3" t="str">
        <f t="shared" si="1"/>
        <v>#REF!</v>
      </c>
    </row>
    <row r="155">
      <c r="A155" s="21">
        <v>106.93</v>
      </c>
      <c r="B155" s="3" t="str">
        <f t="shared" si="1"/>
        <v>#REF!</v>
      </c>
    </row>
    <row r="156">
      <c r="A156" s="21">
        <v>107.54</v>
      </c>
      <c r="B156" s="3" t="str">
        <f t="shared" si="1"/>
        <v>#REF!</v>
      </c>
    </row>
    <row r="157">
      <c r="A157" s="21">
        <v>106.8</v>
      </c>
      <c r="B157" s="3" t="str">
        <f t="shared" si="1"/>
        <v>#REF!</v>
      </c>
    </row>
    <row r="158">
      <c r="A158" s="21">
        <v>107.21</v>
      </c>
      <c r="B158" s="3" t="str">
        <f t="shared" si="1"/>
        <v>#REF!</v>
      </c>
    </row>
    <row r="159">
      <c r="A159" s="25">
        <f>+0.53</f>
        <v>0.53</v>
      </c>
      <c r="B159" s="3" t="str">
        <f t="shared" si="1"/>
        <v>#REF!</v>
      </c>
    </row>
    <row r="160">
      <c r="A160" s="25">
        <f>+0.5%</f>
        <v>0.005</v>
      </c>
      <c r="B160" s="3" t="str">
        <f t="shared" si="1"/>
        <v>#REF!</v>
      </c>
    </row>
    <row r="161">
      <c r="A161" s="26">
        <v>72853.0</v>
      </c>
      <c r="B161" s="3" t="str">
        <f t="shared" si="1"/>
        <v>#REF!</v>
      </c>
    </row>
    <row r="162">
      <c r="A162" s="26">
        <v>217621.0</v>
      </c>
      <c r="B162" s="3" t="str">
        <f t="shared" si="1"/>
        <v>#REF!</v>
      </c>
    </row>
    <row r="163">
      <c r="A163" s="27">
        <v>41772.0</v>
      </c>
      <c r="B163" s="3" t="str">
        <f t="shared" si="1"/>
        <v>#REF!</v>
      </c>
    </row>
    <row r="164">
      <c r="A164" s="28">
        <v>107.19</v>
      </c>
      <c r="B164" s="3" t="str">
        <f t="shared" si="1"/>
        <v>#REF!</v>
      </c>
    </row>
    <row r="165">
      <c r="A165" s="28">
        <v>108.09</v>
      </c>
      <c r="B165" s="3" t="str">
        <f t="shared" si="1"/>
        <v>#REF!</v>
      </c>
    </row>
    <row r="166">
      <c r="A166" s="28">
        <v>106.89</v>
      </c>
      <c r="B166" s="3" t="str">
        <f t="shared" si="1"/>
        <v>#REF!</v>
      </c>
    </row>
    <row r="167">
      <c r="A167" s="28">
        <v>107.88</v>
      </c>
      <c r="B167" s="3" t="str">
        <f t="shared" si="1"/>
        <v>#REF!</v>
      </c>
    </row>
    <row r="168">
      <c r="A168" s="25">
        <f>+0.67</f>
        <v>0.67</v>
      </c>
      <c r="B168" s="3" t="str">
        <f t="shared" si="1"/>
        <v>#REF!</v>
      </c>
    </row>
    <row r="169">
      <c r="A169" s="25">
        <f>+0.62%</f>
        <v>0.0062</v>
      </c>
      <c r="B169" s="3" t="str">
        <f t="shared" si="1"/>
        <v>#REF!</v>
      </c>
    </row>
    <row r="170">
      <c r="A170" s="26">
        <v>97502.0</v>
      </c>
      <c r="B170" s="3" t="str">
        <f t="shared" si="1"/>
        <v>#REF!</v>
      </c>
    </row>
    <row r="171">
      <c r="A171" s="26">
        <v>226955.0</v>
      </c>
      <c r="B171" s="3" t="str">
        <f t="shared" si="1"/>
        <v>#REF!</v>
      </c>
    </row>
    <row r="172">
      <c r="A172" s="27">
        <v>41773.0</v>
      </c>
      <c r="B172" s="3" t="str">
        <f t="shared" si="1"/>
        <v>#REF!</v>
      </c>
    </row>
    <row r="173">
      <c r="A173" s="28">
        <v>108.03</v>
      </c>
      <c r="B173" s="3" t="str">
        <f t="shared" si="1"/>
        <v>#REF!</v>
      </c>
    </row>
    <row r="174">
      <c r="A174" s="28">
        <v>108.8</v>
      </c>
      <c r="B174" s="3" t="str">
        <f t="shared" si="1"/>
        <v>#REF!</v>
      </c>
    </row>
    <row r="175">
      <c r="A175" s="28">
        <v>107.98</v>
      </c>
      <c r="B175" s="3" t="str">
        <f t="shared" si="1"/>
        <v>#REF!</v>
      </c>
    </row>
    <row r="176">
      <c r="A176" s="28">
        <v>108.57</v>
      </c>
      <c r="B176" s="3" t="str">
        <f t="shared" si="1"/>
        <v>#REF!</v>
      </c>
    </row>
    <row r="177">
      <c r="A177" s="25">
        <f>+0.69</f>
        <v>0.69</v>
      </c>
      <c r="B177" s="3" t="str">
        <f t="shared" si="1"/>
        <v>#REF!</v>
      </c>
    </row>
    <row r="178">
      <c r="A178" s="25">
        <f>+0.64%</f>
        <v>0.0064</v>
      </c>
      <c r="B178" s="3" t="str">
        <f t="shared" si="1"/>
        <v>#REF!</v>
      </c>
    </row>
    <row r="179">
      <c r="A179" s="26">
        <v>102582.0</v>
      </c>
      <c r="B179" s="3" t="str">
        <f t="shared" si="1"/>
        <v>#REF!</v>
      </c>
    </row>
    <row r="180">
      <c r="A180" s="26">
        <v>220993.0</v>
      </c>
      <c r="B180" s="3" t="str">
        <f t="shared" si="1"/>
        <v>#REF!</v>
      </c>
    </row>
    <row r="181">
      <c r="A181" s="27">
        <v>41774.0</v>
      </c>
      <c r="B181" s="3" t="str">
        <f t="shared" si="1"/>
        <v>#REF!</v>
      </c>
    </row>
    <row r="182">
      <c r="A182" s="28">
        <v>108.61</v>
      </c>
      <c r="B182" s="3" t="str">
        <f t="shared" si="1"/>
        <v>#REF!</v>
      </c>
    </row>
    <row r="183">
      <c r="A183" s="28">
        <v>108.92</v>
      </c>
      <c r="B183" s="3" t="str">
        <f t="shared" si="1"/>
        <v>#REF!</v>
      </c>
    </row>
    <row r="184">
      <c r="A184" s="28">
        <v>108.15</v>
      </c>
      <c r="B184" s="3" t="str">
        <f t="shared" si="1"/>
        <v>#REF!</v>
      </c>
    </row>
    <row r="185">
      <c r="A185" s="28">
        <v>108.38</v>
      </c>
      <c r="B185" s="3" t="str">
        <f t="shared" si="1"/>
        <v>#REF!</v>
      </c>
    </row>
    <row r="186">
      <c r="A186" s="21">
        <v>-0.19</v>
      </c>
      <c r="B186" s="3" t="str">
        <f t="shared" si="1"/>
        <v>#REF!</v>
      </c>
    </row>
    <row r="187">
      <c r="A187" s="22">
        <v>-0.0018</v>
      </c>
      <c r="B187" s="3" t="str">
        <f t="shared" si="1"/>
        <v>#REF!</v>
      </c>
    </row>
    <row r="188">
      <c r="A188" s="24">
        <v>100567.0</v>
      </c>
      <c r="B188" s="3" t="str">
        <f t="shared" si="1"/>
        <v>#REF!</v>
      </c>
    </row>
    <row r="189">
      <c r="A189" s="24">
        <v>225917.0</v>
      </c>
      <c r="B189" s="3" t="str">
        <f t="shared" si="1"/>
        <v>#REF!</v>
      </c>
    </row>
    <row r="190">
      <c r="A190" s="23">
        <v>41775.0</v>
      </c>
      <c r="B190" s="3" t="str">
        <f t="shared" si="1"/>
        <v>#REF!</v>
      </c>
    </row>
    <row r="191">
      <c r="A191" s="21">
        <v>108.5</v>
      </c>
      <c r="B191" s="3" t="str">
        <f t="shared" si="1"/>
        <v>#REF!</v>
      </c>
    </row>
    <row r="192">
      <c r="A192" s="21">
        <v>109.19</v>
      </c>
      <c r="B192" s="3" t="str">
        <f t="shared" si="1"/>
        <v>#REF!</v>
      </c>
    </row>
    <row r="193">
      <c r="A193" s="21">
        <v>108.18</v>
      </c>
      <c r="B193" s="3" t="str">
        <f t="shared" si="1"/>
        <v>#REF!</v>
      </c>
    </row>
    <row r="194">
      <c r="A194" s="21">
        <v>108.94</v>
      </c>
      <c r="B194" s="3" t="str">
        <f t="shared" si="1"/>
        <v>#REF!</v>
      </c>
    </row>
    <row r="195">
      <c r="A195" s="25">
        <f>+0.56</f>
        <v>0.56</v>
      </c>
      <c r="B195" s="3" t="str">
        <f t="shared" si="1"/>
        <v>#REF!</v>
      </c>
    </row>
    <row r="196">
      <c r="A196" s="25">
        <f>+0.52%</f>
        <v>0.0052</v>
      </c>
      <c r="B196" s="3" t="str">
        <f t="shared" si="1"/>
        <v>#REF!</v>
      </c>
    </row>
    <row r="197">
      <c r="A197" s="26">
        <v>160162.0</v>
      </c>
      <c r="B197" s="3" t="str">
        <f t="shared" si="1"/>
        <v>#REF!</v>
      </c>
    </row>
    <row r="198">
      <c r="A198" s="26">
        <v>232023.0</v>
      </c>
      <c r="B198" s="3" t="str">
        <f t="shared" si="1"/>
        <v>#REF!</v>
      </c>
    </row>
    <row r="199">
      <c r="A199" s="27">
        <v>41778.0</v>
      </c>
      <c r="B199" s="3" t="str">
        <f t="shared" si="1"/>
        <v>#REF!</v>
      </c>
    </row>
    <row r="200">
      <c r="A200" s="28">
        <v>108.99</v>
      </c>
      <c r="B200" s="3" t="str">
        <f t="shared" si="1"/>
        <v>#REF!</v>
      </c>
    </row>
    <row r="201">
      <c r="A201" s="28">
        <v>109.48</v>
      </c>
      <c r="B201" s="3" t="str">
        <f t="shared" si="1"/>
        <v>#REF!</v>
      </c>
    </row>
    <row r="202">
      <c r="A202" s="28">
        <v>108.52</v>
      </c>
      <c r="B202" s="3" t="str">
        <f t="shared" si="1"/>
        <v>#REF!</v>
      </c>
    </row>
    <row r="203">
      <c r="A203" s="28">
        <v>108.59</v>
      </c>
      <c r="B203" s="3" t="str">
        <f t="shared" si="1"/>
        <v>#REF!</v>
      </c>
    </row>
    <row r="204">
      <c r="A204" s="21">
        <v>-0.35</v>
      </c>
      <c r="B204" s="3" t="str">
        <f t="shared" si="1"/>
        <v>#REF!</v>
      </c>
    </row>
    <row r="205">
      <c r="A205" s="22">
        <v>-0.0032</v>
      </c>
      <c r="B205" s="3" t="str">
        <f t="shared" si="1"/>
        <v>#REF!</v>
      </c>
    </row>
    <row r="206">
      <c r="A206" s="24">
        <v>86689.0</v>
      </c>
      <c r="B206" s="3" t="str">
        <f t="shared" si="1"/>
        <v>#REF!</v>
      </c>
    </row>
    <row r="207">
      <c r="A207" s="24">
        <v>237555.0</v>
      </c>
      <c r="B207" s="3" t="str">
        <f t="shared" si="1"/>
        <v>#REF!</v>
      </c>
    </row>
    <row r="208">
      <c r="A208" s="23">
        <v>41779.0</v>
      </c>
      <c r="B208" s="3" t="str">
        <f t="shared" si="1"/>
        <v>#REF!</v>
      </c>
    </row>
    <row r="209">
      <c r="A209" s="21">
        <v>108.55</v>
      </c>
      <c r="B209" s="3" t="str">
        <f t="shared" si="1"/>
        <v>#REF!</v>
      </c>
    </row>
    <row r="210">
      <c r="A210" s="21">
        <v>109.2</v>
      </c>
      <c r="B210" s="3" t="str">
        <f t="shared" si="1"/>
        <v>#REF!</v>
      </c>
    </row>
    <row r="211">
      <c r="A211" s="21">
        <v>108.34</v>
      </c>
      <c r="B211" s="3" t="str">
        <f t="shared" si="1"/>
        <v>#REF!</v>
      </c>
    </row>
    <row r="212">
      <c r="A212" s="21">
        <v>108.91</v>
      </c>
      <c r="B212" s="3" t="str">
        <f t="shared" si="1"/>
        <v>#REF!</v>
      </c>
    </row>
    <row r="213">
      <c r="A213" s="25">
        <f>+0.32</f>
        <v>0.32</v>
      </c>
      <c r="B213" s="3" t="str">
        <f t="shared" si="1"/>
        <v>#REF!</v>
      </c>
    </row>
    <row r="214">
      <c r="A214" s="25">
        <f>+0.29%</f>
        <v>0.0029</v>
      </c>
      <c r="B214" s="3" t="str">
        <f t="shared" si="1"/>
        <v>#REF!</v>
      </c>
    </row>
    <row r="215">
      <c r="A215" s="26">
        <v>78342.0</v>
      </c>
      <c r="B215" s="3" t="str">
        <f t="shared" si="1"/>
        <v>#REF!</v>
      </c>
    </row>
    <row r="216">
      <c r="A216" s="26">
        <v>244074.0</v>
      </c>
      <c r="B216" s="3" t="str">
        <f t="shared" si="1"/>
        <v>#REF!</v>
      </c>
    </row>
    <row r="217">
      <c r="A217" s="27">
        <v>41780.0</v>
      </c>
      <c r="B217" s="3" t="str">
        <f t="shared" si="1"/>
        <v>#REF!</v>
      </c>
    </row>
    <row r="218">
      <c r="A218" s="28">
        <v>108.98</v>
      </c>
      <c r="B218" s="3" t="str">
        <f t="shared" si="1"/>
        <v>#REF!</v>
      </c>
    </row>
    <row r="219">
      <c r="A219" s="28">
        <v>109.9</v>
      </c>
      <c r="B219" s="3" t="str">
        <f t="shared" si="1"/>
        <v>#REF!</v>
      </c>
    </row>
    <row r="220">
      <c r="A220" s="28">
        <v>108.91</v>
      </c>
      <c r="B220" s="3" t="str">
        <f t="shared" si="1"/>
        <v>#REF!</v>
      </c>
    </row>
    <row r="221">
      <c r="A221" s="28">
        <v>109.74</v>
      </c>
      <c r="B221" s="3" t="str">
        <f t="shared" si="1"/>
        <v>#REF!</v>
      </c>
    </row>
    <row r="222">
      <c r="A222" s="25">
        <f>+0.83</f>
        <v>0.83</v>
      </c>
      <c r="B222" s="3" t="str">
        <f t="shared" si="1"/>
        <v>#REF!</v>
      </c>
    </row>
    <row r="223">
      <c r="A223" s="25">
        <f>+0.76%</f>
        <v>0.0076</v>
      </c>
      <c r="B223" s="3" t="str">
        <f t="shared" si="1"/>
        <v>#REF!</v>
      </c>
    </row>
    <row r="224">
      <c r="A224" s="26">
        <v>123214.0</v>
      </c>
      <c r="B224" s="3" t="str">
        <f t="shared" si="1"/>
        <v>#REF!</v>
      </c>
    </row>
    <row r="225">
      <c r="A225" s="26">
        <v>251893.0</v>
      </c>
      <c r="B225" s="3" t="str">
        <f t="shared" si="1"/>
        <v>#REF!</v>
      </c>
    </row>
    <row r="226">
      <c r="A226" s="27">
        <v>41781.0</v>
      </c>
      <c r="B226" s="3" t="str">
        <f t="shared" si="1"/>
        <v>#REF!</v>
      </c>
    </row>
    <row r="227">
      <c r="A227" s="28">
        <v>109.66</v>
      </c>
      <c r="B227" s="3" t="str">
        <f t="shared" si="1"/>
        <v>#REF!</v>
      </c>
    </row>
    <row r="228">
      <c r="A228" s="28">
        <v>110.16</v>
      </c>
      <c r="B228" s="3" t="str">
        <f t="shared" si="1"/>
        <v>#REF!</v>
      </c>
    </row>
    <row r="229">
      <c r="A229" s="28">
        <v>109.37</v>
      </c>
      <c r="B229" s="3" t="str">
        <f t="shared" si="1"/>
        <v>#REF!</v>
      </c>
    </row>
    <row r="230">
      <c r="A230" s="28">
        <v>109.56</v>
      </c>
      <c r="B230" s="3" t="str">
        <f t="shared" si="1"/>
        <v>#REF!</v>
      </c>
    </row>
    <row r="231">
      <c r="A231" s="21">
        <v>-0.18</v>
      </c>
      <c r="B231" s="3" t="str">
        <f t="shared" si="1"/>
        <v>#REF!</v>
      </c>
    </row>
    <row r="232">
      <c r="A232" s="22">
        <v>-0.0016</v>
      </c>
      <c r="B232" s="3" t="str">
        <f t="shared" si="1"/>
        <v>#REF!</v>
      </c>
    </row>
    <row r="233">
      <c r="A233" s="24">
        <v>124016.0</v>
      </c>
      <c r="B233" s="3" t="str">
        <f t="shared" si="1"/>
        <v>#REF!</v>
      </c>
    </row>
    <row r="234">
      <c r="A234" s="24">
        <v>254537.0</v>
      </c>
      <c r="B234" s="3" t="str">
        <f t="shared" si="1"/>
        <v>#REF!</v>
      </c>
    </row>
    <row r="235">
      <c r="A235" s="23">
        <v>41782.0</v>
      </c>
      <c r="B235" s="3" t="str">
        <f t="shared" si="1"/>
        <v>#REF!</v>
      </c>
    </row>
    <row r="236">
      <c r="A236" s="21">
        <v>109.62</v>
      </c>
      <c r="B236" s="3" t="str">
        <f t="shared" si="1"/>
        <v>#REF!</v>
      </c>
    </row>
    <row r="237">
      <c r="A237" s="21">
        <v>109.96</v>
      </c>
      <c r="B237" s="3" t="str">
        <f t="shared" si="1"/>
        <v>#REF!</v>
      </c>
    </row>
    <row r="238">
      <c r="A238" s="21">
        <v>109.47</v>
      </c>
      <c r="B238" s="3" t="str">
        <f t="shared" si="1"/>
        <v>#REF!</v>
      </c>
    </row>
    <row r="239">
      <c r="A239" s="21">
        <v>109.8</v>
      </c>
      <c r="B239" s="3" t="str">
        <f t="shared" si="1"/>
        <v>#REF!</v>
      </c>
    </row>
    <row r="240">
      <c r="A240" s="25">
        <f>+0.24</f>
        <v>0.24</v>
      </c>
      <c r="B240" s="3" t="str">
        <f t="shared" si="1"/>
        <v>#REF!</v>
      </c>
    </row>
    <row r="241">
      <c r="A241" s="25">
        <f>+0.22%</f>
        <v>0.0022</v>
      </c>
      <c r="B241" s="3" t="str">
        <f t="shared" si="1"/>
        <v>#REF!</v>
      </c>
    </row>
    <row r="242">
      <c r="A242" s="26">
        <v>9289.0</v>
      </c>
      <c r="B242" s="3" t="str">
        <f t="shared" si="1"/>
        <v>#REF!</v>
      </c>
    </row>
    <row r="243">
      <c r="A243" s="26">
        <v>256888.0</v>
      </c>
      <c r="B243" s="3" t="str">
        <f t="shared" si="1"/>
        <v>#REF!</v>
      </c>
    </row>
    <row r="244">
      <c r="A244" s="27">
        <v>41785.0</v>
      </c>
      <c r="B244" s="3" t="str">
        <f t="shared" si="1"/>
        <v>#REF!</v>
      </c>
    </row>
    <row r="245">
      <c r="A245" s="28">
        <v>109.87</v>
      </c>
      <c r="B245" s="3" t="str">
        <f t="shared" si="1"/>
        <v>#REF!</v>
      </c>
    </row>
    <row r="246">
      <c r="A246" s="28">
        <v>109.87</v>
      </c>
      <c r="B246" s="3" t="str">
        <f t="shared" si="1"/>
        <v>#REF!</v>
      </c>
    </row>
    <row r="247">
      <c r="A247" s="28">
        <v>109.03</v>
      </c>
      <c r="B247" s="3" t="str">
        <f t="shared" si="1"/>
        <v>#REF!</v>
      </c>
    </row>
    <row r="248">
      <c r="A248" s="28">
        <v>109.59</v>
      </c>
      <c r="B248" s="3" t="str">
        <f t="shared" si="1"/>
        <v>#REF!</v>
      </c>
    </row>
    <row r="249">
      <c r="A249" s="21">
        <v>-0.21</v>
      </c>
      <c r="B249" s="3" t="str">
        <f t="shared" si="1"/>
        <v>#REF!</v>
      </c>
    </row>
    <row r="250">
      <c r="A250" s="22">
        <v>-0.0019</v>
      </c>
      <c r="B250" s="3" t="str">
        <f t="shared" si="1"/>
        <v>#REF!</v>
      </c>
    </row>
    <row r="251">
      <c r="A251" s="24">
        <v>9289.0</v>
      </c>
      <c r="B251" s="3" t="str">
        <f t="shared" si="1"/>
        <v>#REF!</v>
      </c>
    </row>
    <row r="252">
      <c r="A252" s="24">
        <v>256888.0</v>
      </c>
      <c r="B252" s="3" t="str">
        <f t="shared" si="1"/>
        <v>#REF!</v>
      </c>
    </row>
    <row r="253">
      <c r="A253" s="23">
        <v>41786.0</v>
      </c>
      <c r="B253" s="3" t="str">
        <f t="shared" si="1"/>
        <v>#REF!</v>
      </c>
    </row>
    <row r="254">
      <c r="A254" s="21">
        <v>109.59</v>
      </c>
      <c r="B254" s="3" t="str">
        <f t="shared" si="1"/>
        <v>#REF!</v>
      </c>
    </row>
    <row r="255">
      <c r="A255" s="21">
        <v>110.06</v>
      </c>
      <c r="B255" s="3" t="str">
        <f t="shared" si="1"/>
        <v>#REF!</v>
      </c>
    </row>
    <row r="256">
      <c r="A256" s="21">
        <v>109.02</v>
      </c>
      <c r="B256" s="3" t="str">
        <f t="shared" si="1"/>
        <v>#REF!</v>
      </c>
    </row>
    <row r="257">
      <c r="A257" s="21">
        <v>109.32</v>
      </c>
      <c r="B257" s="3" t="str">
        <f t="shared" si="1"/>
        <v>#REF!</v>
      </c>
    </row>
    <row r="258">
      <c r="A258" s="21">
        <v>-0.27</v>
      </c>
      <c r="B258" s="3" t="str">
        <f t="shared" si="1"/>
        <v>#REF!</v>
      </c>
    </row>
    <row r="259">
      <c r="A259" s="22">
        <v>-0.0025</v>
      </c>
      <c r="B259" s="3" t="str">
        <f t="shared" si="1"/>
        <v>#REF!</v>
      </c>
    </row>
    <row r="260">
      <c r="A260" s="24">
        <v>96458.0</v>
      </c>
      <c r="B260" s="3" t="str">
        <f t="shared" si="1"/>
        <v>#REF!</v>
      </c>
    </row>
    <row r="261">
      <c r="A261" s="24">
        <v>261547.0</v>
      </c>
      <c r="B261" s="3" t="str">
        <f t="shared" si="1"/>
        <v>#REF!</v>
      </c>
    </row>
    <row r="262">
      <c r="A262" s="23">
        <v>41787.0</v>
      </c>
      <c r="B262" s="3" t="str">
        <f t="shared" si="1"/>
        <v>#REF!</v>
      </c>
    </row>
    <row r="263">
      <c r="A263" s="21">
        <v>109.44</v>
      </c>
      <c r="B263" s="3" t="str">
        <f t="shared" si="1"/>
        <v>#REF!</v>
      </c>
    </row>
    <row r="264">
      <c r="A264" s="21">
        <v>109.69</v>
      </c>
      <c r="B264" s="3" t="str">
        <f t="shared" si="1"/>
        <v>#REF!</v>
      </c>
    </row>
    <row r="265">
      <c r="A265" s="21">
        <v>108.77</v>
      </c>
      <c r="B265" s="3" t="str">
        <f t="shared" si="1"/>
        <v>#REF!</v>
      </c>
    </row>
    <row r="266">
      <c r="A266" s="21">
        <v>109.11</v>
      </c>
      <c r="B266" s="3" t="str">
        <f t="shared" si="1"/>
        <v>#REF!</v>
      </c>
    </row>
    <row r="267">
      <c r="A267" s="21">
        <v>-0.21</v>
      </c>
      <c r="B267" s="3" t="str">
        <f t="shared" si="1"/>
        <v>#REF!</v>
      </c>
    </row>
    <row r="268">
      <c r="A268" s="22">
        <v>-0.0019</v>
      </c>
      <c r="B268" s="3" t="str">
        <f t="shared" si="1"/>
        <v>#REF!</v>
      </c>
    </row>
    <row r="269">
      <c r="A269" s="24">
        <v>106238.0</v>
      </c>
      <c r="B269" s="3" t="str">
        <f t="shared" si="1"/>
        <v>#REF!</v>
      </c>
    </row>
    <row r="270">
      <c r="A270" s="24">
        <v>260549.0</v>
      </c>
      <c r="B270" s="3" t="str">
        <f t="shared" si="1"/>
        <v>#REF!</v>
      </c>
    </row>
    <row r="271">
      <c r="A271" s="23">
        <v>41788.0</v>
      </c>
      <c r="B271" s="3" t="str">
        <f t="shared" si="1"/>
        <v>#REF!</v>
      </c>
    </row>
    <row r="272">
      <c r="A272" s="21">
        <v>109.19</v>
      </c>
      <c r="B272" s="3" t="str">
        <f t="shared" si="1"/>
        <v>#REF!</v>
      </c>
    </row>
    <row r="273">
      <c r="A273" s="21">
        <v>109.7</v>
      </c>
      <c r="B273" s="3" t="str">
        <f t="shared" si="1"/>
        <v>#REF!</v>
      </c>
    </row>
    <row r="274">
      <c r="A274" s="21">
        <v>109.02</v>
      </c>
      <c r="B274" s="3" t="str">
        <f t="shared" si="1"/>
        <v>#REF!</v>
      </c>
    </row>
    <row r="275">
      <c r="A275" s="21">
        <v>109.19</v>
      </c>
      <c r="B275" s="3" t="str">
        <f t="shared" si="1"/>
        <v>#REF!</v>
      </c>
    </row>
    <row r="276">
      <c r="A276" s="25">
        <f>+0.08</f>
        <v>0.08</v>
      </c>
      <c r="B276" s="3" t="str">
        <f t="shared" si="1"/>
        <v>#REF!</v>
      </c>
    </row>
    <row r="277">
      <c r="A277" s="25">
        <f>+0.07%</f>
        <v>0.0007</v>
      </c>
      <c r="B277" s="3" t="str">
        <f t="shared" si="1"/>
        <v>#REF!</v>
      </c>
    </row>
    <row r="278">
      <c r="A278" s="26">
        <v>102708.0</v>
      </c>
      <c r="B278" s="3" t="str">
        <f t="shared" si="1"/>
        <v>#REF!</v>
      </c>
    </row>
    <row r="279">
      <c r="A279" s="26">
        <v>265670.0</v>
      </c>
      <c r="B279" s="3" t="str">
        <f t="shared" si="1"/>
        <v>#REF!</v>
      </c>
    </row>
    <row r="280">
      <c r="A280" s="27">
        <v>41789.0</v>
      </c>
      <c r="B280" s="3" t="str">
        <f t="shared" si="1"/>
        <v>#REF!</v>
      </c>
    </row>
    <row r="281">
      <c r="A281" s="28">
        <v>109.26</v>
      </c>
      <c r="B281" s="3" t="str">
        <f t="shared" si="1"/>
        <v>#REF!</v>
      </c>
    </row>
    <row r="282">
      <c r="A282" s="28">
        <v>109.34</v>
      </c>
      <c r="B282" s="3" t="str">
        <f t="shared" si="1"/>
        <v>#REF!</v>
      </c>
    </row>
    <row r="283">
      <c r="A283" s="28">
        <v>108.46</v>
      </c>
      <c r="B283" s="3" t="str">
        <f t="shared" si="1"/>
        <v>#REF!</v>
      </c>
    </row>
    <row r="284">
      <c r="A284" s="28">
        <v>108.68</v>
      </c>
      <c r="B284" s="3" t="str">
        <f t="shared" si="1"/>
        <v>#REF!</v>
      </c>
    </row>
    <row r="285">
      <c r="A285" s="21">
        <v>-0.51</v>
      </c>
      <c r="B285" s="3" t="str">
        <f t="shared" si="1"/>
        <v>#REF!</v>
      </c>
    </row>
    <row r="286">
      <c r="A286" s="22">
        <v>-0.0047</v>
      </c>
      <c r="B286" s="3" t="str">
        <f t="shared" si="1"/>
        <v>#REF!</v>
      </c>
    </row>
    <row r="287">
      <c r="A287" s="24">
        <v>96732.0</v>
      </c>
      <c r="B287" s="3" t="str">
        <f t="shared" si="1"/>
        <v>#REF!</v>
      </c>
    </row>
    <row r="288">
      <c r="A288" s="24">
        <v>272115.0</v>
      </c>
      <c r="B288" s="3" t="str">
        <f t="shared" si="1"/>
        <v>#REF!</v>
      </c>
    </row>
    <row r="289">
      <c r="A289" s="23">
        <v>41792.0</v>
      </c>
      <c r="B289" s="3" t="str">
        <f t="shared" si="1"/>
        <v>#REF!</v>
      </c>
    </row>
    <row r="290">
      <c r="A290" s="21">
        <v>108.74</v>
      </c>
      <c r="B290" s="3" t="str">
        <f t="shared" si="1"/>
        <v>#REF!</v>
      </c>
    </row>
    <row r="291">
      <c r="A291" s="21">
        <v>109.12</v>
      </c>
      <c r="B291" s="3" t="str">
        <f t="shared" si="1"/>
        <v>#REF!</v>
      </c>
    </row>
    <row r="292">
      <c r="A292" s="21">
        <v>107.94</v>
      </c>
      <c r="B292" s="3" t="str">
        <f t="shared" si="1"/>
        <v>#REF!</v>
      </c>
    </row>
    <row r="293">
      <c r="A293" s="21">
        <v>108.16</v>
      </c>
      <c r="B293" s="3" t="str">
        <f t="shared" si="1"/>
        <v>#REF!</v>
      </c>
    </row>
    <row r="294">
      <c r="A294" s="21">
        <v>-0.52</v>
      </c>
      <c r="B294" s="3" t="str">
        <f t="shared" si="1"/>
        <v>#REF!</v>
      </c>
    </row>
    <row r="295">
      <c r="A295" s="22">
        <v>-0.0048</v>
      </c>
      <c r="B295" s="3" t="str">
        <f t="shared" si="1"/>
        <v>#REF!</v>
      </c>
    </row>
    <row r="296">
      <c r="A296" s="24">
        <v>132259.0</v>
      </c>
      <c r="B296" s="3" t="str">
        <f t="shared" si="1"/>
        <v>#REF!</v>
      </c>
    </row>
    <row r="297">
      <c r="A297" s="24">
        <v>276518.0</v>
      </c>
      <c r="B297" s="3" t="str">
        <f t="shared" si="1"/>
        <v>#REF!</v>
      </c>
    </row>
    <row r="298">
      <c r="A298" s="23">
        <v>41793.0</v>
      </c>
      <c r="B298" s="3" t="str">
        <f t="shared" si="1"/>
        <v>#REF!</v>
      </c>
    </row>
    <row r="299">
      <c r="A299" s="21">
        <v>108.17</v>
      </c>
      <c r="B299" s="3" t="str">
        <f t="shared" si="1"/>
        <v>#REF!</v>
      </c>
    </row>
    <row r="300">
      <c r="A300" s="21">
        <v>108.32</v>
      </c>
      <c r="B300" s="3" t="str">
        <f t="shared" si="1"/>
        <v>#REF!</v>
      </c>
    </row>
    <row r="301">
      <c r="A301" s="21">
        <v>107.7</v>
      </c>
      <c r="B301" s="3" t="str">
        <f t="shared" si="1"/>
        <v>#REF!</v>
      </c>
    </row>
    <row r="302">
      <c r="A302" s="21">
        <v>108.13</v>
      </c>
      <c r="B302" s="3" t="str">
        <f t="shared" si="1"/>
        <v>#REF!</v>
      </c>
    </row>
    <row r="303">
      <c r="A303" s="21">
        <v>-0.03</v>
      </c>
      <c r="B303" s="3" t="str">
        <f t="shared" si="1"/>
        <v>#REF!</v>
      </c>
    </row>
    <row r="304">
      <c r="A304" s="22">
        <v>-3.0E-4</v>
      </c>
      <c r="B304" s="3" t="str">
        <f t="shared" si="1"/>
        <v>#REF!</v>
      </c>
    </row>
    <row r="305">
      <c r="A305" s="24">
        <v>144810.0</v>
      </c>
      <c r="B305" s="3" t="str">
        <f t="shared" si="1"/>
        <v>#REF!</v>
      </c>
    </row>
    <row r="306">
      <c r="A306" s="24">
        <v>284524.0</v>
      </c>
      <c r="B306" s="3" t="str">
        <f t="shared" si="1"/>
        <v>#REF!</v>
      </c>
    </row>
    <row r="307">
      <c r="A307" s="23">
        <v>41794.0</v>
      </c>
      <c r="B307" s="3" t="str">
        <f t="shared" si="1"/>
        <v>#REF!</v>
      </c>
    </row>
    <row r="308">
      <c r="A308" s="21">
        <v>108.19</v>
      </c>
      <c r="B308" s="3" t="str">
        <f t="shared" si="1"/>
        <v>#REF!</v>
      </c>
    </row>
    <row r="309">
      <c r="A309" s="21">
        <v>108.75</v>
      </c>
      <c r="B309" s="3" t="str">
        <f t="shared" si="1"/>
        <v>#REF!</v>
      </c>
    </row>
    <row r="310">
      <c r="A310" s="21">
        <v>107.37</v>
      </c>
      <c r="B310" s="3" t="str">
        <f t="shared" si="1"/>
        <v>#REF!</v>
      </c>
    </row>
    <row r="311">
      <c r="A311" s="21">
        <v>107.72</v>
      </c>
      <c r="B311" s="3" t="str">
        <f t="shared" si="1"/>
        <v>#REF!</v>
      </c>
    </row>
    <row r="312">
      <c r="A312" s="21">
        <v>-0.41</v>
      </c>
      <c r="B312" s="3" t="str">
        <f t="shared" si="1"/>
        <v>#REF!</v>
      </c>
    </row>
    <row r="313">
      <c r="A313" s="22">
        <v>-0.0038</v>
      </c>
      <c r="B313" s="3" t="str">
        <f t="shared" si="1"/>
        <v>#REF!</v>
      </c>
    </row>
    <row r="314">
      <c r="A314" s="24">
        <v>167922.0</v>
      </c>
      <c r="B314" s="3" t="str">
        <f t="shared" si="1"/>
        <v>#REF!</v>
      </c>
    </row>
    <row r="315">
      <c r="A315" s="24">
        <v>284246.0</v>
      </c>
      <c r="B315" s="3" t="str">
        <f t="shared" si="1"/>
        <v>#REF!</v>
      </c>
    </row>
    <row r="316">
      <c r="A316" s="23">
        <v>41795.0</v>
      </c>
      <c r="B316" s="3" t="str">
        <f t="shared" si="1"/>
        <v>#REF!</v>
      </c>
    </row>
    <row r="317">
      <c r="A317" s="21">
        <v>107.43</v>
      </c>
      <c r="B317" s="3" t="str">
        <f t="shared" si="1"/>
        <v>#REF!</v>
      </c>
    </row>
    <row r="318">
      <c r="A318" s="21">
        <v>108.27</v>
      </c>
      <c r="B318" s="3" t="str">
        <f t="shared" si="1"/>
        <v>#REF!</v>
      </c>
    </row>
    <row r="319">
      <c r="A319" s="21">
        <v>107.11</v>
      </c>
      <c r="B319" s="3" t="str">
        <f t="shared" si="1"/>
        <v>#REF!</v>
      </c>
    </row>
    <row r="320">
      <c r="A320" s="21">
        <v>108.11</v>
      </c>
      <c r="B320" s="3" t="str">
        <f t="shared" si="1"/>
        <v>#REF!</v>
      </c>
    </row>
    <row r="321">
      <c r="A321" s="25">
        <f>+0.39</f>
        <v>0.39</v>
      </c>
      <c r="B321" s="3" t="str">
        <f t="shared" si="1"/>
        <v>#REF!</v>
      </c>
    </row>
    <row r="322">
      <c r="A322" s="25">
        <f>+0.36%</f>
        <v>0.0036</v>
      </c>
      <c r="B322" s="3" t="str">
        <f t="shared" si="1"/>
        <v>#REF!</v>
      </c>
    </row>
    <row r="323">
      <c r="A323" s="26">
        <v>156260.0</v>
      </c>
      <c r="B323" s="3" t="str">
        <f t="shared" si="1"/>
        <v>#REF!</v>
      </c>
    </row>
    <row r="324">
      <c r="A324" s="26">
        <v>282633.0</v>
      </c>
      <c r="B324" s="3" t="str">
        <f t="shared" si="1"/>
        <v>#REF!</v>
      </c>
    </row>
    <row r="325">
      <c r="A325" s="27">
        <v>41796.0</v>
      </c>
      <c r="B325" s="3" t="str">
        <f t="shared" si="1"/>
        <v>#REF!</v>
      </c>
    </row>
    <row r="326">
      <c r="A326" s="28">
        <v>108.2</v>
      </c>
      <c r="B326" s="3" t="str">
        <f t="shared" si="1"/>
        <v>#REF!</v>
      </c>
    </row>
    <row r="327">
      <c r="A327" s="28">
        <v>108.6</v>
      </c>
      <c r="B327" s="3" t="str">
        <f t="shared" si="1"/>
        <v>#REF!</v>
      </c>
    </row>
    <row r="328">
      <c r="A328" s="28">
        <v>107.71</v>
      </c>
      <c r="B328" s="3" t="str">
        <f t="shared" si="1"/>
        <v>#REF!</v>
      </c>
    </row>
    <row r="329">
      <c r="A329" s="28">
        <v>107.86</v>
      </c>
      <c r="B329" s="3" t="str">
        <f t="shared" si="1"/>
        <v>#REF!</v>
      </c>
    </row>
    <row r="330">
      <c r="A330" s="21">
        <v>-0.25</v>
      </c>
      <c r="B330" s="3" t="str">
        <f t="shared" si="1"/>
        <v>#REF!</v>
      </c>
    </row>
    <row r="331">
      <c r="A331" s="22">
        <v>-0.0023</v>
      </c>
      <c r="B331" s="3" t="str">
        <f t="shared" si="1"/>
        <v>#REF!</v>
      </c>
    </row>
    <row r="332">
      <c r="A332" s="24">
        <v>156157.0</v>
      </c>
      <c r="B332" s="3" t="str">
        <f t="shared" si="1"/>
        <v>#REF!</v>
      </c>
    </row>
    <row r="333">
      <c r="A333" s="24">
        <v>276791.0</v>
      </c>
      <c r="B333" s="3" t="str">
        <f t="shared" si="1"/>
        <v>#REF!</v>
      </c>
    </row>
    <row r="334">
      <c r="A334" s="23">
        <v>41799.0</v>
      </c>
      <c r="B334" s="3" t="str">
        <f t="shared" si="1"/>
        <v>#REF!</v>
      </c>
    </row>
    <row r="335">
      <c r="A335" s="21">
        <v>108.1</v>
      </c>
      <c r="B335" s="3" t="str">
        <f t="shared" si="1"/>
        <v>#REF!</v>
      </c>
    </row>
    <row r="336">
      <c r="A336" s="21">
        <v>109.3</v>
      </c>
      <c r="B336" s="3" t="str">
        <f t="shared" si="1"/>
        <v>#REF!</v>
      </c>
    </row>
    <row r="337">
      <c r="A337" s="21">
        <v>107.79</v>
      </c>
      <c r="B337" s="3" t="str">
        <f t="shared" si="1"/>
        <v>#REF!</v>
      </c>
    </row>
    <row r="338">
      <c r="A338" s="21">
        <v>109.15</v>
      </c>
      <c r="B338" s="3" t="str">
        <f t="shared" si="1"/>
        <v>#REF!</v>
      </c>
    </row>
    <row r="339">
      <c r="A339" s="25">
        <f>+1.29</f>
        <v>1.29</v>
      </c>
      <c r="B339" s="3" t="str">
        <f t="shared" si="1"/>
        <v>#REF!</v>
      </c>
    </row>
    <row r="340">
      <c r="A340" s="25">
        <f>+1.2%</f>
        <v>0.012</v>
      </c>
      <c r="B340" s="3" t="str">
        <f t="shared" si="1"/>
        <v>#REF!</v>
      </c>
    </row>
    <row r="341">
      <c r="A341" s="26">
        <v>199593.0</v>
      </c>
      <c r="B341" s="3" t="str">
        <f t="shared" si="1"/>
        <v>#REF!</v>
      </c>
    </row>
    <row r="342">
      <c r="A342" s="26">
        <v>280568.0</v>
      </c>
      <c r="B342" s="3" t="str">
        <f t="shared" si="1"/>
        <v>#REF!</v>
      </c>
    </row>
    <row r="343">
      <c r="A343" s="27">
        <v>41800.0</v>
      </c>
      <c r="B343" s="3" t="str">
        <f t="shared" si="1"/>
        <v>#REF!</v>
      </c>
    </row>
    <row r="344">
      <c r="A344" s="28">
        <v>109.18</v>
      </c>
      <c r="B344" s="3" t="str">
        <f t="shared" si="1"/>
        <v>#REF!</v>
      </c>
    </row>
    <row r="345">
      <c r="A345" s="28">
        <v>109.5</v>
      </c>
      <c r="B345" s="3" t="str">
        <f t="shared" si="1"/>
        <v>#REF!</v>
      </c>
    </row>
    <row r="346">
      <c r="A346" s="28">
        <v>108.43</v>
      </c>
      <c r="B346" s="3" t="str">
        <f t="shared" si="1"/>
        <v>#REF!</v>
      </c>
    </row>
    <row r="347">
      <c r="A347" s="28">
        <v>108.86</v>
      </c>
      <c r="B347" s="3" t="str">
        <f t="shared" si="1"/>
        <v>#REF!</v>
      </c>
    </row>
    <row r="348">
      <c r="A348" s="21">
        <v>-0.29</v>
      </c>
      <c r="B348" s="3" t="str">
        <f t="shared" si="1"/>
        <v>#REF!</v>
      </c>
    </row>
    <row r="349">
      <c r="A349" s="22">
        <v>-0.0027</v>
      </c>
      <c r="B349" s="3" t="str">
        <f t="shared" si="1"/>
        <v>#REF!</v>
      </c>
    </row>
    <row r="350">
      <c r="A350" s="24">
        <v>248636.0</v>
      </c>
      <c r="B350" s="3" t="str">
        <f t="shared" si="1"/>
        <v>#REF!</v>
      </c>
    </row>
    <row r="351">
      <c r="A351" s="24">
        <v>287733.0</v>
      </c>
      <c r="B351" s="3" t="str">
        <f t="shared" si="1"/>
        <v>#REF!</v>
      </c>
    </row>
    <row r="352">
      <c r="A352" s="23">
        <v>41801.0</v>
      </c>
      <c r="B352" s="3" t="str">
        <f t="shared" si="1"/>
        <v>#REF!</v>
      </c>
    </row>
    <row r="353">
      <c r="A353" s="21">
        <v>108.82</v>
      </c>
      <c r="B353" s="3" t="str">
        <f t="shared" si="1"/>
        <v>#REF!</v>
      </c>
    </row>
    <row r="354">
      <c r="A354" s="21">
        <v>109.58</v>
      </c>
      <c r="B354" s="3" t="str">
        <f t="shared" si="1"/>
        <v>#REF!</v>
      </c>
    </row>
    <row r="355">
      <c r="A355" s="21">
        <v>108.78</v>
      </c>
      <c r="B355" s="3" t="str">
        <f t="shared" si="1"/>
        <v>#REF!</v>
      </c>
    </row>
    <row r="356">
      <c r="A356" s="21">
        <v>109.37</v>
      </c>
      <c r="B356" s="3" t="str">
        <f t="shared" si="1"/>
        <v>#REF!</v>
      </c>
    </row>
    <row r="357">
      <c r="A357" s="25">
        <f>+0.51</f>
        <v>0.51</v>
      </c>
      <c r="B357" s="3" t="str">
        <f t="shared" si="1"/>
        <v>#REF!</v>
      </c>
    </row>
    <row r="358">
      <c r="A358" s="25">
        <f>+0.47%</f>
        <v>0.0047</v>
      </c>
      <c r="B358" s="3" t="str">
        <f t="shared" si="1"/>
        <v>#REF!</v>
      </c>
    </row>
    <row r="359">
      <c r="A359" s="26">
        <v>203111.0</v>
      </c>
      <c r="B359" s="3" t="str">
        <f t="shared" si="1"/>
        <v>#REF!</v>
      </c>
    </row>
    <row r="360">
      <c r="A360" s="26">
        <v>300308.0</v>
      </c>
      <c r="B360" s="3" t="str">
        <f t="shared" si="1"/>
        <v>#REF!</v>
      </c>
    </row>
    <row r="361">
      <c r="A361" s="27">
        <v>41802.0</v>
      </c>
      <c r="B361" s="3" t="str">
        <f t="shared" si="1"/>
        <v>#REF!</v>
      </c>
    </row>
    <row r="362">
      <c r="A362" s="28">
        <v>109.34</v>
      </c>
      <c r="B362" s="3" t="str">
        <f t="shared" si="1"/>
        <v>#REF!</v>
      </c>
    </row>
    <row r="363">
      <c r="A363" s="28">
        <v>112.75</v>
      </c>
      <c r="B363" s="3" t="str">
        <f t="shared" si="1"/>
        <v>#REF!</v>
      </c>
    </row>
    <row r="364">
      <c r="A364" s="28">
        <v>109.34</v>
      </c>
      <c r="B364" s="3" t="str">
        <f t="shared" si="1"/>
        <v>#REF!</v>
      </c>
    </row>
    <row r="365">
      <c r="A365" s="28">
        <v>112.42</v>
      </c>
      <c r="B365" s="3" t="str">
        <f t="shared" si="1"/>
        <v>#REF!</v>
      </c>
    </row>
    <row r="366">
      <c r="A366" s="25">
        <f>+3.05</f>
        <v>3.05</v>
      </c>
      <c r="B366" s="3" t="str">
        <f t="shared" si="1"/>
        <v>#REF!</v>
      </c>
    </row>
    <row r="367">
      <c r="A367" s="25">
        <f>+2.79%</f>
        <v>0.0279</v>
      </c>
      <c r="B367" s="3" t="str">
        <f t="shared" si="1"/>
        <v>#REF!</v>
      </c>
    </row>
    <row r="368">
      <c r="A368" s="26">
        <v>378468.0</v>
      </c>
      <c r="B368" s="3" t="str">
        <f t="shared" si="1"/>
        <v>#REF!</v>
      </c>
    </row>
    <row r="369">
      <c r="A369" s="26">
        <v>329946.0</v>
      </c>
      <c r="B369" s="3" t="str">
        <f t="shared" si="1"/>
        <v>#REF!</v>
      </c>
    </row>
    <row r="370">
      <c r="A370" s="27">
        <v>41803.0</v>
      </c>
      <c r="B370" s="3" t="str">
        <f t="shared" si="1"/>
        <v>#REF!</v>
      </c>
    </row>
    <row r="371">
      <c r="A371" s="28">
        <v>112.8</v>
      </c>
      <c r="B371" s="3" t="str">
        <f t="shared" si="1"/>
        <v>#REF!</v>
      </c>
    </row>
    <row r="372">
      <c r="A372" s="28">
        <v>114.07</v>
      </c>
      <c r="B372" s="3" t="str">
        <f t="shared" si="1"/>
        <v>#REF!</v>
      </c>
    </row>
    <row r="373">
      <c r="A373" s="28">
        <v>112.0</v>
      </c>
      <c r="B373" s="3" t="str">
        <f t="shared" si="1"/>
        <v>#REF!</v>
      </c>
    </row>
    <row r="374">
      <c r="A374" s="28">
        <v>112.46</v>
      </c>
      <c r="B374" s="3" t="str">
        <f t="shared" si="1"/>
        <v>#REF!</v>
      </c>
    </row>
    <row r="375">
      <c r="A375" s="25">
        <f>+0.04</f>
        <v>0.04</v>
      </c>
      <c r="B375" s="3" t="str">
        <f t="shared" si="1"/>
        <v>#REF!</v>
      </c>
    </row>
    <row r="376">
      <c r="A376" s="25">
        <f>+0.04%</f>
        <v>0.0004</v>
      </c>
      <c r="B376" s="3" t="str">
        <f t="shared" si="1"/>
        <v>#REF!</v>
      </c>
    </row>
    <row r="377">
      <c r="A377" s="26">
        <v>292966.0</v>
      </c>
      <c r="B377" s="3" t="str">
        <f t="shared" si="1"/>
        <v>#REF!</v>
      </c>
    </row>
    <row r="378">
      <c r="A378" s="26">
        <v>324522.0</v>
      </c>
      <c r="B378" s="3" t="str">
        <f t="shared" si="1"/>
        <v>#REF!</v>
      </c>
    </row>
    <row r="379">
      <c r="A379" s="27">
        <v>41806.0</v>
      </c>
      <c r="B379" s="3" t="str">
        <f t="shared" si="1"/>
        <v>#REF!</v>
      </c>
    </row>
    <row r="380">
      <c r="A380" s="28">
        <v>112.73</v>
      </c>
      <c r="B380" s="3" t="str">
        <f t="shared" si="1"/>
        <v>#REF!</v>
      </c>
    </row>
    <row r="381">
      <c r="A381" s="28">
        <v>113.28</v>
      </c>
      <c r="B381" s="3" t="str">
        <f t="shared" si="1"/>
        <v>#REF!</v>
      </c>
    </row>
    <row r="382">
      <c r="A382" s="28">
        <v>112.33</v>
      </c>
      <c r="B382" s="3" t="str">
        <f t="shared" si="1"/>
        <v>#REF!</v>
      </c>
    </row>
    <row r="383">
      <c r="A383" s="28">
        <v>112.94</v>
      </c>
      <c r="B383" s="3" t="str">
        <f t="shared" si="1"/>
        <v>#REF!</v>
      </c>
    </row>
    <row r="384">
      <c r="A384" s="25">
        <f>+0.48</f>
        <v>0.48</v>
      </c>
      <c r="B384" s="3" t="str">
        <f t="shared" si="1"/>
        <v>#REF!</v>
      </c>
    </row>
    <row r="385">
      <c r="A385" s="25">
        <f>+0.43%</f>
        <v>0.0043</v>
      </c>
      <c r="B385" s="3" t="str">
        <f t="shared" si="1"/>
        <v>#REF!</v>
      </c>
    </row>
    <row r="386">
      <c r="A386" s="26">
        <v>175895.0</v>
      </c>
      <c r="B386" s="3" t="str">
        <f t="shared" si="1"/>
        <v>#REF!</v>
      </c>
    </row>
    <row r="387">
      <c r="A387" s="26">
        <v>322103.0</v>
      </c>
      <c r="B387" s="3" t="str">
        <f t="shared" si="1"/>
        <v>#REF!</v>
      </c>
    </row>
    <row r="388">
      <c r="A388" s="27">
        <v>41807.0</v>
      </c>
      <c r="B388" s="3" t="str">
        <f t="shared" si="1"/>
        <v>#REF!</v>
      </c>
    </row>
    <row r="389">
      <c r="A389" s="28">
        <v>112.97</v>
      </c>
      <c r="B389" s="3" t="str">
        <f t="shared" si="1"/>
        <v>#REF!</v>
      </c>
    </row>
    <row r="390">
      <c r="A390" s="28">
        <v>113.8</v>
      </c>
      <c r="B390" s="3" t="str">
        <f t="shared" si="1"/>
        <v>#REF!</v>
      </c>
    </row>
    <row r="391">
      <c r="A391" s="28">
        <v>112.16</v>
      </c>
      <c r="B391" s="3" t="str">
        <f t="shared" si="1"/>
        <v>#REF!</v>
      </c>
    </row>
    <row r="392">
      <c r="A392" s="28">
        <v>113.45</v>
      </c>
      <c r="B392" s="3" t="str">
        <f t="shared" si="1"/>
        <v>#REF!</v>
      </c>
    </row>
    <row r="393">
      <c r="A393" s="25">
        <f>+0.51</f>
        <v>0.51</v>
      </c>
      <c r="B393" s="3" t="str">
        <f t="shared" si="1"/>
        <v>#REF!</v>
      </c>
    </row>
    <row r="394">
      <c r="A394" s="25">
        <f>+0.45%</f>
        <v>0.0045</v>
      </c>
      <c r="B394" s="3" t="str">
        <f t="shared" si="1"/>
        <v>#REF!</v>
      </c>
    </row>
    <row r="395">
      <c r="A395" s="26">
        <v>240515.0</v>
      </c>
      <c r="B395" s="3" t="str">
        <f t="shared" si="1"/>
        <v>#REF!</v>
      </c>
    </row>
    <row r="396">
      <c r="A396" s="26">
        <v>331495.0</v>
      </c>
      <c r="B396" s="3" t="str">
        <f t="shared" si="1"/>
        <v>#REF!</v>
      </c>
    </row>
    <row r="397">
      <c r="A397" s="27">
        <v>41808.0</v>
      </c>
      <c r="B397" s="3" t="str">
        <f t="shared" si="1"/>
        <v>#REF!</v>
      </c>
    </row>
    <row r="398">
      <c r="A398" s="28">
        <v>113.46</v>
      </c>
      <c r="B398" s="3" t="str">
        <f t="shared" si="1"/>
        <v>#REF!</v>
      </c>
    </row>
    <row r="399">
      <c r="A399" s="28">
        <v>114.54</v>
      </c>
      <c r="B399" s="3" t="str">
        <f t="shared" si="1"/>
        <v>#REF!</v>
      </c>
    </row>
    <row r="400">
      <c r="A400" s="28">
        <v>113.05</v>
      </c>
      <c r="B400" s="3" t="str">
        <f t="shared" si="1"/>
        <v>#REF!</v>
      </c>
    </row>
    <row r="401">
      <c r="A401" s="28">
        <v>114.26</v>
      </c>
      <c r="B401" s="3" t="str">
        <f t="shared" si="1"/>
        <v>#REF!</v>
      </c>
    </row>
    <row r="402">
      <c r="A402" s="25">
        <f>+0.81</f>
        <v>0.81</v>
      </c>
      <c r="B402" s="3" t="str">
        <f t="shared" si="1"/>
        <v>#REF!</v>
      </c>
    </row>
    <row r="403">
      <c r="A403" s="25">
        <f>+0.71%</f>
        <v>0.0071</v>
      </c>
      <c r="B403" s="3" t="str">
        <f t="shared" si="1"/>
        <v>#REF!</v>
      </c>
    </row>
    <row r="404">
      <c r="A404" s="26">
        <v>240752.0</v>
      </c>
      <c r="B404" s="3" t="str">
        <f t="shared" si="1"/>
        <v>#REF!</v>
      </c>
    </row>
    <row r="405">
      <c r="A405" s="26">
        <v>332317.0</v>
      </c>
      <c r="B405" s="3" t="str">
        <f t="shared" si="1"/>
        <v>#REF!</v>
      </c>
    </row>
    <row r="406">
      <c r="A406" s="27">
        <v>41809.0</v>
      </c>
      <c r="B406" s="3" t="str">
        <f t="shared" si="1"/>
        <v>#REF!</v>
      </c>
    </row>
    <row r="407">
      <c r="A407" s="28">
        <v>114.22</v>
      </c>
      <c r="B407" s="3" t="str">
        <f t="shared" si="1"/>
        <v>#REF!</v>
      </c>
    </row>
    <row r="408">
      <c r="A408" s="28">
        <v>115.71</v>
      </c>
      <c r="B408" s="3" t="str">
        <f t="shared" si="1"/>
        <v>#REF!</v>
      </c>
    </row>
    <row r="409">
      <c r="A409" s="28">
        <v>114.15</v>
      </c>
      <c r="B409" s="3" t="str">
        <f t="shared" si="1"/>
        <v>#REF!</v>
      </c>
    </row>
    <row r="410">
      <c r="A410" s="28">
        <v>115.06</v>
      </c>
      <c r="B410" s="3" t="str">
        <f t="shared" si="1"/>
        <v>#REF!</v>
      </c>
    </row>
    <row r="411">
      <c r="A411" s="25">
        <f>+0.8</f>
        <v>0.8</v>
      </c>
      <c r="B411" s="3" t="str">
        <f t="shared" si="1"/>
        <v>#REF!</v>
      </c>
    </row>
    <row r="412">
      <c r="A412" s="25">
        <f>+0.7%</f>
        <v>0.007</v>
      </c>
      <c r="B412" s="3" t="str">
        <f t="shared" si="1"/>
        <v>#REF!</v>
      </c>
    </row>
    <row r="413">
      <c r="A413" s="26">
        <v>250241.0</v>
      </c>
      <c r="B413" s="3" t="str">
        <f t="shared" si="1"/>
        <v>#REF!</v>
      </c>
    </row>
    <row r="414">
      <c r="A414" s="26">
        <v>334469.0</v>
      </c>
      <c r="B414" s="3" t="str">
        <f t="shared" si="1"/>
        <v>#REF!</v>
      </c>
    </row>
    <row r="415">
      <c r="A415" s="27">
        <v>41810.0</v>
      </c>
      <c r="B415" s="3" t="str">
        <f t="shared" si="1"/>
        <v>#REF!</v>
      </c>
    </row>
    <row r="416">
      <c r="A416" s="28">
        <v>114.92</v>
      </c>
      <c r="B416" s="3" t="str">
        <f t="shared" si="1"/>
        <v>#REF!</v>
      </c>
    </row>
    <row r="417">
      <c r="A417" s="28">
        <v>115.11</v>
      </c>
      <c r="B417" s="3" t="str">
        <f t="shared" si="1"/>
        <v>#REF!</v>
      </c>
    </row>
    <row r="418">
      <c r="A418" s="28">
        <v>114.43</v>
      </c>
      <c r="B418" s="3" t="str">
        <f t="shared" si="1"/>
        <v>#REF!</v>
      </c>
    </row>
    <row r="419">
      <c r="A419" s="28">
        <v>114.81</v>
      </c>
      <c r="B419" s="3" t="str">
        <f t="shared" si="1"/>
        <v>#REF!</v>
      </c>
    </row>
    <row r="420">
      <c r="A420" s="21">
        <v>-0.25</v>
      </c>
      <c r="B420" s="3" t="str">
        <f t="shared" si="1"/>
        <v>#REF!</v>
      </c>
    </row>
    <row r="421">
      <c r="A421" s="22">
        <v>-0.0022</v>
      </c>
      <c r="B421" s="3" t="str">
        <f t="shared" si="1"/>
        <v>#REF!</v>
      </c>
    </row>
    <row r="422">
      <c r="A422" s="24">
        <v>198840.0</v>
      </c>
      <c r="B422" s="3" t="str">
        <f t="shared" si="1"/>
        <v>#REF!</v>
      </c>
    </row>
    <row r="423">
      <c r="A423" s="24">
        <v>334780.0</v>
      </c>
      <c r="B423" s="3" t="str">
        <f t="shared" si="1"/>
        <v>#REF!</v>
      </c>
    </row>
    <row r="424">
      <c r="A424" s="23">
        <v>41813.0</v>
      </c>
      <c r="B424" s="3" t="str">
        <f t="shared" si="1"/>
        <v>#REF!</v>
      </c>
    </row>
    <row r="425">
      <c r="A425" s="21">
        <v>114.99</v>
      </c>
      <c r="B425" s="3" t="str">
        <f t="shared" si="1"/>
        <v>#REF!</v>
      </c>
    </row>
    <row r="426">
      <c r="A426" s="21">
        <v>115.66</v>
      </c>
      <c r="B426" s="3" t="str">
        <f t="shared" si="1"/>
        <v>#REF!</v>
      </c>
    </row>
    <row r="427">
      <c r="A427" s="21">
        <v>113.86</v>
      </c>
      <c r="B427" s="3" t="str">
        <f t="shared" si="1"/>
        <v>#REF!</v>
      </c>
    </row>
    <row r="428">
      <c r="A428" s="21">
        <v>114.12</v>
      </c>
      <c r="B428" s="3" t="str">
        <f t="shared" si="1"/>
        <v>#REF!</v>
      </c>
    </row>
    <row r="429">
      <c r="A429" s="21">
        <v>-0.69</v>
      </c>
      <c r="B429" s="3" t="str">
        <f t="shared" si="1"/>
        <v>#REF!</v>
      </c>
    </row>
    <row r="430">
      <c r="A430" s="22">
        <v>-0.006</v>
      </c>
      <c r="B430" s="3" t="str">
        <f t="shared" si="1"/>
        <v>#REF!</v>
      </c>
    </row>
    <row r="431">
      <c r="A431" s="24">
        <v>220720.0</v>
      </c>
      <c r="B431" s="3" t="str">
        <f t="shared" si="1"/>
        <v>#REF!</v>
      </c>
    </row>
    <row r="432">
      <c r="A432" s="24">
        <v>320633.0</v>
      </c>
      <c r="B432" s="3" t="str">
        <f t="shared" si="1"/>
        <v>#REF!</v>
      </c>
    </row>
    <row r="433">
      <c r="A433" s="23">
        <v>41814.0</v>
      </c>
      <c r="B433" s="3" t="str">
        <f t="shared" si="1"/>
        <v>#REF!</v>
      </c>
    </row>
    <row r="434">
      <c r="A434" s="21">
        <v>113.9</v>
      </c>
      <c r="B434" s="3" t="str">
        <f t="shared" si="1"/>
        <v>#REF!</v>
      </c>
    </row>
    <row r="435">
      <c r="A435" s="21">
        <v>114.83</v>
      </c>
      <c r="B435" s="3" t="str">
        <f t="shared" si="1"/>
        <v>#REF!</v>
      </c>
    </row>
    <row r="436">
      <c r="A436" s="21">
        <v>113.55</v>
      </c>
      <c r="B436" s="3" t="str">
        <f t="shared" si="1"/>
        <v>#REF!</v>
      </c>
    </row>
    <row r="437">
      <c r="A437" s="21">
        <v>114.46</v>
      </c>
      <c r="B437" s="3" t="str">
        <f t="shared" si="1"/>
        <v>#REF!</v>
      </c>
    </row>
    <row r="438">
      <c r="A438" s="25">
        <f>+0.34</f>
        <v>0.34</v>
      </c>
      <c r="B438" s="3" t="str">
        <f t="shared" si="1"/>
        <v>#REF!</v>
      </c>
    </row>
    <row r="439">
      <c r="A439" s="25">
        <f>+0.3%</f>
        <v>0.003</v>
      </c>
      <c r="B439" s="3" t="str">
        <f t="shared" si="1"/>
        <v>#REF!</v>
      </c>
    </row>
    <row r="440">
      <c r="A440" s="26">
        <v>230490.0</v>
      </c>
      <c r="B440" s="3" t="str">
        <f t="shared" si="1"/>
        <v>#REF!</v>
      </c>
    </row>
    <row r="441">
      <c r="A441" s="26">
        <v>319708.0</v>
      </c>
      <c r="B441" s="3" t="str">
        <f t="shared" si="1"/>
        <v>#REF!</v>
      </c>
    </row>
    <row r="442">
      <c r="A442" s="27">
        <v>41815.0</v>
      </c>
      <c r="B442" s="3" t="str">
        <f t="shared" si="1"/>
        <v>#REF!</v>
      </c>
    </row>
    <row r="443">
      <c r="A443" s="28">
        <v>114.31</v>
      </c>
      <c r="B443" s="3" t="str">
        <f t="shared" si="1"/>
        <v>#REF!</v>
      </c>
    </row>
    <row r="444">
      <c r="A444" s="28">
        <v>114.65</v>
      </c>
      <c r="B444" s="3" t="str">
        <f t="shared" si="1"/>
        <v>#REF!</v>
      </c>
    </row>
    <row r="445">
      <c r="A445" s="28">
        <v>113.23</v>
      </c>
      <c r="B445" s="3" t="str">
        <f t="shared" si="1"/>
        <v>#REF!</v>
      </c>
    </row>
    <row r="446">
      <c r="A446" s="28">
        <v>114.0</v>
      </c>
      <c r="B446" s="3" t="str">
        <f t="shared" si="1"/>
        <v>#REF!</v>
      </c>
    </row>
    <row r="447">
      <c r="A447" s="21">
        <v>-0.46</v>
      </c>
      <c r="B447" s="3" t="str">
        <f t="shared" si="1"/>
        <v>#REF!</v>
      </c>
    </row>
    <row r="448">
      <c r="A448" s="22">
        <v>-0.004</v>
      </c>
      <c r="B448" s="3" t="str">
        <f t="shared" si="1"/>
        <v>#REF!</v>
      </c>
    </row>
    <row r="449">
      <c r="A449" s="24">
        <v>211906.0</v>
      </c>
      <c r="B449" s="3" t="str">
        <f t="shared" si="1"/>
        <v>#REF!</v>
      </c>
    </row>
    <row r="450">
      <c r="A450" s="24">
        <v>308363.0</v>
      </c>
      <c r="B450" s="3" t="str">
        <f t="shared" si="1"/>
        <v>#REF!</v>
      </c>
    </row>
    <row r="451">
      <c r="A451" s="23">
        <v>41816.0</v>
      </c>
      <c r="B451" s="3" t="str">
        <f t="shared" si="1"/>
        <v>#REF!</v>
      </c>
    </row>
    <row r="452">
      <c r="A452" s="21">
        <v>114.24</v>
      </c>
      <c r="B452" s="3" t="str">
        <f t="shared" si="1"/>
        <v>#REF!</v>
      </c>
    </row>
    <row r="453">
      <c r="A453" s="21">
        <v>114.29</v>
      </c>
      <c r="B453" s="3" t="str">
        <f t="shared" si="1"/>
        <v>#REF!</v>
      </c>
    </row>
    <row r="454">
      <c r="A454" s="21">
        <v>113.0</v>
      </c>
      <c r="B454" s="3" t="str">
        <f t="shared" si="1"/>
        <v>#REF!</v>
      </c>
    </row>
    <row r="455">
      <c r="A455" s="21">
        <v>113.21</v>
      </c>
      <c r="B455" s="3" t="str">
        <f t="shared" si="1"/>
        <v>#REF!</v>
      </c>
    </row>
    <row r="456">
      <c r="A456" s="21">
        <v>-0.79</v>
      </c>
      <c r="B456" s="3" t="str">
        <f t="shared" si="1"/>
        <v>#REF!</v>
      </c>
    </row>
    <row r="457">
      <c r="A457" s="22">
        <v>-0.0069</v>
      </c>
      <c r="B457" s="3" t="str">
        <f t="shared" si="1"/>
        <v>#REF!</v>
      </c>
    </row>
    <row r="458">
      <c r="A458" s="24">
        <v>180862.0</v>
      </c>
      <c r="B458" s="3" t="str">
        <f t="shared" si="1"/>
        <v>#REF!</v>
      </c>
    </row>
    <row r="459">
      <c r="A459" s="24">
        <v>307287.0</v>
      </c>
      <c r="B459" s="3" t="str">
        <f t="shared" si="1"/>
        <v>#REF!</v>
      </c>
    </row>
    <row r="460">
      <c r="A460" s="23">
        <v>41817.0</v>
      </c>
      <c r="B460" s="3" t="str">
        <f t="shared" si="1"/>
        <v>#REF!</v>
      </c>
    </row>
    <row r="461">
      <c r="A461" s="21">
        <v>113.07</v>
      </c>
      <c r="B461" s="3" t="str">
        <f t="shared" si="1"/>
        <v>#REF!</v>
      </c>
    </row>
    <row r="462">
      <c r="A462" s="21">
        <v>113.71</v>
      </c>
      <c r="B462" s="3" t="str">
        <f t="shared" si="1"/>
        <v>#REF!</v>
      </c>
    </row>
    <row r="463">
      <c r="A463" s="21">
        <v>112.9</v>
      </c>
      <c r="B463" s="3" t="str">
        <f t="shared" si="1"/>
        <v>#REF!</v>
      </c>
    </row>
    <row r="464">
      <c r="A464" s="21">
        <v>113.3</v>
      </c>
      <c r="B464" s="3" t="str">
        <f t="shared" si="1"/>
        <v>#REF!</v>
      </c>
    </row>
    <row r="465">
      <c r="A465" s="25">
        <f>+0.09</f>
        <v>0.09</v>
      </c>
      <c r="B465" s="3" t="str">
        <f t="shared" si="1"/>
        <v>#REF!</v>
      </c>
    </row>
    <row r="466">
      <c r="A466" s="25">
        <f>+0.08%</f>
        <v>0.0008</v>
      </c>
      <c r="B466" s="3" t="str">
        <f t="shared" si="1"/>
        <v>#REF!</v>
      </c>
    </row>
    <row r="467">
      <c r="A467" s="26">
        <v>135705.0</v>
      </c>
      <c r="B467" s="3" t="str">
        <f t="shared" si="1"/>
        <v>#REF!</v>
      </c>
    </row>
    <row r="468">
      <c r="A468" s="26">
        <v>304428.0</v>
      </c>
      <c r="B468" s="3" t="str">
        <f t="shared" si="1"/>
        <v>#REF!</v>
      </c>
    </row>
    <row r="469">
      <c r="A469" s="27">
        <v>41820.0</v>
      </c>
      <c r="B469" s="3" t="str">
        <f t="shared" si="1"/>
        <v>#REF!</v>
      </c>
    </row>
    <row r="470">
      <c r="A470" s="28">
        <v>113.3</v>
      </c>
      <c r="B470" s="3" t="str">
        <f t="shared" si="1"/>
        <v>#REF!</v>
      </c>
    </row>
    <row r="471">
      <c r="A471" s="28">
        <v>113.3</v>
      </c>
      <c r="B471" s="3" t="str">
        <f t="shared" si="1"/>
        <v>#REF!</v>
      </c>
    </row>
    <row r="472">
      <c r="A472" s="28">
        <v>112.16</v>
      </c>
      <c r="B472" s="3" t="str">
        <f t="shared" si="1"/>
        <v>#REF!</v>
      </c>
    </row>
    <row r="473">
      <c r="A473" s="28">
        <v>112.36</v>
      </c>
      <c r="B473" s="3" t="str">
        <f t="shared" si="1"/>
        <v>#REF!</v>
      </c>
    </row>
    <row r="474">
      <c r="A474" s="21">
        <v>-0.94</v>
      </c>
      <c r="B474" s="3" t="str">
        <f t="shared" si="1"/>
        <v>#REF!</v>
      </c>
    </row>
    <row r="475">
      <c r="A475" s="22">
        <v>-0.0083</v>
      </c>
      <c r="B475" s="3" t="str">
        <f t="shared" si="1"/>
        <v>#REF!</v>
      </c>
    </row>
    <row r="476">
      <c r="A476" s="24">
        <v>221843.0</v>
      </c>
      <c r="B476" s="3" t="str">
        <f t="shared" si="1"/>
        <v>#REF!</v>
      </c>
    </row>
    <row r="477">
      <c r="A477" s="24">
        <v>287663.0</v>
      </c>
      <c r="B477" s="3" t="str">
        <f t="shared" si="1"/>
        <v>#REF!</v>
      </c>
    </row>
    <row r="478">
      <c r="A478" s="23">
        <v>41821.0</v>
      </c>
      <c r="B478" s="3" t="str">
        <f t="shared" si="1"/>
        <v>#REF!</v>
      </c>
    </row>
    <row r="479">
      <c r="A479" s="21">
        <v>112.5</v>
      </c>
      <c r="B479" s="3" t="str">
        <f t="shared" si="1"/>
        <v>#REF!</v>
      </c>
    </row>
    <row r="480">
      <c r="A480" s="21">
        <v>112.83</v>
      </c>
      <c r="B480" s="3" t="str">
        <f t="shared" si="1"/>
        <v>#REF!</v>
      </c>
    </row>
    <row r="481">
      <c r="A481" s="21">
        <v>111.85</v>
      </c>
      <c r="B481" s="3" t="str">
        <f t="shared" si="1"/>
        <v>#REF!</v>
      </c>
    </row>
    <row r="482">
      <c r="A482" s="21">
        <v>112.29</v>
      </c>
      <c r="B482" s="3" t="str">
        <f t="shared" si="1"/>
        <v>#REF!</v>
      </c>
    </row>
    <row r="483">
      <c r="A483" s="21">
        <v>-0.07</v>
      </c>
      <c r="B483" s="3" t="str">
        <f t="shared" si="1"/>
        <v>#REF!</v>
      </c>
    </row>
    <row r="484">
      <c r="A484" s="22">
        <v>-6.0E-4</v>
      </c>
      <c r="B484" s="3" t="str">
        <f t="shared" si="1"/>
        <v>#REF!</v>
      </c>
    </row>
    <row r="485">
      <c r="A485" s="24">
        <v>229188.0</v>
      </c>
      <c r="B485" s="3" t="str">
        <f t="shared" si="1"/>
        <v>#REF!</v>
      </c>
    </row>
    <row r="486">
      <c r="A486" s="24">
        <v>254518.0</v>
      </c>
      <c r="B486" s="3" t="str">
        <f t="shared" si="1"/>
        <v>#REF!</v>
      </c>
    </row>
    <row r="487">
      <c r="A487" s="23">
        <v>41822.0</v>
      </c>
      <c r="B487" s="3" t="str">
        <f t="shared" si="1"/>
        <v>#REF!</v>
      </c>
    </row>
    <row r="488">
      <c r="A488" s="21">
        <v>112.19</v>
      </c>
      <c r="B488" s="3" t="str">
        <f t="shared" si="1"/>
        <v>#REF!</v>
      </c>
    </row>
    <row r="489">
      <c r="A489" s="21">
        <v>112.42</v>
      </c>
      <c r="B489" s="3" t="str">
        <f t="shared" si="1"/>
        <v>#REF!</v>
      </c>
    </row>
    <row r="490">
      <c r="A490" s="21">
        <v>110.92</v>
      </c>
      <c r="B490" s="3" t="str">
        <f t="shared" si="1"/>
        <v>#REF!</v>
      </c>
    </row>
    <row r="491">
      <c r="A491" s="21">
        <v>111.24</v>
      </c>
      <c r="B491" s="3" t="str">
        <f t="shared" si="1"/>
        <v>#REF!</v>
      </c>
    </row>
    <row r="492">
      <c r="A492" s="21">
        <v>-1.05</v>
      </c>
      <c r="B492" s="3" t="str">
        <f t="shared" si="1"/>
        <v>#REF!</v>
      </c>
    </row>
    <row r="493">
      <c r="A493" s="22">
        <v>-0.0094</v>
      </c>
      <c r="B493" s="3" t="str">
        <f t="shared" si="1"/>
        <v>#REF!</v>
      </c>
    </row>
    <row r="494">
      <c r="A494" s="24">
        <v>269764.0</v>
      </c>
      <c r="B494" s="3" t="str">
        <f t="shared" si="1"/>
        <v>#REF!</v>
      </c>
    </row>
    <row r="495">
      <c r="A495" s="24">
        <v>234756.0</v>
      </c>
      <c r="B495" s="3" t="str">
        <f t="shared" si="1"/>
        <v>#REF!</v>
      </c>
    </row>
    <row r="496">
      <c r="A496" s="23">
        <v>41823.0</v>
      </c>
      <c r="B496" s="3" t="str">
        <f t="shared" si="1"/>
        <v>#REF!</v>
      </c>
    </row>
    <row r="497">
      <c r="A497" s="21">
        <v>111.0</v>
      </c>
      <c r="B497" s="3" t="str">
        <f t="shared" si="1"/>
        <v>#REF!</v>
      </c>
    </row>
    <row r="498">
      <c r="A498" s="21">
        <v>111.17</v>
      </c>
      <c r="B498" s="3" t="str">
        <f t="shared" si="1"/>
        <v>#REF!</v>
      </c>
    </row>
    <row r="499">
      <c r="A499" s="21">
        <v>110.53</v>
      </c>
      <c r="B499" s="3" t="str">
        <f t="shared" si="1"/>
        <v>#REF!</v>
      </c>
    </row>
    <row r="500">
      <c r="A500" s="21">
        <v>111.0</v>
      </c>
      <c r="B500" s="3" t="str">
        <f t="shared" si="1"/>
        <v>#REF!</v>
      </c>
    </row>
    <row r="501">
      <c r="A501" s="21">
        <v>-0.24</v>
      </c>
      <c r="B501" s="3" t="str">
        <f t="shared" si="1"/>
        <v>#REF!</v>
      </c>
    </row>
    <row r="502">
      <c r="A502" s="22">
        <v>-0.0022</v>
      </c>
      <c r="B502" s="3" t="str">
        <f t="shared" si="1"/>
        <v>#REF!</v>
      </c>
    </row>
    <row r="503">
      <c r="A503" s="24">
        <v>218983.0</v>
      </c>
      <c r="B503" s="3" t="str">
        <f t="shared" si="1"/>
        <v>#REF!</v>
      </c>
    </row>
    <row r="504">
      <c r="A504" s="24">
        <v>224000.0</v>
      </c>
      <c r="B504" s="3" t="str">
        <f t="shared" si="1"/>
        <v>#REF!</v>
      </c>
    </row>
    <row r="505">
      <c r="A505" s="23">
        <v>41824.0</v>
      </c>
      <c r="B505" s="3" t="str">
        <f t="shared" si="1"/>
        <v>#REF!</v>
      </c>
    </row>
    <row r="506">
      <c r="A506" s="21">
        <v>111.05</v>
      </c>
      <c r="B506" s="3" t="str">
        <f t="shared" si="1"/>
        <v>#REF!</v>
      </c>
    </row>
    <row r="507">
      <c r="A507" s="21">
        <v>111.29</v>
      </c>
      <c r="B507" s="3" t="str">
        <f t="shared" si="1"/>
        <v>#REF!</v>
      </c>
    </row>
    <row r="508">
      <c r="A508" s="21">
        <v>110.56</v>
      </c>
      <c r="B508" s="3" t="str">
        <f t="shared" si="1"/>
        <v>#REF!</v>
      </c>
    </row>
    <row r="509">
      <c r="A509" s="21">
        <v>110.64</v>
      </c>
      <c r="B509" s="3" t="str">
        <f t="shared" si="1"/>
        <v>#REF!</v>
      </c>
    </row>
    <row r="510">
      <c r="A510" s="21">
        <v>-0.36</v>
      </c>
      <c r="B510" s="3" t="str">
        <f t="shared" si="1"/>
        <v>#REF!</v>
      </c>
    </row>
    <row r="511">
      <c r="A511" s="22">
        <v>-0.0032</v>
      </c>
      <c r="B511" s="3" t="str">
        <f t="shared" si="1"/>
        <v>#REF!</v>
      </c>
    </row>
    <row r="512">
      <c r="A512" s="24">
        <v>71846.0</v>
      </c>
      <c r="B512" s="3" t="str">
        <f t="shared" si="1"/>
        <v>#REF!</v>
      </c>
    </row>
    <row r="513">
      <c r="A513" s="24">
        <v>210042.0</v>
      </c>
      <c r="B513" s="3" t="str">
        <f t="shared" si="1"/>
        <v>#REF!</v>
      </c>
    </row>
    <row r="514">
      <c r="A514" s="23">
        <v>41827.0</v>
      </c>
      <c r="B514" s="3" t="str">
        <f t="shared" si="1"/>
        <v>#REF!</v>
      </c>
    </row>
    <row r="515">
      <c r="A515" s="21">
        <v>110.65</v>
      </c>
      <c r="B515" s="3" t="str">
        <f t="shared" si="1"/>
        <v>#REF!</v>
      </c>
    </row>
    <row r="516">
      <c r="A516" s="21">
        <v>110.92</v>
      </c>
      <c r="B516" s="3" t="str">
        <f t="shared" si="1"/>
        <v>#REF!</v>
      </c>
    </row>
    <row r="517">
      <c r="A517" s="21">
        <v>109.88</v>
      </c>
      <c r="B517" s="3" t="str">
        <f t="shared" si="1"/>
        <v>#REF!</v>
      </c>
    </row>
    <row r="518">
      <c r="A518" s="21">
        <v>110.24</v>
      </c>
      <c r="B518" s="3" t="str">
        <f t="shared" si="1"/>
        <v>#REF!</v>
      </c>
    </row>
    <row r="519">
      <c r="A519" s="21">
        <v>-0.4</v>
      </c>
      <c r="B519" s="3" t="str">
        <f t="shared" si="1"/>
        <v>#REF!</v>
      </c>
    </row>
    <row r="520">
      <c r="A520" s="22">
        <v>-0.0036</v>
      </c>
      <c r="B520" s="3" t="str">
        <f t="shared" si="1"/>
        <v>#REF!</v>
      </c>
    </row>
    <row r="521">
      <c r="A521" s="24">
        <v>152507.0</v>
      </c>
      <c r="B521" s="3" t="str">
        <f t="shared" si="1"/>
        <v>#REF!</v>
      </c>
    </row>
    <row r="522">
      <c r="A522" s="24">
        <v>186283.0</v>
      </c>
      <c r="B522" s="3" t="str">
        <f t="shared" si="1"/>
        <v>#REF!</v>
      </c>
    </row>
    <row r="523">
      <c r="A523" s="23">
        <v>41828.0</v>
      </c>
      <c r="B523" s="3" t="str">
        <f t="shared" si="1"/>
        <v>#REF!</v>
      </c>
    </row>
    <row r="524">
      <c r="A524" s="21">
        <v>110.0</v>
      </c>
      <c r="B524" s="3" t="str">
        <f t="shared" si="1"/>
        <v>#REF!</v>
      </c>
    </row>
    <row r="525">
      <c r="A525" s="21">
        <v>110.16</v>
      </c>
      <c r="B525" s="3" t="str">
        <f t="shared" si="1"/>
        <v>#REF!</v>
      </c>
    </row>
    <row r="526">
      <c r="A526" s="21">
        <v>108.69</v>
      </c>
      <c r="B526" s="3" t="str">
        <f t="shared" si="1"/>
        <v>#REF!</v>
      </c>
    </row>
    <row r="527">
      <c r="A527" s="21">
        <v>108.94</v>
      </c>
      <c r="B527" s="3" t="str">
        <f t="shared" si="1"/>
        <v>#REF!</v>
      </c>
    </row>
    <row r="528">
      <c r="A528" s="21">
        <v>-1.3</v>
      </c>
      <c r="B528" s="3" t="str">
        <f t="shared" si="1"/>
        <v>#REF!</v>
      </c>
    </row>
    <row r="529">
      <c r="A529" s="22">
        <v>-0.0118</v>
      </c>
      <c r="B529" s="3" t="str">
        <f t="shared" si="1"/>
        <v>#REF!</v>
      </c>
    </row>
    <row r="530">
      <c r="A530" s="24">
        <v>232726.0</v>
      </c>
      <c r="B530" s="3" t="str">
        <f t="shared" si="1"/>
        <v>#REF!</v>
      </c>
    </row>
    <row r="531">
      <c r="A531" s="24">
        <v>156278.0</v>
      </c>
      <c r="B531" s="3" t="str">
        <f t="shared" si="1"/>
        <v>#REF!</v>
      </c>
    </row>
    <row r="532">
      <c r="A532" s="23">
        <v>41829.0</v>
      </c>
      <c r="B532" s="3" t="str">
        <f t="shared" si="1"/>
        <v>#REF!</v>
      </c>
    </row>
    <row r="533">
      <c r="A533" s="21">
        <v>108.97</v>
      </c>
      <c r="B533" s="3" t="str">
        <f t="shared" si="1"/>
        <v>#REF!</v>
      </c>
    </row>
    <row r="534">
      <c r="A534" s="21">
        <v>109.0</v>
      </c>
      <c r="B534" s="3" t="str">
        <f t="shared" si="1"/>
        <v>#REF!</v>
      </c>
    </row>
    <row r="535">
      <c r="A535" s="21">
        <v>108.12</v>
      </c>
      <c r="B535" s="3" t="str">
        <f t="shared" si="1"/>
        <v>#REF!</v>
      </c>
    </row>
    <row r="536">
      <c r="A536" s="21">
        <v>108.28</v>
      </c>
      <c r="B536" s="3" t="str">
        <f t="shared" si="1"/>
        <v>#REF!</v>
      </c>
    </row>
    <row r="537">
      <c r="A537" s="21">
        <v>-0.66</v>
      </c>
      <c r="B537" s="3" t="str">
        <f t="shared" si="1"/>
        <v>#REF!</v>
      </c>
    </row>
    <row r="538">
      <c r="A538" s="22">
        <v>-0.0061</v>
      </c>
      <c r="B538" s="3" t="str">
        <f t="shared" si="1"/>
        <v>#REF!</v>
      </c>
    </row>
    <row r="539">
      <c r="A539" s="24">
        <v>173181.0</v>
      </c>
      <c r="B539" s="3" t="str">
        <f t="shared" si="1"/>
        <v>#REF!</v>
      </c>
    </row>
    <row r="540">
      <c r="A540" s="24">
        <v>134834.0</v>
      </c>
      <c r="B540" s="3" t="str">
        <f t="shared" si="1"/>
        <v>#REF!</v>
      </c>
    </row>
    <row r="541">
      <c r="A541" s="23">
        <v>41830.0</v>
      </c>
      <c r="B541" s="3" t="str">
        <f t="shared" si="1"/>
        <v>#REF!</v>
      </c>
    </row>
    <row r="542">
      <c r="A542" s="21">
        <v>108.15</v>
      </c>
      <c r="B542" s="3" t="str">
        <f t="shared" si="1"/>
        <v>#REF!</v>
      </c>
    </row>
    <row r="543">
      <c r="A543" s="21">
        <v>108.88</v>
      </c>
      <c r="B543" s="3" t="str">
        <f t="shared" si="1"/>
        <v>#REF!</v>
      </c>
    </row>
    <row r="544">
      <c r="A544" s="21">
        <v>107.76</v>
      </c>
      <c r="B544" s="3" t="str">
        <f t="shared" si="1"/>
        <v>#REF!</v>
      </c>
    </row>
    <row r="545">
      <c r="A545" s="21">
        <v>108.67</v>
      </c>
      <c r="B545" s="3" t="str">
        <f t="shared" si="1"/>
        <v>#REF!</v>
      </c>
    </row>
    <row r="546">
      <c r="A546" s="25">
        <f>+0.39</f>
        <v>0.39</v>
      </c>
      <c r="B546" s="3" t="str">
        <f t="shared" si="1"/>
        <v>#REF!</v>
      </c>
    </row>
    <row r="547">
      <c r="A547" s="25">
        <f>+0.36%</f>
        <v>0.0036</v>
      </c>
      <c r="B547" s="3" t="str">
        <f t="shared" si="1"/>
        <v>#REF!</v>
      </c>
    </row>
    <row r="548">
      <c r="A548" s="26">
        <v>152467.0</v>
      </c>
      <c r="B548" s="3" t="str">
        <f t="shared" si="1"/>
        <v>#REF!</v>
      </c>
    </row>
    <row r="549">
      <c r="A549" s="26">
        <v>114461.0</v>
      </c>
      <c r="B549" s="3" t="str">
        <f t="shared" si="1"/>
        <v>#REF!</v>
      </c>
    </row>
    <row r="550">
      <c r="A550" s="27">
        <v>41831.0</v>
      </c>
      <c r="B550" s="3" t="str">
        <f t="shared" si="1"/>
        <v>#REF!</v>
      </c>
    </row>
    <row r="551">
      <c r="A551" s="28">
        <v>108.58</v>
      </c>
      <c r="B551" s="3" t="str">
        <f t="shared" si="1"/>
        <v>#REF!</v>
      </c>
    </row>
    <row r="552">
      <c r="A552" s="28">
        <v>108.74</v>
      </c>
      <c r="B552" s="3" t="str">
        <f t="shared" si="1"/>
        <v>#REF!</v>
      </c>
    </row>
    <row r="553">
      <c r="A553" s="28">
        <v>106.27</v>
      </c>
      <c r="B553" s="3" t="str">
        <f t="shared" si="1"/>
        <v>#REF!</v>
      </c>
    </row>
    <row r="554">
      <c r="A554" s="28">
        <v>106.66</v>
      </c>
      <c r="B554" s="3" t="str">
        <f t="shared" si="1"/>
        <v>#REF!</v>
      </c>
    </row>
    <row r="555">
      <c r="A555" s="21">
        <v>-2.01</v>
      </c>
      <c r="B555" s="3" t="str">
        <f t="shared" si="1"/>
        <v>#REF!</v>
      </c>
    </row>
    <row r="556">
      <c r="A556" s="22">
        <v>-0.0185</v>
      </c>
      <c r="B556" s="3" t="str">
        <f t="shared" si="1"/>
        <v>#REF!</v>
      </c>
    </row>
    <row r="557">
      <c r="A557" s="24">
        <v>171039.0</v>
      </c>
      <c r="B557" s="3" t="str">
        <f t="shared" si="1"/>
        <v>#REF!</v>
      </c>
    </row>
    <row r="558">
      <c r="A558" s="24">
        <v>86034.0</v>
      </c>
      <c r="B558" s="3" t="str">
        <f t="shared" si="1"/>
        <v>#REF!</v>
      </c>
    </row>
    <row r="559">
      <c r="A559" s="23">
        <v>41834.0</v>
      </c>
      <c r="B559" s="3" t="str">
        <f t="shared" si="1"/>
        <v>#REF!</v>
      </c>
    </row>
    <row r="560">
      <c r="A560" s="21">
        <v>106.42</v>
      </c>
      <c r="B560" s="3" t="str">
        <f t="shared" si="1"/>
        <v>#REF!</v>
      </c>
    </row>
    <row r="561">
      <c r="A561" s="21">
        <v>107.5</v>
      </c>
      <c r="B561" s="3" t="str">
        <f t="shared" si="1"/>
        <v>#REF!</v>
      </c>
    </row>
    <row r="562">
      <c r="A562" s="21">
        <v>106.21</v>
      </c>
      <c r="B562" s="3" t="str">
        <f t="shared" si="1"/>
        <v>#REF!</v>
      </c>
    </row>
    <row r="563">
      <c r="A563" s="21">
        <v>106.98</v>
      </c>
      <c r="B563" s="3" t="str">
        <f t="shared" si="1"/>
        <v>#REF!</v>
      </c>
    </row>
    <row r="564">
      <c r="A564" s="25">
        <f>+0.32</f>
        <v>0.32</v>
      </c>
      <c r="B564" s="3" t="str">
        <f t="shared" si="1"/>
        <v>#REF!</v>
      </c>
    </row>
    <row r="565">
      <c r="A565" s="25">
        <f>+0.3%</f>
        <v>0.003</v>
      </c>
      <c r="B565" s="3" t="str">
        <f t="shared" si="1"/>
        <v>#REF!</v>
      </c>
    </row>
    <row r="566">
      <c r="A566" s="26">
        <v>99201.0</v>
      </c>
      <c r="B566" s="3" t="str">
        <f t="shared" si="1"/>
        <v>#REF!</v>
      </c>
    </row>
    <row r="567">
      <c r="A567" s="26">
        <v>59596.0</v>
      </c>
      <c r="B567" s="3" t="str">
        <f t="shared" si="1"/>
        <v>#REF!</v>
      </c>
    </row>
    <row r="568">
      <c r="A568" s="27">
        <v>41835.0</v>
      </c>
      <c r="B568" s="3" t="str">
        <f t="shared" si="1"/>
        <v>#REF!</v>
      </c>
    </row>
    <row r="569">
      <c r="A569" s="28">
        <v>106.81</v>
      </c>
      <c r="B569" s="3" t="str">
        <f t="shared" si="1"/>
        <v>#REF!</v>
      </c>
    </row>
    <row r="570">
      <c r="A570" s="28">
        <v>106.9</v>
      </c>
      <c r="B570" s="3" t="str">
        <f t="shared" si="1"/>
        <v>#REF!</v>
      </c>
    </row>
    <row r="571">
      <c r="A571" s="28">
        <v>104.39</v>
      </c>
      <c r="B571" s="3" t="str">
        <f t="shared" si="1"/>
        <v>#REF!</v>
      </c>
    </row>
    <row r="572">
      <c r="A572" s="28">
        <v>106.02</v>
      </c>
      <c r="B572" s="3" t="str">
        <f t="shared" si="1"/>
        <v>#REF!</v>
      </c>
    </row>
    <row r="573">
      <c r="A573" s="21">
        <v>-0.96</v>
      </c>
      <c r="B573" s="3" t="str">
        <f t="shared" si="1"/>
        <v>#REF!</v>
      </c>
    </row>
    <row r="574">
      <c r="A574" s="22">
        <v>-0.009</v>
      </c>
      <c r="B574" s="3" t="str">
        <f t="shared" si="1"/>
        <v>#REF!</v>
      </c>
    </row>
    <row r="575">
      <c r="A575" s="24">
        <v>63860.0</v>
      </c>
      <c r="B575" s="3" t="str">
        <f t="shared" si="1"/>
        <v>#REF!</v>
      </c>
    </row>
    <row r="576">
      <c r="A576" s="24">
        <v>32764.0</v>
      </c>
      <c r="B576" s="3" t="str">
        <f t="shared" si="1"/>
        <v>#REF!</v>
      </c>
    </row>
    <row r="577">
      <c r="A577" s="7">
        <v>41836.0</v>
      </c>
      <c r="B577" s="3" t="str">
        <f t="shared" si="1"/>
        <v>#REF!</v>
      </c>
    </row>
    <row r="578">
      <c r="A578" s="8">
        <v>105.9</v>
      </c>
      <c r="B578" s="3" t="str">
        <f t="shared" si="1"/>
        <v>#REF!</v>
      </c>
    </row>
    <row r="579">
      <c r="A579" s="8">
        <v>106.58</v>
      </c>
      <c r="B579" s="3" t="str">
        <f t="shared" si="1"/>
        <v>#REF!</v>
      </c>
    </row>
    <row r="580">
      <c r="A580" s="8">
        <v>105.72</v>
      </c>
      <c r="B580" s="3" t="str">
        <f t="shared" si="1"/>
        <v>#REF!</v>
      </c>
    </row>
    <row r="581">
      <c r="A581" s="8">
        <v>105.85</v>
      </c>
      <c r="B581" s="3" t="str">
        <f t="shared" si="1"/>
        <v>#REF!</v>
      </c>
    </row>
    <row r="582">
      <c r="A582" s="11">
        <v>-0.17</v>
      </c>
      <c r="B582" s="3" t="str">
        <f t="shared" si="1"/>
        <v>#REF!</v>
      </c>
    </row>
    <row r="583">
      <c r="A583" s="12">
        <v>-0.0016</v>
      </c>
      <c r="B583" s="3" t="str">
        <f t="shared" si="1"/>
        <v>#REF!</v>
      </c>
    </row>
    <row r="584">
      <c r="A584" s="31">
        <v>11523.0</v>
      </c>
      <c r="B584" s="3" t="str">
        <f t="shared" si="1"/>
        <v>#REF!</v>
      </c>
    </row>
    <row r="585">
      <c r="A585" s="32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41778</v>
      </c>
      <c r="C3" s="3">
        <v>108.2</v>
      </c>
      <c r="D3" s="3">
        <v>108.66</v>
      </c>
      <c r="E3" s="3">
        <v>107.73</v>
      </c>
      <c r="F3" s="3">
        <v>107.8</v>
      </c>
      <c r="G3" s="3">
        <v>-0.34</v>
      </c>
      <c r="H3" s="6">
        <v>-0.0031</v>
      </c>
      <c r="I3" s="15">
        <v>47922.0</v>
      </c>
      <c r="J3" s="15">
        <v>155126.0</v>
      </c>
    </row>
    <row r="4">
      <c r="A4" s="19" t="s">
        <v>4</v>
      </c>
      <c r="B4" s="5">
        <f t="shared" si="1"/>
        <v>41779</v>
      </c>
      <c r="C4" s="3">
        <v>107.75</v>
      </c>
      <c r="D4" s="3">
        <v>108.41</v>
      </c>
      <c r="E4" s="3">
        <v>107.58</v>
      </c>
      <c r="F4" s="3">
        <v>108.13</v>
      </c>
      <c r="G4" s="3">
        <v>0.33</v>
      </c>
      <c r="H4" s="3">
        <v>0.0031</v>
      </c>
      <c r="I4" s="15">
        <v>49672.0</v>
      </c>
      <c r="J4" s="15">
        <v>155850.0</v>
      </c>
    </row>
    <row r="5">
      <c r="A5" s="19" t="s">
        <v>5</v>
      </c>
      <c r="B5" s="5">
        <f t="shared" si="1"/>
        <v>41780</v>
      </c>
      <c r="C5" s="3">
        <v>108.21</v>
      </c>
      <c r="D5" s="3">
        <v>109.09</v>
      </c>
      <c r="E5" s="3">
        <v>108.15</v>
      </c>
      <c r="F5" s="3">
        <v>108.97</v>
      </c>
      <c r="G5" s="3">
        <v>0.84</v>
      </c>
      <c r="H5" s="3">
        <v>0.0078000000000000005</v>
      </c>
      <c r="I5" s="15">
        <v>72460.0</v>
      </c>
      <c r="J5" s="15">
        <v>161238.0</v>
      </c>
    </row>
    <row r="6">
      <c r="A6" s="19" t="s">
        <v>6</v>
      </c>
      <c r="B6" s="5">
        <f t="shared" si="1"/>
        <v>41781</v>
      </c>
      <c r="C6" s="3">
        <v>108.6</v>
      </c>
      <c r="D6" s="3">
        <v>109.34</v>
      </c>
      <c r="E6" s="3">
        <v>108.6</v>
      </c>
      <c r="F6" s="3">
        <v>108.79</v>
      </c>
      <c r="G6" s="3">
        <v>-0.18</v>
      </c>
      <c r="H6" s="6">
        <v>-0.0017</v>
      </c>
      <c r="I6" s="15">
        <v>65325.0</v>
      </c>
      <c r="J6" s="15">
        <v>169522.0</v>
      </c>
    </row>
    <row r="7">
      <c r="A7" s="19" t="s">
        <v>7</v>
      </c>
      <c r="B7" s="5">
        <f t="shared" si="1"/>
        <v>41782</v>
      </c>
      <c r="C7" s="3">
        <v>108.79</v>
      </c>
      <c r="D7" s="3">
        <v>109.2</v>
      </c>
      <c r="E7" s="3">
        <v>108.71</v>
      </c>
      <c r="F7" s="3">
        <v>109.06</v>
      </c>
      <c r="G7" s="3">
        <v>0.27</v>
      </c>
      <c r="H7" s="3">
        <v>0.0025</v>
      </c>
      <c r="I7" s="15">
        <v>5152.0</v>
      </c>
      <c r="J7" s="15">
        <v>174788.0</v>
      </c>
    </row>
    <row r="8">
      <c r="A8" s="19" t="s">
        <v>8</v>
      </c>
      <c r="B8" s="5">
        <f t="shared" si="1"/>
        <v>41785</v>
      </c>
      <c r="C8" s="3">
        <v>108.87</v>
      </c>
      <c r="D8" s="3">
        <v>108.96</v>
      </c>
      <c r="E8" s="3">
        <v>108.3</v>
      </c>
      <c r="F8" s="3">
        <v>108.84</v>
      </c>
      <c r="G8" s="3">
        <v>-0.22</v>
      </c>
      <c r="H8" s="6">
        <v>-0.002</v>
      </c>
      <c r="I8" s="15">
        <v>5152.0</v>
      </c>
      <c r="J8" s="15">
        <v>174788.0</v>
      </c>
    </row>
    <row r="9">
      <c r="A9" s="19" t="s">
        <v>9</v>
      </c>
      <c r="B9" s="5">
        <f t="shared" si="1"/>
        <v>41786</v>
      </c>
      <c r="C9" s="3">
        <v>108.9</v>
      </c>
      <c r="D9" s="3">
        <v>109.31</v>
      </c>
      <c r="E9" s="3">
        <v>108.29</v>
      </c>
      <c r="F9" s="3">
        <v>108.6</v>
      </c>
      <c r="G9" s="3">
        <v>-0.24</v>
      </c>
      <c r="H9" s="6">
        <v>-0.0022</v>
      </c>
      <c r="I9" s="15">
        <v>35635.0</v>
      </c>
      <c r="J9" s="15">
        <v>179077.0</v>
      </c>
    </row>
    <row r="10">
      <c r="A10" s="20">
        <v>41778.0</v>
      </c>
      <c r="B10" s="5">
        <f t="shared" si="1"/>
        <v>41787</v>
      </c>
      <c r="C10" s="3">
        <v>108.75</v>
      </c>
      <c r="D10" s="3">
        <v>108.95</v>
      </c>
      <c r="E10" s="3">
        <v>108.09</v>
      </c>
      <c r="F10" s="3">
        <v>108.43</v>
      </c>
      <c r="G10" s="3">
        <v>-0.17</v>
      </c>
      <c r="H10" s="6">
        <v>-0.0016</v>
      </c>
      <c r="I10" s="15">
        <v>55293.0</v>
      </c>
      <c r="J10" s="15">
        <v>185800.0</v>
      </c>
    </row>
    <row r="11">
      <c r="A11" s="19">
        <v>108.2</v>
      </c>
      <c r="B11" s="5">
        <f t="shared" si="1"/>
        <v>41788</v>
      </c>
      <c r="C11" s="3">
        <v>108.53</v>
      </c>
      <c r="D11" s="3">
        <v>108.97</v>
      </c>
      <c r="E11" s="3">
        <v>108.33</v>
      </c>
      <c r="F11" s="3">
        <v>108.44</v>
      </c>
      <c r="G11" s="3">
        <v>0.01</v>
      </c>
      <c r="H11" s="3">
        <v>1.0E-4</v>
      </c>
      <c r="I11" s="15">
        <v>53219.0</v>
      </c>
      <c r="J11" s="15">
        <v>187595.0</v>
      </c>
    </row>
    <row r="12">
      <c r="A12" s="19">
        <v>108.66</v>
      </c>
      <c r="B12" s="5">
        <f t="shared" si="1"/>
        <v>41789</v>
      </c>
      <c r="C12" s="3">
        <v>108.52</v>
      </c>
      <c r="D12" s="3">
        <v>108.55</v>
      </c>
      <c r="E12" s="3">
        <v>107.72</v>
      </c>
      <c r="F12" s="3">
        <v>107.94</v>
      </c>
      <c r="G12" s="3">
        <v>-0.5</v>
      </c>
      <c r="H12" s="6">
        <v>-0.0046</v>
      </c>
      <c r="I12" s="15">
        <v>47335.0</v>
      </c>
      <c r="J12" s="15">
        <v>193833.0</v>
      </c>
    </row>
    <row r="13">
      <c r="A13" s="19">
        <v>107.73</v>
      </c>
      <c r="B13" s="5">
        <f t="shared" si="1"/>
        <v>41792</v>
      </c>
      <c r="C13" s="3">
        <v>108.04</v>
      </c>
      <c r="D13" s="3">
        <v>108.35</v>
      </c>
      <c r="E13" s="3">
        <v>107.26</v>
      </c>
      <c r="F13" s="3">
        <v>107.5</v>
      </c>
      <c r="G13" s="3">
        <v>-0.44</v>
      </c>
      <c r="H13" s="6">
        <v>-0.0041</v>
      </c>
      <c r="I13" s="15">
        <v>63966.0</v>
      </c>
      <c r="J13" s="15">
        <v>204674.0</v>
      </c>
    </row>
    <row r="14">
      <c r="A14" s="19">
        <v>107.8</v>
      </c>
      <c r="B14" s="5">
        <f t="shared" si="1"/>
        <v>41793</v>
      </c>
      <c r="C14" s="3">
        <v>107.61</v>
      </c>
      <c r="D14" s="3">
        <v>107.64</v>
      </c>
      <c r="E14" s="3">
        <v>107.05</v>
      </c>
      <c r="F14" s="3">
        <v>107.46</v>
      </c>
      <c r="G14" s="3">
        <v>-0.04</v>
      </c>
      <c r="H14" s="6">
        <v>-4.0E-4</v>
      </c>
      <c r="I14" s="15">
        <v>86731.0</v>
      </c>
      <c r="J14" s="15">
        <v>220619.0</v>
      </c>
    </row>
    <row r="15">
      <c r="A15" s="21">
        <v>-0.34</v>
      </c>
      <c r="B15" s="5">
        <f t="shared" si="1"/>
        <v>41794</v>
      </c>
      <c r="C15" s="3">
        <v>107.52</v>
      </c>
      <c r="D15" s="3">
        <v>107.99</v>
      </c>
      <c r="E15" s="3">
        <v>106.68</v>
      </c>
      <c r="F15" s="3">
        <v>107.04</v>
      </c>
      <c r="G15" s="3">
        <v>-0.42</v>
      </c>
      <c r="H15" s="6">
        <v>-0.0039</v>
      </c>
      <c r="I15" s="15">
        <v>100878.0</v>
      </c>
      <c r="J15" s="15">
        <v>241507.0</v>
      </c>
    </row>
    <row r="16">
      <c r="A16" s="22">
        <v>-0.0031</v>
      </c>
      <c r="B16" s="5">
        <f t="shared" si="1"/>
        <v>41795</v>
      </c>
      <c r="C16" s="3">
        <v>106.74</v>
      </c>
      <c r="D16" s="3">
        <v>107.59</v>
      </c>
      <c r="E16" s="3">
        <v>106.44</v>
      </c>
      <c r="F16" s="3">
        <v>107.44</v>
      </c>
      <c r="G16" s="3">
        <v>0.4</v>
      </c>
      <c r="H16" s="3">
        <v>0.0037</v>
      </c>
      <c r="I16" s="15">
        <v>90234.0</v>
      </c>
      <c r="J16" s="15">
        <v>255046.0</v>
      </c>
    </row>
    <row r="17">
      <c r="A17" s="24">
        <v>47922.0</v>
      </c>
      <c r="B17" s="5">
        <f t="shared" si="1"/>
        <v>41796</v>
      </c>
      <c r="C17" s="3">
        <v>107.55</v>
      </c>
      <c r="D17" s="3">
        <v>107.87</v>
      </c>
      <c r="E17" s="3">
        <v>107.0</v>
      </c>
      <c r="F17" s="3">
        <v>107.16</v>
      </c>
      <c r="G17" s="3">
        <v>-0.28</v>
      </c>
      <c r="H17" s="6">
        <v>-0.0026</v>
      </c>
      <c r="I17" s="15">
        <v>89645.0</v>
      </c>
      <c r="J17" s="15">
        <v>279384.0</v>
      </c>
    </row>
    <row r="18">
      <c r="A18" s="24">
        <v>155126.0</v>
      </c>
      <c r="B18" s="5">
        <f t="shared" si="1"/>
        <v>41799</v>
      </c>
      <c r="C18" s="3">
        <v>107.11</v>
      </c>
      <c r="D18" s="3">
        <v>108.54</v>
      </c>
      <c r="E18" s="3">
        <v>107.08</v>
      </c>
      <c r="F18" s="3">
        <v>108.41</v>
      </c>
      <c r="G18" s="3">
        <v>1.25</v>
      </c>
      <c r="H18" s="3">
        <v>0.011699999999999999</v>
      </c>
      <c r="I18" s="15">
        <v>104801.0</v>
      </c>
      <c r="J18" s="15">
        <v>285872.0</v>
      </c>
    </row>
    <row r="19">
      <c r="A19" s="23">
        <v>41779.0</v>
      </c>
      <c r="B19" s="5">
        <f t="shared" si="1"/>
        <v>41800</v>
      </c>
      <c r="C19" s="3">
        <v>108.4</v>
      </c>
      <c r="D19" s="3">
        <v>108.76</v>
      </c>
      <c r="E19" s="3">
        <v>107.75</v>
      </c>
      <c r="F19" s="3">
        <v>108.18</v>
      </c>
      <c r="G19" s="3">
        <v>-0.23</v>
      </c>
      <c r="H19" s="6">
        <v>-0.0021</v>
      </c>
      <c r="I19" s="15">
        <v>115057.0</v>
      </c>
      <c r="J19" s="15">
        <v>294375.0</v>
      </c>
    </row>
    <row r="20">
      <c r="A20" s="21">
        <v>107.75</v>
      </c>
      <c r="B20" s="5">
        <f t="shared" si="1"/>
        <v>41801</v>
      </c>
      <c r="C20" s="3">
        <v>108.25</v>
      </c>
      <c r="D20" s="3">
        <v>108.86</v>
      </c>
      <c r="E20" s="3">
        <v>108.12</v>
      </c>
      <c r="F20" s="3">
        <v>108.69</v>
      </c>
      <c r="G20" s="3">
        <v>0.51</v>
      </c>
      <c r="H20" s="3">
        <v>0.004699999999999999</v>
      </c>
      <c r="I20" s="15">
        <v>90936.0</v>
      </c>
      <c r="J20" s="15">
        <v>306249.0</v>
      </c>
    </row>
    <row r="21">
      <c r="A21" s="21">
        <v>108.41</v>
      </c>
      <c r="B21" s="5">
        <f t="shared" si="1"/>
        <v>41802</v>
      </c>
      <c r="C21" s="3">
        <v>108.82</v>
      </c>
      <c r="D21" s="3">
        <v>111.96</v>
      </c>
      <c r="E21" s="3">
        <v>108.72</v>
      </c>
      <c r="F21" s="3">
        <v>111.64</v>
      </c>
      <c r="G21" s="3">
        <v>2.95</v>
      </c>
      <c r="H21" s="3">
        <v>0.0271</v>
      </c>
      <c r="I21" s="15">
        <v>158014.0</v>
      </c>
      <c r="J21" s="15">
        <v>321663.0</v>
      </c>
    </row>
    <row r="22">
      <c r="A22" s="21">
        <v>107.58</v>
      </c>
      <c r="B22" s="5">
        <f t="shared" si="1"/>
        <v>41803</v>
      </c>
      <c r="C22" s="3">
        <v>112.02</v>
      </c>
      <c r="D22" s="3">
        <v>113.19</v>
      </c>
      <c r="E22" s="3">
        <v>111.26</v>
      </c>
      <c r="F22" s="3">
        <v>111.68</v>
      </c>
      <c r="G22" s="3">
        <v>0.04</v>
      </c>
      <c r="H22" s="3">
        <v>4.0E-4</v>
      </c>
      <c r="I22" s="15">
        <v>151029.0</v>
      </c>
      <c r="J22" s="15">
        <v>315468.0</v>
      </c>
    </row>
    <row r="23">
      <c r="A23" s="21">
        <v>108.13</v>
      </c>
      <c r="B23" s="5">
        <f t="shared" si="1"/>
        <v>41806</v>
      </c>
      <c r="C23" s="3">
        <v>112.2</v>
      </c>
      <c r="D23" s="3">
        <v>112.51</v>
      </c>
      <c r="E23" s="3">
        <v>111.62</v>
      </c>
      <c r="F23" s="3">
        <v>112.25</v>
      </c>
      <c r="G23" s="3">
        <v>0.57</v>
      </c>
      <c r="H23" s="3">
        <v>0.0051</v>
      </c>
      <c r="I23" s="15">
        <v>107216.0</v>
      </c>
      <c r="J23" s="15">
        <v>315899.0</v>
      </c>
    </row>
    <row r="24">
      <c r="A24" s="25">
        <f>+0.33</f>
        <v>0.33</v>
      </c>
      <c r="B24" s="5">
        <f t="shared" si="1"/>
        <v>41807</v>
      </c>
      <c r="C24" s="3">
        <v>112.27</v>
      </c>
      <c r="D24" s="3">
        <v>113.17</v>
      </c>
      <c r="E24" s="3">
        <v>111.57</v>
      </c>
      <c r="F24" s="3">
        <v>112.82</v>
      </c>
      <c r="G24" s="3">
        <v>0.57</v>
      </c>
      <c r="H24" s="3">
        <v>0.0051</v>
      </c>
      <c r="I24" s="15">
        <v>130060.0</v>
      </c>
      <c r="J24" s="15">
        <v>317726.0</v>
      </c>
    </row>
    <row r="25">
      <c r="A25" s="25">
        <f>+0.31%</f>
        <v>0.0031</v>
      </c>
      <c r="B25" s="5">
        <f t="shared" si="1"/>
        <v>41808</v>
      </c>
      <c r="C25" s="3">
        <v>112.81</v>
      </c>
      <c r="D25" s="3">
        <v>113.87</v>
      </c>
      <c r="E25" s="3">
        <v>112.44</v>
      </c>
      <c r="F25" s="3">
        <v>113.59</v>
      </c>
      <c r="G25" s="3">
        <v>0.77</v>
      </c>
      <c r="H25" s="3">
        <v>0.0068000000000000005</v>
      </c>
      <c r="I25" s="15">
        <v>121612.0</v>
      </c>
      <c r="J25" s="15">
        <v>312108.0</v>
      </c>
    </row>
    <row r="26">
      <c r="A26" s="26">
        <v>49672.0</v>
      </c>
      <c r="B26" s="5">
        <f t="shared" si="1"/>
        <v>41809</v>
      </c>
      <c r="C26" s="3">
        <v>113.52</v>
      </c>
      <c r="D26" s="3">
        <v>115.03</v>
      </c>
      <c r="E26" s="3">
        <v>113.52</v>
      </c>
      <c r="F26" s="3">
        <v>114.38</v>
      </c>
      <c r="G26" s="3">
        <v>0.79</v>
      </c>
      <c r="H26" s="3">
        <v>0.006999999999999999</v>
      </c>
      <c r="I26" s="15">
        <v>111322.0</v>
      </c>
      <c r="J26" s="15">
        <v>312136.0</v>
      </c>
    </row>
    <row r="27">
      <c r="A27" s="26">
        <v>155850.0</v>
      </c>
      <c r="B27" s="5">
        <f t="shared" si="1"/>
        <v>41810</v>
      </c>
      <c r="C27" s="3">
        <v>114.38</v>
      </c>
      <c r="D27" s="3">
        <v>114.46</v>
      </c>
      <c r="E27" s="3">
        <v>113.85</v>
      </c>
      <c r="F27" s="3">
        <v>114.24</v>
      </c>
      <c r="G27" s="3">
        <v>-0.14</v>
      </c>
      <c r="H27" s="6">
        <v>-0.0012</v>
      </c>
      <c r="I27" s="15">
        <v>122484.0</v>
      </c>
      <c r="J27" s="15">
        <v>314091.0</v>
      </c>
    </row>
    <row r="28">
      <c r="A28" s="27">
        <v>41780.0</v>
      </c>
      <c r="B28" s="5">
        <f t="shared" si="1"/>
        <v>41813</v>
      </c>
      <c r="C28" s="3">
        <v>114.45</v>
      </c>
      <c r="D28" s="3">
        <v>115.09</v>
      </c>
      <c r="E28" s="3">
        <v>113.41</v>
      </c>
      <c r="F28" s="3">
        <v>113.72</v>
      </c>
      <c r="G28" s="3">
        <v>-0.52</v>
      </c>
      <c r="H28" s="6">
        <v>-0.0046</v>
      </c>
      <c r="I28" s="15">
        <v>166029.0</v>
      </c>
      <c r="J28" s="15">
        <v>326131.0</v>
      </c>
    </row>
    <row r="29">
      <c r="A29" s="28">
        <v>108.21</v>
      </c>
      <c r="B29" s="5">
        <f t="shared" si="1"/>
        <v>41814</v>
      </c>
      <c r="C29" s="3">
        <v>113.54</v>
      </c>
      <c r="D29" s="3">
        <v>114.38</v>
      </c>
      <c r="E29" s="3">
        <v>113.2</v>
      </c>
      <c r="F29" s="3">
        <v>114.03</v>
      </c>
      <c r="G29" s="3">
        <v>0.31</v>
      </c>
      <c r="H29" s="3">
        <v>0.0027</v>
      </c>
      <c r="I29" s="15">
        <v>179787.0</v>
      </c>
      <c r="J29" s="15">
        <v>327040.0</v>
      </c>
    </row>
    <row r="30">
      <c r="A30" s="28">
        <v>109.09</v>
      </c>
      <c r="B30" s="5">
        <f t="shared" si="1"/>
        <v>41815</v>
      </c>
      <c r="C30" s="3">
        <v>113.9</v>
      </c>
      <c r="D30" s="3">
        <v>114.19</v>
      </c>
      <c r="E30" s="3">
        <v>112.83</v>
      </c>
      <c r="F30" s="3">
        <v>113.51</v>
      </c>
      <c r="G30" s="3">
        <v>-0.52</v>
      </c>
      <c r="H30" s="6">
        <v>-0.0046</v>
      </c>
      <c r="I30" s="15">
        <v>126177.0</v>
      </c>
      <c r="J30" s="15">
        <v>315506.0</v>
      </c>
    </row>
    <row r="31">
      <c r="A31" s="28">
        <v>108.15</v>
      </c>
      <c r="B31" s="5">
        <f t="shared" si="1"/>
        <v>41816</v>
      </c>
      <c r="C31" s="3">
        <v>113.8</v>
      </c>
      <c r="D31" s="3">
        <v>113.8</v>
      </c>
      <c r="E31" s="3">
        <v>112.55</v>
      </c>
      <c r="F31" s="3">
        <v>112.73</v>
      </c>
      <c r="G31" s="3">
        <v>-0.78</v>
      </c>
      <c r="H31" s="6">
        <v>-0.0069</v>
      </c>
      <c r="I31" s="15">
        <v>116592.0</v>
      </c>
      <c r="J31" s="15">
        <v>319903.0</v>
      </c>
    </row>
    <row r="32">
      <c r="A32" s="28">
        <v>108.97</v>
      </c>
      <c r="B32" s="5">
        <f t="shared" si="1"/>
        <v>41817</v>
      </c>
      <c r="C32" s="3">
        <v>112.61</v>
      </c>
      <c r="D32" s="3">
        <v>113.26</v>
      </c>
      <c r="E32" s="3">
        <v>112.43</v>
      </c>
      <c r="F32" s="3">
        <v>112.85</v>
      </c>
      <c r="G32" s="3">
        <v>0.12</v>
      </c>
      <c r="H32" s="3">
        <v>0.0011</v>
      </c>
      <c r="I32" s="15">
        <v>75260.0</v>
      </c>
      <c r="J32" s="15">
        <v>326465.0</v>
      </c>
    </row>
    <row r="33">
      <c r="A33" s="25">
        <f>+0.84</f>
        <v>0.84</v>
      </c>
      <c r="B33" s="5">
        <f t="shared" si="1"/>
        <v>41820</v>
      </c>
      <c r="C33" s="3">
        <v>112.67</v>
      </c>
      <c r="D33" s="3">
        <v>112.7</v>
      </c>
      <c r="E33" s="3">
        <v>111.86</v>
      </c>
      <c r="F33" s="3">
        <v>112.07</v>
      </c>
      <c r="G33" s="3">
        <v>-0.78</v>
      </c>
      <c r="H33" s="6">
        <v>-0.0069</v>
      </c>
      <c r="I33" s="15">
        <v>171010.0</v>
      </c>
      <c r="J33" s="15">
        <v>334611.0</v>
      </c>
    </row>
    <row r="34">
      <c r="A34" s="25">
        <f>+0.78%</f>
        <v>0.0078</v>
      </c>
      <c r="B34" s="5">
        <f t="shared" si="1"/>
        <v>41821</v>
      </c>
      <c r="C34" s="3">
        <v>111.8</v>
      </c>
      <c r="D34" s="3">
        <v>112.54</v>
      </c>
      <c r="E34" s="3">
        <v>111.68</v>
      </c>
      <c r="F34" s="3">
        <v>112.1</v>
      </c>
      <c r="G34" s="3">
        <v>0.03</v>
      </c>
      <c r="H34" s="3">
        <v>3.0E-4</v>
      </c>
      <c r="I34" s="15">
        <v>203676.0</v>
      </c>
      <c r="J34" s="15">
        <v>329952.0</v>
      </c>
    </row>
    <row r="35">
      <c r="A35" s="26">
        <v>72460.0</v>
      </c>
      <c r="B35" s="5">
        <f t="shared" si="1"/>
        <v>41822</v>
      </c>
      <c r="C35" s="3">
        <v>111.95</v>
      </c>
      <c r="D35" s="3">
        <v>112.23</v>
      </c>
      <c r="E35" s="3">
        <v>110.87</v>
      </c>
      <c r="F35" s="3">
        <v>111.2</v>
      </c>
      <c r="G35" s="3">
        <v>-0.9</v>
      </c>
      <c r="H35" s="6">
        <v>-0.008</v>
      </c>
      <c r="I35" s="15">
        <v>254536.0</v>
      </c>
      <c r="J35" s="15">
        <v>327858.0</v>
      </c>
    </row>
    <row r="36">
      <c r="A36" s="26">
        <v>161238.0</v>
      </c>
      <c r="B36" s="5">
        <f t="shared" si="1"/>
        <v>41823</v>
      </c>
      <c r="C36" s="3">
        <v>110.87</v>
      </c>
      <c r="D36" s="3">
        <v>111.03</v>
      </c>
      <c r="E36" s="3">
        <v>110.5</v>
      </c>
      <c r="F36" s="3">
        <v>110.88</v>
      </c>
      <c r="G36" s="3">
        <v>-0.32</v>
      </c>
      <c r="H36" s="6">
        <v>-0.0029</v>
      </c>
      <c r="I36" s="15">
        <v>230671.0</v>
      </c>
      <c r="J36" s="15">
        <v>342679.0</v>
      </c>
    </row>
    <row r="37">
      <c r="A37" s="27">
        <v>41781.0</v>
      </c>
      <c r="B37" s="5">
        <f t="shared" si="1"/>
        <v>41824</v>
      </c>
      <c r="C37" s="3">
        <v>110.83</v>
      </c>
      <c r="D37" s="3">
        <v>111.16</v>
      </c>
      <c r="E37" s="3">
        <v>110.48</v>
      </c>
      <c r="F37" s="3">
        <v>110.56</v>
      </c>
      <c r="G37" s="3">
        <v>-0.32</v>
      </c>
      <c r="H37" s="6">
        <v>-0.0029</v>
      </c>
      <c r="I37" s="15">
        <v>67482.0</v>
      </c>
      <c r="J37" s="15">
        <v>350403.0</v>
      </c>
    </row>
    <row r="38">
      <c r="A38" s="28">
        <v>108.6</v>
      </c>
      <c r="B38" s="5">
        <f t="shared" si="1"/>
        <v>41827</v>
      </c>
      <c r="C38" s="3">
        <v>110.75</v>
      </c>
      <c r="D38" s="3">
        <v>110.84</v>
      </c>
      <c r="E38" s="3">
        <v>109.82</v>
      </c>
      <c r="F38" s="3">
        <v>110.18</v>
      </c>
      <c r="G38" s="3">
        <v>-0.38</v>
      </c>
      <c r="H38" s="6">
        <v>-0.0034</v>
      </c>
      <c r="I38" s="15">
        <v>147613.0</v>
      </c>
      <c r="J38" s="15">
        <v>350489.0</v>
      </c>
    </row>
    <row r="39">
      <c r="A39" s="28">
        <v>109.34</v>
      </c>
      <c r="B39" s="5">
        <f t="shared" si="1"/>
        <v>41828</v>
      </c>
      <c r="C39" s="3">
        <v>110.09</v>
      </c>
      <c r="D39" s="3">
        <v>110.13</v>
      </c>
      <c r="E39" s="3">
        <v>108.84</v>
      </c>
      <c r="F39" s="3">
        <v>109.06</v>
      </c>
      <c r="G39" s="3">
        <v>-1.12</v>
      </c>
      <c r="H39" s="6">
        <v>-0.0102</v>
      </c>
      <c r="I39" s="15">
        <v>262380.0</v>
      </c>
      <c r="J39" s="15">
        <v>356801.0</v>
      </c>
    </row>
    <row r="40">
      <c r="A40" s="28">
        <v>108.6</v>
      </c>
      <c r="B40" s="5">
        <f t="shared" si="1"/>
        <v>41829</v>
      </c>
      <c r="C40" s="3">
        <v>108.96</v>
      </c>
      <c r="D40" s="3">
        <v>109.13</v>
      </c>
      <c r="E40" s="3">
        <v>108.31</v>
      </c>
      <c r="F40" s="3">
        <v>108.47</v>
      </c>
      <c r="G40" s="3">
        <v>-0.59</v>
      </c>
      <c r="H40" s="6">
        <v>-0.0054</v>
      </c>
      <c r="I40" s="15">
        <v>220325.0</v>
      </c>
      <c r="J40" s="15">
        <v>343163.0</v>
      </c>
    </row>
    <row r="41">
      <c r="A41" s="28">
        <v>108.79</v>
      </c>
      <c r="B41" s="5">
        <f t="shared" si="1"/>
        <v>41830</v>
      </c>
      <c r="C41" s="3">
        <v>108.3</v>
      </c>
      <c r="D41" s="3">
        <v>109.2</v>
      </c>
      <c r="E41" s="3">
        <v>107.98</v>
      </c>
      <c r="F41" s="3">
        <v>109.01</v>
      </c>
      <c r="G41" s="3">
        <v>0.54</v>
      </c>
      <c r="H41" s="3">
        <v>0.005</v>
      </c>
      <c r="I41" s="15">
        <v>254102.0</v>
      </c>
      <c r="J41" s="15">
        <v>337263.0</v>
      </c>
    </row>
    <row r="42">
      <c r="A42" s="21">
        <v>-0.18</v>
      </c>
      <c r="B42" s="5">
        <f t="shared" si="1"/>
        <v>41831</v>
      </c>
      <c r="C42" s="3">
        <v>108.94</v>
      </c>
      <c r="D42" s="3">
        <v>109.08</v>
      </c>
      <c r="E42" s="3">
        <v>106.96</v>
      </c>
      <c r="F42" s="3">
        <v>107.26</v>
      </c>
      <c r="G42" s="3">
        <v>-1.75</v>
      </c>
      <c r="H42" s="6">
        <v>-0.0161</v>
      </c>
      <c r="I42" s="15">
        <v>356173.0</v>
      </c>
      <c r="J42" s="15">
        <v>312412.0</v>
      </c>
    </row>
    <row r="43">
      <c r="A43" s="22">
        <v>-0.0017</v>
      </c>
      <c r="B43" s="5">
        <f t="shared" si="1"/>
        <v>41834</v>
      </c>
      <c r="C43" s="3">
        <v>107.22</v>
      </c>
      <c r="D43" s="3">
        <v>108.12</v>
      </c>
      <c r="E43" s="3">
        <v>106.92</v>
      </c>
      <c r="F43" s="3">
        <v>107.71</v>
      </c>
      <c r="G43" s="3">
        <v>0.45</v>
      </c>
      <c r="H43" s="3">
        <v>0.0042</v>
      </c>
      <c r="I43" s="15">
        <v>299036.0</v>
      </c>
      <c r="J43" s="15">
        <v>307720.0</v>
      </c>
    </row>
    <row r="44">
      <c r="A44" s="24">
        <v>65325.0</v>
      </c>
      <c r="B44" s="5">
        <f t="shared" si="1"/>
        <v>41835</v>
      </c>
      <c r="C44" s="3">
        <v>107.51</v>
      </c>
      <c r="D44" s="3">
        <v>107.69</v>
      </c>
      <c r="E44" s="3">
        <v>105.59</v>
      </c>
      <c r="F44" s="3">
        <v>106.88</v>
      </c>
      <c r="G44" s="3">
        <v>-0.83</v>
      </c>
      <c r="H44" s="6">
        <v>-0.0077</v>
      </c>
      <c r="I44" s="15">
        <v>385016.0</v>
      </c>
      <c r="J44" s="15">
        <v>287546.0</v>
      </c>
    </row>
    <row r="45">
      <c r="A45" s="24">
        <v>169522.0</v>
      </c>
      <c r="B45" s="5">
        <f t="shared" si="1"/>
        <v>41836</v>
      </c>
      <c r="C45" s="3">
        <v>106.81</v>
      </c>
      <c r="D45" s="3">
        <v>107.96</v>
      </c>
      <c r="E45" s="3">
        <v>106.75</v>
      </c>
      <c r="F45" s="3">
        <v>107.17</v>
      </c>
      <c r="G45" s="3">
        <v>0.29</v>
      </c>
      <c r="H45" s="3">
        <v>0.0027</v>
      </c>
      <c r="I45" s="15">
        <v>304944.0</v>
      </c>
      <c r="J45" s="15">
        <v>299806.0</v>
      </c>
    </row>
    <row r="46">
      <c r="A46" s="23">
        <v>41782.0</v>
      </c>
      <c r="B46" s="5">
        <f t="shared" si="1"/>
        <v>41837</v>
      </c>
      <c r="C46" s="3">
        <v>107.13</v>
      </c>
      <c r="D46" s="3">
        <v>108.6</v>
      </c>
      <c r="E46" s="3">
        <v>106.8</v>
      </c>
      <c r="F46" s="3">
        <v>107.89</v>
      </c>
      <c r="G46" s="3">
        <v>0.72</v>
      </c>
      <c r="H46" s="3">
        <v>0.0067</v>
      </c>
      <c r="I46" s="15">
        <v>296510.0</v>
      </c>
      <c r="J46" s="15">
        <v>297850.0</v>
      </c>
    </row>
    <row r="47">
      <c r="A47" s="21">
        <v>108.79</v>
      </c>
      <c r="B47" s="5">
        <f t="shared" si="1"/>
        <v>41838</v>
      </c>
      <c r="C47" s="3">
        <v>108.5</v>
      </c>
      <c r="D47" s="3">
        <v>108.62</v>
      </c>
      <c r="E47" s="3">
        <v>106.94</v>
      </c>
      <c r="F47" s="3">
        <v>107.24</v>
      </c>
      <c r="G47" s="3">
        <v>-0.65</v>
      </c>
      <c r="H47" s="6">
        <v>-0.006</v>
      </c>
      <c r="I47" s="15">
        <v>210876.0</v>
      </c>
      <c r="J47" s="15">
        <v>288234.0</v>
      </c>
    </row>
    <row r="48">
      <c r="A48" s="21">
        <v>109.2</v>
      </c>
      <c r="B48" s="5">
        <f t="shared" si="1"/>
        <v>41841</v>
      </c>
      <c r="C48" s="3">
        <v>107.15</v>
      </c>
      <c r="D48" s="3">
        <v>107.87</v>
      </c>
      <c r="E48" s="3">
        <v>106.79</v>
      </c>
      <c r="F48" s="3">
        <v>107.68</v>
      </c>
      <c r="G48" s="3">
        <v>0.44</v>
      </c>
      <c r="H48" s="3">
        <v>0.0040999999999999995</v>
      </c>
      <c r="I48" s="15">
        <v>211696.0</v>
      </c>
      <c r="J48" s="15">
        <v>269897.0</v>
      </c>
    </row>
    <row r="49">
      <c r="A49" s="21">
        <v>108.71</v>
      </c>
      <c r="B49" s="5">
        <f t="shared" si="1"/>
        <v>41842</v>
      </c>
      <c r="C49" s="3">
        <v>107.8</v>
      </c>
      <c r="D49" s="3">
        <v>108.4</v>
      </c>
      <c r="E49" s="3">
        <v>106.83</v>
      </c>
      <c r="F49" s="3">
        <v>107.33</v>
      </c>
      <c r="G49" s="3">
        <v>-0.35</v>
      </c>
      <c r="H49" s="6">
        <v>-0.0033</v>
      </c>
      <c r="I49" s="15">
        <v>183102.0</v>
      </c>
      <c r="J49" s="15">
        <v>274470.0</v>
      </c>
    </row>
    <row r="50">
      <c r="A50" s="21">
        <v>109.06</v>
      </c>
      <c r="B50" s="5">
        <f t="shared" si="1"/>
        <v>41843</v>
      </c>
      <c r="C50" s="3">
        <v>106.87</v>
      </c>
      <c r="D50" s="3">
        <v>108.25</v>
      </c>
      <c r="E50" s="3">
        <v>106.87</v>
      </c>
      <c r="F50" s="3">
        <v>108.03</v>
      </c>
      <c r="G50" s="3">
        <v>0.7</v>
      </c>
      <c r="H50" s="3">
        <v>0.006500000000000001</v>
      </c>
      <c r="I50" s="15">
        <v>207150.0</v>
      </c>
      <c r="J50" s="15">
        <v>274602.0</v>
      </c>
    </row>
    <row r="51">
      <c r="A51" s="25">
        <f>+0.27</f>
        <v>0.27</v>
      </c>
      <c r="B51" s="5">
        <f t="shared" si="1"/>
        <v>41844</v>
      </c>
      <c r="C51" s="3">
        <v>108.15</v>
      </c>
      <c r="D51" s="3">
        <v>108.21</v>
      </c>
      <c r="E51" s="3">
        <v>106.83</v>
      </c>
      <c r="F51" s="3">
        <v>107.07</v>
      </c>
      <c r="G51" s="3">
        <v>-0.96</v>
      </c>
      <c r="H51" s="6">
        <v>-0.0089</v>
      </c>
      <c r="I51" s="15">
        <v>179569.0</v>
      </c>
      <c r="J51" s="15">
        <v>263145.0</v>
      </c>
    </row>
    <row r="52">
      <c r="A52" s="25">
        <f>+0.25%</f>
        <v>0.0025</v>
      </c>
      <c r="B52" s="5">
        <f t="shared" si="1"/>
        <v>41845</v>
      </c>
      <c r="C52" s="3">
        <v>107.2</v>
      </c>
      <c r="D52" s="3">
        <v>108.46</v>
      </c>
      <c r="E52" s="3">
        <v>106.73</v>
      </c>
      <c r="F52" s="3">
        <v>108.39</v>
      </c>
      <c r="G52" s="3">
        <v>1.32</v>
      </c>
      <c r="H52" s="3">
        <v>0.0123</v>
      </c>
      <c r="I52" s="15">
        <v>253169.0</v>
      </c>
      <c r="J52" s="15">
        <v>256319.0</v>
      </c>
    </row>
    <row r="53">
      <c r="A53" s="26">
        <v>5152.0</v>
      </c>
      <c r="B53" s="5">
        <f t="shared" si="1"/>
        <v>41848</v>
      </c>
      <c r="C53" s="3">
        <v>108.3</v>
      </c>
      <c r="D53" s="3">
        <v>108.38</v>
      </c>
      <c r="E53" s="3">
        <v>107.01</v>
      </c>
      <c r="F53" s="3">
        <v>107.57</v>
      </c>
      <c r="G53" s="3">
        <v>-0.82</v>
      </c>
      <c r="H53" s="6">
        <v>-0.0076</v>
      </c>
      <c r="I53" s="15">
        <v>139522.0</v>
      </c>
      <c r="J53" s="15">
        <v>247778.0</v>
      </c>
    </row>
    <row r="54">
      <c r="A54" s="26">
        <v>174788.0</v>
      </c>
      <c r="B54" s="5">
        <f t="shared" si="1"/>
        <v>41849</v>
      </c>
      <c r="C54" s="3">
        <v>107.46</v>
      </c>
      <c r="D54" s="3">
        <v>108.05</v>
      </c>
      <c r="E54" s="3">
        <v>107.13</v>
      </c>
      <c r="F54" s="3">
        <v>107.72</v>
      </c>
      <c r="G54" s="3">
        <v>0.15</v>
      </c>
      <c r="H54" s="3">
        <v>0.0014000000000000002</v>
      </c>
      <c r="I54" s="15">
        <v>176638.0</v>
      </c>
      <c r="J54" s="15">
        <v>237357.0</v>
      </c>
    </row>
    <row r="55">
      <c r="A55" s="27">
        <v>41785.0</v>
      </c>
      <c r="B55" s="5">
        <f t="shared" si="1"/>
        <v>41850</v>
      </c>
      <c r="C55" s="3">
        <v>107.5</v>
      </c>
      <c r="D55" s="3">
        <v>107.86</v>
      </c>
      <c r="E55" s="3">
        <v>105.84</v>
      </c>
      <c r="F55" s="3">
        <v>106.51</v>
      </c>
      <c r="G55" s="3">
        <v>-1.21</v>
      </c>
      <c r="H55" s="6">
        <v>-0.0112</v>
      </c>
      <c r="I55" s="15">
        <v>218385.0</v>
      </c>
      <c r="J55" s="15">
        <v>234857.0</v>
      </c>
    </row>
    <row r="56">
      <c r="A56" s="28">
        <v>108.87</v>
      </c>
      <c r="B56" s="5">
        <f t="shared" si="1"/>
        <v>41851</v>
      </c>
      <c r="C56" s="3">
        <v>106.06</v>
      </c>
      <c r="D56" s="3">
        <v>106.59</v>
      </c>
      <c r="E56" s="3">
        <v>105.41</v>
      </c>
      <c r="F56" s="3">
        <v>106.02</v>
      </c>
      <c r="G56" s="3">
        <v>-0.49</v>
      </c>
      <c r="H56" s="6">
        <v>-0.0046</v>
      </c>
      <c r="I56" s="15">
        <v>234552.0</v>
      </c>
      <c r="J56" s="15">
        <v>215448.0</v>
      </c>
    </row>
    <row r="57">
      <c r="A57" s="28">
        <v>108.96</v>
      </c>
      <c r="B57" s="5">
        <f t="shared" si="1"/>
        <v>41852</v>
      </c>
      <c r="C57" s="3">
        <v>105.6</v>
      </c>
      <c r="D57" s="3">
        <v>106.12</v>
      </c>
      <c r="E57" s="3">
        <v>104.39</v>
      </c>
      <c r="F57" s="3">
        <v>104.84</v>
      </c>
      <c r="G57" s="3">
        <v>-1.18</v>
      </c>
      <c r="H57" s="6">
        <v>-0.0111</v>
      </c>
      <c r="I57" s="15">
        <v>216356.0</v>
      </c>
      <c r="J57" s="15">
        <v>199552.0</v>
      </c>
    </row>
    <row r="58">
      <c r="A58" s="28">
        <v>108.3</v>
      </c>
      <c r="B58" s="5">
        <f t="shared" si="1"/>
        <v>41855</v>
      </c>
      <c r="C58" s="3">
        <v>104.82</v>
      </c>
      <c r="D58" s="3">
        <v>105.71</v>
      </c>
      <c r="E58" s="3">
        <v>104.52</v>
      </c>
      <c r="F58" s="3">
        <v>105.41</v>
      </c>
      <c r="G58" s="3">
        <v>0.57</v>
      </c>
      <c r="H58" s="3">
        <v>0.0054</v>
      </c>
      <c r="I58" s="15">
        <v>207792.0</v>
      </c>
      <c r="J58" s="15">
        <v>189159.0</v>
      </c>
    </row>
    <row r="59">
      <c r="A59" s="28">
        <v>108.84</v>
      </c>
      <c r="B59" s="5">
        <f t="shared" si="1"/>
        <v>41856</v>
      </c>
      <c r="C59" s="3">
        <v>105.5</v>
      </c>
      <c r="D59" s="3">
        <v>105.65</v>
      </c>
      <c r="E59" s="3">
        <v>104.07</v>
      </c>
      <c r="F59" s="3">
        <v>104.61</v>
      </c>
      <c r="G59" s="3">
        <v>-0.8</v>
      </c>
      <c r="H59" s="6">
        <v>-0.0076</v>
      </c>
      <c r="I59" s="15">
        <v>209177.0</v>
      </c>
      <c r="J59" s="15">
        <v>180722.0</v>
      </c>
    </row>
    <row r="60">
      <c r="A60" s="21">
        <v>-0.22</v>
      </c>
      <c r="B60" s="5">
        <f t="shared" si="1"/>
        <v>41857</v>
      </c>
      <c r="C60" s="3">
        <v>104.88</v>
      </c>
      <c r="D60" s="3">
        <v>105.44</v>
      </c>
      <c r="E60" s="3">
        <v>104.54</v>
      </c>
      <c r="F60" s="3">
        <v>104.59</v>
      </c>
      <c r="G60" s="3">
        <v>-0.02</v>
      </c>
      <c r="H60" s="6">
        <v>-2.0E-4</v>
      </c>
      <c r="I60" s="15">
        <v>204924.0</v>
      </c>
      <c r="J60" s="15">
        <v>159178.0</v>
      </c>
    </row>
    <row r="61">
      <c r="A61" s="22">
        <v>-0.002</v>
      </c>
      <c r="B61" s="5">
        <f t="shared" si="1"/>
        <v>41858</v>
      </c>
      <c r="C61" s="3">
        <v>104.64</v>
      </c>
      <c r="D61" s="3">
        <v>105.92</v>
      </c>
      <c r="E61" s="3">
        <v>104.16</v>
      </c>
      <c r="F61" s="3">
        <v>105.44</v>
      </c>
      <c r="G61" s="3">
        <v>0.85</v>
      </c>
      <c r="H61" s="3">
        <v>0.008100000000000001</v>
      </c>
      <c r="I61" s="15">
        <v>189819.0</v>
      </c>
      <c r="J61" s="15">
        <v>137143.0</v>
      </c>
    </row>
    <row r="62">
      <c r="A62" s="24">
        <v>5152.0</v>
      </c>
      <c r="B62" s="5">
        <f t="shared" si="1"/>
        <v>41859</v>
      </c>
      <c r="C62" s="3">
        <v>105.67</v>
      </c>
      <c r="D62" s="3">
        <v>106.85</v>
      </c>
      <c r="E62" s="3">
        <v>104.67</v>
      </c>
      <c r="F62" s="3">
        <v>105.02</v>
      </c>
      <c r="G62" s="3">
        <v>-0.42</v>
      </c>
      <c r="H62" s="6">
        <v>-0.004</v>
      </c>
      <c r="I62" s="15">
        <v>203740.0</v>
      </c>
      <c r="J62" s="15">
        <v>120941.0</v>
      </c>
    </row>
    <row r="63">
      <c r="A63" s="24">
        <v>174788.0</v>
      </c>
      <c r="B63" s="5">
        <f t="shared" si="1"/>
        <v>41862</v>
      </c>
      <c r="C63" s="3">
        <v>105.0</v>
      </c>
      <c r="D63" s="3">
        <v>105.43</v>
      </c>
      <c r="E63" s="3">
        <v>104.35</v>
      </c>
      <c r="F63" s="3">
        <v>104.68</v>
      </c>
      <c r="G63" s="3">
        <v>-0.34</v>
      </c>
      <c r="H63" s="6">
        <v>-0.0032</v>
      </c>
      <c r="I63" s="15">
        <v>143613.0</v>
      </c>
      <c r="J63" s="15">
        <v>90428.0</v>
      </c>
    </row>
    <row r="64">
      <c r="A64" s="23">
        <v>41786.0</v>
      </c>
      <c r="B64" s="5">
        <f t="shared" si="1"/>
        <v>41863</v>
      </c>
      <c r="C64" s="3">
        <v>104.5</v>
      </c>
      <c r="D64" s="3">
        <v>104.61</v>
      </c>
      <c r="E64" s="3">
        <v>102.65</v>
      </c>
      <c r="F64" s="3">
        <v>103.02</v>
      </c>
      <c r="G64" s="3">
        <v>-1.66</v>
      </c>
      <c r="H64" s="6">
        <v>-0.0159</v>
      </c>
      <c r="I64" s="15">
        <v>139912.0</v>
      </c>
      <c r="J64" s="15">
        <v>62754.0</v>
      </c>
    </row>
    <row r="65">
      <c r="A65" s="21">
        <v>108.9</v>
      </c>
      <c r="B65" s="5">
        <f t="shared" si="1"/>
        <v>41864</v>
      </c>
      <c r="C65" s="3">
        <v>102.84</v>
      </c>
      <c r="D65" s="3">
        <v>104.35</v>
      </c>
      <c r="E65" s="3">
        <v>102.37</v>
      </c>
      <c r="F65" s="3">
        <v>104.28</v>
      </c>
      <c r="G65" s="3">
        <v>1.26</v>
      </c>
      <c r="H65" s="3">
        <v>0.012199999999999999</v>
      </c>
      <c r="I65" s="15">
        <v>99102.0</v>
      </c>
      <c r="J65" s="15">
        <v>32699.0</v>
      </c>
    </row>
    <row r="66">
      <c r="A66" s="21">
        <v>109.31</v>
      </c>
      <c r="B66" s="5">
        <f t="shared" si="1"/>
        <v>41865</v>
      </c>
      <c r="C66" s="3">
        <v>104.06</v>
      </c>
      <c r="D66" s="3">
        <v>104.33</v>
      </c>
      <c r="E66" s="3">
        <v>101.92</v>
      </c>
      <c r="F66" s="3">
        <v>102.01</v>
      </c>
      <c r="G66" s="3">
        <v>-2.27</v>
      </c>
      <c r="H66" s="6">
        <v>-0.0218</v>
      </c>
      <c r="I66" s="15">
        <v>18568.0</v>
      </c>
      <c r="J66" s="3"/>
    </row>
    <row r="67">
      <c r="A67" s="21">
        <v>108.29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108.6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-0.24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-0.0022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35635.0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179077.0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41787.0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108.75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108.95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108.09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108.43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-0.17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-0.0016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55293.0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185800.0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41788.0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108.53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108.97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108.33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108.44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+0.01</f>
        <v>0.01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+0.01%</f>
        <v>0.0001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53219.0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187595.0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41789.0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108.52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108.55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107.72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107.94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-0.0046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47335.0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193833.0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41792.0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108.04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108.35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107.26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107.5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-0.44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-0.0041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63966.0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204674.0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41793.0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107.61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107.64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107.05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107.46</v>
      </c>
      <c r="B113" s="3" t="str">
        <f t="shared" si="1"/>
        <v/>
      </c>
    </row>
    <row r="114">
      <c r="A114" s="21">
        <v>-0.04</v>
      </c>
      <c r="B114" s="3" t="str">
        <f t="shared" si="1"/>
        <v>#REF!</v>
      </c>
    </row>
    <row r="115">
      <c r="A115" s="22">
        <v>-4.0E-4</v>
      </c>
      <c r="B115" s="3" t="str">
        <f t="shared" si="1"/>
        <v>#REF!</v>
      </c>
    </row>
    <row r="116">
      <c r="A116" s="24">
        <v>86731.0</v>
      </c>
      <c r="B116" s="3" t="str">
        <f t="shared" si="1"/>
        <v>#REF!</v>
      </c>
    </row>
    <row r="117">
      <c r="A117" s="24">
        <v>220619.0</v>
      </c>
      <c r="B117" s="3" t="str">
        <f t="shared" si="1"/>
        <v>#REF!</v>
      </c>
    </row>
    <row r="118">
      <c r="A118" s="23">
        <v>41794.0</v>
      </c>
      <c r="B118" s="3" t="str">
        <f t="shared" si="1"/>
        <v>#REF!</v>
      </c>
    </row>
    <row r="119">
      <c r="A119" s="21">
        <v>107.52</v>
      </c>
      <c r="B119" s="3" t="str">
        <f t="shared" si="1"/>
        <v>#REF!</v>
      </c>
    </row>
    <row r="120">
      <c r="A120" s="21">
        <v>107.99</v>
      </c>
      <c r="B120" s="3" t="str">
        <f t="shared" si="1"/>
        <v>#REF!</v>
      </c>
    </row>
    <row r="121">
      <c r="A121" s="21">
        <v>106.68</v>
      </c>
      <c r="B121" s="3" t="str">
        <f t="shared" si="1"/>
        <v>#REF!</v>
      </c>
    </row>
    <row r="122">
      <c r="A122" s="21">
        <v>107.04</v>
      </c>
      <c r="B122" s="3" t="str">
        <f t="shared" si="1"/>
        <v>#REF!</v>
      </c>
    </row>
    <row r="123">
      <c r="A123" s="21">
        <v>-0.42</v>
      </c>
      <c r="B123" s="3" t="str">
        <f t="shared" si="1"/>
        <v>#REF!</v>
      </c>
    </row>
    <row r="124">
      <c r="A124" s="22">
        <v>-0.0039</v>
      </c>
      <c r="B124" s="3" t="str">
        <f t="shared" si="1"/>
        <v>#REF!</v>
      </c>
    </row>
    <row r="125">
      <c r="A125" s="24">
        <v>100878.0</v>
      </c>
      <c r="B125" s="3" t="str">
        <f t="shared" si="1"/>
        <v>#REF!</v>
      </c>
    </row>
    <row r="126">
      <c r="A126" s="24">
        <v>241507.0</v>
      </c>
      <c r="B126" s="3" t="str">
        <f t="shared" si="1"/>
        <v>#REF!</v>
      </c>
    </row>
    <row r="127">
      <c r="A127" s="23">
        <v>41795.0</v>
      </c>
      <c r="B127" s="3" t="str">
        <f t="shared" si="1"/>
        <v>#REF!</v>
      </c>
    </row>
    <row r="128">
      <c r="A128" s="21">
        <v>106.74</v>
      </c>
      <c r="B128" s="3" t="str">
        <f t="shared" si="1"/>
        <v>#REF!</v>
      </c>
    </row>
    <row r="129">
      <c r="A129" s="21">
        <v>107.59</v>
      </c>
      <c r="B129" s="3" t="str">
        <f t="shared" si="1"/>
        <v>#REF!</v>
      </c>
    </row>
    <row r="130">
      <c r="A130" s="21">
        <v>106.44</v>
      </c>
      <c r="B130" s="3" t="str">
        <f t="shared" si="1"/>
        <v>#REF!</v>
      </c>
    </row>
    <row r="131">
      <c r="A131" s="21">
        <v>107.44</v>
      </c>
      <c r="B131" s="3" t="str">
        <f t="shared" si="1"/>
        <v>#REF!</v>
      </c>
    </row>
    <row r="132">
      <c r="A132" s="25">
        <f>+0.4</f>
        <v>0.4</v>
      </c>
      <c r="B132" s="3" t="str">
        <f t="shared" si="1"/>
        <v>#REF!</v>
      </c>
    </row>
    <row r="133">
      <c r="A133" s="25">
        <f>+0.37%</f>
        <v>0.0037</v>
      </c>
      <c r="B133" s="3" t="str">
        <f t="shared" si="1"/>
        <v>#REF!</v>
      </c>
    </row>
    <row r="134">
      <c r="A134" s="26">
        <v>90234.0</v>
      </c>
      <c r="B134" s="3" t="str">
        <f t="shared" si="1"/>
        <v>#REF!</v>
      </c>
    </row>
    <row r="135">
      <c r="A135" s="26">
        <v>255046.0</v>
      </c>
      <c r="B135" s="3" t="str">
        <f t="shared" si="1"/>
        <v>#REF!</v>
      </c>
    </row>
    <row r="136">
      <c r="A136" s="27">
        <v>41796.0</v>
      </c>
      <c r="B136" s="3" t="str">
        <f t="shared" si="1"/>
        <v>#REF!</v>
      </c>
    </row>
    <row r="137">
      <c r="A137" s="28">
        <v>107.55</v>
      </c>
      <c r="B137" s="3" t="str">
        <f t="shared" si="1"/>
        <v>#REF!</v>
      </c>
    </row>
    <row r="138">
      <c r="A138" s="28">
        <v>107.87</v>
      </c>
      <c r="B138" s="3" t="str">
        <f t="shared" si="1"/>
        <v>#REF!</v>
      </c>
    </row>
    <row r="139">
      <c r="A139" s="28">
        <v>107.0</v>
      </c>
      <c r="B139" s="3" t="str">
        <f t="shared" si="1"/>
        <v>#REF!</v>
      </c>
    </row>
    <row r="140">
      <c r="A140" s="28">
        <v>107.16</v>
      </c>
      <c r="B140" s="3" t="str">
        <f t="shared" si="1"/>
        <v>#REF!</v>
      </c>
    </row>
    <row r="141">
      <c r="A141" s="21">
        <v>-0.28</v>
      </c>
      <c r="B141" s="3" t="str">
        <f t="shared" si="1"/>
        <v>#REF!</v>
      </c>
    </row>
    <row r="142">
      <c r="A142" s="22">
        <v>-0.0026</v>
      </c>
      <c r="B142" s="3" t="str">
        <f t="shared" si="1"/>
        <v>#REF!</v>
      </c>
    </row>
    <row r="143">
      <c r="A143" s="24">
        <v>89645.0</v>
      </c>
      <c r="B143" s="3" t="str">
        <f t="shared" si="1"/>
        <v>#REF!</v>
      </c>
    </row>
    <row r="144">
      <c r="A144" s="24">
        <v>279384.0</v>
      </c>
      <c r="B144" s="3" t="str">
        <f t="shared" si="1"/>
        <v>#REF!</v>
      </c>
    </row>
    <row r="145">
      <c r="A145" s="23">
        <v>41799.0</v>
      </c>
      <c r="B145" s="3" t="str">
        <f t="shared" si="1"/>
        <v>#REF!</v>
      </c>
    </row>
    <row r="146">
      <c r="A146" s="21">
        <v>107.11</v>
      </c>
      <c r="B146" s="3" t="str">
        <f t="shared" si="1"/>
        <v>#REF!</v>
      </c>
    </row>
    <row r="147">
      <c r="A147" s="21">
        <v>108.54</v>
      </c>
      <c r="B147" s="3" t="str">
        <f t="shared" si="1"/>
        <v>#REF!</v>
      </c>
    </row>
    <row r="148">
      <c r="A148" s="21">
        <v>107.08</v>
      </c>
      <c r="B148" s="3" t="str">
        <f t="shared" si="1"/>
        <v>#REF!</v>
      </c>
    </row>
    <row r="149">
      <c r="A149" s="21">
        <v>108.41</v>
      </c>
      <c r="B149" s="3" t="str">
        <f t="shared" si="1"/>
        <v>#REF!</v>
      </c>
    </row>
    <row r="150">
      <c r="A150" s="25">
        <f>+1.25</f>
        <v>1.25</v>
      </c>
      <c r="B150" s="3" t="str">
        <f t="shared" si="1"/>
        <v>#REF!</v>
      </c>
    </row>
    <row r="151">
      <c r="A151" s="25">
        <f>+1.17%</f>
        <v>0.0117</v>
      </c>
      <c r="B151" s="3" t="str">
        <f t="shared" si="1"/>
        <v>#REF!</v>
      </c>
    </row>
    <row r="152">
      <c r="A152" s="26">
        <v>104801.0</v>
      </c>
      <c r="B152" s="3" t="str">
        <f t="shared" si="1"/>
        <v>#REF!</v>
      </c>
    </row>
    <row r="153">
      <c r="A153" s="26">
        <v>285872.0</v>
      </c>
      <c r="B153" s="3" t="str">
        <f t="shared" si="1"/>
        <v>#REF!</v>
      </c>
    </row>
    <row r="154">
      <c r="A154" s="27">
        <v>41800.0</v>
      </c>
      <c r="B154" s="3" t="str">
        <f t="shared" si="1"/>
        <v>#REF!</v>
      </c>
    </row>
    <row r="155">
      <c r="A155" s="28">
        <v>108.4</v>
      </c>
      <c r="B155" s="3" t="str">
        <f t="shared" si="1"/>
        <v>#REF!</v>
      </c>
    </row>
    <row r="156">
      <c r="A156" s="28">
        <v>108.76</v>
      </c>
      <c r="B156" s="3" t="str">
        <f t="shared" si="1"/>
        <v>#REF!</v>
      </c>
    </row>
    <row r="157">
      <c r="A157" s="28">
        <v>107.75</v>
      </c>
      <c r="B157" s="3" t="str">
        <f t="shared" si="1"/>
        <v>#REF!</v>
      </c>
    </row>
    <row r="158">
      <c r="A158" s="28">
        <v>108.18</v>
      </c>
      <c r="B158" s="3" t="str">
        <f t="shared" si="1"/>
        <v>#REF!</v>
      </c>
    </row>
    <row r="159">
      <c r="A159" s="21">
        <v>-0.23</v>
      </c>
      <c r="B159" s="3" t="str">
        <f t="shared" si="1"/>
        <v>#REF!</v>
      </c>
    </row>
    <row r="160">
      <c r="A160" s="22">
        <v>-0.0021</v>
      </c>
      <c r="B160" s="3" t="str">
        <f t="shared" si="1"/>
        <v>#REF!</v>
      </c>
    </row>
    <row r="161">
      <c r="A161" s="24">
        <v>115057.0</v>
      </c>
      <c r="B161" s="3" t="str">
        <f t="shared" si="1"/>
        <v>#REF!</v>
      </c>
    </row>
    <row r="162">
      <c r="A162" s="24">
        <v>294375.0</v>
      </c>
      <c r="B162" s="3" t="str">
        <f t="shared" si="1"/>
        <v>#REF!</v>
      </c>
    </row>
    <row r="163">
      <c r="A163" s="23">
        <v>41801.0</v>
      </c>
      <c r="B163" s="3" t="str">
        <f t="shared" si="1"/>
        <v>#REF!</v>
      </c>
    </row>
    <row r="164">
      <c r="A164" s="21">
        <v>108.25</v>
      </c>
      <c r="B164" s="3" t="str">
        <f t="shared" si="1"/>
        <v>#REF!</v>
      </c>
    </row>
    <row r="165">
      <c r="A165" s="21">
        <v>108.86</v>
      </c>
      <c r="B165" s="3" t="str">
        <f t="shared" si="1"/>
        <v>#REF!</v>
      </c>
    </row>
    <row r="166">
      <c r="A166" s="21">
        <v>108.12</v>
      </c>
      <c r="B166" s="3" t="str">
        <f t="shared" si="1"/>
        <v>#REF!</v>
      </c>
    </row>
    <row r="167">
      <c r="A167" s="21">
        <v>108.69</v>
      </c>
      <c r="B167" s="3" t="str">
        <f t="shared" si="1"/>
        <v>#REF!</v>
      </c>
    </row>
    <row r="168">
      <c r="A168" s="25">
        <f>+0.51</f>
        <v>0.51</v>
      </c>
      <c r="B168" s="3" t="str">
        <f t="shared" si="1"/>
        <v>#REF!</v>
      </c>
    </row>
    <row r="169">
      <c r="A169" s="25">
        <f>+0.47%</f>
        <v>0.0047</v>
      </c>
      <c r="B169" s="3" t="str">
        <f t="shared" si="1"/>
        <v>#REF!</v>
      </c>
    </row>
    <row r="170">
      <c r="A170" s="26">
        <v>90936.0</v>
      </c>
      <c r="B170" s="3" t="str">
        <f t="shared" si="1"/>
        <v>#REF!</v>
      </c>
    </row>
    <row r="171">
      <c r="A171" s="26">
        <v>306249.0</v>
      </c>
      <c r="B171" s="3" t="str">
        <f t="shared" si="1"/>
        <v>#REF!</v>
      </c>
    </row>
    <row r="172">
      <c r="A172" s="27">
        <v>41802.0</v>
      </c>
      <c r="B172" s="3" t="str">
        <f t="shared" si="1"/>
        <v>#REF!</v>
      </c>
    </row>
    <row r="173">
      <c r="A173" s="28">
        <v>108.82</v>
      </c>
      <c r="B173" s="3" t="str">
        <f t="shared" si="1"/>
        <v>#REF!</v>
      </c>
    </row>
    <row r="174">
      <c r="A174" s="28">
        <v>111.96</v>
      </c>
      <c r="B174" s="3" t="str">
        <f t="shared" si="1"/>
        <v>#REF!</v>
      </c>
    </row>
    <row r="175">
      <c r="A175" s="28">
        <v>108.72</v>
      </c>
      <c r="B175" s="3" t="str">
        <f t="shared" si="1"/>
        <v>#REF!</v>
      </c>
    </row>
    <row r="176">
      <c r="A176" s="28">
        <v>111.64</v>
      </c>
      <c r="B176" s="3" t="str">
        <f t="shared" si="1"/>
        <v>#REF!</v>
      </c>
    </row>
    <row r="177">
      <c r="A177" s="25">
        <f>+2.95</f>
        <v>2.95</v>
      </c>
      <c r="B177" s="3" t="str">
        <f t="shared" si="1"/>
        <v>#REF!</v>
      </c>
    </row>
    <row r="178">
      <c r="A178" s="25">
        <f>+2.71%</f>
        <v>0.0271</v>
      </c>
      <c r="B178" s="3" t="str">
        <f t="shared" si="1"/>
        <v>#REF!</v>
      </c>
    </row>
    <row r="179">
      <c r="A179" s="26">
        <v>158014.0</v>
      </c>
      <c r="B179" s="3" t="str">
        <f t="shared" si="1"/>
        <v>#REF!</v>
      </c>
    </row>
    <row r="180">
      <c r="A180" s="26">
        <v>321663.0</v>
      </c>
      <c r="B180" s="3" t="str">
        <f t="shared" si="1"/>
        <v>#REF!</v>
      </c>
    </row>
    <row r="181">
      <c r="A181" s="27">
        <v>41803.0</v>
      </c>
      <c r="B181" s="3" t="str">
        <f t="shared" si="1"/>
        <v>#REF!</v>
      </c>
    </row>
    <row r="182">
      <c r="A182" s="28">
        <v>112.02</v>
      </c>
      <c r="B182" s="3" t="str">
        <f t="shared" si="1"/>
        <v>#REF!</v>
      </c>
    </row>
    <row r="183">
      <c r="A183" s="28">
        <v>113.19</v>
      </c>
      <c r="B183" s="3" t="str">
        <f t="shared" si="1"/>
        <v>#REF!</v>
      </c>
    </row>
    <row r="184">
      <c r="A184" s="28">
        <v>111.26</v>
      </c>
      <c r="B184" s="3" t="str">
        <f t="shared" si="1"/>
        <v>#REF!</v>
      </c>
    </row>
    <row r="185">
      <c r="A185" s="28">
        <v>111.68</v>
      </c>
      <c r="B185" s="3" t="str">
        <f t="shared" si="1"/>
        <v>#REF!</v>
      </c>
    </row>
    <row r="186">
      <c r="A186" s="25">
        <f>+0.04</f>
        <v>0.04</v>
      </c>
      <c r="B186" s="3" t="str">
        <f t="shared" si="1"/>
        <v>#REF!</v>
      </c>
    </row>
    <row r="187">
      <c r="A187" s="25">
        <f>+0.04%</f>
        <v>0.0004</v>
      </c>
      <c r="B187" s="3" t="str">
        <f t="shared" si="1"/>
        <v>#REF!</v>
      </c>
    </row>
    <row r="188">
      <c r="A188" s="26">
        <v>151029.0</v>
      </c>
      <c r="B188" s="3" t="str">
        <f t="shared" si="1"/>
        <v>#REF!</v>
      </c>
    </row>
    <row r="189">
      <c r="A189" s="26">
        <v>315468.0</v>
      </c>
      <c r="B189" s="3" t="str">
        <f t="shared" si="1"/>
        <v>#REF!</v>
      </c>
    </row>
    <row r="190">
      <c r="A190" s="27">
        <v>41806.0</v>
      </c>
      <c r="B190" s="3" t="str">
        <f t="shared" si="1"/>
        <v>#REF!</v>
      </c>
    </row>
    <row r="191">
      <c r="A191" s="28">
        <v>112.2</v>
      </c>
      <c r="B191" s="3" t="str">
        <f t="shared" si="1"/>
        <v>#REF!</v>
      </c>
    </row>
    <row r="192">
      <c r="A192" s="28">
        <v>112.51</v>
      </c>
      <c r="B192" s="3" t="str">
        <f t="shared" si="1"/>
        <v>#REF!</v>
      </c>
    </row>
    <row r="193">
      <c r="A193" s="28">
        <v>111.62</v>
      </c>
      <c r="B193" s="3" t="str">
        <f t="shared" si="1"/>
        <v>#REF!</v>
      </c>
    </row>
    <row r="194">
      <c r="A194" s="28">
        <v>112.25</v>
      </c>
      <c r="B194" s="3" t="str">
        <f t="shared" si="1"/>
        <v>#REF!</v>
      </c>
    </row>
    <row r="195">
      <c r="A195" s="25">
        <f>+0.57</f>
        <v>0.57</v>
      </c>
      <c r="B195" s="3" t="str">
        <f t="shared" si="1"/>
        <v>#REF!</v>
      </c>
    </row>
    <row r="196">
      <c r="A196" s="25">
        <f>+0.51%</f>
        <v>0.0051</v>
      </c>
      <c r="B196" s="3" t="str">
        <f t="shared" si="1"/>
        <v>#REF!</v>
      </c>
    </row>
    <row r="197">
      <c r="A197" s="26">
        <v>107216.0</v>
      </c>
      <c r="B197" s="3" t="str">
        <f t="shared" si="1"/>
        <v>#REF!</v>
      </c>
    </row>
    <row r="198">
      <c r="A198" s="26">
        <v>315899.0</v>
      </c>
      <c r="B198" s="3" t="str">
        <f t="shared" si="1"/>
        <v>#REF!</v>
      </c>
    </row>
    <row r="199">
      <c r="A199" s="27">
        <v>41807.0</v>
      </c>
      <c r="B199" s="3" t="str">
        <f t="shared" si="1"/>
        <v>#REF!</v>
      </c>
    </row>
    <row r="200">
      <c r="A200" s="28">
        <v>112.27</v>
      </c>
      <c r="B200" s="3" t="str">
        <f t="shared" si="1"/>
        <v>#REF!</v>
      </c>
    </row>
    <row r="201">
      <c r="A201" s="28">
        <v>113.17</v>
      </c>
      <c r="B201" s="3" t="str">
        <f t="shared" si="1"/>
        <v>#REF!</v>
      </c>
    </row>
    <row r="202">
      <c r="A202" s="28">
        <v>111.57</v>
      </c>
      <c r="B202" s="3" t="str">
        <f t="shared" si="1"/>
        <v>#REF!</v>
      </c>
    </row>
    <row r="203">
      <c r="A203" s="28">
        <v>112.82</v>
      </c>
      <c r="B203" s="3" t="str">
        <f t="shared" si="1"/>
        <v>#REF!</v>
      </c>
    </row>
    <row r="204">
      <c r="A204" s="25">
        <f>+0.57</f>
        <v>0.57</v>
      </c>
      <c r="B204" s="3" t="str">
        <f t="shared" si="1"/>
        <v>#REF!</v>
      </c>
    </row>
    <row r="205">
      <c r="A205" s="25">
        <f>+0.51%</f>
        <v>0.0051</v>
      </c>
      <c r="B205" s="3" t="str">
        <f t="shared" si="1"/>
        <v>#REF!</v>
      </c>
    </row>
    <row r="206">
      <c r="A206" s="26">
        <v>130060.0</v>
      </c>
      <c r="B206" s="3" t="str">
        <f t="shared" si="1"/>
        <v>#REF!</v>
      </c>
    </row>
    <row r="207">
      <c r="A207" s="26">
        <v>317726.0</v>
      </c>
      <c r="B207" s="3" t="str">
        <f t="shared" si="1"/>
        <v>#REF!</v>
      </c>
    </row>
    <row r="208">
      <c r="A208" s="27">
        <v>41808.0</v>
      </c>
      <c r="B208" s="3" t="str">
        <f t="shared" si="1"/>
        <v>#REF!</v>
      </c>
    </row>
    <row r="209">
      <c r="A209" s="28">
        <v>112.81</v>
      </c>
      <c r="B209" s="3" t="str">
        <f t="shared" si="1"/>
        <v>#REF!</v>
      </c>
    </row>
    <row r="210">
      <c r="A210" s="28">
        <v>113.87</v>
      </c>
      <c r="B210" s="3" t="str">
        <f t="shared" si="1"/>
        <v>#REF!</v>
      </c>
    </row>
    <row r="211">
      <c r="A211" s="28">
        <v>112.44</v>
      </c>
      <c r="B211" s="3" t="str">
        <f t="shared" si="1"/>
        <v>#REF!</v>
      </c>
    </row>
    <row r="212">
      <c r="A212" s="28">
        <v>113.59</v>
      </c>
      <c r="B212" s="3" t="str">
        <f t="shared" si="1"/>
        <v>#REF!</v>
      </c>
    </row>
    <row r="213">
      <c r="A213" s="25">
        <f>+0.77</f>
        <v>0.77</v>
      </c>
      <c r="B213" s="3" t="str">
        <f t="shared" si="1"/>
        <v>#REF!</v>
      </c>
    </row>
    <row r="214">
      <c r="A214" s="25">
        <f>+0.68%</f>
        <v>0.0068</v>
      </c>
      <c r="B214" s="3" t="str">
        <f t="shared" si="1"/>
        <v>#REF!</v>
      </c>
    </row>
    <row r="215">
      <c r="A215" s="26">
        <v>121612.0</v>
      </c>
      <c r="B215" s="3" t="str">
        <f t="shared" si="1"/>
        <v>#REF!</v>
      </c>
    </row>
    <row r="216">
      <c r="A216" s="26">
        <v>312108.0</v>
      </c>
      <c r="B216" s="3" t="str">
        <f t="shared" si="1"/>
        <v>#REF!</v>
      </c>
    </row>
    <row r="217">
      <c r="A217" s="27">
        <v>41809.0</v>
      </c>
      <c r="B217" s="3" t="str">
        <f t="shared" si="1"/>
        <v>#REF!</v>
      </c>
    </row>
    <row r="218">
      <c r="A218" s="28">
        <v>113.52</v>
      </c>
      <c r="B218" s="3" t="str">
        <f t="shared" si="1"/>
        <v>#REF!</v>
      </c>
    </row>
    <row r="219">
      <c r="A219" s="28">
        <v>115.03</v>
      </c>
      <c r="B219" s="3" t="str">
        <f t="shared" si="1"/>
        <v>#REF!</v>
      </c>
    </row>
    <row r="220">
      <c r="A220" s="28">
        <v>113.52</v>
      </c>
      <c r="B220" s="3" t="str">
        <f t="shared" si="1"/>
        <v>#REF!</v>
      </c>
    </row>
    <row r="221">
      <c r="A221" s="28">
        <v>114.38</v>
      </c>
      <c r="B221" s="3" t="str">
        <f t="shared" si="1"/>
        <v>#REF!</v>
      </c>
    </row>
    <row r="222">
      <c r="A222" s="25">
        <f>+0.79</f>
        <v>0.79</v>
      </c>
      <c r="B222" s="3" t="str">
        <f t="shared" si="1"/>
        <v>#REF!</v>
      </c>
    </row>
    <row r="223">
      <c r="A223" s="25">
        <f>+0.7%</f>
        <v>0.007</v>
      </c>
      <c r="B223" s="3" t="str">
        <f t="shared" si="1"/>
        <v>#REF!</v>
      </c>
    </row>
    <row r="224">
      <c r="A224" s="26">
        <v>111322.0</v>
      </c>
      <c r="B224" s="3" t="str">
        <f t="shared" si="1"/>
        <v>#REF!</v>
      </c>
    </row>
    <row r="225">
      <c r="A225" s="26">
        <v>312136.0</v>
      </c>
      <c r="B225" s="3" t="str">
        <f t="shared" si="1"/>
        <v>#REF!</v>
      </c>
    </row>
    <row r="226">
      <c r="A226" s="27">
        <v>41810.0</v>
      </c>
      <c r="B226" s="3" t="str">
        <f t="shared" si="1"/>
        <v>#REF!</v>
      </c>
    </row>
    <row r="227">
      <c r="A227" s="28">
        <v>114.38</v>
      </c>
      <c r="B227" s="3" t="str">
        <f t="shared" si="1"/>
        <v>#REF!</v>
      </c>
    </row>
    <row r="228">
      <c r="A228" s="28">
        <v>114.46</v>
      </c>
      <c r="B228" s="3" t="str">
        <f t="shared" si="1"/>
        <v>#REF!</v>
      </c>
    </row>
    <row r="229">
      <c r="A229" s="28">
        <v>113.85</v>
      </c>
      <c r="B229" s="3" t="str">
        <f t="shared" si="1"/>
        <v>#REF!</v>
      </c>
    </row>
    <row r="230">
      <c r="A230" s="28">
        <v>114.24</v>
      </c>
      <c r="B230" s="3" t="str">
        <f t="shared" si="1"/>
        <v>#REF!</v>
      </c>
    </row>
    <row r="231">
      <c r="A231" s="21">
        <v>-0.14</v>
      </c>
      <c r="B231" s="3" t="str">
        <f t="shared" si="1"/>
        <v>#REF!</v>
      </c>
    </row>
    <row r="232">
      <c r="A232" s="22">
        <v>-0.0012</v>
      </c>
      <c r="B232" s="3" t="str">
        <f t="shared" si="1"/>
        <v>#REF!</v>
      </c>
    </row>
    <row r="233">
      <c r="A233" s="24">
        <v>122484.0</v>
      </c>
      <c r="B233" s="3" t="str">
        <f t="shared" si="1"/>
        <v>#REF!</v>
      </c>
    </row>
    <row r="234">
      <c r="A234" s="24">
        <v>314091.0</v>
      </c>
      <c r="B234" s="3" t="str">
        <f t="shared" si="1"/>
        <v>#REF!</v>
      </c>
    </row>
    <row r="235">
      <c r="A235" s="23">
        <v>41813.0</v>
      </c>
      <c r="B235" s="3" t="str">
        <f t="shared" si="1"/>
        <v>#REF!</v>
      </c>
    </row>
    <row r="236">
      <c r="A236" s="21">
        <v>114.45</v>
      </c>
      <c r="B236" s="3" t="str">
        <f t="shared" si="1"/>
        <v>#REF!</v>
      </c>
    </row>
    <row r="237">
      <c r="A237" s="21">
        <v>115.09</v>
      </c>
      <c r="B237" s="3" t="str">
        <f t="shared" si="1"/>
        <v>#REF!</v>
      </c>
    </row>
    <row r="238">
      <c r="A238" s="21">
        <v>113.41</v>
      </c>
      <c r="B238" s="3" t="str">
        <f t="shared" si="1"/>
        <v>#REF!</v>
      </c>
    </row>
    <row r="239">
      <c r="A239" s="21">
        <v>113.72</v>
      </c>
      <c r="B239" s="3" t="str">
        <f t="shared" si="1"/>
        <v>#REF!</v>
      </c>
    </row>
    <row r="240">
      <c r="A240" s="21">
        <v>-0.52</v>
      </c>
      <c r="B240" s="3" t="str">
        <f t="shared" si="1"/>
        <v>#REF!</v>
      </c>
    </row>
    <row r="241">
      <c r="A241" s="22">
        <v>-0.0046</v>
      </c>
      <c r="B241" s="3" t="str">
        <f t="shared" si="1"/>
        <v>#REF!</v>
      </c>
    </row>
    <row r="242">
      <c r="A242" s="24">
        <v>166029.0</v>
      </c>
      <c r="B242" s="3" t="str">
        <f t="shared" si="1"/>
        <v>#REF!</v>
      </c>
    </row>
    <row r="243">
      <c r="A243" s="24">
        <v>326131.0</v>
      </c>
      <c r="B243" s="3" t="str">
        <f t="shared" si="1"/>
        <v>#REF!</v>
      </c>
    </row>
    <row r="244">
      <c r="A244" s="23">
        <v>41814.0</v>
      </c>
      <c r="B244" s="3" t="str">
        <f t="shared" si="1"/>
        <v>#REF!</v>
      </c>
    </row>
    <row r="245">
      <c r="A245" s="21">
        <v>113.54</v>
      </c>
      <c r="B245" s="3" t="str">
        <f t="shared" si="1"/>
        <v>#REF!</v>
      </c>
    </row>
    <row r="246">
      <c r="A246" s="21">
        <v>114.38</v>
      </c>
      <c r="B246" s="3" t="str">
        <f t="shared" si="1"/>
        <v>#REF!</v>
      </c>
    </row>
    <row r="247">
      <c r="A247" s="21">
        <v>113.2</v>
      </c>
      <c r="B247" s="3" t="str">
        <f t="shared" si="1"/>
        <v>#REF!</v>
      </c>
    </row>
    <row r="248">
      <c r="A248" s="21">
        <v>114.03</v>
      </c>
      <c r="B248" s="3" t="str">
        <f t="shared" si="1"/>
        <v>#REF!</v>
      </c>
    </row>
    <row r="249">
      <c r="A249" s="25">
        <f>+0.31</f>
        <v>0.31</v>
      </c>
      <c r="B249" s="3" t="str">
        <f t="shared" si="1"/>
        <v>#REF!</v>
      </c>
    </row>
    <row r="250">
      <c r="A250" s="25">
        <f>+0.27%</f>
        <v>0.0027</v>
      </c>
      <c r="B250" s="3" t="str">
        <f t="shared" si="1"/>
        <v>#REF!</v>
      </c>
    </row>
    <row r="251">
      <c r="A251" s="26">
        <v>179787.0</v>
      </c>
      <c r="B251" s="3" t="str">
        <f t="shared" si="1"/>
        <v>#REF!</v>
      </c>
    </row>
    <row r="252">
      <c r="A252" s="26">
        <v>327040.0</v>
      </c>
      <c r="B252" s="3" t="str">
        <f t="shared" si="1"/>
        <v>#REF!</v>
      </c>
    </row>
    <row r="253">
      <c r="A253" s="27">
        <v>41815.0</v>
      </c>
      <c r="B253" s="3" t="str">
        <f t="shared" si="1"/>
        <v>#REF!</v>
      </c>
    </row>
    <row r="254">
      <c r="A254" s="28">
        <v>113.9</v>
      </c>
      <c r="B254" s="3" t="str">
        <f t="shared" si="1"/>
        <v>#REF!</v>
      </c>
    </row>
    <row r="255">
      <c r="A255" s="28">
        <v>114.19</v>
      </c>
      <c r="B255" s="3" t="str">
        <f t="shared" si="1"/>
        <v>#REF!</v>
      </c>
    </row>
    <row r="256">
      <c r="A256" s="28">
        <v>112.83</v>
      </c>
      <c r="B256" s="3" t="str">
        <f t="shared" si="1"/>
        <v>#REF!</v>
      </c>
    </row>
    <row r="257">
      <c r="A257" s="28">
        <v>113.51</v>
      </c>
      <c r="B257" s="3" t="str">
        <f t="shared" si="1"/>
        <v>#REF!</v>
      </c>
    </row>
    <row r="258">
      <c r="A258" s="21">
        <v>-0.52</v>
      </c>
      <c r="B258" s="3" t="str">
        <f t="shared" si="1"/>
        <v>#REF!</v>
      </c>
    </row>
    <row r="259">
      <c r="A259" s="22">
        <v>-0.0046</v>
      </c>
      <c r="B259" s="3" t="str">
        <f t="shared" si="1"/>
        <v>#REF!</v>
      </c>
    </row>
    <row r="260">
      <c r="A260" s="24">
        <v>126177.0</v>
      </c>
      <c r="B260" s="3" t="str">
        <f t="shared" si="1"/>
        <v>#REF!</v>
      </c>
    </row>
    <row r="261">
      <c r="A261" s="24">
        <v>315506.0</v>
      </c>
      <c r="B261" s="3" t="str">
        <f t="shared" si="1"/>
        <v>#REF!</v>
      </c>
    </row>
    <row r="262">
      <c r="A262" s="23">
        <v>41816.0</v>
      </c>
      <c r="B262" s="3" t="str">
        <f t="shared" si="1"/>
        <v>#REF!</v>
      </c>
    </row>
    <row r="263">
      <c r="A263" s="21">
        <v>113.8</v>
      </c>
      <c r="B263" s="3" t="str">
        <f t="shared" si="1"/>
        <v>#REF!</v>
      </c>
    </row>
    <row r="264">
      <c r="A264" s="21">
        <v>113.8</v>
      </c>
      <c r="B264" s="3" t="str">
        <f t="shared" si="1"/>
        <v>#REF!</v>
      </c>
    </row>
    <row r="265">
      <c r="A265" s="21">
        <v>112.55</v>
      </c>
      <c r="B265" s="3" t="str">
        <f t="shared" si="1"/>
        <v>#REF!</v>
      </c>
    </row>
    <row r="266">
      <c r="A266" s="21">
        <v>112.73</v>
      </c>
      <c r="B266" s="3" t="str">
        <f t="shared" si="1"/>
        <v>#REF!</v>
      </c>
    </row>
    <row r="267">
      <c r="A267" s="21">
        <v>-0.78</v>
      </c>
      <c r="B267" s="3" t="str">
        <f t="shared" si="1"/>
        <v>#REF!</v>
      </c>
    </row>
    <row r="268">
      <c r="A268" s="22">
        <v>-0.0069</v>
      </c>
      <c r="B268" s="3" t="str">
        <f t="shared" si="1"/>
        <v>#REF!</v>
      </c>
    </row>
    <row r="269">
      <c r="A269" s="24">
        <v>116592.0</v>
      </c>
      <c r="B269" s="3" t="str">
        <f t="shared" si="1"/>
        <v>#REF!</v>
      </c>
    </row>
    <row r="270">
      <c r="A270" s="24">
        <v>319903.0</v>
      </c>
      <c r="B270" s="3" t="str">
        <f t="shared" si="1"/>
        <v>#REF!</v>
      </c>
    </row>
    <row r="271">
      <c r="A271" s="23">
        <v>41817.0</v>
      </c>
      <c r="B271" s="3" t="str">
        <f t="shared" si="1"/>
        <v>#REF!</v>
      </c>
    </row>
    <row r="272">
      <c r="A272" s="21">
        <v>112.61</v>
      </c>
      <c r="B272" s="3" t="str">
        <f t="shared" si="1"/>
        <v>#REF!</v>
      </c>
    </row>
    <row r="273">
      <c r="A273" s="21">
        <v>113.26</v>
      </c>
      <c r="B273" s="3" t="str">
        <f t="shared" si="1"/>
        <v>#REF!</v>
      </c>
    </row>
    <row r="274">
      <c r="A274" s="21">
        <v>112.43</v>
      </c>
      <c r="B274" s="3" t="str">
        <f t="shared" si="1"/>
        <v>#REF!</v>
      </c>
    </row>
    <row r="275">
      <c r="A275" s="21">
        <v>112.85</v>
      </c>
      <c r="B275" s="3" t="str">
        <f t="shared" si="1"/>
        <v>#REF!</v>
      </c>
    </row>
    <row r="276">
      <c r="A276" s="25">
        <f>+0.12</f>
        <v>0.12</v>
      </c>
      <c r="B276" s="3" t="str">
        <f t="shared" si="1"/>
        <v>#REF!</v>
      </c>
    </row>
    <row r="277">
      <c r="A277" s="25">
        <f>+0.11%</f>
        <v>0.0011</v>
      </c>
      <c r="B277" s="3" t="str">
        <f t="shared" si="1"/>
        <v>#REF!</v>
      </c>
    </row>
    <row r="278">
      <c r="A278" s="26">
        <v>75260.0</v>
      </c>
      <c r="B278" s="3" t="str">
        <f t="shared" si="1"/>
        <v>#REF!</v>
      </c>
    </row>
    <row r="279">
      <c r="A279" s="26">
        <v>326465.0</v>
      </c>
      <c r="B279" s="3" t="str">
        <f t="shared" si="1"/>
        <v>#REF!</v>
      </c>
    </row>
    <row r="280">
      <c r="A280" s="27">
        <v>41820.0</v>
      </c>
      <c r="B280" s="3" t="str">
        <f t="shared" si="1"/>
        <v>#REF!</v>
      </c>
    </row>
    <row r="281">
      <c r="A281" s="28">
        <v>112.67</v>
      </c>
      <c r="B281" s="3" t="str">
        <f t="shared" si="1"/>
        <v>#REF!</v>
      </c>
    </row>
    <row r="282">
      <c r="A282" s="28">
        <v>112.7</v>
      </c>
      <c r="B282" s="3" t="str">
        <f t="shared" si="1"/>
        <v>#REF!</v>
      </c>
    </row>
    <row r="283">
      <c r="A283" s="28">
        <v>111.86</v>
      </c>
      <c r="B283" s="3" t="str">
        <f t="shared" si="1"/>
        <v>#REF!</v>
      </c>
    </row>
    <row r="284">
      <c r="A284" s="28">
        <v>112.07</v>
      </c>
      <c r="B284" s="3" t="str">
        <f t="shared" si="1"/>
        <v>#REF!</v>
      </c>
    </row>
    <row r="285">
      <c r="A285" s="21">
        <v>-0.78</v>
      </c>
      <c r="B285" s="3" t="str">
        <f t="shared" si="1"/>
        <v>#REF!</v>
      </c>
    </row>
    <row r="286">
      <c r="A286" s="22">
        <v>-0.0069</v>
      </c>
      <c r="B286" s="3" t="str">
        <f t="shared" si="1"/>
        <v>#REF!</v>
      </c>
    </row>
    <row r="287">
      <c r="A287" s="24">
        <v>171010.0</v>
      </c>
      <c r="B287" s="3" t="str">
        <f t="shared" si="1"/>
        <v>#REF!</v>
      </c>
    </row>
    <row r="288">
      <c r="A288" s="24">
        <v>334611.0</v>
      </c>
      <c r="B288" s="3" t="str">
        <f t="shared" si="1"/>
        <v>#REF!</v>
      </c>
    </row>
    <row r="289">
      <c r="A289" s="23">
        <v>41821.0</v>
      </c>
      <c r="B289" s="3" t="str">
        <f t="shared" si="1"/>
        <v>#REF!</v>
      </c>
    </row>
    <row r="290">
      <c r="A290" s="21">
        <v>111.8</v>
      </c>
      <c r="B290" s="3" t="str">
        <f t="shared" si="1"/>
        <v>#REF!</v>
      </c>
    </row>
    <row r="291">
      <c r="A291" s="21">
        <v>112.54</v>
      </c>
      <c r="B291" s="3" t="str">
        <f t="shared" si="1"/>
        <v>#REF!</v>
      </c>
    </row>
    <row r="292">
      <c r="A292" s="21">
        <v>111.68</v>
      </c>
      <c r="B292" s="3" t="str">
        <f t="shared" si="1"/>
        <v>#REF!</v>
      </c>
    </row>
    <row r="293">
      <c r="A293" s="21">
        <v>112.1</v>
      </c>
      <c r="B293" s="3" t="str">
        <f t="shared" si="1"/>
        <v>#REF!</v>
      </c>
    </row>
    <row r="294">
      <c r="A294" s="25">
        <f>+0.03</f>
        <v>0.03</v>
      </c>
      <c r="B294" s="3" t="str">
        <f t="shared" si="1"/>
        <v>#REF!</v>
      </c>
    </row>
    <row r="295">
      <c r="A295" s="25">
        <f>+0.03%</f>
        <v>0.0003</v>
      </c>
      <c r="B295" s="3" t="str">
        <f t="shared" si="1"/>
        <v>#REF!</v>
      </c>
    </row>
    <row r="296">
      <c r="A296" s="26">
        <v>203676.0</v>
      </c>
      <c r="B296" s="3" t="str">
        <f t="shared" si="1"/>
        <v>#REF!</v>
      </c>
    </row>
    <row r="297">
      <c r="A297" s="26">
        <v>329952.0</v>
      </c>
      <c r="B297" s="3" t="str">
        <f t="shared" si="1"/>
        <v>#REF!</v>
      </c>
    </row>
    <row r="298">
      <c r="A298" s="27">
        <v>41822.0</v>
      </c>
      <c r="B298" s="3" t="str">
        <f t="shared" si="1"/>
        <v>#REF!</v>
      </c>
    </row>
    <row r="299">
      <c r="A299" s="28">
        <v>111.95</v>
      </c>
      <c r="B299" s="3" t="str">
        <f t="shared" si="1"/>
        <v>#REF!</v>
      </c>
    </row>
    <row r="300">
      <c r="A300" s="28">
        <v>112.23</v>
      </c>
      <c r="B300" s="3" t="str">
        <f t="shared" si="1"/>
        <v>#REF!</v>
      </c>
    </row>
    <row r="301">
      <c r="A301" s="28">
        <v>110.87</v>
      </c>
      <c r="B301" s="3" t="str">
        <f t="shared" si="1"/>
        <v>#REF!</v>
      </c>
    </row>
    <row r="302">
      <c r="A302" s="28">
        <v>111.2</v>
      </c>
      <c r="B302" s="3" t="str">
        <f t="shared" si="1"/>
        <v>#REF!</v>
      </c>
    </row>
    <row r="303">
      <c r="A303" s="21">
        <v>-0.9</v>
      </c>
      <c r="B303" s="3" t="str">
        <f t="shared" si="1"/>
        <v>#REF!</v>
      </c>
    </row>
    <row r="304">
      <c r="A304" s="22">
        <v>-0.008</v>
      </c>
      <c r="B304" s="3" t="str">
        <f t="shared" si="1"/>
        <v>#REF!</v>
      </c>
    </row>
    <row r="305">
      <c r="A305" s="24">
        <v>254536.0</v>
      </c>
      <c r="B305" s="3" t="str">
        <f t="shared" si="1"/>
        <v>#REF!</v>
      </c>
    </row>
    <row r="306">
      <c r="A306" s="24">
        <v>327858.0</v>
      </c>
      <c r="B306" s="3" t="str">
        <f t="shared" si="1"/>
        <v>#REF!</v>
      </c>
    </row>
    <row r="307">
      <c r="A307" s="23">
        <v>41823.0</v>
      </c>
      <c r="B307" s="3" t="str">
        <f t="shared" si="1"/>
        <v>#REF!</v>
      </c>
    </row>
    <row r="308">
      <c r="A308" s="21">
        <v>110.87</v>
      </c>
      <c r="B308" s="3" t="str">
        <f t="shared" si="1"/>
        <v>#REF!</v>
      </c>
    </row>
    <row r="309">
      <c r="A309" s="21">
        <v>111.03</v>
      </c>
      <c r="B309" s="3" t="str">
        <f t="shared" si="1"/>
        <v>#REF!</v>
      </c>
    </row>
    <row r="310">
      <c r="A310" s="21">
        <v>110.5</v>
      </c>
      <c r="B310" s="3" t="str">
        <f t="shared" si="1"/>
        <v>#REF!</v>
      </c>
    </row>
    <row r="311">
      <c r="A311" s="21">
        <v>110.88</v>
      </c>
      <c r="B311" s="3" t="str">
        <f t="shared" si="1"/>
        <v>#REF!</v>
      </c>
    </row>
    <row r="312">
      <c r="A312" s="21">
        <v>-0.32</v>
      </c>
      <c r="B312" s="3" t="str">
        <f t="shared" si="1"/>
        <v>#REF!</v>
      </c>
    </row>
    <row r="313">
      <c r="A313" s="22">
        <v>-0.0029</v>
      </c>
      <c r="B313" s="3" t="str">
        <f t="shared" si="1"/>
        <v>#REF!</v>
      </c>
    </row>
    <row r="314">
      <c r="A314" s="24">
        <v>230671.0</v>
      </c>
      <c r="B314" s="3" t="str">
        <f t="shared" si="1"/>
        <v>#REF!</v>
      </c>
    </row>
    <row r="315">
      <c r="A315" s="24">
        <v>342679.0</v>
      </c>
      <c r="B315" s="3" t="str">
        <f t="shared" si="1"/>
        <v>#REF!</v>
      </c>
    </row>
    <row r="316">
      <c r="A316" s="23">
        <v>41824.0</v>
      </c>
      <c r="B316" s="3" t="str">
        <f t="shared" si="1"/>
        <v>#REF!</v>
      </c>
    </row>
    <row r="317">
      <c r="A317" s="21">
        <v>110.83</v>
      </c>
      <c r="B317" s="3" t="str">
        <f t="shared" si="1"/>
        <v>#REF!</v>
      </c>
    </row>
    <row r="318">
      <c r="A318" s="21">
        <v>111.16</v>
      </c>
      <c r="B318" s="3" t="str">
        <f t="shared" si="1"/>
        <v>#REF!</v>
      </c>
    </row>
    <row r="319">
      <c r="A319" s="21">
        <v>110.48</v>
      </c>
      <c r="B319" s="3" t="str">
        <f t="shared" si="1"/>
        <v>#REF!</v>
      </c>
    </row>
    <row r="320">
      <c r="A320" s="21">
        <v>110.56</v>
      </c>
      <c r="B320" s="3" t="str">
        <f t="shared" si="1"/>
        <v>#REF!</v>
      </c>
    </row>
    <row r="321">
      <c r="A321" s="21">
        <v>-0.32</v>
      </c>
      <c r="B321" s="3" t="str">
        <f t="shared" si="1"/>
        <v>#REF!</v>
      </c>
    </row>
    <row r="322">
      <c r="A322" s="22">
        <v>-0.0029</v>
      </c>
      <c r="B322" s="3" t="str">
        <f t="shared" si="1"/>
        <v>#REF!</v>
      </c>
    </row>
    <row r="323">
      <c r="A323" s="24">
        <v>67482.0</v>
      </c>
      <c r="B323" s="3" t="str">
        <f t="shared" si="1"/>
        <v>#REF!</v>
      </c>
    </row>
    <row r="324">
      <c r="A324" s="24">
        <v>350403.0</v>
      </c>
      <c r="B324" s="3" t="str">
        <f t="shared" si="1"/>
        <v>#REF!</v>
      </c>
    </row>
    <row r="325">
      <c r="A325" s="23">
        <v>41827.0</v>
      </c>
      <c r="B325" s="3" t="str">
        <f t="shared" si="1"/>
        <v>#REF!</v>
      </c>
    </row>
    <row r="326">
      <c r="A326" s="21">
        <v>110.75</v>
      </c>
      <c r="B326" s="3" t="str">
        <f t="shared" si="1"/>
        <v>#REF!</v>
      </c>
    </row>
    <row r="327">
      <c r="A327" s="21">
        <v>110.84</v>
      </c>
      <c r="B327" s="3" t="str">
        <f t="shared" si="1"/>
        <v>#REF!</v>
      </c>
    </row>
    <row r="328">
      <c r="A328" s="21">
        <v>109.82</v>
      </c>
      <c r="B328" s="3" t="str">
        <f t="shared" si="1"/>
        <v>#REF!</v>
      </c>
    </row>
    <row r="329">
      <c r="A329" s="21">
        <v>110.18</v>
      </c>
      <c r="B329" s="3" t="str">
        <f t="shared" si="1"/>
        <v>#REF!</v>
      </c>
    </row>
    <row r="330">
      <c r="A330" s="21">
        <v>-0.38</v>
      </c>
      <c r="B330" s="3" t="str">
        <f t="shared" si="1"/>
        <v>#REF!</v>
      </c>
    </row>
    <row r="331">
      <c r="A331" s="22">
        <v>-0.0034</v>
      </c>
      <c r="B331" s="3" t="str">
        <f t="shared" si="1"/>
        <v>#REF!</v>
      </c>
    </row>
    <row r="332">
      <c r="A332" s="24">
        <v>147613.0</v>
      </c>
      <c r="B332" s="3" t="str">
        <f t="shared" si="1"/>
        <v>#REF!</v>
      </c>
    </row>
    <row r="333">
      <c r="A333" s="24">
        <v>350489.0</v>
      </c>
      <c r="B333" s="3" t="str">
        <f t="shared" si="1"/>
        <v>#REF!</v>
      </c>
    </row>
    <row r="334">
      <c r="A334" s="23">
        <v>41828.0</v>
      </c>
      <c r="B334" s="3" t="str">
        <f t="shared" si="1"/>
        <v>#REF!</v>
      </c>
    </row>
    <row r="335">
      <c r="A335" s="21">
        <v>110.09</v>
      </c>
      <c r="B335" s="3" t="str">
        <f t="shared" si="1"/>
        <v>#REF!</v>
      </c>
    </row>
    <row r="336">
      <c r="A336" s="21">
        <v>110.13</v>
      </c>
      <c r="B336" s="3" t="str">
        <f t="shared" si="1"/>
        <v>#REF!</v>
      </c>
    </row>
    <row r="337">
      <c r="A337" s="21">
        <v>108.84</v>
      </c>
      <c r="B337" s="3" t="str">
        <f t="shared" si="1"/>
        <v>#REF!</v>
      </c>
    </row>
    <row r="338">
      <c r="A338" s="21">
        <v>109.06</v>
      </c>
      <c r="B338" s="3" t="str">
        <f t="shared" si="1"/>
        <v>#REF!</v>
      </c>
    </row>
    <row r="339">
      <c r="A339" s="21">
        <v>-1.12</v>
      </c>
      <c r="B339" s="3" t="str">
        <f t="shared" si="1"/>
        <v>#REF!</v>
      </c>
    </row>
    <row r="340">
      <c r="A340" s="22">
        <v>-0.0102</v>
      </c>
      <c r="B340" s="3" t="str">
        <f t="shared" si="1"/>
        <v>#REF!</v>
      </c>
    </row>
    <row r="341">
      <c r="A341" s="24">
        <v>262380.0</v>
      </c>
      <c r="B341" s="3" t="str">
        <f t="shared" si="1"/>
        <v>#REF!</v>
      </c>
    </row>
    <row r="342">
      <c r="A342" s="24">
        <v>356801.0</v>
      </c>
      <c r="B342" s="3" t="str">
        <f t="shared" si="1"/>
        <v>#REF!</v>
      </c>
    </row>
    <row r="343">
      <c r="A343" s="23">
        <v>41829.0</v>
      </c>
      <c r="B343" s="3" t="str">
        <f t="shared" si="1"/>
        <v>#REF!</v>
      </c>
    </row>
    <row r="344">
      <c r="A344" s="21">
        <v>108.96</v>
      </c>
      <c r="B344" s="3" t="str">
        <f t="shared" si="1"/>
        <v>#REF!</v>
      </c>
    </row>
    <row r="345">
      <c r="A345" s="21">
        <v>109.13</v>
      </c>
      <c r="B345" s="3" t="str">
        <f t="shared" si="1"/>
        <v>#REF!</v>
      </c>
    </row>
    <row r="346">
      <c r="A346" s="21">
        <v>108.31</v>
      </c>
      <c r="B346" s="3" t="str">
        <f t="shared" si="1"/>
        <v>#REF!</v>
      </c>
    </row>
    <row r="347">
      <c r="A347" s="21">
        <v>108.47</v>
      </c>
      <c r="B347" s="3" t="str">
        <f t="shared" si="1"/>
        <v>#REF!</v>
      </c>
    </row>
    <row r="348">
      <c r="A348" s="21">
        <v>-0.59</v>
      </c>
      <c r="B348" s="3" t="str">
        <f t="shared" si="1"/>
        <v>#REF!</v>
      </c>
    </row>
    <row r="349">
      <c r="A349" s="22">
        <v>-0.0054</v>
      </c>
      <c r="B349" s="3" t="str">
        <f t="shared" si="1"/>
        <v>#REF!</v>
      </c>
    </row>
    <row r="350">
      <c r="A350" s="24">
        <v>220325.0</v>
      </c>
      <c r="B350" s="3" t="str">
        <f t="shared" si="1"/>
        <v>#REF!</v>
      </c>
    </row>
    <row r="351">
      <c r="A351" s="24">
        <v>343163.0</v>
      </c>
      <c r="B351" s="3" t="str">
        <f t="shared" si="1"/>
        <v>#REF!</v>
      </c>
    </row>
    <row r="352">
      <c r="A352" s="23">
        <v>41830.0</v>
      </c>
      <c r="B352" s="3" t="str">
        <f t="shared" si="1"/>
        <v>#REF!</v>
      </c>
    </row>
    <row r="353">
      <c r="A353" s="21">
        <v>108.3</v>
      </c>
      <c r="B353" s="3" t="str">
        <f t="shared" si="1"/>
        <v>#REF!</v>
      </c>
    </row>
    <row r="354">
      <c r="A354" s="21">
        <v>109.2</v>
      </c>
      <c r="B354" s="3" t="str">
        <f t="shared" si="1"/>
        <v>#REF!</v>
      </c>
    </row>
    <row r="355">
      <c r="A355" s="21">
        <v>107.98</v>
      </c>
      <c r="B355" s="3" t="str">
        <f t="shared" si="1"/>
        <v>#REF!</v>
      </c>
    </row>
    <row r="356">
      <c r="A356" s="21">
        <v>109.01</v>
      </c>
      <c r="B356" s="3" t="str">
        <f t="shared" si="1"/>
        <v>#REF!</v>
      </c>
    </row>
    <row r="357">
      <c r="A357" s="25">
        <f>+0.54</f>
        <v>0.54</v>
      </c>
      <c r="B357" s="3" t="str">
        <f t="shared" si="1"/>
        <v>#REF!</v>
      </c>
    </row>
    <row r="358">
      <c r="A358" s="25">
        <f>+0.5%</f>
        <v>0.005</v>
      </c>
      <c r="B358" s="3" t="str">
        <f t="shared" si="1"/>
        <v>#REF!</v>
      </c>
    </row>
    <row r="359">
      <c r="A359" s="26">
        <v>254102.0</v>
      </c>
      <c r="B359" s="3" t="str">
        <f t="shared" si="1"/>
        <v>#REF!</v>
      </c>
    </row>
    <row r="360">
      <c r="A360" s="26">
        <v>337263.0</v>
      </c>
      <c r="B360" s="3" t="str">
        <f t="shared" si="1"/>
        <v>#REF!</v>
      </c>
    </row>
    <row r="361">
      <c r="A361" s="27">
        <v>41831.0</v>
      </c>
      <c r="B361" s="3" t="str">
        <f t="shared" si="1"/>
        <v>#REF!</v>
      </c>
    </row>
    <row r="362">
      <c r="A362" s="28">
        <v>108.94</v>
      </c>
      <c r="B362" s="3" t="str">
        <f t="shared" si="1"/>
        <v>#REF!</v>
      </c>
    </row>
    <row r="363">
      <c r="A363" s="28">
        <v>109.08</v>
      </c>
      <c r="B363" s="3" t="str">
        <f t="shared" si="1"/>
        <v>#REF!</v>
      </c>
    </row>
    <row r="364">
      <c r="A364" s="28">
        <v>106.96</v>
      </c>
      <c r="B364" s="3" t="str">
        <f t="shared" si="1"/>
        <v>#REF!</v>
      </c>
    </row>
    <row r="365">
      <c r="A365" s="28">
        <v>107.26</v>
      </c>
      <c r="B365" s="3" t="str">
        <f t="shared" si="1"/>
        <v>#REF!</v>
      </c>
    </row>
    <row r="366">
      <c r="A366" s="21">
        <v>-1.75</v>
      </c>
      <c r="B366" s="3" t="str">
        <f t="shared" si="1"/>
        <v>#REF!</v>
      </c>
    </row>
    <row r="367">
      <c r="A367" s="22">
        <v>-0.0161</v>
      </c>
      <c r="B367" s="3" t="str">
        <f t="shared" si="1"/>
        <v>#REF!</v>
      </c>
    </row>
    <row r="368">
      <c r="A368" s="24">
        <v>356173.0</v>
      </c>
      <c r="B368" s="3" t="str">
        <f t="shared" si="1"/>
        <v>#REF!</v>
      </c>
    </row>
    <row r="369">
      <c r="A369" s="24">
        <v>312412.0</v>
      </c>
      <c r="B369" s="3" t="str">
        <f t="shared" si="1"/>
        <v>#REF!</v>
      </c>
    </row>
    <row r="370">
      <c r="A370" s="23">
        <v>41834.0</v>
      </c>
      <c r="B370" s="3" t="str">
        <f t="shared" si="1"/>
        <v>#REF!</v>
      </c>
    </row>
    <row r="371">
      <c r="A371" s="21">
        <v>107.22</v>
      </c>
      <c r="B371" s="3" t="str">
        <f t="shared" si="1"/>
        <v>#REF!</v>
      </c>
    </row>
    <row r="372">
      <c r="A372" s="21">
        <v>108.12</v>
      </c>
      <c r="B372" s="3" t="str">
        <f t="shared" si="1"/>
        <v>#REF!</v>
      </c>
    </row>
    <row r="373">
      <c r="A373" s="21">
        <v>106.92</v>
      </c>
      <c r="B373" s="3" t="str">
        <f t="shared" si="1"/>
        <v>#REF!</v>
      </c>
    </row>
    <row r="374">
      <c r="A374" s="21">
        <v>107.71</v>
      </c>
      <c r="B374" s="3" t="str">
        <f t="shared" si="1"/>
        <v>#REF!</v>
      </c>
    </row>
    <row r="375">
      <c r="A375" s="25">
        <f>+0.45</f>
        <v>0.45</v>
      </c>
      <c r="B375" s="3" t="str">
        <f t="shared" si="1"/>
        <v>#REF!</v>
      </c>
    </row>
    <row r="376">
      <c r="A376" s="25">
        <f>+0.42%</f>
        <v>0.0042</v>
      </c>
      <c r="B376" s="3" t="str">
        <f t="shared" si="1"/>
        <v>#REF!</v>
      </c>
    </row>
    <row r="377">
      <c r="A377" s="26">
        <v>299036.0</v>
      </c>
      <c r="B377" s="3" t="str">
        <f t="shared" si="1"/>
        <v>#REF!</v>
      </c>
    </row>
    <row r="378">
      <c r="A378" s="26">
        <v>307720.0</v>
      </c>
      <c r="B378" s="3" t="str">
        <f t="shared" si="1"/>
        <v>#REF!</v>
      </c>
    </row>
    <row r="379">
      <c r="A379" s="27">
        <v>41835.0</v>
      </c>
      <c r="B379" s="3" t="str">
        <f t="shared" si="1"/>
        <v>#REF!</v>
      </c>
    </row>
    <row r="380">
      <c r="A380" s="28">
        <v>107.51</v>
      </c>
      <c r="B380" s="3" t="str">
        <f t="shared" si="1"/>
        <v>#REF!</v>
      </c>
    </row>
    <row r="381">
      <c r="A381" s="28">
        <v>107.69</v>
      </c>
      <c r="B381" s="3" t="str">
        <f t="shared" si="1"/>
        <v>#REF!</v>
      </c>
    </row>
    <row r="382">
      <c r="A382" s="28">
        <v>105.59</v>
      </c>
      <c r="B382" s="3" t="str">
        <f t="shared" si="1"/>
        <v>#REF!</v>
      </c>
    </row>
    <row r="383">
      <c r="A383" s="28">
        <v>106.88</v>
      </c>
      <c r="B383" s="3" t="str">
        <f t="shared" si="1"/>
        <v>#REF!</v>
      </c>
    </row>
    <row r="384">
      <c r="A384" s="21">
        <v>-0.83</v>
      </c>
      <c r="B384" s="3" t="str">
        <f t="shared" si="1"/>
        <v>#REF!</v>
      </c>
    </row>
    <row r="385">
      <c r="A385" s="22">
        <v>-0.0077</v>
      </c>
      <c r="B385" s="3" t="str">
        <f t="shared" si="1"/>
        <v>#REF!</v>
      </c>
    </row>
    <row r="386">
      <c r="A386" s="24">
        <v>385016.0</v>
      </c>
      <c r="B386" s="3" t="str">
        <f t="shared" si="1"/>
        <v>#REF!</v>
      </c>
    </row>
    <row r="387">
      <c r="A387" s="24">
        <v>287546.0</v>
      </c>
      <c r="B387" s="3" t="str">
        <f t="shared" si="1"/>
        <v>#REF!</v>
      </c>
    </row>
    <row r="388">
      <c r="A388" s="23">
        <v>41836.0</v>
      </c>
      <c r="B388" s="3" t="str">
        <f t="shared" si="1"/>
        <v>#REF!</v>
      </c>
    </row>
    <row r="389">
      <c r="A389" s="21">
        <v>106.81</v>
      </c>
      <c r="B389" s="3" t="str">
        <f t="shared" si="1"/>
        <v>#REF!</v>
      </c>
    </row>
    <row r="390">
      <c r="A390" s="21">
        <v>107.96</v>
      </c>
      <c r="B390" s="3" t="str">
        <f t="shared" si="1"/>
        <v>#REF!</v>
      </c>
    </row>
    <row r="391">
      <c r="A391" s="21">
        <v>106.75</v>
      </c>
      <c r="B391" s="3" t="str">
        <f t="shared" si="1"/>
        <v>#REF!</v>
      </c>
    </row>
    <row r="392">
      <c r="A392" s="21">
        <v>107.17</v>
      </c>
      <c r="B392" s="3" t="str">
        <f t="shared" si="1"/>
        <v>#REF!</v>
      </c>
    </row>
    <row r="393">
      <c r="A393" s="25">
        <f>+0.29</f>
        <v>0.29</v>
      </c>
      <c r="B393" s="3" t="str">
        <f t="shared" si="1"/>
        <v>#REF!</v>
      </c>
    </row>
    <row r="394">
      <c r="A394" s="25">
        <f>+0.27%</f>
        <v>0.0027</v>
      </c>
      <c r="B394" s="3" t="str">
        <f t="shared" si="1"/>
        <v>#REF!</v>
      </c>
    </row>
    <row r="395">
      <c r="A395" s="26">
        <v>304944.0</v>
      </c>
      <c r="B395" s="3" t="str">
        <f t="shared" si="1"/>
        <v>#REF!</v>
      </c>
    </row>
    <row r="396">
      <c r="A396" s="26">
        <v>299806.0</v>
      </c>
      <c r="B396" s="3" t="str">
        <f t="shared" si="1"/>
        <v>#REF!</v>
      </c>
    </row>
    <row r="397">
      <c r="A397" s="27">
        <v>41837.0</v>
      </c>
      <c r="B397" s="3" t="str">
        <f t="shared" si="1"/>
        <v>#REF!</v>
      </c>
    </row>
    <row r="398">
      <c r="A398" s="28">
        <v>107.13</v>
      </c>
      <c r="B398" s="3" t="str">
        <f t="shared" si="1"/>
        <v>#REF!</v>
      </c>
    </row>
    <row r="399">
      <c r="A399" s="28">
        <v>108.6</v>
      </c>
      <c r="B399" s="3" t="str">
        <f t="shared" si="1"/>
        <v>#REF!</v>
      </c>
    </row>
    <row r="400">
      <c r="A400" s="28">
        <v>106.8</v>
      </c>
      <c r="B400" s="3" t="str">
        <f t="shared" si="1"/>
        <v>#REF!</v>
      </c>
    </row>
    <row r="401">
      <c r="A401" s="28">
        <v>107.89</v>
      </c>
      <c r="B401" s="3" t="str">
        <f t="shared" si="1"/>
        <v>#REF!</v>
      </c>
    </row>
    <row r="402">
      <c r="A402" s="25">
        <f>+0.72</f>
        <v>0.72</v>
      </c>
      <c r="B402" s="3" t="str">
        <f t="shared" si="1"/>
        <v>#REF!</v>
      </c>
    </row>
    <row r="403">
      <c r="A403" s="25">
        <f>+0.67%</f>
        <v>0.0067</v>
      </c>
      <c r="B403" s="3" t="str">
        <f t="shared" si="1"/>
        <v>#REF!</v>
      </c>
    </row>
    <row r="404">
      <c r="A404" s="26">
        <v>296510.0</v>
      </c>
      <c r="B404" s="3" t="str">
        <f t="shared" si="1"/>
        <v>#REF!</v>
      </c>
    </row>
    <row r="405">
      <c r="A405" s="26">
        <v>297850.0</v>
      </c>
      <c r="B405" s="3" t="str">
        <f t="shared" si="1"/>
        <v>#REF!</v>
      </c>
    </row>
    <row r="406">
      <c r="A406" s="27">
        <v>41838.0</v>
      </c>
      <c r="B406" s="3" t="str">
        <f t="shared" si="1"/>
        <v>#REF!</v>
      </c>
    </row>
    <row r="407">
      <c r="A407" s="28">
        <v>108.5</v>
      </c>
      <c r="B407" s="3" t="str">
        <f t="shared" si="1"/>
        <v>#REF!</v>
      </c>
    </row>
    <row r="408">
      <c r="A408" s="28">
        <v>108.62</v>
      </c>
      <c r="B408" s="3" t="str">
        <f t="shared" si="1"/>
        <v>#REF!</v>
      </c>
    </row>
    <row r="409">
      <c r="A409" s="28">
        <v>106.94</v>
      </c>
      <c r="B409" s="3" t="str">
        <f t="shared" si="1"/>
        <v>#REF!</v>
      </c>
    </row>
    <row r="410">
      <c r="A410" s="28">
        <v>107.24</v>
      </c>
      <c r="B410" s="3" t="str">
        <f t="shared" si="1"/>
        <v>#REF!</v>
      </c>
    </row>
    <row r="411">
      <c r="A411" s="21">
        <v>-0.65</v>
      </c>
      <c r="B411" s="3" t="str">
        <f t="shared" si="1"/>
        <v>#REF!</v>
      </c>
    </row>
    <row r="412">
      <c r="A412" s="22">
        <v>-0.006</v>
      </c>
      <c r="B412" s="3" t="str">
        <f t="shared" si="1"/>
        <v>#REF!</v>
      </c>
    </row>
    <row r="413">
      <c r="A413" s="24">
        <v>210876.0</v>
      </c>
      <c r="B413" s="3" t="str">
        <f t="shared" si="1"/>
        <v>#REF!</v>
      </c>
    </row>
    <row r="414">
      <c r="A414" s="24">
        <v>288234.0</v>
      </c>
      <c r="B414" s="3" t="str">
        <f t="shared" si="1"/>
        <v>#REF!</v>
      </c>
    </row>
    <row r="415">
      <c r="A415" s="23">
        <v>41841.0</v>
      </c>
      <c r="B415" s="3" t="str">
        <f t="shared" si="1"/>
        <v>#REF!</v>
      </c>
    </row>
    <row r="416">
      <c r="A416" s="21">
        <v>107.15</v>
      </c>
      <c r="B416" s="3" t="str">
        <f t="shared" si="1"/>
        <v>#REF!</v>
      </c>
    </row>
    <row r="417">
      <c r="A417" s="21">
        <v>107.87</v>
      </c>
      <c r="B417" s="3" t="str">
        <f t="shared" si="1"/>
        <v>#REF!</v>
      </c>
    </row>
    <row r="418">
      <c r="A418" s="21">
        <v>106.79</v>
      </c>
      <c r="B418" s="3" t="str">
        <f t="shared" si="1"/>
        <v>#REF!</v>
      </c>
    </row>
    <row r="419">
      <c r="A419" s="21">
        <v>107.68</v>
      </c>
      <c r="B419" s="3" t="str">
        <f t="shared" si="1"/>
        <v>#REF!</v>
      </c>
    </row>
    <row r="420">
      <c r="A420" s="25">
        <f>+0.44</f>
        <v>0.44</v>
      </c>
      <c r="B420" s="3" t="str">
        <f t="shared" si="1"/>
        <v>#REF!</v>
      </c>
    </row>
    <row r="421">
      <c r="A421" s="25">
        <f>+0.41%</f>
        <v>0.0041</v>
      </c>
      <c r="B421" s="3" t="str">
        <f t="shared" si="1"/>
        <v>#REF!</v>
      </c>
    </row>
    <row r="422">
      <c r="A422" s="26">
        <v>211696.0</v>
      </c>
      <c r="B422" s="3" t="str">
        <f t="shared" si="1"/>
        <v>#REF!</v>
      </c>
    </row>
    <row r="423">
      <c r="A423" s="26">
        <v>269897.0</v>
      </c>
      <c r="B423" s="3" t="str">
        <f t="shared" si="1"/>
        <v>#REF!</v>
      </c>
    </row>
    <row r="424">
      <c r="A424" s="27">
        <v>41842.0</v>
      </c>
      <c r="B424" s="3" t="str">
        <f t="shared" si="1"/>
        <v>#REF!</v>
      </c>
    </row>
    <row r="425">
      <c r="A425" s="28">
        <v>107.8</v>
      </c>
      <c r="B425" s="3" t="str">
        <f t="shared" si="1"/>
        <v>#REF!</v>
      </c>
    </row>
    <row r="426">
      <c r="A426" s="28">
        <v>108.4</v>
      </c>
      <c r="B426" s="3" t="str">
        <f t="shared" si="1"/>
        <v>#REF!</v>
      </c>
    </row>
    <row r="427">
      <c r="A427" s="28">
        <v>106.83</v>
      </c>
      <c r="B427" s="3" t="str">
        <f t="shared" si="1"/>
        <v>#REF!</v>
      </c>
    </row>
    <row r="428">
      <c r="A428" s="28">
        <v>107.33</v>
      </c>
      <c r="B428" s="3" t="str">
        <f t="shared" si="1"/>
        <v>#REF!</v>
      </c>
    </row>
    <row r="429">
      <c r="A429" s="21">
        <v>-0.35</v>
      </c>
      <c r="B429" s="3" t="str">
        <f t="shared" si="1"/>
        <v>#REF!</v>
      </c>
    </row>
    <row r="430">
      <c r="A430" s="22">
        <v>-0.0033</v>
      </c>
      <c r="B430" s="3" t="str">
        <f t="shared" si="1"/>
        <v>#REF!</v>
      </c>
    </row>
    <row r="431">
      <c r="A431" s="24">
        <v>183102.0</v>
      </c>
      <c r="B431" s="3" t="str">
        <f t="shared" si="1"/>
        <v>#REF!</v>
      </c>
    </row>
    <row r="432">
      <c r="A432" s="24">
        <v>274470.0</v>
      </c>
      <c r="B432" s="3" t="str">
        <f t="shared" si="1"/>
        <v>#REF!</v>
      </c>
    </row>
    <row r="433">
      <c r="A433" s="23">
        <v>41843.0</v>
      </c>
      <c r="B433" s="3" t="str">
        <f t="shared" si="1"/>
        <v>#REF!</v>
      </c>
    </row>
    <row r="434">
      <c r="A434" s="21">
        <v>106.87</v>
      </c>
      <c r="B434" s="3" t="str">
        <f t="shared" si="1"/>
        <v>#REF!</v>
      </c>
    </row>
    <row r="435">
      <c r="A435" s="21">
        <v>108.25</v>
      </c>
      <c r="B435" s="3" t="str">
        <f t="shared" si="1"/>
        <v>#REF!</v>
      </c>
    </row>
    <row r="436">
      <c r="A436" s="21">
        <v>106.87</v>
      </c>
      <c r="B436" s="3" t="str">
        <f t="shared" si="1"/>
        <v>#REF!</v>
      </c>
    </row>
    <row r="437">
      <c r="A437" s="21">
        <v>108.03</v>
      </c>
      <c r="B437" s="3" t="str">
        <f t="shared" si="1"/>
        <v>#REF!</v>
      </c>
    </row>
    <row r="438">
      <c r="A438" s="25">
        <f>+0.7</f>
        <v>0.7</v>
      </c>
      <c r="B438" s="3" t="str">
        <f t="shared" si="1"/>
        <v>#REF!</v>
      </c>
    </row>
    <row r="439">
      <c r="A439" s="25">
        <f>+0.65%</f>
        <v>0.0065</v>
      </c>
      <c r="B439" s="3" t="str">
        <f t="shared" si="1"/>
        <v>#REF!</v>
      </c>
    </row>
    <row r="440">
      <c r="A440" s="26">
        <v>207150.0</v>
      </c>
      <c r="B440" s="3" t="str">
        <f t="shared" si="1"/>
        <v>#REF!</v>
      </c>
    </row>
    <row r="441">
      <c r="A441" s="26">
        <v>274602.0</v>
      </c>
      <c r="B441" s="3" t="str">
        <f t="shared" si="1"/>
        <v>#REF!</v>
      </c>
    </row>
    <row r="442">
      <c r="A442" s="27">
        <v>41844.0</v>
      </c>
      <c r="B442" s="3" t="str">
        <f t="shared" si="1"/>
        <v>#REF!</v>
      </c>
    </row>
    <row r="443">
      <c r="A443" s="28">
        <v>108.15</v>
      </c>
      <c r="B443" s="3" t="str">
        <f t="shared" si="1"/>
        <v>#REF!</v>
      </c>
    </row>
    <row r="444">
      <c r="A444" s="28">
        <v>108.21</v>
      </c>
      <c r="B444" s="3" t="str">
        <f t="shared" si="1"/>
        <v>#REF!</v>
      </c>
    </row>
    <row r="445">
      <c r="A445" s="28">
        <v>106.83</v>
      </c>
      <c r="B445" s="3" t="str">
        <f t="shared" si="1"/>
        <v>#REF!</v>
      </c>
    </row>
    <row r="446">
      <c r="A446" s="28">
        <v>107.07</v>
      </c>
      <c r="B446" s="3" t="str">
        <f t="shared" si="1"/>
        <v>#REF!</v>
      </c>
    </row>
    <row r="447">
      <c r="A447" s="21">
        <v>-0.96</v>
      </c>
      <c r="B447" s="3" t="str">
        <f t="shared" si="1"/>
        <v>#REF!</v>
      </c>
    </row>
    <row r="448">
      <c r="A448" s="22">
        <v>-0.0089</v>
      </c>
      <c r="B448" s="3" t="str">
        <f t="shared" si="1"/>
        <v>#REF!</v>
      </c>
    </row>
    <row r="449">
      <c r="A449" s="24">
        <v>179569.0</v>
      </c>
      <c r="B449" s="3" t="str">
        <f t="shared" si="1"/>
        <v>#REF!</v>
      </c>
    </row>
    <row r="450">
      <c r="A450" s="24">
        <v>263145.0</v>
      </c>
      <c r="B450" s="3" t="str">
        <f t="shared" si="1"/>
        <v>#REF!</v>
      </c>
    </row>
    <row r="451">
      <c r="A451" s="23">
        <v>41845.0</v>
      </c>
      <c r="B451" s="3" t="str">
        <f t="shared" si="1"/>
        <v>#REF!</v>
      </c>
    </row>
    <row r="452">
      <c r="A452" s="21">
        <v>107.2</v>
      </c>
      <c r="B452" s="3" t="str">
        <f t="shared" si="1"/>
        <v>#REF!</v>
      </c>
    </row>
    <row r="453">
      <c r="A453" s="21">
        <v>108.46</v>
      </c>
      <c r="B453" s="3" t="str">
        <f t="shared" si="1"/>
        <v>#REF!</v>
      </c>
    </row>
    <row r="454">
      <c r="A454" s="21">
        <v>106.73</v>
      </c>
      <c r="B454" s="3" t="str">
        <f t="shared" si="1"/>
        <v>#REF!</v>
      </c>
    </row>
    <row r="455">
      <c r="A455" s="21">
        <v>108.39</v>
      </c>
      <c r="B455" s="3" t="str">
        <f t="shared" si="1"/>
        <v>#REF!</v>
      </c>
    </row>
    <row r="456">
      <c r="A456" s="25">
        <f>+1.32</f>
        <v>1.32</v>
      </c>
      <c r="B456" s="3" t="str">
        <f t="shared" si="1"/>
        <v>#REF!</v>
      </c>
    </row>
    <row r="457">
      <c r="A457" s="25">
        <f>+1.23%</f>
        <v>0.0123</v>
      </c>
      <c r="B457" s="3" t="str">
        <f t="shared" si="1"/>
        <v>#REF!</v>
      </c>
    </row>
    <row r="458">
      <c r="A458" s="26">
        <v>253169.0</v>
      </c>
      <c r="B458" s="3" t="str">
        <f t="shared" si="1"/>
        <v>#REF!</v>
      </c>
    </row>
    <row r="459">
      <c r="A459" s="26">
        <v>256319.0</v>
      </c>
      <c r="B459" s="3" t="str">
        <f t="shared" si="1"/>
        <v>#REF!</v>
      </c>
    </row>
    <row r="460">
      <c r="A460" s="27">
        <v>41848.0</v>
      </c>
      <c r="B460" s="3" t="str">
        <f t="shared" si="1"/>
        <v>#REF!</v>
      </c>
    </row>
    <row r="461">
      <c r="A461" s="28">
        <v>108.3</v>
      </c>
      <c r="B461" s="3" t="str">
        <f t="shared" si="1"/>
        <v>#REF!</v>
      </c>
    </row>
    <row r="462">
      <c r="A462" s="28">
        <v>108.38</v>
      </c>
      <c r="B462" s="3" t="str">
        <f t="shared" si="1"/>
        <v>#REF!</v>
      </c>
    </row>
    <row r="463">
      <c r="A463" s="28">
        <v>107.01</v>
      </c>
      <c r="B463" s="3" t="str">
        <f t="shared" si="1"/>
        <v>#REF!</v>
      </c>
    </row>
    <row r="464">
      <c r="A464" s="28">
        <v>107.57</v>
      </c>
      <c r="B464" s="3" t="str">
        <f t="shared" si="1"/>
        <v>#REF!</v>
      </c>
    </row>
    <row r="465">
      <c r="A465" s="21">
        <v>-0.82</v>
      </c>
      <c r="B465" s="3" t="str">
        <f t="shared" si="1"/>
        <v>#REF!</v>
      </c>
    </row>
    <row r="466">
      <c r="A466" s="22">
        <v>-0.0076</v>
      </c>
      <c r="B466" s="3" t="str">
        <f t="shared" si="1"/>
        <v>#REF!</v>
      </c>
    </row>
    <row r="467">
      <c r="A467" s="24">
        <v>139522.0</v>
      </c>
      <c r="B467" s="3" t="str">
        <f t="shared" si="1"/>
        <v>#REF!</v>
      </c>
    </row>
    <row r="468">
      <c r="A468" s="24">
        <v>247778.0</v>
      </c>
      <c r="B468" s="3" t="str">
        <f t="shared" si="1"/>
        <v>#REF!</v>
      </c>
    </row>
    <row r="469">
      <c r="A469" s="23">
        <v>41849.0</v>
      </c>
      <c r="B469" s="3" t="str">
        <f t="shared" si="1"/>
        <v>#REF!</v>
      </c>
    </row>
    <row r="470">
      <c r="A470" s="21">
        <v>107.46</v>
      </c>
      <c r="B470" s="3" t="str">
        <f t="shared" si="1"/>
        <v>#REF!</v>
      </c>
    </row>
    <row r="471">
      <c r="A471" s="21">
        <v>108.05</v>
      </c>
      <c r="B471" s="3" t="str">
        <f t="shared" si="1"/>
        <v>#REF!</v>
      </c>
    </row>
    <row r="472">
      <c r="A472" s="21">
        <v>107.13</v>
      </c>
      <c r="B472" s="3" t="str">
        <f t="shared" si="1"/>
        <v>#REF!</v>
      </c>
    </row>
    <row r="473">
      <c r="A473" s="21">
        <v>107.72</v>
      </c>
      <c r="B473" s="3" t="str">
        <f t="shared" si="1"/>
        <v>#REF!</v>
      </c>
    </row>
    <row r="474">
      <c r="A474" s="25">
        <f>+0.15</f>
        <v>0.15</v>
      </c>
      <c r="B474" s="3" t="str">
        <f t="shared" si="1"/>
        <v>#REF!</v>
      </c>
    </row>
    <row r="475">
      <c r="A475" s="25">
        <f>+0.14%</f>
        <v>0.0014</v>
      </c>
      <c r="B475" s="3" t="str">
        <f t="shared" si="1"/>
        <v>#REF!</v>
      </c>
    </row>
    <row r="476">
      <c r="A476" s="26">
        <v>176638.0</v>
      </c>
      <c r="B476" s="3" t="str">
        <f t="shared" si="1"/>
        <v>#REF!</v>
      </c>
    </row>
    <row r="477">
      <c r="A477" s="26">
        <v>237357.0</v>
      </c>
      <c r="B477" s="3" t="str">
        <f t="shared" si="1"/>
        <v>#REF!</v>
      </c>
    </row>
    <row r="478">
      <c r="A478" s="27">
        <v>41850.0</v>
      </c>
      <c r="B478" s="3" t="str">
        <f t="shared" si="1"/>
        <v>#REF!</v>
      </c>
    </row>
    <row r="479">
      <c r="A479" s="28">
        <v>107.5</v>
      </c>
      <c r="B479" s="3" t="str">
        <f t="shared" si="1"/>
        <v>#REF!</v>
      </c>
    </row>
    <row r="480">
      <c r="A480" s="28">
        <v>107.86</v>
      </c>
      <c r="B480" s="3" t="str">
        <f t="shared" si="1"/>
        <v>#REF!</v>
      </c>
    </row>
    <row r="481">
      <c r="A481" s="28">
        <v>105.84</v>
      </c>
      <c r="B481" s="3" t="str">
        <f t="shared" si="1"/>
        <v>#REF!</v>
      </c>
    </row>
    <row r="482">
      <c r="A482" s="28">
        <v>106.51</v>
      </c>
      <c r="B482" s="3" t="str">
        <f t="shared" si="1"/>
        <v>#REF!</v>
      </c>
    </row>
    <row r="483">
      <c r="A483" s="21">
        <v>-1.21</v>
      </c>
      <c r="B483" s="3" t="str">
        <f t="shared" si="1"/>
        <v>#REF!</v>
      </c>
    </row>
    <row r="484">
      <c r="A484" s="22">
        <v>-0.0112</v>
      </c>
      <c r="B484" s="3" t="str">
        <f t="shared" si="1"/>
        <v>#REF!</v>
      </c>
    </row>
    <row r="485">
      <c r="A485" s="24">
        <v>218385.0</v>
      </c>
      <c r="B485" s="3" t="str">
        <f t="shared" si="1"/>
        <v>#REF!</v>
      </c>
    </row>
    <row r="486">
      <c r="A486" s="24">
        <v>234857.0</v>
      </c>
      <c r="B486" s="3" t="str">
        <f t="shared" si="1"/>
        <v>#REF!</v>
      </c>
    </row>
    <row r="487">
      <c r="A487" s="23">
        <v>41851.0</v>
      </c>
      <c r="B487" s="3" t="str">
        <f t="shared" si="1"/>
        <v>#REF!</v>
      </c>
    </row>
    <row r="488">
      <c r="A488" s="21">
        <v>106.06</v>
      </c>
      <c r="B488" s="3" t="str">
        <f t="shared" si="1"/>
        <v>#REF!</v>
      </c>
    </row>
    <row r="489">
      <c r="A489" s="21">
        <v>106.59</v>
      </c>
      <c r="B489" s="3" t="str">
        <f t="shared" si="1"/>
        <v>#REF!</v>
      </c>
    </row>
    <row r="490">
      <c r="A490" s="21">
        <v>105.41</v>
      </c>
      <c r="B490" s="3" t="str">
        <f t="shared" si="1"/>
        <v>#REF!</v>
      </c>
    </row>
    <row r="491">
      <c r="A491" s="21">
        <v>106.02</v>
      </c>
      <c r="B491" s="3" t="str">
        <f t="shared" si="1"/>
        <v>#REF!</v>
      </c>
    </row>
    <row r="492">
      <c r="A492" s="21">
        <v>-0.49</v>
      </c>
      <c r="B492" s="3" t="str">
        <f t="shared" si="1"/>
        <v>#REF!</v>
      </c>
    </row>
    <row r="493">
      <c r="A493" s="22">
        <v>-0.0046</v>
      </c>
      <c r="B493" s="3" t="str">
        <f t="shared" si="1"/>
        <v>#REF!</v>
      </c>
    </row>
    <row r="494">
      <c r="A494" s="24">
        <v>234552.0</v>
      </c>
      <c r="B494" s="3" t="str">
        <f t="shared" si="1"/>
        <v>#REF!</v>
      </c>
    </row>
    <row r="495">
      <c r="A495" s="24">
        <v>215448.0</v>
      </c>
      <c r="B495" s="3" t="str">
        <f t="shared" si="1"/>
        <v>#REF!</v>
      </c>
    </row>
    <row r="496">
      <c r="A496" s="23">
        <v>41852.0</v>
      </c>
      <c r="B496" s="3" t="str">
        <f t="shared" si="1"/>
        <v>#REF!</v>
      </c>
    </row>
    <row r="497">
      <c r="A497" s="21">
        <v>105.6</v>
      </c>
      <c r="B497" s="3" t="str">
        <f t="shared" si="1"/>
        <v>#REF!</v>
      </c>
    </row>
    <row r="498">
      <c r="A498" s="21">
        <v>106.12</v>
      </c>
      <c r="B498" s="3" t="str">
        <f t="shared" si="1"/>
        <v>#REF!</v>
      </c>
    </row>
    <row r="499">
      <c r="A499" s="21">
        <v>104.39</v>
      </c>
      <c r="B499" s="3" t="str">
        <f t="shared" si="1"/>
        <v>#REF!</v>
      </c>
    </row>
    <row r="500">
      <c r="A500" s="21">
        <v>104.84</v>
      </c>
      <c r="B500" s="3" t="str">
        <f t="shared" si="1"/>
        <v>#REF!</v>
      </c>
    </row>
    <row r="501">
      <c r="A501" s="21">
        <v>-1.18</v>
      </c>
      <c r="B501" s="3" t="str">
        <f t="shared" si="1"/>
        <v>#REF!</v>
      </c>
    </row>
    <row r="502">
      <c r="A502" s="22">
        <v>-0.0111</v>
      </c>
      <c r="B502" s="3" t="str">
        <f t="shared" si="1"/>
        <v>#REF!</v>
      </c>
    </row>
    <row r="503">
      <c r="A503" s="24">
        <v>216356.0</v>
      </c>
      <c r="B503" s="3" t="str">
        <f t="shared" si="1"/>
        <v>#REF!</v>
      </c>
    </row>
    <row r="504">
      <c r="A504" s="24">
        <v>199552.0</v>
      </c>
      <c r="B504" s="3" t="str">
        <f t="shared" si="1"/>
        <v>#REF!</v>
      </c>
    </row>
    <row r="505">
      <c r="A505" s="23">
        <v>41855.0</v>
      </c>
      <c r="B505" s="3" t="str">
        <f t="shared" si="1"/>
        <v>#REF!</v>
      </c>
    </row>
    <row r="506">
      <c r="A506" s="21">
        <v>104.82</v>
      </c>
      <c r="B506" s="3" t="str">
        <f t="shared" si="1"/>
        <v>#REF!</v>
      </c>
    </row>
    <row r="507">
      <c r="A507" s="21">
        <v>105.71</v>
      </c>
      <c r="B507" s="3" t="str">
        <f t="shared" si="1"/>
        <v>#REF!</v>
      </c>
    </row>
    <row r="508">
      <c r="A508" s="21">
        <v>104.52</v>
      </c>
      <c r="B508" s="3" t="str">
        <f t="shared" si="1"/>
        <v>#REF!</v>
      </c>
    </row>
    <row r="509">
      <c r="A509" s="21">
        <v>105.41</v>
      </c>
      <c r="B509" s="3" t="str">
        <f t="shared" si="1"/>
        <v>#REF!</v>
      </c>
    </row>
    <row r="510">
      <c r="A510" s="25">
        <f>+0.57</f>
        <v>0.57</v>
      </c>
      <c r="B510" s="3" t="str">
        <f t="shared" si="1"/>
        <v>#REF!</v>
      </c>
    </row>
    <row r="511">
      <c r="A511" s="25">
        <f>+0.54%</f>
        <v>0.0054</v>
      </c>
      <c r="B511" s="3" t="str">
        <f t="shared" si="1"/>
        <v>#REF!</v>
      </c>
    </row>
    <row r="512">
      <c r="A512" s="26">
        <v>207792.0</v>
      </c>
      <c r="B512" s="3" t="str">
        <f t="shared" si="1"/>
        <v>#REF!</v>
      </c>
    </row>
    <row r="513">
      <c r="A513" s="26">
        <v>189159.0</v>
      </c>
      <c r="B513" s="3" t="str">
        <f t="shared" si="1"/>
        <v>#REF!</v>
      </c>
    </row>
    <row r="514">
      <c r="A514" s="27">
        <v>41856.0</v>
      </c>
      <c r="B514" s="3" t="str">
        <f t="shared" si="1"/>
        <v>#REF!</v>
      </c>
    </row>
    <row r="515">
      <c r="A515" s="28">
        <v>105.5</v>
      </c>
      <c r="B515" s="3" t="str">
        <f t="shared" si="1"/>
        <v>#REF!</v>
      </c>
    </row>
    <row r="516">
      <c r="A516" s="28">
        <v>105.65</v>
      </c>
      <c r="B516" s="3" t="str">
        <f t="shared" si="1"/>
        <v>#REF!</v>
      </c>
    </row>
    <row r="517">
      <c r="A517" s="28">
        <v>104.07</v>
      </c>
      <c r="B517" s="3" t="str">
        <f t="shared" si="1"/>
        <v>#REF!</v>
      </c>
    </row>
    <row r="518">
      <c r="A518" s="28">
        <v>104.61</v>
      </c>
      <c r="B518" s="3" t="str">
        <f t="shared" si="1"/>
        <v>#REF!</v>
      </c>
    </row>
    <row r="519">
      <c r="A519" s="21">
        <v>-0.8</v>
      </c>
      <c r="B519" s="3" t="str">
        <f t="shared" si="1"/>
        <v>#REF!</v>
      </c>
    </row>
    <row r="520">
      <c r="A520" s="22">
        <v>-0.0076</v>
      </c>
      <c r="B520" s="3" t="str">
        <f t="shared" si="1"/>
        <v>#REF!</v>
      </c>
    </row>
    <row r="521">
      <c r="A521" s="24">
        <v>209177.0</v>
      </c>
      <c r="B521" s="3" t="str">
        <f t="shared" si="1"/>
        <v>#REF!</v>
      </c>
    </row>
    <row r="522">
      <c r="A522" s="24">
        <v>180722.0</v>
      </c>
      <c r="B522" s="3" t="str">
        <f t="shared" si="1"/>
        <v>#REF!</v>
      </c>
    </row>
    <row r="523">
      <c r="A523" s="23">
        <v>41857.0</v>
      </c>
      <c r="B523" s="3" t="str">
        <f t="shared" si="1"/>
        <v>#REF!</v>
      </c>
    </row>
    <row r="524">
      <c r="A524" s="21">
        <v>104.88</v>
      </c>
      <c r="B524" s="3" t="str">
        <f t="shared" si="1"/>
        <v>#REF!</v>
      </c>
    </row>
    <row r="525">
      <c r="A525" s="21">
        <v>105.44</v>
      </c>
      <c r="B525" s="3" t="str">
        <f t="shared" si="1"/>
        <v>#REF!</v>
      </c>
    </row>
    <row r="526">
      <c r="A526" s="21">
        <v>104.54</v>
      </c>
      <c r="B526" s="3" t="str">
        <f t="shared" si="1"/>
        <v>#REF!</v>
      </c>
    </row>
    <row r="527">
      <c r="A527" s="21">
        <v>104.59</v>
      </c>
      <c r="B527" s="3" t="str">
        <f t="shared" si="1"/>
        <v>#REF!</v>
      </c>
    </row>
    <row r="528">
      <c r="A528" s="21">
        <v>-0.02</v>
      </c>
      <c r="B528" s="3" t="str">
        <f t="shared" si="1"/>
        <v>#REF!</v>
      </c>
    </row>
    <row r="529">
      <c r="A529" s="22">
        <v>-2.0E-4</v>
      </c>
      <c r="B529" s="3" t="str">
        <f t="shared" si="1"/>
        <v>#REF!</v>
      </c>
    </row>
    <row r="530">
      <c r="A530" s="24">
        <v>204924.0</v>
      </c>
      <c r="B530" s="3" t="str">
        <f t="shared" si="1"/>
        <v>#REF!</v>
      </c>
    </row>
    <row r="531">
      <c r="A531" s="24">
        <v>159178.0</v>
      </c>
      <c r="B531" s="3" t="str">
        <f t="shared" si="1"/>
        <v>#REF!</v>
      </c>
    </row>
    <row r="532">
      <c r="A532" s="23">
        <v>41858.0</v>
      </c>
      <c r="B532" s="3" t="str">
        <f t="shared" si="1"/>
        <v>#REF!</v>
      </c>
    </row>
    <row r="533">
      <c r="A533" s="21">
        <v>104.64</v>
      </c>
      <c r="B533" s="3" t="str">
        <f t="shared" si="1"/>
        <v>#REF!</v>
      </c>
    </row>
    <row r="534">
      <c r="A534" s="21">
        <v>105.92</v>
      </c>
      <c r="B534" s="3" t="str">
        <f t="shared" si="1"/>
        <v>#REF!</v>
      </c>
    </row>
    <row r="535">
      <c r="A535" s="21">
        <v>104.16</v>
      </c>
      <c r="B535" s="3" t="str">
        <f t="shared" si="1"/>
        <v>#REF!</v>
      </c>
    </row>
    <row r="536">
      <c r="A536" s="21">
        <v>105.44</v>
      </c>
      <c r="B536" s="3" t="str">
        <f t="shared" si="1"/>
        <v>#REF!</v>
      </c>
    </row>
    <row r="537">
      <c r="A537" s="25">
        <f>+0.85</f>
        <v>0.85</v>
      </c>
      <c r="B537" s="3" t="str">
        <f t="shared" si="1"/>
        <v>#REF!</v>
      </c>
    </row>
    <row r="538">
      <c r="A538" s="25">
        <f>+0.81%</f>
        <v>0.0081</v>
      </c>
      <c r="B538" s="3" t="str">
        <f t="shared" si="1"/>
        <v>#REF!</v>
      </c>
    </row>
    <row r="539">
      <c r="A539" s="26">
        <v>189819.0</v>
      </c>
      <c r="B539" s="3" t="str">
        <f t="shared" si="1"/>
        <v>#REF!</v>
      </c>
    </row>
    <row r="540">
      <c r="A540" s="26">
        <v>137143.0</v>
      </c>
      <c r="B540" s="3" t="str">
        <f t="shared" si="1"/>
        <v>#REF!</v>
      </c>
    </row>
    <row r="541">
      <c r="A541" s="27">
        <v>41859.0</v>
      </c>
      <c r="B541" s="3" t="str">
        <f t="shared" si="1"/>
        <v>#REF!</v>
      </c>
    </row>
    <row r="542">
      <c r="A542" s="28">
        <v>105.67</v>
      </c>
      <c r="B542" s="3" t="str">
        <f t="shared" si="1"/>
        <v>#REF!</v>
      </c>
    </row>
    <row r="543">
      <c r="A543" s="28">
        <v>106.85</v>
      </c>
      <c r="B543" s="3" t="str">
        <f t="shared" si="1"/>
        <v>#REF!</v>
      </c>
    </row>
    <row r="544">
      <c r="A544" s="28">
        <v>104.67</v>
      </c>
      <c r="B544" s="3" t="str">
        <f t="shared" si="1"/>
        <v>#REF!</v>
      </c>
    </row>
    <row r="545">
      <c r="A545" s="28">
        <v>105.02</v>
      </c>
      <c r="B545" s="3" t="str">
        <f t="shared" si="1"/>
        <v>#REF!</v>
      </c>
    </row>
    <row r="546">
      <c r="A546" s="21">
        <v>-0.42</v>
      </c>
      <c r="B546" s="3" t="str">
        <f t="shared" si="1"/>
        <v>#REF!</v>
      </c>
    </row>
    <row r="547">
      <c r="A547" s="22">
        <v>-0.004</v>
      </c>
      <c r="B547" s="3" t="str">
        <f t="shared" si="1"/>
        <v>#REF!</v>
      </c>
    </row>
    <row r="548">
      <c r="A548" s="24">
        <v>203740.0</v>
      </c>
      <c r="B548" s="3" t="str">
        <f t="shared" si="1"/>
        <v>#REF!</v>
      </c>
    </row>
    <row r="549">
      <c r="A549" s="24">
        <v>120941.0</v>
      </c>
      <c r="B549" s="3" t="str">
        <f t="shared" si="1"/>
        <v>#REF!</v>
      </c>
    </row>
    <row r="550">
      <c r="A550" s="23">
        <v>41862.0</v>
      </c>
      <c r="B550" s="3" t="str">
        <f t="shared" si="1"/>
        <v>#REF!</v>
      </c>
    </row>
    <row r="551">
      <c r="A551" s="21">
        <v>105.0</v>
      </c>
      <c r="B551" s="3" t="str">
        <f t="shared" si="1"/>
        <v>#REF!</v>
      </c>
    </row>
    <row r="552">
      <c r="A552" s="21">
        <v>105.43</v>
      </c>
      <c r="B552" s="3" t="str">
        <f t="shared" si="1"/>
        <v>#REF!</v>
      </c>
    </row>
    <row r="553">
      <c r="A553" s="21">
        <v>104.35</v>
      </c>
      <c r="B553" s="3" t="str">
        <f t="shared" si="1"/>
        <v>#REF!</v>
      </c>
    </row>
    <row r="554">
      <c r="A554" s="21">
        <v>104.68</v>
      </c>
      <c r="B554" s="3" t="str">
        <f t="shared" si="1"/>
        <v>#REF!</v>
      </c>
    </row>
    <row r="555">
      <c r="A555" s="21">
        <v>-0.34</v>
      </c>
      <c r="B555" s="3" t="str">
        <f t="shared" si="1"/>
        <v>#REF!</v>
      </c>
    </row>
    <row r="556">
      <c r="A556" s="22">
        <v>-0.0032</v>
      </c>
      <c r="B556" s="3" t="str">
        <f t="shared" si="1"/>
        <v>#REF!</v>
      </c>
    </row>
    <row r="557">
      <c r="A557" s="24">
        <v>143613.0</v>
      </c>
      <c r="B557" s="3" t="str">
        <f t="shared" si="1"/>
        <v>#REF!</v>
      </c>
    </row>
    <row r="558">
      <c r="A558" s="24">
        <v>90428.0</v>
      </c>
      <c r="B558" s="3" t="str">
        <f t="shared" si="1"/>
        <v>#REF!</v>
      </c>
    </row>
    <row r="559">
      <c r="A559" s="23">
        <v>41863.0</v>
      </c>
      <c r="B559" s="3" t="str">
        <f t="shared" si="1"/>
        <v>#REF!</v>
      </c>
    </row>
    <row r="560">
      <c r="A560" s="21">
        <v>104.5</v>
      </c>
      <c r="B560" s="3" t="str">
        <f t="shared" si="1"/>
        <v>#REF!</v>
      </c>
    </row>
    <row r="561">
      <c r="A561" s="21">
        <v>104.61</v>
      </c>
      <c r="B561" s="3" t="str">
        <f t="shared" si="1"/>
        <v>#REF!</v>
      </c>
    </row>
    <row r="562">
      <c r="A562" s="21">
        <v>102.65</v>
      </c>
      <c r="B562" s="3" t="str">
        <f t="shared" si="1"/>
        <v>#REF!</v>
      </c>
    </row>
    <row r="563">
      <c r="A563" s="21">
        <v>103.02</v>
      </c>
      <c r="B563" s="3" t="str">
        <f t="shared" si="1"/>
        <v>#REF!</v>
      </c>
    </row>
    <row r="564">
      <c r="A564" s="21">
        <v>-1.66</v>
      </c>
      <c r="B564" s="3" t="str">
        <f t="shared" si="1"/>
        <v>#REF!</v>
      </c>
    </row>
    <row r="565">
      <c r="A565" s="22">
        <v>-0.0159</v>
      </c>
      <c r="B565" s="3" t="str">
        <f t="shared" si="1"/>
        <v>#REF!</v>
      </c>
    </row>
    <row r="566">
      <c r="A566" s="24">
        <v>139912.0</v>
      </c>
      <c r="B566" s="3" t="str">
        <f t="shared" si="1"/>
        <v>#REF!</v>
      </c>
    </row>
    <row r="567">
      <c r="A567" s="24">
        <v>62754.0</v>
      </c>
      <c r="B567" s="3" t="str">
        <f t="shared" si="1"/>
        <v>#REF!</v>
      </c>
    </row>
    <row r="568">
      <c r="A568" s="23">
        <v>41864.0</v>
      </c>
      <c r="B568" s="3" t="str">
        <f t="shared" si="1"/>
        <v>#REF!</v>
      </c>
    </row>
    <row r="569">
      <c r="A569" s="21">
        <v>102.84</v>
      </c>
      <c r="B569" s="3" t="str">
        <f t="shared" si="1"/>
        <v>#REF!</v>
      </c>
    </row>
    <row r="570">
      <c r="A570" s="21">
        <v>104.35</v>
      </c>
      <c r="B570" s="3" t="str">
        <f t="shared" si="1"/>
        <v>#REF!</v>
      </c>
    </row>
    <row r="571">
      <c r="A571" s="21">
        <v>102.37</v>
      </c>
      <c r="B571" s="3" t="str">
        <f t="shared" si="1"/>
        <v>#REF!</v>
      </c>
    </row>
    <row r="572">
      <c r="A572" s="21">
        <v>104.28</v>
      </c>
      <c r="B572" s="3" t="str">
        <f t="shared" si="1"/>
        <v>#REF!</v>
      </c>
    </row>
    <row r="573">
      <c r="A573" s="25">
        <f>+1.26</f>
        <v>1.26</v>
      </c>
      <c r="B573" s="3" t="str">
        <f t="shared" si="1"/>
        <v>#REF!</v>
      </c>
    </row>
    <row r="574">
      <c r="A574" s="25">
        <f>+1.22%</f>
        <v>0.0122</v>
      </c>
      <c r="B574" s="3" t="str">
        <f t="shared" si="1"/>
        <v>#REF!</v>
      </c>
    </row>
    <row r="575">
      <c r="A575" s="26">
        <v>99102.0</v>
      </c>
      <c r="B575" s="3" t="str">
        <f t="shared" si="1"/>
        <v>#REF!</v>
      </c>
    </row>
    <row r="576">
      <c r="A576" s="26">
        <v>32699.0</v>
      </c>
      <c r="B576" s="3" t="str">
        <f t="shared" si="1"/>
        <v>#REF!</v>
      </c>
    </row>
    <row r="577">
      <c r="A577" s="7">
        <v>41865.0</v>
      </c>
      <c r="B577" s="3" t="str">
        <f t="shared" si="1"/>
        <v>#REF!</v>
      </c>
    </row>
    <row r="578">
      <c r="A578" s="8">
        <v>104.06</v>
      </c>
      <c r="B578" s="3" t="str">
        <f t="shared" si="1"/>
        <v>#REF!</v>
      </c>
    </row>
    <row r="579">
      <c r="A579" s="8">
        <v>104.33</v>
      </c>
      <c r="B579" s="3" t="str">
        <f t="shared" si="1"/>
        <v>#REF!</v>
      </c>
    </row>
    <row r="580">
      <c r="A580" s="8">
        <v>101.92</v>
      </c>
      <c r="B580" s="3" t="str">
        <f t="shared" si="1"/>
        <v>#REF!</v>
      </c>
    </row>
    <row r="581">
      <c r="A581" s="8">
        <v>102.01</v>
      </c>
      <c r="B581" s="3" t="str">
        <f t="shared" si="1"/>
        <v>#REF!</v>
      </c>
    </row>
    <row r="582">
      <c r="A582" s="11">
        <v>-2.27</v>
      </c>
      <c r="B582" s="3" t="str">
        <f t="shared" si="1"/>
        <v>#REF!</v>
      </c>
    </row>
    <row r="583">
      <c r="A583" s="12">
        <v>-0.0218</v>
      </c>
      <c r="B583" s="3" t="str">
        <f t="shared" si="1"/>
        <v>#REF!</v>
      </c>
    </row>
    <row r="584">
      <c r="A584" s="31">
        <v>18568.0</v>
      </c>
      <c r="B584" s="3" t="str">
        <f t="shared" si="1"/>
        <v>#REF!</v>
      </c>
    </row>
    <row r="585">
      <c r="A585" s="32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41808</v>
      </c>
      <c r="C3" s="3">
        <v>112.19</v>
      </c>
      <c r="D3" s="3">
        <v>113.21</v>
      </c>
      <c r="E3" s="3">
        <v>111.85</v>
      </c>
      <c r="F3" s="3">
        <v>112.96</v>
      </c>
      <c r="G3" s="3">
        <v>0.74</v>
      </c>
      <c r="H3" s="3">
        <v>0.0066</v>
      </c>
      <c r="I3" s="15">
        <v>59030.0</v>
      </c>
      <c r="J3" s="15">
        <v>119887.0</v>
      </c>
    </row>
    <row r="4">
      <c r="A4" s="19" t="s">
        <v>4</v>
      </c>
      <c r="B4" s="5">
        <f t="shared" si="1"/>
        <v>41809</v>
      </c>
      <c r="C4" s="3">
        <v>113.01</v>
      </c>
      <c r="D4" s="3">
        <v>114.35</v>
      </c>
      <c r="E4" s="3">
        <v>112.95</v>
      </c>
      <c r="F4" s="3">
        <v>113.71</v>
      </c>
      <c r="G4" s="3">
        <v>0.75</v>
      </c>
      <c r="H4" s="3">
        <v>0.0066</v>
      </c>
      <c r="I4" s="15">
        <v>53297.0</v>
      </c>
      <c r="J4" s="15">
        <v>126196.0</v>
      </c>
    </row>
    <row r="5">
      <c r="A5" s="19" t="s">
        <v>5</v>
      </c>
      <c r="B5" s="5">
        <f t="shared" si="1"/>
        <v>41810</v>
      </c>
      <c r="C5" s="3">
        <v>113.64</v>
      </c>
      <c r="D5" s="3">
        <v>113.8</v>
      </c>
      <c r="E5" s="3">
        <v>113.26</v>
      </c>
      <c r="F5" s="3">
        <v>113.63</v>
      </c>
      <c r="G5" s="3">
        <v>-0.08</v>
      </c>
      <c r="H5" s="6">
        <v>-7.0E-4</v>
      </c>
      <c r="I5" s="15">
        <v>47954.0</v>
      </c>
      <c r="J5" s="15">
        <v>133617.0</v>
      </c>
    </row>
    <row r="6">
      <c r="A6" s="19" t="s">
        <v>6</v>
      </c>
      <c r="B6" s="5">
        <f t="shared" si="1"/>
        <v>41813</v>
      </c>
      <c r="C6" s="3">
        <v>113.83</v>
      </c>
      <c r="D6" s="3">
        <v>114.44</v>
      </c>
      <c r="E6" s="3">
        <v>112.87</v>
      </c>
      <c r="F6" s="3">
        <v>113.17</v>
      </c>
      <c r="G6" s="3">
        <v>-0.46</v>
      </c>
      <c r="H6" s="6">
        <v>-0.004</v>
      </c>
      <c r="I6" s="15">
        <v>89395.0</v>
      </c>
      <c r="J6" s="15">
        <v>140151.0</v>
      </c>
    </row>
    <row r="7">
      <c r="A7" s="19" t="s">
        <v>7</v>
      </c>
      <c r="B7" s="5">
        <f t="shared" si="1"/>
        <v>41814</v>
      </c>
      <c r="C7" s="3">
        <v>112.88</v>
      </c>
      <c r="D7" s="3">
        <v>113.86</v>
      </c>
      <c r="E7" s="3">
        <v>112.71</v>
      </c>
      <c r="F7" s="3">
        <v>113.54</v>
      </c>
      <c r="G7" s="3">
        <v>0.37</v>
      </c>
      <c r="H7" s="3">
        <v>0.0033</v>
      </c>
      <c r="I7" s="15">
        <v>84513.0</v>
      </c>
      <c r="J7" s="15">
        <v>154851.0</v>
      </c>
    </row>
    <row r="8">
      <c r="A8" s="19" t="s">
        <v>8</v>
      </c>
      <c r="B8" s="5">
        <f t="shared" si="1"/>
        <v>41815</v>
      </c>
      <c r="C8" s="3">
        <v>113.42</v>
      </c>
      <c r="D8" s="3">
        <v>113.62</v>
      </c>
      <c r="E8" s="3">
        <v>112.34</v>
      </c>
      <c r="F8" s="3">
        <v>112.96</v>
      </c>
      <c r="G8" s="3">
        <v>-0.58</v>
      </c>
      <c r="H8" s="6">
        <v>-0.0051</v>
      </c>
      <c r="I8" s="15">
        <v>52122.0</v>
      </c>
      <c r="J8" s="15">
        <v>159229.0</v>
      </c>
    </row>
    <row r="9">
      <c r="A9" s="19" t="s">
        <v>9</v>
      </c>
      <c r="B9" s="5">
        <f t="shared" si="1"/>
        <v>41816</v>
      </c>
      <c r="C9" s="3">
        <v>113.18</v>
      </c>
      <c r="D9" s="3">
        <v>113.18</v>
      </c>
      <c r="E9" s="3">
        <v>112.05</v>
      </c>
      <c r="F9" s="3">
        <v>112.21</v>
      </c>
      <c r="G9" s="3">
        <v>-0.75</v>
      </c>
      <c r="H9" s="6">
        <v>-0.0066</v>
      </c>
      <c r="I9" s="15">
        <v>49226.0</v>
      </c>
      <c r="J9" s="15">
        <v>161381.0</v>
      </c>
    </row>
    <row r="10">
      <c r="A10" s="20">
        <v>41808.0</v>
      </c>
      <c r="B10" s="5">
        <f t="shared" si="1"/>
        <v>41817</v>
      </c>
      <c r="C10" s="3">
        <v>112.16</v>
      </c>
      <c r="D10" s="3">
        <v>112.74</v>
      </c>
      <c r="E10" s="3">
        <v>111.93</v>
      </c>
      <c r="F10" s="3">
        <v>112.33</v>
      </c>
      <c r="G10" s="3">
        <v>0.12</v>
      </c>
      <c r="H10" s="3">
        <v>0.0011</v>
      </c>
      <c r="I10" s="15">
        <v>29486.0</v>
      </c>
      <c r="J10" s="15">
        <v>162105.0</v>
      </c>
    </row>
    <row r="11">
      <c r="A11" s="19">
        <v>112.19</v>
      </c>
      <c r="B11" s="5">
        <f t="shared" si="1"/>
        <v>41820</v>
      </c>
      <c r="C11" s="3">
        <v>112.15</v>
      </c>
      <c r="D11" s="3">
        <v>112.15</v>
      </c>
      <c r="E11" s="3">
        <v>111.46</v>
      </c>
      <c r="F11" s="3">
        <v>111.68</v>
      </c>
      <c r="G11" s="3">
        <v>-0.65</v>
      </c>
      <c r="H11" s="6">
        <v>-0.0058</v>
      </c>
      <c r="I11" s="15">
        <v>78708.0</v>
      </c>
      <c r="J11" s="15">
        <v>171366.0</v>
      </c>
    </row>
    <row r="12">
      <c r="A12" s="19">
        <v>113.21</v>
      </c>
      <c r="B12" s="5">
        <f t="shared" si="1"/>
        <v>41821</v>
      </c>
      <c r="C12" s="3">
        <v>111.73</v>
      </c>
      <c r="D12" s="3">
        <v>112.12</v>
      </c>
      <c r="E12" s="3">
        <v>111.39</v>
      </c>
      <c r="F12" s="3">
        <v>111.8</v>
      </c>
      <c r="G12" s="3">
        <v>0.12</v>
      </c>
      <c r="H12" s="3">
        <v>0.0011</v>
      </c>
      <c r="I12" s="15">
        <v>104348.0</v>
      </c>
      <c r="J12" s="15">
        <v>169810.0</v>
      </c>
    </row>
    <row r="13">
      <c r="A13" s="19">
        <v>111.85</v>
      </c>
      <c r="B13" s="5">
        <f t="shared" si="1"/>
        <v>41822</v>
      </c>
      <c r="C13" s="3">
        <v>111.68</v>
      </c>
      <c r="D13" s="3">
        <v>111.94</v>
      </c>
      <c r="E13" s="3">
        <v>110.67</v>
      </c>
      <c r="F13" s="3">
        <v>111.0</v>
      </c>
      <c r="G13" s="3">
        <v>-0.8</v>
      </c>
      <c r="H13" s="6">
        <v>-0.0072</v>
      </c>
      <c r="I13" s="15">
        <v>123056.0</v>
      </c>
      <c r="J13" s="15">
        <v>174030.0</v>
      </c>
    </row>
    <row r="14">
      <c r="A14" s="19">
        <v>112.96</v>
      </c>
      <c r="B14" s="5">
        <f t="shared" si="1"/>
        <v>41823</v>
      </c>
      <c r="C14" s="3">
        <v>110.65</v>
      </c>
      <c r="D14" s="3">
        <v>110.84</v>
      </c>
      <c r="E14" s="3">
        <v>110.29</v>
      </c>
      <c r="F14" s="3">
        <v>110.63</v>
      </c>
      <c r="G14" s="3">
        <v>-0.37</v>
      </c>
      <c r="H14" s="6">
        <v>-0.0033</v>
      </c>
      <c r="I14" s="15">
        <v>118256.0</v>
      </c>
      <c r="J14" s="15">
        <v>174184.0</v>
      </c>
    </row>
    <row r="15">
      <c r="A15" s="25">
        <f>+0.74</f>
        <v>0.74</v>
      </c>
      <c r="B15" s="5">
        <f t="shared" si="1"/>
        <v>41824</v>
      </c>
      <c r="C15" s="3">
        <v>110.6</v>
      </c>
      <c r="D15" s="3">
        <v>110.86</v>
      </c>
      <c r="E15" s="3">
        <v>110.2</v>
      </c>
      <c r="F15" s="3">
        <v>110.28</v>
      </c>
      <c r="G15" s="3">
        <v>-0.35</v>
      </c>
      <c r="H15" s="6">
        <v>-0.0032</v>
      </c>
      <c r="I15" s="15">
        <v>23428.0</v>
      </c>
      <c r="J15" s="15">
        <v>175414.0</v>
      </c>
    </row>
    <row r="16">
      <c r="A16" s="25">
        <f>+0.66%</f>
        <v>0.0066</v>
      </c>
      <c r="B16" s="5">
        <f t="shared" si="1"/>
        <v>41827</v>
      </c>
      <c r="C16" s="3">
        <v>110.27</v>
      </c>
      <c r="D16" s="3">
        <v>110.55</v>
      </c>
      <c r="E16" s="3">
        <v>109.61</v>
      </c>
      <c r="F16" s="3">
        <v>109.94</v>
      </c>
      <c r="G16" s="3">
        <v>-0.34</v>
      </c>
      <c r="H16" s="6">
        <v>-0.0031</v>
      </c>
      <c r="I16" s="15">
        <v>65509.0</v>
      </c>
      <c r="J16" s="15">
        <v>185261.0</v>
      </c>
    </row>
    <row r="17">
      <c r="A17" s="26">
        <v>59030.0</v>
      </c>
      <c r="B17" s="5">
        <f t="shared" si="1"/>
        <v>41828</v>
      </c>
      <c r="C17" s="3">
        <v>109.7</v>
      </c>
      <c r="D17" s="3">
        <v>109.93</v>
      </c>
      <c r="E17" s="3">
        <v>108.75</v>
      </c>
      <c r="F17" s="3">
        <v>108.95</v>
      </c>
      <c r="G17" s="3">
        <v>-0.99</v>
      </c>
      <c r="H17" s="6">
        <v>-0.009</v>
      </c>
      <c r="I17" s="15">
        <v>122608.0</v>
      </c>
      <c r="J17" s="15">
        <v>192437.0</v>
      </c>
    </row>
    <row r="18">
      <c r="A18" s="26">
        <v>119887.0</v>
      </c>
      <c r="B18" s="5">
        <f t="shared" si="1"/>
        <v>41829</v>
      </c>
      <c r="C18" s="3">
        <v>108.93</v>
      </c>
      <c r="D18" s="3">
        <v>109.04</v>
      </c>
      <c r="E18" s="3">
        <v>108.24</v>
      </c>
      <c r="F18" s="3">
        <v>108.41</v>
      </c>
      <c r="G18" s="3">
        <v>-0.54</v>
      </c>
      <c r="H18" s="6">
        <v>-0.005</v>
      </c>
      <c r="I18" s="15">
        <v>116666.0</v>
      </c>
      <c r="J18" s="15">
        <v>198956.0</v>
      </c>
    </row>
    <row r="19">
      <c r="A19" s="27">
        <v>41809.0</v>
      </c>
      <c r="B19" s="5">
        <f t="shared" si="1"/>
        <v>41830</v>
      </c>
      <c r="C19" s="3">
        <v>108.24</v>
      </c>
      <c r="D19" s="3">
        <v>109.25</v>
      </c>
      <c r="E19" s="3">
        <v>107.95</v>
      </c>
      <c r="F19" s="3">
        <v>109.06</v>
      </c>
      <c r="G19" s="3">
        <v>0.65</v>
      </c>
      <c r="H19" s="3">
        <v>0.006</v>
      </c>
      <c r="I19" s="15">
        <v>161155.0</v>
      </c>
      <c r="J19" s="15">
        <v>214693.0</v>
      </c>
    </row>
    <row r="20">
      <c r="A20" s="28">
        <v>113.01</v>
      </c>
      <c r="B20" s="5">
        <f t="shared" si="1"/>
        <v>41831</v>
      </c>
      <c r="C20" s="3">
        <v>108.91</v>
      </c>
      <c r="D20" s="3">
        <v>109.11</v>
      </c>
      <c r="E20" s="3">
        <v>107.3</v>
      </c>
      <c r="F20" s="3">
        <v>107.59</v>
      </c>
      <c r="G20" s="3">
        <v>-1.47</v>
      </c>
      <c r="H20" s="6">
        <v>-0.0135</v>
      </c>
      <c r="I20" s="15">
        <v>228666.0</v>
      </c>
      <c r="J20" s="15">
        <v>219752.0</v>
      </c>
    </row>
    <row r="21">
      <c r="A21" s="28">
        <v>114.35</v>
      </c>
      <c r="B21" s="5">
        <f t="shared" si="1"/>
        <v>41834</v>
      </c>
      <c r="C21" s="3">
        <v>107.49</v>
      </c>
      <c r="D21" s="3">
        <v>108.41</v>
      </c>
      <c r="E21" s="3">
        <v>107.27</v>
      </c>
      <c r="F21" s="3">
        <v>108.19</v>
      </c>
      <c r="G21" s="3">
        <v>0.6</v>
      </c>
      <c r="H21" s="3">
        <v>0.005600000000000001</v>
      </c>
      <c r="I21" s="15">
        <v>180187.0</v>
      </c>
      <c r="J21" s="15">
        <v>232586.0</v>
      </c>
    </row>
    <row r="22">
      <c r="A22" s="28">
        <v>112.95</v>
      </c>
      <c r="B22" s="5">
        <f t="shared" si="1"/>
        <v>41835</v>
      </c>
      <c r="C22" s="3">
        <v>108.11</v>
      </c>
      <c r="D22" s="3">
        <v>108.13</v>
      </c>
      <c r="E22" s="3">
        <v>106.3</v>
      </c>
      <c r="F22" s="3">
        <v>107.29</v>
      </c>
      <c r="G22" s="3">
        <v>-0.9</v>
      </c>
      <c r="H22" s="6">
        <v>-0.0083</v>
      </c>
      <c r="I22" s="15">
        <v>213010.0</v>
      </c>
      <c r="J22" s="15">
        <v>217970.0</v>
      </c>
    </row>
    <row r="23">
      <c r="A23" s="28">
        <v>113.71</v>
      </c>
      <c r="B23" s="5">
        <f t="shared" si="1"/>
        <v>41836</v>
      </c>
      <c r="C23" s="3">
        <v>107.23</v>
      </c>
      <c r="D23" s="3">
        <v>108.17</v>
      </c>
      <c r="E23" s="3">
        <v>107.17</v>
      </c>
      <c r="F23" s="3">
        <v>107.45</v>
      </c>
      <c r="G23" s="3">
        <v>0.16</v>
      </c>
      <c r="H23" s="3">
        <v>0.0015</v>
      </c>
      <c r="I23" s="15">
        <v>173774.0</v>
      </c>
      <c r="J23" s="15">
        <v>215640.0</v>
      </c>
    </row>
    <row r="24">
      <c r="A24" s="25">
        <f>+0.75</f>
        <v>0.75</v>
      </c>
      <c r="B24" s="5">
        <f t="shared" si="1"/>
        <v>41837</v>
      </c>
      <c r="C24" s="3">
        <v>107.43</v>
      </c>
      <c r="D24" s="3">
        <v>108.62</v>
      </c>
      <c r="E24" s="3">
        <v>107.05</v>
      </c>
      <c r="F24" s="3">
        <v>108.0</v>
      </c>
      <c r="G24" s="3">
        <v>0.55</v>
      </c>
      <c r="H24" s="3">
        <v>0.0051</v>
      </c>
      <c r="I24" s="15">
        <v>153098.0</v>
      </c>
      <c r="J24" s="15">
        <v>222992.0</v>
      </c>
    </row>
    <row r="25">
      <c r="A25" s="25">
        <f>+0.66%</f>
        <v>0.0066</v>
      </c>
      <c r="B25" s="5">
        <f t="shared" si="1"/>
        <v>41838</v>
      </c>
      <c r="C25" s="3">
        <v>108.53</v>
      </c>
      <c r="D25" s="3">
        <v>108.57</v>
      </c>
      <c r="E25" s="3">
        <v>107.25</v>
      </c>
      <c r="F25" s="3">
        <v>107.48</v>
      </c>
      <c r="G25" s="3">
        <v>-0.52</v>
      </c>
      <c r="H25" s="6">
        <v>-0.0048</v>
      </c>
      <c r="I25" s="15">
        <v>102764.0</v>
      </c>
      <c r="J25" s="15">
        <v>226399.0</v>
      </c>
    </row>
    <row r="26">
      <c r="A26" s="26">
        <v>53297.0</v>
      </c>
      <c r="B26" s="5">
        <f t="shared" si="1"/>
        <v>41841</v>
      </c>
      <c r="C26" s="3">
        <v>107.42</v>
      </c>
      <c r="D26" s="3">
        <v>108.23</v>
      </c>
      <c r="E26" s="3">
        <v>107.09</v>
      </c>
      <c r="F26" s="3">
        <v>108.08</v>
      </c>
      <c r="G26" s="3">
        <v>0.6</v>
      </c>
      <c r="H26" s="3">
        <v>0.005600000000000001</v>
      </c>
      <c r="I26" s="15">
        <v>121376.0</v>
      </c>
      <c r="J26" s="15">
        <v>222132.0</v>
      </c>
    </row>
    <row r="27">
      <c r="A27" s="26">
        <v>126196.0</v>
      </c>
      <c r="B27" s="5">
        <f t="shared" si="1"/>
        <v>41842</v>
      </c>
      <c r="C27" s="3">
        <v>108.14</v>
      </c>
      <c r="D27" s="3">
        <v>108.74</v>
      </c>
      <c r="E27" s="3">
        <v>107.1</v>
      </c>
      <c r="F27" s="3">
        <v>107.62</v>
      </c>
      <c r="G27" s="3">
        <v>-0.46</v>
      </c>
      <c r="H27" s="6">
        <v>-0.0043</v>
      </c>
      <c r="I27" s="15">
        <v>100727.0</v>
      </c>
      <c r="J27" s="15">
        <v>223454.0</v>
      </c>
    </row>
    <row r="28">
      <c r="A28" s="27">
        <v>41810.0</v>
      </c>
      <c r="B28" s="5">
        <f t="shared" si="1"/>
        <v>41843</v>
      </c>
      <c r="C28" s="3">
        <v>107.21</v>
      </c>
      <c r="D28" s="3">
        <v>108.46</v>
      </c>
      <c r="E28" s="3">
        <v>107.15</v>
      </c>
      <c r="F28" s="3">
        <v>108.26</v>
      </c>
      <c r="G28" s="3">
        <v>0.64</v>
      </c>
      <c r="H28" s="3">
        <v>0.0059</v>
      </c>
      <c r="I28" s="15">
        <v>112148.0</v>
      </c>
      <c r="J28" s="15">
        <v>226997.0</v>
      </c>
    </row>
    <row r="29">
      <c r="A29" s="28">
        <v>113.64</v>
      </c>
      <c r="B29" s="5">
        <f t="shared" si="1"/>
        <v>41844</v>
      </c>
      <c r="C29" s="3">
        <v>108.32</v>
      </c>
      <c r="D29" s="3">
        <v>108.41</v>
      </c>
      <c r="E29" s="3">
        <v>107.2</v>
      </c>
      <c r="F29" s="3">
        <v>107.46</v>
      </c>
      <c r="G29" s="3">
        <v>-0.8</v>
      </c>
      <c r="H29" s="6">
        <v>-0.0074</v>
      </c>
      <c r="I29" s="15">
        <v>89079.0</v>
      </c>
      <c r="J29" s="15">
        <v>227729.0</v>
      </c>
    </row>
    <row r="30">
      <c r="A30" s="28">
        <v>113.8</v>
      </c>
      <c r="B30" s="5">
        <f t="shared" si="1"/>
        <v>41845</v>
      </c>
      <c r="C30" s="3">
        <v>107.59</v>
      </c>
      <c r="D30" s="3">
        <v>108.76</v>
      </c>
      <c r="E30" s="3">
        <v>107.2</v>
      </c>
      <c r="F30" s="3">
        <v>108.7</v>
      </c>
      <c r="G30" s="3">
        <v>1.24</v>
      </c>
      <c r="H30" s="3">
        <v>0.0115</v>
      </c>
      <c r="I30" s="15">
        <v>119423.0</v>
      </c>
      <c r="J30" s="15">
        <v>233538.0</v>
      </c>
    </row>
    <row r="31">
      <c r="A31" s="28">
        <v>113.26</v>
      </c>
      <c r="B31" s="5">
        <f t="shared" si="1"/>
        <v>41848</v>
      </c>
      <c r="C31" s="3">
        <v>108.55</v>
      </c>
      <c r="D31" s="3">
        <v>108.57</v>
      </c>
      <c r="E31" s="3">
        <v>107.36</v>
      </c>
      <c r="F31" s="3">
        <v>107.87</v>
      </c>
      <c r="G31" s="3">
        <v>-0.83</v>
      </c>
      <c r="H31" s="6">
        <v>-0.0076</v>
      </c>
      <c r="I31" s="15">
        <v>65357.0</v>
      </c>
      <c r="J31" s="15">
        <v>234275.0</v>
      </c>
    </row>
    <row r="32">
      <c r="A32" s="28">
        <v>113.63</v>
      </c>
      <c r="B32" s="5">
        <f t="shared" si="1"/>
        <v>41849</v>
      </c>
      <c r="C32" s="3">
        <v>107.73</v>
      </c>
      <c r="D32" s="3">
        <v>108.31</v>
      </c>
      <c r="E32" s="3">
        <v>107.5</v>
      </c>
      <c r="F32" s="3">
        <v>108.05</v>
      </c>
      <c r="G32" s="3">
        <v>0.18</v>
      </c>
      <c r="H32" s="3">
        <v>0.0017000000000000001</v>
      </c>
      <c r="I32" s="15">
        <v>92054.0</v>
      </c>
      <c r="J32" s="15">
        <v>230616.0</v>
      </c>
    </row>
    <row r="33">
      <c r="A33" s="21">
        <v>-0.08</v>
      </c>
      <c r="B33" s="5">
        <f t="shared" si="1"/>
        <v>41850</v>
      </c>
      <c r="C33" s="3">
        <v>108.05</v>
      </c>
      <c r="D33" s="3">
        <v>108.22</v>
      </c>
      <c r="E33" s="3">
        <v>106.34</v>
      </c>
      <c r="F33" s="3">
        <v>106.99</v>
      </c>
      <c r="G33" s="3">
        <v>-1.06</v>
      </c>
      <c r="H33" s="6">
        <v>-0.0098</v>
      </c>
      <c r="I33" s="15">
        <v>131502.0</v>
      </c>
      <c r="J33" s="15">
        <v>229461.0</v>
      </c>
    </row>
    <row r="34">
      <c r="A34" s="22">
        <v>-7.0E-4</v>
      </c>
      <c r="B34" s="5">
        <f t="shared" si="1"/>
        <v>41851</v>
      </c>
      <c r="C34" s="3">
        <v>106.53</v>
      </c>
      <c r="D34" s="3">
        <v>107.04</v>
      </c>
      <c r="E34" s="3">
        <v>105.91</v>
      </c>
      <c r="F34" s="3">
        <v>106.53</v>
      </c>
      <c r="G34" s="3">
        <v>-0.46</v>
      </c>
      <c r="H34" s="6">
        <v>-0.0043</v>
      </c>
      <c r="I34" s="15">
        <v>139493.0</v>
      </c>
      <c r="J34" s="15">
        <v>234287.0</v>
      </c>
    </row>
    <row r="35">
      <c r="A35" s="24">
        <v>47954.0</v>
      </c>
      <c r="B35" s="5">
        <f t="shared" si="1"/>
        <v>41852</v>
      </c>
      <c r="C35" s="3">
        <v>106.11</v>
      </c>
      <c r="D35" s="3">
        <v>106.6</v>
      </c>
      <c r="E35" s="3">
        <v>105.06</v>
      </c>
      <c r="F35" s="3">
        <v>105.51</v>
      </c>
      <c r="G35" s="3">
        <v>-1.02</v>
      </c>
      <c r="H35" s="6">
        <v>-0.0096</v>
      </c>
      <c r="I35" s="15">
        <v>147257.0</v>
      </c>
      <c r="J35" s="15">
        <v>227370.0</v>
      </c>
    </row>
    <row r="36">
      <c r="A36" s="24">
        <v>133617.0</v>
      </c>
      <c r="B36" s="5">
        <f t="shared" si="1"/>
        <v>41855</v>
      </c>
      <c r="C36" s="3">
        <v>105.34</v>
      </c>
      <c r="D36" s="3">
        <v>106.29</v>
      </c>
      <c r="E36" s="3">
        <v>105.23</v>
      </c>
      <c r="F36" s="3">
        <v>105.98</v>
      </c>
      <c r="G36" s="3">
        <v>0.47</v>
      </c>
      <c r="H36" s="3">
        <v>0.0045000000000000005</v>
      </c>
      <c r="I36" s="15">
        <v>150486.0</v>
      </c>
      <c r="J36" s="15">
        <v>234808.0</v>
      </c>
    </row>
    <row r="37">
      <c r="A37" s="23">
        <v>41813.0</v>
      </c>
      <c r="B37" s="5">
        <f t="shared" si="1"/>
        <v>41856</v>
      </c>
      <c r="C37" s="3">
        <v>106.24</v>
      </c>
      <c r="D37" s="3">
        <v>106.24</v>
      </c>
      <c r="E37" s="3">
        <v>104.69</v>
      </c>
      <c r="F37" s="3">
        <v>105.25</v>
      </c>
      <c r="G37" s="3">
        <v>-0.73</v>
      </c>
      <c r="H37" s="6">
        <v>-0.0069</v>
      </c>
      <c r="I37" s="15">
        <v>170633.0</v>
      </c>
      <c r="J37" s="15">
        <v>229756.0</v>
      </c>
    </row>
    <row r="38">
      <c r="A38" s="21">
        <v>113.83</v>
      </c>
      <c r="B38" s="5">
        <f t="shared" si="1"/>
        <v>41857</v>
      </c>
      <c r="C38" s="3">
        <v>105.43</v>
      </c>
      <c r="D38" s="3">
        <v>106.0</v>
      </c>
      <c r="E38" s="3">
        <v>105.21</v>
      </c>
      <c r="F38" s="3">
        <v>105.27</v>
      </c>
      <c r="G38" s="3">
        <v>0.02</v>
      </c>
      <c r="H38" s="3">
        <v>2.0E-4</v>
      </c>
      <c r="I38" s="15">
        <v>206234.0</v>
      </c>
      <c r="J38" s="15">
        <v>241582.0</v>
      </c>
    </row>
    <row r="39">
      <c r="A39" s="21">
        <v>114.44</v>
      </c>
      <c r="B39" s="5">
        <f t="shared" si="1"/>
        <v>41858</v>
      </c>
      <c r="C39" s="3">
        <v>105.36</v>
      </c>
      <c r="D39" s="3">
        <v>106.53</v>
      </c>
      <c r="E39" s="3">
        <v>104.88</v>
      </c>
      <c r="F39" s="3">
        <v>106.08</v>
      </c>
      <c r="G39" s="3">
        <v>0.81</v>
      </c>
      <c r="H39" s="3">
        <v>0.0077</v>
      </c>
      <c r="I39" s="15">
        <v>192414.0</v>
      </c>
      <c r="J39" s="15">
        <v>254940.0</v>
      </c>
    </row>
    <row r="40">
      <c r="A40" s="21">
        <v>112.87</v>
      </c>
      <c r="B40" s="5">
        <f t="shared" si="1"/>
        <v>41859</v>
      </c>
      <c r="C40" s="3">
        <v>106.27</v>
      </c>
      <c r="D40" s="3">
        <v>107.45</v>
      </c>
      <c r="E40" s="3">
        <v>105.31</v>
      </c>
      <c r="F40" s="3">
        <v>105.62</v>
      </c>
      <c r="G40" s="3">
        <v>-0.46</v>
      </c>
      <c r="H40" s="6">
        <v>-0.0043</v>
      </c>
      <c r="I40" s="15">
        <v>200917.0</v>
      </c>
      <c r="J40" s="15">
        <v>267056.0</v>
      </c>
    </row>
    <row r="41">
      <c r="A41" s="21">
        <v>113.17</v>
      </c>
      <c r="B41" s="5">
        <f t="shared" si="1"/>
        <v>41862</v>
      </c>
      <c r="C41" s="3">
        <v>105.5</v>
      </c>
      <c r="D41" s="3">
        <v>106.13</v>
      </c>
      <c r="E41" s="3">
        <v>105.08</v>
      </c>
      <c r="F41" s="3">
        <v>105.39</v>
      </c>
      <c r="G41" s="3">
        <v>-0.23</v>
      </c>
      <c r="H41" s="6">
        <v>-0.0022</v>
      </c>
      <c r="I41" s="15">
        <v>165902.0</v>
      </c>
      <c r="J41" s="15">
        <v>265577.0</v>
      </c>
    </row>
    <row r="42">
      <c r="A42" s="21">
        <v>-0.46</v>
      </c>
      <c r="B42" s="5">
        <f t="shared" si="1"/>
        <v>41863</v>
      </c>
      <c r="C42" s="3">
        <v>105.17</v>
      </c>
      <c r="D42" s="3">
        <v>105.35</v>
      </c>
      <c r="E42" s="3">
        <v>103.49</v>
      </c>
      <c r="F42" s="3">
        <v>103.89</v>
      </c>
      <c r="G42" s="3">
        <v>-1.5</v>
      </c>
      <c r="H42" s="6">
        <v>-0.0142</v>
      </c>
      <c r="I42" s="15">
        <v>277356.0</v>
      </c>
      <c r="J42" s="15">
        <v>254490.0</v>
      </c>
    </row>
    <row r="43">
      <c r="A43" s="22">
        <v>-0.004</v>
      </c>
      <c r="B43" s="5">
        <f t="shared" si="1"/>
        <v>41864</v>
      </c>
      <c r="C43" s="3">
        <v>103.73</v>
      </c>
      <c r="D43" s="3">
        <v>105.13</v>
      </c>
      <c r="E43" s="3">
        <v>103.26</v>
      </c>
      <c r="F43" s="3">
        <v>105.06</v>
      </c>
      <c r="G43" s="3">
        <v>1.17</v>
      </c>
      <c r="H43" s="3">
        <v>0.0113</v>
      </c>
      <c r="I43" s="15">
        <v>312682.0</v>
      </c>
      <c r="J43" s="15">
        <v>259024.0</v>
      </c>
    </row>
    <row r="44">
      <c r="A44" s="24">
        <v>89395.0</v>
      </c>
      <c r="B44" s="5">
        <f t="shared" si="1"/>
        <v>41865</v>
      </c>
      <c r="C44" s="3">
        <v>104.9</v>
      </c>
      <c r="D44" s="3">
        <v>105.09</v>
      </c>
      <c r="E44" s="3">
        <v>101.91</v>
      </c>
      <c r="F44" s="3">
        <v>102.07</v>
      </c>
      <c r="G44" s="3">
        <v>-2.99</v>
      </c>
      <c r="H44" s="6">
        <v>-0.0285</v>
      </c>
      <c r="I44" s="15">
        <v>301854.0</v>
      </c>
      <c r="J44" s="15">
        <v>265590.0</v>
      </c>
    </row>
    <row r="45">
      <c r="A45" s="24">
        <v>140151.0</v>
      </c>
      <c r="B45" s="5">
        <f t="shared" si="1"/>
        <v>41866</v>
      </c>
      <c r="C45" s="3">
        <v>102.05</v>
      </c>
      <c r="D45" s="3">
        <v>103.76</v>
      </c>
      <c r="E45" s="3">
        <v>102.05</v>
      </c>
      <c r="F45" s="3">
        <v>103.53</v>
      </c>
      <c r="G45" s="3">
        <v>1.46</v>
      </c>
      <c r="H45" s="3">
        <v>0.0143</v>
      </c>
      <c r="I45" s="15">
        <v>199628.0</v>
      </c>
      <c r="J45" s="15">
        <v>261280.0</v>
      </c>
    </row>
    <row r="46">
      <c r="A46" s="23">
        <v>41814.0</v>
      </c>
      <c r="B46" s="5">
        <f t="shared" si="1"/>
        <v>41869</v>
      </c>
      <c r="C46" s="3">
        <v>103.21</v>
      </c>
      <c r="D46" s="3">
        <v>103.3</v>
      </c>
      <c r="E46" s="3">
        <v>101.11</v>
      </c>
      <c r="F46" s="3">
        <v>101.6</v>
      </c>
      <c r="G46" s="3">
        <v>-1.93</v>
      </c>
      <c r="H46" s="6">
        <v>-0.0186</v>
      </c>
      <c r="I46" s="15">
        <v>181098.0</v>
      </c>
      <c r="J46" s="15">
        <v>254634.0</v>
      </c>
    </row>
    <row r="47">
      <c r="A47" s="21">
        <v>112.88</v>
      </c>
      <c r="B47" s="5">
        <f t="shared" si="1"/>
        <v>41870</v>
      </c>
      <c r="C47" s="3">
        <v>101.62</v>
      </c>
      <c r="D47" s="3">
        <v>102.07</v>
      </c>
      <c r="E47" s="3">
        <v>101.07</v>
      </c>
      <c r="F47" s="3">
        <v>101.56</v>
      </c>
      <c r="G47" s="3">
        <v>-0.04</v>
      </c>
      <c r="H47" s="6">
        <v>-4.0E-4</v>
      </c>
      <c r="I47" s="15">
        <v>177096.0</v>
      </c>
      <c r="J47" s="15">
        <v>259176.0</v>
      </c>
    </row>
    <row r="48">
      <c r="A48" s="21">
        <v>113.86</v>
      </c>
      <c r="B48" s="5">
        <f t="shared" si="1"/>
        <v>41871</v>
      </c>
      <c r="C48" s="3">
        <v>101.5</v>
      </c>
      <c r="D48" s="3">
        <v>102.37</v>
      </c>
      <c r="E48" s="3">
        <v>101.44</v>
      </c>
      <c r="F48" s="3">
        <v>102.28</v>
      </c>
      <c r="G48" s="3">
        <v>0.72</v>
      </c>
      <c r="H48" s="3">
        <v>0.0070999999999999995</v>
      </c>
      <c r="I48" s="15">
        <v>166194.0</v>
      </c>
      <c r="J48" s="15">
        <v>262619.0</v>
      </c>
    </row>
    <row r="49">
      <c r="A49" s="21">
        <v>112.71</v>
      </c>
      <c r="B49" s="5">
        <f t="shared" si="1"/>
        <v>41872</v>
      </c>
      <c r="C49" s="3">
        <v>102.14</v>
      </c>
      <c r="D49" s="3">
        <v>102.79</v>
      </c>
      <c r="E49" s="3">
        <v>101.21</v>
      </c>
      <c r="F49" s="3">
        <v>102.63</v>
      </c>
      <c r="G49" s="3">
        <v>0.35</v>
      </c>
      <c r="H49" s="3">
        <v>0.0034000000000000002</v>
      </c>
      <c r="I49" s="15">
        <v>179611.0</v>
      </c>
      <c r="J49" s="15">
        <v>256729.0</v>
      </c>
    </row>
    <row r="50">
      <c r="A50" s="21">
        <v>113.54</v>
      </c>
      <c r="B50" s="5">
        <f t="shared" si="1"/>
        <v>41873</v>
      </c>
      <c r="C50" s="3">
        <v>102.67</v>
      </c>
      <c r="D50" s="3">
        <v>102.83</v>
      </c>
      <c r="E50" s="3">
        <v>102.0</v>
      </c>
      <c r="F50" s="3">
        <v>102.29</v>
      </c>
      <c r="G50" s="3">
        <v>-0.34</v>
      </c>
      <c r="H50" s="6">
        <v>-0.0033</v>
      </c>
      <c r="I50" s="15">
        <v>132505.0</v>
      </c>
      <c r="J50" s="15">
        <v>257337.0</v>
      </c>
    </row>
    <row r="51">
      <c r="A51" s="25">
        <f>+0.37</f>
        <v>0.37</v>
      </c>
      <c r="B51" s="5">
        <f t="shared" si="1"/>
        <v>41876</v>
      </c>
      <c r="C51" s="3">
        <v>102.1</v>
      </c>
      <c r="D51" s="3">
        <v>102.82</v>
      </c>
      <c r="E51" s="3">
        <v>101.65</v>
      </c>
      <c r="F51" s="3">
        <v>102.65</v>
      </c>
      <c r="G51" s="3">
        <v>0.36</v>
      </c>
      <c r="H51" s="3">
        <v>0.0034999999999999996</v>
      </c>
      <c r="I51" s="15">
        <v>82942.0</v>
      </c>
      <c r="J51" s="15">
        <v>251671.0</v>
      </c>
    </row>
    <row r="52">
      <c r="A52" s="25">
        <f>+0.33%</f>
        <v>0.0033</v>
      </c>
      <c r="B52" s="5">
        <f t="shared" si="1"/>
        <v>41877</v>
      </c>
      <c r="C52" s="3">
        <v>102.71</v>
      </c>
      <c r="D52" s="3">
        <v>103.4</v>
      </c>
      <c r="E52" s="3">
        <v>102.35</v>
      </c>
      <c r="F52" s="3">
        <v>102.5</v>
      </c>
      <c r="G52" s="3">
        <v>-0.15</v>
      </c>
      <c r="H52" s="6">
        <v>-0.0015</v>
      </c>
      <c r="I52" s="15">
        <v>149825.0</v>
      </c>
      <c r="J52" s="15">
        <v>249050.0</v>
      </c>
    </row>
    <row r="53">
      <c r="A53" s="26">
        <v>84513.0</v>
      </c>
      <c r="B53" s="5">
        <f t="shared" si="1"/>
        <v>41878</v>
      </c>
      <c r="C53" s="3">
        <v>102.42</v>
      </c>
      <c r="D53" s="3">
        <v>103.07</v>
      </c>
      <c r="E53" s="3">
        <v>102.05</v>
      </c>
      <c r="F53" s="3">
        <v>102.72</v>
      </c>
      <c r="G53" s="3">
        <v>0.22</v>
      </c>
      <c r="H53" s="3">
        <v>0.0021</v>
      </c>
      <c r="I53" s="15">
        <v>146234.0</v>
      </c>
      <c r="J53" s="15">
        <v>246761.0</v>
      </c>
    </row>
    <row r="54">
      <c r="A54" s="26">
        <v>154851.0</v>
      </c>
      <c r="B54" s="5">
        <f t="shared" si="1"/>
        <v>41879</v>
      </c>
      <c r="C54" s="3">
        <v>102.54</v>
      </c>
      <c r="D54" s="3">
        <v>103.2</v>
      </c>
      <c r="E54" s="3">
        <v>102.25</v>
      </c>
      <c r="F54" s="3">
        <v>102.46</v>
      </c>
      <c r="G54" s="3">
        <v>-0.26</v>
      </c>
      <c r="H54" s="6">
        <v>-0.0025</v>
      </c>
      <c r="I54" s="15">
        <v>184780.0</v>
      </c>
      <c r="J54" s="15">
        <v>243291.0</v>
      </c>
    </row>
    <row r="55">
      <c r="A55" s="27">
        <v>41815.0</v>
      </c>
      <c r="B55" s="5">
        <f t="shared" si="1"/>
        <v>41880</v>
      </c>
      <c r="C55" s="3">
        <v>102.51</v>
      </c>
      <c r="D55" s="3">
        <v>103.3</v>
      </c>
      <c r="E55" s="3">
        <v>102.49</v>
      </c>
      <c r="F55" s="3">
        <v>103.19</v>
      </c>
      <c r="G55" s="3">
        <v>0.73</v>
      </c>
      <c r="H55" s="3">
        <v>0.0070999999999999995</v>
      </c>
      <c r="I55" s="15">
        <v>169325.0</v>
      </c>
      <c r="J55" s="15">
        <v>231380.0</v>
      </c>
    </row>
    <row r="56">
      <c r="A56" s="28">
        <v>113.42</v>
      </c>
      <c r="B56" s="5">
        <f t="shared" si="1"/>
        <v>41883</v>
      </c>
      <c r="C56" s="3">
        <v>102.95</v>
      </c>
      <c r="D56" s="3">
        <v>103.3</v>
      </c>
      <c r="E56" s="3">
        <v>102.56</v>
      </c>
      <c r="F56" s="3">
        <v>102.79</v>
      </c>
      <c r="G56" s="3">
        <v>-0.4</v>
      </c>
      <c r="H56" s="6">
        <v>-0.0039</v>
      </c>
      <c r="I56" s="15">
        <v>73330.0</v>
      </c>
      <c r="J56" s="15">
        <v>223893.0</v>
      </c>
    </row>
    <row r="57">
      <c r="A57" s="28">
        <v>113.62</v>
      </c>
      <c r="B57" s="5">
        <f t="shared" si="1"/>
        <v>41884</v>
      </c>
      <c r="C57" s="3">
        <v>102.64</v>
      </c>
      <c r="D57" s="3">
        <v>102.86</v>
      </c>
      <c r="E57" s="3">
        <v>100.17</v>
      </c>
      <c r="F57" s="3">
        <v>100.34</v>
      </c>
      <c r="G57" s="3">
        <v>-2.45</v>
      </c>
      <c r="H57" s="6">
        <v>-0.0238</v>
      </c>
      <c r="I57" s="15">
        <v>243851.0</v>
      </c>
      <c r="J57" s="15">
        <v>220399.0</v>
      </c>
    </row>
    <row r="58">
      <c r="A58" s="28">
        <v>112.34</v>
      </c>
      <c r="B58" s="5">
        <f t="shared" si="1"/>
        <v>41885</v>
      </c>
      <c r="C58" s="3">
        <v>100.4</v>
      </c>
      <c r="D58" s="3">
        <v>103.13</v>
      </c>
      <c r="E58" s="3">
        <v>100.4</v>
      </c>
      <c r="F58" s="3">
        <v>102.77</v>
      </c>
      <c r="G58" s="3">
        <v>2.43</v>
      </c>
      <c r="H58" s="3">
        <v>0.0242</v>
      </c>
      <c r="I58" s="15">
        <v>233643.0</v>
      </c>
      <c r="J58" s="15">
        <v>203063.0</v>
      </c>
    </row>
    <row r="59">
      <c r="A59" s="28">
        <v>112.96</v>
      </c>
      <c r="B59" s="5">
        <f t="shared" si="1"/>
        <v>41886</v>
      </c>
      <c r="C59" s="3">
        <v>102.41</v>
      </c>
      <c r="D59" s="3">
        <v>102.95</v>
      </c>
      <c r="E59" s="3">
        <v>101.7</v>
      </c>
      <c r="F59" s="3">
        <v>101.83</v>
      </c>
      <c r="G59" s="3">
        <v>-0.94</v>
      </c>
      <c r="H59" s="6">
        <v>-0.0091</v>
      </c>
      <c r="I59" s="15">
        <v>218441.0</v>
      </c>
      <c r="J59" s="15">
        <v>181898.0</v>
      </c>
    </row>
    <row r="60">
      <c r="A60" s="21">
        <v>-0.58</v>
      </c>
      <c r="B60" s="5">
        <f t="shared" si="1"/>
        <v>41887</v>
      </c>
      <c r="C60" s="3">
        <v>101.87</v>
      </c>
      <c r="D60" s="3">
        <v>102.44</v>
      </c>
      <c r="E60" s="3">
        <v>100.35</v>
      </c>
      <c r="F60" s="3">
        <v>100.82</v>
      </c>
      <c r="G60" s="3">
        <v>-1.01</v>
      </c>
      <c r="H60" s="6">
        <v>-0.0099</v>
      </c>
      <c r="I60" s="15">
        <v>202144.0</v>
      </c>
      <c r="J60" s="15">
        <v>174045.0</v>
      </c>
    </row>
    <row r="61">
      <c r="A61" s="22">
        <v>-0.0051</v>
      </c>
      <c r="B61" s="5">
        <f t="shared" si="1"/>
        <v>41890</v>
      </c>
      <c r="C61" s="3">
        <v>100.8</v>
      </c>
      <c r="D61" s="3">
        <v>101.0</v>
      </c>
      <c r="E61" s="3">
        <v>99.36</v>
      </c>
      <c r="F61" s="3">
        <v>100.2</v>
      </c>
      <c r="G61" s="3">
        <v>-0.62</v>
      </c>
      <c r="H61" s="6">
        <v>-0.0061</v>
      </c>
      <c r="I61" s="15">
        <v>197607.0</v>
      </c>
      <c r="J61" s="15">
        <v>160709.0</v>
      </c>
    </row>
    <row r="62">
      <c r="A62" s="24">
        <v>52122.0</v>
      </c>
      <c r="B62" s="5">
        <f t="shared" si="1"/>
        <v>41891</v>
      </c>
      <c r="C62" s="3">
        <v>100.2</v>
      </c>
      <c r="D62" s="3">
        <v>100.62</v>
      </c>
      <c r="E62" s="3">
        <v>99.03</v>
      </c>
      <c r="F62" s="3">
        <v>99.16</v>
      </c>
      <c r="G62" s="3">
        <v>-1.04</v>
      </c>
      <c r="H62" s="6">
        <v>-0.0104</v>
      </c>
      <c r="I62" s="15">
        <v>172503.0</v>
      </c>
      <c r="J62" s="15">
        <v>133385.0</v>
      </c>
    </row>
    <row r="63">
      <c r="A63" s="24">
        <v>159229.0</v>
      </c>
      <c r="B63" s="5">
        <f t="shared" si="1"/>
        <v>41892</v>
      </c>
      <c r="C63" s="3">
        <v>99.35</v>
      </c>
      <c r="D63" s="3">
        <v>99.47</v>
      </c>
      <c r="E63" s="3">
        <v>97.6</v>
      </c>
      <c r="F63" s="3">
        <v>98.04</v>
      </c>
      <c r="G63" s="3">
        <v>-1.12</v>
      </c>
      <c r="H63" s="6">
        <v>-0.0113</v>
      </c>
      <c r="I63" s="15">
        <v>203275.0</v>
      </c>
      <c r="J63" s="15">
        <v>102325.0</v>
      </c>
    </row>
    <row r="64">
      <c r="A64" s="23">
        <v>41816.0</v>
      </c>
      <c r="B64" s="5">
        <f t="shared" si="1"/>
        <v>41893</v>
      </c>
      <c r="C64" s="3">
        <v>98.12</v>
      </c>
      <c r="D64" s="3">
        <v>98.49</v>
      </c>
      <c r="E64" s="3">
        <v>96.72</v>
      </c>
      <c r="F64" s="3">
        <v>98.08</v>
      </c>
      <c r="G64" s="3">
        <v>0.04</v>
      </c>
      <c r="H64" s="3">
        <v>4.0E-4</v>
      </c>
      <c r="I64" s="15">
        <v>144789.0</v>
      </c>
      <c r="J64" s="15">
        <v>76712.0</v>
      </c>
    </row>
    <row r="65">
      <c r="A65" s="21">
        <v>113.18</v>
      </c>
      <c r="B65" s="5">
        <f t="shared" si="1"/>
        <v>41894</v>
      </c>
      <c r="C65" s="3">
        <v>98.25</v>
      </c>
      <c r="D65" s="3">
        <v>98.8</v>
      </c>
      <c r="E65" s="3">
        <v>96.83</v>
      </c>
      <c r="F65" s="3">
        <v>97.11</v>
      </c>
      <c r="G65" s="3">
        <v>-0.97</v>
      </c>
      <c r="H65" s="6">
        <v>-0.0099</v>
      </c>
      <c r="I65" s="15">
        <v>103485.0</v>
      </c>
      <c r="J65" s="15">
        <v>43783.0</v>
      </c>
    </row>
    <row r="66">
      <c r="A66" s="21">
        <v>113.18</v>
      </c>
      <c r="B66" s="5">
        <f t="shared" si="1"/>
        <v>41897</v>
      </c>
      <c r="C66" s="3">
        <v>96.9</v>
      </c>
      <c r="D66" s="3">
        <v>97.33</v>
      </c>
      <c r="E66" s="3">
        <v>96.21</v>
      </c>
      <c r="F66" s="3">
        <v>96.65</v>
      </c>
      <c r="G66" s="3">
        <v>-0.46</v>
      </c>
      <c r="H66" s="6">
        <v>-0.0047</v>
      </c>
      <c r="I66" s="15">
        <v>19954.0</v>
      </c>
      <c r="J66" s="3"/>
    </row>
    <row r="67">
      <c r="A67" s="21">
        <v>112.05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112.21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-0.75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-0.0066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49226.0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161381.0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41817.0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112.16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112.74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111.93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112.33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+0.12</f>
        <v>0.12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+0.11%</f>
        <v>0.0011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29486.0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162105.0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41820.0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112.15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112.15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111.46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111.68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-0.65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-0.0058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78708.0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171366.0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41821.0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111.73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112.12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111.39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111.8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+0.12</f>
        <v>0.12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+0.11%</f>
        <v>0.0011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104348.0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169810.0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41822.0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111.68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111.94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110.67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111.0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-0.8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-0.0072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123056.0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174030.0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41823.0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110.65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110.84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110.29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110.63</v>
      </c>
      <c r="B113" s="3" t="str">
        <f t="shared" si="1"/>
        <v/>
      </c>
    </row>
    <row r="114">
      <c r="A114" s="21">
        <v>-0.37</v>
      </c>
      <c r="B114" s="3" t="str">
        <f t="shared" si="1"/>
        <v>#REF!</v>
      </c>
    </row>
    <row r="115">
      <c r="A115" s="22">
        <v>-0.0033</v>
      </c>
      <c r="B115" s="3" t="str">
        <f t="shared" si="1"/>
        <v>#REF!</v>
      </c>
    </row>
    <row r="116">
      <c r="A116" s="24">
        <v>118256.0</v>
      </c>
      <c r="B116" s="3" t="str">
        <f t="shared" si="1"/>
        <v>#REF!</v>
      </c>
    </row>
    <row r="117">
      <c r="A117" s="24">
        <v>174184.0</v>
      </c>
      <c r="B117" s="3" t="str">
        <f t="shared" si="1"/>
        <v>#REF!</v>
      </c>
    </row>
    <row r="118">
      <c r="A118" s="23">
        <v>41824.0</v>
      </c>
      <c r="B118" s="3" t="str">
        <f t="shared" si="1"/>
        <v>#REF!</v>
      </c>
    </row>
    <row r="119">
      <c r="A119" s="21">
        <v>110.6</v>
      </c>
      <c r="B119" s="3" t="str">
        <f t="shared" si="1"/>
        <v>#REF!</v>
      </c>
    </row>
    <row r="120">
      <c r="A120" s="21">
        <v>110.86</v>
      </c>
      <c r="B120" s="3" t="str">
        <f t="shared" si="1"/>
        <v>#REF!</v>
      </c>
    </row>
    <row r="121">
      <c r="A121" s="21">
        <v>110.2</v>
      </c>
      <c r="B121" s="3" t="str">
        <f t="shared" si="1"/>
        <v>#REF!</v>
      </c>
    </row>
    <row r="122">
      <c r="A122" s="21">
        <v>110.28</v>
      </c>
      <c r="B122" s="3" t="str">
        <f t="shared" si="1"/>
        <v>#REF!</v>
      </c>
    </row>
    <row r="123">
      <c r="A123" s="21">
        <v>-0.35</v>
      </c>
      <c r="B123" s="3" t="str">
        <f t="shared" si="1"/>
        <v>#REF!</v>
      </c>
    </row>
    <row r="124">
      <c r="A124" s="22">
        <v>-0.0032</v>
      </c>
      <c r="B124" s="3" t="str">
        <f t="shared" si="1"/>
        <v>#REF!</v>
      </c>
    </row>
    <row r="125">
      <c r="A125" s="24">
        <v>23428.0</v>
      </c>
      <c r="B125" s="3" t="str">
        <f t="shared" si="1"/>
        <v>#REF!</v>
      </c>
    </row>
    <row r="126">
      <c r="A126" s="24">
        <v>175414.0</v>
      </c>
      <c r="B126" s="3" t="str">
        <f t="shared" si="1"/>
        <v>#REF!</v>
      </c>
    </row>
    <row r="127">
      <c r="A127" s="23">
        <v>41827.0</v>
      </c>
      <c r="B127" s="3" t="str">
        <f t="shared" si="1"/>
        <v>#REF!</v>
      </c>
    </row>
    <row r="128">
      <c r="A128" s="21">
        <v>110.27</v>
      </c>
      <c r="B128" s="3" t="str">
        <f t="shared" si="1"/>
        <v>#REF!</v>
      </c>
    </row>
    <row r="129">
      <c r="A129" s="21">
        <v>110.55</v>
      </c>
      <c r="B129" s="3" t="str">
        <f t="shared" si="1"/>
        <v>#REF!</v>
      </c>
    </row>
    <row r="130">
      <c r="A130" s="21">
        <v>109.61</v>
      </c>
      <c r="B130" s="3" t="str">
        <f t="shared" si="1"/>
        <v>#REF!</v>
      </c>
    </row>
    <row r="131">
      <c r="A131" s="21">
        <v>109.94</v>
      </c>
      <c r="B131" s="3" t="str">
        <f t="shared" si="1"/>
        <v>#REF!</v>
      </c>
    </row>
    <row r="132">
      <c r="A132" s="21">
        <v>-0.34</v>
      </c>
      <c r="B132" s="3" t="str">
        <f t="shared" si="1"/>
        <v>#REF!</v>
      </c>
    </row>
    <row r="133">
      <c r="A133" s="22">
        <v>-0.0031</v>
      </c>
      <c r="B133" s="3" t="str">
        <f t="shared" si="1"/>
        <v>#REF!</v>
      </c>
    </row>
    <row r="134">
      <c r="A134" s="24">
        <v>65509.0</v>
      </c>
      <c r="B134" s="3" t="str">
        <f t="shared" si="1"/>
        <v>#REF!</v>
      </c>
    </row>
    <row r="135">
      <c r="A135" s="24">
        <v>185261.0</v>
      </c>
      <c r="B135" s="3" t="str">
        <f t="shared" si="1"/>
        <v>#REF!</v>
      </c>
    </row>
    <row r="136">
      <c r="A136" s="23">
        <v>41828.0</v>
      </c>
      <c r="B136" s="3" t="str">
        <f t="shared" si="1"/>
        <v>#REF!</v>
      </c>
    </row>
    <row r="137">
      <c r="A137" s="21">
        <v>109.7</v>
      </c>
      <c r="B137" s="3" t="str">
        <f t="shared" si="1"/>
        <v>#REF!</v>
      </c>
    </row>
    <row r="138">
      <c r="A138" s="21">
        <v>109.93</v>
      </c>
      <c r="B138" s="3" t="str">
        <f t="shared" si="1"/>
        <v>#REF!</v>
      </c>
    </row>
    <row r="139">
      <c r="A139" s="21">
        <v>108.75</v>
      </c>
      <c r="B139" s="3" t="str">
        <f t="shared" si="1"/>
        <v>#REF!</v>
      </c>
    </row>
    <row r="140">
      <c r="A140" s="21">
        <v>108.95</v>
      </c>
      <c r="B140" s="3" t="str">
        <f t="shared" si="1"/>
        <v>#REF!</v>
      </c>
    </row>
    <row r="141">
      <c r="A141" s="21">
        <v>-0.99</v>
      </c>
      <c r="B141" s="3" t="str">
        <f t="shared" si="1"/>
        <v>#REF!</v>
      </c>
    </row>
    <row r="142">
      <c r="A142" s="22">
        <v>-0.009</v>
      </c>
      <c r="B142" s="3" t="str">
        <f t="shared" si="1"/>
        <v>#REF!</v>
      </c>
    </row>
    <row r="143">
      <c r="A143" s="24">
        <v>122608.0</v>
      </c>
      <c r="B143" s="3" t="str">
        <f t="shared" si="1"/>
        <v>#REF!</v>
      </c>
    </row>
    <row r="144">
      <c r="A144" s="24">
        <v>192437.0</v>
      </c>
      <c r="B144" s="3" t="str">
        <f t="shared" si="1"/>
        <v>#REF!</v>
      </c>
    </row>
    <row r="145">
      <c r="A145" s="23">
        <v>41829.0</v>
      </c>
      <c r="B145" s="3" t="str">
        <f t="shared" si="1"/>
        <v>#REF!</v>
      </c>
    </row>
    <row r="146">
      <c r="A146" s="21">
        <v>108.93</v>
      </c>
      <c r="B146" s="3" t="str">
        <f t="shared" si="1"/>
        <v>#REF!</v>
      </c>
    </row>
    <row r="147">
      <c r="A147" s="21">
        <v>109.04</v>
      </c>
      <c r="B147" s="3" t="str">
        <f t="shared" si="1"/>
        <v>#REF!</v>
      </c>
    </row>
    <row r="148">
      <c r="A148" s="21">
        <v>108.24</v>
      </c>
      <c r="B148" s="3" t="str">
        <f t="shared" si="1"/>
        <v>#REF!</v>
      </c>
    </row>
    <row r="149">
      <c r="A149" s="21">
        <v>108.41</v>
      </c>
      <c r="B149" s="3" t="str">
        <f t="shared" si="1"/>
        <v>#REF!</v>
      </c>
    </row>
    <row r="150">
      <c r="A150" s="21">
        <v>-0.54</v>
      </c>
      <c r="B150" s="3" t="str">
        <f t="shared" si="1"/>
        <v>#REF!</v>
      </c>
    </row>
    <row r="151">
      <c r="A151" s="22">
        <v>-0.005</v>
      </c>
      <c r="B151" s="3" t="str">
        <f t="shared" si="1"/>
        <v>#REF!</v>
      </c>
    </row>
    <row r="152">
      <c r="A152" s="24">
        <v>116666.0</v>
      </c>
      <c r="B152" s="3" t="str">
        <f t="shared" si="1"/>
        <v>#REF!</v>
      </c>
    </row>
    <row r="153">
      <c r="A153" s="24">
        <v>198956.0</v>
      </c>
      <c r="B153" s="3" t="str">
        <f t="shared" si="1"/>
        <v>#REF!</v>
      </c>
    </row>
    <row r="154">
      <c r="A154" s="23">
        <v>41830.0</v>
      </c>
      <c r="B154" s="3" t="str">
        <f t="shared" si="1"/>
        <v>#REF!</v>
      </c>
    </row>
    <row r="155">
      <c r="A155" s="21">
        <v>108.24</v>
      </c>
      <c r="B155" s="3" t="str">
        <f t="shared" si="1"/>
        <v>#REF!</v>
      </c>
    </row>
    <row r="156">
      <c r="A156" s="21">
        <v>109.25</v>
      </c>
      <c r="B156" s="3" t="str">
        <f t="shared" si="1"/>
        <v>#REF!</v>
      </c>
    </row>
    <row r="157">
      <c r="A157" s="21">
        <v>107.95</v>
      </c>
      <c r="B157" s="3" t="str">
        <f t="shared" si="1"/>
        <v>#REF!</v>
      </c>
    </row>
    <row r="158">
      <c r="A158" s="21">
        <v>109.06</v>
      </c>
      <c r="B158" s="3" t="str">
        <f t="shared" si="1"/>
        <v>#REF!</v>
      </c>
    </row>
    <row r="159">
      <c r="A159" s="25">
        <f>+0.65</f>
        <v>0.65</v>
      </c>
      <c r="B159" s="3" t="str">
        <f t="shared" si="1"/>
        <v>#REF!</v>
      </c>
    </row>
    <row r="160">
      <c r="A160" s="25">
        <f>+0.6%</f>
        <v>0.006</v>
      </c>
      <c r="B160" s="3" t="str">
        <f t="shared" si="1"/>
        <v>#REF!</v>
      </c>
    </row>
    <row r="161">
      <c r="A161" s="26">
        <v>161155.0</v>
      </c>
      <c r="B161" s="3" t="str">
        <f t="shared" si="1"/>
        <v>#REF!</v>
      </c>
    </row>
    <row r="162">
      <c r="A162" s="26">
        <v>214693.0</v>
      </c>
      <c r="B162" s="3" t="str">
        <f t="shared" si="1"/>
        <v>#REF!</v>
      </c>
    </row>
    <row r="163">
      <c r="A163" s="27">
        <v>41831.0</v>
      </c>
      <c r="B163" s="3" t="str">
        <f t="shared" si="1"/>
        <v>#REF!</v>
      </c>
    </row>
    <row r="164">
      <c r="A164" s="28">
        <v>108.91</v>
      </c>
      <c r="B164" s="3" t="str">
        <f t="shared" si="1"/>
        <v>#REF!</v>
      </c>
    </row>
    <row r="165">
      <c r="A165" s="28">
        <v>109.11</v>
      </c>
      <c r="B165" s="3" t="str">
        <f t="shared" si="1"/>
        <v>#REF!</v>
      </c>
    </row>
    <row r="166">
      <c r="A166" s="28">
        <v>107.3</v>
      </c>
      <c r="B166" s="3" t="str">
        <f t="shared" si="1"/>
        <v>#REF!</v>
      </c>
    </row>
    <row r="167">
      <c r="A167" s="28">
        <v>107.59</v>
      </c>
      <c r="B167" s="3" t="str">
        <f t="shared" si="1"/>
        <v>#REF!</v>
      </c>
    </row>
    <row r="168">
      <c r="A168" s="21">
        <v>-1.47</v>
      </c>
      <c r="B168" s="3" t="str">
        <f t="shared" si="1"/>
        <v>#REF!</v>
      </c>
    </row>
    <row r="169">
      <c r="A169" s="22">
        <v>-0.0135</v>
      </c>
      <c r="B169" s="3" t="str">
        <f t="shared" si="1"/>
        <v>#REF!</v>
      </c>
    </row>
    <row r="170">
      <c r="A170" s="24">
        <v>228666.0</v>
      </c>
      <c r="B170" s="3" t="str">
        <f t="shared" si="1"/>
        <v>#REF!</v>
      </c>
    </row>
    <row r="171">
      <c r="A171" s="24">
        <v>219752.0</v>
      </c>
      <c r="B171" s="3" t="str">
        <f t="shared" si="1"/>
        <v>#REF!</v>
      </c>
    </row>
    <row r="172">
      <c r="A172" s="23">
        <v>41834.0</v>
      </c>
      <c r="B172" s="3" t="str">
        <f t="shared" si="1"/>
        <v>#REF!</v>
      </c>
    </row>
    <row r="173">
      <c r="A173" s="21">
        <v>107.49</v>
      </c>
      <c r="B173" s="3" t="str">
        <f t="shared" si="1"/>
        <v>#REF!</v>
      </c>
    </row>
    <row r="174">
      <c r="A174" s="21">
        <v>108.41</v>
      </c>
      <c r="B174" s="3" t="str">
        <f t="shared" si="1"/>
        <v>#REF!</v>
      </c>
    </row>
    <row r="175">
      <c r="A175" s="21">
        <v>107.27</v>
      </c>
      <c r="B175" s="3" t="str">
        <f t="shared" si="1"/>
        <v>#REF!</v>
      </c>
    </row>
    <row r="176">
      <c r="A176" s="21">
        <v>108.19</v>
      </c>
      <c r="B176" s="3" t="str">
        <f t="shared" si="1"/>
        <v>#REF!</v>
      </c>
    </row>
    <row r="177">
      <c r="A177" s="25">
        <f>+0.6</f>
        <v>0.6</v>
      </c>
      <c r="B177" s="3" t="str">
        <f t="shared" si="1"/>
        <v>#REF!</v>
      </c>
    </row>
    <row r="178">
      <c r="A178" s="25">
        <f>+0.56%</f>
        <v>0.0056</v>
      </c>
      <c r="B178" s="3" t="str">
        <f t="shared" si="1"/>
        <v>#REF!</v>
      </c>
    </row>
    <row r="179">
      <c r="A179" s="26">
        <v>180187.0</v>
      </c>
      <c r="B179" s="3" t="str">
        <f t="shared" si="1"/>
        <v>#REF!</v>
      </c>
    </row>
    <row r="180">
      <c r="A180" s="26">
        <v>232586.0</v>
      </c>
      <c r="B180" s="3" t="str">
        <f t="shared" si="1"/>
        <v>#REF!</v>
      </c>
    </row>
    <row r="181">
      <c r="A181" s="27">
        <v>41835.0</v>
      </c>
      <c r="B181" s="3" t="str">
        <f t="shared" si="1"/>
        <v>#REF!</v>
      </c>
    </row>
    <row r="182">
      <c r="A182" s="28">
        <v>108.11</v>
      </c>
      <c r="B182" s="3" t="str">
        <f t="shared" si="1"/>
        <v>#REF!</v>
      </c>
    </row>
    <row r="183">
      <c r="A183" s="28">
        <v>108.13</v>
      </c>
      <c r="B183" s="3" t="str">
        <f t="shared" si="1"/>
        <v>#REF!</v>
      </c>
    </row>
    <row r="184">
      <c r="A184" s="28">
        <v>106.3</v>
      </c>
      <c r="B184" s="3" t="str">
        <f t="shared" si="1"/>
        <v>#REF!</v>
      </c>
    </row>
    <row r="185">
      <c r="A185" s="28">
        <v>107.29</v>
      </c>
      <c r="B185" s="3" t="str">
        <f t="shared" si="1"/>
        <v>#REF!</v>
      </c>
    </row>
    <row r="186">
      <c r="A186" s="21">
        <v>-0.9</v>
      </c>
      <c r="B186" s="3" t="str">
        <f t="shared" si="1"/>
        <v>#REF!</v>
      </c>
    </row>
    <row r="187">
      <c r="A187" s="22">
        <v>-0.0083</v>
      </c>
      <c r="B187" s="3" t="str">
        <f t="shared" si="1"/>
        <v>#REF!</v>
      </c>
    </row>
    <row r="188">
      <c r="A188" s="24">
        <v>213010.0</v>
      </c>
      <c r="B188" s="3" t="str">
        <f t="shared" si="1"/>
        <v>#REF!</v>
      </c>
    </row>
    <row r="189">
      <c r="A189" s="24">
        <v>217970.0</v>
      </c>
      <c r="B189" s="3" t="str">
        <f t="shared" si="1"/>
        <v>#REF!</v>
      </c>
    </row>
    <row r="190">
      <c r="A190" s="23">
        <v>41836.0</v>
      </c>
      <c r="B190" s="3" t="str">
        <f t="shared" si="1"/>
        <v>#REF!</v>
      </c>
    </row>
    <row r="191">
      <c r="A191" s="21">
        <v>107.23</v>
      </c>
      <c r="B191" s="3" t="str">
        <f t="shared" si="1"/>
        <v>#REF!</v>
      </c>
    </row>
    <row r="192">
      <c r="A192" s="21">
        <v>108.17</v>
      </c>
      <c r="B192" s="3" t="str">
        <f t="shared" si="1"/>
        <v>#REF!</v>
      </c>
    </row>
    <row r="193">
      <c r="A193" s="21">
        <v>107.17</v>
      </c>
      <c r="B193" s="3" t="str">
        <f t="shared" si="1"/>
        <v>#REF!</v>
      </c>
    </row>
    <row r="194">
      <c r="A194" s="21">
        <v>107.45</v>
      </c>
      <c r="B194" s="3" t="str">
        <f t="shared" si="1"/>
        <v>#REF!</v>
      </c>
    </row>
    <row r="195">
      <c r="A195" s="25">
        <f>+0.16</f>
        <v>0.16</v>
      </c>
      <c r="B195" s="3" t="str">
        <f t="shared" si="1"/>
        <v>#REF!</v>
      </c>
    </row>
    <row r="196">
      <c r="A196" s="25">
        <f>+0.15%</f>
        <v>0.0015</v>
      </c>
      <c r="B196" s="3" t="str">
        <f t="shared" si="1"/>
        <v>#REF!</v>
      </c>
    </row>
    <row r="197">
      <c r="A197" s="26">
        <v>173774.0</v>
      </c>
      <c r="B197" s="3" t="str">
        <f t="shared" si="1"/>
        <v>#REF!</v>
      </c>
    </row>
    <row r="198">
      <c r="A198" s="26">
        <v>215640.0</v>
      </c>
      <c r="B198" s="3" t="str">
        <f t="shared" si="1"/>
        <v>#REF!</v>
      </c>
    </row>
    <row r="199">
      <c r="A199" s="27">
        <v>41837.0</v>
      </c>
      <c r="B199" s="3" t="str">
        <f t="shared" si="1"/>
        <v>#REF!</v>
      </c>
    </row>
    <row r="200">
      <c r="A200" s="28">
        <v>107.43</v>
      </c>
      <c r="B200" s="3" t="str">
        <f t="shared" si="1"/>
        <v>#REF!</v>
      </c>
    </row>
    <row r="201">
      <c r="A201" s="28">
        <v>108.62</v>
      </c>
      <c r="B201" s="3" t="str">
        <f t="shared" si="1"/>
        <v>#REF!</v>
      </c>
    </row>
    <row r="202">
      <c r="A202" s="28">
        <v>107.05</v>
      </c>
      <c r="B202" s="3" t="str">
        <f t="shared" si="1"/>
        <v>#REF!</v>
      </c>
    </row>
    <row r="203">
      <c r="A203" s="28">
        <v>108.0</v>
      </c>
      <c r="B203" s="3" t="str">
        <f t="shared" si="1"/>
        <v>#REF!</v>
      </c>
    </row>
    <row r="204">
      <c r="A204" s="25">
        <f>+0.55</f>
        <v>0.55</v>
      </c>
      <c r="B204" s="3" t="str">
        <f t="shared" si="1"/>
        <v>#REF!</v>
      </c>
    </row>
    <row r="205">
      <c r="A205" s="25">
        <f>+0.51%</f>
        <v>0.0051</v>
      </c>
      <c r="B205" s="3" t="str">
        <f t="shared" si="1"/>
        <v>#REF!</v>
      </c>
    </row>
    <row r="206">
      <c r="A206" s="26">
        <v>153098.0</v>
      </c>
      <c r="B206" s="3" t="str">
        <f t="shared" si="1"/>
        <v>#REF!</v>
      </c>
    </row>
    <row r="207">
      <c r="A207" s="26">
        <v>222992.0</v>
      </c>
      <c r="B207" s="3" t="str">
        <f t="shared" si="1"/>
        <v>#REF!</v>
      </c>
    </row>
    <row r="208">
      <c r="A208" s="27">
        <v>41838.0</v>
      </c>
      <c r="B208" s="3" t="str">
        <f t="shared" si="1"/>
        <v>#REF!</v>
      </c>
    </row>
    <row r="209">
      <c r="A209" s="28">
        <v>108.53</v>
      </c>
      <c r="B209" s="3" t="str">
        <f t="shared" si="1"/>
        <v>#REF!</v>
      </c>
    </row>
    <row r="210">
      <c r="A210" s="28">
        <v>108.57</v>
      </c>
      <c r="B210" s="3" t="str">
        <f t="shared" si="1"/>
        <v>#REF!</v>
      </c>
    </row>
    <row r="211">
      <c r="A211" s="28">
        <v>107.25</v>
      </c>
      <c r="B211" s="3" t="str">
        <f t="shared" si="1"/>
        <v>#REF!</v>
      </c>
    </row>
    <row r="212">
      <c r="A212" s="28">
        <v>107.48</v>
      </c>
      <c r="B212" s="3" t="str">
        <f t="shared" si="1"/>
        <v>#REF!</v>
      </c>
    </row>
    <row r="213">
      <c r="A213" s="21">
        <v>-0.52</v>
      </c>
      <c r="B213" s="3" t="str">
        <f t="shared" si="1"/>
        <v>#REF!</v>
      </c>
    </row>
    <row r="214">
      <c r="A214" s="22">
        <v>-0.0048</v>
      </c>
      <c r="B214" s="3" t="str">
        <f t="shared" si="1"/>
        <v>#REF!</v>
      </c>
    </row>
    <row r="215">
      <c r="A215" s="24">
        <v>102764.0</v>
      </c>
      <c r="B215" s="3" t="str">
        <f t="shared" si="1"/>
        <v>#REF!</v>
      </c>
    </row>
    <row r="216">
      <c r="A216" s="24">
        <v>226399.0</v>
      </c>
      <c r="B216" s="3" t="str">
        <f t="shared" si="1"/>
        <v>#REF!</v>
      </c>
    </row>
    <row r="217">
      <c r="A217" s="23">
        <v>41841.0</v>
      </c>
      <c r="B217" s="3" t="str">
        <f t="shared" si="1"/>
        <v>#REF!</v>
      </c>
    </row>
    <row r="218">
      <c r="A218" s="21">
        <v>107.42</v>
      </c>
      <c r="B218" s="3" t="str">
        <f t="shared" si="1"/>
        <v>#REF!</v>
      </c>
    </row>
    <row r="219">
      <c r="A219" s="21">
        <v>108.23</v>
      </c>
      <c r="B219" s="3" t="str">
        <f t="shared" si="1"/>
        <v>#REF!</v>
      </c>
    </row>
    <row r="220">
      <c r="A220" s="21">
        <v>107.09</v>
      </c>
      <c r="B220" s="3" t="str">
        <f t="shared" si="1"/>
        <v>#REF!</v>
      </c>
    </row>
    <row r="221">
      <c r="A221" s="21">
        <v>108.08</v>
      </c>
      <c r="B221" s="3" t="str">
        <f t="shared" si="1"/>
        <v>#REF!</v>
      </c>
    </row>
    <row r="222">
      <c r="A222" s="25">
        <f>+0.6</f>
        <v>0.6</v>
      </c>
      <c r="B222" s="3" t="str">
        <f t="shared" si="1"/>
        <v>#REF!</v>
      </c>
    </row>
    <row r="223">
      <c r="A223" s="25">
        <f>+0.56%</f>
        <v>0.0056</v>
      </c>
      <c r="B223" s="3" t="str">
        <f t="shared" si="1"/>
        <v>#REF!</v>
      </c>
    </row>
    <row r="224">
      <c r="A224" s="26">
        <v>121376.0</v>
      </c>
      <c r="B224" s="3" t="str">
        <f t="shared" si="1"/>
        <v>#REF!</v>
      </c>
    </row>
    <row r="225">
      <c r="A225" s="26">
        <v>222132.0</v>
      </c>
      <c r="B225" s="3" t="str">
        <f t="shared" si="1"/>
        <v>#REF!</v>
      </c>
    </row>
    <row r="226">
      <c r="A226" s="27">
        <v>41842.0</v>
      </c>
      <c r="B226" s="3" t="str">
        <f t="shared" si="1"/>
        <v>#REF!</v>
      </c>
    </row>
    <row r="227">
      <c r="A227" s="28">
        <v>108.14</v>
      </c>
      <c r="B227" s="3" t="str">
        <f t="shared" si="1"/>
        <v>#REF!</v>
      </c>
    </row>
    <row r="228">
      <c r="A228" s="28">
        <v>108.74</v>
      </c>
      <c r="B228" s="3" t="str">
        <f t="shared" si="1"/>
        <v>#REF!</v>
      </c>
    </row>
    <row r="229">
      <c r="A229" s="28">
        <v>107.1</v>
      </c>
      <c r="B229" s="3" t="str">
        <f t="shared" si="1"/>
        <v>#REF!</v>
      </c>
    </row>
    <row r="230">
      <c r="A230" s="28">
        <v>107.62</v>
      </c>
      <c r="B230" s="3" t="str">
        <f t="shared" si="1"/>
        <v>#REF!</v>
      </c>
    </row>
    <row r="231">
      <c r="A231" s="21">
        <v>-0.46</v>
      </c>
      <c r="B231" s="3" t="str">
        <f t="shared" si="1"/>
        <v>#REF!</v>
      </c>
    </row>
    <row r="232">
      <c r="A232" s="22">
        <v>-0.0043</v>
      </c>
      <c r="B232" s="3" t="str">
        <f t="shared" si="1"/>
        <v>#REF!</v>
      </c>
    </row>
    <row r="233">
      <c r="A233" s="24">
        <v>100727.0</v>
      </c>
      <c r="B233" s="3" t="str">
        <f t="shared" si="1"/>
        <v>#REF!</v>
      </c>
    </row>
    <row r="234">
      <c r="A234" s="24">
        <v>223454.0</v>
      </c>
      <c r="B234" s="3" t="str">
        <f t="shared" si="1"/>
        <v>#REF!</v>
      </c>
    </row>
    <row r="235">
      <c r="A235" s="23">
        <v>41843.0</v>
      </c>
      <c r="B235" s="3" t="str">
        <f t="shared" si="1"/>
        <v>#REF!</v>
      </c>
    </row>
    <row r="236">
      <c r="A236" s="21">
        <v>107.21</v>
      </c>
      <c r="B236" s="3" t="str">
        <f t="shared" si="1"/>
        <v>#REF!</v>
      </c>
    </row>
    <row r="237">
      <c r="A237" s="21">
        <v>108.46</v>
      </c>
      <c r="B237" s="3" t="str">
        <f t="shared" si="1"/>
        <v>#REF!</v>
      </c>
    </row>
    <row r="238">
      <c r="A238" s="21">
        <v>107.15</v>
      </c>
      <c r="B238" s="3" t="str">
        <f t="shared" si="1"/>
        <v>#REF!</v>
      </c>
    </row>
    <row r="239">
      <c r="A239" s="21">
        <v>108.26</v>
      </c>
      <c r="B239" s="3" t="str">
        <f t="shared" si="1"/>
        <v>#REF!</v>
      </c>
    </row>
    <row r="240">
      <c r="A240" s="25">
        <f>+0.64</f>
        <v>0.64</v>
      </c>
      <c r="B240" s="3" t="str">
        <f t="shared" si="1"/>
        <v>#REF!</v>
      </c>
    </row>
    <row r="241">
      <c r="A241" s="25">
        <f>+0.59%</f>
        <v>0.0059</v>
      </c>
      <c r="B241" s="3" t="str">
        <f t="shared" si="1"/>
        <v>#REF!</v>
      </c>
    </row>
    <row r="242">
      <c r="A242" s="26">
        <v>112148.0</v>
      </c>
      <c r="B242" s="3" t="str">
        <f t="shared" si="1"/>
        <v>#REF!</v>
      </c>
    </row>
    <row r="243">
      <c r="A243" s="26">
        <v>226997.0</v>
      </c>
      <c r="B243" s="3" t="str">
        <f t="shared" si="1"/>
        <v>#REF!</v>
      </c>
    </row>
    <row r="244">
      <c r="A244" s="27">
        <v>41844.0</v>
      </c>
      <c r="B244" s="3" t="str">
        <f t="shared" si="1"/>
        <v>#REF!</v>
      </c>
    </row>
    <row r="245">
      <c r="A245" s="28">
        <v>108.32</v>
      </c>
      <c r="B245" s="3" t="str">
        <f t="shared" si="1"/>
        <v>#REF!</v>
      </c>
    </row>
    <row r="246">
      <c r="A246" s="28">
        <v>108.41</v>
      </c>
      <c r="B246" s="3" t="str">
        <f t="shared" si="1"/>
        <v>#REF!</v>
      </c>
    </row>
    <row r="247">
      <c r="A247" s="28">
        <v>107.2</v>
      </c>
      <c r="B247" s="3" t="str">
        <f t="shared" si="1"/>
        <v>#REF!</v>
      </c>
    </row>
    <row r="248">
      <c r="A248" s="28">
        <v>107.46</v>
      </c>
      <c r="B248" s="3" t="str">
        <f t="shared" si="1"/>
        <v>#REF!</v>
      </c>
    </row>
    <row r="249">
      <c r="A249" s="21">
        <v>-0.8</v>
      </c>
      <c r="B249" s="3" t="str">
        <f t="shared" si="1"/>
        <v>#REF!</v>
      </c>
    </row>
    <row r="250">
      <c r="A250" s="22">
        <v>-0.0074</v>
      </c>
      <c r="B250" s="3" t="str">
        <f t="shared" si="1"/>
        <v>#REF!</v>
      </c>
    </row>
    <row r="251">
      <c r="A251" s="24">
        <v>89079.0</v>
      </c>
      <c r="B251" s="3" t="str">
        <f t="shared" si="1"/>
        <v>#REF!</v>
      </c>
    </row>
    <row r="252">
      <c r="A252" s="24">
        <v>227729.0</v>
      </c>
      <c r="B252" s="3" t="str">
        <f t="shared" si="1"/>
        <v>#REF!</v>
      </c>
    </row>
    <row r="253">
      <c r="A253" s="23">
        <v>41845.0</v>
      </c>
      <c r="B253" s="3" t="str">
        <f t="shared" si="1"/>
        <v>#REF!</v>
      </c>
    </row>
    <row r="254">
      <c r="A254" s="21">
        <v>107.59</v>
      </c>
      <c r="B254" s="3" t="str">
        <f t="shared" si="1"/>
        <v>#REF!</v>
      </c>
    </row>
    <row r="255">
      <c r="A255" s="21">
        <v>108.76</v>
      </c>
      <c r="B255" s="3" t="str">
        <f t="shared" si="1"/>
        <v>#REF!</v>
      </c>
    </row>
    <row r="256">
      <c r="A256" s="21">
        <v>107.2</v>
      </c>
      <c r="B256" s="3" t="str">
        <f t="shared" si="1"/>
        <v>#REF!</v>
      </c>
    </row>
    <row r="257">
      <c r="A257" s="21">
        <v>108.7</v>
      </c>
      <c r="B257" s="3" t="str">
        <f t="shared" si="1"/>
        <v>#REF!</v>
      </c>
    </row>
    <row r="258">
      <c r="A258" s="25">
        <f>+1.24</f>
        <v>1.24</v>
      </c>
      <c r="B258" s="3" t="str">
        <f t="shared" si="1"/>
        <v>#REF!</v>
      </c>
    </row>
    <row r="259">
      <c r="A259" s="25">
        <f>+1.15%</f>
        <v>0.0115</v>
      </c>
      <c r="B259" s="3" t="str">
        <f t="shared" si="1"/>
        <v>#REF!</v>
      </c>
    </row>
    <row r="260">
      <c r="A260" s="26">
        <v>119423.0</v>
      </c>
      <c r="B260" s="3" t="str">
        <f t="shared" si="1"/>
        <v>#REF!</v>
      </c>
    </row>
    <row r="261">
      <c r="A261" s="26">
        <v>233538.0</v>
      </c>
      <c r="B261" s="3" t="str">
        <f t="shared" si="1"/>
        <v>#REF!</v>
      </c>
    </row>
    <row r="262">
      <c r="A262" s="27">
        <v>41848.0</v>
      </c>
      <c r="B262" s="3" t="str">
        <f t="shared" si="1"/>
        <v>#REF!</v>
      </c>
    </row>
    <row r="263">
      <c r="A263" s="28">
        <v>108.55</v>
      </c>
      <c r="B263" s="3" t="str">
        <f t="shared" si="1"/>
        <v>#REF!</v>
      </c>
    </row>
    <row r="264">
      <c r="A264" s="28">
        <v>108.57</v>
      </c>
      <c r="B264" s="3" t="str">
        <f t="shared" si="1"/>
        <v>#REF!</v>
      </c>
    </row>
    <row r="265">
      <c r="A265" s="28">
        <v>107.36</v>
      </c>
      <c r="B265" s="3" t="str">
        <f t="shared" si="1"/>
        <v>#REF!</v>
      </c>
    </row>
    <row r="266">
      <c r="A266" s="28">
        <v>107.87</v>
      </c>
      <c r="B266" s="3" t="str">
        <f t="shared" si="1"/>
        <v>#REF!</v>
      </c>
    </row>
    <row r="267">
      <c r="A267" s="21">
        <v>-0.83</v>
      </c>
      <c r="B267" s="3" t="str">
        <f t="shared" si="1"/>
        <v>#REF!</v>
      </c>
    </row>
    <row r="268">
      <c r="A268" s="22">
        <v>-0.0076</v>
      </c>
      <c r="B268" s="3" t="str">
        <f t="shared" si="1"/>
        <v>#REF!</v>
      </c>
    </row>
    <row r="269">
      <c r="A269" s="24">
        <v>65357.0</v>
      </c>
      <c r="B269" s="3" t="str">
        <f t="shared" si="1"/>
        <v>#REF!</v>
      </c>
    </row>
    <row r="270">
      <c r="A270" s="24">
        <v>234275.0</v>
      </c>
      <c r="B270" s="3" t="str">
        <f t="shared" si="1"/>
        <v>#REF!</v>
      </c>
    </row>
    <row r="271">
      <c r="A271" s="23">
        <v>41849.0</v>
      </c>
      <c r="B271" s="3" t="str">
        <f t="shared" si="1"/>
        <v>#REF!</v>
      </c>
    </row>
    <row r="272">
      <c r="A272" s="21">
        <v>107.73</v>
      </c>
      <c r="B272" s="3" t="str">
        <f t="shared" si="1"/>
        <v>#REF!</v>
      </c>
    </row>
    <row r="273">
      <c r="A273" s="21">
        <v>108.31</v>
      </c>
      <c r="B273" s="3" t="str">
        <f t="shared" si="1"/>
        <v>#REF!</v>
      </c>
    </row>
    <row r="274">
      <c r="A274" s="21">
        <v>107.5</v>
      </c>
      <c r="B274" s="3" t="str">
        <f t="shared" si="1"/>
        <v>#REF!</v>
      </c>
    </row>
    <row r="275">
      <c r="A275" s="21">
        <v>108.05</v>
      </c>
      <c r="B275" s="3" t="str">
        <f t="shared" si="1"/>
        <v>#REF!</v>
      </c>
    </row>
    <row r="276">
      <c r="A276" s="25">
        <f>+0.18</f>
        <v>0.18</v>
      </c>
      <c r="B276" s="3" t="str">
        <f t="shared" si="1"/>
        <v>#REF!</v>
      </c>
    </row>
    <row r="277">
      <c r="A277" s="25">
        <f>+0.17%</f>
        <v>0.0017</v>
      </c>
      <c r="B277" s="3" t="str">
        <f t="shared" si="1"/>
        <v>#REF!</v>
      </c>
    </row>
    <row r="278">
      <c r="A278" s="26">
        <v>92054.0</v>
      </c>
      <c r="B278" s="3" t="str">
        <f t="shared" si="1"/>
        <v>#REF!</v>
      </c>
    </row>
    <row r="279">
      <c r="A279" s="26">
        <v>230616.0</v>
      </c>
      <c r="B279" s="3" t="str">
        <f t="shared" si="1"/>
        <v>#REF!</v>
      </c>
    </row>
    <row r="280">
      <c r="A280" s="27">
        <v>41850.0</v>
      </c>
      <c r="B280" s="3" t="str">
        <f t="shared" si="1"/>
        <v>#REF!</v>
      </c>
    </row>
    <row r="281">
      <c r="A281" s="28">
        <v>108.05</v>
      </c>
      <c r="B281" s="3" t="str">
        <f t="shared" si="1"/>
        <v>#REF!</v>
      </c>
    </row>
    <row r="282">
      <c r="A282" s="28">
        <v>108.22</v>
      </c>
      <c r="B282" s="3" t="str">
        <f t="shared" si="1"/>
        <v>#REF!</v>
      </c>
    </row>
    <row r="283">
      <c r="A283" s="28">
        <v>106.34</v>
      </c>
      <c r="B283" s="3" t="str">
        <f t="shared" si="1"/>
        <v>#REF!</v>
      </c>
    </row>
    <row r="284">
      <c r="A284" s="28">
        <v>106.99</v>
      </c>
      <c r="B284" s="3" t="str">
        <f t="shared" si="1"/>
        <v>#REF!</v>
      </c>
    </row>
    <row r="285">
      <c r="A285" s="21">
        <v>-1.06</v>
      </c>
      <c r="B285" s="3" t="str">
        <f t="shared" si="1"/>
        <v>#REF!</v>
      </c>
    </row>
    <row r="286">
      <c r="A286" s="22">
        <v>-0.0098</v>
      </c>
      <c r="B286" s="3" t="str">
        <f t="shared" si="1"/>
        <v>#REF!</v>
      </c>
    </row>
    <row r="287">
      <c r="A287" s="24">
        <v>131502.0</v>
      </c>
      <c r="B287" s="3" t="str">
        <f t="shared" si="1"/>
        <v>#REF!</v>
      </c>
    </row>
    <row r="288">
      <c r="A288" s="24">
        <v>229461.0</v>
      </c>
      <c r="B288" s="3" t="str">
        <f t="shared" si="1"/>
        <v>#REF!</v>
      </c>
    </row>
    <row r="289">
      <c r="A289" s="23">
        <v>41851.0</v>
      </c>
      <c r="B289" s="3" t="str">
        <f t="shared" si="1"/>
        <v>#REF!</v>
      </c>
    </row>
    <row r="290">
      <c r="A290" s="21">
        <v>106.53</v>
      </c>
      <c r="B290" s="3" t="str">
        <f t="shared" si="1"/>
        <v>#REF!</v>
      </c>
    </row>
    <row r="291">
      <c r="A291" s="21">
        <v>107.04</v>
      </c>
      <c r="B291" s="3" t="str">
        <f t="shared" si="1"/>
        <v>#REF!</v>
      </c>
    </row>
    <row r="292">
      <c r="A292" s="21">
        <v>105.91</v>
      </c>
      <c r="B292" s="3" t="str">
        <f t="shared" si="1"/>
        <v>#REF!</v>
      </c>
    </row>
    <row r="293">
      <c r="A293" s="21">
        <v>106.53</v>
      </c>
      <c r="B293" s="3" t="str">
        <f t="shared" si="1"/>
        <v>#REF!</v>
      </c>
    </row>
    <row r="294">
      <c r="A294" s="21">
        <v>-0.46</v>
      </c>
      <c r="B294" s="3" t="str">
        <f t="shared" si="1"/>
        <v>#REF!</v>
      </c>
    </row>
    <row r="295">
      <c r="A295" s="22">
        <v>-0.0043</v>
      </c>
      <c r="B295" s="3" t="str">
        <f t="shared" si="1"/>
        <v>#REF!</v>
      </c>
    </row>
    <row r="296">
      <c r="A296" s="24">
        <v>139493.0</v>
      </c>
      <c r="B296" s="3" t="str">
        <f t="shared" si="1"/>
        <v>#REF!</v>
      </c>
    </row>
    <row r="297">
      <c r="A297" s="24">
        <v>234287.0</v>
      </c>
      <c r="B297" s="3" t="str">
        <f t="shared" si="1"/>
        <v>#REF!</v>
      </c>
    </row>
    <row r="298">
      <c r="A298" s="23">
        <v>41852.0</v>
      </c>
      <c r="B298" s="3" t="str">
        <f t="shared" si="1"/>
        <v>#REF!</v>
      </c>
    </row>
    <row r="299">
      <c r="A299" s="21">
        <v>106.11</v>
      </c>
      <c r="B299" s="3" t="str">
        <f t="shared" si="1"/>
        <v>#REF!</v>
      </c>
    </row>
    <row r="300">
      <c r="A300" s="21">
        <v>106.6</v>
      </c>
      <c r="B300" s="3" t="str">
        <f t="shared" si="1"/>
        <v>#REF!</v>
      </c>
    </row>
    <row r="301">
      <c r="A301" s="21">
        <v>105.06</v>
      </c>
      <c r="B301" s="3" t="str">
        <f t="shared" si="1"/>
        <v>#REF!</v>
      </c>
    </row>
    <row r="302">
      <c r="A302" s="21">
        <v>105.51</v>
      </c>
      <c r="B302" s="3" t="str">
        <f t="shared" si="1"/>
        <v>#REF!</v>
      </c>
    </row>
    <row r="303">
      <c r="A303" s="21">
        <v>-1.02</v>
      </c>
      <c r="B303" s="3" t="str">
        <f t="shared" si="1"/>
        <v>#REF!</v>
      </c>
    </row>
    <row r="304">
      <c r="A304" s="22">
        <v>-0.0096</v>
      </c>
      <c r="B304" s="3" t="str">
        <f t="shared" si="1"/>
        <v>#REF!</v>
      </c>
    </row>
    <row r="305">
      <c r="A305" s="24">
        <v>147257.0</v>
      </c>
      <c r="B305" s="3" t="str">
        <f t="shared" si="1"/>
        <v>#REF!</v>
      </c>
    </row>
    <row r="306">
      <c r="A306" s="24">
        <v>227370.0</v>
      </c>
      <c r="B306" s="3" t="str">
        <f t="shared" si="1"/>
        <v>#REF!</v>
      </c>
    </row>
    <row r="307">
      <c r="A307" s="23">
        <v>41855.0</v>
      </c>
      <c r="B307" s="3" t="str">
        <f t="shared" si="1"/>
        <v>#REF!</v>
      </c>
    </row>
    <row r="308">
      <c r="A308" s="21">
        <v>105.34</v>
      </c>
      <c r="B308" s="3" t="str">
        <f t="shared" si="1"/>
        <v>#REF!</v>
      </c>
    </row>
    <row r="309">
      <c r="A309" s="21">
        <v>106.29</v>
      </c>
      <c r="B309" s="3" t="str">
        <f t="shared" si="1"/>
        <v>#REF!</v>
      </c>
    </row>
    <row r="310">
      <c r="A310" s="21">
        <v>105.23</v>
      </c>
      <c r="B310" s="3" t="str">
        <f t="shared" si="1"/>
        <v>#REF!</v>
      </c>
    </row>
    <row r="311">
      <c r="A311" s="21">
        <v>105.98</v>
      </c>
      <c r="B311" s="3" t="str">
        <f t="shared" si="1"/>
        <v>#REF!</v>
      </c>
    </row>
    <row r="312">
      <c r="A312" s="25">
        <f>+0.47</f>
        <v>0.47</v>
      </c>
      <c r="B312" s="3" t="str">
        <f t="shared" si="1"/>
        <v>#REF!</v>
      </c>
    </row>
    <row r="313">
      <c r="A313" s="25">
        <f>+0.45%</f>
        <v>0.0045</v>
      </c>
      <c r="B313" s="3" t="str">
        <f t="shared" si="1"/>
        <v>#REF!</v>
      </c>
    </row>
    <row r="314">
      <c r="A314" s="26">
        <v>150486.0</v>
      </c>
      <c r="B314" s="3" t="str">
        <f t="shared" si="1"/>
        <v>#REF!</v>
      </c>
    </row>
    <row r="315">
      <c r="A315" s="26">
        <v>234808.0</v>
      </c>
      <c r="B315" s="3" t="str">
        <f t="shared" si="1"/>
        <v>#REF!</v>
      </c>
    </row>
    <row r="316">
      <c r="A316" s="27">
        <v>41856.0</v>
      </c>
      <c r="B316" s="3" t="str">
        <f t="shared" si="1"/>
        <v>#REF!</v>
      </c>
    </row>
    <row r="317">
      <c r="A317" s="28">
        <v>106.24</v>
      </c>
      <c r="B317" s="3" t="str">
        <f t="shared" si="1"/>
        <v>#REF!</v>
      </c>
    </row>
    <row r="318">
      <c r="A318" s="28">
        <v>106.24</v>
      </c>
      <c r="B318" s="3" t="str">
        <f t="shared" si="1"/>
        <v>#REF!</v>
      </c>
    </row>
    <row r="319">
      <c r="A319" s="28">
        <v>104.69</v>
      </c>
      <c r="B319" s="3" t="str">
        <f t="shared" si="1"/>
        <v>#REF!</v>
      </c>
    </row>
    <row r="320">
      <c r="A320" s="28">
        <v>105.25</v>
      </c>
      <c r="B320" s="3" t="str">
        <f t="shared" si="1"/>
        <v>#REF!</v>
      </c>
    </row>
    <row r="321">
      <c r="A321" s="21">
        <v>-0.73</v>
      </c>
      <c r="B321" s="3" t="str">
        <f t="shared" si="1"/>
        <v>#REF!</v>
      </c>
    </row>
    <row r="322">
      <c r="A322" s="22">
        <v>-0.0069</v>
      </c>
      <c r="B322" s="3" t="str">
        <f t="shared" si="1"/>
        <v>#REF!</v>
      </c>
    </row>
    <row r="323">
      <c r="A323" s="24">
        <v>170633.0</v>
      </c>
      <c r="B323" s="3" t="str">
        <f t="shared" si="1"/>
        <v>#REF!</v>
      </c>
    </row>
    <row r="324">
      <c r="A324" s="24">
        <v>229756.0</v>
      </c>
      <c r="B324" s="3" t="str">
        <f t="shared" si="1"/>
        <v>#REF!</v>
      </c>
    </row>
    <row r="325">
      <c r="A325" s="23">
        <v>41857.0</v>
      </c>
      <c r="B325" s="3" t="str">
        <f t="shared" si="1"/>
        <v>#REF!</v>
      </c>
    </row>
    <row r="326">
      <c r="A326" s="21">
        <v>105.43</v>
      </c>
      <c r="B326" s="3" t="str">
        <f t="shared" si="1"/>
        <v>#REF!</v>
      </c>
    </row>
    <row r="327">
      <c r="A327" s="21">
        <v>106.0</v>
      </c>
      <c r="B327" s="3" t="str">
        <f t="shared" si="1"/>
        <v>#REF!</v>
      </c>
    </row>
    <row r="328">
      <c r="A328" s="21">
        <v>105.21</v>
      </c>
      <c r="B328" s="3" t="str">
        <f t="shared" si="1"/>
        <v>#REF!</v>
      </c>
    </row>
    <row r="329">
      <c r="A329" s="21">
        <v>105.27</v>
      </c>
      <c r="B329" s="3" t="str">
        <f t="shared" si="1"/>
        <v>#REF!</v>
      </c>
    </row>
    <row r="330">
      <c r="A330" s="25">
        <f>+0.02</f>
        <v>0.02</v>
      </c>
      <c r="B330" s="3" t="str">
        <f t="shared" si="1"/>
        <v>#REF!</v>
      </c>
    </row>
    <row r="331">
      <c r="A331" s="25">
        <f>+0.02%</f>
        <v>0.0002</v>
      </c>
      <c r="B331" s="3" t="str">
        <f t="shared" si="1"/>
        <v>#REF!</v>
      </c>
    </row>
    <row r="332">
      <c r="A332" s="26">
        <v>206234.0</v>
      </c>
      <c r="B332" s="3" t="str">
        <f t="shared" si="1"/>
        <v>#REF!</v>
      </c>
    </row>
    <row r="333">
      <c r="A333" s="26">
        <v>241582.0</v>
      </c>
      <c r="B333" s="3" t="str">
        <f t="shared" si="1"/>
        <v>#REF!</v>
      </c>
    </row>
    <row r="334">
      <c r="A334" s="27">
        <v>41858.0</v>
      </c>
      <c r="B334" s="3" t="str">
        <f t="shared" si="1"/>
        <v>#REF!</v>
      </c>
    </row>
    <row r="335">
      <c r="A335" s="28">
        <v>105.36</v>
      </c>
      <c r="B335" s="3" t="str">
        <f t="shared" si="1"/>
        <v>#REF!</v>
      </c>
    </row>
    <row r="336">
      <c r="A336" s="28">
        <v>106.53</v>
      </c>
      <c r="B336" s="3" t="str">
        <f t="shared" si="1"/>
        <v>#REF!</v>
      </c>
    </row>
    <row r="337">
      <c r="A337" s="28">
        <v>104.88</v>
      </c>
      <c r="B337" s="3" t="str">
        <f t="shared" si="1"/>
        <v>#REF!</v>
      </c>
    </row>
    <row r="338">
      <c r="A338" s="28">
        <v>106.08</v>
      </c>
      <c r="B338" s="3" t="str">
        <f t="shared" si="1"/>
        <v>#REF!</v>
      </c>
    </row>
    <row r="339">
      <c r="A339" s="25">
        <f>+0.81</f>
        <v>0.81</v>
      </c>
      <c r="B339" s="3" t="str">
        <f t="shared" si="1"/>
        <v>#REF!</v>
      </c>
    </row>
    <row r="340">
      <c r="A340" s="25">
        <f>+0.77%</f>
        <v>0.0077</v>
      </c>
      <c r="B340" s="3" t="str">
        <f t="shared" si="1"/>
        <v>#REF!</v>
      </c>
    </row>
    <row r="341">
      <c r="A341" s="26">
        <v>192414.0</v>
      </c>
      <c r="B341" s="3" t="str">
        <f t="shared" si="1"/>
        <v>#REF!</v>
      </c>
    </row>
    <row r="342">
      <c r="A342" s="26">
        <v>254940.0</v>
      </c>
      <c r="B342" s="3" t="str">
        <f t="shared" si="1"/>
        <v>#REF!</v>
      </c>
    </row>
    <row r="343">
      <c r="A343" s="27">
        <v>41859.0</v>
      </c>
      <c r="B343" s="3" t="str">
        <f t="shared" si="1"/>
        <v>#REF!</v>
      </c>
    </row>
    <row r="344">
      <c r="A344" s="28">
        <v>106.27</v>
      </c>
      <c r="B344" s="3" t="str">
        <f t="shared" si="1"/>
        <v>#REF!</v>
      </c>
    </row>
    <row r="345">
      <c r="A345" s="28">
        <v>107.45</v>
      </c>
      <c r="B345" s="3" t="str">
        <f t="shared" si="1"/>
        <v>#REF!</v>
      </c>
    </row>
    <row r="346">
      <c r="A346" s="28">
        <v>105.31</v>
      </c>
      <c r="B346" s="3" t="str">
        <f t="shared" si="1"/>
        <v>#REF!</v>
      </c>
    </row>
    <row r="347">
      <c r="A347" s="28">
        <v>105.62</v>
      </c>
      <c r="B347" s="3" t="str">
        <f t="shared" si="1"/>
        <v>#REF!</v>
      </c>
    </row>
    <row r="348">
      <c r="A348" s="21">
        <v>-0.46</v>
      </c>
      <c r="B348" s="3" t="str">
        <f t="shared" si="1"/>
        <v>#REF!</v>
      </c>
    </row>
    <row r="349">
      <c r="A349" s="22">
        <v>-0.0043</v>
      </c>
      <c r="B349" s="3" t="str">
        <f t="shared" si="1"/>
        <v>#REF!</v>
      </c>
    </row>
    <row r="350">
      <c r="A350" s="24">
        <v>200917.0</v>
      </c>
      <c r="B350" s="3" t="str">
        <f t="shared" si="1"/>
        <v>#REF!</v>
      </c>
    </row>
    <row r="351">
      <c r="A351" s="24">
        <v>267056.0</v>
      </c>
      <c r="B351" s="3" t="str">
        <f t="shared" si="1"/>
        <v>#REF!</v>
      </c>
    </row>
    <row r="352">
      <c r="A352" s="23">
        <v>41862.0</v>
      </c>
      <c r="B352" s="3" t="str">
        <f t="shared" si="1"/>
        <v>#REF!</v>
      </c>
    </row>
    <row r="353">
      <c r="A353" s="21">
        <v>105.5</v>
      </c>
      <c r="B353" s="3" t="str">
        <f t="shared" si="1"/>
        <v>#REF!</v>
      </c>
    </row>
    <row r="354">
      <c r="A354" s="21">
        <v>106.13</v>
      </c>
      <c r="B354" s="3" t="str">
        <f t="shared" si="1"/>
        <v>#REF!</v>
      </c>
    </row>
    <row r="355">
      <c r="A355" s="21">
        <v>105.08</v>
      </c>
      <c r="B355" s="3" t="str">
        <f t="shared" si="1"/>
        <v>#REF!</v>
      </c>
    </row>
    <row r="356">
      <c r="A356" s="21">
        <v>105.39</v>
      </c>
      <c r="B356" s="3" t="str">
        <f t="shared" si="1"/>
        <v>#REF!</v>
      </c>
    </row>
    <row r="357">
      <c r="A357" s="21">
        <v>-0.23</v>
      </c>
      <c r="B357" s="3" t="str">
        <f t="shared" si="1"/>
        <v>#REF!</v>
      </c>
    </row>
    <row r="358">
      <c r="A358" s="22">
        <v>-0.0022</v>
      </c>
      <c r="B358" s="3" t="str">
        <f t="shared" si="1"/>
        <v>#REF!</v>
      </c>
    </row>
    <row r="359">
      <c r="A359" s="24">
        <v>165902.0</v>
      </c>
      <c r="B359" s="3" t="str">
        <f t="shared" si="1"/>
        <v>#REF!</v>
      </c>
    </row>
    <row r="360">
      <c r="A360" s="24">
        <v>265577.0</v>
      </c>
      <c r="B360" s="3" t="str">
        <f t="shared" si="1"/>
        <v>#REF!</v>
      </c>
    </row>
    <row r="361">
      <c r="A361" s="23">
        <v>41863.0</v>
      </c>
      <c r="B361" s="3" t="str">
        <f t="shared" si="1"/>
        <v>#REF!</v>
      </c>
    </row>
    <row r="362">
      <c r="A362" s="21">
        <v>105.17</v>
      </c>
      <c r="B362" s="3" t="str">
        <f t="shared" si="1"/>
        <v>#REF!</v>
      </c>
    </row>
    <row r="363">
      <c r="A363" s="21">
        <v>105.35</v>
      </c>
      <c r="B363" s="3" t="str">
        <f t="shared" si="1"/>
        <v>#REF!</v>
      </c>
    </row>
    <row r="364">
      <c r="A364" s="21">
        <v>103.49</v>
      </c>
      <c r="B364" s="3" t="str">
        <f t="shared" si="1"/>
        <v>#REF!</v>
      </c>
    </row>
    <row r="365">
      <c r="A365" s="21">
        <v>103.89</v>
      </c>
      <c r="B365" s="3" t="str">
        <f t="shared" si="1"/>
        <v>#REF!</v>
      </c>
    </row>
    <row r="366">
      <c r="A366" s="21">
        <v>-1.5</v>
      </c>
      <c r="B366" s="3" t="str">
        <f t="shared" si="1"/>
        <v>#REF!</v>
      </c>
    </row>
    <row r="367">
      <c r="A367" s="22">
        <v>-0.0142</v>
      </c>
      <c r="B367" s="3" t="str">
        <f t="shared" si="1"/>
        <v>#REF!</v>
      </c>
    </row>
    <row r="368">
      <c r="A368" s="24">
        <v>277356.0</v>
      </c>
      <c r="B368" s="3" t="str">
        <f t="shared" si="1"/>
        <v>#REF!</v>
      </c>
    </row>
    <row r="369">
      <c r="A369" s="24">
        <v>254490.0</v>
      </c>
      <c r="B369" s="3" t="str">
        <f t="shared" si="1"/>
        <v>#REF!</v>
      </c>
    </row>
    <row r="370">
      <c r="A370" s="23">
        <v>41864.0</v>
      </c>
      <c r="B370" s="3" t="str">
        <f t="shared" si="1"/>
        <v>#REF!</v>
      </c>
    </row>
    <row r="371">
      <c r="A371" s="21">
        <v>103.73</v>
      </c>
      <c r="B371" s="3" t="str">
        <f t="shared" si="1"/>
        <v>#REF!</v>
      </c>
    </row>
    <row r="372">
      <c r="A372" s="21">
        <v>105.13</v>
      </c>
      <c r="B372" s="3" t="str">
        <f t="shared" si="1"/>
        <v>#REF!</v>
      </c>
    </row>
    <row r="373">
      <c r="A373" s="21">
        <v>103.26</v>
      </c>
      <c r="B373" s="3" t="str">
        <f t="shared" si="1"/>
        <v>#REF!</v>
      </c>
    </row>
    <row r="374">
      <c r="A374" s="21">
        <v>105.06</v>
      </c>
      <c r="B374" s="3" t="str">
        <f t="shared" si="1"/>
        <v>#REF!</v>
      </c>
    </row>
    <row r="375">
      <c r="A375" s="25">
        <f>+1.17</f>
        <v>1.17</v>
      </c>
      <c r="B375" s="3" t="str">
        <f t="shared" si="1"/>
        <v>#REF!</v>
      </c>
    </row>
    <row r="376">
      <c r="A376" s="25">
        <f>+1.13%</f>
        <v>0.0113</v>
      </c>
      <c r="B376" s="3" t="str">
        <f t="shared" si="1"/>
        <v>#REF!</v>
      </c>
    </row>
    <row r="377">
      <c r="A377" s="26">
        <v>312682.0</v>
      </c>
      <c r="B377" s="3" t="str">
        <f t="shared" si="1"/>
        <v>#REF!</v>
      </c>
    </row>
    <row r="378">
      <c r="A378" s="26">
        <v>259024.0</v>
      </c>
      <c r="B378" s="3" t="str">
        <f t="shared" si="1"/>
        <v>#REF!</v>
      </c>
    </row>
    <row r="379">
      <c r="A379" s="27">
        <v>41865.0</v>
      </c>
      <c r="B379" s="3" t="str">
        <f t="shared" si="1"/>
        <v>#REF!</v>
      </c>
    </row>
    <row r="380">
      <c r="A380" s="28">
        <v>104.9</v>
      </c>
      <c r="B380" s="3" t="str">
        <f t="shared" si="1"/>
        <v>#REF!</v>
      </c>
    </row>
    <row r="381">
      <c r="A381" s="28">
        <v>105.09</v>
      </c>
      <c r="B381" s="3" t="str">
        <f t="shared" si="1"/>
        <v>#REF!</v>
      </c>
    </row>
    <row r="382">
      <c r="A382" s="28">
        <v>101.91</v>
      </c>
      <c r="B382" s="3" t="str">
        <f t="shared" si="1"/>
        <v>#REF!</v>
      </c>
    </row>
    <row r="383">
      <c r="A383" s="28">
        <v>102.07</v>
      </c>
      <c r="B383" s="3" t="str">
        <f t="shared" si="1"/>
        <v>#REF!</v>
      </c>
    </row>
    <row r="384">
      <c r="A384" s="21">
        <v>-2.99</v>
      </c>
      <c r="B384" s="3" t="str">
        <f t="shared" si="1"/>
        <v>#REF!</v>
      </c>
    </row>
    <row r="385">
      <c r="A385" s="22">
        <v>-0.0285</v>
      </c>
      <c r="B385" s="3" t="str">
        <f t="shared" si="1"/>
        <v>#REF!</v>
      </c>
    </row>
    <row r="386">
      <c r="A386" s="24">
        <v>301854.0</v>
      </c>
      <c r="B386" s="3" t="str">
        <f t="shared" si="1"/>
        <v>#REF!</v>
      </c>
    </row>
    <row r="387">
      <c r="A387" s="24">
        <v>265590.0</v>
      </c>
      <c r="B387" s="3" t="str">
        <f t="shared" si="1"/>
        <v>#REF!</v>
      </c>
    </row>
    <row r="388">
      <c r="A388" s="23">
        <v>41866.0</v>
      </c>
      <c r="B388" s="3" t="str">
        <f t="shared" si="1"/>
        <v>#REF!</v>
      </c>
    </row>
    <row r="389">
      <c r="A389" s="21">
        <v>102.05</v>
      </c>
      <c r="B389" s="3" t="str">
        <f t="shared" si="1"/>
        <v>#REF!</v>
      </c>
    </row>
    <row r="390">
      <c r="A390" s="21">
        <v>103.76</v>
      </c>
      <c r="B390" s="3" t="str">
        <f t="shared" si="1"/>
        <v>#REF!</v>
      </c>
    </row>
    <row r="391">
      <c r="A391" s="21">
        <v>102.05</v>
      </c>
      <c r="B391" s="3" t="str">
        <f t="shared" si="1"/>
        <v>#REF!</v>
      </c>
    </row>
    <row r="392">
      <c r="A392" s="21">
        <v>103.53</v>
      </c>
      <c r="B392" s="3" t="str">
        <f t="shared" si="1"/>
        <v>#REF!</v>
      </c>
    </row>
    <row r="393">
      <c r="A393" s="25">
        <f>+1.46</f>
        <v>1.46</v>
      </c>
      <c r="B393" s="3" t="str">
        <f t="shared" si="1"/>
        <v>#REF!</v>
      </c>
    </row>
    <row r="394">
      <c r="A394" s="25">
        <f>+1.43%</f>
        <v>0.0143</v>
      </c>
      <c r="B394" s="3" t="str">
        <f t="shared" si="1"/>
        <v>#REF!</v>
      </c>
    </row>
    <row r="395">
      <c r="A395" s="26">
        <v>199628.0</v>
      </c>
      <c r="B395" s="3" t="str">
        <f t="shared" si="1"/>
        <v>#REF!</v>
      </c>
    </row>
    <row r="396">
      <c r="A396" s="26">
        <v>261280.0</v>
      </c>
      <c r="B396" s="3" t="str">
        <f t="shared" si="1"/>
        <v>#REF!</v>
      </c>
    </row>
    <row r="397">
      <c r="A397" s="27">
        <v>41869.0</v>
      </c>
      <c r="B397" s="3" t="str">
        <f t="shared" si="1"/>
        <v>#REF!</v>
      </c>
    </row>
    <row r="398">
      <c r="A398" s="28">
        <v>103.21</v>
      </c>
      <c r="B398" s="3" t="str">
        <f t="shared" si="1"/>
        <v>#REF!</v>
      </c>
    </row>
    <row r="399">
      <c r="A399" s="28">
        <v>103.3</v>
      </c>
      <c r="B399" s="3" t="str">
        <f t="shared" si="1"/>
        <v>#REF!</v>
      </c>
    </row>
    <row r="400">
      <c r="A400" s="28">
        <v>101.11</v>
      </c>
      <c r="B400" s="3" t="str">
        <f t="shared" si="1"/>
        <v>#REF!</v>
      </c>
    </row>
    <row r="401">
      <c r="A401" s="28">
        <v>101.6</v>
      </c>
      <c r="B401" s="3" t="str">
        <f t="shared" si="1"/>
        <v>#REF!</v>
      </c>
    </row>
    <row r="402">
      <c r="A402" s="21">
        <v>-1.93</v>
      </c>
      <c r="B402" s="3" t="str">
        <f t="shared" si="1"/>
        <v>#REF!</v>
      </c>
    </row>
    <row r="403">
      <c r="A403" s="22">
        <v>-0.0186</v>
      </c>
      <c r="B403" s="3" t="str">
        <f t="shared" si="1"/>
        <v>#REF!</v>
      </c>
    </row>
    <row r="404">
      <c r="A404" s="24">
        <v>181098.0</v>
      </c>
      <c r="B404" s="3" t="str">
        <f t="shared" si="1"/>
        <v>#REF!</v>
      </c>
    </row>
    <row r="405">
      <c r="A405" s="24">
        <v>254634.0</v>
      </c>
      <c r="B405" s="3" t="str">
        <f t="shared" si="1"/>
        <v>#REF!</v>
      </c>
    </row>
    <row r="406">
      <c r="A406" s="23">
        <v>41870.0</v>
      </c>
      <c r="B406" s="3" t="str">
        <f t="shared" si="1"/>
        <v>#REF!</v>
      </c>
    </row>
    <row r="407">
      <c r="A407" s="21">
        <v>101.62</v>
      </c>
      <c r="B407" s="3" t="str">
        <f t="shared" si="1"/>
        <v>#REF!</v>
      </c>
    </row>
    <row r="408">
      <c r="A408" s="21">
        <v>102.07</v>
      </c>
      <c r="B408" s="3" t="str">
        <f t="shared" si="1"/>
        <v>#REF!</v>
      </c>
    </row>
    <row r="409">
      <c r="A409" s="21">
        <v>101.07</v>
      </c>
      <c r="B409" s="3" t="str">
        <f t="shared" si="1"/>
        <v>#REF!</v>
      </c>
    </row>
    <row r="410">
      <c r="A410" s="21">
        <v>101.56</v>
      </c>
      <c r="B410" s="3" t="str">
        <f t="shared" si="1"/>
        <v>#REF!</v>
      </c>
    </row>
    <row r="411">
      <c r="A411" s="21">
        <v>-0.04</v>
      </c>
      <c r="B411" s="3" t="str">
        <f t="shared" si="1"/>
        <v>#REF!</v>
      </c>
    </row>
    <row r="412">
      <c r="A412" s="22">
        <v>-4.0E-4</v>
      </c>
      <c r="B412" s="3" t="str">
        <f t="shared" si="1"/>
        <v>#REF!</v>
      </c>
    </row>
    <row r="413">
      <c r="A413" s="24">
        <v>177096.0</v>
      </c>
      <c r="B413" s="3" t="str">
        <f t="shared" si="1"/>
        <v>#REF!</v>
      </c>
    </row>
    <row r="414">
      <c r="A414" s="24">
        <v>259176.0</v>
      </c>
      <c r="B414" s="3" t="str">
        <f t="shared" si="1"/>
        <v>#REF!</v>
      </c>
    </row>
    <row r="415">
      <c r="A415" s="23">
        <v>41871.0</v>
      </c>
      <c r="B415" s="3" t="str">
        <f t="shared" si="1"/>
        <v>#REF!</v>
      </c>
    </row>
    <row r="416">
      <c r="A416" s="21">
        <v>101.5</v>
      </c>
      <c r="B416" s="3" t="str">
        <f t="shared" si="1"/>
        <v>#REF!</v>
      </c>
    </row>
    <row r="417">
      <c r="A417" s="21">
        <v>102.37</v>
      </c>
      <c r="B417" s="3" t="str">
        <f t="shared" si="1"/>
        <v>#REF!</v>
      </c>
    </row>
    <row r="418">
      <c r="A418" s="21">
        <v>101.44</v>
      </c>
      <c r="B418" s="3" t="str">
        <f t="shared" si="1"/>
        <v>#REF!</v>
      </c>
    </row>
    <row r="419">
      <c r="A419" s="21">
        <v>102.28</v>
      </c>
      <c r="B419" s="3" t="str">
        <f t="shared" si="1"/>
        <v>#REF!</v>
      </c>
    </row>
    <row r="420">
      <c r="A420" s="25">
        <f>+0.72</f>
        <v>0.72</v>
      </c>
      <c r="B420" s="3" t="str">
        <f t="shared" si="1"/>
        <v>#REF!</v>
      </c>
    </row>
    <row r="421">
      <c r="A421" s="25">
        <f>+0.71%</f>
        <v>0.0071</v>
      </c>
      <c r="B421" s="3" t="str">
        <f t="shared" si="1"/>
        <v>#REF!</v>
      </c>
    </row>
    <row r="422">
      <c r="A422" s="26">
        <v>166194.0</v>
      </c>
      <c r="B422" s="3" t="str">
        <f t="shared" si="1"/>
        <v>#REF!</v>
      </c>
    </row>
    <row r="423">
      <c r="A423" s="26">
        <v>262619.0</v>
      </c>
      <c r="B423" s="3" t="str">
        <f t="shared" si="1"/>
        <v>#REF!</v>
      </c>
    </row>
    <row r="424">
      <c r="A424" s="27">
        <v>41872.0</v>
      </c>
      <c r="B424" s="3" t="str">
        <f t="shared" si="1"/>
        <v>#REF!</v>
      </c>
    </row>
    <row r="425">
      <c r="A425" s="28">
        <v>102.14</v>
      </c>
      <c r="B425" s="3" t="str">
        <f t="shared" si="1"/>
        <v>#REF!</v>
      </c>
    </row>
    <row r="426">
      <c r="A426" s="28">
        <v>102.79</v>
      </c>
      <c r="B426" s="3" t="str">
        <f t="shared" si="1"/>
        <v>#REF!</v>
      </c>
    </row>
    <row r="427">
      <c r="A427" s="28">
        <v>101.21</v>
      </c>
      <c r="B427" s="3" t="str">
        <f t="shared" si="1"/>
        <v>#REF!</v>
      </c>
    </row>
    <row r="428">
      <c r="A428" s="28">
        <v>102.63</v>
      </c>
      <c r="B428" s="3" t="str">
        <f t="shared" si="1"/>
        <v>#REF!</v>
      </c>
    </row>
    <row r="429">
      <c r="A429" s="25">
        <f>+0.35</f>
        <v>0.35</v>
      </c>
      <c r="B429" s="3" t="str">
        <f t="shared" si="1"/>
        <v>#REF!</v>
      </c>
    </row>
    <row r="430">
      <c r="A430" s="25">
        <f>+0.34%</f>
        <v>0.0034</v>
      </c>
      <c r="B430" s="3" t="str">
        <f t="shared" si="1"/>
        <v>#REF!</v>
      </c>
    </row>
    <row r="431">
      <c r="A431" s="26">
        <v>179611.0</v>
      </c>
      <c r="B431" s="3" t="str">
        <f t="shared" si="1"/>
        <v>#REF!</v>
      </c>
    </row>
    <row r="432">
      <c r="A432" s="26">
        <v>256729.0</v>
      </c>
      <c r="B432" s="3" t="str">
        <f t="shared" si="1"/>
        <v>#REF!</v>
      </c>
    </row>
    <row r="433">
      <c r="A433" s="27">
        <v>41873.0</v>
      </c>
      <c r="B433" s="3" t="str">
        <f t="shared" si="1"/>
        <v>#REF!</v>
      </c>
    </row>
    <row r="434">
      <c r="A434" s="28">
        <v>102.67</v>
      </c>
      <c r="B434" s="3" t="str">
        <f t="shared" si="1"/>
        <v>#REF!</v>
      </c>
    </row>
    <row r="435">
      <c r="A435" s="28">
        <v>102.83</v>
      </c>
      <c r="B435" s="3" t="str">
        <f t="shared" si="1"/>
        <v>#REF!</v>
      </c>
    </row>
    <row r="436">
      <c r="A436" s="28">
        <v>102.0</v>
      </c>
      <c r="B436" s="3" t="str">
        <f t="shared" si="1"/>
        <v>#REF!</v>
      </c>
    </row>
    <row r="437">
      <c r="A437" s="28">
        <v>102.29</v>
      </c>
      <c r="B437" s="3" t="str">
        <f t="shared" si="1"/>
        <v>#REF!</v>
      </c>
    </row>
    <row r="438">
      <c r="A438" s="21">
        <v>-0.34</v>
      </c>
      <c r="B438" s="3" t="str">
        <f t="shared" si="1"/>
        <v>#REF!</v>
      </c>
    </row>
    <row r="439">
      <c r="A439" s="22">
        <v>-0.0033</v>
      </c>
      <c r="B439" s="3" t="str">
        <f t="shared" si="1"/>
        <v>#REF!</v>
      </c>
    </row>
    <row r="440">
      <c r="A440" s="24">
        <v>132505.0</v>
      </c>
      <c r="B440" s="3" t="str">
        <f t="shared" si="1"/>
        <v>#REF!</v>
      </c>
    </row>
    <row r="441">
      <c r="A441" s="24">
        <v>257337.0</v>
      </c>
      <c r="B441" s="3" t="str">
        <f t="shared" si="1"/>
        <v>#REF!</v>
      </c>
    </row>
    <row r="442">
      <c r="A442" s="23">
        <v>41876.0</v>
      </c>
      <c r="B442" s="3" t="str">
        <f t="shared" si="1"/>
        <v>#REF!</v>
      </c>
    </row>
    <row r="443">
      <c r="A443" s="21">
        <v>102.1</v>
      </c>
      <c r="B443" s="3" t="str">
        <f t="shared" si="1"/>
        <v>#REF!</v>
      </c>
    </row>
    <row r="444">
      <c r="A444" s="21">
        <v>102.82</v>
      </c>
      <c r="B444" s="3" t="str">
        <f t="shared" si="1"/>
        <v>#REF!</v>
      </c>
    </row>
    <row r="445">
      <c r="A445" s="21">
        <v>101.65</v>
      </c>
      <c r="B445" s="3" t="str">
        <f t="shared" si="1"/>
        <v>#REF!</v>
      </c>
    </row>
    <row r="446">
      <c r="A446" s="21">
        <v>102.65</v>
      </c>
      <c r="B446" s="3" t="str">
        <f t="shared" si="1"/>
        <v>#REF!</v>
      </c>
    </row>
    <row r="447">
      <c r="A447" s="25">
        <f>+0.36</f>
        <v>0.36</v>
      </c>
      <c r="B447" s="3" t="str">
        <f t="shared" si="1"/>
        <v>#REF!</v>
      </c>
    </row>
    <row r="448">
      <c r="A448" s="25">
        <f>+0.35%</f>
        <v>0.0035</v>
      </c>
      <c r="B448" s="3" t="str">
        <f t="shared" si="1"/>
        <v>#REF!</v>
      </c>
    </row>
    <row r="449">
      <c r="A449" s="26">
        <v>82942.0</v>
      </c>
      <c r="B449" s="3" t="str">
        <f t="shared" si="1"/>
        <v>#REF!</v>
      </c>
    </row>
    <row r="450">
      <c r="A450" s="26">
        <v>251671.0</v>
      </c>
      <c r="B450" s="3" t="str">
        <f t="shared" si="1"/>
        <v>#REF!</v>
      </c>
    </row>
    <row r="451">
      <c r="A451" s="27">
        <v>41877.0</v>
      </c>
      <c r="B451" s="3" t="str">
        <f t="shared" si="1"/>
        <v>#REF!</v>
      </c>
    </row>
    <row r="452">
      <c r="A452" s="28">
        <v>102.71</v>
      </c>
      <c r="B452" s="3" t="str">
        <f t="shared" si="1"/>
        <v>#REF!</v>
      </c>
    </row>
    <row r="453">
      <c r="A453" s="28">
        <v>103.4</v>
      </c>
      <c r="B453" s="3" t="str">
        <f t="shared" si="1"/>
        <v>#REF!</v>
      </c>
    </row>
    <row r="454">
      <c r="A454" s="28">
        <v>102.35</v>
      </c>
      <c r="B454" s="3" t="str">
        <f t="shared" si="1"/>
        <v>#REF!</v>
      </c>
    </row>
    <row r="455">
      <c r="A455" s="28">
        <v>102.5</v>
      </c>
      <c r="B455" s="3" t="str">
        <f t="shared" si="1"/>
        <v>#REF!</v>
      </c>
    </row>
    <row r="456">
      <c r="A456" s="21">
        <v>-0.15</v>
      </c>
      <c r="B456" s="3" t="str">
        <f t="shared" si="1"/>
        <v>#REF!</v>
      </c>
    </row>
    <row r="457">
      <c r="A457" s="22">
        <v>-0.0015</v>
      </c>
      <c r="B457" s="3" t="str">
        <f t="shared" si="1"/>
        <v>#REF!</v>
      </c>
    </row>
    <row r="458">
      <c r="A458" s="24">
        <v>149825.0</v>
      </c>
      <c r="B458" s="3" t="str">
        <f t="shared" si="1"/>
        <v>#REF!</v>
      </c>
    </row>
    <row r="459">
      <c r="A459" s="24">
        <v>249050.0</v>
      </c>
      <c r="B459" s="3" t="str">
        <f t="shared" si="1"/>
        <v>#REF!</v>
      </c>
    </row>
    <row r="460">
      <c r="A460" s="23">
        <v>41878.0</v>
      </c>
      <c r="B460" s="3" t="str">
        <f t="shared" si="1"/>
        <v>#REF!</v>
      </c>
    </row>
    <row r="461">
      <c r="A461" s="21">
        <v>102.42</v>
      </c>
      <c r="B461" s="3" t="str">
        <f t="shared" si="1"/>
        <v>#REF!</v>
      </c>
    </row>
    <row r="462">
      <c r="A462" s="21">
        <v>103.07</v>
      </c>
      <c r="B462" s="3" t="str">
        <f t="shared" si="1"/>
        <v>#REF!</v>
      </c>
    </row>
    <row r="463">
      <c r="A463" s="21">
        <v>102.05</v>
      </c>
      <c r="B463" s="3" t="str">
        <f t="shared" si="1"/>
        <v>#REF!</v>
      </c>
    </row>
    <row r="464">
      <c r="A464" s="21">
        <v>102.72</v>
      </c>
      <c r="B464" s="3" t="str">
        <f t="shared" si="1"/>
        <v>#REF!</v>
      </c>
    </row>
    <row r="465">
      <c r="A465" s="25">
        <f>+0.22</f>
        <v>0.22</v>
      </c>
      <c r="B465" s="3" t="str">
        <f t="shared" si="1"/>
        <v>#REF!</v>
      </c>
    </row>
    <row r="466">
      <c r="A466" s="25">
        <f>+0.21%</f>
        <v>0.0021</v>
      </c>
      <c r="B466" s="3" t="str">
        <f t="shared" si="1"/>
        <v>#REF!</v>
      </c>
    </row>
    <row r="467">
      <c r="A467" s="26">
        <v>146234.0</v>
      </c>
      <c r="B467" s="3" t="str">
        <f t="shared" si="1"/>
        <v>#REF!</v>
      </c>
    </row>
    <row r="468">
      <c r="A468" s="26">
        <v>246761.0</v>
      </c>
      <c r="B468" s="3" t="str">
        <f t="shared" si="1"/>
        <v>#REF!</v>
      </c>
    </row>
    <row r="469">
      <c r="A469" s="27">
        <v>41879.0</v>
      </c>
      <c r="B469" s="3" t="str">
        <f t="shared" si="1"/>
        <v>#REF!</v>
      </c>
    </row>
    <row r="470">
      <c r="A470" s="28">
        <v>102.54</v>
      </c>
      <c r="B470" s="3" t="str">
        <f t="shared" si="1"/>
        <v>#REF!</v>
      </c>
    </row>
    <row r="471">
      <c r="A471" s="28">
        <v>103.2</v>
      </c>
      <c r="B471" s="3" t="str">
        <f t="shared" si="1"/>
        <v>#REF!</v>
      </c>
    </row>
    <row r="472">
      <c r="A472" s="28">
        <v>102.25</v>
      </c>
      <c r="B472" s="3" t="str">
        <f t="shared" si="1"/>
        <v>#REF!</v>
      </c>
    </row>
    <row r="473">
      <c r="A473" s="28">
        <v>102.46</v>
      </c>
      <c r="B473" s="3" t="str">
        <f t="shared" si="1"/>
        <v>#REF!</v>
      </c>
    </row>
    <row r="474">
      <c r="A474" s="21">
        <v>-0.26</v>
      </c>
      <c r="B474" s="3" t="str">
        <f t="shared" si="1"/>
        <v>#REF!</v>
      </c>
    </row>
    <row r="475">
      <c r="A475" s="22">
        <v>-0.0025</v>
      </c>
      <c r="B475" s="3" t="str">
        <f t="shared" si="1"/>
        <v>#REF!</v>
      </c>
    </row>
    <row r="476">
      <c r="A476" s="24">
        <v>184780.0</v>
      </c>
      <c r="B476" s="3" t="str">
        <f t="shared" si="1"/>
        <v>#REF!</v>
      </c>
    </row>
    <row r="477">
      <c r="A477" s="24">
        <v>243291.0</v>
      </c>
      <c r="B477" s="3" t="str">
        <f t="shared" si="1"/>
        <v>#REF!</v>
      </c>
    </row>
    <row r="478">
      <c r="A478" s="23">
        <v>41880.0</v>
      </c>
      <c r="B478" s="3" t="str">
        <f t="shared" si="1"/>
        <v>#REF!</v>
      </c>
    </row>
    <row r="479">
      <c r="A479" s="21">
        <v>102.51</v>
      </c>
      <c r="B479" s="3" t="str">
        <f t="shared" si="1"/>
        <v>#REF!</v>
      </c>
    </row>
    <row r="480">
      <c r="A480" s="21">
        <v>103.3</v>
      </c>
      <c r="B480" s="3" t="str">
        <f t="shared" si="1"/>
        <v>#REF!</v>
      </c>
    </row>
    <row r="481">
      <c r="A481" s="21">
        <v>102.49</v>
      </c>
      <c r="B481" s="3" t="str">
        <f t="shared" si="1"/>
        <v>#REF!</v>
      </c>
    </row>
    <row r="482">
      <c r="A482" s="21">
        <v>103.19</v>
      </c>
      <c r="B482" s="3" t="str">
        <f t="shared" si="1"/>
        <v>#REF!</v>
      </c>
    </row>
    <row r="483">
      <c r="A483" s="25">
        <f>+0.73</f>
        <v>0.73</v>
      </c>
      <c r="B483" s="3" t="str">
        <f t="shared" si="1"/>
        <v>#REF!</v>
      </c>
    </row>
    <row r="484">
      <c r="A484" s="25">
        <f>+0.71%</f>
        <v>0.0071</v>
      </c>
      <c r="B484" s="3" t="str">
        <f t="shared" si="1"/>
        <v>#REF!</v>
      </c>
    </row>
    <row r="485">
      <c r="A485" s="26">
        <v>169325.0</v>
      </c>
      <c r="B485" s="3" t="str">
        <f t="shared" si="1"/>
        <v>#REF!</v>
      </c>
    </row>
    <row r="486">
      <c r="A486" s="26">
        <v>231380.0</v>
      </c>
      <c r="B486" s="3" t="str">
        <f t="shared" si="1"/>
        <v>#REF!</v>
      </c>
    </row>
    <row r="487">
      <c r="A487" s="27">
        <v>41883.0</v>
      </c>
      <c r="B487" s="3" t="str">
        <f t="shared" si="1"/>
        <v>#REF!</v>
      </c>
    </row>
    <row r="488">
      <c r="A488" s="28">
        <v>102.95</v>
      </c>
      <c r="B488" s="3" t="str">
        <f t="shared" si="1"/>
        <v>#REF!</v>
      </c>
    </row>
    <row r="489">
      <c r="A489" s="28">
        <v>103.3</v>
      </c>
      <c r="B489" s="3" t="str">
        <f t="shared" si="1"/>
        <v>#REF!</v>
      </c>
    </row>
    <row r="490">
      <c r="A490" s="28">
        <v>102.56</v>
      </c>
      <c r="B490" s="3" t="str">
        <f t="shared" si="1"/>
        <v>#REF!</v>
      </c>
    </row>
    <row r="491">
      <c r="A491" s="28">
        <v>102.79</v>
      </c>
      <c r="B491" s="3" t="str">
        <f t="shared" si="1"/>
        <v>#REF!</v>
      </c>
    </row>
    <row r="492">
      <c r="A492" s="21">
        <v>-0.4</v>
      </c>
      <c r="B492" s="3" t="str">
        <f t="shared" si="1"/>
        <v>#REF!</v>
      </c>
    </row>
    <row r="493">
      <c r="A493" s="22">
        <v>-0.0039</v>
      </c>
      <c r="B493" s="3" t="str">
        <f t="shared" si="1"/>
        <v>#REF!</v>
      </c>
    </row>
    <row r="494">
      <c r="A494" s="24">
        <v>73330.0</v>
      </c>
      <c r="B494" s="3" t="str">
        <f t="shared" si="1"/>
        <v>#REF!</v>
      </c>
    </row>
    <row r="495">
      <c r="A495" s="24">
        <v>223893.0</v>
      </c>
      <c r="B495" s="3" t="str">
        <f t="shared" si="1"/>
        <v>#REF!</v>
      </c>
    </row>
    <row r="496">
      <c r="A496" s="23">
        <v>41884.0</v>
      </c>
      <c r="B496" s="3" t="str">
        <f t="shared" si="1"/>
        <v>#REF!</v>
      </c>
    </row>
    <row r="497">
      <c r="A497" s="21">
        <v>102.64</v>
      </c>
      <c r="B497" s="3" t="str">
        <f t="shared" si="1"/>
        <v>#REF!</v>
      </c>
    </row>
    <row r="498">
      <c r="A498" s="21">
        <v>102.86</v>
      </c>
      <c r="B498" s="3" t="str">
        <f t="shared" si="1"/>
        <v>#REF!</v>
      </c>
    </row>
    <row r="499">
      <c r="A499" s="21">
        <v>100.17</v>
      </c>
      <c r="B499" s="3" t="str">
        <f t="shared" si="1"/>
        <v>#REF!</v>
      </c>
    </row>
    <row r="500">
      <c r="A500" s="21">
        <v>100.34</v>
      </c>
      <c r="B500" s="3" t="str">
        <f t="shared" si="1"/>
        <v>#REF!</v>
      </c>
    </row>
    <row r="501">
      <c r="A501" s="21">
        <v>-2.45</v>
      </c>
      <c r="B501" s="3" t="str">
        <f t="shared" si="1"/>
        <v>#REF!</v>
      </c>
    </row>
    <row r="502">
      <c r="A502" s="22">
        <v>-0.0238</v>
      </c>
      <c r="B502" s="3" t="str">
        <f t="shared" si="1"/>
        <v>#REF!</v>
      </c>
    </row>
    <row r="503">
      <c r="A503" s="24">
        <v>243851.0</v>
      </c>
      <c r="B503" s="3" t="str">
        <f t="shared" si="1"/>
        <v>#REF!</v>
      </c>
    </row>
    <row r="504">
      <c r="A504" s="24">
        <v>220399.0</v>
      </c>
      <c r="B504" s="3" t="str">
        <f t="shared" si="1"/>
        <v>#REF!</v>
      </c>
    </row>
    <row r="505">
      <c r="A505" s="23">
        <v>41885.0</v>
      </c>
      <c r="B505" s="3" t="str">
        <f t="shared" si="1"/>
        <v>#REF!</v>
      </c>
    </row>
    <row r="506">
      <c r="A506" s="21">
        <v>100.4</v>
      </c>
      <c r="B506" s="3" t="str">
        <f t="shared" si="1"/>
        <v>#REF!</v>
      </c>
    </row>
    <row r="507">
      <c r="A507" s="21">
        <v>103.13</v>
      </c>
      <c r="B507" s="3" t="str">
        <f t="shared" si="1"/>
        <v>#REF!</v>
      </c>
    </row>
    <row r="508">
      <c r="A508" s="21">
        <v>100.4</v>
      </c>
      <c r="B508" s="3" t="str">
        <f t="shared" si="1"/>
        <v>#REF!</v>
      </c>
    </row>
    <row r="509">
      <c r="A509" s="21">
        <v>102.77</v>
      </c>
      <c r="B509" s="3" t="str">
        <f t="shared" si="1"/>
        <v>#REF!</v>
      </c>
    </row>
    <row r="510">
      <c r="A510" s="25">
        <f>+2.43</f>
        <v>2.43</v>
      </c>
      <c r="B510" s="3" t="str">
        <f t="shared" si="1"/>
        <v>#REF!</v>
      </c>
    </row>
    <row r="511">
      <c r="A511" s="25">
        <f>+2.42%</f>
        <v>0.0242</v>
      </c>
      <c r="B511" s="3" t="str">
        <f t="shared" si="1"/>
        <v>#REF!</v>
      </c>
    </row>
    <row r="512">
      <c r="A512" s="26">
        <v>233643.0</v>
      </c>
      <c r="B512" s="3" t="str">
        <f t="shared" si="1"/>
        <v>#REF!</v>
      </c>
    </row>
    <row r="513">
      <c r="A513" s="26">
        <v>203063.0</v>
      </c>
      <c r="B513" s="3" t="str">
        <f t="shared" si="1"/>
        <v>#REF!</v>
      </c>
    </row>
    <row r="514">
      <c r="A514" s="27">
        <v>41886.0</v>
      </c>
      <c r="B514" s="3" t="str">
        <f t="shared" si="1"/>
        <v>#REF!</v>
      </c>
    </row>
    <row r="515">
      <c r="A515" s="28">
        <v>102.41</v>
      </c>
      <c r="B515" s="3" t="str">
        <f t="shared" si="1"/>
        <v>#REF!</v>
      </c>
    </row>
    <row r="516">
      <c r="A516" s="28">
        <v>102.95</v>
      </c>
      <c r="B516" s="3" t="str">
        <f t="shared" si="1"/>
        <v>#REF!</v>
      </c>
    </row>
    <row r="517">
      <c r="A517" s="28">
        <v>101.7</v>
      </c>
      <c r="B517" s="3" t="str">
        <f t="shared" si="1"/>
        <v>#REF!</v>
      </c>
    </row>
    <row r="518">
      <c r="A518" s="28">
        <v>101.83</v>
      </c>
      <c r="B518" s="3" t="str">
        <f t="shared" si="1"/>
        <v>#REF!</v>
      </c>
    </row>
    <row r="519">
      <c r="A519" s="21">
        <v>-0.94</v>
      </c>
      <c r="B519" s="3" t="str">
        <f t="shared" si="1"/>
        <v>#REF!</v>
      </c>
    </row>
    <row r="520">
      <c r="A520" s="22">
        <v>-0.0091</v>
      </c>
      <c r="B520" s="3" t="str">
        <f t="shared" si="1"/>
        <v>#REF!</v>
      </c>
    </row>
    <row r="521">
      <c r="A521" s="24">
        <v>218441.0</v>
      </c>
      <c r="B521" s="3" t="str">
        <f t="shared" si="1"/>
        <v>#REF!</v>
      </c>
    </row>
    <row r="522">
      <c r="A522" s="24">
        <v>181898.0</v>
      </c>
      <c r="B522" s="3" t="str">
        <f t="shared" si="1"/>
        <v>#REF!</v>
      </c>
    </row>
    <row r="523">
      <c r="A523" s="23">
        <v>41887.0</v>
      </c>
      <c r="B523" s="3" t="str">
        <f t="shared" si="1"/>
        <v>#REF!</v>
      </c>
    </row>
    <row r="524">
      <c r="A524" s="21">
        <v>101.87</v>
      </c>
      <c r="B524" s="3" t="str">
        <f t="shared" si="1"/>
        <v>#REF!</v>
      </c>
    </row>
    <row r="525">
      <c r="A525" s="21">
        <v>102.44</v>
      </c>
      <c r="B525" s="3" t="str">
        <f t="shared" si="1"/>
        <v>#REF!</v>
      </c>
    </row>
    <row r="526">
      <c r="A526" s="21">
        <v>100.35</v>
      </c>
      <c r="B526" s="3" t="str">
        <f t="shared" si="1"/>
        <v>#REF!</v>
      </c>
    </row>
    <row r="527">
      <c r="A527" s="21">
        <v>100.82</v>
      </c>
      <c r="B527" s="3" t="str">
        <f t="shared" si="1"/>
        <v>#REF!</v>
      </c>
    </row>
    <row r="528">
      <c r="A528" s="21">
        <v>-1.01</v>
      </c>
      <c r="B528" s="3" t="str">
        <f t="shared" si="1"/>
        <v>#REF!</v>
      </c>
    </row>
    <row r="529">
      <c r="A529" s="22">
        <v>-0.0099</v>
      </c>
      <c r="B529" s="3" t="str">
        <f t="shared" si="1"/>
        <v>#REF!</v>
      </c>
    </row>
    <row r="530">
      <c r="A530" s="24">
        <v>202144.0</v>
      </c>
      <c r="B530" s="3" t="str">
        <f t="shared" si="1"/>
        <v>#REF!</v>
      </c>
    </row>
    <row r="531">
      <c r="A531" s="24">
        <v>174045.0</v>
      </c>
      <c r="B531" s="3" t="str">
        <f t="shared" si="1"/>
        <v>#REF!</v>
      </c>
    </row>
    <row r="532">
      <c r="A532" s="23">
        <v>41890.0</v>
      </c>
      <c r="B532" s="3" t="str">
        <f t="shared" si="1"/>
        <v>#REF!</v>
      </c>
    </row>
    <row r="533">
      <c r="A533" s="21">
        <v>100.8</v>
      </c>
      <c r="B533" s="3" t="str">
        <f t="shared" si="1"/>
        <v>#REF!</v>
      </c>
    </row>
    <row r="534">
      <c r="A534" s="21">
        <v>101.0</v>
      </c>
      <c r="B534" s="3" t="str">
        <f t="shared" si="1"/>
        <v>#REF!</v>
      </c>
    </row>
    <row r="535">
      <c r="A535" s="21">
        <v>99.36</v>
      </c>
      <c r="B535" s="3" t="str">
        <f t="shared" si="1"/>
        <v>#REF!</v>
      </c>
    </row>
    <row r="536">
      <c r="A536" s="21">
        <v>100.2</v>
      </c>
      <c r="B536" s="3" t="str">
        <f t="shared" si="1"/>
        <v>#REF!</v>
      </c>
    </row>
    <row r="537">
      <c r="A537" s="21">
        <v>-0.62</v>
      </c>
      <c r="B537" s="3" t="str">
        <f t="shared" si="1"/>
        <v>#REF!</v>
      </c>
    </row>
    <row r="538">
      <c r="A538" s="22">
        <v>-0.0061</v>
      </c>
      <c r="B538" s="3" t="str">
        <f t="shared" si="1"/>
        <v>#REF!</v>
      </c>
    </row>
    <row r="539">
      <c r="A539" s="24">
        <v>197607.0</v>
      </c>
      <c r="B539" s="3" t="str">
        <f t="shared" si="1"/>
        <v>#REF!</v>
      </c>
    </row>
    <row r="540">
      <c r="A540" s="24">
        <v>160709.0</v>
      </c>
      <c r="B540" s="3" t="str">
        <f t="shared" si="1"/>
        <v>#REF!</v>
      </c>
    </row>
    <row r="541">
      <c r="A541" s="23">
        <v>41891.0</v>
      </c>
      <c r="B541" s="3" t="str">
        <f t="shared" si="1"/>
        <v>#REF!</v>
      </c>
    </row>
    <row r="542">
      <c r="A542" s="21">
        <v>100.2</v>
      </c>
      <c r="B542" s="3" t="str">
        <f t="shared" si="1"/>
        <v>#REF!</v>
      </c>
    </row>
    <row r="543">
      <c r="A543" s="21">
        <v>100.62</v>
      </c>
      <c r="B543" s="3" t="str">
        <f t="shared" si="1"/>
        <v>#REF!</v>
      </c>
    </row>
    <row r="544">
      <c r="A544" s="21">
        <v>99.03</v>
      </c>
      <c r="B544" s="3" t="str">
        <f t="shared" si="1"/>
        <v>#REF!</v>
      </c>
    </row>
    <row r="545">
      <c r="A545" s="21">
        <v>99.16</v>
      </c>
      <c r="B545" s="3" t="str">
        <f t="shared" si="1"/>
        <v>#REF!</v>
      </c>
    </row>
    <row r="546">
      <c r="A546" s="21">
        <v>-1.04</v>
      </c>
      <c r="B546" s="3" t="str">
        <f t="shared" si="1"/>
        <v>#REF!</v>
      </c>
    </row>
    <row r="547">
      <c r="A547" s="22">
        <v>-0.0104</v>
      </c>
      <c r="B547" s="3" t="str">
        <f t="shared" si="1"/>
        <v>#REF!</v>
      </c>
    </row>
    <row r="548">
      <c r="A548" s="24">
        <v>172503.0</v>
      </c>
      <c r="B548" s="3" t="str">
        <f t="shared" si="1"/>
        <v>#REF!</v>
      </c>
    </row>
    <row r="549">
      <c r="A549" s="24">
        <v>133385.0</v>
      </c>
      <c r="B549" s="3" t="str">
        <f t="shared" si="1"/>
        <v>#REF!</v>
      </c>
    </row>
    <row r="550">
      <c r="A550" s="23">
        <v>41892.0</v>
      </c>
      <c r="B550" s="3" t="str">
        <f t="shared" si="1"/>
        <v>#REF!</v>
      </c>
    </row>
    <row r="551">
      <c r="A551" s="21">
        <v>99.35</v>
      </c>
      <c r="B551" s="3" t="str">
        <f t="shared" si="1"/>
        <v>#REF!</v>
      </c>
    </row>
    <row r="552">
      <c r="A552" s="21">
        <v>99.47</v>
      </c>
      <c r="B552" s="3" t="str">
        <f t="shared" si="1"/>
        <v>#REF!</v>
      </c>
    </row>
    <row r="553">
      <c r="A553" s="21">
        <v>97.6</v>
      </c>
      <c r="B553" s="3" t="str">
        <f t="shared" si="1"/>
        <v>#REF!</v>
      </c>
    </row>
    <row r="554">
      <c r="A554" s="21">
        <v>98.04</v>
      </c>
      <c r="B554" s="3" t="str">
        <f t="shared" si="1"/>
        <v>#REF!</v>
      </c>
    </row>
    <row r="555">
      <c r="A555" s="21">
        <v>-1.12</v>
      </c>
      <c r="B555" s="3" t="str">
        <f t="shared" si="1"/>
        <v>#REF!</v>
      </c>
    </row>
    <row r="556">
      <c r="A556" s="22">
        <v>-0.0113</v>
      </c>
      <c r="B556" s="3" t="str">
        <f t="shared" si="1"/>
        <v>#REF!</v>
      </c>
    </row>
    <row r="557">
      <c r="A557" s="24">
        <v>203275.0</v>
      </c>
      <c r="B557" s="3" t="str">
        <f t="shared" si="1"/>
        <v>#REF!</v>
      </c>
    </row>
    <row r="558">
      <c r="A558" s="24">
        <v>102325.0</v>
      </c>
      <c r="B558" s="3" t="str">
        <f t="shared" si="1"/>
        <v>#REF!</v>
      </c>
    </row>
    <row r="559">
      <c r="A559" s="23">
        <v>41893.0</v>
      </c>
      <c r="B559" s="3" t="str">
        <f t="shared" si="1"/>
        <v>#REF!</v>
      </c>
    </row>
    <row r="560">
      <c r="A560" s="21">
        <v>98.12</v>
      </c>
      <c r="B560" s="3" t="str">
        <f t="shared" si="1"/>
        <v>#REF!</v>
      </c>
    </row>
    <row r="561">
      <c r="A561" s="21">
        <v>98.49</v>
      </c>
      <c r="B561" s="3" t="str">
        <f t="shared" si="1"/>
        <v>#REF!</v>
      </c>
    </row>
    <row r="562">
      <c r="A562" s="21">
        <v>96.72</v>
      </c>
      <c r="B562" s="3" t="str">
        <f t="shared" si="1"/>
        <v>#REF!</v>
      </c>
    </row>
    <row r="563">
      <c r="A563" s="21">
        <v>98.08</v>
      </c>
      <c r="B563" s="3" t="str">
        <f t="shared" si="1"/>
        <v>#REF!</v>
      </c>
    </row>
    <row r="564">
      <c r="A564" s="25">
        <f>+0.04</f>
        <v>0.04</v>
      </c>
      <c r="B564" s="3" t="str">
        <f t="shared" si="1"/>
        <v>#REF!</v>
      </c>
    </row>
    <row r="565">
      <c r="A565" s="25">
        <f>+0.04%</f>
        <v>0.0004</v>
      </c>
      <c r="B565" s="3" t="str">
        <f t="shared" si="1"/>
        <v>#REF!</v>
      </c>
    </row>
    <row r="566">
      <c r="A566" s="26">
        <v>144789.0</v>
      </c>
      <c r="B566" s="3" t="str">
        <f t="shared" si="1"/>
        <v>#REF!</v>
      </c>
    </row>
    <row r="567">
      <c r="A567" s="26">
        <v>76712.0</v>
      </c>
      <c r="B567" s="3" t="str">
        <f t="shared" si="1"/>
        <v>#REF!</v>
      </c>
    </row>
    <row r="568">
      <c r="A568" s="27">
        <v>41894.0</v>
      </c>
      <c r="B568" s="3" t="str">
        <f t="shared" si="1"/>
        <v>#REF!</v>
      </c>
    </row>
    <row r="569">
      <c r="A569" s="28">
        <v>98.25</v>
      </c>
      <c r="B569" s="3" t="str">
        <f t="shared" si="1"/>
        <v>#REF!</v>
      </c>
    </row>
    <row r="570">
      <c r="A570" s="28">
        <v>98.8</v>
      </c>
      <c r="B570" s="3" t="str">
        <f t="shared" si="1"/>
        <v>#REF!</v>
      </c>
    </row>
    <row r="571">
      <c r="A571" s="28">
        <v>96.83</v>
      </c>
      <c r="B571" s="3" t="str">
        <f t="shared" si="1"/>
        <v>#REF!</v>
      </c>
    </row>
    <row r="572">
      <c r="A572" s="28">
        <v>97.11</v>
      </c>
      <c r="B572" s="3" t="str">
        <f t="shared" si="1"/>
        <v>#REF!</v>
      </c>
    </row>
    <row r="573">
      <c r="A573" s="21">
        <v>-0.97</v>
      </c>
      <c r="B573" s="3" t="str">
        <f t="shared" si="1"/>
        <v>#REF!</v>
      </c>
    </row>
    <row r="574">
      <c r="A574" s="22">
        <v>-0.0099</v>
      </c>
      <c r="B574" s="3" t="str">
        <f t="shared" si="1"/>
        <v>#REF!</v>
      </c>
    </row>
    <row r="575">
      <c r="A575" s="24">
        <v>103485.0</v>
      </c>
      <c r="B575" s="3" t="str">
        <f t="shared" si="1"/>
        <v>#REF!</v>
      </c>
    </row>
    <row r="576">
      <c r="A576" s="24">
        <v>43783.0</v>
      </c>
      <c r="B576" s="3" t="str">
        <f t="shared" si="1"/>
        <v>#REF!</v>
      </c>
    </row>
    <row r="577">
      <c r="A577" s="7">
        <v>41897.0</v>
      </c>
      <c r="B577" s="3" t="str">
        <f t="shared" si="1"/>
        <v>#REF!</v>
      </c>
    </row>
    <row r="578">
      <c r="A578" s="8">
        <v>96.9</v>
      </c>
      <c r="B578" s="3" t="str">
        <f t="shared" si="1"/>
        <v>#REF!</v>
      </c>
    </row>
    <row r="579">
      <c r="A579" s="8">
        <v>97.33</v>
      </c>
      <c r="B579" s="3" t="str">
        <f t="shared" si="1"/>
        <v>#REF!</v>
      </c>
    </row>
    <row r="580">
      <c r="A580" s="8">
        <v>96.21</v>
      </c>
      <c r="B580" s="3" t="str">
        <f t="shared" si="1"/>
        <v>#REF!</v>
      </c>
    </row>
    <row r="581">
      <c r="A581" s="8">
        <v>96.65</v>
      </c>
      <c r="B581" s="3" t="str">
        <f t="shared" si="1"/>
        <v>#REF!</v>
      </c>
    </row>
    <row r="582">
      <c r="A582" s="11">
        <v>-0.46</v>
      </c>
      <c r="B582" s="3" t="str">
        <f t="shared" si="1"/>
        <v>#REF!</v>
      </c>
    </row>
    <row r="583">
      <c r="A583" s="12">
        <v>-0.0047</v>
      </c>
      <c r="B583" s="3" t="str">
        <f t="shared" si="1"/>
        <v>#REF!</v>
      </c>
    </row>
    <row r="584">
      <c r="A584" s="31">
        <v>19954.0</v>
      </c>
      <c r="B584" s="3" t="str">
        <f t="shared" si="1"/>
        <v>#REF!</v>
      </c>
    </row>
    <row r="585">
      <c r="A585" s="32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41841</v>
      </c>
      <c r="C3" s="3">
        <v>107.5</v>
      </c>
      <c r="D3" s="3">
        <v>108.3</v>
      </c>
      <c r="E3" s="3">
        <v>107.14</v>
      </c>
      <c r="F3" s="3">
        <v>108.18</v>
      </c>
      <c r="G3" s="3">
        <v>0.69</v>
      </c>
      <c r="H3" s="3">
        <v>0.0064</v>
      </c>
      <c r="I3" s="15">
        <v>63273.0</v>
      </c>
      <c r="J3" s="15">
        <v>105926.0</v>
      </c>
    </row>
    <row r="4">
      <c r="A4" s="19" t="s">
        <v>4</v>
      </c>
      <c r="B4" s="5">
        <f t="shared" si="1"/>
        <v>41842</v>
      </c>
      <c r="C4" s="3">
        <v>108.17</v>
      </c>
      <c r="D4" s="3">
        <v>108.77</v>
      </c>
      <c r="E4" s="3">
        <v>107.17</v>
      </c>
      <c r="F4" s="3">
        <v>107.67</v>
      </c>
      <c r="G4" s="3">
        <v>-0.51</v>
      </c>
      <c r="H4" s="6">
        <v>-0.0047</v>
      </c>
      <c r="I4" s="15">
        <v>45187.0</v>
      </c>
      <c r="J4" s="15">
        <v>108841.0</v>
      </c>
    </row>
    <row r="5">
      <c r="A5" s="19" t="s">
        <v>5</v>
      </c>
      <c r="B5" s="5">
        <f t="shared" si="1"/>
        <v>41843</v>
      </c>
      <c r="C5" s="3">
        <v>107.27</v>
      </c>
      <c r="D5" s="3">
        <v>108.45</v>
      </c>
      <c r="E5" s="3">
        <v>107.25</v>
      </c>
      <c r="F5" s="3">
        <v>108.32</v>
      </c>
      <c r="G5" s="3">
        <v>0.65</v>
      </c>
      <c r="H5" s="3">
        <v>0.006</v>
      </c>
      <c r="I5" s="15">
        <v>48869.0</v>
      </c>
      <c r="J5" s="15">
        <v>113513.0</v>
      </c>
    </row>
    <row r="6">
      <c r="A6" s="19" t="s">
        <v>6</v>
      </c>
      <c r="B6" s="5">
        <f t="shared" si="1"/>
        <v>41844</v>
      </c>
      <c r="C6" s="3">
        <v>108.45</v>
      </c>
      <c r="D6" s="3">
        <v>108.45</v>
      </c>
      <c r="E6" s="3">
        <v>107.31</v>
      </c>
      <c r="F6" s="3">
        <v>107.58</v>
      </c>
      <c r="G6" s="3">
        <v>-0.74</v>
      </c>
      <c r="H6" s="6">
        <v>-0.0068</v>
      </c>
      <c r="I6" s="15">
        <v>36703.0</v>
      </c>
      <c r="J6" s="15">
        <v>117117.0</v>
      </c>
    </row>
    <row r="7">
      <c r="A7" s="19" t="s">
        <v>7</v>
      </c>
      <c r="B7" s="5">
        <f t="shared" si="1"/>
        <v>41845</v>
      </c>
      <c r="C7" s="3">
        <v>107.65</v>
      </c>
      <c r="D7" s="3">
        <v>108.85</v>
      </c>
      <c r="E7" s="3">
        <v>107.38</v>
      </c>
      <c r="F7" s="3">
        <v>108.77</v>
      </c>
      <c r="G7" s="3">
        <v>1.19</v>
      </c>
      <c r="H7" s="3">
        <v>0.0111</v>
      </c>
      <c r="I7" s="15">
        <v>46963.0</v>
      </c>
      <c r="J7" s="15">
        <v>119658.0</v>
      </c>
    </row>
    <row r="8">
      <c r="A8" s="19" t="s">
        <v>8</v>
      </c>
      <c r="B8" s="5">
        <f t="shared" si="1"/>
        <v>41848</v>
      </c>
      <c r="C8" s="3">
        <v>108.63</v>
      </c>
      <c r="D8" s="3">
        <v>108.75</v>
      </c>
      <c r="E8" s="3">
        <v>107.48</v>
      </c>
      <c r="F8" s="3">
        <v>107.95</v>
      </c>
      <c r="G8" s="3">
        <v>-0.82</v>
      </c>
      <c r="H8" s="6">
        <v>-0.0075</v>
      </c>
      <c r="I8" s="15">
        <v>28071.0</v>
      </c>
      <c r="J8" s="15">
        <v>120683.0</v>
      </c>
    </row>
    <row r="9">
      <c r="A9" s="19" t="s">
        <v>9</v>
      </c>
      <c r="B9" s="5">
        <f t="shared" si="1"/>
        <v>41849</v>
      </c>
      <c r="C9" s="3">
        <v>108.0</v>
      </c>
      <c r="D9" s="3">
        <v>108.35</v>
      </c>
      <c r="E9" s="3">
        <v>107.66</v>
      </c>
      <c r="F9" s="3">
        <v>108.19</v>
      </c>
      <c r="G9" s="3">
        <v>0.24</v>
      </c>
      <c r="H9" s="3">
        <v>0.0022</v>
      </c>
      <c r="I9" s="15">
        <v>41552.0</v>
      </c>
      <c r="J9" s="15">
        <v>122129.0</v>
      </c>
    </row>
    <row r="10">
      <c r="A10" s="20">
        <v>41841.0</v>
      </c>
      <c r="B10" s="5">
        <f t="shared" si="1"/>
        <v>41850</v>
      </c>
      <c r="C10" s="3">
        <v>108.1</v>
      </c>
      <c r="D10" s="3">
        <v>108.31</v>
      </c>
      <c r="E10" s="3">
        <v>106.61</v>
      </c>
      <c r="F10" s="3">
        <v>107.21</v>
      </c>
      <c r="G10" s="3">
        <v>-0.98</v>
      </c>
      <c r="H10" s="6">
        <v>-0.0091</v>
      </c>
      <c r="I10" s="15">
        <v>55065.0</v>
      </c>
      <c r="J10" s="15">
        <v>122052.0</v>
      </c>
    </row>
    <row r="11">
      <c r="A11" s="19">
        <v>107.5</v>
      </c>
      <c r="B11" s="5">
        <f t="shared" si="1"/>
        <v>41851</v>
      </c>
      <c r="C11" s="3">
        <v>106.67</v>
      </c>
      <c r="D11" s="3">
        <v>107.26</v>
      </c>
      <c r="E11" s="3">
        <v>106.2</v>
      </c>
      <c r="F11" s="3">
        <v>106.8</v>
      </c>
      <c r="G11" s="3">
        <v>-0.41</v>
      </c>
      <c r="H11" s="6">
        <v>-0.0038</v>
      </c>
      <c r="I11" s="15">
        <v>57319.0</v>
      </c>
      <c r="J11" s="15">
        <v>124494.0</v>
      </c>
    </row>
    <row r="12">
      <c r="A12" s="19">
        <v>108.3</v>
      </c>
      <c r="B12" s="5">
        <f t="shared" si="1"/>
        <v>41852</v>
      </c>
      <c r="C12" s="3">
        <v>106.43</v>
      </c>
      <c r="D12" s="3">
        <v>106.9</v>
      </c>
      <c r="E12" s="3">
        <v>105.48</v>
      </c>
      <c r="F12" s="3">
        <v>105.96</v>
      </c>
      <c r="G12" s="3">
        <v>-0.84</v>
      </c>
      <c r="H12" s="6">
        <v>-0.0079</v>
      </c>
      <c r="I12" s="15">
        <v>65434.0</v>
      </c>
      <c r="J12" s="15">
        <v>125080.0</v>
      </c>
    </row>
    <row r="13">
      <c r="A13" s="19">
        <v>107.14</v>
      </c>
      <c r="B13" s="5">
        <f t="shared" si="1"/>
        <v>41855</v>
      </c>
      <c r="C13" s="3">
        <v>105.74</v>
      </c>
      <c r="D13" s="3">
        <v>106.66</v>
      </c>
      <c r="E13" s="3">
        <v>105.72</v>
      </c>
      <c r="F13" s="3">
        <v>106.33</v>
      </c>
      <c r="G13" s="3">
        <v>0.37</v>
      </c>
      <c r="H13" s="3">
        <v>0.0034999999999999996</v>
      </c>
      <c r="I13" s="15">
        <v>67542.0</v>
      </c>
      <c r="J13" s="15">
        <v>131932.0</v>
      </c>
    </row>
    <row r="14">
      <c r="A14" s="19">
        <v>108.18</v>
      </c>
      <c r="B14" s="5">
        <f t="shared" si="1"/>
        <v>41856</v>
      </c>
      <c r="C14" s="3">
        <v>106.54</v>
      </c>
      <c r="D14" s="3">
        <v>106.56</v>
      </c>
      <c r="E14" s="3">
        <v>105.06</v>
      </c>
      <c r="F14" s="3">
        <v>105.66</v>
      </c>
      <c r="G14" s="3">
        <v>-0.67</v>
      </c>
      <c r="H14" s="6">
        <v>-0.0063</v>
      </c>
      <c r="I14" s="15">
        <v>78692.0</v>
      </c>
      <c r="J14" s="15">
        <v>140920.0</v>
      </c>
    </row>
    <row r="15">
      <c r="A15" s="25">
        <f>+0.69</f>
        <v>0.69</v>
      </c>
      <c r="B15" s="5">
        <f t="shared" si="1"/>
        <v>41857</v>
      </c>
      <c r="C15" s="3">
        <v>105.98</v>
      </c>
      <c r="D15" s="3">
        <v>106.3</v>
      </c>
      <c r="E15" s="3">
        <v>105.62</v>
      </c>
      <c r="F15" s="3">
        <v>105.72</v>
      </c>
      <c r="G15" s="3">
        <v>0.06</v>
      </c>
      <c r="H15" s="3">
        <v>6.0E-4</v>
      </c>
      <c r="I15" s="15">
        <v>91740.0</v>
      </c>
      <c r="J15" s="15">
        <v>155468.0</v>
      </c>
    </row>
    <row r="16">
      <c r="A16" s="25">
        <f>+0.64%</f>
        <v>0.0064</v>
      </c>
      <c r="B16" s="5">
        <f t="shared" si="1"/>
        <v>41858</v>
      </c>
      <c r="C16" s="3">
        <v>105.79</v>
      </c>
      <c r="D16" s="3">
        <v>106.92</v>
      </c>
      <c r="E16" s="3">
        <v>105.33</v>
      </c>
      <c r="F16" s="3">
        <v>106.53</v>
      </c>
      <c r="G16" s="3">
        <v>0.81</v>
      </c>
      <c r="H16" s="3">
        <v>0.0077</v>
      </c>
      <c r="I16" s="15">
        <v>87758.0</v>
      </c>
      <c r="J16" s="15">
        <v>177233.0</v>
      </c>
    </row>
    <row r="17">
      <c r="A17" s="26">
        <v>63273.0</v>
      </c>
      <c r="B17" s="5">
        <f t="shared" si="1"/>
        <v>41859</v>
      </c>
      <c r="C17" s="3">
        <v>106.66</v>
      </c>
      <c r="D17" s="3">
        <v>107.77</v>
      </c>
      <c r="E17" s="3">
        <v>105.73</v>
      </c>
      <c r="F17" s="3">
        <v>106.03</v>
      </c>
      <c r="G17" s="3">
        <v>-0.5</v>
      </c>
      <c r="H17" s="6">
        <v>-0.0047</v>
      </c>
      <c r="I17" s="15">
        <v>83024.0</v>
      </c>
      <c r="J17" s="15">
        <v>187084.0</v>
      </c>
    </row>
    <row r="18">
      <c r="A18" s="26">
        <v>105926.0</v>
      </c>
      <c r="B18" s="5">
        <f t="shared" si="1"/>
        <v>41862</v>
      </c>
      <c r="C18" s="3">
        <v>106.25</v>
      </c>
      <c r="D18" s="3">
        <v>106.57</v>
      </c>
      <c r="E18" s="3">
        <v>105.7</v>
      </c>
      <c r="F18" s="3">
        <v>105.93</v>
      </c>
      <c r="G18" s="3">
        <v>-0.1</v>
      </c>
      <c r="H18" s="6">
        <v>-9.0E-4</v>
      </c>
      <c r="I18" s="15">
        <v>74000.0</v>
      </c>
      <c r="J18" s="15">
        <v>204585.0</v>
      </c>
    </row>
    <row r="19">
      <c r="A19" s="27">
        <v>41842.0</v>
      </c>
      <c r="B19" s="5">
        <f t="shared" si="1"/>
        <v>41863</v>
      </c>
      <c r="C19" s="3">
        <v>105.81</v>
      </c>
      <c r="D19" s="3">
        <v>105.86</v>
      </c>
      <c r="E19" s="3">
        <v>104.15</v>
      </c>
      <c r="F19" s="3">
        <v>104.56</v>
      </c>
      <c r="G19" s="3">
        <v>-1.37</v>
      </c>
      <c r="H19" s="6">
        <v>-0.0129</v>
      </c>
      <c r="I19" s="15">
        <v>128542.0</v>
      </c>
      <c r="J19" s="15">
        <v>215680.0</v>
      </c>
    </row>
    <row r="20">
      <c r="A20" s="28">
        <v>108.17</v>
      </c>
      <c r="B20" s="5">
        <f t="shared" si="1"/>
        <v>41864</v>
      </c>
      <c r="C20" s="3">
        <v>104.52</v>
      </c>
      <c r="D20" s="3">
        <v>105.72</v>
      </c>
      <c r="E20" s="3">
        <v>103.98</v>
      </c>
      <c r="F20" s="3">
        <v>105.66</v>
      </c>
      <c r="G20" s="3">
        <v>1.1</v>
      </c>
      <c r="H20" s="3">
        <v>0.0105</v>
      </c>
      <c r="I20" s="15">
        <v>134148.0</v>
      </c>
      <c r="J20" s="15">
        <v>229342.0</v>
      </c>
    </row>
    <row r="21">
      <c r="A21" s="28">
        <v>108.77</v>
      </c>
      <c r="B21" s="5">
        <f t="shared" si="1"/>
        <v>41865</v>
      </c>
      <c r="C21" s="3">
        <v>105.46</v>
      </c>
      <c r="D21" s="3">
        <v>105.63</v>
      </c>
      <c r="E21" s="3">
        <v>102.58</v>
      </c>
      <c r="F21" s="3">
        <v>102.72</v>
      </c>
      <c r="G21" s="3">
        <v>-2.94</v>
      </c>
      <c r="H21" s="6">
        <v>-0.0278</v>
      </c>
      <c r="I21" s="15">
        <v>104617.0</v>
      </c>
      <c r="J21" s="15">
        <v>230594.0</v>
      </c>
    </row>
    <row r="22">
      <c r="A22" s="28">
        <v>107.17</v>
      </c>
      <c r="B22" s="5">
        <f t="shared" si="1"/>
        <v>41866</v>
      </c>
      <c r="C22" s="3">
        <v>102.69</v>
      </c>
      <c r="D22" s="3">
        <v>104.32</v>
      </c>
      <c r="E22" s="3">
        <v>102.69</v>
      </c>
      <c r="F22" s="3">
        <v>104.14</v>
      </c>
      <c r="G22" s="3">
        <v>1.42</v>
      </c>
      <c r="H22" s="3">
        <v>0.0138</v>
      </c>
      <c r="I22" s="15">
        <v>83681.0</v>
      </c>
      <c r="J22" s="15">
        <v>226875.0</v>
      </c>
    </row>
    <row r="23">
      <c r="A23" s="28">
        <v>107.67</v>
      </c>
      <c r="B23" s="5">
        <f t="shared" si="1"/>
        <v>41869</v>
      </c>
      <c r="C23" s="3">
        <v>103.78</v>
      </c>
      <c r="D23" s="3">
        <v>103.78</v>
      </c>
      <c r="E23" s="3">
        <v>101.87</v>
      </c>
      <c r="F23" s="3">
        <v>102.3</v>
      </c>
      <c r="G23" s="3">
        <v>-1.84</v>
      </c>
      <c r="H23" s="6">
        <v>-0.0177</v>
      </c>
      <c r="I23" s="15">
        <v>93060.0</v>
      </c>
      <c r="J23" s="15">
        <v>227230.0</v>
      </c>
    </row>
    <row r="24">
      <c r="A24" s="21">
        <v>-0.51</v>
      </c>
      <c r="B24" s="5">
        <f t="shared" si="1"/>
        <v>41870</v>
      </c>
      <c r="C24" s="3">
        <v>102.34</v>
      </c>
      <c r="D24" s="3">
        <v>102.77</v>
      </c>
      <c r="E24" s="3">
        <v>101.89</v>
      </c>
      <c r="F24" s="3">
        <v>102.3</v>
      </c>
      <c r="G24" s="3" t="s">
        <v>10</v>
      </c>
      <c r="H24" s="3" t="s">
        <v>10</v>
      </c>
      <c r="I24" s="15">
        <v>92995.0</v>
      </c>
      <c r="J24" s="15">
        <v>231136.0</v>
      </c>
    </row>
    <row r="25">
      <c r="A25" s="22">
        <v>-0.0047</v>
      </c>
      <c r="B25" s="5">
        <f t="shared" si="1"/>
        <v>41871</v>
      </c>
      <c r="C25" s="3">
        <v>102.5</v>
      </c>
      <c r="D25" s="3">
        <v>103.03</v>
      </c>
      <c r="E25" s="3">
        <v>102.21</v>
      </c>
      <c r="F25" s="3">
        <v>102.95</v>
      </c>
      <c r="G25" s="3">
        <v>0.65</v>
      </c>
      <c r="H25" s="3">
        <v>0.0064</v>
      </c>
      <c r="I25" s="15">
        <v>78094.0</v>
      </c>
      <c r="J25" s="15">
        <v>232743.0</v>
      </c>
    </row>
    <row r="26">
      <c r="A26" s="24">
        <v>45187.0</v>
      </c>
      <c r="B26" s="5">
        <f t="shared" si="1"/>
        <v>41872</v>
      </c>
      <c r="C26" s="3">
        <v>102.93</v>
      </c>
      <c r="D26" s="3">
        <v>103.5</v>
      </c>
      <c r="E26" s="3">
        <v>101.96</v>
      </c>
      <c r="F26" s="3">
        <v>103.36</v>
      </c>
      <c r="G26" s="3">
        <v>0.41</v>
      </c>
      <c r="H26" s="3">
        <v>0.004</v>
      </c>
      <c r="I26" s="15">
        <v>90574.0</v>
      </c>
      <c r="J26" s="15">
        <v>233454.0</v>
      </c>
    </row>
    <row r="27">
      <c r="A27" s="24">
        <v>108841.0</v>
      </c>
      <c r="B27" s="5">
        <f t="shared" si="1"/>
        <v>41873</v>
      </c>
      <c r="C27" s="3">
        <v>103.4</v>
      </c>
      <c r="D27" s="3">
        <v>103.58</v>
      </c>
      <c r="E27" s="3">
        <v>102.8</v>
      </c>
      <c r="F27" s="3">
        <v>103.04</v>
      </c>
      <c r="G27" s="3">
        <v>-0.32</v>
      </c>
      <c r="H27" s="6">
        <v>-0.0031</v>
      </c>
      <c r="I27" s="15">
        <v>65349.0</v>
      </c>
      <c r="J27" s="15">
        <v>237065.0</v>
      </c>
    </row>
    <row r="28">
      <c r="A28" s="23">
        <v>41843.0</v>
      </c>
      <c r="B28" s="5">
        <f t="shared" si="1"/>
        <v>41876</v>
      </c>
      <c r="C28" s="3">
        <v>102.84</v>
      </c>
      <c r="D28" s="3">
        <v>103.51</v>
      </c>
      <c r="E28" s="3">
        <v>102.48</v>
      </c>
      <c r="F28" s="3">
        <v>103.36</v>
      </c>
      <c r="G28" s="3">
        <v>0.32</v>
      </c>
      <c r="H28" s="3">
        <v>0.0031</v>
      </c>
      <c r="I28" s="15">
        <v>31552.0</v>
      </c>
      <c r="J28" s="15">
        <v>235301.0</v>
      </c>
    </row>
    <row r="29">
      <c r="A29" s="21">
        <v>107.27</v>
      </c>
      <c r="B29" s="5">
        <f t="shared" si="1"/>
        <v>41877</v>
      </c>
      <c r="C29" s="3">
        <v>103.38</v>
      </c>
      <c r="D29" s="3">
        <v>104.09</v>
      </c>
      <c r="E29" s="3">
        <v>103.13</v>
      </c>
      <c r="F29" s="3">
        <v>103.26</v>
      </c>
      <c r="G29" s="3">
        <v>-0.1</v>
      </c>
      <c r="H29" s="6">
        <v>-0.001</v>
      </c>
      <c r="I29" s="15">
        <v>78207.0</v>
      </c>
      <c r="J29" s="15">
        <v>236755.0</v>
      </c>
    </row>
    <row r="30">
      <c r="A30" s="21">
        <v>108.45</v>
      </c>
      <c r="B30" s="5">
        <f t="shared" si="1"/>
        <v>41878</v>
      </c>
      <c r="C30" s="3">
        <v>103.3</v>
      </c>
      <c r="D30" s="3">
        <v>103.79</v>
      </c>
      <c r="E30" s="3">
        <v>102.84</v>
      </c>
      <c r="F30" s="3">
        <v>103.48</v>
      </c>
      <c r="G30" s="3">
        <v>0.22</v>
      </c>
      <c r="H30" s="3">
        <v>0.0021</v>
      </c>
      <c r="I30" s="15">
        <v>77071.0</v>
      </c>
      <c r="J30" s="15">
        <v>245063.0</v>
      </c>
    </row>
    <row r="31">
      <c r="A31" s="21">
        <v>107.25</v>
      </c>
      <c r="B31" s="5">
        <f t="shared" si="1"/>
        <v>41879</v>
      </c>
      <c r="C31" s="3">
        <v>103.31</v>
      </c>
      <c r="D31" s="3">
        <v>103.94</v>
      </c>
      <c r="E31" s="3">
        <v>102.99</v>
      </c>
      <c r="F31" s="3">
        <v>103.12</v>
      </c>
      <c r="G31" s="3">
        <v>-0.36</v>
      </c>
      <c r="H31" s="6">
        <v>-0.0035</v>
      </c>
      <c r="I31" s="15">
        <v>94579.0</v>
      </c>
      <c r="J31" s="15">
        <v>249858.0</v>
      </c>
    </row>
    <row r="32">
      <c r="A32" s="21">
        <v>108.32</v>
      </c>
      <c r="B32" s="5">
        <f t="shared" si="1"/>
        <v>41880</v>
      </c>
      <c r="C32" s="3">
        <v>103.14</v>
      </c>
      <c r="D32" s="3">
        <v>103.87</v>
      </c>
      <c r="E32" s="3">
        <v>103.14</v>
      </c>
      <c r="F32" s="3">
        <v>103.77</v>
      </c>
      <c r="G32" s="3">
        <v>0.65</v>
      </c>
      <c r="H32" s="3">
        <v>0.0063</v>
      </c>
      <c r="I32" s="15">
        <v>114759.0</v>
      </c>
      <c r="J32" s="15">
        <v>259823.0</v>
      </c>
    </row>
    <row r="33">
      <c r="A33" s="25">
        <f>+0.65</f>
        <v>0.65</v>
      </c>
      <c r="B33" s="5">
        <f t="shared" si="1"/>
        <v>41883</v>
      </c>
      <c r="C33" s="3">
        <v>103.62</v>
      </c>
      <c r="D33" s="3">
        <v>103.87</v>
      </c>
      <c r="E33" s="3">
        <v>103.04</v>
      </c>
      <c r="F33" s="3">
        <v>103.29</v>
      </c>
      <c r="G33" s="3">
        <v>-0.48</v>
      </c>
      <c r="H33" s="6">
        <v>-0.0046</v>
      </c>
      <c r="I33" s="15">
        <v>49680.0</v>
      </c>
      <c r="J33" s="15">
        <v>259322.0</v>
      </c>
    </row>
    <row r="34">
      <c r="A34" s="25">
        <f>+0.6%</f>
        <v>0.006</v>
      </c>
      <c r="B34" s="5">
        <f t="shared" si="1"/>
        <v>41884</v>
      </c>
      <c r="C34" s="3">
        <v>103.14</v>
      </c>
      <c r="D34" s="3">
        <v>103.36</v>
      </c>
      <c r="E34" s="3">
        <v>100.8</v>
      </c>
      <c r="F34" s="3">
        <v>100.96</v>
      </c>
      <c r="G34" s="3">
        <v>-2.33</v>
      </c>
      <c r="H34" s="6">
        <v>-0.0226</v>
      </c>
      <c r="I34" s="15">
        <v>147038.0</v>
      </c>
      <c r="J34" s="15">
        <v>259772.0</v>
      </c>
    </row>
    <row r="35">
      <c r="A35" s="26">
        <v>48869.0</v>
      </c>
      <c r="B35" s="5">
        <f t="shared" si="1"/>
        <v>41885</v>
      </c>
      <c r="C35" s="3">
        <v>101.03</v>
      </c>
      <c r="D35" s="3">
        <v>103.66</v>
      </c>
      <c r="E35" s="3">
        <v>101.01</v>
      </c>
      <c r="F35" s="3">
        <v>103.34</v>
      </c>
      <c r="G35" s="3">
        <v>2.38</v>
      </c>
      <c r="H35" s="3">
        <v>0.0236</v>
      </c>
      <c r="I35" s="15">
        <v>135238.0</v>
      </c>
      <c r="J35" s="15">
        <v>254415.0</v>
      </c>
    </row>
    <row r="36">
      <c r="A36" s="26">
        <v>113513.0</v>
      </c>
      <c r="B36" s="5">
        <f t="shared" si="1"/>
        <v>41886</v>
      </c>
      <c r="C36" s="3">
        <v>102.95</v>
      </c>
      <c r="D36" s="3">
        <v>103.45</v>
      </c>
      <c r="E36" s="3">
        <v>102.18</v>
      </c>
      <c r="F36" s="3">
        <v>102.3</v>
      </c>
      <c r="G36" s="3">
        <v>-1.04</v>
      </c>
      <c r="H36" s="6">
        <v>-0.0101</v>
      </c>
      <c r="I36" s="15">
        <v>159671.0</v>
      </c>
      <c r="J36" s="15">
        <v>255258.0</v>
      </c>
    </row>
    <row r="37">
      <c r="A37" s="27">
        <v>41844.0</v>
      </c>
      <c r="B37" s="5">
        <f t="shared" si="1"/>
        <v>41887</v>
      </c>
      <c r="C37" s="3">
        <v>102.32</v>
      </c>
      <c r="D37" s="3">
        <v>102.84</v>
      </c>
      <c r="E37" s="3">
        <v>100.95</v>
      </c>
      <c r="F37" s="3">
        <v>101.4</v>
      </c>
      <c r="G37" s="3">
        <v>-0.9</v>
      </c>
      <c r="H37" s="6">
        <v>-0.0088</v>
      </c>
      <c r="I37" s="15">
        <v>155791.0</v>
      </c>
      <c r="J37" s="15">
        <v>261545.0</v>
      </c>
    </row>
    <row r="38">
      <c r="A38" s="28">
        <v>108.45</v>
      </c>
      <c r="B38" s="5">
        <f t="shared" si="1"/>
        <v>41890</v>
      </c>
      <c r="C38" s="3">
        <v>101.45</v>
      </c>
      <c r="D38" s="3">
        <v>101.55</v>
      </c>
      <c r="E38" s="3">
        <v>100.03</v>
      </c>
      <c r="F38" s="3">
        <v>100.86</v>
      </c>
      <c r="G38" s="3">
        <v>-0.54</v>
      </c>
      <c r="H38" s="6">
        <v>-0.0053</v>
      </c>
      <c r="I38" s="15">
        <v>160665.0</v>
      </c>
      <c r="J38" s="15">
        <v>261937.0</v>
      </c>
    </row>
    <row r="39">
      <c r="A39" s="28">
        <v>108.45</v>
      </c>
      <c r="B39" s="5">
        <f t="shared" si="1"/>
        <v>41891</v>
      </c>
      <c r="C39" s="3">
        <v>100.82</v>
      </c>
      <c r="D39" s="3">
        <v>101.25</v>
      </c>
      <c r="E39" s="3">
        <v>99.8</v>
      </c>
      <c r="F39" s="3">
        <v>99.93</v>
      </c>
      <c r="G39" s="3">
        <v>-0.93</v>
      </c>
      <c r="H39" s="6">
        <v>-0.0092</v>
      </c>
      <c r="I39" s="15">
        <v>167592.0</v>
      </c>
      <c r="J39" s="15">
        <v>279021.0</v>
      </c>
    </row>
    <row r="40">
      <c r="A40" s="28">
        <v>107.31</v>
      </c>
      <c r="B40" s="5">
        <f t="shared" si="1"/>
        <v>41892</v>
      </c>
      <c r="C40" s="3">
        <v>100.1</v>
      </c>
      <c r="D40" s="3">
        <v>100.25</v>
      </c>
      <c r="E40" s="3">
        <v>98.41</v>
      </c>
      <c r="F40" s="3">
        <v>98.78</v>
      </c>
      <c r="G40" s="3">
        <v>-1.15</v>
      </c>
      <c r="H40" s="6">
        <v>-0.0115</v>
      </c>
      <c r="I40" s="15">
        <v>215317.0</v>
      </c>
      <c r="J40" s="15">
        <v>279488.0</v>
      </c>
    </row>
    <row r="41">
      <c r="A41" s="28">
        <v>107.58</v>
      </c>
      <c r="B41" s="5">
        <f t="shared" si="1"/>
        <v>41893</v>
      </c>
      <c r="C41" s="3">
        <v>98.81</v>
      </c>
      <c r="D41" s="3">
        <v>99.25</v>
      </c>
      <c r="E41" s="3">
        <v>97.48</v>
      </c>
      <c r="F41" s="3">
        <v>98.86</v>
      </c>
      <c r="G41" s="3">
        <v>0.08</v>
      </c>
      <c r="H41" s="3">
        <v>8.0E-4</v>
      </c>
      <c r="I41" s="15">
        <v>231266.0</v>
      </c>
      <c r="J41" s="15">
        <v>289763.0</v>
      </c>
    </row>
    <row r="42">
      <c r="A42" s="21">
        <v>-0.74</v>
      </c>
      <c r="B42" s="5">
        <f t="shared" si="1"/>
        <v>41894</v>
      </c>
      <c r="C42" s="3">
        <v>98.92</v>
      </c>
      <c r="D42" s="3">
        <v>99.59</v>
      </c>
      <c r="E42" s="3">
        <v>97.67</v>
      </c>
      <c r="F42" s="3">
        <v>97.96</v>
      </c>
      <c r="G42" s="3">
        <v>-0.9</v>
      </c>
      <c r="H42" s="6">
        <v>-0.0091</v>
      </c>
      <c r="I42" s="15">
        <v>224474.0</v>
      </c>
      <c r="J42" s="15">
        <v>303032.0</v>
      </c>
    </row>
    <row r="43">
      <c r="A43" s="22">
        <v>-0.0068</v>
      </c>
      <c r="B43" s="5">
        <f t="shared" si="1"/>
        <v>41897</v>
      </c>
      <c r="C43" s="3">
        <v>97.73</v>
      </c>
      <c r="D43" s="3">
        <v>98.4</v>
      </c>
      <c r="E43" s="3">
        <v>97.02</v>
      </c>
      <c r="F43" s="3">
        <v>97.88</v>
      </c>
      <c r="G43" s="3">
        <v>-0.08</v>
      </c>
      <c r="H43" s="6">
        <v>-8.0E-4</v>
      </c>
      <c r="I43" s="15">
        <v>193491.0</v>
      </c>
      <c r="J43" s="15">
        <v>288355.0</v>
      </c>
    </row>
    <row r="44">
      <c r="A44" s="24">
        <v>36703.0</v>
      </c>
      <c r="B44" s="5">
        <f t="shared" si="1"/>
        <v>41898</v>
      </c>
      <c r="C44" s="3">
        <v>97.96</v>
      </c>
      <c r="D44" s="3">
        <v>99.45</v>
      </c>
      <c r="E44" s="3">
        <v>97.44</v>
      </c>
      <c r="F44" s="3">
        <v>99.05</v>
      </c>
      <c r="G44" s="3">
        <v>1.17</v>
      </c>
      <c r="H44" s="3">
        <v>0.012</v>
      </c>
      <c r="I44" s="15">
        <v>199768.0</v>
      </c>
      <c r="J44" s="15">
        <v>279288.0</v>
      </c>
    </row>
    <row r="45">
      <c r="A45" s="24">
        <v>117117.0</v>
      </c>
      <c r="B45" s="5">
        <f t="shared" si="1"/>
        <v>41899</v>
      </c>
      <c r="C45" s="3">
        <v>98.95</v>
      </c>
      <c r="D45" s="3">
        <v>99.61</v>
      </c>
      <c r="E45" s="3">
        <v>98.51</v>
      </c>
      <c r="F45" s="3">
        <v>98.97</v>
      </c>
      <c r="G45" s="3">
        <v>-0.08</v>
      </c>
      <c r="H45" s="6">
        <v>-8.0E-4</v>
      </c>
      <c r="I45" s="15">
        <v>190165.0</v>
      </c>
      <c r="J45" s="15">
        <v>274560.0</v>
      </c>
    </row>
    <row r="46">
      <c r="A46" s="23">
        <v>41845.0</v>
      </c>
      <c r="B46" s="5">
        <f t="shared" si="1"/>
        <v>41900</v>
      </c>
      <c r="C46" s="3">
        <v>98.69</v>
      </c>
      <c r="D46" s="3">
        <v>99.14</v>
      </c>
      <c r="E46" s="3">
        <v>97.42</v>
      </c>
      <c r="F46" s="3">
        <v>97.7</v>
      </c>
      <c r="G46" s="3">
        <v>-1.27</v>
      </c>
      <c r="H46" s="6">
        <v>-0.0128</v>
      </c>
      <c r="I46" s="15">
        <v>193584.0</v>
      </c>
      <c r="J46" s="15">
        <v>273772.0</v>
      </c>
    </row>
    <row r="47">
      <c r="A47" s="21">
        <v>107.65</v>
      </c>
      <c r="B47" s="5">
        <f t="shared" si="1"/>
        <v>41901</v>
      </c>
      <c r="C47" s="3">
        <v>97.65</v>
      </c>
      <c r="D47" s="3">
        <v>98.49</v>
      </c>
      <c r="E47" s="3">
        <v>97.18</v>
      </c>
      <c r="F47" s="3">
        <v>98.39</v>
      </c>
      <c r="G47" s="3">
        <v>0.69</v>
      </c>
      <c r="H47" s="3">
        <v>0.0070999999999999995</v>
      </c>
      <c r="I47" s="15">
        <v>158385.0</v>
      </c>
      <c r="J47" s="15">
        <v>273200.0</v>
      </c>
    </row>
    <row r="48">
      <c r="A48" s="21">
        <v>108.85</v>
      </c>
      <c r="B48" s="5">
        <f t="shared" si="1"/>
        <v>41904</v>
      </c>
      <c r="C48" s="3">
        <v>98.5</v>
      </c>
      <c r="D48" s="3">
        <v>98.5</v>
      </c>
      <c r="E48" s="3">
        <v>96.38</v>
      </c>
      <c r="F48" s="3">
        <v>96.97</v>
      </c>
      <c r="G48" s="3">
        <v>-1.42</v>
      </c>
      <c r="H48" s="6">
        <v>-0.0144</v>
      </c>
      <c r="I48" s="15">
        <v>171138.0</v>
      </c>
      <c r="J48" s="15">
        <v>262506.0</v>
      </c>
    </row>
    <row r="49">
      <c r="A49" s="21">
        <v>107.38</v>
      </c>
      <c r="B49" s="5">
        <f t="shared" si="1"/>
        <v>41905</v>
      </c>
      <c r="C49" s="3">
        <v>96.91</v>
      </c>
      <c r="D49" s="3">
        <v>97.59</v>
      </c>
      <c r="E49" s="3">
        <v>96.55</v>
      </c>
      <c r="F49" s="3">
        <v>96.85</v>
      </c>
      <c r="G49" s="3">
        <v>-0.12</v>
      </c>
      <c r="H49" s="6">
        <v>-0.0012</v>
      </c>
      <c r="I49" s="15">
        <v>192360.0</v>
      </c>
      <c r="J49" s="15">
        <v>261683.0</v>
      </c>
    </row>
    <row r="50">
      <c r="A50" s="21">
        <v>108.77</v>
      </c>
      <c r="B50" s="5">
        <f t="shared" si="1"/>
        <v>41906</v>
      </c>
      <c r="C50" s="3">
        <v>96.89</v>
      </c>
      <c r="D50" s="3">
        <v>97.33</v>
      </c>
      <c r="E50" s="3">
        <v>95.6</v>
      </c>
      <c r="F50" s="3">
        <v>96.95</v>
      </c>
      <c r="G50" s="3">
        <v>0.1</v>
      </c>
      <c r="H50" s="3">
        <v>0.001</v>
      </c>
      <c r="I50" s="15">
        <v>216742.0</v>
      </c>
      <c r="J50" s="15">
        <v>262623.0</v>
      </c>
    </row>
    <row r="51">
      <c r="A51" s="25">
        <f>+1.19</f>
        <v>1.19</v>
      </c>
      <c r="B51" s="5">
        <f t="shared" si="1"/>
        <v>41907</v>
      </c>
      <c r="C51" s="3">
        <v>97.03</v>
      </c>
      <c r="D51" s="3">
        <v>97.56</v>
      </c>
      <c r="E51" s="3">
        <v>96.22</v>
      </c>
      <c r="F51" s="3">
        <v>97.0</v>
      </c>
      <c r="G51" s="3">
        <v>0.05</v>
      </c>
      <c r="H51" s="3">
        <v>5.0E-4</v>
      </c>
      <c r="I51" s="15">
        <v>190331.0</v>
      </c>
      <c r="J51" s="15">
        <v>257395.0</v>
      </c>
    </row>
    <row r="52">
      <c r="A52" s="25">
        <f>+1.11%</f>
        <v>0.0111</v>
      </c>
      <c r="B52" s="5">
        <f t="shared" si="1"/>
        <v>41908</v>
      </c>
      <c r="C52" s="3">
        <v>97.11</v>
      </c>
      <c r="D52" s="3">
        <v>97.5</v>
      </c>
      <c r="E52" s="3">
        <v>96.46</v>
      </c>
      <c r="F52" s="3">
        <v>97.0</v>
      </c>
      <c r="G52" s="3" t="s">
        <v>10</v>
      </c>
      <c r="H52" s="3" t="s">
        <v>10</v>
      </c>
      <c r="I52" s="15">
        <v>165598.0</v>
      </c>
      <c r="J52" s="15">
        <v>260606.0</v>
      </c>
    </row>
    <row r="53">
      <c r="A53" s="26">
        <v>46963.0</v>
      </c>
      <c r="B53" s="5">
        <f t="shared" si="1"/>
        <v>41911</v>
      </c>
      <c r="C53" s="3">
        <v>96.81</v>
      </c>
      <c r="D53" s="3">
        <v>97.34</v>
      </c>
      <c r="E53" s="3">
        <v>96.27</v>
      </c>
      <c r="F53" s="3">
        <v>97.2</v>
      </c>
      <c r="G53" s="3">
        <v>0.2</v>
      </c>
      <c r="H53" s="3">
        <v>0.0021</v>
      </c>
      <c r="I53" s="15">
        <v>170225.0</v>
      </c>
      <c r="J53" s="15">
        <v>265083.0</v>
      </c>
    </row>
    <row r="54">
      <c r="A54" s="26">
        <v>119658.0</v>
      </c>
      <c r="B54" s="5">
        <f t="shared" si="1"/>
        <v>41912</v>
      </c>
      <c r="C54" s="3">
        <v>97.15</v>
      </c>
      <c r="D54" s="3">
        <v>97.8</v>
      </c>
      <c r="E54" s="3">
        <v>94.24</v>
      </c>
      <c r="F54" s="3">
        <v>94.67</v>
      </c>
      <c r="G54" s="3">
        <v>-2.53</v>
      </c>
      <c r="H54" s="6">
        <v>-0.026</v>
      </c>
      <c r="I54" s="15">
        <v>261952.0</v>
      </c>
      <c r="J54" s="15">
        <v>269753.0</v>
      </c>
    </row>
    <row r="55">
      <c r="A55" s="27">
        <v>41848.0</v>
      </c>
      <c r="B55" s="5">
        <f t="shared" si="1"/>
        <v>41913</v>
      </c>
      <c r="C55" s="3">
        <v>94.77</v>
      </c>
      <c r="D55" s="3">
        <v>96.23</v>
      </c>
      <c r="E55" s="3">
        <v>93.78</v>
      </c>
      <c r="F55" s="3">
        <v>94.16</v>
      </c>
      <c r="G55" s="3">
        <v>-0.51</v>
      </c>
      <c r="H55" s="6">
        <v>-0.0054</v>
      </c>
      <c r="I55" s="15">
        <v>247985.0</v>
      </c>
      <c r="J55" s="15">
        <v>252787.0</v>
      </c>
    </row>
    <row r="56">
      <c r="A56" s="28">
        <v>108.63</v>
      </c>
      <c r="B56" s="5">
        <f t="shared" si="1"/>
        <v>41914</v>
      </c>
      <c r="C56" s="3">
        <v>94.3</v>
      </c>
      <c r="D56" s="3">
        <v>94.37</v>
      </c>
      <c r="E56" s="3">
        <v>91.55</v>
      </c>
      <c r="F56" s="3">
        <v>93.42</v>
      </c>
      <c r="G56" s="3">
        <v>-0.74</v>
      </c>
      <c r="H56" s="6">
        <v>-0.0079</v>
      </c>
      <c r="I56" s="15">
        <v>285902.0</v>
      </c>
      <c r="J56" s="15">
        <v>249704.0</v>
      </c>
    </row>
    <row r="57">
      <c r="A57" s="28">
        <v>108.75</v>
      </c>
      <c r="B57" s="5">
        <f t="shared" si="1"/>
        <v>41915</v>
      </c>
      <c r="C57" s="3">
        <v>93.75</v>
      </c>
      <c r="D57" s="3">
        <v>94.06</v>
      </c>
      <c r="E57" s="3">
        <v>91.48</v>
      </c>
      <c r="F57" s="3">
        <v>92.31</v>
      </c>
      <c r="G57" s="3">
        <v>-1.11</v>
      </c>
      <c r="H57" s="6">
        <v>-0.0119</v>
      </c>
      <c r="I57" s="15">
        <v>239603.0</v>
      </c>
      <c r="J57" s="15">
        <v>244323.0</v>
      </c>
    </row>
    <row r="58">
      <c r="A58" s="28">
        <v>107.48</v>
      </c>
      <c r="B58" s="5">
        <f t="shared" si="1"/>
        <v>41918</v>
      </c>
      <c r="C58" s="3">
        <v>91.9</v>
      </c>
      <c r="D58" s="3">
        <v>93.21</v>
      </c>
      <c r="E58" s="3">
        <v>91.25</v>
      </c>
      <c r="F58" s="3">
        <v>92.79</v>
      </c>
      <c r="G58" s="3">
        <v>0.48</v>
      </c>
      <c r="H58" s="3">
        <v>0.0052</v>
      </c>
      <c r="I58" s="15">
        <v>203600.0</v>
      </c>
      <c r="J58" s="15">
        <v>197001.0</v>
      </c>
    </row>
    <row r="59">
      <c r="A59" s="28">
        <v>107.95</v>
      </c>
      <c r="B59" s="5">
        <f t="shared" si="1"/>
        <v>41919</v>
      </c>
      <c r="C59" s="3">
        <v>92.81</v>
      </c>
      <c r="D59" s="3">
        <v>92.99</v>
      </c>
      <c r="E59" s="3">
        <v>91.4</v>
      </c>
      <c r="F59" s="3">
        <v>92.11</v>
      </c>
      <c r="G59" s="3">
        <v>-0.68</v>
      </c>
      <c r="H59" s="6">
        <v>-0.0073</v>
      </c>
      <c r="I59" s="15">
        <v>222631.0</v>
      </c>
      <c r="J59" s="15">
        <v>174266.0</v>
      </c>
    </row>
    <row r="60">
      <c r="A60" s="21">
        <v>-0.82</v>
      </c>
      <c r="B60" s="5">
        <f t="shared" si="1"/>
        <v>41920</v>
      </c>
      <c r="C60" s="3">
        <v>91.89</v>
      </c>
      <c r="D60" s="3">
        <v>91.89</v>
      </c>
      <c r="E60" s="3">
        <v>90.57</v>
      </c>
      <c r="F60" s="3">
        <v>91.38</v>
      </c>
      <c r="G60" s="3">
        <v>-0.73</v>
      </c>
      <c r="H60" s="6">
        <v>-0.0079</v>
      </c>
      <c r="I60" s="15">
        <v>207633.0</v>
      </c>
      <c r="J60" s="15">
        <v>153821.0</v>
      </c>
    </row>
    <row r="61">
      <c r="A61" s="22">
        <v>-0.0075</v>
      </c>
      <c r="B61" s="5">
        <f t="shared" si="1"/>
        <v>41921</v>
      </c>
      <c r="C61" s="3">
        <v>91.62</v>
      </c>
      <c r="D61" s="3">
        <v>91.85</v>
      </c>
      <c r="E61" s="3">
        <v>88.42</v>
      </c>
      <c r="F61" s="3">
        <v>90.05</v>
      </c>
      <c r="G61" s="3">
        <v>-1.33</v>
      </c>
      <c r="H61" s="6">
        <v>-0.0146</v>
      </c>
      <c r="I61" s="15">
        <v>216473.0</v>
      </c>
      <c r="J61" s="15">
        <v>129564.0</v>
      </c>
    </row>
    <row r="62">
      <c r="A62" s="24">
        <v>28071.0</v>
      </c>
      <c r="B62" s="13">
        <f t="shared" si="1"/>
        <v>41922</v>
      </c>
      <c r="C62" s="3">
        <v>89.1</v>
      </c>
      <c r="D62" s="3">
        <v>90.49</v>
      </c>
      <c r="E62" s="3">
        <v>88.11</v>
      </c>
      <c r="F62" s="3">
        <v>90.21</v>
      </c>
      <c r="G62" s="3">
        <v>0.16</v>
      </c>
      <c r="H62" s="3">
        <v>0.0018</v>
      </c>
      <c r="I62" s="15">
        <v>197676.0</v>
      </c>
      <c r="J62" s="15">
        <v>114961.0</v>
      </c>
    </row>
    <row r="63">
      <c r="A63" s="24">
        <v>120683.0</v>
      </c>
      <c r="B63" s="13">
        <f t="shared" si="1"/>
        <v>41925</v>
      </c>
      <c r="C63" s="3">
        <v>89.89</v>
      </c>
      <c r="D63" s="3">
        <v>90.18</v>
      </c>
      <c r="E63" s="3">
        <v>87.74</v>
      </c>
      <c r="F63" s="3">
        <v>88.89</v>
      </c>
      <c r="G63" s="3">
        <v>-1.32</v>
      </c>
      <c r="H63" s="6">
        <v>-0.0146</v>
      </c>
      <c r="I63" s="15">
        <v>146533.0</v>
      </c>
      <c r="J63" s="15">
        <v>82548.0</v>
      </c>
    </row>
    <row r="64">
      <c r="A64" s="23">
        <v>41849.0</v>
      </c>
      <c r="B64" s="13">
        <f t="shared" si="1"/>
        <v>41926</v>
      </c>
      <c r="C64" s="3">
        <v>88.23</v>
      </c>
      <c r="D64" s="3">
        <v>88.74</v>
      </c>
      <c r="E64" s="3">
        <v>84.48</v>
      </c>
      <c r="F64" s="3">
        <v>85.04</v>
      </c>
      <c r="G64" s="3">
        <v>-3.85</v>
      </c>
      <c r="H64" s="6">
        <v>-0.0433</v>
      </c>
      <c r="I64" s="15">
        <v>141657.0</v>
      </c>
      <c r="J64" s="15">
        <v>64961.0</v>
      </c>
    </row>
    <row r="65">
      <c r="A65" s="21">
        <v>108.0</v>
      </c>
      <c r="B65" s="13">
        <f t="shared" si="1"/>
        <v>41927</v>
      </c>
      <c r="C65" s="3">
        <v>85.54</v>
      </c>
      <c r="D65" s="3">
        <v>85.62</v>
      </c>
      <c r="E65" s="3">
        <v>83.02</v>
      </c>
      <c r="F65" s="3">
        <v>83.78</v>
      </c>
      <c r="G65" s="3">
        <v>-1.26</v>
      </c>
      <c r="H65" s="6">
        <v>-0.0148</v>
      </c>
      <c r="I65" s="15">
        <v>86478.0</v>
      </c>
      <c r="J65" s="15">
        <v>39629.0</v>
      </c>
    </row>
    <row r="66">
      <c r="A66" s="21">
        <v>108.35</v>
      </c>
      <c r="B66" s="13">
        <f t="shared" si="1"/>
        <v>41928</v>
      </c>
      <c r="C66" s="3">
        <v>83.45</v>
      </c>
      <c r="D66" s="3">
        <v>85.0</v>
      </c>
      <c r="E66" s="3">
        <v>82.6</v>
      </c>
      <c r="F66" s="3">
        <v>84.47</v>
      </c>
      <c r="G66" s="3">
        <v>0.69</v>
      </c>
      <c r="H66" s="3">
        <v>0.008199999999999999</v>
      </c>
      <c r="I66" s="15">
        <v>14938.0</v>
      </c>
      <c r="J66" s="3"/>
    </row>
    <row r="67">
      <c r="A67" s="21">
        <v>107.66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108.19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+0.24</f>
        <v>0.24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+0.22%</f>
        <v>0.0022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41552.0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122129.0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41850.0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108.1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108.31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106.61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107.21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-0.98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-0.0091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55065.0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122052.0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41851.0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106.67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107.26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106.2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106.8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-0.41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-0.0038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57319.0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124494.0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41852.0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106.43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106.9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105.48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105.96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-0.84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-0.0079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65434.0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125080.0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41855.0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105.74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106.66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105.72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106.33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+0.37</f>
        <v>0.37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+0.35%</f>
        <v>0.0035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67542.0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131932.0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41856.0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106.54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106.56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105.06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105.66</v>
      </c>
      <c r="B113" s="3" t="str">
        <f t="shared" si="1"/>
        <v/>
      </c>
    </row>
    <row r="114">
      <c r="A114" s="21">
        <v>-0.67</v>
      </c>
      <c r="B114" s="3" t="str">
        <f t="shared" si="1"/>
        <v>#REF!</v>
      </c>
    </row>
    <row r="115">
      <c r="A115" s="22">
        <v>-0.0063</v>
      </c>
      <c r="B115" s="3" t="str">
        <f t="shared" si="1"/>
        <v>#REF!</v>
      </c>
    </row>
    <row r="116">
      <c r="A116" s="24">
        <v>78692.0</v>
      </c>
      <c r="B116" s="3" t="str">
        <f t="shared" si="1"/>
        <v>#REF!</v>
      </c>
    </row>
    <row r="117">
      <c r="A117" s="24">
        <v>140920.0</v>
      </c>
      <c r="B117" s="3" t="str">
        <f t="shared" si="1"/>
        <v>#REF!</v>
      </c>
    </row>
    <row r="118">
      <c r="A118" s="23">
        <v>41857.0</v>
      </c>
      <c r="B118" s="3" t="str">
        <f t="shared" si="1"/>
        <v>#REF!</v>
      </c>
    </row>
    <row r="119">
      <c r="A119" s="21">
        <v>105.98</v>
      </c>
      <c r="B119" s="3" t="str">
        <f t="shared" si="1"/>
        <v>#REF!</v>
      </c>
    </row>
    <row r="120">
      <c r="A120" s="21">
        <v>106.3</v>
      </c>
      <c r="B120" s="3" t="str">
        <f t="shared" si="1"/>
        <v>#REF!</v>
      </c>
    </row>
    <row r="121">
      <c r="A121" s="21">
        <v>105.62</v>
      </c>
      <c r="B121" s="3" t="str">
        <f t="shared" si="1"/>
        <v>#REF!</v>
      </c>
    </row>
    <row r="122">
      <c r="A122" s="21">
        <v>105.72</v>
      </c>
      <c r="B122" s="3" t="str">
        <f t="shared" si="1"/>
        <v>#REF!</v>
      </c>
    </row>
    <row r="123">
      <c r="A123" s="25">
        <f>+0.06</f>
        <v>0.06</v>
      </c>
      <c r="B123" s="3" t="str">
        <f t="shared" si="1"/>
        <v>#REF!</v>
      </c>
    </row>
    <row r="124">
      <c r="A124" s="25">
        <f>+0.06%</f>
        <v>0.0006</v>
      </c>
      <c r="B124" s="3" t="str">
        <f t="shared" si="1"/>
        <v>#REF!</v>
      </c>
    </row>
    <row r="125">
      <c r="A125" s="26">
        <v>91740.0</v>
      </c>
      <c r="B125" s="3" t="str">
        <f t="shared" si="1"/>
        <v>#REF!</v>
      </c>
    </row>
    <row r="126">
      <c r="A126" s="26">
        <v>155468.0</v>
      </c>
      <c r="B126" s="3" t="str">
        <f t="shared" si="1"/>
        <v>#REF!</v>
      </c>
    </row>
    <row r="127">
      <c r="A127" s="27">
        <v>41858.0</v>
      </c>
      <c r="B127" s="3" t="str">
        <f t="shared" si="1"/>
        <v>#REF!</v>
      </c>
    </row>
    <row r="128">
      <c r="A128" s="28">
        <v>105.79</v>
      </c>
      <c r="B128" s="3" t="str">
        <f t="shared" si="1"/>
        <v>#REF!</v>
      </c>
    </row>
    <row r="129">
      <c r="A129" s="28">
        <v>106.92</v>
      </c>
      <c r="B129" s="3" t="str">
        <f t="shared" si="1"/>
        <v>#REF!</v>
      </c>
    </row>
    <row r="130">
      <c r="A130" s="28">
        <v>105.33</v>
      </c>
      <c r="B130" s="3" t="str">
        <f t="shared" si="1"/>
        <v>#REF!</v>
      </c>
    </row>
    <row r="131">
      <c r="A131" s="28">
        <v>106.53</v>
      </c>
      <c r="B131" s="3" t="str">
        <f t="shared" si="1"/>
        <v>#REF!</v>
      </c>
    </row>
    <row r="132">
      <c r="A132" s="25">
        <f>+0.81</f>
        <v>0.81</v>
      </c>
      <c r="B132" s="3" t="str">
        <f t="shared" si="1"/>
        <v>#REF!</v>
      </c>
    </row>
    <row r="133">
      <c r="A133" s="25">
        <f>+0.77%</f>
        <v>0.0077</v>
      </c>
      <c r="B133" s="3" t="str">
        <f t="shared" si="1"/>
        <v>#REF!</v>
      </c>
    </row>
    <row r="134">
      <c r="A134" s="26">
        <v>87758.0</v>
      </c>
      <c r="B134" s="3" t="str">
        <f t="shared" si="1"/>
        <v>#REF!</v>
      </c>
    </row>
    <row r="135">
      <c r="A135" s="26">
        <v>177233.0</v>
      </c>
      <c r="B135" s="3" t="str">
        <f t="shared" si="1"/>
        <v>#REF!</v>
      </c>
    </row>
    <row r="136">
      <c r="A136" s="27">
        <v>41859.0</v>
      </c>
      <c r="B136" s="3" t="str">
        <f t="shared" si="1"/>
        <v>#REF!</v>
      </c>
    </row>
    <row r="137">
      <c r="A137" s="28">
        <v>106.66</v>
      </c>
      <c r="B137" s="3" t="str">
        <f t="shared" si="1"/>
        <v>#REF!</v>
      </c>
    </row>
    <row r="138">
      <c r="A138" s="28">
        <v>107.77</v>
      </c>
      <c r="B138" s="3" t="str">
        <f t="shared" si="1"/>
        <v>#REF!</v>
      </c>
    </row>
    <row r="139">
      <c r="A139" s="28">
        <v>105.73</v>
      </c>
      <c r="B139" s="3" t="str">
        <f t="shared" si="1"/>
        <v>#REF!</v>
      </c>
    </row>
    <row r="140">
      <c r="A140" s="28">
        <v>106.03</v>
      </c>
      <c r="B140" s="3" t="str">
        <f t="shared" si="1"/>
        <v>#REF!</v>
      </c>
    </row>
    <row r="141">
      <c r="A141" s="21">
        <v>-0.5</v>
      </c>
      <c r="B141" s="3" t="str">
        <f t="shared" si="1"/>
        <v>#REF!</v>
      </c>
    </row>
    <row r="142">
      <c r="A142" s="22">
        <v>-0.0047</v>
      </c>
      <c r="B142" s="3" t="str">
        <f t="shared" si="1"/>
        <v>#REF!</v>
      </c>
    </row>
    <row r="143">
      <c r="A143" s="24">
        <v>83024.0</v>
      </c>
      <c r="B143" s="3" t="str">
        <f t="shared" si="1"/>
        <v>#REF!</v>
      </c>
    </row>
    <row r="144">
      <c r="A144" s="24">
        <v>187084.0</v>
      </c>
      <c r="B144" s="3" t="str">
        <f t="shared" si="1"/>
        <v>#REF!</v>
      </c>
    </row>
    <row r="145">
      <c r="A145" s="23">
        <v>41862.0</v>
      </c>
      <c r="B145" s="3" t="str">
        <f t="shared" si="1"/>
        <v>#REF!</v>
      </c>
    </row>
    <row r="146">
      <c r="A146" s="21">
        <v>106.25</v>
      </c>
      <c r="B146" s="3" t="str">
        <f t="shared" si="1"/>
        <v>#REF!</v>
      </c>
    </row>
    <row r="147">
      <c r="A147" s="21">
        <v>106.57</v>
      </c>
      <c r="B147" s="3" t="str">
        <f t="shared" si="1"/>
        <v>#REF!</v>
      </c>
    </row>
    <row r="148">
      <c r="A148" s="21">
        <v>105.7</v>
      </c>
      <c r="B148" s="3" t="str">
        <f t="shared" si="1"/>
        <v>#REF!</v>
      </c>
    </row>
    <row r="149">
      <c r="A149" s="21">
        <v>105.93</v>
      </c>
      <c r="B149" s="3" t="str">
        <f t="shared" si="1"/>
        <v>#REF!</v>
      </c>
    </row>
    <row r="150">
      <c r="A150" s="21">
        <v>-0.1</v>
      </c>
      <c r="B150" s="3" t="str">
        <f t="shared" si="1"/>
        <v>#REF!</v>
      </c>
    </row>
    <row r="151">
      <c r="A151" s="22">
        <v>-9.0E-4</v>
      </c>
      <c r="B151" s="3" t="str">
        <f t="shared" si="1"/>
        <v>#REF!</v>
      </c>
    </row>
    <row r="152">
      <c r="A152" s="24">
        <v>74000.0</v>
      </c>
      <c r="B152" s="3" t="str">
        <f t="shared" si="1"/>
        <v>#REF!</v>
      </c>
    </row>
    <row r="153">
      <c r="A153" s="24">
        <v>204585.0</v>
      </c>
      <c r="B153" s="3" t="str">
        <f t="shared" si="1"/>
        <v>#REF!</v>
      </c>
    </row>
    <row r="154">
      <c r="A154" s="23">
        <v>41863.0</v>
      </c>
      <c r="B154" s="3" t="str">
        <f t="shared" si="1"/>
        <v>#REF!</v>
      </c>
    </row>
    <row r="155">
      <c r="A155" s="21">
        <v>105.81</v>
      </c>
      <c r="B155" s="3" t="str">
        <f t="shared" si="1"/>
        <v>#REF!</v>
      </c>
    </row>
    <row r="156">
      <c r="A156" s="21">
        <v>105.86</v>
      </c>
      <c r="B156" s="3" t="str">
        <f t="shared" si="1"/>
        <v>#REF!</v>
      </c>
    </row>
    <row r="157">
      <c r="A157" s="21">
        <v>104.15</v>
      </c>
      <c r="B157" s="3" t="str">
        <f t="shared" si="1"/>
        <v>#REF!</v>
      </c>
    </row>
    <row r="158">
      <c r="A158" s="21">
        <v>104.56</v>
      </c>
      <c r="B158" s="3" t="str">
        <f t="shared" si="1"/>
        <v>#REF!</v>
      </c>
    </row>
    <row r="159">
      <c r="A159" s="21">
        <v>-1.37</v>
      </c>
      <c r="B159" s="3" t="str">
        <f t="shared" si="1"/>
        <v>#REF!</v>
      </c>
    </row>
    <row r="160">
      <c r="A160" s="22">
        <v>-0.0129</v>
      </c>
      <c r="B160" s="3" t="str">
        <f t="shared" si="1"/>
        <v>#REF!</v>
      </c>
    </row>
    <row r="161">
      <c r="A161" s="24">
        <v>128542.0</v>
      </c>
      <c r="B161" s="3" t="str">
        <f t="shared" si="1"/>
        <v>#REF!</v>
      </c>
    </row>
    <row r="162">
      <c r="A162" s="24">
        <v>215680.0</v>
      </c>
      <c r="B162" s="3" t="str">
        <f t="shared" si="1"/>
        <v>#REF!</v>
      </c>
    </row>
    <row r="163">
      <c r="A163" s="23">
        <v>41864.0</v>
      </c>
      <c r="B163" s="3" t="str">
        <f t="shared" si="1"/>
        <v>#REF!</v>
      </c>
    </row>
    <row r="164">
      <c r="A164" s="21">
        <v>104.52</v>
      </c>
      <c r="B164" s="3" t="str">
        <f t="shared" si="1"/>
        <v>#REF!</v>
      </c>
    </row>
    <row r="165">
      <c r="A165" s="21">
        <v>105.72</v>
      </c>
      <c r="B165" s="3" t="str">
        <f t="shared" si="1"/>
        <v>#REF!</v>
      </c>
    </row>
    <row r="166">
      <c r="A166" s="21">
        <v>103.98</v>
      </c>
      <c r="B166" s="3" t="str">
        <f t="shared" si="1"/>
        <v>#REF!</v>
      </c>
    </row>
    <row r="167">
      <c r="A167" s="21">
        <v>105.66</v>
      </c>
      <c r="B167" s="3" t="str">
        <f t="shared" si="1"/>
        <v>#REF!</v>
      </c>
    </row>
    <row r="168">
      <c r="A168" s="25">
        <f>+1.1</f>
        <v>1.1</v>
      </c>
      <c r="B168" s="3" t="str">
        <f t="shared" si="1"/>
        <v>#REF!</v>
      </c>
    </row>
    <row r="169">
      <c r="A169" s="25">
        <f>+1.05%</f>
        <v>0.0105</v>
      </c>
      <c r="B169" s="3" t="str">
        <f t="shared" si="1"/>
        <v>#REF!</v>
      </c>
    </row>
    <row r="170">
      <c r="A170" s="26">
        <v>134148.0</v>
      </c>
      <c r="B170" s="3" t="str">
        <f t="shared" si="1"/>
        <v>#REF!</v>
      </c>
    </row>
    <row r="171">
      <c r="A171" s="26">
        <v>229342.0</v>
      </c>
      <c r="B171" s="3" t="str">
        <f t="shared" si="1"/>
        <v>#REF!</v>
      </c>
    </row>
    <row r="172">
      <c r="A172" s="27">
        <v>41865.0</v>
      </c>
      <c r="B172" s="3" t="str">
        <f t="shared" si="1"/>
        <v>#REF!</v>
      </c>
    </row>
    <row r="173">
      <c r="A173" s="28">
        <v>105.46</v>
      </c>
      <c r="B173" s="3" t="str">
        <f t="shared" si="1"/>
        <v>#REF!</v>
      </c>
    </row>
    <row r="174">
      <c r="A174" s="28">
        <v>105.63</v>
      </c>
      <c r="B174" s="3" t="str">
        <f t="shared" si="1"/>
        <v>#REF!</v>
      </c>
    </row>
    <row r="175">
      <c r="A175" s="28">
        <v>102.58</v>
      </c>
      <c r="B175" s="3" t="str">
        <f t="shared" si="1"/>
        <v>#REF!</v>
      </c>
    </row>
    <row r="176">
      <c r="A176" s="28">
        <v>102.72</v>
      </c>
      <c r="B176" s="3" t="str">
        <f t="shared" si="1"/>
        <v>#REF!</v>
      </c>
    </row>
    <row r="177">
      <c r="A177" s="21">
        <v>-2.94</v>
      </c>
      <c r="B177" s="3" t="str">
        <f t="shared" si="1"/>
        <v>#REF!</v>
      </c>
    </row>
    <row r="178">
      <c r="A178" s="22">
        <v>-0.0278</v>
      </c>
      <c r="B178" s="3" t="str">
        <f t="shared" si="1"/>
        <v>#REF!</v>
      </c>
    </row>
    <row r="179">
      <c r="A179" s="24">
        <v>104617.0</v>
      </c>
      <c r="B179" s="3" t="str">
        <f t="shared" si="1"/>
        <v>#REF!</v>
      </c>
    </row>
    <row r="180">
      <c r="A180" s="24">
        <v>230594.0</v>
      </c>
      <c r="B180" s="3" t="str">
        <f t="shared" si="1"/>
        <v>#REF!</v>
      </c>
    </row>
    <row r="181">
      <c r="A181" s="23">
        <v>41866.0</v>
      </c>
      <c r="B181" s="3" t="str">
        <f t="shared" si="1"/>
        <v>#REF!</v>
      </c>
    </row>
    <row r="182">
      <c r="A182" s="21">
        <v>102.69</v>
      </c>
      <c r="B182" s="3" t="str">
        <f t="shared" si="1"/>
        <v>#REF!</v>
      </c>
    </row>
    <row r="183">
      <c r="A183" s="21">
        <v>104.32</v>
      </c>
      <c r="B183" s="3" t="str">
        <f t="shared" si="1"/>
        <v>#REF!</v>
      </c>
    </row>
    <row r="184">
      <c r="A184" s="21">
        <v>102.69</v>
      </c>
      <c r="B184" s="3" t="str">
        <f t="shared" si="1"/>
        <v>#REF!</v>
      </c>
    </row>
    <row r="185">
      <c r="A185" s="21">
        <v>104.14</v>
      </c>
      <c r="B185" s="3" t="str">
        <f t="shared" si="1"/>
        <v>#REF!</v>
      </c>
    </row>
    <row r="186">
      <c r="A186" s="25">
        <f>+1.42</f>
        <v>1.42</v>
      </c>
      <c r="B186" s="3" t="str">
        <f t="shared" si="1"/>
        <v>#REF!</v>
      </c>
    </row>
    <row r="187">
      <c r="A187" s="25">
        <f>+1.38%</f>
        <v>0.0138</v>
      </c>
      <c r="B187" s="3" t="str">
        <f t="shared" si="1"/>
        <v>#REF!</v>
      </c>
    </row>
    <row r="188">
      <c r="A188" s="26">
        <v>83681.0</v>
      </c>
      <c r="B188" s="3" t="str">
        <f t="shared" si="1"/>
        <v>#REF!</v>
      </c>
    </row>
    <row r="189">
      <c r="A189" s="26">
        <v>226875.0</v>
      </c>
      <c r="B189" s="3" t="str">
        <f t="shared" si="1"/>
        <v>#REF!</v>
      </c>
    </row>
    <row r="190">
      <c r="A190" s="27">
        <v>41869.0</v>
      </c>
      <c r="B190" s="3" t="str">
        <f t="shared" si="1"/>
        <v>#REF!</v>
      </c>
    </row>
    <row r="191">
      <c r="A191" s="28">
        <v>103.78</v>
      </c>
      <c r="B191" s="3" t="str">
        <f t="shared" si="1"/>
        <v>#REF!</v>
      </c>
    </row>
    <row r="192">
      <c r="A192" s="28">
        <v>103.78</v>
      </c>
      <c r="B192" s="3" t="str">
        <f t="shared" si="1"/>
        <v>#REF!</v>
      </c>
    </row>
    <row r="193">
      <c r="A193" s="28">
        <v>101.87</v>
      </c>
      <c r="B193" s="3" t="str">
        <f t="shared" si="1"/>
        <v>#REF!</v>
      </c>
    </row>
    <row r="194">
      <c r="A194" s="28">
        <v>102.3</v>
      </c>
      <c r="B194" s="3" t="str">
        <f t="shared" si="1"/>
        <v>#REF!</v>
      </c>
    </row>
    <row r="195">
      <c r="A195" s="21">
        <v>-1.84</v>
      </c>
      <c r="B195" s="3" t="str">
        <f t="shared" si="1"/>
        <v>#REF!</v>
      </c>
    </row>
    <row r="196">
      <c r="A196" s="22">
        <v>-0.0177</v>
      </c>
      <c r="B196" s="3" t="str">
        <f t="shared" si="1"/>
        <v>#REF!</v>
      </c>
    </row>
    <row r="197">
      <c r="A197" s="24">
        <v>93060.0</v>
      </c>
      <c r="B197" s="3" t="str">
        <f t="shared" si="1"/>
        <v>#REF!</v>
      </c>
    </row>
    <row r="198">
      <c r="A198" s="24">
        <v>227230.0</v>
      </c>
      <c r="B198" s="3" t="str">
        <f t="shared" si="1"/>
        <v>#REF!</v>
      </c>
    </row>
    <row r="199">
      <c r="A199" s="23">
        <v>41870.0</v>
      </c>
      <c r="B199" s="3" t="str">
        <f t="shared" si="1"/>
        <v>#REF!</v>
      </c>
    </row>
    <row r="200">
      <c r="A200" s="21">
        <v>102.34</v>
      </c>
      <c r="B200" s="3" t="str">
        <f t="shared" si="1"/>
        <v>#REF!</v>
      </c>
    </row>
    <row r="201">
      <c r="A201" s="21">
        <v>102.77</v>
      </c>
      <c r="B201" s="3" t="str">
        <f t="shared" si="1"/>
        <v>#REF!</v>
      </c>
    </row>
    <row r="202">
      <c r="A202" s="21">
        <v>101.89</v>
      </c>
      <c r="B202" s="3" t="str">
        <f t="shared" si="1"/>
        <v>#REF!</v>
      </c>
    </row>
    <row r="203">
      <c r="A203" s="21">
        <v>102.3</v>
      </c>
      <c r="B203" s="3" t="str">
        <f t="shared" si="1"/>
        <v>#REF!</v>
      </c>
    </row>
    <row r="204">
      <c r="A204" s="34" t="s">
        <v>10</v>
      </c>
      <c r="B204" s="3" t="str">
        <f t="shared" si="1"/>
        <v>#REF!</v>
      </c>
    </row>
    <row r="205">
      <c r="A205" s="34" t="s">
        <v>10</v>
      </c>
      <c r="B205" s="3" t="str">
        <f t="shared" si="1"/>
        <v>#REF!</v>
      </c>
    </row>
    <row r="206">
      <c r="A206" s="35">
        <v>92995.0</v>
      </c>
      <c r="B206" s="3" t="str">
        <f t="shared" si="1"/>
        <v>#REF!</v>
      </c>
    </row>
    <row r="207">
      <c r="A207" s="35">
        <v>231136.0</v>
      </c>
      <c r="B207" s="3" t="str">
        <f t="shared" si="1"/>
        <v>#REF!</v>
      </c>
    </row>
    <row r="208">
      <c r="A208" s="36">
        <v>41871.0</v>
      </c>
      <c r="B208" s="3" t="str">
        <f t="shared" si="1"/>
        <v>#REF!</v>
      </c>
    </row>
    <row r="209">
      <c r="A209" s="34">
        <v>102.5</v>
      </c>
      <c r="B209" s="3" t="str">
        <f t="shared" si="1"/>
        <v>#REF!</v>
      </c>
    </row>
    <row r="210">
      <c r="A210" s="34">
        <v>103.03</v>
      </c>
      <c r="B210" s="3" t="str">
        <f t="shared" si="1"/>
        <v>#REF!</v>
      </c>
    </row>
    <row r="211">
      <c r="A211" s="34">
        <v>102.21</v>
      </c>
      <c r="B211" s="3" t="str">
        <f t="shared" si="1"/>
        <v>#REF!</v>
      </c>
    </row>
    <row r="212">
      <c r="A212" s="34">
        <v>102.95</v>
      </c>
      <c r="B212" s="3" t="str">
        <f t="shared" si="1"/>
        <v>#REF!</v>
      </c>
    </row>
    <row r="213">
      <c r="A213" s="25">
        <f>+0.65</f>
        <v>0.65</v>
      </c>
      <c r="B213" s="3" t="str">
        <f t="shared" si="1"/>
        <v>#REF!</v>
      </c>
    </row>
    <row r="214">
      <c r="A214" s="25">
        <f>+0.64%</f>
        <v>0.0064</v>
      </c>
      <c r="B214" s="3" t="str">
        <f t="shared" si="1"/>
        <v>#REF!</v>
      </c>
    </row>
    <row r="215">
      <c r="A215" s="26">
        <v>78094.0</v>
      </c>
      <c r="B215" s="3" t="str">
        <f t="shared" si="1"/>
        <v>#REF!</v>
      </c>
    </row>
    <row r="216">
      <c r="A216" s="26">
        <v>232743.0</v>
      </c>
      <c r="B216" s="3" t="str">
        <f t="shared" si="1"/>
        <v>#REF!</v>
      </c>
    </row>
    <row r="217">
      <c r="A217" s="27">
        <v>41872.0</v>
      </c>
      <c r="B217" s="3" t="str">
        <f t="shared" si="1"/>
        <v>#REF!</v>
      </c>
    </row>
    <row r="218">
      <c r="A218" s="28">
        <v>102.93</v>
      </c>
      <c r="B218" s="3" t="str">
        <f t="shared" si="1"/>
        <v>#REF!</v>
      </c>
    </row>
    <row r="219">
      <c r="A219" s="28">
        <v>103.5</v>
      </c>
      <c r="B219" s="3" t="str">
        <f t="shared" si="1"/>
        <v>#REF!</v>
      </c>
    </row>
    <row r="220">
      <c r="A220" s="28">
        <v>101.96</v>
      </c>
      <c r="B220" s="3" t="str">
        <f t="shared" si="1"/>
        <v>#REF!</v>
      </c>
    </row>
    <row r="221">
      <c r="A221" s="28">
        <v>103.36</v>
      </c>
      <c r="B221" s="3" t="str">
        <f t="shared" si="1"/>
        <v>#REF!</v>
      </c>
    </row>
    <row r="222">
      <c r="A222" s="25">
        <f>+0.41</f>
        <v>0.41</v>
      </c>
      <c r="B222" s="3" t="str">
        <f t="shared" si="1"/>
        <v>#REF!</v>
      </c>
    </row>
    <row r="223">
      <c r="A223" s="25">
        <f>+0.4%</f>
        <v>0.004</v>
      </c>
      <c r="B223" s="3" t="str">
        <f t="shared" si="1"/>
        <v>#REF!</v>
      </c>
    </row>
    <row r="224">
      <c r="A224" s="26">
        <v>90574.0</v>
      </c>
      <c r="B224" s="3" t="str">
        <f t="shared" si="1"/>
        <v>#REF!</v>
      </c>
    </row>
    <row r="225">
      <c r="A225" s="26">
        <v>233454.0</v>
      </c>
      <c r="B225" s="3" t="str">
        <f t="shared" si="1"/>
        <v>#REF!</v>
      </c>
    </row>
    <row r="226">
      <c r="A226" s="27">
        <v>41873.0</v>
      </c>
      <c r="B226" s="3" t="str">
        <f t="shared" si="1"/>
        <v>#REF!</v>
      </c>
    </row>
    <row r="227">
      <c r="A227" s="28">
        <v>103.4</v>
      </c>
      <c r="B227" s="3" t="str">
        <f t="shared" si="1"/>
        <v>#REF!</v>
      </c>
    </row>
    <row r="228">
      <c r="A228" s="28">
        <v>103.58</v>
      </c>
      <c r="B228" s="3" t="str">
        <f t="shared" si="1"/>
        <v>#REF!</v>
      </c>
    </row>
    <row r="229">
      <c r="A229" s="28">
        <v>102.8</v>
      </c>
      <c r="B229" s="3" t="str">
        <f t="shared" si="1"/>
        <v>#REF!</v>
      </c>
    </row>
    <row r="230">
      <c r="A230" s="28">
        <v>103.04</v>
      </c>
      <c r="B230" s="3" t="str">
        <f t="shared" si="1"/>
        <v>#REF!</v>
      </c>
    </row>
    <row r="231">
      <c r="A231" s="21">
        <v>-0.32</v>
      </c>
      <c r="B231" s="3" t="str">
        <f t="shared" si="1"/>
        <v>#REF!</v>
      </c>
    </row>
    <row r="232">
      <c r="A232" s="22">
        <v>-0.0031</v>
      </c>
      <c r="B232" s="3" t="str">
        <f t="shared" si="1"/>
        <v>#REF!</v>
      </c>
    </row>
    <row r="233">
      <c r="A233" s="24">
        <v>65349.0</v>
      </c>
      <c r="B233" s="3" t="str">
        <f t="shared" si="1"/>
        <v>#REF!</v>
      </c>
    </row>
    <row r="234">
      <c r="A234" s="24">
        <v>237065.0</v>
      </c>
      <c r="B234" s="3" t="str">
        <f t="shared" si="1"/>
        <v>#REF!</v>
      </c>
    </row>
    <row r="235">
      <c r="A235" s="23">
        <v>41876.0</v>
      </c>
      <c r="B235" s="3" t="str">
        <f t="shared" si="1"/>
        <v>#REF!</v>
      </c>
    </row>
    <row r="236">
      <c r="A236" s="21">
        <v>102.84</v>
      </c>
      <c r="B236" s="3" t="str">
        <f t="shared" si="1"/>
        <v>#REF!</v>
      </c>
    </row>
    <row r="237">
      <c r="A237" s="21">
        <v>103.51</v>
      </c>
      <c r="B237" s="3" t="str">
        <f t="shared" si="1"/>
        <v>#REF!</v>
      </c>
    </row>
    <row r="238">
      <c r="A238" s="21">
        <v>102.48</v>
      </c>
      <c r="B238" s="3" t="str">
        <f t="shared" si="1"/>
        <v>#REF!</v>
      </c>
    </row>
    <row r="239">
      <c r="A239" s="21">
        <v>103.36</v>
      </c>
      <c r="B239" s="3" t="str">
        <f t="shared" si="1"/>
        <v>#REF!</v>
      </c>
    </row>
    <row r="240">
      <c r="A240" s="25">
        <f>+0.32</f>
        <v>0.32</v>
      </c>
      <c r="B240" s="3" t="str">
        <f t="shared" si="1"/>
        <v>#REF!</v>
      </c>
    </row>
    <row r="241">
      <c r="A241" s="25">
        <f>+0.31%</f>
        <v>0.0031</v>
      </c>
      <c r="B241" s="3" t="str">
        <f t="shared" si="1"/>
        <v>#REF!</v>
      </c>
    </row>
    <row r="242">
      <c r="A242" s="26">
        <v>31552.0</v>
      </c>
      <c r="B242" s="3" t="str">
        <f t="shared" si="1"/>
        <v>#REF!</v>
      </c>
    </row>
    <row r="243">
      <c r="A243" s="26">
        <v>235301.0</v>
      </c>
      <c r="B243" s="3" t="str">
        <f t="shared" si="1"/>
        <v>#REF!</v>
      </c>
    </row>
    <row r="244">
      <c r="A244" s="27">
        <v>41877.0</v>
      </c>
      <c r="B244" s="3" t="str">
        <f t="shared" si="1"/>
        <v>#REF!</v>
      </c>
    </row>
    <row r="245">
      <c r="A245" s="28">
        <v>103.38</v>
      </c>
      <c r="B245" s="3" t="str">
        <f t="shared" si="1"/>
        <v>#REF!</v>
      </c>
    </row>
    <row r="246">
      <c r="A246" s="28">
        <v>104.09</v>
      </c>
      <c r="B246" s="3" t="str">
        <f t="shared" si="1"/>
        <v>#REF!</v>
      </c>
    </row>
    <row r="247">
      <c r="A247" s="28">
        <v>103.13</v>
      </c>
      <c r="B247" s="3" t="str">
        <f t="shared" si="1"/>
        <v>#REF!</v>
      </c>
    </row>
    <row r="248">
      <c r="A248" s="28">
        <v>103.26</v>
      </c>
      <c r="B248" s="3" t="str">
        <f t="shared" si="1"/>
        <v>#REF!</v>
      </c>
    </row>
    <row r="249">
      <c r="A249" s="21">
        <v>-0.1</v>
      </c>
      <c r="B249" s="3" t="str">
        <f t="shared" si="1"/>
        <v>#REF!</v>
      </c>
    </row>
    <row r="250">
      <c r="A250" s="22">
        <v>-0.001</v>
      </c>
      <c r="B250" s="3" t="str">
        <f t="shared" si="1"/>
        <v>#REF!</v>
      </c>
    </row>
    <row r="251">
      <c r="A251" s="24">
        <v>78207.0</v>
      </c>
      <c r="B251" s="3" t="str">
        <f t="shared" si="1"/>
        <v>#REF!</v>
      </c>
    </row>
    <row r="252">
      <c r="A252" s="24">
        <v>236755.0</v>
      </c>
      <c r="B252" s="3" t="str">
        <f t="shared" si="1"/>
        <v>#REF!</v>
      </c>
    </row>
    <row r="253">
      <c r="A253" s="23">
        <v>41878.0</v>
      </c>
      <c r="B253" s="3" t="str">
        <f t="shared" si="1"/>
        <v>#REF!</v>
      </c>
    </row>
    <row r="254">
      <c r="A254" s="21">
        <v>103.3</v>
      </c>
      <c r="B254" s="3" t="str">
        <f t="shared" si="1"/>
        <v>#REF!</v>
      </c>
    </row>
    <row r="255">
      <c r="A255" s="21">
        <v>103.79</v>
      </c>
      <c r="B255" s="3" t="str">
        <f t="shared" si="1"/>
        <v>#REF!</v>
      </c>
    </row>
    <row r="256">
      <c r="A256" s="21">
        <v>102.84</v>
      </c>
      <c r="B256" s="3" t="str">
        <f t="shared" si="1"/>
        <v>#REF!</v>
      </c>
    </row>
    <row r="257">
      <c r="A257" s="21">
        <v>103.48</v>
      </c>
      <c r="B257" s="3" t="str">
        <f t="shared" si="1"/>
        <v>#REF!</v>
      </c>
    </row>
    <row r="258">
      <c r="A258" s="25">
        <f>+0.22</f>
        <v>0.22</v>
      </c>
      <c r="B258" s="3" t="str">
        <f t="shared" si="1"/>
        <v>#REF!</v>
      </c>
    </row>
    <row r="259">
      <c r="A259" s="25">
        <f>+0.21%</f>
        <v>0.0021</v>
      </c>
      <c r="B259" s="3" t="str">
        <f t="shared" si="1"/>
        <v>#REF!</v>
      </c>
    </row>
    <row r="260">
      <c r="A260" s="26">
        <v>77071.0</v>
      </c>
      <c r="B260" s="3" t="str">
        <f t="shared" si="1"/>
        <v>#REF!</v>
      </c>
    </row>
    <row r="261">
      <c r="A261" s="26">
        <v>245063.0</v>
      </c>
      <c r="B261" s="3" t="str">
        <f t="shared" si="1"/>
        <v>#REF!</v>
      </c>
    </row>
    <row r="262">
      <c r="A262" s="27">
        <v>41879.0</v>
      </c>
      <c r="B262" s="3" t="str">
        <f t="shared" si="1"/>
        <v>#REF!</v>
      </c>
    </row>
    <row r="263">
      <c r="A263" s="28">
        <v>103.31</v>
      </c>
      <c r="B263" s="3" t="str">
        <f t="shared" si="1"/>
        <v>#REF!</v>
      </c>
    </row>
    <row r="264">
      <c r="A264" s="28">
        <v>103.94</v>
      </c>
      <c r="B264" s="3" t="str">
        <f t="shared" si="1"/>
        <v>#REF!</v>
      </c>
    </row>
    <row r="265">
      <c r="A265" s="28">
        <v>102.99</v>
      </c>
      <c r="B265" s="3" t="str">
        <f t="shared" si="1"/>
        <v>#REF!</v>
      </c>
    </row>
    <row r="266">
      <c r="A266" s="28">
        <v>103.12</v>
      </c>
      <c r="B266" s="3" t="str">
        <f t="shared" si="1"/>
        <v>#REF!</v>
      </c>
    </row>
    <row r="267">
      <c r="A267" s="21">
        <v>-0.36</v>
      </c>
      <c r="B267" s="3" t="str">
        <f t="shared" si="1"/>
        <v>#REF!</v>
      </c>
    </row>
    <row r="268">
      <c r="A268" s="22">
        <v>-0.0035</v>
      </c>
      <c r="B268" s="3" t="str">
        <f t="shared" si="1"/>
        <v>#REF!</v>
      </c>
    </row>
    <row r="269">
      <c r="A269" s="24">
        <v>94579.0</v>
      </c>
      <c r="B269" s="3" t="str">
        <f t="shared" si="1"/>
        <v>#REF!</v>
      </c>
    </row>
    <row r="270">
      <c r="A270" s="24">
        <v>249858.0</v>
      </c>
      <c r="B270" s="3" t="str">
        <f t="shared" si="1"/>
        <v>#REF!</v>
      </c>
    </row>
    <row r="271">
      <c r="A271" s="23">
        <v>41880.0</v>
      </c>
      <c r="B271" s="3" t="str">
        <f t="shared" si="1"/>
        <v>#REF!</v>
      </c>
    </row>
    <row r="272">
      <c r="A272" s="21">
        <v>103.14</v>
      </c>
      <c r="B272" s="3" t="str">
        <f t="shared" si="1"/>
        <v>#REF!</v>
      </c>
    </row>
    <row r="273">
      <c r="A273" s="21">
        <v>103.87</v>
      </c>
      <c r="B273" s="3" t="str">
        <f t="shared" si="1"/>
        <v>#REF!</v>
      </c>
    </row>
    <row r="274">
      <c r="A274" s="21">
        <v>103.14</v>
      </c>
      <c r="B274" s="3" t="str">
        <f t="shared" si="1"/>
        <v>#REF!</v>
      </c>
    </row>
    <row r="275">
      <c r="A275" s="21">
        <v>103.77</v>
      </c>
      <c r="B275" s="3" t="str">
        <f t="shared" si="1"/>
        <v>#REF!</v>
      </c>
    </row>
    <row r="276">
      <c r="A276" s="25">
        <f>+0.65</f>
        <v>0.65</v>
      </c>
      <c r="B276" s="3" t="str">
        <f t="shared" si="1"/>
        <v>#REF!</v>
      </c>
    </row>
    <row r="277">
      <c r="A277" s="25">
        <f>+0.63%</f>
        <v>0.0063</v>
      </c>
      <c r="B277" s="3" t="str">
        <f t="shared" si="1"/>
        <v>#REF!</v>
      </c>
    </row>
    <row r="278">
      <c r="A278" s="26">
        <v>114759.0</v>
      </c>
      <c r="B278" s="3" t="str">
        <f t="shared" si="1"/>
        <v>#REF!</v>
      </c>
    </row>
    <row r="279">
      <c r="A279" s="26">
        <v>259823.0</v>
      </c>
      <c r="B279" s="3" t="str">
        <f t="shared" si="1"/>
        <v>#REF!</v>
      </c>
    </row>
    <row r="280">
      <c r="A280" s="27">
        <v>41883.0</v>
      </c>
      <c r="B280" s="3" t="str">
        <f t="shared" si="1"/>
        <v>#REF!</v>
      </c>
    </row>
    <row r="281">
      <c r="A281" s="28">
        <v>103.62</v>
      </c>
      <c r="B281" s="3" t="str">
        <f t="shared" si="1"/>
        <v>#REF!</v>
      </c>
    </row>
    <row r="282">
      <c r="A282" s="28">
        <v>103.87</v>
      </c>
      <c r="B282" s="3" t="str">
        <f t="shared" si="1"/>
        <v>#REF!</v>
      </c>
    </row>
    <row r="283">
      <c r="A283" s="28">
        <v>103.04</v>
      </c>
      <c r="B283" s="3" t="str">
        <f t="shared" si="1"/>
        <v>#REF!</v>
      </c>
    </row>
    <row r="284">
      <c r="A284" s="28">
        <v>103.29</v>
      </c>
      <c r="B284" s="3" t="str">
        <f t="shared" si="1"/>
        <v>#REF!</v>
      </c>
    </row>
    <row r="285">
      <c r="A285" s="21">
        <v>-0.48</v>
      </c>
      <c r="B285" s="3" t="str">
        <f t="shared" si="1"/>
        <v>#REF!</v>
      </c>
    </row>
    <row r="286">
      <c r="A286" s="22">
        <v>-0.0046</v>
      </c>
      <c r="B286" s="3" t="str">
        <f t="shared" si="1"/>
        <v>#REF!</v>
      </c>
    </row>
    <row r="287">
      <c r="A287" s="24">
        <v>49680.0</v>
      </c>
      <c r="B287" s="3" t="str">
        <f t="shared" si="1"/>
        <v>#REF!</v>
      </c>
    </row>
    <row r="288">
      <c r="A288" s="24">
        <v>259322.0</v>
      </c>
      <c r="B288" s="3" t="str">
        <f t="shared" si="1"/>
        <v>#REF!</v>
      </c>
    </row>
    <row r="289">
      <c r="A289" s="23">
        <v>41884.0</v>
      </c>
      <c r="B289" s="3" t="str">
        <f t="shared" si="1"/>
        <v>#REF!</v>
      </c>
    </row>
    <row r="290">
      <c r="A290" s="21">
        <v>103.14</v>
      </c>
      <c r="B290" s="3" t="str">
        <f t="shared" si="1"/>
        <v>#REF!</v>
      </c>
    </row>
    <row r="291">
      <c r="A291" s="21">
        <v>103.36</v>
      </c>
      <c r="B291" s="3" t="str">
        <f t="shared" si="1"/>
        <v>#REF!</v>
      </c>
    </row>
    <row r="292">
      <c r="A292" s="21">
        <v>100.8</v>
      </c>
      <c r="B292" s="3" t="str">
        <f t="shared" si="1"/>
        <v>#REF!</v>
      </c>
    </row>
    <row r="293">
      <c r="A293" s="21">
        <v>100.96</v>
      </c>
      <c r="B293" s="3" t="str">
        <f t="shared" si="1"/>
        <v>#REF!</v>
      </c>
    </row>
    <row r="294">
      <c r="A294" s="21">
        <v>-2.33</v>
      </c>
      <c r="B294" s="3" t="str">
        <f t="shared" si="1"/>
        <v>#REF!</v>
      </c>
    </row>
    <row r="295">
      <c r="A295" s="22">
        <v>-0.0226</v>
      </c>
      <c r="B295" s="3" t="str">
        <f t="shared" si="1"/>
        <v>#REF!</v>
      </c>
    </row>
    <row r="296">
      <c r="A296" s="24">
        <v>147038.0</v>
      </c>
      <c r="B296" s="3" t="str">
        <f t="shared" si="1"/>
        <v>#REF!</v>
      </c>
    </row>
    <row r="297">
      <c r="A297" s="24">
        <v>259772.0</v>
      </c>
      <c r="B297" s="3" t="str">
        <f t="shared" si="1"/>
        <v>#REF!</v>
      </c>
    </row>
    <row r="298">
      <c r="A298" s="23">
        <v>41885.0</v>
      </c>
      <c r="B298" s="3" t="str">
        <f t="shared" si="1"/>
        <v>#REF!</v>
      </c>
    </row>
    <row r="299">
      <c r="A299" s="21">
        <v>101.03</v>
      </c>
      <c r="B299" s="3" t="str">
        <f t="shared" si="1"/>
        <v>#REF!</v>
      </c>
    </row>
    <row r="300">
      <c r="A300" s="21">
        <v>103.66</v>
      </c>
      <c r="B300" s="3" t="str">
        <f t="shared" si="1"/>
        <v>#REF!</v>
      </c>
    </row>
    <row r="301">
      <c r="A301" s="21">
        <v>101.01</v>
      </c>
      <c r="B301" s="3" t="str">
        <f t="shared" si="1"/>
        <v>#REF!</v>
      </c>
    </row>
    <row r="302">
      <c r="A302" s="21">
        <v>103.34</v>
      </c>
      <c r="B302" s="3" t="str">
        <f t="shared" si="1"/>
        <v>#REF!</v>
      </c>
    </row>
    <row r="303">
      <c r="A303" s="25">
        <f>+2.38</f>
        <v>2.38</v>
      </c>
      <c r="B303" s="3" t="str">
        <f t="shared" si="1"/>
        <v>#REF!</v>
      </c>
    </row>
    <row r="304">
      <c r="A304" s="25">
        <f>+2.36%</f>
        <v>0.0236</v>
      </c>
      <c r="B304" s="3" t="str">
        <f t="shared" si="1"/>
        <v>#REF!</v>
      </c>
    </row>
    <row r="305">
      <c r="A305" s="26">
        <v>135238.0</v>
      </c>
      <c r="B305" s="3" t="str">
        <f t="shared" si="1"/>
        <v>#REF!</v>
      </c>
    </row>
    <row r="306">
      <c r="A306" s="26">
        <v>254415.0</v>
      </c>
      <c r="B306" s="3" t="str">
        <f t="shared" si="1"/>
        <v>#REF!</v>
      </c>
    </row>
    <row r="307">
      <c r="A307" s="27">
        <v>41886.0</v>
      </c>
      <c r="B307" s="3" t="str">
        <f t="shared" si="1"/>
        <v>#REF!</v>
      </c>
    </row>
    <row r="308">
      <c r="A308" s="28">
        <v>102.95</v>
      </c>
      <c r="B308" s="3" t="str">
        <f t="shared" si="1"/>
        <v>#REF!</v>
      </c>
    </row>
    <row r="309">
      <c r="A309" s="28">
        <v>103.45</v>
      </c>
      <c r="B309" s="3" t="str">
        <f t="shared" si="1"/>
        <v>#REF!</v>
      </c>
    </row>
    <row r="310">
      <c r="A310" s="28">
        <v>102.18</v>
      </c>
      <c r="B310" s="3" t="str">
        <f t="shared" si="1"/>
        <v>#REF!</v>
      </c>
    </row>
    <row r="311">
      <c r="A311" s="28">
        <v>102.3</v>
      </c>
      <c r="B311" s="3" t="str">
        <f t="shared" si="1"/>
        <v>#REF!</v>
      </c>
    </row>
    <row r="312">
      <c r="A312" s="21">
        <v>-1.04</v>
      </c>
      <c r="B312" s="3" t="str">
        <f t="shared" si="1"/>
        <v>#REF!</v>
      </c>
    </row>
    <row r="313">
      <c r="A313" s="22">
        <v>-0.0101</v>
      </c>
      <c r="B313" s="3" t="str">
        <f t="shared" si="1"/>
        <v>#REF!</v>
      </c>
    </row>
    <row r="314">
      <c r="A314" s="24">
        <v>159671.0</v>
      </c>
      <c r="B314" s="3" t="str">
        <f t="shared" si="1"/>
        <v>#REF!</v>
      </c>
    </row>
    <row r="315">
      <c r="A315" s="24">
        <v>255258.0</v>
      </c>
      <c r="B315" s="3" t="str">
        <f t="shared" si="1"/>
        <v>#REF!</v>
      </c>
    </row>
    <row r="316">
      <c r="A316" s="23">
        <v>41887.0</v>
      </c>
      <c r="B316" s="3" t="str">
        <f t="shared" si="1"/>
        <v>#REF!</v>
      </c>
    </row>
    <row r="317">
      <c r="A317" s="21">
        <v>102.32</v>
      </c>
      <c r="B317" s="3" t="str">
        <f t="shared" si="1"/>
        <v>#REF!</v>
      </c>
    </row>
    <row r="318">
      <c r="A318" s="21">
        <v>102.84</v>
      </c>
      <c r="B318" s="3" t="str">
        <f t="shared" si="1"/>
        <v>#REF!</v>
      </c>
    </row>
    <row r="319">
      <c r="A319" s="21">
        <v>100.95</v>
      </c>
      <c r="B319" s="3" t="str">
        <f t="shared" si="1"/>
        <v>#REF!</v>
      </c>
    </row>
    <row r="320">
      <c r="A320" s="21">
        <v>101.4</v>
      </c>
      <c r="B320" s="3" t="str">
        <f t="shared" si="1"/>
        <v>#REF!</v>
      </c>
    </row>
    <row r="321">
      <c r="A321" s="21">
        <v>-0.9</v>
      </c>
      <c r="B321" s="3" t="str">
        <f t="shared" si="1"/>
        <v>#REF!</v>
      </c>
    </row>
    <row r="322">
      <c r="A322" s="22">
        <v>-0.0088</v>
      </c>
      <c r="B322" s="3" t="str">
        <f t="shared" si="1"/>
        <v>#REF!</v>
      </c>
    </row>
    <row r="323">
      <c r="A323" s="24">
        <v>155791.0</v>
      </c>
      <c r="B323" s="3" t="str">
        <f t="shared" si="1"/>
        <v>#REF!</v>
      </c>
    </row>
    <row r="324">
      <c r="A324" s="24">
        <v>261545.0</v>
      </c>
      <c r="B324" s="3" t="str">
        <f t="shared" si="1"/>
        <v>#REF!</v>
      </c>
    </row>
    <row r="325">
      <c r="A325" s="23">
        <v>41890.0</v>
      </c>
      <c r="B325" s="3" t="str">
        <f t="shared" si="1"/>
        <v>#REF!</v>
      </c>
    </row>
    <row r="326">
      <c r="A326" s="21">
        <v>101.45</v>
      </c>
      <c r="B326" s="3" t="str">
        <f t="shared" si="1"/>
        <v>#REF!</v>
      </c>
    </row>
    <row r="327">
      <c r="A327" s="21">
        <v>101.55</v>
      </c>
      <c r="B327" s="3" t="str">
        <f t="shared" si="1"/>
        <v>#REF!</v>
      </c>
    </row>
    <row r="328">
      <c r="A328" s="21">
        <v>100.03</v>
      </c>
      <c r="B328" s="3" t="str">
        <f t="shared" si="1"/>
        <v>#REF!</v>
      </c>
    </row>
    <row r="329">
      <c r="A329" s="21">
        <v>100.86</v>
      </c>
      <c r="B329" s="3" t="str">
        <f t="shared" si="1"/>
        <v>#REF!</v>
      </c>
    </row>
    <row r="330">
      <c r="A330" s="21">
        <v>-0.54</v>
      </c>
      <c r="B330" s="3" t="str">
        <f t="shared" si="1"/>
        <v>#REF!</v>
      </c>
    </row>
    <row r="331">
      <c r="A331" s="22">
        <v>-0.0053</v>
      </c>
      <c r="B331" s="3" t="str">
        <f t="shared" si="1"/>
        <v>#REF!</v>
      </c>
    </row>
    <row r="332">
      <c r="A332" s="24">
        <v>160665.0</v>
      </c>
      <c r="B332" s="3" t="str">
        <f t="shared" si="1"/>
        <v>#REF!</v>
      </c>
    </row>
    <row r="333">
      <c r="A333" s="24">
        <v>261937.0</v>
      </c>
      <c r="B333" s="3" t="str">
        <f t="shared" si="1"/>
        <v>#REF!</v>
      </c>
    </row>
    <row r="334">
      <c r="A334" s="23">
        <v>41891.0</v>
      </c>
      <c r="B334" s="3" t="str">
        <f t="shared" si="1"/>
        <v>#REF!</v>
      </c>
    </row>
    <row r="335">
      <c r="A335" s="21">
        <v>100.82</v>
      </c>
      <c r="B335" s="3" t="str">
        <f t="shared" si="1"/>
        <v>#REF!</v>
      </c>
    </row>
    <row r="336">
      <c r="A336" s="21">
        <v>101.25</v>
      </c>
      <c r="B336" s="3" t="str">
        <f t="shared" si="1"/>
        <v>#REF!</v>
      </c>
    </row>
    <row r="337">
      <c r="A337" s="21">
        <v>99.8</v>
      </c>
      <c r="B337" s="3" t="str">
        <f t="shared" si="1"/>
        <v>#REF!</v>
      </c>
    </row>
    <row r="338">
      <c r="A338" s="21">
        <v>99.93</v>
      </c>
      <c r="B338" s="3" t="str">
        <f t="shared" si="1"/>
        <v>#REF!</v>
      </c>
    </row>
    <row r="339">
      <c r="A339" s="21">
        <v>-0.93</v>
      </c>
      <c r="B339" s="3" t="str">
        <f t="shared" si="1"/>
        <v>#REF!</v>
      </c>
    </row>
    <row r="340">
      <c r="A340" s="22">
        <v>-0.0092</v>
      </c>
      <c r="B340" s="3" t="str">
        <f t="shared" si="1"/>
        <v>#REF!</v>
      </c>
    </row>
    <row r="341">
      <c r="A341" s="24">
        <v>167592.0</v>
      </c>
      <c r="B341" s="3" t="str">
        <f t="shared" si="1"/>
        <v>#REF!</v>
      </c>
    </row>
    <row r="342">
      <c r="A342" s="24">
        <v>279021.0</v>
      </c>
      <c r="B342" s="3" t="str">
        <f t="shared" si="1"/>
        <v>#REF!</v>
      </c>
    </row>
    <row r="343">
      <c r="A343" s="23">
        <v>41892.0</v>
      </c>
      <c r="B343" s="3" t="str">
        <f t="shared" si="1"/>
        <v>#REF!</v>
      </c>
    </row>
    <row r="344">
      <c r="A344" s="21">
        <v>100.1</v>
      </c>
      <c r="B344" s="3" t="str">
        <f t="shared" si="1"/>
        <v>#REF!</v>
      </c>
    </row>
    <row r="345">
      <c r="A345" s="21">
        <v>100.25</v>
      </c>
      <c r="B345" s="3" t="str">
        <f t="shared" si="1"/>
        <v>#REF!</v>
      </c>
    </row>
    <row r="346">
      <c r="A346" s="21">
        <v>98.41</v>
      </c>
      <c r="B346" s="3" t="str">
        <f t="shared" si="1"/>
        <v>#REF!</v>
      </c>
    </row>
    <row r="347">
      <c r="A347" s="21">
        <v>98.78</v>
      </c>
      <c r="B347" s="3" t="str">
        <f t="shared" si="1"/>
        <v>#REF!</v>
      </c>
    </row>
    <row r="348">
      <c r="A348" s="21">
        <v>-1.15</v>
      </c>
      <c r="B348" s="3" t="str">
        <f t="shared" si="1"/>
        <v>#REF!</v>
      </c>
    </row>
    <row r="349">
      <c r="A349" s="22">
        <v>-0.0115</v>
      </c>
      <c r="B349" s="3" t="str">
        <f t="shared" si="1"/>
        <v>#REF!</v>
      </c>
    </row>
    <row r="350">
      <c r="A350" s="24">
        <v>215317.0</v>
      </c>
      <c r="B350" s="3" t="str">
        <f t="shared" si="1"/>
        <v>#REF!</v>
      </c>
    </row>
    <row r="351">
      <c r="A351" s="24">
        <v>279488.0</v>
      </c>
      <c r="B351" s="3" t="str">
        <f t="shared" si="1"/>
        <v>#REF!</v>
      </c>
    </row>
    <row r="352">
      <c r="A352" s="23">
        <v>41893.0</v>
      </c>
      <c r="B352" s="3" t="str">
        <f t="shared" si="1"/>
        <v>#REF!</v>
      </c>
    </row>
    <row r="353">
      <c r="A353" s="21">
        <v>98.81</v>
      </c>
      <c r="B353" s="3" t="str">
        <f t="shared" si="1"/>
        <v>#REF!</v>
      </c>
    </row>
    <row r="354">
      <c r="A354" s="21">
        <v>99.25</v>
      </c>
      <c r="B354" s="3" t="str">
        <f t="shared" si="1"/>
        <v>#REF!</v>
      </c>
    </row>
    <row r="355">
      <c r="A355" s="21">
        <v>97.48</v>
      </c>
      <c r="B355" s="3" t="str">
        <f t="shared" si="1"/>
        <v>#REF!</v>
      </c>
    </row>
    <row r="356">
      <c r="A356" s="21">
        <v>98.86</v>
      </c>
      <c r="B356" s="3" t="str">
        <f t="shared" si="1"/>
        <v>#REF!</v>
      </c>
    </row>
    <row r="357">
      <c r="A357" s="25">
        <f>+0.08</f>
        <v>0.08</v>
      </c>
      <c r="B357" s="3" t="str">
        <f t="shared" si="1"/>
        <v>#REF!</v>
      </c>
    </row>
    <row r="358">
      <c r="A358" s="25">
        <f>+0.08%</f>
        <v>0.0008</v>
      </c>
      <c r="B358" s="3" t="str">
        <f t="shared" si="1"/>
        <v>#REF!</v>
      </c>
    </row>
    <row r="359">
      <c r="A359" s="26">
        <v>231266.0</v>
      </c>
      <c r="B359" s="3" t="str">
        <f t="shared" si="1"/>
        <v>#REF!</v>
      </c>
    </row>
    <row r="360">
      <c r="A360" s="26">
        <v>289763.0</v>
      </c>
      <c r="B360" s="3" t="str">
        <f t="shared" si="1"/>
        <v>#REF!</v>
      </c>
    </row>
    <row r="361">
      <c r="A361" s="27">
        <v>41894.0</v>
      </c>
      <c r="B361" s="3" t="str">
        <f t="shared" si="1"/>
        <v>#REF!</v>
      </c>
    </row>
    <row r="362">
      <c r="A362" s="28">
        <v>98.92</v>
      </c>
      <c r="B362" s="3" t="str">
        <f t="shared" si="1"/>
        <v>#REF!</v>
      </c>
    </row>
    <row r="363">
      <c r="A363" s="28">
        <v>99.59</v>
      </c>
      <c r="B363" s="3" t="str">
        <f t="shared" si="1"/>
        <v>#REF!</v>
      </c>
    </row>
    <row r="364">
      <c r="A364" s="28">
        <v>97.67</v>
      </c>
      <c r="B364" s="3" t="str">
        <f t="shared" si="1"/>
        <v>#REF!</v>
      </c>
    </row>
    <row r="365">
      <c r="A365" s="28">
        <v>97.96</v>
      </c>
      <c r="B365" s="3" t="str">
        <f t="shared" si="1"/>
        <v>#REF!</v>
      </c>
    </row>
    <row r="366">
      <c r="A366" s="21">
        <v>-0.9</v>
      </c>
      <c r="B366" s="3" t="str">
        <f t="shared" si="1"/>
        <v>#REF!</v>
      </c>
    </row>
    <row r="367">
      <c r="A367" s="22">
        <v>-0.0091</v>
      </c>
      <c r="B367" s="3" t="str">
        <f t="shared" si="1"/>
        <v>#REF!</v>
      </c>
    </row>
    <row r="368">
      <c r="A368" s="24">
        <v>224474.0</v>
      </c>
      <c r="B368" s="3" t="str">
        <f t="shared" si="1"/>
        <v>#REF!</v>
      </c>
    </row>
    <row r="369">
      <c r="A369" s="24">
        <v>303032.0</v>
      </c>
      <c r="B369" s="3" t="str">
        <f t="shared" si="1"/>
        <v>#REF!</v>
      </c>
    </row>
    <row r="370">
      <c r="A370" s="23">
        <v>41897.0</v>
      </c>
      <c r="B370" s="3" t="str">
        <f t="shared" si="1"/>
        <v>#REF!</v>
      </c>
    </row>
    <row r="371">
      <c r="A371" s="21">
        <v>97.73</v>
      </c>
      <c r="B371" s="3" t="str">
        <f t="shared" si="1"/>
        <v>#REF!</v>
      </c>
    </row>
    <row r="372">
      <c r="A372" s="21">
        <v>98.4</v>
      </c>
      <c r="B372" s="3" t="str">
        <f t="shared" si="1"/>
        <v>#REF!</v>
      </c>
    </row>
    <row r="373">
      <c r="A373" s="21">
        <v>97.02</v>
      </c>
      <c r="B373" s="3" t="str">
        <f t="shared" si="1"/>
        <v>#REF!</v>
      </c>
    </row>
    <row r="374">
      <c r="A374" s="21">
        <v>97.88</v>
      </c>
      <c r="B374" s="3" t="str">
        <f t="shared" si="1"/>
        <v>#REF!</v>
      </c>
    </row>
    <row r="375">
      <c r="A375" s="21">
        <v>-0.08</v>
      </c>
      <c r="B375" s="3" t="str">
        <f t="shared" si="1"/>
        <v>#REF!</v>
      </c>
    </row>
    <row r="376">
      <c r="A376" s="22">
        <v>-8.0E-4</v>
      </c>
      <c r="B376" s="3" t="str">
        <f t="shared" si="1"/>
        <v>#REF!</v>
      </c>
    </row>
    <row r="377">
      <c r="A377" s="24">
        <v>193491.0</v>
      </c>
      <c r="B377" s="3" t="str">
        <f t="shared" si="1"/>
        <v>#REF!</v>
      </c>
    </row>
    <row r="378">
      <c r="A378" s="24">
        <v>288355.0</v>
      </c>
      <c r="B378" s="3" t="str">
        <f t="shared" si="1"/>
        <v>#REF!</v>
      </c>
    </row>
    <row r="379">
      <c r="A379" s="23">
        <v>41898.0</v>
      </c>
      <c r="B379" s="3" t="str">
        <f t="shared" si="1"/>
        <v>#REF!</v>
      </c>
    </row>
    <row r="380">
      <c r="A380" s="21">
        <v>97.96</v>
      </c>
      <c r="B380" s="3" t="str">
        <f t="shared" si="1"/>
        <v>#REF!</v>
      </c>
    </row>
    <row r="381">
      <c r="A381" s="21">
        <v>99.45</v>
      </c>
      <c r="B381" s="3" t="str">
        <f t="shared" si="1"/>
        <v>#REF!</v>
      </c>
    </row>
    <row r="382">
      <c r="A382" s="21">
        <v>97.44</v>
      </c>
      <c r="B382" s="3" t="str">
        <f t="shared" si="1"/>
        <v>#REF!</v>
      </c>
    </row>
    <row r="383">
      <c r="A383" s="21">
        <v>99.05</v>
      </c>
      <c r="B383" s="3" t="str">
        <f t="shared" si="1"/>
        <v>#REF!</v>
      </c>
    </row>
    <row r="384">
      <c r="A384" s="25">
        <f>+1.17</f>
        <v>1.17</v>
      </c>
      <c r="B384" s="3" t="str">
        <f t="shared" si="1"/>
        <v>#REF!</v>
      </c>
    </row>
    <row r="385">
      <c r="A385" s="25">
        <f>+1.2%</f>
        <v>0.012</v>
      </c>
      <c r="B385" s="3" t="str">
        <f t="shared" si="1"/>
        <v>#REF!</v>
      </c>
    </row>
    <row r="386">
      <c r="A386" s="26">
        <v>199768.0</v>
      </c>
      <c r="B386" s="3" t="str">
        <f t="shared" si="1"/>
        <v>#REF!</v>
      </c>
    </row>
    <row r="387">
      <c r="A387" s="26">
        <v>279288.0</v>
      </c>
      <c r="B387" s="3" t="str">
        <f t="shared" si="1"/>
        <v>#REF!</v>
      </c>
    </row>
    <row r="388">
      <c r="A388" s="27">
        <v>41899.0</v>
      </c>
      <c r="B388" s="3" t="str">
        <f t="shared" si="1"/>
        <v>#REF!</v>
      </c>
    </row>
    <row r="389">
      <c r="A389" s="28">
        <v>98.95</v>
      </c>
      <c r="B389" s="3" t="str">
        <f t="shared" si="1"/>
        <v>#REF!</v>
      </c>
    </row>
    <row r="390">
      <c r="A390" s="28">
        <v>99.61</v>
      </c>
      <c r="B390" s="3" t="str">
        <f t="shared" si="1"/>
        <v>#REF!</v>
      </c>
    </row>
    <row r="391">
      <c r="A391" s="28">
        <v>98.51</v>
      </c>
      <c r="B391" s="3" t="str">
        <f t="shared" si="1"/>
        <v>#REF!</v>
      </c>
    </row>
    <row r="392">
      <c r="A392" s="28">
        <v>98.97</v>
      </c>
      <c r="B392" s="3" t="str">
        <f t="shared" si="1"/>
        <v>#REF!</v>
      </c>
    </row>
    <row r="393">
      <c r="A393" s="21">
        <v>-0.08</v>
      </c>
      <c r="B393" s="3" t="str">
        <f t="shared" si="1"/>
        <v>#REF!</v>
      </c>
    </row>
    <row r="394">
      <c r="A394" s="22">
        <v>-8.0E-4</v>
      </c>
      <c r="B394" s="3" t="str">
        <f t="shared" si="1"/>
        <v>#REF!</v>
      </c>
    </row>
    <row r="395">
      <c r="A395" s="24">
        <v>190165.0</v>
      </c>
      <c r="B395" s="3" t="str">
        <f t="shared" si="1"/>
        <v>#REF!</v>
      </c>
    </row>
    <row r="396">
      <c r="A396" s="24">
        <v>274560.0</v>
      </c>
      <c r="B396" s="3" t="str">
        <f t="shared" si="1"/>
        <v>#REF!</v>
      </c>
    </row>
    <row r="397">
      <c r="A397" s="23">
        <v>41900.0</v>
      </c>
      <c r="B397" s="3" t="str">
        <f t="shared" si="1"/>
        <v>#REF!</v>
      </c>
    </row>
    <row r="398">
      <c r="A398" s="21">
        <v>98.69</v>
      </c>
      <c r="B398" s="3" t="str">
        <f t="shared" si="1"/>
        <v>#REF!</v>
      </c>
    </row>
    <row r="399">
      <c r="A399" s="21">
        <v>99.14</v>
      </c>
      <c r="B399" s="3" t="str">
        <f t="shared" si="1"/>
        <v>#REF!</v>
      </c>
    </row>
    <row r="400">
      <c r="A400" s="21">
        <v>97.42</v>
      </c>
      <c r="B400" s="3" t="str">
        <f t="shared" si="1"/>
        <v>#REF!</v>
      </c>
    </row>
    <row r="401">
      <c r="A401" s="21">
        <v>97.7</v>
      </c>
      <c r="B401" s="3" t="str">
        <f t="shared" si="1"/>
        <v>#REF!</v>
      </c>
    </row>
    <row r="402">
      <c r="A402" s="21">
        <v>-1.27</v>
      </c>
      <c r="B402" s="3" t="str">
        <f t="shared" si="1"/>
        <v>#REF!</v>
      </c>
    </row>
    <row r="403">
      <c r="A403" s="22">
        <v>-0.0128</v>
      </c>
      <c r="B403" s="3" t="str">
        <f t="shared" si="1"/>
        <v>#REF!</v>
      </c>
    </row>
    <row r="404">
      <c r="A404" s="24">
        <v>193584.0</v>
      </c>
      <c r="B404" s="3" t="str">
        <f t="shared" si="1"/>
        <v>#REF!</v>
      </c>
    </row>
    <row r="405">
      <c r="A405" s="24">
        <v>273772.0</v>
      </c>
      <c r="B405" s="3" t="str">
        <f t="shared" si="1"/>
        <v>#REF!</v>
      </c>
    </row>
    <row r="406">
      <c r="A406" s="23">
        <v>41901.0</v>
      </c>
      <c r="B406" s="3" t="str">
        <f t="shared" si="1"/>
        <v>#REF!</v>
      </c>
    </row>
    <row r="407">
      <c r="A407" s="21">
        <v>97.65</v>
      </c>
      <c r="B407" s="3" t="str">
        <f t="shared" si="1"/>
        <v>#REF!</v>
      </c>
    </row>
    <row r="408">
      <c r="A408" s="21">
        <v>98.49</v>
      </c>
      <c r="B408" s="3" t="str">
        <f t="shared" si="1"/>
        <v>#REF!</v>
      </c>
    </row>
    <row r="409">
      <c r="A409" s="21">
        <v>97.18</v>
      </c>
      <c r="B409" s="3" t="str">
        <f t="shared" si="1"/>
        <v>#REF!</v>
      </c>
    </row>
    <row r="410">
      <c r="A410" s="21">
        <v>98.39</v>
      </c>
      <c r="B410" s="3" t="str">
        <f t="shared" si="1"/>
        <v>#REF!</v>
      </c>
    </row>
    <row r="411">
      <c r="A411" s="25">
        <f>+0.69</f>
        <v>0.69</v>
      </c>
      <c r="B411" s="3" t="str">
        <f t="shared" si="1"/>
        <v>#REF!</v>
      </c>
    </row>
    <row r="412">
      <c r="A412" s="25">
        <f>+0.71%</f>
        <v>0.0071</v>
      </c>
      <c r="B412" s="3" t="str">
        <f t="shared" si="1"/>
        <v>#REF!</v>
      </c>
    </row>
    <row r="413">
      <c r="A413" s="26">
        <v>158385.0</v>
      </c>
      <c r="B413" s="3" t="str">
        <f t="shared" si="1"/>
        <v>#REF!</v>
      </c>
    </row>
    <row r="414">
      <c r="A414" s="26">
        <v>273200.0</v>
      </c>
      <c r="B414" s="3" t="str">
        <f t="shared" si="1"/>
        <v>#REF!</v>
      </c>
    </row>
    <row r="415">
      <c r="A415" s="27">
        <v>41904.0</v>
      </c>
      <c r="B415" s="3" t="str">
        <f t="shared" si="1"/>
        <v>#REF!</v>
      </c>
    </row>
    <row r="416">
      <c r="A416" s="28">
        <v>98.5</v>
      </c>
      <c r="B416" s="3" t="str">
        <f t="shared" si="1"/>
        <v>#REF!</v>
      </c>
    </row>
    <row r="417">
      <c r="A417" s="28">
        <v>98.5</v>
      </c>
      <c r="B417" s="3" t="str">
        <f t="shared" si="1"/>
        <v>#REF!</v>
      </c>
    </row>
    <row r="418">
      <c r="A418" s="28">
        <v>96.38</v>
      </c>
      <c r="B418" s="3" t="str">
        <f t="shared" si="1"/>
        <v>#REF!</v>
      </c>
    </row>
    <row r="419">
      <c r="A419" s="28">
        <v>96.97</v>
      </c>
      <c r="B419" s="3" t="str">
        <f t="shared" si="1"/>
        <v>#REF!</v>
      </c>
    </row>
    <row r="420">
      <c r="A420" s="21">
        <v>-1.42</v>
      </c>
      <c r="B420" s="3" t="str">
        <f t="shared" si="1"/>
        <v>#REF!</v>
      </c>
    </row>
    <row r="421">
      <c r="A421" s="22">
        <v>-0.0144</v>
      </c>
      <c r="B421" s="3" t="str">
        <f t="shared" si="1"/>
        <v>#REF!</v>
      </c>
    </row>
    <row r="422">
      <c r="A422" s="24">
        <v>171138.0</v>
      </c>
      <c r="B422" s="3" t="str">
        <f t="shared" si="1"/>
        <v>#REF!</v>
      </c>
    </row>
    <row r="423">
      <c r="A423" s="24">
        <v>262506.0</v>
      </c>
      <c r="B423" s="3" t="str">
        <f t="shared" si="1"/>
        <v>#REF!</v>
      </c>
    </row>
    <row r="424">
      <c r="A424" s="23">
        <v>41905.0</v>
      </c>
      <c r="B424" s="3" t="str">
        <f t="shared" si="1"/>
        <v>#REF!</v>
      </c>
    </row>
    <row r="425">
      <c r="A425" s="21">
        <v>96.91</v>
      </c>
      <c r="B425" s="3" t="str">
        <f t="shared" si="1"/>
        <v>#REF!</v>
      </c>
    </row>
    <row r="426">
      <c r="A426" s="21">
        <v>97.59</v>
      </c>
      <c r="B426" s="3" t="str">
        <f t="shared" si="1"/>
        <v>#REF!</v>
      </c>
    </row>
    <row r="427">
      <c r="A427" s="21">
        <v>96.55</v>
      </c>
      <c r="B427" s="3" t="str">
        <f t="shared" si="1"/>
        <v>#REF!</v>
      </c>
    </row>
    <row r="428">
      <c r="A428" s="21">
        <v>96.85</v>
      </c>
      <c r="B428" s="3" t="str">
        <f t="shared" si="1"/>
        <v>#REF!</v>
      </c>
    </row>
    <row r="429">
      <c r="A429" s="21">
        <v>-0.12</v>
      </c>
      <c r="B429" s="3" t="str">
        <f t="shared" si="1"/>
        <v>#REF!</v>
      </c>
    </row>
    <row r="430">
      <c r="A430" s="22">
        <v>-0.0012</v>
      </c>
      <c r="B430" s="3" t="str">
        <f t="shared" si="1"/>
        <v>#REF!</v>
      </c>
    </row>
    <row r="431">
      <c r="A431" s="24">
        <v>192360.0</v>
      </c>
      <c r="B431" s="3" t="str">
        <f t="shared" si="1"/>
        <v>#REF!</v>
      </c>
    </row>
    <row r="432">
      <c r="A432" s="24">
        <v>261683.0</v>
      </c>
      <c r="B432" s="3" t="str">
        <f t="shared" si="1"/>
        <v>#REF!</v>
      </c>
    </row>
    <row r="433">
      <c r="A433" s="23">
        <v>41906.0</v>
      </c>
      <c r="B433" s="3" t="str">
        <f t="shared" si="1"/>
        <v>#REF!</v>
      </c>
    </row>
    <row r="434">
      <c r="A434" s="21">
        <v>96.89</v>
      </c>
      <c r="B434" s="3" t="str">
        <f t="shared" si="1"/>
        <v>#REF!</v>
      </c>
    </row>
    <row r="435">
      <c r="A435" s="21">
        <v>97.33</v>
      </c>
      <c r="B435" s="3" t="str">
        <f t="shared" si="1"/>
        <v>#REF!</v>
      </c>
    </row>
    <row r="436">
      <c r="A436" s="21">
        <v>95.6</v>
      </c>
      <c r="B436" s="3" t="str">
        <f t="shared" si="1"/>
        <v>#REF!</v>
      </c>
    </row>
    <row r="437">
      <c r="A437" s="21">
        <v>96.95</v>
      </c>
      <c r="B437" s="3" t="str">
        <f t="shared" si="1"/>
        <v>#REF!</v>
      </c>
    </row>
    <row r="438">
      <c r="A438" s="25">
        <f>+0.1</f>
        <v>0.1</v>
      </c>
      <c r="B438" s="3" t="str">
        <f t="shared" si="1"/>
        <v>#REF!</v>
      </c>
    </row>
    <row r="439">
      <c r="A439" s="25">
        <f>+0.1%</f>
        <v>0.001</v>
      </c>
      <c r="B439" s="3" t="str">
        <f t="shared" si="1"/>
        <v>#REF!</v>
      </c>
    </row>
    <row r="440">
      <c r="A440" s="26">
        <v>216742.0</v>
      </c>
      <c r="B440" s="3" t="str">
        <f t="shared" si="1"/>
        <v>#REF!</v>
      </c>
    </row>
    <row r="441">
      <c r="A441" s="26">
        <v>262623.0</v>
      </c>
      <c r="B441" s="3" t="str">
        <f t="shared" si="1"/>
        <v>#REF!</v>
      </c>
    </row>
    <row r="442">
      <c r="A442" s="27">
        <v>41907.0</v>
      </c>
      <c r="B442" s="3" t="str">
        <f t="shared" si="1"/>
        <v>#REF!</v>
      </c>
    </row>
    <row r="443">
      <c r="A443" s="28">
        <v>97.03</v>
      </c>
      <c r="B443" s="3" t="str">
        <f t="shared" si="1"/>
        <v>#REF!</v>
      </c>
    </row>
    <row r="444">
      <c r="A444" s="28">
        <v>97.56</v>
      </c>
      <c r="B444" s="3" t="str">
        <f t="shared" si="1"/>
        <v>#REF!</v>
      </c>
    </row>
    <row r="445">
      <c r="A445" s="28">
        <v>96.22</v>
      </c>
      <c r="B445" s="3" t="str">
        <f t="shared" si="1"/>
        <v>#REF!</v>
      </c>
    </row>
    <row r="446">
      <c r="A446" s="28">
        <v>97.0</v>
      </c>
      <c r="B446" s="3" t="str">
        <f t="shared" si="1"/>
        <v>#REF!</v>
      </c>
    </row>
    <row r="447">
      <c r="A447" s="25">
        <f>+0.05</f>
        <v>0.05</v>
      </c>
      <c r="B447" s="3" t="str">
        <f t="shared" si="1"/>
        <v>#REF!</v>
      </c>
    </row>
    <row r="448">
      <c r="A448" s="25">
        <f>+0.05%</f>
        <v>0.0005</v>
      </c>
      <c r="B448" s="3" t="str">
        <f t="shared" si="1"/>
        <v>#REF!</v>
      </c>
    </row>
    <row r="449">
      <c r="A449" s="26">
        <v>190331.0</v>
      </c>
      <c r="B449" s="3" t="str">
        <f t="shared" si="1"/>
        <v>#REF!</v>
      </c>
    </row>
    <row r="450">
      <c r="A450" s="26">
        <v>257395.0</v>
      </c>
      <c r="B450" s="3" t="str">
        <f t="shared" si="1"/>
        <v>#REF!</v>
      </c>
    </row>
    <row r="451">
      <c r="A451" s="27">
        <v>41908.0</v>
      </c>
      <c r="B451" s="3" t="str">
        <f t="shared" si="1"/>
        <v>#REF!</v>
      </c>
    </row>
    <row r="452">
      <c r="A452" s="28">
        <v>97.11</v>
      </c>
      <c r="B452" s="3" t="str">
        <f t="shared" si="1"/>
        <v>#REF!</v>
      </c>
    </row>
    <row r="453">
      <c r="A453" s="28">
        <v>97.5</v>
      </c>
      <c r="B453" s="3" t="str">
        <f t="shared" si="1"/>
        <v>#REF!</v>
      </c>
    </row>
    <row r="454">
      <c r="A454" s="28">
        <v>96.46</v>
      </c>
      <c r="B454" s="3" t="str">
        <f t="shared" si="1"/>
        <v>#REF!</v>
      </c>
    </row>
    <row r="455">
      <c r="A455" s="28">
        <v>97.0</v>
      </c>
      <c r="B455" s="3" t="str">
        <f t="shared" si="1"/>
        <v>#REF!</v>
      </c>
    </row>
    <row r="456">
      <c r="A456" s="34" t="s">
        <v>10</v>
      </c>
      <c r="B456" s="3" t="str">
        <f t="shared" si="1"/>
        <v>#REF!</v>
      </c>
    </row>
    <row r="457">
      <c r="A457" s="34" t="s">
        <v>10</v>
      </c>
      <c r="B457" s="3" t="str">
        <f t="shared" si="1"/>
        <v>#REF!</v>
      </c>
    </row>
    <row r="458">
      <c r="A458" s="35">
        <v>165598.0</v>
      </c>
      <c r="B458" s="3" t="str">
        <f t="shared" si="1"/>
        <v>#REF!</v>
      </c>
    </row>
    <row r="459">
      <c r="A459" s="35">
        <v>260606.0</v>
      </c>
      <c r="B459" s="3" t="str">
        <f t="shared" si="1"/>
        <v>#REF!</v>
      </c>
    </row>
    <row r="460">
      <c r="A460" s="36">
        <v>41911.0</v>
      </c>
      <c r="B460" s="3" t="str">
        <f t="shared" si="1"/>
        <v>#REF!</v>
      </c>
    </row>
    <row r="461">
      <c r="A461" s="34">
        <v>96.81</v>
      </c>
      <c r="B461" s="3" t="str">
        <f t="shared" si="1"/>
        <v>#REF!</v>
      </c>
    </row>
    <row r="462">
      <c r="A462" s="34">
        <v>97.34</v>
      </c>
      <c r="B462" s="3" t="str">
        <f t="shared" si="1"/>
        <v>#REF!</v>
      </c>
    </row>
    <row r="463">
      <c r="A463" s="34">
        <v>96.27</v>
      </c>
      <c r="B463" s="3" t="str">
        <f t="shared" si="1"/>
        <v>#REF!</v>
      </c>
    </row>
    <row r="464">
      <c r="A464" s="34">
        <v>97.2</v>
      </c>
      <c r="B464" s="3" t="str">
        <f t="shared" si="1"/>
        <v>#REF!</v>
      </c>
    </row>
    <row r="465">
      <c r="A465" s="25">
        <f>+0.2</f>
        <v>0.2</v>
      </c>
      <c r="B465" s="3" t="str">
        <f t="shared" si="1"/>
        <v>#REF!</v>
      </c>
    </row>
    <row r="466">
      <c r="A466" s="25">
        <f>+0.21%</f>
        <v>0.0021</v>
      </c>
      <c r="B466" s="3" t="str">
        <f t="shared" si="1"/>
        <v>#REF!</v>
      </c>
    </row>
    <row r="467">
      <c r="A467" s="26">
        <v>170225.0</v>
      </c>
      <c r="B467" s="3" t="str">
        <f t="shared" si="1"/>
        <v>#REF!</v>
      </c>
    </row>
    <row r="468">
      <c r="A468" s="26">
        <v>265083.0</v>
      </c>
      <c r="B468" s="3" t="str">
        <f t="shared" si="1"/>
        <v>#REF!</v>
      </c>
    </row>
    <row r="469">
      <c r="A469" s="27">
        <v>41912.0</v>
      </c>
      <c r="B469" s="3" t="str">
        <f t="shared" si="1"/>
        <v>#REF!</v>
      </c>
    </row>
    <row r="470">
      <c r="A470" s="28">
        <v>97.15</v>
      </c>
      <c r="B470" s="3" t="str">
        <f t="shared" si="1"/>
        <v>#REF!</v>
      </c>
    </row>
    <row r="471">
      <c r="A471" s="28">
        <v>97.8</v>
      </c>
      <c r="B471" s="3" t="str">
        <f t="shared" si="1"/>
        <v>#REF!</v>
      </c>
    </row>
    <row r="472">
      <c r="A472" s="28">
        <v>94.24</v>
      </c>
      <c r="B472" s="3" t="str">
        <f t="shared" si="1"/>
        <v>#REF!</v>
      </c>
    </row>
    <row r="473">
      <c r="A473" s="28">
        <v>94.67</v>
      </c>
      <c r="B473" s="3" t="str">
        <f t="shared" si="1"/>
        <v>#REF!</v>
      </c>
    </row>
    <row r="474">
      <c r="A474" s="21">
        <v>-2.53</v>
      </c>
      <c r="B474" s="3" t="str">
        <f t="shared" si="1"/>
        <v>#REF!</v>
      </c>
    </row>
    <row r="475">
      <c r="A475" s="22">
        <v>-0.026</v>
      </c>
      <c r="B475" s="3" t="str">
        <f t="shared" si="1"/>
        <v>#REF!</v>
      </c>
    </row>
    <row r="476">
      <c r="A476" s="24">
        <v>261952.0</v>
      </c>
      <c r="B476" s="3" t="str">
        <f t="shared" si="1"/>
        <v>#REF!</v>
      </c>
    </row>
    <row r="477">
      <c r="A477" s="24">
        <v>269753.0</v>
      </c>
      <c r="B477" s="3" t="str">
        <f t="shared" si="1"/>
        <v>#REF!</v>
      </c>
    </row>
    <row r="478">
      <c r="A478" s="23">
        <v>41913.0</v>
      </c>
      <c r="B478" s="3" t="str">
        <f t="shared" si="1"/>
        <v>#REF!</v>
      </c>
    </row>
    <row r="479">
      <c r="A479" s="21">
        <v>94.77</v>
      </c>
      <c r="B479" s="3" t="str">
        <f t="shared" si="1"/>
        <v>#REF!</v>
      </c>
    </row>
    <row r="480">
      <c r="A480" s="21">
        <v>96.23</v>
      </c>
      <c r="B480" s="3" t="str">
        <f t="shared" si="1"/>
        <v>#REF!</v>
      </c>
    </row>
    <row r="481">
      <c r="A481" s="21">
        <v>93.78</v>
      </c>
      <c r="B481" s="3" t="str">
        <f t="shared" si="1"/>
        <v>#REF!</v>
      </c>
    </row>
    <row r="482">
      <c r="A482" s="21">
        <v>94.16</v>
      </c>
      <c r="B482" s="3" t="str">
        <f t="shared" si="1"/>
        <v>#REF!</v>
      </c>
    </row>
    <row r="483">
      <c r="A483" s="21">
        <v>-0.51</v>
      </c>
      <c r="B483" s="3" t="str">
        <f t="shared" si="1"/>
        <v>#REF!</v>
      </c>
    </row>
    <row r="484">
      <c r="A484" s="22">
        <v>-0.0054</v>
      </c>
      <c r="B484" s="3" t="str">
        <f t="shared" si="1"/>
        <v>#REF!</v>
      </c>
    </row>
    <row r="485">
      <c r="A485" s="24">
        <v>247985.0</v>
      </c>
      <c r="B485" s="3" t="str">
        <f t="shared" si="1"/>
        <v>#REF!</v>
      </c>
    </row>
    <row r="486">
      <c r="A486" s="24">
        <v>252787.0</v>
      </c>
      <c r="B486" s="3" t="str">
        <f t="shared" si="1"/>
        <v>#REF!</v>
      </c>
    </row>
    <row r="487">
      <c r="A487" s="23">
        <v>41914.0</v>
      </c>
      <c r="B487" s="3" t="str">
        <f t="shared" si="1"/>
        <v>#REF!</v>
      </c>
    </row>
    <row r="488">
      <c r="A488" s="21">
        <v>94.3</v>
      </c>
      <c r="B488" s="3" t="str">
        <f t="shared" si="1"/>
        <v>#REF!</v>
      </c>
    </row>
    <row r="489">
      <c r="A489" s="21">
        <v>94.37</v>
      </c>
      <c r="B489" s="3" t="str">
        <f t="shared" si="1"/>
        <v>#REF!</v>
      </c>
    </row>
    <row r="490">
      <c r="A490" s="21">
        <v>91.55</v>
      </c>
      <c r="B490" s="3" t="str">
        <f t="shared" si="1"/>
        <v>#REF!</v>
      </c>
    </row>
    <row r="491">
      <c r="A491" s="21">
        <v>93.42</v>
      </c>
      <c r="B491" s="3" t="str">
        <f t="shared" si="1"/>
        <v>#REF!</v>
      </c>
    </row>
    <row r="492">
      <c r="A492" s="21">
        <v>-0.74</v>
      </c>
      <c r="B492" s="3" t="str">
        <f t="shared" si="1"/>
        <v>#REF!</v>
      </c>
    </row>
    <row r="493">
      <c r="A493" s="22">
        <v>-0.0079</v>
      </c>
      <c r="B493" s="3" t="str">
        <f t="shared" si="1"/>
        <v>#REF!</v>
      </c>
    </row>
    <row r="494">
      <c r="A494" s="24">
        <v>285902.0</v>
      </c>
      <c r="B494" s="3" t="str">
        <f t="shared" si="1"/>
        <v>#REF!</v>
      </c>
    </row>
    <row r="495">
      <c r="A495" s="24">
        <v>249704.0</v>
      </c>
      <c r="B495" s="3" t="str">
        <f t="shared" si="1"/>
        <v>#REF!</v>
      </c>
    </row>
    <row r="496">
      <c r="A496" s="23">
        <v>41915.0</v>
      </c>
      <c r="B496" s="3" t="str">
        <f t="shared" si="1"/>
        <v>#REF!</v>
      </c>
    </row>
    <row r="497">
      <c r="A497" s="21">
        <v>93.75</v>
      </c>
      <c r="B497" s="3" t="str">
        <f t="shared" si="1"/>
        <v>#REF!</v>
      </c>
    </row>
    <row r="498">
      <c r="A498" s="21">
        <v>94.06</v>
      </c>
      <c r="B498" s="3" t="str">
        <f t="shared" si="1"/>
        <v>#REF!</v>
      </c>
    </row>
    <row r="499">
      <c r="A499" s="21">
        <v>91.48</v>
      </c>
      <c r="B499" s="3" t="str">
        <f t="shared" si="1"/>
        <v>#REF!</v>
      </c>
    </row>
    <row r="500">
      <c r="A500" s="21">
        <v>92.31</v>
      </c>
      <c r="B500" s="3" t="str">
        <f t="shared" si="1"/>
        <v>#REF!</v>
      </c>
    </row>
    <row r="501">
      <c r="A501" s="21">
        <v>-1.11</v>
      </c>
      <c r="B501" s="3" t="str">
        <f t="shared" si="1"/>
        <v>#REF!</v>
      </c>
    </row>
    <row r="502">
      <c r="A502" s="22">
        <v>-0.0119</v>
      </c>
      <c r="B502" s="3" t="str">
        <f t="shared" si="1"/>
        <v>#REF!</v>
      </c>
    </row>
    <row r="503">
      <c r="A503" s="24">
        <v>239603.0</v>
      </c>
      <c r="B503" s="3" t="str">
        <f t="shared" si="1"/>
        <v>#REF!</v>
      </c>
    </row>
    <row r="504">
      <c r="A504" s="24">
        <v>244323.0</v>
      </c>
      <c r="B504" s="3" t="str">
        <f t="shared" si="1"/>
        <v>#REF!</v>
      </c>
    </row>
    <row r="505">
      <c r="A505" s="23">
        <v>41918.0</v>
      </c>
      <c r="B505" s="3" t="str">
        <f t="shared" si="1"/>
        <v>#REF!</v>
      </c>
    </row>
    <row r="506">
      <c r="A506" s="21">
        <v>91.9</v>
      </c>
      <c r="B506" s="3" t="str">
        <f t="shared" si="1"/>
        <v>#REF!</v>
      </c>
    </row>
    <row r="507">
      <c r="A507" s="21">
        <v>93.21</v>
      </c>
      <c r="B507" s="3" t="str">
        <f t="shared" si="1"/>
        <v>#REF!</v>
      </c>
    </row>
    <row r="508">
      <c r="A508" s="21">
        <v>91.25</v>
      </c>
      <c r="B508" s="3" t="str">
        <f t="shared" si="1"/>
        <v>#REF!</v>
      </c>
    </row>
    <row r="509">
      <c r="A509" s="21">
        <v>92.79</v>
      </c>
      <c r="B509" s="3" t="str">
        <f t="shared" si="1"/>
        <v>#REF!</v>
      </c>
    </row>
    <row r="510">
      <c r="A510" s="25">
        <f>+0.48</f>
        <v>0.48</v>
      </c>
      <c r="B510" s="3" t="str">
        <f t="shared" si="1"/>
        <v>#REF!</v>
      </c>
    </row>
    <row r="511">
      <c r="A511" s="25">
        <f>+0.52%</f>
        <v>0.0052</v>
      </c>
      <c r="B511" s="3" t="str">
        <f t="shared" si="1"/>
        <v>#REF!</v>
      </c>
    </row>
    <row r="512">
      <c r="A512" s="26">
        <v>203600.0</v>
      </c>
      <c r="B512" s="3" t="str">
        <f t="shared" si="1"/>
        <v>#REF!</v>
      </c>
    </row>
    <row r="513">
      <c r="A513" s="26">
        <v>197001.0</v>
      </c>
      <c r="B513" s="3" t="str">
        <f t="shared" si="1"/>
        <v>#REF!</v>
      </c>
    </row>
    <row r="514">
      <c r="A514" s="27">
        <v>41919.0</v>
      </c>
      <c r="B514" s="3" t="str">
        <f t="shared" si="1"/>
        <v>#REF!</v>
      </c>
    </row>
    <row r="515">
      <c r="A515" s="28">
        <v>92.81</v>
      </c>
      <c r="B515" s="3" t="str">
        <f t="shared" si="1"/>
        <v>#REF!</v>
      </c>
    </row>
    <row r="516">
      <c r="A516" s="28">
        <v>92.99</v>
      </c>
      <c r="B516" s="3" t="str">
        <f t="shared" si="1"/>
        <v>#REF!</v>
      </c>
    </row>
    <row r="517">
      <c r="A517" s="28">
        <v>91.4</v>
      </c>
      <c r="B517" s="3" t="str">
        <f t="shared" si="1"/>
        <v>#REF!</v>
      </c>
    </row>
    <row r="518">
      <c r="A518" s="28">
        <v>92.11</v>
      </c>
      <c r="B518" s="3" t="str">
        <f t="shared" si="1"/>
        <v>#REF!</v>
      </c>
    </row>
    <row r="519">
      <c r="A519" s="21">
        <v>-0.68</v>
      </c>
      <c r="B519" s="3" t="str">
        <f t="shared" si="1"/>
        <v>#REF!</v>
      </c>
    </row>
    <row r="520">
      <c r="A520" s="22">
        <v>-0.0073</v>
      </c>
      <c r="B520" s="3" t="str">
        <f t="shared" si="1"/>
        <v>#REF!</v>
      </c>
    </row>
    <row r="521">
      <c r="A521" s="24">
        <v>222631.0</v>
      </c>
      <c r="B521" s="3" t="str">
        <f t="shared" si="1"/>
        <v>#REF!</v>
      </c>
    </row>
    <row r="522">
      <c r="A522" s="24">
        <v>174266.0</v>
      </c>
      <c r="B522" s="3" t="str">
        <f t="shared" si="1"/>
        <v>#REF!</v>
      </c>
    </row>
    <row r="523">
      <c r="A523" s="23">
        <v>41920.0</v>
      </c>
      <c r="B523" s="3" t="str">
        <f t="shared" si="1"/>
        <v>#REF!</v>
      </c>
    </row>
    <row r="524">
      <c r="A524" s="21">
        <v>91.89</v>
      </c>
      <c r="B524" s="3" t="str">
        <f t="shared" si="1"/>
        <v>#REF!</v>
      </c>
    </row>
    <row r="525">
      <c r="A525" s="21">
        <v>91.89</v>
      </c>
      <c r="B525" s="3" t="str">
        <f t="shared" si="1"/>
        <v>#REF!</v>
      </c>
    </row>
    <row r="526">
      <c r="A526" s="21">
        <v>90.57</v>
      </c>
      <c r="B526" s="3" t="str">
        <f t="shared" si="1"/>
        <v>#REF!</v>
      </c>
    </row>
    <row r="527">
      <c r="A527" s="21">
        <v>91.38</v>
      </c>
      <c r="B527" s="3" t="str">
        <f t="shared" si="1"/>
        <v>#REF!</v>
      </c>
    </row>
    <row r="528">
      <c r="A528" s="21">
        <v>-0.73</v>
      </c>
      <c r="B528" s="3" t="str">
        <f t="shared" si="1"/>
        <v>#REF!</v>
      </c>
    </row>
    <row r="529">
      <c r="A529" s="22">
        <v>-0.0079</v>
      </c>
      <c r="B529" s="3" t="str">
        <f t="shared" si="1"/>
        <v>#REF!</v>
      </c>
    </row>
    <row r="530">
      <c r="A530" s="24">
        <v>207633.0</v>
      </c>
      <c r="B530" s="3" t="str">
        <f t="shared" si="1"/>
        <v>#REF!</v>
      </c>
    </row>
    <row r="531">
      <c r="A531" s="24">
        <v>153821.0</v>
      </c>
      <c r="B531" s="3" t="str">
        <f t="shared" si="1"/>
        <v>#REF!</v>
      </c>
    </row>
    <row r="532">
      <c r="A532" s="23">
        <v>41921.0</v>
      </c>
      <c r="B532" s="3" t="str">
        <f t="shared" si="1"/>
        <v>#REF!</v>
      </c>
    </row>
    <row r="533">
      <c r="A533" s="21">
        <v>91.62</v>
      </c>
      <c r="B533" s="3" t="str">
        <f t="shared" si="1"/>
        <v>#REF!</v>
      </c>
    </row>
    <row r="534">
      <c r="A534" s="21">
        <v>91.85</v>
      </c>
      <c r="B534" s="3" t="str">
        <f t="shared" si="1"/>
        <v>#REF!</v>
      </c>
    </row>
    <row r="535">
      <c r="A535" s="21">
        <v>88.42</v>
      </c>
      <c r="B535" s="3" t="str">
        <f t="shared" si="1"/>
        <v>#REF!</v>
      </c>
    </row>
    <row r="536">
      <c r="A536" s="21">
        <v>90.05</v>
      </c>
      <c r="B536" s="3" t="str">
        <f t="shared" si="1"/>
        <v>#REF!</v>
      </c>
    </row>
    <row r="537">
      <c r="A537" s="21">
        <v>-1.33</v>
      </c>
      <c r="B537" s="3" t="str">
        <f t="shared" si="1"/>
        <v>#REF!</v>
      </c>
    </row>
    <row r="538">
      <c r="A538" s="22">
        <v>-0.0146</v>
      </c>
      <c r="B538" s="3" t="str">
        <f t="shared" si="1"/>
        <v>#REF!</v>
      </c>
    </row>
    <row r="539">
      <c r="A539" s="24">
        <v>216473.0</v>
      </c>
      <c r="B539" s="3" t="str">
        <f t="shared" si="1"/>
        <v>#REF!</v>
      </c>
    </row>
    <row r="540">
      <c r="A540" s="24">
        <v>129564.0</v>
      </c>
      <c r="B540" s="3" t="str">
        <f t="shared" si="1"/>
        <v>#REF!</v>
      </c>
    </row>
    <row r="541">
      <c r="A541" s="30">
        <v>41922.0</v>
      </c>
      <c r="B541" s="3" t="str">
        <f t="shared" si="1"/>
        <v>#REF!</v>
      </c>
    </row>
    <row r="542">
      <c r="A542" s="21">
        <v>89.1</v>
      </c>
      <c r="B542" s="3" t="str">
        <f t="shared" si="1"/>
        <v>#REF!</v>
      </c>
    </row>
    <row r="543">
      <c r="A543" s="21">
        <v>90.49</v>
      </c>
      <c r="B543" s="3" t="str">
        <f t="shared" si="1"/>
        <v>#REF!</v>
      </c>
    </row>
    <row r="544">
      <c r="A544" s="21">
        <v>88.11</v>
      </c>
      <c r="B544" s="3" t="str">
        <f t="shared" si="1"/>
        <v>#REF!</v>
      </c>
    </row>
    <row r="545">
      <c r="A545" s="21">
        <v>90.21</v>
      </c>
      <c r="B545" s="3" t="str">
        <f t="shared" si="1"/>
        <v>#REF!</v>
      </c>
    </row>
    <row r="546">
      <c r="A546" s="25">
        <f>+0.16</f>
        <v>0.16</v>
      </c>
      <c r="B546" s="3" t="str">
        <f t="shared" si="1"/>
        <v>#REF!</v>
      </c>
    </row>
    <row r="547">
      <c r="A547" s="25">
        <f>+0.18%</f>
        <v>0.0018</v>
      </c>
      <c r="B547" s="3" t="str">
        <f t="shared" si="1"/>
        <v>#REF!</v>
      </c>
    </row>
    <row r="548">
      <c r="A548" s="26">
        <v>197676.0</v>
      </c>
      <c r="B548" s="3" t="str">
        <f t="shared" si="1"/>
        <v>#REF!</v>
      </c>
    </row>
    <row r="549">
      <c r="A549" s="26">
        <v>114961.0</v>
      </c>
      <c r="B549" s="3" t="str">
        <f t="shared" si="1"/>
        <v>#REF!</v>
      </c>
    </row>
    <row r="550">
      <c r="A550" s="29">
        <v>41925.0</v>
      </c>
      <c r="B550" s="3" t="str">
        <f t="shared" si="1"/>
        <v>#REF!</v>
      </c>
    </row>
    <row r="551">
      <c r="A551" s="28">
        <v>89.89</v>
      </c>
      <c r="B551" s="3" t="str">
        <f t="shared" si="1"/>
        <v>#REF!</v>
      </c>
    </row>
    <row r="552">
      <c r="A552" s="28">
        <v>90.18</v>
      </c>
      <c r="B552" s="3" t="str">
        <f t="shared" si="1"/>
        <v>#REF!</v>
      </c>
    </row>
    <row r="553">
      <c r="A553" s="28">
        <v>87.74</v>
      </c>
      <c r="B553" s="3" t="str">
        <f t="shared" si="1"/>
        <v>#REF!</v>
      </c>
    </row>
    <row r="554">
      <c r="A554" s="28">
        <v>88.89</v>
      </c>
      <c r="B554" s="3" t="str">
        <f t="shared" si="1"/>
        <v>#REF!</v>
      </c>
    </row>
    <row r="555">
      <c r="A555" s="21">
        <v>-1.32</v>
      </c>
      <c r="B555" s="3" t="str">
        <f t="shared" si="1"/>
        <v>#REF!</v>
      </c>
    </row>
    <row r="556">
      <c r="A556" s="22">
        <v>-0.0146</v>
      </c>
      <c r="B556" s="3" t="str">
        <f t="shared" si="1"/>
        <v>#REF!</v>
      </c>
    </row>
    <row r="557">
      <c r="A557" s="24">
        <v>146533.0</v>
      </c>
      <c r="B557" s="3" t="str">
        <f t="shared" si="1"/>
        <v>#REF!</v>
      </c>
    </row>
    <row r="558">
      <c r="A558" s="24">
        <v>82548.0</v>
      </c>
      <c r="B558" s="3" t="str">
        <f t="shared" si="1"/>
        <v>#REF!</v>
      </c>
    </row>
    <row r="559">
      <c r="A559" s="30">
        <v>41926.0</v>
      </c>
      <c r="B559" s="3" t="str">
        <f t="shared" si="1"/>
        <v>#REF!</v>
      </c>
    </row>
    <row r="560">
      <c r="A560" s="21">
        <v>88.23</v>
      </c>
      <c r="B560" s="3" t="str">
        <f t="shared" si="1"/>
        <v>#REF!</v>
      </c>
    </row>
    <row r="561">
      <c r="A561" s="21">
        <v>88.74</v>
      </c>
      <c r="B561" s="3" t="str">
        <f t="shared" si="1"/>
        <v>#REF!</v>
      </c>
    </row>
    <row r="562">
      <c r="A562" s="21">
        <v>84.48</v>
      </c>
      <c r="B562" s="3" t="str">
        <f t="shared" si="1"/>
        <v>#REF!</v>
      </c>
    </row>
    <row r="563">
      <c r="A563" s="21">
        <v>85.04</v>
      </c>
      <c r="B563" s="3" t="str">
        <f t="shared" si="1"/>
        <v>#REF!</v>
      </c>
    </row>
    <row r="564">
      <c r="A564" s="21">
        <v>-3.85</v>
      </c>
      <c r="B564" s="3" t="str">
        <f t="shared" si="1"/>
        <v>#REF!</v>
      </c>
    </row>
    <row r="565">
      <c r="A565" s="22">
        <v>-0.0433</v>
      </c>
      <c r="B565" s="3" t="str">
        <f t="shared" si="1"/>
        <v>#REF!</v>
      </c>
    </row>
    <row r="566">
      <c r="A566" s="24">
        <v>141657.0</v>
      </c>
      <c r="B566" s="3" t="str">
        <f t="shared" si="1"/>
        <v>#REF!</v>
      </c>
    </row>
    <row r="567">
      <c r="A567" s="24">
        <v>64961.0</v>
      </c>
      <c r="B567" s="3" t="str">
        <f t="shared" si="1"/>
        <v>#REF!</v>
      </c>
    </row>
    <row r="568">
      <c r="A568" s="30">
        <v>41927.0</v>
      </c>
      <c r="B568" s="3" t="str">
        <f t="shared" si="1"/>
        <v>#REF!</v>
      </c>
    </row>
    <row r="569">
      <c r="A569" s="21">
        <v>85.54</v>
      </c>
      <c r="B569" s="3" t="str">
        <f t="shared" si="1"/>
        <v>#REF!</v>
      </c>
    </row>
    <row r="570">
      <c r="A570" s="21">
        <v>85.62</v>
      </c>
      <c r="B570" s="3" t="str">
        <f t="shared" si="1"/>
        <v>#REF!</v>
      </c>
    </row>
    <row r="571">
      <c r="A571" s="21">
        <v>83.02</v>
      </c>
      <c r="B571" s="3" t="str">
        <f t="shared" si="1"/>
        <v>#REF!</v>
      </c>
    </row>
    <row r="572">
      <c r="A572" s="21">
        <v>83.78</v>
      </c>
      <c r="B572" s="3" t="str">
        <f t="shared" si="1"/>
        <v>#REF!</v>
      </c>
    </row>
    <row r="573">
      <c r="A573" s="21">
        <v>-1.26</v>
      </c>
      <c r="B573" s="3" t="str">
        <f t="shared" si="1"/>
        <v>#REF!</v>
      </c>
    </row>
    <row r="574">
      <c r="A574" s="22">
        <v>-0.0148</v>
      </c>
      <c r="B574" s="3" t="str">
        <f t="shared" si="1"/>
        <v>#REF!</v>
      </c>
    </row>
    <row r="575">
      <c r="A575" s="24">
        <v>86478.0</v>
      </c>
      <c r="B575" s="3" t="str">
        <f t="shared" si="1"/>
        <v>#REF!</v>
      </c>
    </row>
    <row r="576">
      <c r="A576" s="24">
        <v>39629.0</v>
      </c>
      <c r="B576" s="3" t="str">
        <f t="shared" si="1"/>
        <v>#REF!</v>
      </c>
    </row>
    <row r="577">
      <c r="A577" s="14">
        <v>41928.0</v>
      </c>
      <c r="B577" s="3" t="str">
        <f t="shared" si="1"/>
        <v>#REF!</v>
      </c>
    </row>
    <row r="578">
      <c r="A578" s="8">
        <v>83.45</v>
      </c>
      <c r="B578" s="3" t="str">
        <f t="shared" si="1"/>
        <v>#REF!</v>
      </c>
    </row>
    <row r="579">
      <c r="A579" s="8">
        <v>85.0</v>
      </c>
      <c r="B579" s="3" t="str">
        <f t="shared" si="1"/>
        <v>#REF!</v>
      </c>
    </row>
    <row r="580">
      <c r="A580" s="8">
        <v>82.6</v>
      </c>
      <c r="B580" s="3" t="str">
        <f t="shared" si="1"/>
        <v>#REF!</v>
      </c>
    </row>
    <row r="581">
      <c r="A581" s="8">
        <v>84.47</v>
      </c>
      <c r="B581" s="3" t="str">
        <f t="shared" si="1"/>
        <v>#REF!</v>
      </c>
    </row>
    <row r="582">
      <c r="A582" s="9">
        <f>+0.69</f>
        <v>0.69</v>
      </c>
      <c r="B582" s="3" t="str">
        <f t="shared" si="1"/>
        <v>#REF!</v>
      </c>
    </row>
    <row r="583">
      <c r="A583" s="9">
        <f>+0.82%</f>
        <v>0.0082</v>
      </c>
      <c r="B583" s="3" t="str">
        <f t="shared" si="1"/>
        <v>#REF!</v>
      </c>
    </row>
    <row r="584">
      <c r="A584" s="31">
        <v>14938.0</v>
      </c>
      <c r="B584" s="3" t="str">
        <f t="shared" si="1"/>
        <v>#REF!</v>
      </c>
    </row>
    <row r="585">
      <c r="A585" s="32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41869</v>
      </c>
      <c r="C3" s="3">
        <v>104.45</v>
      </c>
      <c r="D3" s="3">
        <v>104.45</v>
      </c>
      <c r="E3" s="3">
        <v>102.36</v>
      </c>
      <c r="F3" s="3">
        <v>102.74</v>
      </c>
      <c r="G3" s="3">
        <v>-1.78</v>
      </c>
      <c r="H3" s="6">
        <v>-0.017</v>
      </c>
      <c r="I3" s="15">
        <v>98001.0</v>
      </c>
      <c r="J3" s="15">
        <v>159659.0</v>
      </c>
    </row>
    <row r="4">
      <c r="A4" s="4" t="s">
        <v>4</v>
      </c>
      <c r="B4" s="5">
        <f t="shared" si="1"/>
        <v>41870</v>
      </c>
      <c r="C4" s="3">
        <v>102.86</v>
      </c>
      <c r="D4" s="3">
        <v>103.24</v>
      </c>
      <c r="E4" s="3">
        <v>102.45</v>
      </c>
      <c r="F4" s="3">
        <v>102.82</v>
      </c>
      <c r="G4" s="3">
        <v>0.08</v>
      </c>
      <c r="H4" s="3">
        <v>8.0E-4</v>
      </c>
      <c r="I4" s="15">
        <v>132357.0</v>
      </c>
      <c r="J4" s="15">
        <v>165304.0</v>
      </c>
    </row>
    <row r="5">
      <c r="A5" s="4" t="s">
        <v>5</v>
      </c>
      <c r="B5" s="5">
        <f t="shared" si="1"/>
        <v>41871</v>
      </c>
      <c r="C5" s="3">
        <v>102.78</v>
      </c>
      <c r="D5" s="3">
        <v>103.5</v>
      </c>
      <c r="E5" s="3">
        <v>102.73</v>
      </c>
      <c r="F5" s="3">
        <v>103.43</v>
      </c>
      <c r="G5" s="3">
        <v>0.61</v>
      </c>
      <c r="H5" s="3">
        <v>0.0059</v>
      </c>
      <c r="I5" s="15">
        <v>85819.0</v>
      </c>
      <c r="J5" s="15">
        <v>171395.0</v>
      </c>
    </row>
    <row r="6">
      <c r="A6" s="4" t="s">
        <v>6</v>
      </c>
      <c r="B6" s="5">
        <f t="shared" si="1"/>
        <v>41872</v>
      </c>
      <c r="C6" s="3">
        <v>103.41</v>
      </c>
      <c r="D6" s="3">
        <v>104.0</v>
      </c>
      <c r="E6" s="3">
        <v>102.5</v>
      </c>
      <c r="F6" s="3">
        <v>103.85</v>
      </c>
      <c r="G6" s="3">
        <v>0.42</v>
      </c>
      <c r="H6" s="3">
        <v>0.0040999999999999995</v>
      </c>
      <c r="I6" s="15">
        <v>97633.0</v>
      </c>
      <c r="J6" s="15">
        <v>172077.0</v>
      </c>
    </row>
    <row r="7">
      <c r="A7" s="4" t="s">
        <v>7</v>
      </c>
      <c r="B7" s="5">
        <f t="shared" si="1"/>
        <v>41873</v>
      </c>
      <c r="C7" s="3">
        <v>103.9</v>
      </c>
      <c r="D7" s="3">
        <v>104.09</v>
      </c>
      <c r="E7" s="3">
        <v>103.33</v>
      </c>
      <c r="F7" s="3">
        <v>103.59</v>
      </c>
      <c r="G7" s="3">
        <v>-0.26</v>
      </c>
      <c r="H7" s="6">
        <v>-0.0025</v>
      </c>
      <c r="I7" s="15">
        <v>77140.0</v>
      </c>
      <c r="J7" s="15">
        <v>173597.0</v>
      </c>
    </row>
    <row r="8">
      <c r="A8" s="4" t="s">
        <v>8</v>
      </c>
      <c r="B8" s="5">
        <f t="shared" si="1"/>
        <v>41876</v>
      </c>
      <c r="C8" s="3">
        <v>103.39</v>
      </c>
      <c r="D8" s="3">
        <v>104.03</v>
      </c>
      <c r="E8" s="3">
        <v>103.03</v>
      </c>
      <c r="F8" s="3">
        <v>103.89</v>
      </c>
      <c r="G8" s="3">
        <v>0.3</v>
      </c>
      <c r="H8" s="3">
        <v>0.0029</v>
      </c>
      <c r="I8" s="15">
        <v>31288.0</v>
      </c>
      <c r="J8" s="15">
        <v>176013.0</v>
      </c>
    </row>
    <row r="9">
      <c r="A9" s="4" t="s">
        <v>9</v>
      </c>
      <c r="B9" s="5">
        <f t="shared" si="1"/>
        <v>41877</v>
      </c>
      <c r="C9" s="3">
        <v>103.92</v>
      </c>
      <c r="D9" s="3">
        <v>104.6</v>
      </c>
      <c r="E9" s="3">
        <v>103.68</v>
      </c>
      <c r="F9" s="3">
        <v>103.81</v>
      </c>
      <c r="G9" s="3">
        <v>-0.08</v>
      </c>
      <c r="H9" s="6">
        <v>-8.0E-4</v>
      </c>
      <c r="I9" s="15">
        <v>85370.0</v>
      </c>
      <c r="J9" s="15">
        <v>180617.0</v>
      </c>
    </row>
    <row r="10">
      <c r="A10" s="7">
        <v>41869.0</v>
      </c>
      <c r="B10" s="5">
        <f t="shared" si="1"/>
        <v>41878</v>
      </c>
      <c r="C10" s="3">
        <v>103.84</v>
      </c>
      <c r="D10" s="3">
        <v>104.3</v>
      </c>
      <c r="E10" s="3">
        <v>103.43</v>
      </c>
      <c r="F10" s="3">
        <v>104.04</v>
      </c>
      <c r="G10" s="3">
        <v>0.23</v>
      </c>
      <c r="H10" s="3">
        <v>0.0022</v>
      </c>
      <c r="I10" s="15">
        <v>77038.0</v>
      </c>
      <c r="J10" s="15">
        <v>184172.0</v>
      </c>
    </row>
    <row r="11">
      <c r="A11" s="8">
        <v>104.45</v>
      </c>
      <c r="B11" s="5">
        <f t="shared" si="1"/>
        <v>41879</v>
      </c>
      <c r="C11" s="3">
        <v>103.87</v>
      </c>
      <c r="D11" s="3">
        <v>104.47</v>
      </c>
      <c r="E11" s="3">
        <v>103.45</v>
      </c>
      <c r="F11" s="3">
        <v>103.58</v>
      </c>
      <c r="G11" s="3">
        <v>-0.46</v>
      </c>
      <c r="H11" s="6">
        <v>-0.0044</v>
      </c>
      <c r="I11" s="15">
        <v>98972.0</v>
      </c>
      <c r="J11" s="15">
        <v>189719.0</v>
      </c>
    </row>
    <row r="12">
      <c r="A12" s="8">
        <v>104.45</v>
      </c>
      <c r="B12" s="5">
        <f t="shared" si="1"/>
        <v>41880</v>
      </c>
      <c r="C12" s="3">
        <v>103.62</v>
      </c>
      <c r="D12" s="3">
        <v>104.26</v>
      </c>
      <c r="E12" s="3">
        <v>103.62</v>
      </c>
      <c r="F12" s="3">
        <v>104.17</v>
      </c>
      <c r="G12" s="3">
        <v>0.59</v>
      </c>
      <c r="H12" s="3">
        <v>0.005699999999999999</v>
      </c>
      <c r="I12" s="15">
        <v>93892.0</v>
      </c>
      <c r="J12" s="15">
        <v>196559.0</v>
      </c>
    </row>
    <row r="13">
      <c r="A13" s="8">
        <v>102.36</v>
      </c>
      <c r="B13" s="5">
        <f t="shared" si="1"/>
        <v>41883</v>
      </c>
      <c r="C13" s="3">
        <v>104.0</v>
      </c>
      <c r="D13" s="3">
        <v>104.27</v>
      </c>
      <c r="E13" s="3">
        <v>103.43</v>
      </c>
      <c r="F13" s="3">
        <v>103.68</v>
      </c>
      <c r="G13" s="3">
        <v>-0.49</v>
      </c>
      <c r="H13" s="6">
        <v>-0.0047</v>
      </c>
      <c r="I13" s="15">
        <v>35665.0</v>
      </c>
      <c r="J13" s="15">
        <v>199351.0</v>
      </c>
    </row>
    <row r="14">
      <c r="A14" s="8">
        <v>102.74</v>
      </c>
      <c r="B14" s="5">
        <f t="shared" si="1"/>
        <v>41884</v>
      </c>
      <c r="C14" s="3">
        <v>103.52</v>
      </c>
      <c r="D14" s="3">
        <v>103.74</v>
      </c>
      <c r="E14" s="3">
        <v>101.34</v>
      </c>
      <c r="F14" s="3">
        <v>101.5</v>
      </c>
      <c r="G14" s="3">
        <v>-2.18</v>
      </c>
      <c r="H14" s="6">
        <v>-0.021</v>
      </c>
      <c r="I14" s="15">
        <v>143627.0</v>
      </c>
      <c r="J14" s="15">
        <v>203040.0</v>
      </c>
    </row>
    <row r="15">
      <c r="A15" s="11">
        <v>-1.78</v>
      </c>
      <c r="B15" s="5">
        <f t="shared" si="1"/>
        <v>41885</v>
      </c>
      <c r="C15" s="3">
        <v>101.59</v>
      </c>
      <c r="D15" s="3">
        <v>104.15</v>
      </c>
      <c r="E15" s="3">
        <v>101.53</v>
      </c>
      <c r="F15" s="3">
        <v>103.84</v>
      </c>
      <c r="G15" s="3">
        <v>2.34</v>
      </c>
      <c r="H15" s="3">
        <v>0.0231</v>
      </c>
      <c r="I15" s="15">
        <v>133747.0</v>
      </c>
      <c r="J15" s="15">
        <v>212669.0</v>
      </c>
    </row>
    <row r="16">
      <c r="A16" s="12">
        <v>-0.017</v>
      </c>
      <c r="B16" s="5">
        <f t="shared" si="1"/>
        <v>41886</v>
      </c>
      <c r="C16" s="3">
        <v>103.44</v>
      </c>
      <c r="D16" s="3">
        <v>103.9</v>
      </c>
      <c r="E16" s="3">
        <v>102.66</v>
      </c>
      <c r="F16" s="3">
        <v>102.79</v>
      </c>
      <c r="G16" s="3">
        <v>-1.05</v>
      </c>
      <c r="H16" s="6">
        <v>-0.0101</v>
      </c>
      <c r="I16" s="15">
        <v>119037.0</v>
      </c>
      <c r="J16" s="15">
        <v>218483.0</v>
      </c>
    </row>
    <row r="17">
      <c r="A17" s="17">
        <v>98001.0</v>
      </c>
      <c r="B17" s="5">
        <f t="shared" si="1"/>
        <v>41887</v>
      </c>
      <c r="C17" s="3">
        <v>102.79</v>
      </c>
      <c r="D17" s="3">
        <v>103.29</v>
      </c>
      <c r="E17" s="3">
        <v>101.51</v>
      </c>
      <c r="F17" s="3">
        <v>101.97</v>
      </c>
      <c r="G17" s="3">
        <v>-0.82</v>
      </c>
      <c r="H17" s="6">
        <v>-0.008</v>
      </c>
      <c r="I17" s="15">
        <v>126107.0</v>
      </c>
      <c r="J17" s="15">
        <v>230045.0</v>
      </c>
    </row>
    <row r="18">
      <c r="A18" s="17">
        <v>159659.0</v>
      </c>
      <c r="B18" s="5">
        <f t="shared" si="1"/>
        <v>41890</v>
      </c>
      <c r="C18" s="3">
        <v>102.1</v>
      </c>
      <c r="D18" s="3">
        <v>102.11</v>
      </c>
      <c r="E18" s="3">
        <v>100.68</v>
      </c>
      <c r="F18" s="3">
        <v>101.51</v>
      </c>
      <c r="G18" s="3">
        <v>-0.46</v>
      </c>
      <c r="H18" s="6">
        <v>-0.0045</v>
      </c>
      <c r="I18" s="15">
        <v>131959.0</v>
      </c>
      <c r="J18" s="15">
        <v>240308.0</v>
      </c>
    </row>
    <row r="19">
      <c r="A19" s="7">
        <v>41870.0</v>
      </c>
      <c r="B19" s="5">
        <f t="shared" si="1"/>
        <v>41891</v>
      </c>
      <c r="C19" s="3">
        <v>101.4</v>
      </c>
      <c r="D19" s="3">
        <v>101.85</v>
      </c>
      <c r="E19" s="3">
        <v>100.47</v>
      </c>
      <c r="F19" s="3">
        <v>100.62</v>
      </c>
      <c r="G19" s="3">
        <v>-0.89</v>
      </c>
      <c r="H19" s="6">
        <v>-0.0088</v>
      </c>
      <c r="I19" s="15">
        <v>140036.0</v>
      </c>
      <c r="J19" s="15">
        <v>248171.0</v>
      </c>
    </row>
    <row r="20">
      <c r="A20" s="8">
        <v>102.86</v>
      </c>
      <c r="B20" s="5">
        <f t="shared" si="1"/>
        <v>41892</v>
      </c>
      <c r="C20" s="3">
        <v>100.57</v>
      </c>
      <c r="D20" s="3">
        <v>100.93</v>
      </c>
      <c r="E20" s="3">
        <v>99.16</v>
      </c>
      <c r="F20" s="3">
        <v>99.51</v>
      </c>
      <c r="G20" s="3">
        <v>-1.11</v>
      </c>
      <c r="H20" s="6">
        <v>-0.011</v>
      </c>
      <c r="I20" s="15">
        <v>183131.0</v>
      </c>
      <c r="J20" s="15">
        <v>257849.0</v>
      </c>
    </row>
    <row r="21">
      <c r="A21" s="8">
        <v>103.24</v>
      </c>
      <c r="B21" s="5">
        <f t="shared" si="1"/>
        <v>41893</v>
      </c>
      <c r="C21" s="3">
        <v>99.31</v>
      </c>
      <c r="D21" s="3">
        <v>99.95</v>
      </c>
      <c r="E21" s="3">
        <v>98.23</v>
      </c>
      <c r="F21" s="3">
        <v>99.57</v>
      </c>
      <c r="G21" s="3">
        <v>0.06</v>
      </c>
      <c r="H21" s="3">
        <v>6.0E-4</v>
      </c>
      <c r="I21" s="15">
        <v>197915.0</v>
      </c>
      <c r="J21" s="15">
        <v>270561.0</v>
      </c>
    </row>
    <row r="22">
      <c r="A22" s="8">
        <v>102.45</v>
      </c>
      <c r="B22" s="5">
        <f t="shared" si="1"/>
        <v>41894</v>
      </c>
      <c r="C22" s="3">
        <v>99.59</v>
      </c>
      <c r="D22" s="3">
        <v>100.27</v>
      </c>
      <c r="E22" s="3">
        <v>98.47</v>
      </c>
      <c r="F22" s="3">
        <v>98.73</v>
      </c>
      <c r="G22" s="3">
        <v>-0.84</v>
      </c>
      <c r="H22" s="6">
        <v>-0.0084</v>
      </c>
      <c r="I22" s="15">
        <v>130486.0</v>
      </c>
      <c r="J22" s="15">
        <v>287968.0</v>
      </c>
    </row>
    <row r="23">
      <c r="A23" s="8">
        <v>102.82</v>
      </c>
      <c r="B23" s="5">
        <f t="shared" si="1"/>
        <v>41897</v>
      </c>
      <c r="C23" s="3">
        <v>98.46</v>
      </c>
      <c r="D23" s="3">
        <v>99.1</v>
      </c>
      <c r="E23" s="3">
        <v>97.8</v>
      </c>
      <c r="F23" s="3">
        <v>98.62</v>
      </c>
      <c r="G23" s="3">
        <v>-0.11</v>
      </c>
      <c r="H23" s="6">
        <v>-0.0011</v>
      </c>
      <c r="I23" s="15">
        <v>120779.0</v>
      </c>
      <c r="J23" s="15">
        <v>284380.0</v>
      </c>
    </row>
    <row r="24">
      <c r="A24" s="9">
        <f>+0.08</f>
        <v>0.08</v>
      </c>
      <c r="B24" s="5">
        <f t="shared" si="1"/>
        <v>41898</v>
      </c>
      <c r="C24" s="3">
        <v>98.74</v>
      </c>
      <c r="D24" s="3">
        <v>100.08</v>
      </c>
      <c r="E24" s="3">
        <v>98.18</v>
      </c>
      <c r="F24" s="3">
        <v>99.73</v>
      </c>
      <c r="G24" s="3">
        <v>1.11</v>
      </c>
      <c r="H24" s="3">
        <v>0.0113</v>
      </c>
      <c r="I24" s="15">
        <v>149896.0</v>
      </c>
      <c r="J24" s="15">
        <v>283039.0</v>
      </c>
    </row>
    <row r="25">
      <c r="A25" s="9">
        <f>+0.08%</f>
        <v>0.0008</v>
      </c>
      <c r="B25" s="5">
        <f t="shared" si="1"/>
        <v>41899</v>
      </c>
      <c r="C25" s="3">
        <v>99.61</v>
      </c>
      <c r="D25" s="3">
        <v>100.19</v>
      </c>
      <c r="E25" s="3">
        <v>99.15</v>
      </c>
      <c r="F25" s="3">
        <v>99.56</v>
      </c>
      <c r="G25" s="3">
        <v>-0.17</v>
      </c>
      <c r="H25" s="6">
        <v>-0.0017</v>
      </c>
      <c r="I25" s="15">
        <v>155105.0</v>
      </c>
      <c r="J25" s="15">
        <v>283338.0</v>
      </c>
    </row>
    <row r="26">
      <c r="A26" s="16">
        <v>132357.0</v>
      </c>
      <c r="B26" s="5">
        <f t="shared" si="1"/>
        <v>41900</v>
      </c>
      <c r="C26" s="3">
        <v>99.27</v>
      </c>
      <c r="D26" s="3">
        <v>99.71</v>
      </c>
      <c r="E26" s="3">
        <v>98.11</v>
      </c>
      <c r="F26" s="3">
        <v>98.36</v>
      </c>
      <c r="G26" s="3">
        <v>-1.2</v>
      </c>
      <c r="H26" s="6">
        <v>-0.0121</v>
      </c>
      <c r="I26" s="15">
        <v>151057.0</v>
      </c>
      <c r="J26" s="15">
        <v>286739.0</v>
      </c>
    </row>
    <row r="27">
      <c r="A27" s="16">
        <v>165304.0</v>
      </c>
      <c r="B27" s="5">
        <f t="shared" si="1"/>
        <v>41901</v>
      </c>
      <c r="C27" s="3">
        <v>98.31</v>
      </c>
      <c r="D27" s="3">
        <v>99.12</v>
      </c>
      <c r="E27" s="3">
        <v>97.91</v>
      </c>
      <c r="F27" s="3">
        <v>99.03</v>
      </c>
      <c r="G27" s="3">
        <v>0.67</v>
      </c>
      <c r="H27" s="3">
        <v>0.0068000000000000005</v>
      </c>
      <c r="I27" s="15">
        <v>108296.0</v>
      </c>
      <c r="J27" s="15">
        <v>286573.0</v>
      </c>
    </row>
    <row r="28">
      <c r="A28" s="7">
        <v>41871.0</v>
      </c>
      <c r="B28" s="5">
        <f t="shared" si="1"/>
        <v>41904</v>
      </c>
      <c r="C28" s="3">
        <v>98.66</v>
      </c>
      <c r="D28" s="3">
        <v>98.94</v>
      </c>
      <c r="E28" s="3">
        <v>97.14</v>
      </c>
      <c r="F28" s="3">
        <v>97.7</v>
      </c>
      <c r="G28" s="3">
        <v>-1.33</v>
      </c>
      <c r="H28" s="6">
        <v>-0.0134</v>
      </c>
      <c r="I28" s="15">
        <v>127359.0</v>
      </c>
      <c r="J28" s="15">
        <v>289332.0</v>
      </c>
    </row>
    <row r="29">
      <c r="A29" s="8">
        <v>102.78</v>
      </c>
      <c r="B29" s="5">
        <f t="shared" si="1"/>
        <v>41905</v>
      </c>
      <c r="C29" s="3">
        <v>97.74</v>
      </c>
      <c r="D29" s="3">
        <v>98.31</v>
      </c>
      <c r="E29" s="3">
        <v>97.29</v>
      </c>
      <c r="F29" s="3">
        <v>97.58</v>
      </c>
      <c r="G29" s="3">
        <v>-0.12</v>
      </c>
      <c r="H29" s="6">
        <v>-0.0012</v>
      </c>
      <c r="I29" s="15">
        <v>168587.0</v>
      </c>
      <c r="J29" s="15">
        <v>292933.0</v>
      </c>
    </row>
    <row r="30">
      <c r="A30" s="8">
        <v>103.5</v>
      </c>
      <c r="B30" s="5">
        <f t="shared" si="1"/>
        <v>41906</v>
      </c>
      <c r="C30" s="3">
        <v>97.65</v>
      </c>
      <c r="D30" s="3">
        <v>97.99</v>
      </c>
      <c r="E30" s="3">
        <v>96.34</v>
      </c>
      <c r="F30" s="3">
        <v>97.62</v>
      </c>
      <c r="G30" s="3">
        <v>0.04</v>
      </c>
      <c r="H30" s="3">
        <v>4.0E-4</v>
      </c>
      <c r="I30" s="15">
        <v>168367.0</v>
      </c>
      <c r="J30" s="15">
        <v>292589.0</v>
      </c>
    </row>
    <row r="31">
      <c r="A31" s="8">
        <v>102.73</v>
      </c>
      <c r="B31" s="5">
        <f t="shared" si="1"/>
        <v>41907</v>
      </c>
      <c r="C31" s="3">
        <v>97.57</v>
      </c>
      <c r="D31" s="3">
        <v>98.2</v>
      </c>
      <c r="E31" s="3">
        <v>96.91</v>
      </c>
      <c r="F31" s="3">
        <v>97.63</v>
      </c>
      <c r="G31" s="3">
        <v>0.01</v>
      </c>
      <c r="H31" s="3">
        <v>1.0E-4</v>
      </c>
      <c r="I31" s="15">
        <v>140440.0</v>
      </c>
      <c r="J31" s="15">
        <v>292920.0</v>
      </c>
    </row>
    <row r="32">
      <c r="A32" s="8">
        <v>103.43</v>
      </c>
      <c r="B32" s="5">
        <f t="shared" si="1"/>
        <v>41908</v>
      </c>
      <c r="C32" s="3">
        <v>97.65</v>
      </c>
      <c r="D32" s="3">
        <v>98.12</v>
      </c>
      <c r="E32" s="3">
        <v>97.12</v>
      </c>
      <c r="F32" s="3">
        <v>97.63</v>
      </c>
      <c r="G32" s="3" t="s">
        <v>10</v>
      </c>
      <c r="H32" s="3" t="s">
        <v>10</v>
      </c>
      <c r="I32" s="15">
        <v>115928.0</v>
      </c>
      <c r="J32" s="15">
        <v>292050.0</v>
      </c>
    </row>
    <row r="33">
      <c r="A33" s="9">
        <f>+0.61</f>
        <v>0.61</v>
      </c>
      <c r="B33" s="5">
        <f t="shared" si="1"/>
        <v>41911</v>
      </c>
      <c r="C33" s="3">
        <v>97.44</v>
      </c>
      <c r="D33" s="3">
        <v>97.93</v>
      </c>
      <c r="E33" s="3">
        <v>96.94</v>
      </c>
      <c r="F33" s="3">
        <v>97.81</v>
      </c>
      <c r="G33" s="3">
        <v>0.18</v>
      </c>
      <c r="H33" s="3">
        <v>0.0018</v>
      </c>
      <c r="I33" s="15">
        <v>130369.0</v>
      </c>
      <c r="J33" s="15">
        <v>292940.0</v>
      </c>
    </row>
    <row r="34">
      <c r="A34" s="9">
        <f>+0.59%</f>
        <v>0.0059</v>
      </c>
      <c r="B34" s="5">
        <f t="shared" si="1"/>
        <v>41912</v>
      </c>
      <c r="C34" s="3">
        <v>97.63</v>
      </c>
      <c r="D34" s="3">
        <v>98.33</v>
      </c>
      <c r="E34" s="3">
        <v>94.87</v>
      </c>
      <c r="F34" s="3">
        <v>95.32</v>
      </c>
      <c r="G34" s="3">
        <v>-2.49</v>
      </c>
      <c r="H34" s="6">
        <v>-0.0255</v>
      </c>
      <c r="I34" s="15">
        <v>204075.0</v>
      </c>
      <c r="J34" s="15">
        <v>304514.0</v>
      </c>
    </row>
    <row r="35">
      <c r="A35" s="16">
        <v>85819.0</v>
      </c>
      <c r="B35" s="5">
        <f t="shared" si="1"/>
        <v>41913</v>
      </c>
      <c r="C35" s="3">
        <v>95.62</v>
      </c>
      <c r="D35" s="3">
        <v>96.78</v>
      </c>
      <c r="E35" s="3">
        <v>94.43</v>
      </c>
      <c r="F35" s="3">
        <v>94.79</v>
      </c>
      <c r="G35" s="3">
        <v>-0.53</v>
      </c>
      <c r="H35" s="6">
        <v>-0.0056</v>
      </c>
      <c r="I35" s="15">
        <v>204293.0</v>
      </c>
      <c r="J35" s="15">
        <v>317104.0</v>
      </c>
    </row>
    <row r="36">
      <c r="A36" s="16">
        <v>171395.0</v>
      </c>
      <c r="B36" s="5">
        <f t="shared" si="1"/>
        <v>41914</v>
      </c>
      <c r="C36" s="3">
        <v>94.82</v>
      </c>
      <c r="D36" s="3">
        <v>94.99</v>
      </c>
      <c r="E36" s="3">
        <v>92.19</v>
      </c>
      <c r="F36" s="3">
        <v>94.0</v>
      </c>
      <c r="G36" s="3">
        <v>-0.79</v>
      </c>
      <c r="H36" s="6">
        <v>-0.0083</v>
      </c>
      <c r="I36" s="15">
        <v>208983.0</v>
      </c>
      <c r="J36" s="15">
        <v>321854.0</v>
      </c>
    </row>
    <row r="37">
      <c r="A37" s="7">
        <v>41872.0</v>
      </c>
      <c r="B37" s="5">
        <f t="shared" si="1"/>
        <v>41915</v>
      </c>
      <c r="C37" s="3">
        <v>94.0</v>
      </c>
      <c r="D37" s="3">
        <v>94.61</v>
      </c>
      <c r="E37" s="3">
        <v>92.04</v>
      </c>
      <c r="F37" s="3">
        <v>92.88</v>
      </c>
      <c r="G37" s="3">
        <v>-1.12</v>
      </c>
      <c r="H37" s="6">
        <v>-0.0119</v>
      </c>
      <c r="I37" s="15">
        <v>196959.0</v>
      </c>
      <c r="J37" s="15">
        <v>325416.0</v>
      </c>
    </row>
    <row r="38">
      <c r="A38" s="8">
        <v>103.41</v>
      </c>
      <c r="B38" s="5">
        <f t="shared" si="1"/>
        <v>41918</v>
      </c>
      <c r="C38" s="3">
        <v>92.65</v>
      </c>
      <c r="D38" s="3">
        <v>93.75</v>
      </c>
      <c r="E38" s="3">
        <v>91.81</v>
      </c>
      <c r="F38" s="3">
        <v>93.33</v>
      </c>
      <c r="G38" s="3">
        <v>0.45</v>
      </c>
      <c r="H38" s="3">
        <v>0.0048</v>
      </c>
      <c r="I38" s="15">
        <v>190251.0</v>
      </c>
      <c r="J38" s="15">
        <v>326547.0</v>
      </c>
    </row>
    <row r="39">
      <c r="A39" s="8">
        <v>104.0</v>
      </c>
      <c r="B39" s="5">
        <f t="shared" si="1"/>
        <v>41919</v>
      </c>
      <c r="C39" s="3">
        <v>93.36</v>
      </c>
      <c r="D39" s="3">
        <v>93.49</v>
      </c>
      <c r="E39" s="3">
        <v>91.94</v>
      </c>
      <c r="F39" s="3">
        <v>92.57</v>
      </c>
      <c r="G39" s="3">
        <v>-0.76</v>
      </c>
      <c r="H39" s="6">
        <v>-0.0081</v>
      </c>
      <c r="I39" s="15">
        <v>250827.0</v>
      </c>
      <c r="J39" s="15">
        <v>326789.0</v>
      </c>
    </row>
    <row r="40">
      <c r="A40" s="8">
        <v>102.5</v>
      </c>
      <c r="B40" s="5">
        <f t="shared" si="1"/>
        <v>41920</v>
      </c>
      <c r="C40" s="3">
        <v>92.33</v>
      </c>
      <c r="D40" s="3">
        <v>92.33</v>
      </c>
      <c r="E40" s="3">
        <v>91.0</v>
      </c>
      <c r="F40" s="3">
        <v>91.79</v>
      </c>
      <c r="G40" s="3">
        <v>-0.78</v>
      </c>
      <c r="H40" s="6">
        <v>-0.0084</v>
      </c>
      <c r="I40" s="15">
        <v>269128.0</v>
      </c>
      <c r="J40" s="15">
        <v>330137.0</v>
      </c>
    </row>
    <row r="41">
      <c r="A41" s="8">
        <v>103.85</v>
      </c>
      <c r="B41" s="5">
        <f t="shared" si="1"/>
        <v>41921</v>
      </c>
      <c r="C41" s="3">
        <v>92.02</v>
      </c>
      <c r="D41" s="3">
        <v>92.23</v>
      </c>
      <c r="E41" s="3">
        <v>88.77</v>
      </c>
      <c r="F41" s="3">
        <v>90.37</v>
      </c>
      <c r="G41" s="3">
        <v>-1.42</v>
      </c>
      <c r="H41" s="6">
        <v>-0.0155</v>
      </c>
      <c r="I41" s="15">
        <v>295251.0</v>
      </c>
      <c r="J41" s="15">
        <v>345026.0</v>
      </c>
    </row>
    <row r="42">
      <c r="A42" s="9">
        <f>+0.42</f>
        <v>0.42</v>
      </c>
      <c r="B42" s="13">
        <f t="shared" si="1"/>
        <v>41922</v>
      </c>
      <c r="C42" s="3">
        <v>89.56</v>
      </c>
      <c r="D42" s="3">
        <v>90.86</v>
      </c>
      <c r="E42" s="3">
        <v>88.35</v>
      </c>
      <c r="F42" s="3">
        <v>90.58</v>
      </c>
      <c r="G42" s="3">
        <v>0.21</v>
      </c>
      <c r="H42" s="3">
        <v>0.0023</v>
      </c>
      <c r="I42" s="15">
        <v>304318.0</v>
      </c>
      <c r="J42" s="15">
        <v>346818.0</v>
      </c>
    </row>
    <row r="43">
      <c r="A43" s="9">
        <f>+0.41%</f>
        <v>0.0041</v>
      </c>
      <c r="B43" s="13">
        <f t="shared" si="1"/>
        <v>41925</v>
      </c>
      <c r="C43" s="3">
        <v>90.4</v>
      </c>
      <c r="D43" s="3">
        <v>90.57</v>
      </c>
      <c r="E43" s="3">
        <v>87.1</v>
      </c>
      <c r="F43" s="3">
        <v>89.41</v>
      </c>
      <c r="G43" s="3">
        <v>-1.17</v>
      </c>
      <c r="H43" s="6">
        <v>-0.0129</v>
      </c>
      <c r="I43" s="15">
        <v>279798.0</v>
      </c>
      <c r="J43" s="15">
        <v>328385.0</v>
      </c>
    </row>
    <row r="44">
      <c r="A44" s="16">
        <v>97633.0</v>
      </c>
      <c r="B44" s="13">
        <f t="shared" si="1"/>
        <v>41926</v>
      </c>
      <c r="C44" s="3">
        <v>88.75</v>
      </c>
      <c r="D44" s="3">
        <v>89.28</v>
      </c>
      <c r="E44" s="3">
        <v>84.83</v>
      </c>
      <c r="F44" s="3">
        <v>85.41</v>
      </c>
      <c r="G44" s="3">
        <v>-4.0</v>
      </c>
      <c r="H44" s="6">
        <v>-0.0447</v>
      </c>
      <c r="I44" s="15">
        <v>416860.0</v>
      </c>
      <c r="J44" s="15">
        <v>336973.0</v>
      </c>
    </row>
    <row r="45">
      <c r="A45" s="16">
        <v>172077.0</v>
      </c>
      <c r="B45" s="13">
        <f t="shared" si="1"/>
        <v>41927</v>
      </c>
      <c r="C45" s="3">
        <v>85.96</v>
      </c>
      <c r="D45" s="3">
        <v>86.02</v>
      </c>
      <c r="E45" s="3">
        <v>83.38</v>
      </c>
      <c r="F45" s="3">
        <v>84.12</v>
      </c>
      <c r="G45" s="3">
        <v>-1.29</v>
      </c>
      <c r="H45" s="6">
        <v>-0.0151</v>
      </c>
      <c r="I45" s="15">
        <v>434885.0</v>
      </c>
      <c r="J45" s="15">
        <v>345434.0</v>
      </c>
    </row>
    <row r="46">
      <c r="A46" s="7">
        <v>41873.0</v>
      </c>
      <c r="B46" s="13">
        <f t="shared" si="1"/>
        <v>41928</v>
      </c>
      <c r="C46" s="3">
        <v>83.36</v>
      </c>
      <c r="D46" s="3">
        <v>88.0</v>
      </c>
      <c r="E46" s="3">
        <v>82.93</v>
      </c>
      <c r="F46" s="3">
        <v>85.82</v>
      </c>
      <c r="G46" s="3">
        <v>1.7</v>
      </c>
      <c r="H46" s="3">
        <v>0.0202</v>
      </c>
      <c r="I46" s="15">
        <v>430684.0</v>
      </c>
      <c r="J46" s="15">
        <v>349188.0</v>
      </c>
    </row>
    <row r="47">
      <c r="A47" s="8">
        <v>103.9</v>
      </c>
      <c r="B47" s="13">
        <f t="shared" si="1"/>
        <v>41929</v>
      </c>
      <c r="C47" s="3">
        <v>86.5</v>
      </c>
      <c r="D47" s="3">
        <v>87.34</v>
      </c>
      <c r="E47" s="3">
        <v>85.49</v>
      </c>
      <c r="F47" s="3">
        <v>86.16</v>
      </c>
      <c r="G47" s="3">
        <v>0.34</v>
      </c>
      <c r="H47" s="3">
        <v>0.004</v>
      </c>
      <c r="I47" s="15">
        <v>280473.0</v>
      </c>
      <c r="J47" s="15">
        <v>347466.0</v>
      </c>
    </row>
    <row r="48">
      <c r="A48" s="8">
        <v>104.09</v>
      </c>
      <c r="B48" s="13">
        <f t="shared" si="1"/>
        <v>41932</v>
      </c>
      <c r="C48" s="3">
        <v>86.35</v>
      </c>
      <c r="D48" s="3">
        <v>86.7</v>
      </c>
      <c r="E48" s="3">
        <v>84.41</v>
      </c>
      <c r="F48" s="3">
        <v>85.4</v>
      </c>
      <c r="G48" s="3">
        <v>-0.76</v>
      </c>
      <c r="H48" s="6">
        <v>-0.0088</v>
      </c>
      <c r="I48" s="15">
        <v>247595.0</v>
      </c>
      <c r="J48" s="15">
        <v>341506.0</v>
      </c>
    </row>
    <row r="49">
      <c r="A49" s="8">
        <v>103.33</v>
      </c>
      <c r="B49" s="13">
        <f t="shared" si="1"/>
        <v>41933</v>
      </c>
      <c r="C49" s="3">
        <v>85.13</v>
      </c>
      <c r="D49" s="3">
        <v>86.49</v>
      </c>
      <c r="E49" s="3">
        <v>85.1</v>
      </c>
      <c r="F49" s="3">
        <v>86.22</v>
      </c>
      <c r="G49" s="3">
        <v>0.82</v>
      </c>
      <c r="H49" s="3">
        <v>0.0096</v>
      </c>
      <c r="I49" s="15">
        <v>258394.0</v>
      </c>
      <c r="J49" s="15">
        <v>329629.0</v>
      </c>
    </row>
    <row r="50">
      <c r="A50" s="8">
        <v>103.59</v>
      </c>
      <c r="B50" s="13">
        <f t="shared" si="1"/>
        <v>41934</v>
      </c>
      <c r="C50" s="3">
        <v>86.46</v>
      </c>
      <c r="D50" s="3">
        <v>87.07</v>
      </c>
      <c r="E50" s="3">
        <v>84.47</v>
      </c>
      <c r="F50" s="3">
        <v>84.71</v>
      </c>
      <c r="G50" s="3">
        <v>-1.51</v>
      </c>
      <c r="H50" s="6">
        <v>-0.0175</v>
      </c>
      <c r="I50" s="15">
        <v>264812.0</v>
      </c>
      <c r="J50" s="15">
        <v>325967.0</v>
      </c>
    </row>
    <row r="51">
      <c r="A51" s="11">
        <v>-0.26</v>
      </c>
      <c r="B51" s="13">
        <f t="shared" si="1"/>
        <v>41935</v>
      </c>
      <c r="C51" s="3">
        <v>84.71</v>
      </c>
      <c r="D51" s="3">
        <v>87.19</v>
      </c>
      <c r="E51" s="3">
        <v>84.12</v>
      </c>
      <c r="F51" s="3">
        <v>86.83</v>
      </c>
      <c r="G51" s="3">
        <v>2.12</v>
      </c>
      <c r="H51" s="3">
        <v>0.025</v>
      </c>
      <c r="I51" s="15">
        <v>306978.0</v>
      </c>
      <c r="J51" s="15">
        <v>311298.0</v>
      </c>
    </row>
    <row r="52">
      <c r="A52" s="12">
        <v>-0.0025</v>
      </c>
      <c r="B52" s="13">
        <f t="shared" si="1"/>
        <v>41936</v>
      </c>
      <c r="C52" s="3">
        <v>86.78</v>
      </c>
      <c r="D52" s="3">
        <v>86.78</v>
      </c>
      <c r="E52" s="3">
        <v>85.29</v>
      </c>
      <c r="F52" s="3">
        <v>86.13</v>
      </c>
      <c r="G52" s="3">
        <v>-0.7</v>
      </c>
      <c r="H52" s="6">
        <v>-0.0081</v>
      </c>
      <c r="I52" s="15">
        <v>208221.0</v>
      </c>
      <c r="J52" s="15">
        <v>310826.0</v>
      </c>
    </row>
    <row r="53">
      <c r="A53" s="17">
        <v>77140.0</v>
      </c>
      <c r="B53" s="13">
        <f t="shared" si="1"/>
        <v>41939</v>
      </c>
      <c r="C53" s="3">
        <v>86.08</v>
      </c>
      <c r="D53" s="3">
        <v>86.25</v>
      </c>
      <c r="E53" s="3">
        <v>84.55</v>
      </c>
      <c r="F53" s="3">
        <v>85.83</v>
      </c>
      <c r="G53" s="3">
        <v>-0.3</v>
      </c>
      <c r="H53" s="6">
        <v>-0.0035</v>
      </c>
      <c r="I53" s="15">
        <v>228442.0</v>
      </c>
      <c r="J53" s="15">
        <v>307523.0</v>
      </c>
    </row>
    <row r="54">
      <c r="A54" s="17">
        <v>173597.0</v>
      </c>
      <c r="B54" s="13">
        <f t="shared" si="1"/>
        <v>41940</v>
      </c>
      <c r="C54" s="3">
        <v>85.5</v>
      </c>
      <c r="D54" s="3">
        <v>86.38</v>
      </c>
      <c r="E54" s="3">
        <v>85.08</v>
      </c>
      <c r="F54" s="3">
        <v>86.03</v>
      </c>
      <c r="G54" s="3">
        <v>0.2</v>
      </c>
      <c r="H54" s="3">
        <v>0.0023</v>
      </c>
      <c r="I54" s="15">
        <v>198863.0</v>
      </c>
      <c r="J54" s="15">
        <v>300108.0</v>
      </c>
    </row>
    <row r="55">
      <c r="A55" s="7">
        <v>41876.0</v>
      </c>
      <c r="B55" s="13">
        <f t="shared" si="1"/>
        <v>41941</v>
      </c>
      <c r="C55" s="3">
        <v>86.1</v>
      </c>
      <c r="D55" s="3">
        <v>87.94</v>
      </c>
      <c r="E55" s="3">
        <v>86.06</v>
      </c>
      <c r="F55" s="3">
        <v>87.12</v>
      </c>
      <c r="G55" s="3">
        <v>1.09</v>
      </c>
      <c r="H55" s="3">
        <v>0.0127</v>
      </c>
      <c r="I55" s="15">
        <v>243839.0</v>
      </c>
      <c r="J55" s="15">
        <v>292558.0</v>
      </c>
    </row>
    <row r="56">
      <c r="A56" s="8">
        <v>103.39</v>
      </c>
      <c r="B56" s="13">
        <f t="shared" si="1"/>
        <v>41942</v>
      </c>
      <c r="C56" s="3">
        <v>86.93</v>
      </c>
      <c r="D56" s="3">
        <v>87.1</v>
      </c>
      <c r="E56" s="3">
        <v>85.71</v>
      </c>
      <c r="F56" s="3">
        <v>86.24</v>
      </c>
      <c r="G56" s="3">
        <v>-0.88</v>
      </c>
      <c r="H56" s="6">
        <v>-0.0101</v>
      </c>
      <c r="I56" s="15">
        <v>191876.0</v>
      </c>
      <c r="J56" s="15">
        <v>283541.0</v>
      </c>
    </row>
    <row r="57">
      <c r="A57" s="8">
        <v>104.03</v>
      </c>
      <c r="B57" s="13">
        <f t="shared" si="1"/>
        <v>41943</v>
      </c>
      <c r="C57" s="3">
        <v>86.02</v>
      </c>
      <c r="D57" s="3">
        <v>86.25</v>
      </c>
      <c r="E57" s="3">
        <v>84.6</v>
      </c>
      <c r="F57" s="3">
        <v>85.86</v>
      </c>
      <c r="G57" s="3">
        <v>-0.38</v>
      </c>
      <c r="H57" s="6">
        <v>-0.0044</v>
      </c>
      <c r="I57" s="15">
        <v>225370.0</v>
      </c>
      <c r="J57" s="15">
        <v>274820.0</v>
      </c>
    </row>
    <row r="58">
      <c r="A58" s="8">
        <v>103.03</v>
      </c>
      <c r="B58" s="5">
        <f t="shared" si="1"/>
        <v>41946</v>
      </c>
      <c r="C58" s="3">
        <v>85.85</v>
      </c>
      <c r="D58" s="3">
        <v>86.4</v>
      </c>
      <c r="E58" s="3">
        <v>84.01</v>
      </c>
      <c r="F58" s="3">
        <v>84.78</v>
      </c>
      <c r="G58" s="3">
        <v>-1.08</v>
      </c>
      <c r="H58" s="6">
        <v>-0.0126</v>
      </c>
      <c r="I58" s="15">
        <v>248166.0</v>
      </c>
      <c r="J58" s="15">
        <v>261038.0</v>
      </c>
    </row>
    <row r="59">
      <c r="A59" s="8">
        <v>103.89</v>
      </c>
      <c r="B59" s="5">
        <f t="shared" si="1"/>
        <v>41947</v>
      </c>
      <c r="C59" s="3">
        <v>84.21</v>
      </c>
      <c r="D59" s="3">
        <v>84.43</v>
      </c>
      <c r="E59" s="3">
        <v>82.08</v>
      </c>
      <c r="F59" s="3">
        <v>82.82</v>
      </c>
      <c r="G59" s="3">
        <v>-1.96</v>
      </c>
      <c r="H59" s="6">
        <v>-0.0231</v>
      </c>
      <c r="I59" s="15">
        <v>313674.0</v>
      </c>
      <c r="J59" s="15">
        <v>241680.0</v>
      </c>
    </row>
    <row r="60">
      <c r="A60" s="9">
        <f>+0.3</f>
        <v>0.3</v>
      </c>
      <c r="B60" s="5">
        <f t="shared" si="1"/>
        <v>41948</v>
      </c>
      <c r="C60" s="3">
        <v>82.78</v>
      </c>
      <c r="D60" s="3">
        <v>84.45</v>
      </c>
      <c r="E60" s="3">
        <v>81.63</v>
      </c>
      <c r="F60" s="3">
        <v>82.95</v>
      </c>
      <c r="G60" s="3">
        <v>0.13</v>
      </c>
      <c r="H60" s="3">
        <v>0.0016</v>
      </c>
      <c r="I60" s="15">
        <v>364449.0</v>
      </c>
      <c r="J60" s="15">
        <v>207963.0</v>
      </c>
    </row>
    <row r="61">
      <c r="A61" s="9">
        <f>+0.29%</f>
        <v>0.0029</v>
      </c>
      <c r="B61" s="5">
        <f t="shared" si="1"/>
        <v>41949</v>
      </c>
      <c r="C61" s="3">
        <v>83.1</v>
      </c>
      <c r="D61" s="3">
        <v>83.27</v>
      </c>
      <c r="E61" s="3">
        <v>82.05</v>
      </c>
      <c r="F61" s="3">
        <v>82.86</v>
      </c>
      <c r="G61" s="3">
        <v>-0.09</v>
      </c>
      <c r="H61" s="6">
        <v>-0.0011</v>
      </c>
      <c r="I61" s="15">
        <v>224783.0</v>
      </c>
      <c r="J61" s="15">
        <v>180447.0</v>
      </c>
    </row>
    <row r="62">
      <c r="A62" s="16">
        <v>31288.0</v>
      </c>
      <c r="B62" s="5">
        <f t="shared" si="1"/>
        <v>41950</v>
      </c>
      <c r="C62" s="3">
        <v>82.67</v>
      </c>
      <c r="D62" s="3">
        <v>83.86</v>
      </c>
      <c r="E62" s="3">
        <v>82.16</v>
      </c>
      <c r="F62" s="3">
        <v>83.39</v>
      </c>
      <c r="G62" s="3">
        <v>0.53</v>
      </c>
      <c r="H62" s="3">
        <v>0.0064</v>
      </c>
      <c r="I62" s="15">
        <v>195440.0</v>
      </c>
      <c r="J62" s="15">
        <v>166592.0</v>
      </c>
    </row>
    <row r="63">
      <c r="A63" s="16">
        <v>176013.0</v>
      </c>
      <c r="B63" s="13">
        <f t="shared" si="1"/>
        <v>41953</v>
      </c>
      <c r="C63" s="3">
        <v>83.26</v>
      </c>
      <c r="D63" s="3">
        <v>84.97</v>
      </c>
      <c r="E63" s="3">
        <v>81.88</v>
      </c>
      <c r="F63" s="3">
        <v>82.34</v>
      </c>
      <c r="G63" s="3">
        <v>-1.05</v>
      </c>
      <c r="H63" s="6">
        <v>-0.0126</v>
      </c>
      <c r="I63" s="15">
        <v>219905.0</v>
      </c>
      <c r="J63" s="15">
        <v>117810.0</v>
      </c>
    </row>
    <row r="64">
      <c r="A64" s="7">
        <v>41877.0</v>
      </c>
      <c r="B64" s="13">
        <f t="shared" si="1"/>
        <v>41954</v>
      </c>
      <c r="C64" s="3">
        <v>82.13</v>
      </c>
      <c r="D64" s="3">
        <v>82.38</v>
      </c>
      <c r="E64" s="3">
        <v>80.46</v>
      </c>
      <c r="F64" s="3">
        <v>81.67</v>
      </c>
      <c r="G64" s="3">
        <v>-0.67</v>
      </c>
      <c r="H64" s="6">
        <v>-0.0081</v>
      </c>
      <c r="I64" s="15">
        <v>213423.0</v>
      </c>
      <c r="J64" s="15">
        <v>83339.0</v>
      </c>
    </row>
    <row r="65">
      <c r="A65" s="8">
        <v>103.92</v>
      </c>
      <c r="B65" s="13">
        <f t="shared" si="1"/>
        <v>41955</v>
      </c>
      <c r="C65" s="3">
        <v>81.25</v>
      </c>
      <c r="D65" s="3">
        <v>81.65</v>
      </c>
      <c r="E65" s="3">
        <v>79.72</v>
      </c>
      <c r="F65" s="3">
        <v>80.38</v>
      </c>
      <c r="G65" s="3">
        <v>-1.29</v>
      </c>
      <c r="H65" s="6">
        <v>-0.0158</v>
      </c>
      <c r="I65" s="15">
        <v>116121.0</v>
      </c>
      <c r="J65" s="15">
        <v>54799.0</v>
      </c>
    </row>
    <row r="66">
      <c r="A66" s="8">
        <v>104.6</v>
      </c>
      <c r="B66" s="13">
        <f t="shared" si="1"/>
        <v>41956</v>
      </c>
      <c r="C66" s="3">
        <v>79.97</v>
      </c>
      <c r="D66" s="3">
        <v>80.2</v>
      </c>
      <c r="E66" s="3">
        <v>77.83</v>
      </c>
      <c r="F66" s="3">
        <v>77.92</v>
      </c>
      <c r="G66" s="3">
        <v>-2.46</v>
      </c>
      <c r="H66" s="6">
        <v>-0.0306</v>
      </c>
      <c r="I66" s="15">
        <v>21787.0</v>
      </c>
      <c r="J66" s="3">
        <v>0.0</v>
      </c>
    </row>
    <row r="67">
      <c r="A67" s="8">
        <v>103.68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103.81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-0.08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-8.0E-4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85370.0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180617.0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41878.0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103.84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104.3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103.43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104.04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+0.23</f>
        <v>0.23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+0.22%</f>
        <v>0.0022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77038.0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184172.0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41879.0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103.87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104.47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103.45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103.58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-0.46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-0.0044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98972.0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189719.0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41880.0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103.62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104.26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103.62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104.17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+0.59</f>
        <v>0.59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+0.57%</f>
        <v>0.0057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93892.0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196559.0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41883.0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104.0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104.27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103.43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103.68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-0.49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-0.0047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35665.0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199351.0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41884.0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103.52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103.74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101.34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101.5</v>
      </c>
      <c r="B113" s="3" t="str">
        <f t="shared" si="1"/>
        <v/>
      </c>
    </row>
    <row r="114">
      <c r="A114" s="11">
        <v>-2.18</v>
      </c>
      <c r="B114" s="3" t="str">
        <f t="shared" si="1"/>
        <v>#REF!</v>
      </c>
    </row>
    <row r="115">
      <c r="A115" s="12">
        <v>-0.021</v>
      </c>
      <c r="B115" s="3" t="str">
        <f t="shared" si="1"/>
        <v>#REF!</v>
      </c>
    </row>
    <row r="116">
      <c r="A116" s="17">
        <v>143627.0</v>
      </c>
      <c r="B116" s="3" t="str">
        <f t="shared" si="1"/>
        <v>#REF!</v>
      </c>
    </row>
    <row r="117">
      <c r="A117" s="17">
        <v>203040.0</v>
      </c>
      <c r="B117" s="3" t="str">
        <f t="shared" si="1"/>
        <v>#REF!</v>
      </c>
    </row>
    <row r="118">
      <c r="A118" s="7">
        <v>41885.0</v>
      </c>
      <c r="B118" s="3" t="str">
        <f t="shared" si="1"/>
        <v>#REF!</v>
      </c>
    </row>
    <row r="119">
      <c r="A119" s="8">
        <v>101.59</v>
      </c>
      <c r="B119" s="3" t="str">
        <f t="shared" si="1"/>
        <v>#REF!</v>
      </c>
    </row>
    <row r="120">
      <c r="A120" s="8">
        <v>104.15</v>
      </c>
      <c r="B120" s="3" t="str">
        <f t="shared" si="1"/>
        <v>#REF!</v>
      </c>
    </row>
    <row r="121">
      <c r="A121" s="8">
        <v>101.53</v>
      </c>
      <c r="B121" s="3" t="str">
        <f t="shared" si="1"/>
        <v>#REF!</v>
      </c>
    </row>
    <row r="122">
      <c r="A122" s="8">
        <v>103.84</v>
      </c>
      <c r="B122" s="3" t="str">
        <f t="shared" si="1"/>
        <v>#REF!</v>
      </c>
    </row>
    <row r="123">
      <c r="A123" s="9">
        <f>+2.34</f>
        <v>2.34</v>
      </c>
      <c r="B123" s="3" t="str">
        <f t="shared" si="1"/>
        <v>#REF!</v>
      </c>
    </row>
    <row r="124">
      <c r="A124" s="9">
        <f>+2.31%</f>
        <v>0.0231</v>
      </c>
      <c r="B124" s="3" t="str">
        <f t="shared" si="1"/>
        <v>#REF!</v>
      </c>
    </row>
    <row r="125">
      <c r="A125" s="16">
        <v>133747.0</v>
      </c>
      <c r="B125" s="3" t="str">
        <f t="shared" si="1"/>
        <v>#REF!</v>
      </c>
    </row>
    <row r="126">
      <c r="A126" s="16">
        <v>212669.0</v>
      </c>
      <c r="B126" s="3" t="str">
        <f t="shared" si="1"/>
        <v>#REF!</v>
      </c>
    </row>
    <row r="127">
      <c r="A127" s="7">
        <v>41886.0</v>
      </c>
      <c r="B127" s="3" t="str">
        <f t="shared" si="1"/>
        <v>#REF!</v>
      </c>
    </row>
    <row r="128">
      <c r="A128" s="8">
        <v>103.44</v>
      </c>
      <c r="B128" s="3" t="str">
        <f t="shared" si="1"/>
        <v>#REF!</v>
      </c>
    </row>
    <row r="129">
      <c r="A129" s="8">
        <v>103.9</v>
      </c>
      <c r="B129" s="3" t="str">
        <f t="shared" si="1"/>
        <v>#REF!</v>
      </c>
    </row>
    <row r="130">
      <c r="A130" s="8">
        <v>102.66</v>
      </c>
      <c r="B130" s="3" t="str">
        <f t="shared" si="1"/>
        <v>#REF!</v>
      </c>
    </row>
    <row r="131">
      <c r="A131" s="8">
        <v>102.79</v>
      </c>
      <c r="B131" s="3" t="str">
        <f t="shared" si="1"/>
        <v>#REF!</v>
      </c>
    </row>
    <row r="132">
      <c r="A132" s="11">
        <v>-1.05</v>
      </c>
      <c r="B132" s="3" t="str">
        <f t="shared" si="1"/>
        <v>#REF!</v>
      </c>
    </row>
    <row r="133">
      <c r="A133" s="12">
        <v>-0.0101</v>
      </c>
      <c r="B133" s="3" t="str">
        <f t="shared" si="1"/>
        <v>#REF!</v>
      </c>
    </row>
    <row r="134">
      <c r="A134" s="17">
        <v>119037.0</v>
      </c>
      <c r="B134" s="3" t="str">
        <f t="shared" si="1"/>
        <v>#REF!</v>
      </c>
    </row>
    <row r="135">
      <c r="A135" s="17">
        <v>218483.0</v>
      </c>
      <c r="B135" s="3" t="str">
        <f t="shared" si="1"/>
        <v>#REF!</v>
      </c>
    </row>
    <row r="136">
      <c r="A136" s="7">
        <v>41887.0</v>
      </c>
      <c r="B136" s="3" t="str">
        <f t="shared" si="1"/>
        <v>#REF!</v>
      </c>
    </row>
    <row r="137">
      <c r="A137" s="8">
        <v>102.79</v>
      </c>
      <c r="B137" s="3" t="str">
        <f t="shared" si="1"/>
        <v>#REF!</v>
      </c>
    </row>
    <row r="138">
      <c r="A138" s="8">
        <v>103.29</v>
      </c>
      <c r="B138" s="3" t="str">
        <f t="shared" si="1"/>
        <v>#REF!</v>
      </c>
    </row>
    <row r="139">
      <c r="A139" s="8">
        <v>101.51</v>
      </c>
      <c r="B139" s="3" t="str">
        <f t="shared" si="1"/>
        <v>#REF!</v>
      </c>
    </row>
    <row r="140">
      <c r="A140" s="8">
        <v>101.97</v>
      </c>
      <c r="B140" s="3" t="str">
        <f t="shared" si="1"/>
        <v>#REF!</v>
      </c>
    </row>
    <row r="141">
      <c r="A141" s="11">
        <v>-0.82</v>
      </c>
      <c r="B141" s="3" t="str">
        <f t="shared" si="1"/>
        <v>#REF!</v>
      </c>
    </row>
    <row r="142">
      <c r="A142" s="12">
        <v>-0.008</v>
      </c>
      <c r="B142" s="3" t="str">
        <f t="shared" si="1"/>
        <v>#REF!</v>
      </c>
    </row>
    <row r="143">
      <c r="A143" s="17">
        <v>126107.0</v>
      </c>
      <c r="B143" s="3" t="str">
        <f t="shared" si="1"/>
        <v>#REF!</v>
      </c>
    </row>
    <row r="144">
      <c r="A144" s="17">
        <v>230045.0</v>
      </c>
      <c r="B144" s="3" t="str">
        <f t="shared" si="1"/>
        <v>#REF!</v>
      </c>
    </row>
    <row r="145">
      <c r="A145" s="7">
        <v>41890.0</v>
      </c>
      <c r="B145" s="3" t="str">
        <f t="shared" si="1"/>
        <v>#REF!</v>
      </c>
    </row>
    <row r="146">
      <c r="A146" s="8">
        <v>102.1</v>
      </c>
      <c r="B146" s="3" t="str">
        <f t="shared" si="1"/>
        <v>#REF!</v>
      </c>
    </row>
    <row r="147">
      <c r="A147" s="8">
        <v>102.11</v>
      </c>
      <c r="B147" s="3" t="str">
        <f t="shared" si="1"/>
        <v>#REF!</v>
      </c>
    </row>
    <row r="148">
      <c r="A148" s="8">
        <v>100.68</v>
      </c>
      <c r="B148" s="3" t="str">
        <f t="shared" si="1"/>
        <v>#REF!</v>
      </c>
    </row>
    <row r="149">
      <c r="A149" s="8">
        <v>101.51</v>
      </c>
      <c r="B149" s="3" t="str">
        <f t="shared" si="1"/>
        <v>#REF!</v>
      </c>
    </row>
    <row r="150">
      <c r="A150" s="11">
        <v>-0.46</v>
      </c>
      <c r="B150" s="3" t="str">
        <f t="shared" si="1"/>
        <v>#REF!</v>
      </c>
    </row>
    <row r="151">
      <c r="A151" s="12">
        <v>-0.0045</v>
      </c>
      <c r="B151" s="3" t="str">
        <f t="shared" si="1"/>
        <v>#REF!</v>
      </c>
    </row>
    <row r="152">
      <c r="A152" s="17">
        <v>131959.0</v>
      </c>
      <c r="B152" s="3" t="str">
        <f t="shared" si="1"/>
        <v>#REF!</v>
      </c>
    </row>
    <row r="153">
      <c r="A153" s="17">
        <v>240308.0</v>
      </c>
      <c r="B153" s="3" t="str">
        <f t="shared" si="1"/>
        <v>#REF!</v>
      </c>
    </row>
    <row r="154">
      <c r="A154" s="7">
        <v>41891.0</v>
      </c>
      <c r="B154" s="3" t="str">
        <f t="shared" si="1"/>
        <v>#REF!</v>
      </c>
    </row>
    <row r="155">
      <c r="A155" s="8">
        <v>101.4</v>
      </c>
      <c r="B155" s="3" t="str">
        <f t="shared" si="1"/>
        <v>#REF!</v>
      </c>
    </row>
    <row r="156">
      <c r="A156" s="8">
        <v>101.85</v>
      </c>
      <c r="B156" s="3" t="str">
        <f t="shared" si="1"/>
        <v>#REF!</v>
      </c>
    </row>
    <row r="157">
      <c r="A157" s="8">
        <v>100.47</v>
      </c>
      <c r="B157" s="3" t="str">
        <f t="shared" si="1"/>
        <v>#REF!</v>
      </c>
    </row>
    <row r="158">
      <c r="A158" s="8">
        <v>100.62</v>
      </c>
      <c r="B158" s="3" t="str">
        <f t="shared" si="1"/>
        <v>#REF!</v>
      </c>
    </row>
    <row r="159">
      <c r="A159" s="11">
        <v>-0.89</v>
      </c>
      <c r="B159" s="3" t="str">
        <f t="shared" si="1"/>
        <v>#REF!</v>
      </c>
    </row>
    <row r="160">
      <c r="A160" s="12">
        <v>-0.0088</v>
      </c>
      <c r="B160" s="3" t="str">
        <f t="shared" si="1"/>
        <v>#REF!</v>
      </c>
    </row>
    <row r="161">
      <c r="A161" s="17">
        <v>140036.0</v>
      </c>
      <c r="B161" s="3" t="str">
        <f t="shared" si="1"/>
        <v>#REF!</v>
      </c>
    </row>
    <row r="162">
      <c r="A162" s="17">
        <v>248171.0</v>
      </c>
      <c r="B162" s="3" t="str">
        <f t="shared" si="1"/>
        <v>#REF!</v>
      </c>
    </row>
    <row r="163">
      <c r="A163" s="7">
        <v>41892.0</v>
      </c>
      <c r="B163" s="3" t="str">
        <f t="shared" si="1"/>
        <v>#REF!</v>
      </c>
    </row>
    <row r="164">
      <c r="A164" s="8">
        <v>100.57</v>
      </c>
      <c r="B164" s="3" t="str">
        <f t="shared" si="1"/>
        <v>#REF!</v>
      </c>
    </row>
    <row r="165">
      <c r="A165" s="8">
        <v>100.93</v>
      </c>
      <c r="B165" s="3" t="str">
        <f t="shared" si="1"/>
        <v>#REF!</v>
      </c>
    </row>
    <row r="166">
      <c r="A166" s="8">
        <v>99.16</v>
      </c>
      <c r="B166" s="3" t="str">
        <f t="shared" si="1"/>
        <v>#REF!</v>
      </c>
    </row>
    <row r="167">
      <c r="A167" s="8">
        <v>99.51</v>
      </c>
      <c r="B167" s="3" t="str">
        <f t="shared" si="1"/>
        <v>#REF!</v>
      </c>
    </row>
    <row r="168">
      <c r="A168" s="11">
        <v>-1.11</v>
      </c>
      <c r="B168" s="3" t="str">
        <f t="shared" si="1"/>
        <v>#REF!</v>
      </c>
    </row>
    <row r="169">
      <c r="A169" s="12">
        <v>-0.011</v>
      </c>
      <c r="B169" s="3" t="str">
        <f t="shared" si="1"/>
        <v>#REF!</v>
      </c>
    </row>
    <row r="170">
      <c r="A170" s="17">
        <v>183131.0</v>
      </c>
      <c r="B170" s="3" t="str">
        <f t="shared" si="1"/>
        <v>#REF!</v>
      </c>
    </row>
    <row r="171">
      <c r="A171" s="17">
        <v>257849.0</v>
      </c>
      <c r="B171" s="3" t="str">
        <f t="shared" si="1"/>
        <v>#REF!</v>
      </c>
    </row>
    <row r="172">
      <c r="A172" s="7">
        <v>41893.0</v>
      </c>
      <c r="B172" s="3" t="str">
        <f t="shared" si="1"/>
        <v>#REF!</v>
      </c>
    </row>
    <row r="173">
      <c r="A173" s="8">
        <v>99.31</v>
      </c>
      <c r="B173" s="3" t="str">
        <f t="shared" si="1"/>
        <v>#REF!</v>
      </c>
    </row>
    <row r="174">
      <c r="A174" s="8">
        <v>99.95</v>
      </c>
      <c r="B174" s="3" t="str">
        <f t="shared" si="1"/>
        <v>#REF!</v>
      </c>
    </row>
    <row r="175">
      <c r="A175" s="8">
        <v>98.23</v>
      </c>
      <c r="B175" s="3" t="str">
        <f t="shared" si="1"/>
        <v>#REF!</v>
      </c>
    </row>
    <row r="176">
      <c r="A176" s="8">
        <v>99.57</v>
      </c>
      <c r="B176" s="3" t="str">
        <f t="shared" si="1"/>
        <v>#REF!</v>
      </c>
    </row>
    <row r="177">
      <c r="A177" s="9">
        <f>+0.06</f>
        <v>0.06</v>
      </c>
      <c r="B177" s="3" t="str">
        <f t="shared" si="1"/>
        <v>#REF!</v>
      </c>
    </row>
    <row r="178">
      <c r="A178" s="9">
        <f>+0.06%</f>
        <v>0.0006</v>
      </c>
      <c r="B178" s="3" t="str">
        <f t="shared" si="1"/>
        <v>#REF!</v>
      </c>
    </row>
    <row r="179">
      <c r="A179" s="16">
        <v>197915.0</v>
      </c>
      <c r="B179" s="3" t="str">
        <f t="shared" si="1"/>
        <v>#REF!</v>
      </c>
    </row>
    <row r="180">
      <c r="A180" s="16">
        <v>270561.0</v>
      </c>
      <c r="B180" s="3" t="str">
        <f t="shared" si="1"/>
        <v>#REF!</v>
      </c>
    </row>
    <row r="181">
      <c r="A181" s="7">
        <v>41894.0</v>
      </c>
      <c r="B181" s="3" t="str">
        <f t="shared" si="1"/>
        <v>#REF!</v>
      </c>
    </row>
    <row r="182">
      <c r="A182" s="8">
        <v>99.59</v>
      </c>
      <c r="B182" s="3" t="str">
        <f t="shared" si="1"/>
        <v>#REF!</v>
      </c>
    </row>
    <row r="183">
      <c r="A183" s="8">
        <v>100.27</v>
      </c>
      <c r="B183" s="3" t="str">
        <f t="shared" si="1"/>
        <v>#REF!</v>
      </c>
    </row>
    <row r="184">
      <c r="A184" s="8">
        <v>98.47</v>
      </c>
      <c r="B184" s="3" t="str">
        <f t="shared" si="1"/>
        <v>#REF!</v>
      </c>
    </row>
    <row r="185">
      <c r="A185" s="8">
        <v>98.73</v>
      </c>
      <c r="B185" s="3" t="str">
        <f t="shared" si="1"/>
        <v>#REF!</v>
      </c>
    </row>
    <row r="186">
      <c r="A186" s="11">
        <v>-0.84</v>
      </c>
      <c r="B186" s="3" t="str">
        <f t="shared" si="1"/>
        <v>#REF!</v>
      </c>
    </row>
    <row r="187">
      <c r="A187" s="12">
        <v>-0.0084</v>
      </c>
      <c r="B187" s="3" t="str">
        <f t="shared" si="1"/>
        <v>#REF!</v>
      </c>
    </row>
    <row r="188">
      <c r="A188" s="17">
        <v>130486.0</v>
      </c>
      <c r="B188" s="3" t="str">
        <f t="shared" si="1"/>
        <v>#REF!</v>
      </c>
    </row>
    <row r="189">
      <c r="A189" s="17">
        <v>287968.0</v>
      </c>
      <c r="B189" s="3" t="str">
        <f t="shared" si="1"/>
        <v>#REF!</v>
      </c>
    </row>
    <row r="190">
      <c r="A190" s="7">
        <v>41897.0</v>
      </c>
      <c r="B190" s="3" t="str">
        <f t="shared" si="1"/>
        <v>#REF!</v>
      </c>
    </row>
    <row r="191">
      <c r="A191" s="8">
        <v>98.46</v>
      </c>
      <c r="B191" s="3" t="str">
        <f t="shared" si="1"/>
        <v>#REF!</v>
      </c>
    </row>
    <row r="192">
      <c r="A192" s="8">
        <v>99.1</v>
      </c>
      <c r="B192" s="3" t="str">
        <f t="shared" si="1"/>
        <v>#REF!</v>
      </c>
    </row>
    <row r="193">
      <c r="A193" s="8">
        <v>97.8</v>
      </c>
      <c r="B193" s="3" t="str">
        <f t="shared" si="1"/>
        <v>#REF!</v>
      </c>
    </row>
    <row r="194">
      <c r="A194" s="8">
        <v>98.62</v>
      </c>
      <c r="B194" s="3" t="str">
        <f t="shared" si="1"/>
        <v>#REF!</v>
      </c>
    </row>
    <row r="195">
      <c r="A195" s="11">
        <v>-0.11</v>
      </c>
      <c r="B195" s="3" t="str">
        <f t="shared" si="1"/>
        <v>#REF!</v>
      </c>
    </row>
    <row r="196">
      <c r="A196" s="12">
        <v>-0.0011</v>
      </c>
      <c r="B196" s="3" t="str">
        <f t="shared" si="1"/>
        <v>#REF!</v>
      </c>
    </row>
    <row r="197">
      <c r="A197" s="17">
        <v>120779.0</v>
      </c>
      <c r="B197" s="3" t="str">
        <f t="shared" si="1"/>
        <v>#REF!</v>
      </c>
    </row>
    <row r="198">
      <c r="A198" s="17">
        <v>284380.0</v>
      </c>
      <c r="B198" s="3" t="str">
        <f t="shared" si="1"/>
        <v>#REF!</v>
      </c>
    </row>
    <row r="199">
      <c r="A199" s="7">
        <v>41898.0</v>
      </c>
      <c r="B199" s="3" t="str">
        <f t="shared" si="1"/>
        <v>#REF!</v>
      </c>
    </row>
    <row r="200">
      <c r="A200" s="8">
        <v>98.74</v>
      </c>
      <c r="B200" s="3" t="str">
        <f t="shared" si="1"/>
        <v>#REF!</v>
      </c>
    </row>
    <row r="201">
      <c r="A201" s="8">
        <v>100.08</v>
      </c>
      <c r="B201" s="3" t="str">
        <f t="shared" si="1"/>
        <v>#REF!</v>
      </c>
    </row>
    <row r="202">
      <c r="A202" s="8">
        <v>98.18</v>
      </c>
      <c r="B202" s="3" t="str">
        <f t="shared" si="1"/>
        <v>#REF!</v>
      </c>
    </row>
    <row r="203">
      <c r="A203" s="8">
        <v>99.73</v>
      </c>
      <c r="B203" s="3" t="str">
        <f t="shared" si="1"/>
        <v>#REF!</v>
      </c>
    </row>
    <row r="204">
      <c r="A204" s="9">
        <f>+1.11</f>
        <v>1.11</v>
      </c>
      <c r="B204" s="3" t="str">
        <f t="shared" si="1"/>
        <v>#REF!</v>
      </c>
    </row>
    <row r="205">
      <c r="A205" s="9">
        <f>+1.13%</f>
        <v>0.0113</v>
      </c>
      <c r="B205" s="3" t="str">
        <f t="shared" si="1"/>
        <v>#REF!</v>
      </c>
    </row>
    <row r="206">
      <c r="A206" s="16">
        <v>149896.0</v>
      </c>
      <c r="B206" s="3" t="str">
        <f t="shared" si="1"/>
        <v>#REF!</v>
      </c>
    </row>
    <row r="207">
      <c r="A207" s="16">
        <v>283039.0</v>
      </c>
      <c r="B207" s="3" t="str">
        <f t="shared" si="1"/>
        <v>#REF!</v>
      </c>
    </row>
    <row r="208">
      <c r="A208" s="7">
        <v>41899.0</v>
      </c>
      <c r="B208" s="3" t="str">
        <f t="shared" si="1"/>
        <v>#REF!</v>
      </c>
    </row>
    <row r="209">
      <c r="A209" s="8">
        <v>99.61</v>
      </c>
      <c r="B209" s="3" t="str">
        <f t="shared" si="1"/>
        <v>#REF!</v>
      </c>
    </row>
    <row r="210">
      <c r="A210" s="8">
        <v>100.19</v>
      </c>
      <c r="B210" s="3" t="str">
        <f t="shared" si="1"/>
        <v>#REF!</v>
      </c>
    </row>
    <row r="211">
      <c r="A211" s="8">
        <v>99.15</v>
      </c>
      <c r="B211" s="3" t="str">
        <f t="shared" si="1"/>
        <v>#REF!</v>
      </c>
    </row>
    <row r="212">
      <c r="A212" s="8">
        <v>99.56</v>
      </c>
      <c r="B212" s="3" t="str">
        <f t="shared" si="1"/>
        <v>#REF!</v>
      </c>
    </row>
    <row r="213">
      <c r="A213" s="11">
        <v>-0.17</v>
      </c>
      <c r="B213" s="3" t="str">
        <f t="shared" si="1"/>
        <v>#REF!</v>
      </c>
    </row>
    <row r="214">
      <c r="A214" s="12">
        <v>-0.0017</v>
      </c>
      <c r="B214" s="3" t="str">
        <f t="shared" si="1"/>
        <v>#REF!</v>
      </c>
    </row>
    <row r="215">
      <c r="A215" s="17">
        <v>155105.0</v>
      </c>
      <c r="B215" s="3" t="str">
        <f t="shared" si="1"/>
        <v>#REF!</v>
      </c>
    </row>
    <row r="216">
      <c r="A216" s="17">
        <v>283338.0</v>
      </c>
      <c r="B216" s="3" t="str">
        <f t="shared" si="1"/>
        <v>#REF!</v>
      </c>
    </row>
    <row r="217">
      <c r="A217" s="7">
        <v>41900.0</v>
      </c>
      <c r="B217" s="3" t="str">
        <f t="shared" si="1"/>
        <v>#REF!</v>
      </c>
    </row>
    <row r="218">
      <c r="A218" s="8">
        <v>99.27</v>
      </c>
      <c r="B218" s="3" t="str">
        <f t="shared" si="1"/>
        <v>#REF!</v>
      </c>
    </row>
    <row r="219">
      <c r="A219" s="8">
        <v>99.71</v>
      </c>
      <c r="B219" s="3" t="str">
        <f t="shared" si="1"/>
        <v>#REF!</v>
      </c>
    </row>
    <row r="220">
      <c r="A220" s="8">
        <v>98.11</v>
      </c>
      <c r="B220" s="3" t="str">
        <f t="shared" si="1"/>
        <v>#REF!</v>
      </c>
    </row>
    <row r="221">
      <c r="A221" s="8">
        <v>98.36</v>
      </c>
      <c r="B221" s="3" t="str">
        <f t="shared" si="1"/>
        <v>#REF!</v>
      </c>
    </row>
    <row r="222">
      <c r="A222" s="11">
        <v>-1.2</v>
      </c>
      <c r="B222" s="3" t="str">
        <f t="shared" si="1"/>
        <v>#REF!</v>
      </c>
    </row>
    <row r="223">
      <c r="A223" s="12">
        <v>-0.0121</v>
      </c>
      <c r="B223" s="3" t="str">
        <f t="shared" si="1"/>
        <v>#REF!</v>
      </c>
    </row>
    <row r="224">
      <c r="A224" s="17">
        <v>151057.0</v>
      </c>
      <c r="B224" s="3" t="str">
        <f t="shared" si="1"/>
        <v>#REF!</v>
      </c>
    </row>
    <row r="225">
      <c r="A225" s="17">
        <v>286739.0</v>
      </c>
      <c r="B225" s="3" t="str">
        <f t="shared" si="1"/>
        <v>#REF!</v>
      </c>
    </row>
    <row r="226">
      <c r="A226" s="7">
        <v>41901.0</v>
      </c>
      <c r="B226" s="3" t="str">
        <f t="shared" si="1"/>
        <v>#REF!</v>
      </c>
    </row>
    <row r="227">
      <c r="A227" s="8">
        <v>98.31</v>
      </c>
      <c r="B227" s="3" t="str">
        <f t="shared" si="1"/>
        <v>#REF!</v>
      </c>
    </row>
    <row r="228">
      <c r="A228" s="8">
        <v>99.12</v>
      </c>
      <c r="B228" s="3" t="str">
        <f t="shared" si="1"/>
        <v>#REF!</v>
      </c>
    </row>
    <row r="229">
      <c r="A229" s="8">
        <v>97.91</v>
      </c>
      <c r="B229" s="3" t="str">
        <f t="shared" si="1"/>
        <v>#REF!</v>
      </c>
    </row>
    <row r="230">
      <c r="A230" s="8">
        <v>99.03</v>
      </c>
      <c r="B230" s="3" t="str">
        <f t="shared" si="1"/>
        <v>#REF!</v>
      </c>
    </row>
    <row r="231">
      <c r="A231" s="9">
        <f>+0.67</f>
        <v>0.67</v>
      </c>
      <c r="B231" s="3" t="str">
        <f t="shared" si="1"/>
        <v>#REF!</v>
      </c>
    </row>
    <row r="232">
      <c r="A232" s="9">
        <f>+0.68%</f>
        <v>0.0068</v>
      </c>
      <c r="B232" s="3" t="str">
        <f t="shared" si="1"/>
        <v>#REF!</v>
      </c>
    </row>
    <row r="233">
      <c r="A233" s="16">
        <v>108296.0</v>
      </c>
      <c r="B233" s="3" t="str">
        <f t="shared" si="1"/>
        <v>#REF!</v>
      </c>
    </row>
    <row r="234">
      <c r="A234" s="16">
        <v>286573.0</v>
      </c>
      <c r="B234" s="3" t="str">
        <f t="shared" si="1"/>
        <v>#REF!</v>
      </c>
    </row>
    <row r="235">
      <c r="A235" s="7">
        <v>41904.0</v>
      </c>
      <c r="B235" s="3" t="str">
        <f t="shared" si="1"/>
        <v>#REF!</v>
      </c>
    </row>
    <row r="236">
      <c r="A236" s="8">
        <v>98.66</v>
      </c>
      <c r="B236" s="3" t="str">
        <f t="shared" si="1"/>
        <v>#REF!</v>
      </c>
    </row>
    <row r="237">
      <c r="A237" s="8">
        <v>98.94</v>
      </c>
      <c r="B237" s="3" t="str">
        <f t="shared" si="1"/>
        <v>#REF!</v>
      </c>
    </row>
    <row r="238">
      <c r="A238" s="8">
        <v>97.14</v>
      </c>
      <c r="B238" s="3" t="str">
        <f t="shared" si="1"/>
        <v>#REF!</v>
      </c>
    </row>
    <row r="239">
      <c r="A239" s="8">
        <v>97.7</v>
      </c>
      <c r="B239" s="3" t="str">
        <f t="shared" si="1"/>
        <v>#REF!</v>
      </c>
    </row>
    <row r="240">
      <c r="A240" s="11">
        <v>-1.33</v>
      </c>
      <c r="B240" s="3" t="str">
        <f t="shared" si="1"/>
        <v>#REF!</v>
      </c>
    </row>
    <row r="241">
      <c r="A241" s="12">
        <v>-0.0134</v>
      </c>
      <c r="B241" s="3" t="str">
        <f t="shared" si="1"/>
        <v>#REF!</v>
      </c>
    </row>
    <row r="242">
      <c r="A242" s="17">
        <v>127359.0</v>
      </c>
      <c r="B242" s="3" t="str">
        <f t="shared" si="1"/>
        <v>#REF!</v>
      </c>
    </row>
    <row r="243">
      <c r="A243" s="17">
        <v>289332.0</v>
      </c>
      <c r="B243" s="3" t="str">
        <f t="shared" si="1"/>
        <v>#REF!</v>
      </c>
    </row>
    <row r="244">
      <c r="A244" s="7">
        <v>41905.0</v>
      </c>
      <c r="B244" s="3" t="str">
        <f t="shared" si="1"/>
        <v>#REF!</v>
      </c>
    </row>
    <row r="245">
      <c r="A245" s="8">
        <v>97.74</v>
      </c>
      <c r="B245" s="3" t="str">
        <f t="shared" si="1"/>
        <v>#REF!</v>
      </c>
    </row>
    <row r="246">
      <c r="A246" s="8">
        <v>98.31</v>
      </c>
      <c r="B246" s="3" t="str">
        <f t="shared" si="1"/>
        <v>#REF!</v>
      </c>
    </row>
    <row r="247">
      <c r="A247" s="8">
        <v>97.29</v>
      </c>
      <c r="B247" s="3" t="str">
        <f t="shared" si="1"/>
        <v>#REF!</v>
      </c>
    </row>
    <row r="248">
      <c r="A248" s="8">
        <v>97.58</v>
      </c>
      <c r="B248" s="3" t="str">
        <f t="shared" si="1"/>
        <v>#REF!</v>
      </c>
    </row>
    <row r="249">
      <c r="A249" s="11">
        <v>-0.12</v>
      </c>
      <c r="B249" s="3" t="str">
        <f t="shared" si="1"/>
        <v>#REF!</v>
      </c>
    </row>
    <row r="250">
      <c r="A250" s="12">
        <v>-0.0012</v>
      </c>
      <c r="B250" s="3" t="str">
        <f t="shared" si="1"/>
        <v>#REF!</v>
      </c>
    </row>
    <row r="251">
      <c r="A251" s="17">
        <v>168587.0</v>
      </c>
      <c r="B251" s="3" t="str">
        <f t="shared" si="1"/>
        <v>#REF!</v>
      </c>
    </row>
    <row r="252">
      <c r="A252" s="17">
        <v>292933.0</v>
      </c>
      <c r="B252" s="3" t="str">
        <f t="shared" si="1"/>
        <v>#REF!</v>
      </c>
    </row>
    <row r="253">
      <c r="A253" s="7">
        <v>41906.0</v>
      </c>
      <c r="B253" s="3" t="str">
        <f t="shared" si="1"/>
        <v>#REF!</v>
      </c>
    </row>
    <row r="254">
      <c r="A254" s="8">
        <v>97.65</v>
      </c>
      <c r="B254" s="3" t="str">
        <f t="shared" si="1"/>
        <v>#REF!</v>
      </c>
    </row>
    <row r="255">
      <c r="A255" s="8">
        <v>97.99</v>
      </c>
      <c r="B255" s="3" t="str">
        <f t="shared" si="1"/>
        <v>#REF!</v>
      </c>
    </row>
    <row r="256">
      <c r="A256" s="8">
        <v>96.34</v>
      </c>
      <c r="B256" s="3" t="str">
        <f t="shared" si="1"/>
        <v>#REF!</v>
      </c>
    </row>
    <row r="257">
      <c r="A257" s="8">
        <v>97.62</v>
      </c>
      <c r="B257" s="3" t="str">
        <f t="shared" si="1"/>
        <v>#REF!</v>
      </c>
    </row>
    <row r="258">
      <c r="A258" s="9">
        <f>+0.04</f>
        <v>0.04</v>
      </c>
      <c r="B258" s="3" t="str">
        <f t="shared" si="1"/>
        <v>#REF!</v>
      </c>
    </row>
    <row r="259">
      <c r="A259" s="9">
        <f>+0.04%</f>
        <v>0.0004</v>
      </c>
      <c r="B259" s="3" t="str">
        <f t="shared" si="1"/>
        <v>#REF!</v>
      </c>
    </row>
    <row r="260">
      <c r="A260" s="16">
        <v>168367.0</v>
      </c>
      <c r="B260" s="3" t="str">
        <f t="shared" si="1"/>
        <v>#REF!</v>
      </c>
    </row>
    <row r="261">
      <c r="A261" s="16">
        <v>292589.0</v>
      </c>
      <c r="B261" s="3" t="str">
        <f t="shared" si="1"/>
        <v>#REF!</v>
      </c>
    </row>
    <row r="262">
      <c r="A262" s="7">
        <v>41907.0</v>
      </c>
      <c r="B262" s="3" t="str">
        <f t="shared" si="1"/>
        <v>#REF!</v>
      </c>
    </row>
    <row r="263">
      <c r="A263" s="8">
        <v>97.57</v>
      </c>
      <c r="B263" s="3" t="str">
        <f t="shared" si="1"/>
        <v>#REF!</v>
      </c>
    </row>
    <row r="264">
      <c r="A264" s="8">
        <v>98.2</v>
      </c>
      <c r="B264" s="3" t="str">
        <f t="shared" si="1"/>
        <v>#REF!</v>
      </c>
    </row>
    <row r="265">
      <c r="A265" s="8">
        <v>96.91</v>
      </c>
      <c r="B265" s="3" t="str">
        <f t="shared" si="1"/>
        <v>#REF!</v>
      </c>
    </row>
    <row r="266">
      <c r="A266" s="8">
        <v>97.63</v>
      </c>
      <c r="B266" s="3" t="str">
        <f t="shared" si="1"/>
        <v>#REF!</v>
      </c>
    </row>
    <row r="267">
      <c r="A267" s="9">
        <f>+0.01</f>
        <v>0.01</v>
      </c>
      <c r="B267" s="3" t="str">
        <f t="shared" si="1"/>
        <v>#REF!</v>
      </c>
    </row>
    <row r="268">
      <c r="A268" s="9">
        <f>+0.01%</f>
        <v>0.0001</v>
      </c>
      <c r="B268" s="3" t="str">
        <f t="shared" si="1"/>
        <v>#REF!</v>
      </c>
    </row>
    <row r="269">
      <c r="A269" s="16">
        <v>140440.0</v>
      </c>
      <c r="B269" s="3" t="str">
        <f t="shared" si="1"/>
        <v>#REF!</v>
      </c>
    </row>
    <row r="270">
      <c r="A270" s="16">
        <v>292920.0</v>
      </c>
      <c r="B270" s="3" t="str">
        <f t="shared" si="1"/>
        <v>#REF!</v>
      </c>
    </row>
    <row r="271">
      <c r="A271" s="7">
        <v>41908.0</v>
      </c>
      <c r="B271" s="3" t="str">
        <f t="shared" si="1"/>
        <v>#REF!</v>
      </c>
    </row>
    <row r="272">
      <c r="A272" s="8">
        <v>97.65</v>
      </c>
      <c r="B272" s="3" t="str">
        <f t="shared" si="1"/>
        <v>#REF!</v>
      </c>
    </row>
    <row r="273">
      <c r="A273" s="8">
        <v>98.12</v>
      </c>
      <c r="B273" s="3" t="str">
        <f t="shared" si="1"/>
        <v>#REF!</v>
      </c>
    </row>
    <row r="274">
      <c r="A274" s="8">
        <v>97.12</v>
      </c>
      <c r="B274" s="3" t="str">
        <f t="shared" si="1"/>
        <v>#REF!</v>
      </c>
    </row>
    <row r="275">
      <c r="A275" s="8">
        <v>97.63</v>
      </c>
      <c r="B275" s="3" t="str">
        <f t="shared" si="1"/>
        <v>#REF!</v>
      </c>
    </row>
    <row r="276">
      <c r="A276" s="37" t="s">
        <v>10</v>
      </c>
      <c r="B276" s="3" t="str">
        <f t="shared" si="1"/>
        <v>#REF!</v>
      </c>
    </row>
    <row r="277">
      <c r="A277" s="37" t="s">
        <v>10</v>
      </c>
      <c r="B277" s="3" t="str">
        <f t="shared" si="1"/>
        <v>#REF!</v>
      </c>
    </row>
    <row r="278">
      <c r="A278" s="38">
        <v>115928.0</v>
      </c>
      <c r="B278" s="3" t="str">
        <f t="shared" si="1"/>
        <v>#REF!</v>
      </c>
    </row>
    <row r="279">
      <c r="A279" s="38">
        <v>292050.0</v>
      </c>
      <c r="B279" s="3" t="str">
        <f t="shared" si="1"/>
        <v>#REF!</v>
      </c>
    </row>
    <row r="280">
      <c r="A280" s="7">
        <v>41911.0</v>
      </c>
      <c r="B280" s="3" t="str">
        <f t="shared" si="1"/>
        <v>#REF!</v>
      </c>
    </row>
    <row r="281">
      <c r="A281" s="8">
        <v>97.44</v>
      </c>
      <c r="B281" s="3" t="str">
        <f t="shared" si="1"/>
        <v>#REF!</v>
      </c>
    </row>
    <row r="282">
      <c r="A282" s="8">
        <v>97.93</v>
      </c>
      <c r="B282" s="3" t="str">
        <f t="shared" si="1"/>
        <v>#REF!</v>
      </c>
    </row>
    <row r="283">
      <c r="A283" s="8">
        <v>96.94</v>
      </c>
      <c r="B283" s="3" t="str">
        <f t="shared" si="1"/>
        <v>#REF!</v>
      </c>
    </row>
    <row r="284">
      <c r="A284" s="8">
        <v>97.81</v>
      </c>
      <c r="B284" s="3" t="str">
        <f t="shared" si="1"/>
        <v>#REF!</v>
      </c>
    </row>
    <row r="285">
      <c r="A285" s="9">
        <f>+0.18</f>
        <v>0.18</v>
      </c>
      <c r="B285" s="3" t="str">
        <f t="shared" si="1"/>
        <v>#REF!</v>
      </c>
    </row>
    <row r="286">
      <c r="A286" s="9">
        <f>+0.18%</f>
        <v>0.0018</v>
      </c>
      <c r="B286" s="3" t="str">
        <f t="shared" si="1"/>
        <v>#REF!</v>
      </c>
    </row>
    <row r="287">
      <c r="A287" s="16">
        <v>130369.0</v>
      </c>
      <c r="B287" s="3" t="str">
        <f t="shared" si="1"/>
        <v>#REF!</v>
      </c>
    </row>
    <row r="288">
      <c r="A288" s="16">
        <v>292940.0</v>
      </c>
      <c r="B288" s="3" t="str">
        <f t="shared" si="1"/>
        <v>#REF!</v>
      </c>
    </row>
    <row r="289">
      <c r="A289" s="7">
        <v>41912.0</v>
      </c>
      <c r="B289" s="3" t="str">
        <f t="shared" si="1"/>
        <v>#REF!</v>
      </c>
    </row>
    <row r="290">
      <c r="A290" s="8">
        <v>97.63</v>
      </c>
      <c r="B290" s="3" t="str">
        <f t="shared" si="1"/>
        <v>#REF!</v>
      </c>
    </row>
    <row r="291">
      <c r="A291" s="8">
        <v>98.33</v>
      </c>
      <c r="B291" s="3" t="str">
        <f t="shared" si="1"/>
        <v>#REF!</v>
      </c>
    </row>
    <row r="292">
      <c r="A292" s="8">
        <v>94.87</v>
      </c>
      <c r="B292" s="3" t="str">
        <f t="shared" si="1"/>
        <v>#REF!</v>
      </c>
    </row>
    <row r="293">
      <c r="A293" s="8">
        <v>95.32</v>
      </c>
      <c r="B293" s="3" t="str">
        <f t="shared" si="1"/>
        <v>#REF!</v>
      </c>
    </row>
    <row r="294">
      <c r="A294" s="11">
        <v>-2.49</v>
      </c>
      <c r="B294" s="3" t="str">
        <f t="shared" si="1"/>
        <v>#REF!</v>
      </c>
    </row>
    <row r="295">
      <c r="A295" s="12">
        <v>-0.0255</v>
      </c>
      <c r="B295" s="3" t="str">
        <f t="shared" si="1"/>
        <v>#REF!</v>
      </c>
    </row>
    <row r="296">
      <c r="A296" s="17">
        <v>204075.0</v>
      </c>
      <c r="B296" s="3" t="str">
        <f t="shared" si="1"/>
        <v>#REF!</v>
      </c>
    </row>
    <row r="297">
      <c r="A297" s="17">
        <v>304514.0</v>
      </c>
      <c r="B297" s="3" t="str">
        <f t="shared" si="1"/>
        <v>#REF!</v>
      </c>
    </row>
    <row r="298">
      <c r="A298" s="7">
        <v>41913.0</v>
      </c>
      <c r="B298" s="3" t="str">
        <f t="shared" si="1"/>
        <v>#REF!</v>
      </c>
    </row>
    <row r="299">
      <c r="A299" s="8">
        <v>95.62</v>
      </c>
      <c r="B299" s="3" t="str">
        <f t="shared" si="1"/>
        <v>#REF!</v>
      </c>
    </row>
    <row r="300">
      <c r="A300" s="8">
        <v>96.78</v>
      </c>
      <c r="B300" s="3" t="str">
        <f t="shared" si="1"/>
        <v>#REF!</v>
      </c>
    </row>
    <row r="301">
      <c r="A301" s="8">
        <v>94.43</v>
      </c>
      <c r="B301" s="3" t="str">
        <f t="shared" si="1"/>
        <v>#REF!</v>
      </c>
    </row>
    <row r="302">
      <c r="A302" s="8">
        <v>94.79</v>
      </c>
      <c r="B302" s="3" t="str">
        <f t="shared" si="1"/>
        <v>#REF!</v>
      </c>
    </row>
    <row r="303">
      <c r="A303" s="11">
        <v>-0.53</v>
      </c>
      <c r="B303" s="3" t="str">
        <f t="shared" si="1"/>
        <v>#REF!</v>
      </c>
    </row>
    <row r="304">
      <c r="A304" s="12">
        <v>-0.0056</v>
      </c>
      <c r="B304" s="3" t="str">
        <f t="shared" si="1"/>
        <v>#REF!</v>
      </c>
    </row>
    <row r="305">
      <c r="A305" s="17">
        <v>204293.0</v>
      </c>
      <c r="B305" s="3" t="str">
        <f t="shared" si="1"/>
        <v>#REF!</v>
      </c>
    </row>
    <row r="306">
      <c r="A306" s="17">
        <v>317104.0</v>
      </c>
      <c r="B306" s="3" t="str">
        <f t="shared" si="1"/>
        <v>#REF!</v>
      </c>
    </row>
    <row r="307">
      <c r="A307" s="7">
        <v>41914.0</v>
      </c>
      <c r="B307" s="3" t="str">
        <f t="shared" si="1"/>
        <v>#REF!</v>
      </c>
    </row>
    <row r="308">
      <c r="A308" s="8">
        <v>94.82</v>
      </c>
      <c r="B308" s="3" t="str">
        <f t="shared" si="1"/>
        <v>#REF!</v>
      </c>
    </row>
    <row r="309">
      <c r="A309" s="8">
        <v>94.99</v>
      </c>
      <c r="B309" s="3" t="str">
        <f t="shared" si="1"/>
        <v>#REF!</v>
      </c>
    </row>
    <row r="310">
      <c r="A310" s="8">
        <v>92.19</v>
      </c>
      <c r="B310" s="3" t="str">
        <f t="shared" si="1"/>
        <v>#REF!</v>
      </c>
    </row>
    <row r="311">
      <c r="A311" s="8">
        <v>94.0</v>
      </c>
      <c r="B311" s="3" t="str">
        <f t="shared" si="1"/>
        <v>#REF!</v>
      </c>
    </row>
    <row r="312">
      <c r="A312" s="11">
        <v>-0.79</v>
      </c>
      <c r="B312" s="3" t="str">
        <f t="shared" si="1"/>
        <v>#REF!</v>
      </c>
    </row>
    <row r="313">
      <c r="A313" s="12">
        <v>-0.0083</v>
      </c>
      <c r="B313" s="3" t="str">
        <f t="shared" si="1"/>
        <v>#REF!</v>
      </c>
    </row>
    <row r="314">
      <c r="A314" s="17">
        <v>208983.0</v>
      </c>
      <c r="B314" s="3" t="str">
        <f t="shared" si="1"/>
        <v>#REF!</v>
      </c>
    </row>
    <row r="315">
      <c r="A315" s="17">
        <v>321854.0</v>
      </c>
      <c r="B315" s="3" t="str">
        <f t="shared" si="1"/>
        <v>#REF!</v>
      </c>
    </row>
    <row r="316">
      <c r="A316" s="7">
        <v>41915.0</v>
      </c>
      <c r="B316" s="3" t="str">
        <f t="shared" si="1"/>
        <v>#REF!</v>
      </c>
    </row>
    <row r="317">
      <c r="A317" s="8">
        <v>94.0</v>
      </c>
      <c r="B317" s="3" t="str">
        <f t="shared" si="1"/>
        <v>#REF!</v>
      </c>
    </row>
    <row r="318">
      <c r="A318" s="8">
        <v>94.61</v>
      </c>
      <c r="B318" s="3" t="str">
        <f t="shared" si="1"/>
        <v>#REF!</v>
      </c>
    </row>
    <row r="319">
      <c r="A319" s="8">
        <v>92.04</v>
      </c>
      <c r="B319" s="3" t="str">
        <f t="shared" si="1"/>
        <v>#REF!</v>
      </c>
    </row>
    <row r="320">
      <c r="A320" s="8">
        <v>92.88</v>
      </c>
      <c r="B320" s="3" t="str">
        <f t="shared" si="1"/>
        <v>#REF!</v>
      </c>
    </row>
    <row r="321">
      <c r="A321" s="11">
        <v>-1.12</v>
      </c>
      <c r="B321" s="3" t="str">
        <f t="shared" si="1"/>
        <v>#REF!</v>
      </c>
    </row>
    <row r="322">
      <c r="A322" s="12">
        <v>-0.0119</v>
      </c>
      <c r="B322" s="3" t="str">
        <f t="shared" si="1"/>
        <v>#REF!</v>
      </c>
    </row>
    <row r="323">
      <c r="A323" s="17">
        <v>196959.0</v>
      </c>
      <c r="B323" s="3" t="str">
        <f t="shared" si="1"/>
        <v>#REF!</v>
      </c>
    </row>
    <row r="324">
      <c r="A324" s="17">
        <v>325416.0</v>
      </c>
      <c r="B324" s="3" t="str">
        <f t="shared" si="1"/>
        <v>#REF!</v>
      </c>
    </row>
    <row r="325">
      <c r="A325" s="7">
        <v>41918.0</v>
      </c>
      <c r="B325" s="3" t="str">
        <f t="shared" si="1"/>
        <v>#REF!</v>
      </c>
    </row>
    <row r="326">
      <c r="A326" s="8">
        <v>92.65</v>
      </c>
      <c r="B326" s="3" t="str">
        <f t="shared" si="1"/>
        <v>#REF!</v>
      </c>
    </row>
    <row r="327">
      <c r="A327" s="8">
        <v>93.75</v>
      </c>
      <c r="B327" s="3" t="str">
        <f t="shared" si="1"/>
        <v>#REF!</v>
      </c>
    </row>
    <row r="328">
      <c r="A328" s="8">
        <v>91.81</v>
      </c>
      <c r="B328" s="3" t="str">
        <f t="shared" si="1"/>
        <v>#REF!</v>
      </c>
    </row>
    <row r="329">
      <c r="A329" s="8">
        <v>93.33</v>
      </c>
      <c r="B329" s="3" t="str">
        <f t="shared" si="1"/>
        <v>#REF!</v>
      </c>
    </row>
    <row r="330">
      <c r="A330" s="9">
        <f>+0.45</f>
        <v>0.45</v>
      </c>
      <c r="B330" s="3" t="str">
        <f t="shared" si="1"/>
        <v>#REF!</v>
      </c>
    </row>
    <row r="331">
      <c r="A331" s="9">
        <f>+0.48%</f>
        <v>0.0048</v>
      </c>
      <c r="B331" s="3" t="str">
        <f t="shared" si="1"/>
        <v>#REF!</v>
      </c>
    </row>
    <row r="332">
      <c r="A332" s="16">
        <v>190251.0</v>
      </c>
      <c r="B332" s="3" t="str">
        <f t="shared" si="1"/>
        <v>#REF!</v>
      </c>
    </row>
    <row r="333">
      <c r="A333" s="16">
        <v>326547.0</v>
      </c>
      <c r="B333" s="3" t="str">
        <f t="shared" si="1"/>
        <v>#REF!</v>
      </c>
    </row>
    <row r="334">
      <c r="A334" s="7">
        <v>41919.0</v>
      </c>
      <c r="B334" s="3" t="str">
        <f t="shared" si="1"/>
        <v>#REF!</v>
      </c>
    </row>
    <row r="335">
      <c r="A335" s="8">
        <v>93.36</v>
      </c>
      <c r="B335" s="3" t="str">
        <f t="shared" si="1"/>
        <v>#REF!</v>
      </c>
    </row>
    <row r="336">
      <c r="A336" s="8">
        <v>93.49</v>
      </c>
      <c r="B336" s="3" t="str">
        <f t="shared" si="1"/>
        <v>#REF!</v>
      </c>
    </row>
    <row r="337">
      <c r="A337" s="8">
        <v>91.94</v>
      </c>
      <c r="B337" s="3" t="str">
        <f t="shared" si="1"/>
        <v>#REF!</v>
      </c>
    </row>
    <row r="338">
      <c r="A338" s="8">
        <v>92.57</v>
      </c>
      <c r="B338" s="3" t="str">
        <f t="shared" si="1"/>
        <v>#REF!</v>
      </c>
    </row>
    <row r="339">
      <c r="A339" s="11">
        <v>-0.76</v>
      </c>
      <c r="B339" s="3" t="str">
        <f t="shared" si="1"/>
        <v>#REF!</v>
      </c>
    </row>
    <row r="340">
      <c r="A340" s="12">
        <v>-0.0081</v>
      </c>
      <c r="B340" s="3" t="str">
        <f t="shared" si="1"/>
        <v>#REF!</v>
      </c>
    </row>
    <row r="341">
      <c r="A341" s="17">
        <v>250827.0</v>
      </c>
      <c r="B341" s="3" t="str">
        <f t="shared" si="1"/>
        <v>#REF!</v>
      </c>
    </row>
    <row r="342">
      <c r="A342" s="17">
        <v>326789.0</v>
      </c>
      <c r="B342" s="3" t="str">
        <f t="shared" si="1"/>
        <v>#REF!</v>
      </c>
    </row>
    <row r="343">
      <c r="A343" s="7">
        <v>41920.0</v>
      </c>
      <c r="B343" s="3" t="str">
        <f t="shared" si="1"/>
        <v>#REF!</v>
      </c>
    </row>
    <row r="344">
      <c r="A344" s="8">
        <v>92.33</v>
      </c>
      <c r="B344" s="3" t="str">
        <f t="shared" si="1"/>
        <v>#REF!</v>
      </c>
    </row>
    <row r="345">
      <c r="A345" s="8">
        <v>92.33</v>
      </c>
      <c r="B345" s="3" t="str">
        <f t="shared" si="1"/>
        <v>#REF!</v>
      </c>
    </row>
    <row r="346">
      <c r="A346" s="8">
        <v>91.0</v>
      </c>
      <c r="B346" s="3" t="str">
        <f t="shared" si="1"/>
        <v>#REF!</v>
      </c>
    </row>
    <row r="347">
      <c r="A347" s="8">
        <v>91.79</v>
      </c>
      <c r="B347" s="3" t="str">
        <f t="shared" si="1"/>
        <v>#REF!</v>
      </c>
    </row>
    <row r="348">
      <c r="A348" s="11">
        <v>-0.78</v>
      </c>
      <c r="B348" s="3" t="str">
        <f t="shared" si="1"/>
        <v>#REF!</v>
      </c>
    </row>
    <row r="349">
      <c r="A349" s="12">
        <v>-0.0084</v>
      </c>
      <c r="B349" s="3" t="str">
        <f t="shared" si="1"/>
        <v>#REF!</v>
      </c>
    </row>
    <row r="350">
      <c r="A350" s="17">
        <v>269128.0</v>
      </c>
      <c r="B350" s="3" t="str">
        <f t="shared" si="1"/>
        <v>#REF!</v>
      </c>
    </row>
    <row r="351">
      <c r="A351" s="17">
        <v>330137.0</v>
      </c>
      <c r="B351" s="3" t="str">
        <f t="shared" si="1"/>
        <v>#REF!</v>
      </c>
    </row>
    <row r="352">
      <c r="A352" s="7">
        <v>41921.0</v>
      </c>
      <c r="B352" s="3" t="str">
        <f t="shared" si="1"/>
        <v>#REF!</v>
      </c>
    </row>
    <row r="353">
      <c r="A353" s="8">
        <v>92.02</v>
      </c>
      <c r="B353" s="3" t="str">
        <f t="shared" si="1"/>
        <v>#REF!</v>
      </c>
    </row>
    <row r="354">
      <c r="A354" s="8">
        <v>92.23</v>
      </c>
      <c r="B354" s="3" t="str">
        <f t="shared" si="1"/>
        <v>#REF!</v>
      </c>
    </row>
    <row r="355">
      <c r="A355" s="8">
        <v>88.77</v>
      </c>
      <c r="B355" s="3" t="str">
        <f t="shared" si="1"/>
        <v>#REF!</v>
      </c>
    </row>
    <row r="356">
      <c r="A356" s="8">
        <v>90.37</v>
      </c>
      <c r="B356" s="3" t="str">
        <f t="shared" si="1"/>
        <v>#REF!</v>
      </c>
    </row>
    <row r="357">
      <c r="A357" s="11">
        <v>-1.42</v>
      </c>
      <c r="B357" s="3" t="str">
        <f t="shared" si="1"/>
        <v>#REF!</v>
      </c>
    </row>
    <row r="358">
      <c r="A358" s="12">
        <v>-0.0155</v>
      </c>
      <c r="B358" s="3" t="str">
        <f t="shared" si="1"/>
        <v>#REF!</v>
      </c>
    </row>
    <row r="359">
      <c r="A359" s="17">
        <v>295251.0</v>
      </c>
      <c r="B359" s="3" t="str">
        <f t="shared" si="1"/>
        <v>#REF!</v>
      </c>
    </row>
    <row r="360">
      <c r="A360" s="17">
        <v>345026.0</v>
      </c>
      <c r="B360" s="3" t="str">
        <f t="shared" si="1"/>
        <v>#REF!</v>
      </c>
    </row>
    <row r="361">
      <c r="A361" s="14">
        <v>41922.0</v>
      </c>
      <c r="B361" s="3" t="str">
        <f t="shared" si="1"/>
        <v>#REF!</v>
      </c>
    </row>
    <row r="362">
      <c r="A362" s="8">
        <v>89.56</v>
      </c>
      <c r="B362" s="3" t="str">
        <f t="shared" si="1"/>
        <v>#REF!</v>
      </c>
    </row>
    <row r="363">
      <c r="A363" s="8">
        <v>90.86</v>
      </c>
      <c r="B363" s="3" t="str">
        <f t="shared" si="1"/>
        <v>#REF!</v>
      </c>
    </row>
    <row r="364">
      <c r="A364" s="8">
        <v>88.35</v>
      </c>
      <c r="B364" s="3" t="str">
        <f t="shared" si="1"/>
        <v>#REF!</v>
      </c>
    </row>
    <row r="365">
      <c r="A365" s="8">
        <v>90.58</v>
      </c>
      <c r="B365" s="3" t="str">
        <f t="shared" si="1"/>
        <v>#REF!</v>
      </c>
    </row>
    <row r="366">
      <c r="A366" s="9">
        <f>+0.21</f>
        <v>0.21</v>
      </c>
      <c r="B366" s="3" t="str">
        <f t="shared" si="1"/>
        <v>#REF!</v>
      </c>
    </row>
    <row r="367">
      <c r="A367" s="9">
        <f>+0.23%</f>
        <v>0.0023</v>
      </c>
      <c r="B367" s="3" t="str">
        <f t="shared" si="1"/>
        <v>#REF!</v>
      </c>
    </row>
    <row r="368">
      <c r="A368" s="16">
        <v>304318.0</v>
      </c>
      <c r="B368" s="3" t="str">
        <f t="shared" si="1"/>
        <v>#REF!</v>
      </c>
    </row>
    <row r="369">
      <c r="A369" s="16">
        <v>346818.0</v>
      </c>
      <c r="B369" s="3" t="str">
        <f t="shared" si="1"/>
        <v>#REF!</v>
      </c>
    </row>
    <row r="370">
      <c r="A370" s="14">
        <v>41925.0</v>
      </c>
      <c r="B370" s="3" t="str">
        <f t="shared" si="1"/>
        <v>#REF!</v>
      </c>
    </row>
    <row r="371">
      <c r="A371" s="8">
        <v>90.4</v>
      </c>
      <c r="B371" s="3" t="str">
        <f t="shared" si="1"/>
        <v>#REF!</v>
      </c>
    </row>
    <row r="372">
      <c r="A372" s="8">
        <v>90.57</v>
      </c>
      <c r="B372" s="3" t="str">
        <f t="shared" si="1"/>
        <v>#REF!</v>
      </c>
    </row>
    <row r="373">
      <c r="A373" s="8">
        <v>87.1</v>
      </c>
      <c r="B373" s="3" t="str">
        <f t="shared" si="1"/>
        <v>#REF!</v>
      </c>
    </row>
    <row r="374">
      <c r="A374" s="8">
        <v>89.41</v>
      </c>
      <c r="B374" s="3" t="str">
        <f t="shared" si="1"/>
        <v>#REF!</v>
      </c>
    </row>
    <row r="375">
      <c r="A375" s="11">
        <v>-1.17</v>
      </c>
      <c r="B375" s="3" t="str">
        <f t="shared" si="1"/>
        <v>#REF!</v>
      </c>
    </row>
    <row r="376">
      <c r="A376" s="12">
        <v>-0.0129</v>
      </c>
      <c r="B376" s="3" t="str">
        <f t="shared" si="1"/>
        <v>#REF!</v>
      </c>
    </row>
    <row r="377">
      <c r="A377" s="17">
        <v>279798.0</v>
      </c>
      <c r="B377" s="3" t="str">
        <f t="shared" si="1"/>
        <v>#REF!</v>
      </c>
    </row>
    <row r="378">
      <c r="A378" s="17">
        <v>328385.0</v>
      </c>
      <c r="B378" s="3" t="str">
        <f t="shared" si="1"/>
        <v>#REF!</v>
      </c>
    </row>
    <row r="379">
      <c r="A379" s="14">
        <v>41926.0</v>
      </c>
      <c r="B379" s="3" t="str">
        <f t="shared" si="1"/>
        <v>#REF!</v>
      </c>
    </row>
    <row r="380">
      <c r="A380" s="8">
        <v>88.75</v>
      </c>
      <c r="B380" s="3" t="str">
        <f t="shared" si="1"/>
        <v>#REF!</v>
      </c>
    </row>
    <row r="381">
      <c r="A381" s="8">
        <v>89.28</v>
      </c>
      <c r="B381" s="3" t="str">
        <f t="shared" si="1"/>
        <v>#REF!</v>
      </c>
    </row>
    <row r="382">
      <c r="A382" s="8">
        <v>84.83</v>
      </c>
      <c r="B382" s="3" t="str">
        <f t="shared" si="1"/>
        <v>#REF!</v>
      </c>
    </row>
    <row r="383">
      <c r="A383" s="8">
        <v>85.41</v>
      </c>
      <c r="B383" s="3" t="str">
        <f t="shared" si="1"/>
        <v>#REF!</v>
      </c>
    </row>
    <row r="384">
      <c r="A384" s="11">
        <v>-4.0</v>
      </c>
      <c r="B384" s="3" t="str">
        <f t="shared" si="1"/>
        <v>#REF!</v>
      </c>
    </row>
    <row r="385">
      <c r="A385" s="12">
        <v>-0.0447</v>
      </c>
      <c r="B385" s="3" t="str">
        <f t="shared" si="1"/>
        <v>#REF!</v>
      </c>
    </row>
    <row r="386">
      <c r="A386" s="17">
        <v>416860.0</v>
      </c>
      <c r="B386" s="3" t="str">
        <f t="shared" si="1"/>
        <v>#REF!</v>
      </c>
    </row>
    <row r="387">
      <c r="A387" s="17">
        <v>336973.0</v>
      </c>
      <c r="B387" s="3" t="str">
        <f t="shared" si="1"/>
        <v>#REF!</v>
      </c>
    </row>
    <row r="388">
      <c r="A388" s="14">
        <v>41927.0</v>
      </c>
      <c r="B388" s="3" t="str">
        <f t="shared" si="1"/>
        <v>#REF!</v>
      </c>
    </row>
    <row r="389">
      <c r="A389" s="8">
        <v>85.96</v>
      </c>
      <c r="B389" s="3" t="str">
        <f t="shared" si="1"/>
        <v>#REF!</v>
      </c>
    </row>
    <row r="390">
      <c r="A390" s="8">
        <v>86.02</v>
      </c>
      <c r="B390" s="3" t="str">
        <f t="shared" si="1"/>
        <v>#REF!</v>
      </c>
    </row>
    <row r="391">
      <c r="A391" s="8">
        <v>83.38</v>
      </c>
      <c r="B391" s="3" t="str">
        <f t="shared" si="1"/>
        <v>#REF!</v>
      </c>
    </row>
    <row r="392">
      <c r="A392" s="8">
        <v>84.12</v>
      </c>
      <c r="B392" s="3" t="str">
        <f t="shared" si="1"/>
        <v>#REF!</v>
      </c>
    </row>
    <row r="393">
      <c r="A393" s="11">
        <v>-1.29</v>
      </c>
      <c r="B393" s="3" t="str">
        <f t="shared" si="1"/>
        <v>#REF!</v>
      </c>
    </row>
    <row r="394">
      <c r="A394" s="12">
        <v>-0.0151</v>
      </c>
      <c r="B394" s="3" t="str">
        <f t="shared" si="1"/>
        <v>#REF!</v>
      </c>
    </row>
    <row r="395">
      <c r="A395" s="17">
        <v>434885.0</v>
      </c>
      <c r="B395" s="3" t="str">
        <f t="shared" si="1"/>
        <v>#REF!</v>
      </c>
    </row>
    <row r="396">
      <c r="A396" s="17">
        <v>345434.0</v>
      </c>
      <c r="B396" s="3" t="str">
        <f t="shared" si="1"/>
        <v>#REF!</v>
      </c>
    </row>
    <row r="397">
      <c r="A397" s="14">
        <v>41928.0</v>
      </c>
      <c r="B397" s="3" t="str">
        <f t="shared" si="1"/>
        <v>#REF!</v>
      </c>
    </row>
    <row r="398">
      <c r="A398" s="8">
        <v>83.36</v>
      </c>
      <c r="B398" s="3" t="str">
        <f t="shared" si="1"/>
        <v>#REF!</v>
      </c>
    </row>
    <row r="399">
      <c r="A399" s="8">
        <v>88.0</v>
      </c>
      <c r="B399" s="3" t="str">
        <f t="shared" si="1"/>
        <v>#REF!</v>
      </c>
    </row>
    <row r="400">
      <c r="A400" s="8">
        <v>82.93</v>
      </c>
      <c r="B400" s="3" t="str">
        <f t="shared" si="1"/>
        <v>#REF!</v>
      </c>
    </row>
    <row r="401">
      <c r="A401" s="8">
        <v>85.82</v>
      </c>
      <c r="B401" s="3" t="str">
        <f t="shared" si="1"/>
        <v>#REF!</v>
      </c>
    </row>
    <row r="402">
      <c r="A402" s="9">
        <f>+1.7</f>
        <v>1.7</v>
      </c>
      <c r="B402" s="3" t="str">
        <f t="shared" si="1"/>
        <v>#REF!</v>
      </c>
    </row>
    <row r="403">
      <c r="A403" s="9">
        <f>+2.02%</f>
        <v>0.0202</v>
      </c>
      <c r="B403" s="3" t="str">
        <f t="shared" si="1"/>
        <v>#REF!</v>
      </c>
    </row>
    <row r="404">
      <c r="A404" s="16">
        <v>430684.0</v>
      </c>
      <c r="B404" s="3" t="str">
        <f t="shared" si="1"/>
        <v>#REF!</v>
      </c>
    </row>
    <row r="405">
      <c r="A405" s="16">
        <v>349188.0</v>
      </c>
      <c r="B405" s="3" t="str">
        <f t="shared" si="1"/>
        <v>#REF!</v>
      </c>
    </row>
    <row r="406">
      <c r="A406" s="14">
        <v>41929.0</v>
      </c>
      <c r="B406" s="3" t="str">
        <f t="shared" si="1"/>
        <v>#REF!</v>
      </c>
    </row>
    <row r="407">
      <c r="A407" s="8">
        <v>86.5</v>
      </c>
      <c r="B407" s="3" t="str">
        <f t="shared" si="1"/>
        <v>#REF!</v>
      </c>
    </row>
    <row r="408">
      <c r="A408" s="8">
        <v>87.34</v>
      </c>
      <c r="B408" s="3" t="str">
        <f t="shared" si="1"/>
        <v>#REF!</v>
      </c>
    </row>
    <row r="409">
      <c r="A409" s="8">
        <v>85.49</v>
      </c>
      <c r="B409" s="3" t="str">
        <f t="shared" si="1"/>
        <v>#REF!</v>
      </c>
    </row>
    <row r="410">
      <c r="A410" s="8">
        <v>86.16</v>
      </c>
      <c r="B410" s="3" t="str">
        <f t="shared" si="1"/>
        <v>#REF!</v>
      </c>
    </row>
    <row r="411">
      <c r="A411" s="9">
        <f>+0.34</f>
        <v>0.34</v>
      </c>
      <c r="B411" s="3" t="str">
        <f t="shared" si="1"/>
        <v>#REF!</v>
      </c>
    </row>
    <row r="412">
      <c r="A412" s="9">
        <f>+0.4%</f>
        <v>0.004</v>
      </c>
      <c r="B412" s="3" t="str">
        <f t="shared" si="1"/>
        <v>#REF!</v>
      </c>
    </row>
    <row r="413">
      <c r="A413" s="16">
        <v>280473.0</v>
      </c>
      <c r="B413" s="3" t="str">
        <f t="shared" si="1"/>
        <v>#REF!</v>
      </c>
    </row>
    <row r="414">
      <c r="A414" s="16">
        <v>347466.0</v>
      </c>
      <c r="B414" s="3" t="str">
        <f t="shared" si="1"/>
        <v>#REF!</v>
      </c>
    </row>
    <row r="415">
      <c r="A415" s="14">
        <v>41932.0</v>
      </c>
      <c r="B415" s="3" t="str">
        <f t="shared" si="1"/>
        <v>#REF!</v>
      </c>
    </row>
    <row r="416">
      <c r="A416" s="8">
        <v>86.35</v>
      </c>
      <c r="B416" s="3" t="str">
        <f t="shared" si="1"/>
        <v>#REF!</v>
      </c>
    </row>
    <row r="417">
      <c r="A417" s="8">
        <v>86.7</v>
      </c>
      <c r="B417" s="3" t="str">
        <f t="shared" si="1"/>
        <v>#REF!</v>
      </c>
    </row>
    <row r="418">
      <c r="A418" s="8">
        <v>84.41</v>
      </c>
      <c r="B418" s="3" t="str">
        <f t="shared" si="1"/>
        <v>#REF!</v>
      </c>
    </row>
    <row r="419">
      <c r="A419" s="8">
        <v>85.4</v>
      </c>
      <c r="B419" s="3" t="str">
        <f t="shared" si="1"/>
        <v>#REF!</v>
      </c>
    </row>
    <row r="420">
      <c r="A420" s="11">
        <v>-0.76</v>
      </c>
      <c r="B420" s="3" t="str">
        <f t="shared" si="1"/>
        <v>#REF!</v>
      </c>
    </row>
    <row r="421">
      <c r="A421" s="12">
        <v>-0.0088</v>
      </c>
      <c r="B421" s="3" t="str">
        <f t="shared" si="1"/>
        <v>#REF!</v>
      </c>
    </row>
    <row r="422">
      <c r="A422" s="17">
        <v>247595.0</v>
      </c>
      <c r="B422" s="3" t="str">
        <f t="shared" si="1"/>
        <v>#REF!</v>
      </c>
    </row>
    <row r="423">
      <c r="A423" s="17">
        <v>341506.0</v>
      </c>
      <c r="B423" s="3" t="str">
        <f t="shared" si="1"/>
        <v>#REF!</v>
      </c>
    </row>
    <row r="424">
      <c r="A424" s="14">
        <v>41933.0</v>
      </c>
      <c r="B424" s="3" t="str">
        <f t="shared" si="1"/>
        <v>#REF!</v>
      </c>
    </row>
    <row r="425">
      <c r="A425" s="8">
        <v>85.13</v>
      </c>
      <c r="B425" s="3" t="str">
        <f t="shared" si="1"/>
        <v>#REF!</v>
      </c>
    </row>
    <row r="426">
      <c r="A426" s="8">
        <v>86.49</v>
      </c>
      <c r="B426" s="3" t="str">
        <f t="shared" si="1"/>
        <v>#REF!</v>
      </c>
    </row>
    <row r="427">
      <c r="A427" s="8">
        <v>85.1</v>
      </c>
      <c r="B427" s="3" t="str">
        <f t="shared" si="1"/>
        <v>#REF!</v>
      </c>
    </row>
    <row r="428">
      <c r="A428" s="8">
        <v>86.22</v>
      </c>
      <c r="B428" s="3" t="str">
        <f t="shared" si="1"/>
        <v>#REF!</v>
      </c>
    </row>
    <row r="429">
      <c r="A429" s="9">
        <f>+0.82</f>
        <v>0.82</v>
      </c>
      <c r="B429" s="3" t="str">
        <f t="shared" si="1"/>
        <v>#REF!</v>
      </c>
    </row>
    <row r="430">
      <c r="A430" s="9">
        <f>+0.96%</f>
        <v>0.0096</v>
      </c>
      <c r="B430" s="3" t="str">
        <f t="shared" si="1"/>
        <v>#REF!</v>
      </c>
    </row>
    <row r="431">
      <c r="A431" s="16">
        <v>258394.0</v>
      </c>
      <c r="B431" s="3" t="str">
        <f t="shared" si="1"/>
        <v>#REF!</v>
      </c>
    </row>
    <row r="432">
      <c r="A432" s="16">
        <v>329629.0</v>
      </c>
      <c r="B432" s="3" t="str">
        <f t="shared" si="1"/>
        <v>#REF!</v>
      </c>
    </row>
    <row r="433">
      <c r="A433" s="14">
        <v>41934.0</v>
      </c>
      <c r="B433" s="3" t="str">
        <f t="shared" si="1"/>
        <v>#REF!</v>
      </c>
    </row>
    <row r="434">
      <c r="A434" s="8">
        <v>86.46</v>
      </c>
      <c r="B434" s="3" t="str">
        <f t="shared" si="1"/>
        <v>#REF!</v>
      </c>
    </row>
    <row r="435">
      <c r="A435" s="8">
        <v>87.07</v>
      </c>
      <c r="B435" s="3" t="str">
        <f t="shared" si="1"/>
        <v>#REF!</v>
      </c>
    </row>
    <row r="436">
      <c r="A436" s="8">
        <v>84.47</v>
      </c>
      <c r="B436" s="3" t="str">
        <f t="shared" si="1"/>
        <v>#REF!</v>
      </c>
    </row>
    <row r="437">
      <c r="A437" s="8">
        <v>84.71</v>
      </c>
      <c r="B437" s="3" t="str">
        <f t="shared" si="1"/>
        <v>#REF!</v>
      </c>
    </row>
    <row r="438">
      <c r="A438" s="11">
        <v>-1.51</v>
      </c>
      <c r="B438" s="3" t="str">
        <f t="shared" si="1"/>
        <v>#REF!</v>
      </c>
    </row>
    <row r="439">
      <c r="A439" s="12">
        <v>-0.0175</v>
      </c>
      <c r="B439" s="3" t="str">
        <f t="shared" si="1"/>
        <v>#REF!</v>
      </c>
    </row>
    <row r="440">
      <c r="A440" s="17">
        <v>264812.0</v>
      </c>
      <c r="B440" s="3" t="str">
        <f t="shared" si="1"/>
        <v>#REF!</v>
      </c>
    </row>
    <row r="441">
      <c r="A441" s="17">
        <v>325967.0</v>
      </c>
      <c r="B441" s="3" t="str">
        <f t="shared" si="1"/>
        <v>#REF!</v>
      </c>
    </row>
    <row r="442">
      <c r="A442" s="14">
        <v>41935.0</v>
      </c>
      <c r="B442" s="3" t="str">
        <f t="shared" si="1"/>
        <v>#REF!</v>
      </c>
    </row>
    <row r="443">
      <c r="A443" s="8">
        <v>84.71</v>
      </c>
      <c r="B443" s="3" t="str">
        <f t="shared" si="1"/>
        <v>#REF!</v>
      </c>
    </row>
    <row r="444">
      <c r="A444" s="8">
        <v>87.19</v>
      </c>
      <c r="B444" s="3" t="str">
        <f t="shared" si="1"/>
        <v>#REF!</v>
      </c>
    </row>
    <row r="445">
      <c r="A445" s="8">
        <v>84.12</v>
      </c>
      <c r="B445" s="3" t="str">
        <f t="shared" si="1"/>
        <v>#REF!</v>
      </c>
    </row>
    <row r="446">
      <c r="A446" s="8">
        <v>86.83</v>
      </c>
      <c r="B446" s="3" t="str">
        <f t="shared" si="1"/>
        <v>#REF!</v>
      </c>
    </row>
    <row r="447">
      <c r="A447" s="9">
        <f>+2.12</f>
        <v>2.12</v>
      </c>
      <c r="B447" s="3" t="str">
        <f t="shared" si="1"/>
        <v>#REF!</v>
      </c>
    </row>
    <row r="448">
      <c r="A448" s="9">
        <f>+2.5%</f>
        <v>0.025</v>
      </c>
      <c r="B448" s="3" t="str">
        <f t="shared" si="1"/>
        <v>#REF!</v>
      </c>
    </row>
    <row r="449">
      <c r="A449" s="16">
        <v>306978.0</v>
      </c>
      <c r="B449" s="3" t="str">
        <f t="shared" si="1"/>
        <v>#REF!</v>
      </c>
    </row>
    <row r="450">
      <c r="A450" s="16">
        <v>311298.0</v>
      </c>
      <c r="B450" s="3" t="str">
        <f t="shared" si="1"/>
        <v>#REF!</v>
      </c>
    </row>
    <row r="451">
      <c r="A451" s="14">
        <v>41936.0</v>
      </c>
      <c r="B451" s="3" t="str">
        <f t="shared" si="1"/>
        <v>#REF!</v>
      </c>
    </row>
    <row r="452">
      <c r="A452" s="8">
        <v>86.78</v>
      </c>
      <c r="B452" s="3" t="str">
        <f t="shared" si="1"/>
        <v>#REF!</v>
      </c>
    </row>
    <row r="453">
      <c r="A453" s="8">
        <v>86.78</v>
      </c>
      <c r="B453" s="3" t="str">
        <f t="shared" si="1"/>
        <v>#REF!</v>
      </c>
    </row>
    <row r="454">
      <c r="A454" s="8">
        <v>85.29</v>
      </c>
      <c r="B454" s="3" t="str">
        <f t="shared" si="1"/>
        <v>#REF!</v>
      </c>
    </row>
    <row r="455">
      <c r="A455" s="8">
        <v>86.13</v>
      </c>
      <c r="B455" s="3" t="str">
        <f t="shared" si="1"/>
        <v>#REF!</v>
      </c>
    </row>
    <row r="456">
      <c r="A456" s="11">
        <v>-0.7</v>
      </c>
      <c r="B456" s="3" t="str">
        <f t="shared" si="1"/>
        <v>#REF!</v>
      </c>
    </row>
    <row r="457">
      <c r="A457" s="12">
        <v>-0.0081</v>
      </c>
      <c r="B457" s="3" t="str">
        <f t="shared" si="1"/>
        <v>#REF!</v>
      </c>
    </row>
    <row r="458">
      <c r="A458" s="17">
        <v>208221.0</v>
      </c>
      <c r="B458" s="3" t="str">
        <f t="shared" si="1"/>
        <v>#REF!</v>
      </c>
    </row>
    <row r="459">
      <c r="A459" s="17">
        <v>310826.0</v>
      </c>
      <c r="B459" s="3" t="str">
        <f t="shared" si="1"/>
        <v>#REF!</v>
      </c>
    </row>
    <row r="460">
      <c r="A460" s="14">
        <v>41939.0</v>
      </c>
      <c r="B460" s="3" t="str">
        <f t="shared" si="1"/>
        <v>#REF!</v>
      </c>
    </row>
    <row r="461">
      <c r="A461" s="8">
        <v>86.08</v>
      </c>
      <c r="B461" s="3" t="str">
        <f t="shared" si="1"/>
        <v>#REF!</v>
      </c>
    </row>
    <row r="462">
      <c r="A462" s="8">
        <v>86.25</v>
      </c>
      <c r="B462" s="3" t="str">
        <f t="shared" si="1"/>
        <v>#REF!</v>
      </c>
    </row>
    <row r="463">
      <c r="A463" s="8">
        <v>84.55</v>
      </c>
      <c r="B463" s="3" t="str">
        <f t="shared" si="1"/>
        <v>#REF!</v>
      </c>
    </row>
    <row r="464">
      <c r="A464" s="8">
        <v>85.83</v>
      </c>
      <c r="B464" s="3" t="str">
        <f t="shared" si="1"/>
        <v>#REF!</v>
      </c>
    </row>
    <row r="465">
      <c r="A465" s="11">
        <v>-0.3</v>
      </c>
      <c r="B465" s="3" t="str">
        <f t="shared" si="1"/>
        <v>#REF!</v>
      </c>
    </row>
    <row r="466">
      <c r="A466" s="12">
        <v>-0.0035</v>
      </c>
      <c r="B466" s="3" t="str">
        <f t="shared" si="1"/>
        <v>#REF!</v>
      </c>
    </row>
    <row r="467">
      <c r="A467" s="17">
        <v>228442.0</v>
      </c>
      <c r="B467" s="3" t="str">
        <f t="shared" si="1"/>
        <v>#REF!</v>
      </c>
    </row>
    <row r="468">
      <c r="A468" s="17">
        <v>307523.0</v>
      </c>
      <c r="B468" s="3" t="str">
        <f t="shared" si="1"/>
        <v>#REF!</v>
      </c>
    </row>
    <row r="469">
      <c r="A469" s="14">
        <v>41940.0</v>
      </c>
      <c r="B469" s="3" t="str">
        <f t="shared" si="1"/>
        <v>#REF!</v>
      </c>
    </row>
    <row r="470">
      <c r="A470" s="8">
        <v>85.5</v>
      </c>
      <c r="B470" s="3" t="str">
        <f t="shared" si="1"/>
        <v>#REF!</v>
      </c>
    </row>
    <row r="471">
      <c r="A471" s="8">
        <v>86.38</v>
      </c>
      <c r="B471" s="3" t="str">
        <f t="shared" si="1"/>
        <v>#REF!</v>
      </c>
    </row>
    <row r="472">
      <c r="A472" s="8">
        <v>85.08</v>
      </c>
      <c r="B472" s="3" t="str">
        <f t="shared" si="1"/>
        <v>#REF!</v>
      </c>
    </row>
    <row r="473">
      <c r="A473" s="8">
        <v>86.03</v>
      </c>
      <c r="B473" s="3" t="str">
        <f t="shared" si="1"/>
        <v>#REF!</v>
      </c>
    </row>
    <row r="474">
      <c r="A474" s="9">
        <f>+0.2</f>
        <v>0.2</v>
      </c>
      <c r="B474" s="3" t="str">
        <f t="shared" si="1"/>
        <v>#REF!</v>
      </c>
    </row>
    <row r="475">
      <c r="A475" s="9">
        <f>+0.23%</f>
        <v>0.0023</v>
      </c>
      <c r="B475" s="3" t="str">
        <f t="shared" si="1"/>
        <v>#REF!</v>
      </c>
    </row>
    <row r="476">
      <c r="A476" s="16">
        <v>198863.0</v>
      </c>
      <c r="B476" s="3" t="str">
        <f t="shared" si="1"/>
        <v>#REF!</v>
      </c>
    </row>
    <row r="477">
      <c r="A477" s="16">
        <v>300108.0</v>
      </c>
      <c r="B477" s="3" t="str">
        <f t="shared" si="1"/>
        <v>#REF!</v>
      </c>
    </row>
    <row r="478">
      <c r="A478" s="14">
        <v>41941.0</v>
      </c>
      <c r="B478" s="3" t="str">
        <f t="shared" si="1"/>
        <v>#REF!</v>
      </c>
    </row>
    <row r="479">
      <c r="A479" s="8">
        <v>86.1</v>
      </c>
      <c r="B479" s="3" t="str">
        <f t="shared" si="1"/>
        <v>#REF!</v>
      </c>
    </row>
    <row r="480">
      <c r="A480" s="8">
        <v>87.94</v>
      </c>
      <c r="B480" s="3" t="str">
        <f t="shared" si="1"/>
        <v>#REF!</v>
      </c>
    </row>
    <row r="481">
      <c r="A481" s="8">
        <v>86.06</v>
      </c>
      <c r="B481" s="3" t="str">
        <f t="shared" si="1"/>
        <v>#REF!</v>
      </c>
    </row>
    <row r="482">
      <c r="A482" s="8">
        <v>87.12</v>
      </c>
      <c r="B482" s="3" t="str">
        <f t="shared" si="1"/>
        <v>#REF!</v>
      </c>
    </row>
    <row r="483">
      <c r="A483" s="9">
        <f>+1.09</f>
        <v>1.09</v>
      </c>
      <c r="B483" s="3" t="str">
        <f t="shared" si="1"/>
        <v>#REF!</v>
      </c>
    </row>
    <row r="484">
      <c r="A484" s="9">
        <f>+1.27%</f>
        <v>0.0127</v>
      </c>
      <c r="B484" s="3" t="str">
        <f t="shared" si="1"/>
        <v>#REF!</v>
      </c>
    </row>
    <row r="485">
      <c r="A485" s="16">
        <v>243839.0</v>
      </c>
      <c r="B485" s="3" t="str">
        <f t="shared" si="1"/>
        <v>#REF!</v>
      </c>
    </row>
    <row r="486">
      <c r="A486" s="16">
        <v>292558.0</v>
      </c>
      <c r="B486" s="3" t="str">
        <f t="shared" si="1"/>
        <v>#REF!</v>
      </c>
    </row>
    <row r="487">
      <c r="A487" s="14">
        <v>41942.0</v>
      </c>
      <c r="B487" s="3" t="str">
        <f t="shared" si="1"/>
        <v>#REF!</v>
      </c>
    </row>
    <row r="488">
      <c r="A488" s="8">
        <v>86.93</v>
      </c>
      <c r="B488" s="3" t="str">
        <f t="shared" si="1"/>
        <v>#REF!</v>
      </c>
    </row>
    <row r="489">
      <c r="A489" s="8">
        <v>87.1</v>
      </c>
      <c r="B489" s="3" t="str">
        <f t="shared" si="1"/>
        <v>#REF!</v>
      </c>
    </row>
    <row r="490">
      <c r="A490" s="8">
        <v>85.71</v>
      </c>
      <c r="B490" s="3" t="str">
        <f t="shared" si="1"/>
        <v>#REF!</v>
      </c>
    </row>
    <row r="491">
      <c r="A491" s="8">
        <v>86.24</v>
      </c>
      <c r="B491" s="3" t="str">
        <f t="shared" si="1"/>
        <v>#REF!</v>
      </c>
    </row>
    <row r="492">
      <c r="A492" s="11">
        <v>-0.88</v>
      </c>
      <c r="B492" s="3" t="str">
        <f t="shared" si="1"/>
        <v>#REF!</v>
      </c>
    </row>
    <row r="493">
      <c r="A493" s="12">
        <v>-0.0101</v>
      </c>
      <c r="B493" s="3" t="str">
        <f t="shared" si="1"/>
        <v>#REF!</v>
      </c>
    </row>
    <row r="494">
      <c r="A494" s="17">
        <v>191876.0</v>
      </c>
      <c r="B494" s="3" t="str">
        <f t="shared" si="1"/>
        <v>#REF!</v>
      </c>
    </row>
    <row r="495">
      <c r="A495" s="17">
        <v>283541.0</v>
      </c>
      <c r="B495" s="3" t="str">
        <f t="shared" si="1"/>
        <v>#REF!</v>
      </c>
    </row>
    <row r="496">
      <c r="A496" s="14">
        <v>41943.0</v>
      </c>
      <c r="B496" s="3" t="str">
        <f t="shared" si="1"/>
        <v>#REF!</v>
      </c>
    </row>
    <row r="497">
      <c r="A497" s="8">
        <v>86.02</v>
      </c>
      <c r="B497" s="3" t="str">
        <f t="shared" si="1"/>
        <v>#REF!</v>
      </c>
    </row>
    <row r="498">
      <c r="A498" s="8">
        <v>86.25</v>
      </c>
      <c r="B498" s="3" t="str">
        <f t="shared" si="1"/>
        <v>#REF!</v>
      </c>
    </row>
    <row r="499">
      <c r="A499" s="8">
        <v>84.6</v>
      </c>
      <c r="B499" s="3" t="str">
        <f t="shared" si="1"/>
        <v>#REF!</v>
      </c>
    </row>
    <row r="500">
      <c r="A500" s="8">
        <v>85.86</v>
      </c>
      <c r="B500" s="3" t="str">
        <f t="shared" si="1"/>
        <v>#REF!</v>
      </c>
    </row>
    <row r="501">
      <c r="A501" s="11">
        <v>-0.38</v>
      </c>
      <c r="B501" s="3" t="str">
        <f t="shared" si="1"/>
        <v>#REF!</v>
      </c>
    </row>
    <row r="502">
      <c r="A502" s="12">
        <v>-0.0044</v>
      </c>
      <c r="B502" s="3" t="str">
        <f t="shared" si="1"/>
        <v>#REF!</v>
      </c>
    </row>
    <row r="503">
      <c r="A503" s="17">
        <v>225370.0</v>
      </c>
      <c r="B503" s="3" t="str">
        <f t="shared" si="1"/>
        <v>#REF!</v>
      </c>
    </row>
    <row r="504">
      <c r="A504" s="17">
        <v>274820.0</v>
      </c>
      <c r="B504" s="3" t="str">
        <f t="shared" si="1"/>
        <v>#REF!</v>
      </c>
    </row>
    <row r="505">
      <c r="A505" s="7">
        <v>41946.0</v>
      </c>
      <c r="B505" s="3" t="str">
        <f t="shared" si="1"/>
        <v>#REF!</v>
      </c>
    </row>
    <row r="506">
      <c r="A506" s="8">
        <v>85.85</v>
      </c>
      <c r="B506" s="3" t="str">
        <f t="shared" si="1"/>
        <v>#REF!</v>
      </c>
    </row>
    <row r="507">
      <c r="A507" s="8">
        <v>86.4</v>
      </c>
      <c r="B507" s="3" t="str">
        <f t="shared" si="1"/>
        <v>#REF!</v>
      </c>
    </row>
    <row r="508">
      <c r="A508" s="8">
        <v>84.01</v>
      </c>
      <c r="B508" s="3" t="str">
        <f t="shared" si="1"/>
        <v>#REF!</v>
      </c>
    </row>
    <row r="509">
      <c r="A509" s="8">
        <v>84.78</v>
      </c>
      <c r="B509" s="3" t="str">
        <f t="shared" si="1"/>
        <v>#REF!</v>
      </c>
    </row>
    <row r="510">
      <c r="A510" s="11">
        <v>-1.08</v>
      </c>
      <c r="B510" s="3" t="str">
        <f t="shared" si="1"/>
        <v>#REF!</v>
      </c>
    </row>
    <row r="511">
      <c r="A511" s="12">
        <v>-0.0126</v>
      </c>
      <c r="B511" s="3" t="str">
        <f t="shared" si="1"/>
        <v>#REF!</v>
      </c>
    </row>
    <row r="512">
      <c r="A512" s="17">
        <v>248166.0</v>
      </c>
      <c r="B512" s="3" t="str">
        <f t="shared" si="1"/>
        <v>#REF!</v>
      </c>
    </row>
    <row r="513">
      <c r="A513" s="17">
        <v>261038.0</v>
      </c>
      <c r="B513" s="3" t="str">
        <f t="shared" si="1"/>
        <v>#REF!</v>
      </c>
    </row>
    <row r="514">
      <c r="A514" s="7">
        <v>41947.0</v>
      </c>
      <c r="B514" s="3" t="str">
        <f t="shared" si="1"/>
        <v>#REF!</v>
      </c>
    </row>
    <row r="515">
      <c r="A515" s="8">
        <v>84.21</v>
      </c>
      <c r="B515" s="3" t="str">
        <f t="shared" si="1"/>
        <v>#REF!</v>
      </c>
    </row>
    <row r="516">
      <c r="A516" s="8">
        <v>84.43</v>
      </c>
      <c r="B516" s="3" t="str">
        <f t="shared" si="1"/>
        <v>#REF!</v>
      </c>
    </row>
    <row r="517">
      <c r="A517" s="8">
        <v>82.08</v>
      </c>
      <c r="B517" s="3" t="str">
        <f t="shared" si="1"/>
        <v>#REF!</v>
      </c>
    </row>
    <row r="518">
      <c r="A518" s="8">
        <v>82.82</v>
      </c>
      <c r="B518" s="3" t="str">
        <f t="shared" si="1"/>
        <v>#REF!</v>
      </c>
    </row>
    <row r="519">
      <c r="A519" s="11">
        <v>-1.96</v>
      </c>
      <c r="B519" s="3" t="str">
        <f t="shared" si="1"/>
        <v>#REF!</v>
      </c>
    </row>
    <row r="520">
      <c r="A520" s="12">
        <v>-0.0231</v>
      </c>
      <c r="B520" s="3" t="str">
        <f t="shared" si="1"/>
        <v>#REF!</v>
      </c>
    </row>
    <row r="521">
      <c r="A521" s="17">
        <v>313674.0</v>
      </c>
      <c r="B521" s="3" t="str">
        <f t="shared" si="1"/>
        <v>#REF!</v>
      </c>
    </row>
    <row r="522">
      <c r="A522" s="17">
        <v>241680.0</v>
      </c>
      <c r="B522" s="3" t="str">
        <f t="shared" si="1"/>
        <v>#REF!</v>
      </c>
    </row>
    <row r="523">
      <c r="A523" s="7">
        <v>41948.0</v>
      </c>
      <c r="B523" s="3" t="str">
        <f t="shared" si="1"/>
        <v>#REF!</v>
      </c>
    </row>
    <row r="524">
      <c r="A524" s="8">
        <v>82.78</v>
      </c>
      <c r="B524" s="3" t="str">
        <f t="shared" si="1"/>
        <v>#REF!</v>
      </c>
    </row>
    <row r="525">
      <c r="A525" s="8">
        <v>84.45</v>
      </c>
      <c r="B525" s="3" t="str">
        <f t="shared" si="1"/>
        <v>#REF!</v>
      </c>
    </row>
    <row r="526">
      <c r="A526" s="8">
        <v>81.63</v>
      </c>
      <c r="B526" s="3" t="str">
        <f t="shared" si="1"/>
        <v>#REF!</v>
      </c>
    </row>
    <row r="527">
      <c r="A527" s="8">
        <v>82.95</v>
      </c>
      <c r="B527" s="3" t="str">
        <f t="shared" si="1"/>
        <v>#REF!</v>
      </c>
    </row>
    <row r="528">
      <c r="A528" s="9">
        <f>+0.13</f>
        <v>0.13</v>
      </c>
      <c r="B528" s="3" t="str">
        <f t="shared" si="1"/>
        <v>#REF!</v>
      </c>
    </row>
    <row r="529">
      <c r="A529" s="9">
        <f>+0.16%</f>
        <v>0.0016</v>
      </c>
      <c r="B529" s="3" t="str">
        <f t="shared" si="1"/>
        <v>#REF!</v>
      </c>
    </row>
    <row r="530">
      <c r="A530" s="16">
        <v>364449.0</v>
      </c>
      <c r="B530" s="3" t="str">
        <f t="shared" si="1"/>
        <v>#REF!</v>
      </c>
    </row>
    <row r="531">
      <c r="A531" s="16">
        <v>207963.0</v>
      </c>
      <c r="B531" s="3" t="str">
        <f t="shared" si="1"/>
        <v>#REF!</v>
      </c>
    </row>
    <row r="532">
      <c r="A532" s="7">
        <v>41949.0</v>
      </c>
      <c r="B532" s="3" t="str">
        <f t="shared" si="1"/>
        <v>#REF!</v>
      </c>
    </row>
    <row r="533">
      <c r="A533" s="8">
        <v>83.1</v>
      </c>
      <c r="B533" s="3" t="str">
        <f t="shared" si="1"/>
        <v>#REF!</v>
      </c>
    </row>
    <row r="534">
      <c r="A534" s="8">
        <v>83.27</v>
      </c>
      <c r="B534" s="3" t="str">
        <f t="shared" si="1"/>
        <v>#REF!</v>
      </c>
    </row>
    <row r="535">
      <c r="A535" s="8">
        <v>82.05</v>
      </c>
      <c r="B535" s="3" t="str">
        <f t="shared" si="1"/>
        <v>#REF!</v>
      </c>
    </row>
    <row r="536">
      <c r="A536" s="8">
        <v>82.86</v>
      </c>
      <c r="B536" s="3" t="str">
        <f t="shared" si="1"/>
        <v>#REF!</v>
      </c>
    </row>
    <row r="537">
      <c r="A537" s="11">
        <v>-0.09</v>
      </c>
      <c r="B537" s="3" t="str">
        <f t="shared" si="1"/>
        <v>#REF!</v>
      </c>
    </row>
    <row r="538">
      <c r="A538" s="12">
        <v>-0.0011</v>
      </c>
      <c r="B538" s="3" t="str">
        <f t="shared" si="1"/>
        <v>#REF!</v>
      </c>
    </row>
    <row r="539">
      <c r="A539" s="17">
        <v>224783.0</v>
      </c>
      <c r="B539" s="3" t="str">
        <f t="shared" si="1"/>
        <v>#REF!</v>
      </c>
    </row>
    <row r="540">
      <c r="A540" s="17">
        <v>180447.0</v>
      </c>
      <c r="B540" s="3" t="str">
        <f t="shared" si="1"/>
        <v>#REF!</v>
      </c>
    </row>
    <row r="541">
      <c r="A541" s="7">
        <v>41950.0</v>
      </c>
      <c r="B541" s="3" t="str">
        <f t="shared" si="1"/>
        <v>#REF!</v>
      </c>
    </row>
    <row r="542">
      <c r="A542" s="8">
        <v>82.67</v>
      </c>
      <c r="B542" s="3" t="str">
        <f t="shared" si="1"/>
        <v>#REF!</v>
      </c>
    </row>
    <row r="543">
      <c r="A543" s="8">
        <v>83.86</v>
      </c>
      <c r="B543" s="3" t="str">
        <f t="shared" si="1"/>
        <v>#REF!</v>
      </c>
    </row>
    <row r="544">
      <c r="A544" s="8">
        <v>82.16</v>
      </c>
      <c r="B544" s="3" t="str">
        <f t="shared" si="1"/>
        <v>#REF!</v>
      </c>
    </row>
    <row r="545">
      <c r="A545" s="8">
        <v>83.39</v>
      </c>
      <c r="B545" s="3" t="str">
        <f t="shared" si="1"/>
        <v>#REF!</v>
      </c>
    </row>
    <row r="546">
      <c r="A546" s="9">
        <f>+0.53</f>
        <v>0.53</v>
      </c>
      <c r="B546" s="3" t="str">
        <f t="shared" si="1"/>
        <v>#REF!</v>
      </c>
    </row>
    <row r="547">
      <c r="A547" s="9">
        <f>+0.64%</f>
        <v>0.0064</v>
      </c>
      <c r="B547" s="3" t="str">
        <f t="shared" si="1"/>
        <v>#REF!</v>
      </c>
    </row>
    <row r="548">
      <c r="A548" s="16">
        <v>195440.0</v>
      </c>
      <c r="B548" s="3" t="str">
        <f t="shared" si="1"/>
        <v>#REF!</v>
      </c>
    </row>
    <row r="549">
      <c r="A549" s="16">
        <v>166592.0</v>
      </c>
      <c r="B549" s="3" t="str">
        <f t="shared" si="1"/>
        <v>#REF!</v>
      </c>
    </row>
    <row r="550">
      <c r="A550" s="14">
        <v>41953.0</v>
      </c>
      <c r="B550" s="3" t="str">
        <f t="shared" si="1"/>
        <v>#REF!</v>
      </c>
    </row>
    <row r="551">
      <c r="A551" s="8">
        <v>83.26</v>
      </c>
      <c r="B551" s="3" t="str">
        <f t="shared" si="1"/>
        <v>#REF!</v>
      </c>
    </row>
    <row r="552">
      <c r="A552" s="8">
        <v>84.97</v>
      </c>
      <c r="B552" s="3" t="str">
        <f t="shared" si="1"/>
        <v>#REF!</v>
      </c>
    </row>
    <row r="553">
      <c r="A553" s="8">
        <v>81.88</v>
      </c>
      <c r="B553" s="3" t="str">
        <f t="shared" si="1"/>
        <v>#REF!</v>
      </c>
    </row>
    <row r="554">
      <c r="A554" s="8">
        <v>82.34</v>
      </c>
      <c r="B554" s="3" t="str">
        <f t="shared" si="1"/>
        <v>#REF!</v>
      </c>
    </row>
    <row r="555">
      <c r="A555" s="11">
        <v>-1.05</v>
      </c>
      <c r="B555" s="3" t="str">
        <f t="shared" si="1"/>
        <v>#REF!</v>
      </c>
    </row>
    <row r="556">
      <c r="A556" s="12">
        <v>-0.0126</v>
      </c>
      <c r="B556" s="3" t="str">
        <f t="shared" si="1"/>
        <v>#REF!</v>
      </c>
    </row>
    <row r="557">
      <c r="A557" s="17">
        <v>219905.0</v>
      </c>
      <c r="B557" s="3" t="str">
        <f t="shared" si="1"/>
        <v>#REF!</v>
      </c>
    </row>
    <row r="558">
      <c r="A558" s="17">
        <v>117810.0</v>
      </c>
      <c r="B558" s="3" t="str">
        <f t="shared" si="1"/>
        <v>#REF!</v>
      </c>
    </row>
    <row r="559">
      <c r="A559" s="14">
        <v>41954.0</v>
      </c>
      <c r="B559" s="3" t="str">
        <f t="shared" si="1"/>
        <v>#REF!</v>
      </c>
    </row>
    <row r="560">
      <c r="A560" s="8">
        <v>82.13</v>
      </c>
      <c r="B560" s="3" t="str">
        <f t="shared" si="1"/>
        <v>#REF!</v>
      </c>
    </row>
    <row r="561">
      <c r="A561" s="8">
        <v>82.38</v>
      </c>
      <c r="B561" s="3" t="str">
        <f t="shared" si="1"/>
        <v>#REF!</v>
      </c>
    </row>
    <row r="562">
      <c r="A562" s="8">
        <v>80.46</v>
      </c>
      <c r="B562" s="3" t="str">
        <f t="shared" si="1"/>
        <v>#REF!</v>
      </c>
    </row>
    <row r="563">
      <c r="A563" s="8">
        <v>81.67</v>
      </c>
      <c r="B563" s="3" t="str">
        <f t="shared" si="1"/>
        <v>#REF!</v>
      </c>
    </row>
    <row r="564">
      <c r="A564" s="11">
        <v>-0.67</v>
      </c>
      <c r="B564" s="3" t="str">
        <f t="shared" si="1"/>
        <v>#REF!</v>
      </c>
    </row>
    <row r="565">
      <c r="A565" s="12">
        <v>-0.0081</v>
      </c>
      <c r="B565" s="3" t="str">
        <f t="shared" si="1"/>
        <v>#REF!</v>
      </c>
    </row>
    <row r="566">
      <c r="A566" s="17">
        <v>213423.0</v>
      </c>
      <c r="B566" s="3" t="str">
        <f t="shared" si="1"/>
        <v>#REF!</v>
      </c>
    </row>
    <row r="567">
      <c r="A567" s="17">
        <v>83339.0</v>
      </c>
      <c r="B567" s="3" t="str">
        <f t="shared" si="1"/>
        <v>#REF!</v>
      </c>
    </row>
    <row r="568">
      <c r="A568" s="14">
        <v>41955.0</v>
      </c>
      <c r="B568" s="3" t="str">
        <f t="shared" si="1"/>
        <v>#REF!</v>
      </c>
    </row>
    <row r="569">
      <c r="A569" s="8">
        <v>81.25</v>
      </c>
      <c r="B569" s="3" t="str">
        <f t="shared" si="1"/>
        <v>#REF!</v>
      </c>
    </row>
    <row r="570">
      <c r="A570" s="8">
        <v>81.65</v>
      </c>
      <c r="B570" s="3" t="str">
        <f t="shared" si="1"/>
        <v>#REF!</v>
      </c>
    </row>
    <row r="571">
      <c r="A571" s="8">
        <v>79.72</v>
      </c>
      <c r="B571" s="3" t="str">
        <f t="shared" si="1"/>
        <v>#REF!</v>
      </c>
    </row>
    <row r="572">
      <c r="A572" s="8">
        <v>80.38</v>
      </c>
      <c r="B572" s="3" t="str">
        <f t="shared" si="1"/>
        <v>#REF!</v>
      </c>
    </row>
    <row r="573">
      <c r="A573" s="11">
        <v>-1.29</v>
      </c>
      <c r="B573" s="3" t="str">
        <f t="shared" si="1"/>
        <v>#REF!</v>
      </c>
    </row>
    <row r="574">
      <c r="A574" s="12">
        <v>-0.0158</v>
      </c>
      <c r="B574" s="3" t="str">
        <f t="shared" si="1"/>
        <v>#REF!</v>
      </c>
    </row>
    <row r="575">
      <c r="A575" s="17">
        <v>116121.0</v>
      </c>
      <c r="B575" s="3" t="str">
        <f t="shared" si="1"/>
        <v>#REF!</v>
      </c>
    </row>
    <row r="576">
      <c r="A576" s="17">
        <v>54799.0</v>
      </c>
      <c r="B576" s="3" t="str">
        <f t="shared" si="1"/>
        <v>#REF!</v>
      </c>
    </row>
    <row r="577">
      <c r="A577" s="14">
        <v>41956.0</v>
      </c>
      <c r="B577" s="3" t="str">
        <f t="shared" si="1"/>
        <v>#REF!</v>
      </c>
    </row>
    <row r="578">
      <c r="A578" s="8">
        <v>79.97</v>
      </c>
      <c r="B578" s="3" t="str">
        <f t="shared" si="1"/>
        <v>#REF!</v>
      </c>
    </row>
    <row r="579">
      <c r="A579" s="8">
        <v>80.2</v>
      </c>
      <c r="B579" s="3" t="str">
        <f t="shared" si="1"/>
        <v>#REF!</v>
      </c>
    </row>
    <row r="580">
      <c r="A580" s="8">
        <v>77.83</v>
      </c>
      <c r="B580" s="3" t="str">
        <f t="shared" si="1"/>
        <v>#REF!</v>
      </c>
    </row>
    <row r="581">
      <c r="A581" s="8">
        <v>77.92</v>
      </c>
      <c r="B581" s="3" t="str">
        <f t="shared" si="1"/>
        <v>#REF!</v>
      </c>
    </row>
    <row r="582">
      <c r="A582" s="11">
        <v>-2.46</v>
      </c>
      <c r="B582" s="3" t="str">
        <f t="shared" si="1"/>
        <v>#REF!</v>
      </c>
    </row>
    <row r="583">
      <c r="A583" s="12">
        <v>-0.0306</v>
      </c>
      <c r="B583" s="3" t="str">
        <f t="shared" si="1"/>
        <v>#REF!</v>
      </c>
    </row>
    <row r="584">
      <c r="A584" s="17">
        <v>21787.0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41900</v>
      </c>
      <c r="C3" s="3">
        <v>99.78</v>
      </c>
      <c r="D3" s="3">
        <v>100.18</v>
      </c>
      <c r="E3" s="3">
        <v>98.72</v>
      </c>
      <c r="F3" s="3">
        <v>98.95</v>
      </c>
      <c r="G3" s="3">
        <v>-1.13</v>
      </c>
      <c r="H3" s="6">
        <v>-0.0113</v>
      </c>
      <c r="I3" s="15">
        <v>50586.0</v>
      </c>
      <c r="J3" s="15">
        <v>114578.0</v>
      </c>
    </row>
    <row r="4">
      <c r="A4" s="4" t="s">
        <v>4</v>
      </c>
      <c r="B4" s="5">
        <f t="shared" si="1"/>
        <v>41901</v>
      </c>
      <c r="C4" s="3">
        <v>98.89</v>
      </c>
      <c r="D4" s="3">
        <v>99.68</v>
      </c>
      <c r="E4" s="3">
        <v>98.57</v>
      </c>
      <c r="F4" s="3">
        <v>99.58</v>
      </c>
      <c r="G4" s="3">
        <v>0.63</v>
      </c>
      <c r="H4" s="3">
        <v>0.0064</v>
      </c>
      <c r="I4" s="15">
        <v>37820.0</v>
      </c>
      <c r="J4" s="15">
        <v>117343.0</v>
      </c>
    </row>
    <row r="5">
      <c r="A5" s="4" t="s">
        <v>5</v>
      </c>
      <c r="B5" s="5">
        <f t="shared" si="1"/>
        <v>41904</v>
      </c>
      <c r="C5" s="3">
        <v>99.42</v>
      </c>
      <c r="D5" s="3">
        <v>99.42</v>
      </c>
      <c r="E5" s="3">
        <v>97.79</v>
      </c>
      <c r="F5" s="3">
        <v>98.35</v>
      </c>
      <c r="G5" s="3">
        <v>-1.23</v>
      </c>
      <c r="H5" s="6">
        <v>-0.0124</v>
      </c>
      <c r="I5" s="15">
        <v>38885.0</v>
      </c>
      <c r="J5" s="15">
        <v>120466.0</v>
      </c>
    </row>
    <row r="6">
      <c r="A6" s="4" t="s">
        <v>6</v>
      </c>
      <c r="B6" s="5">
        <f t="shared" si="1"/>
        <v>41905</v>
      </c>
      <c r="C6" s="3">
        <v>98.37</v>
      </c>
      <c r="D6" s="3">
        <v>98.93</v>
      </c>
      <c r="E6" s="3">
        <v>97.95</v>
      </c>
      <c r="F6" s="3">
        <v>98.22</v>
      </c>
      <c r="G6" s="3">
        <v>-0.13</v>
      </c>
      <c r="H6" s="6">
        <v>-0.0013</v>
      </c>
      <c r="I6" s="15">
        <v>58746.0</v>
      </c>
      <c r="J6" s="15">
        <v>123947.0</v>
      </c>
    </row>
    <row r="7">
      <c r="A7" s="4" t="s">
        <v>7</v>
      </c>
      <c r="B7" s="5">
        <f t="shared" si="1"/>
        <v>41906</v>
      </c>
      <c r="C7" s="3">
        <v>98.28</v>
      </c>
      <c r="D7" s="3">
        <v>98.57</v>
      </c>
      <c r="E7" s="3">
        <v>96.98</v>
      </c>
      <c r="F7" s="3">
        <v>98.22</v>
      </c>
      <c r="G7" s="3" t="s">
        <v>10</v>
      </c>
      <c r="H7" s="3" t="s">
        <v>10</v>
      </c>
      <c r="I7" s="15">
        <v>51930.0</v>
      </c>
      <c r="J7" s="15">
        <v>127105.0</v>
      </c>
    </row>
    <row r="8">
      <c r="A8" s="4" t="s">
        <v>8</v>
      </c>
      <c r="B8" s="5">
        <f t="shared" si="1"/>
        <v>41907</v>
      </c>
      <c r="C8" s="3">
        <v>98.28</v>
      </c>
      <c r="D8" s="3">
        <v>98.76</v>
      </c>
      <c r="E8" s="3">
        <v>97.55</v>
      </c>
      <c r="F8" s="3">
        <v>98.21</v>
      </c>
      <c r="G8" s="3">
        <v>-0.01</v>
      </c>
      <c r="H8" s="6">
        <v>-1.0E-4</v>
      </c>
      <c r="I8" s="15">
        <v>45929.0</v>
      </c>
      <c r="J8" s="15">
        <v>129587.0</v>
      </c>
    </row>
    <row r="9">
      <c r="A9" s="4" t="s">
        <v>9</v>
      </c>
      <c r="B9" s="5">
        <f t="shared" si="1"/>
        <v>41908</v>
      </c>
      <c r="C9" s="3">
        <v>98.25</v>
      </c>
      <c r="D9" s="3">
        <v>98.65</v>
      </c>
      <c r="E9" s="3">
        <v>97.72</v>
      </c>
      <c r="F9" s="3">
        <v>98.21</v>
      </c>
      <c r="G9" s="3" t="s">
        <v>10</v>
      </c>
      <c r="H9" s="3" t="s">
        <v>10</v>
      </c>
      <c r="I9" s="15">
        <v>35531.0</v>
      </c>
      <c r="J9" s="15">
        <v>130755.0</v>
      </c>
    </row>
    <row r="10">
      <c r="A10" s="7">
        <v>41900.0</v>
      </c>
      <c r="B10" s="5">
        <f t="shared" si="1"/>
        <v>41911</v>
      </c>
      <c r="C10" s="3">
        <v>97.96</v>
      </c>
      <c r="D10" s="3">
        <v>98.42</v>
      </c>
      <c r="E10" s="3">
        <v>97.53</v>
      </c>
      <c r="F10" s="3">
        <v>98.33</v>
      </c>
      <c r="G10" s="3">
        <v>0.12</v>
      </c>
      <c r="H10" s="3">
        <v>0.0012</v>
      </c>
      <c r="I10" s="15">
        <v>41269.0</v>
      </c>
      <c r="J10" s="15">
        <v>133362.0</v>
      </c>
    </row>
    <row r="11">
      <c r="A11" s="8">
        <v>99.78</v>
      </c>
      <c r="B11" s="5">
        <f t="shared" si="1"/>
        <v>41912</v>
      </c>
      <c r="C11" s="3">
        <v>98.21</v>
      </c>
      <c r="D11" s="3">
        <v>98.77</v>
      </c>
      <c r="E11" s="3">
        <v>95.41</v>
      </c>
      <c r="F11" s="3">
        <v>95.86</v>
      </c>
      <c r="G11" s="3">
        <v>-2.47</v>
      </c>
      <c r="H11" s="6">
        <v>-0.0251</v>
      </c>
      <c r="I11" s="15">
        <v>65443.0</v>
      </c>
      <c r="J11" s="15">
        <v>134548.0</v>
      </c>
    </row>
    <row r="12">
      <c r="A12" s="8">
        <v>100.18</v>
      </c>
      <c r="B12" s="5">
        <f t="shared" si="1"/>
        <v>41913</v>
      </c>
      <c r="C12" s="3">
        <v>96.0</v>
      </c>
      <c r="D12" s="3">
        <v>97.23</v>
      </c>
      <c r="E12" s="3">
        <v>94.96</v>
      </c>
      <c r="F12" s="3">
        <v>95.32</v>
      </c>
      <c r="G12" s="3">
        <v>-0.54</v>
      </c>
      <c r="H12" s="6">
        <v>-0.0056</v>
      </c>
      <c r="I12" s="15">
        <v>60648.0</v>
      </c>
      <c r="J12" s="15">
        <v>137131.0</v>
      </c>
    </row>
    <row r="13">
      <c r="A13" s="8">
        <v>98.72</v>
      </c>
      <c r="B13" s="5">
        <f t="shared" si="1"/>
        <v>41914</v>
      </c>
      <c r="C13" s="3">
        <v>95.5</v>
      </c>
      <c r="D13" s="3">
        <v>95.51</v>
      </c>
      <c r="E13" s="3">
        <v>92.8</v>
      </c>
      <c r="F13" s="3">
        <v>94.5</v>
      </c>
      <c r="G13" s="3">
        <v>-0.82</v>
      </c>
      <c r="H13" s="6">
        <v>-0.0086</v>
      </c>
      <c r="I13" s="15">
        <v>64064.0</v>
      </c>
      <c r="J13" s="15">
        <v>142287.0</v>
      </c>
    </row>
    <row r="14">
      <c r="A14" s="8">
        <v>98.95</v>
      </c>
      <c r="B14" s="5">
        <f t="shared" si="1"/>
        <v>41915</v>
      </c>
      <c r="C14" s="3">
        <v>94.8</v>
      </c>
      <c r="D14" s="3">
        <v>95.03</v>
      </c>
      <c r="E14" s="3">
        <v>92.53</v>
      </c>
      <c r="F14" s="3">
        <v>93.38</v>
      </c>
      <c r="G14" s="3">
        <v>-1.12</v>
      </c>
      <c r="H14" s="6">
        <v>-0.0119</v>
      </c>
      <c r="I14" s="15">
        <v>67158.0</v>
      </c>
      <c r="J14" s="15">
        <v>149517.0</v>
      </c>
    </row>
    <row r="15">
      <c r="A15" s="11">
        <v>-1.13</v>
      </c>
      <c r="B15" s="5">
        <f t="shared" si="1"/>
        <v>41918</v>
      </c>
      <c r="C15" s="3">
        <v>92.98</v>
      </c>
      <c r="D15" s="3">
        <v>94.27</v>
      </c>
      <c r="E15" s="3">
        <v>92.34</v>
      </c>
      <c r="F15" s="3">
        <v>93.87</v>
      </c>
      <c r="G15" s="3">
        <v>0.49</v>
      </c>
      <c r="H15" s="3">
        <v>0.0052</v>
      </c>
      <c r="I15" s="15">
        <v>56629.0</v>
      </c>
      <c r="J15" s="15">
        <v>160192.0</v>
      </c>
    </row>
    <row r="16">
      <c r="A16" s="12">
        <v>-0.0113</v>
      </c>
      <c r="B16" s="5">
        <f t="shared" si="1"/>
        <v>41919</v>
      </c>
      <c r="C16" s="3">
        <v>93.92</v>
      </c>
      <c r="D16" s="3">
        <v>94.02</v>
      </c>
      <c r="E16" s="3">
        <v>92.51</v>
      </c>
      <c r="F16" s="3">
        <v>93.08</v>
      </c>
      <c r="G16" s="3">
        <v>-0.79</v>
      </c>
      <c r="H16" s="6">
        <v>-0.0084</v>
      </c>
      <c r="I16" s="15">
        <v>92156.0</v>
      </c>
      <c r="J16" s="15">
        <v>174412.0</v>
      </c>
    </row>
    <row r="17">
      <c r="A17" s="17">
        <v>50586.0</v>
      </c>
      <c r="B17" s="5">
        <f t="shared" si="1"/>
        <v>41920</v>
      </c>
      <c r="C17" s="3">
        <v>92.85</v>
      </c>
      <c r="D17" s="3">
        <v>92.86</v>
      </c>
      <c r="E17" s="3">
        <v>91.5</v>
      </c>
      <c r="F17" s="3">
        <v>92.27</v>
      </c>
      <c r="G17" s="3">
        <v>-0.81</v>
      </c>
      <c r="H17" s="6">
        <v>-0.0087</v>
      </c>
      <c r="I17" s="15">
        <v>98757.0</v>
      </c>
      <c r="J17" s="15">
        <v>191666.0</v>
      </c>
    </row>
    <row r="18">
      <c r="A18" s="17">
        <v>114578.0</v>
      </c>
      <c r="B18" s="5">
        <f t="shared" si="1"/>
        <v>41921</v>
      </c>
      <c r="C18" s="3">
        <v>92.66</v>
      </c>
      <c r="D18" s="3">
        <v>92.7</v>
      </c>
      <c r="E18" s="3">
        <v>89.22</v>
      </c>
      <c r="F18" s="3">
        <v>90.8</v>
      </c>
      <c r="G18" s="3">
        <v>-1.47</v>
      </c>
      <c r="H18" s="6">
        <v>-0.0159</v>
      </c>
      <c r="I18" s="15">
        <v>125710.0</v>
      </c>
      <c r="J18" s="15">
        <v>214562.0</v>
      </c>
    </row>
    <row r="19">
      <c r="A19" s="7">
        <v>41901.0</v>
      </c>
      <c r="B19" s="13">
        <f t="shared" si="1"/>
        <v>41922</v>
      </c>
      <c r="C19" s="3">
        <v>89.96</v>
      </c>
      <c r="D19" s="3">
        <v>91.33</v>
      </c>
      <c r="E19" s="3">
        <v>88.79</v>
      </c>
      <c r="F19" s="3">
        <v>91.07</v>
      </c>
      <c r="G19" s="3">
        <v>0.27</v>
      </c>
      <c r="H19" s="3">
        <v>0.003</v>
      </c>
      <c r="I19" s="15">
        <v>101384.0</v>
      </c>
      <c r="J19" s="15">
        <v>233758.0</v>
      </c>
    </row>
    <row r="20">
      <c r="A20" s="8">
        <v>98.89</v>
      </c>
      <c r="B20" s="13">
        <f t="shared" si="1"/>
        <v>41925</v>
      </c>
      <c r="C20" s="3">
        <v>91.07</v>
      </c>
      <c r="D20" s="3">
        <v>91.07</v>
      </c>
      <c r="E20" s="3">
        <v>87.72</v>
      </c>
      <c r="F20" s="3">
        <v>90.03</v>
      </c>
      <c r="G20" s="3">
        <v>-1.04</v>
      </c>
      <c r="H20" s="6">
        <v>-0.0114</v>
      </c>
      <c r="I20" s="15">
        <v>107884.0</v>
      </c>
      <c r="J20" s="15">
        <v>242715.0</v>
      </c>
    </row>
    <row r="21">
      <c r="A21" s="8">
        <v>99.68</v>
      </c>
      <c r="B21" s="13">
        <f t="shared" si="1"/>
        <v>41926</v>
      </c>
      <c r="C21" s="3">
        <v>89.34</v>
      </c>
      <c r="D21" s="3">
        <v>89.87</v>
      </c>
      <c r="E21" s="3">
        <v>85.37</v>
      </c>
      <c r="F21" s="3">
        <v>85.92</v>
      </c>
      <c r="G21" s="3">
        <v>-4.11</v>
      </c>
      <c r="H21" s="6">
        <v>-0.0457</v>
      </c>
      <c r="I21" s="15">
        <v>137573.0</v>
      </c>
      <c r="J21" s="15">
        <v>254627.0</v>
      </c>
    </row>
    <row r="22">
      <c r="A22" s="8">
        <v>98.57</v>
      </c>
      <c r="B22" s="13">
        <f t="shared" si="1"/>
        <v>41927</v>
      </c>
      <c r="C22" s="3">
        <v>86.43</v>
      </c>
      <c r="D22" s="3">
        <v>86.49</v>
      </c>
      <c r="E22" s="3">
        <v>83.88</v>
      </c>
      <c r="F22" s="3">
        <v>84.6</v>
      </c>
      <c r="G22" s="3">
        <v>-1.32</v>
      </c>
      <c r="H22" s="6">
        <v>-0.0154</v>
      </c>
      <c r="I22" s="15">
        <v>123091.0</v>
      </c>
      <c r="J22" s="15">
        <v>253831.0</v>
      </c>
    </row>
    <row r="23">
      <c r="A23" s="8">
        <v>99.58</v>
      </c>
      <c r="B23" s="13">
        <f t="shared" si="1"/>
        <v>41928</v>
      </c>
      <c r="C23" s="3">
        <v>84.0</v>
      </c>
      <c r="D23" s="3">
        <v>88.42</v>
      </c>
      <c r="E23" s="3">
        <v>83.41</v>
      </c>
      <c r="F23" s="3">
        <v>86.29</v>
      </c>
      <c r="G23" s="3">
        <v>1.69</v>
      </c>
      <c r="H23" s="3">
        <v>0.02</v>
      </c>
      <c r="I23" s="15">
        <v>113764.0</v>
      </c>
      <c r="J23" s="15">
        <v>256953.0</v>
      </c>
    </row>
    <row r="24">
      <c r="A24" s="9">
        <f>+0.63</f>
        <v>0.63</v>
      </c>
      <c r="B24" s="13">
        <f t="shared" si="1"/>
        <v>41929</v>
      </c>
      <c r="C24" s="3">
        <v>86.85</v>
      </c>
      <c r="D24" s="3">
        <v>87.77</v>
      </c>
      <c r="E24" s="3">
        <v>85.95</v>
      </c>
      <c r="F24" s="3">
        <v>86.62</v>
      </c>
      <c r="G24" s="3">
        <v>0.33</v>
      </c>
      <c r="H24" s="3">
        <v>0.0038</v>
      </c>
      <c r="I24" s="15">
        <v>90724.0</v>
      </c>
      <c r="J24" s="15">
        <v>257414.0</v>
      </c>
    </row>
    <row r="25">
      <c r="A25" s="9">
        <f>+0.64%</f>
        <v>0.0064</v>
      </c>
      <c r="B25" s="13">
        <f t="shared" si="1"/>
        <v>41932</v>
      </c>
      <c r="C25" s="3">
        <v>86.79</v>
      </c>
      <c r="D25" s="3">
        <v>87.14</v>
      </c>
      <c r="E25" s="3">
        <v>84.91</v>
      </c>
      <c r="F25" s="3">
        <v>85.85</v>
      </c>
      <c r="G25" s="3">
        <v>-0.77</v>
      </c>
      <c r="H25" s="6">
        <v>-0.0089</v>
      </c>
      <c r="I25" s="15">
        <v>86369.0</v>
      </c>
      <c r="J25" s="15">
        <v>257218.0</v>
      </c>
    </row>
    <row r="26">
      <c r="A26" s="16">
        <v>37820.0</v>
      </c>
      <c r="B26" s="13">
        <f t="shared" si="1"/>
        <v>41933</v>
      </c>
      <c r="C26" s="3">
        <v>85.7</v>
      </c>
      <c r="D26" s="3">
        <v>86.84</v>
      </c>
      <c r="E26" s="3">
        <v>85.65</v>
      </c>
      <c r="F26" s="3">
        <v>86.58</v>
      </c>
      <c r="G26" s="3">
        <v>0.73</v>
      </c>
      <c r="H26" s="3">
        <v>0.0085</v>
      </c>
      <c r="I26" s="15">
        <v>117317.0</v>
      </c>
      <c r="J26" s="15">
        <v>266034.0</v>
      </c>
    </row>
    <row r="27">
      <c r="A27" s="16">
        <v>117343.0</v>
      </c>
      <c r="B27" s="13">
        <f t="shared" si="1"/>
        <v>41934</v>
      </c>
      <c r="C27" s="3">
        <v>86.79</v>
      </c>
      <c r="D27" s="3">
        <v>87.42</v>
      </c>
      <c r="E27" s="3">
        <v>84.86</v>
      </c>
      <c r="F27" s="3">
        <v>85.08</v>
      </c>
      <c r="G27" s="3">
        <v>-1.5</v>
      </c>
      <c r="H27" s="6">
        <v>-0.0173</v>
      </c>
      <c r="I27" s="15">
        <v>92321.0</v>
      </c>
      <c r="J27" s="15">
        <v>265649.0</v>
      </c>
    </row>
    <row r="28">
      <c r="A28" s="7">
        <v>41904.0</v>
      </c>
      <c r="B28" s="13">
        <f t="shared" si="1"/>
        <v>41935</v>
      </c>
      <c r="C28" s="3">
        <v>84.92</v>
      </c>
      <c r="D28" s="3">
        <v>87.55</v>
      </c>
      <c r="E28" s="3">
        <v>84.52</v>
      </c>
      <c r="F28" s="3">
        <v>87.21</v>
      </c>
      <c r="G28" s="3">
        <v>2.13</v>
      </c>
      <c r="H28" s="3">
        <v>0.025</v>
      </c>
      <c r="I28" s="15">
        <v>121964.0</v>
      </c>
      <c r="J28" s="15">
        <v>271928.0</v>
      </c>
    </row>
    <row r="29">
      <c r="A29" s="8">
        <v>99.42</v>
      </c>
      <c r="B29" s="13">
        <f t="shared" si="1"/>
        <v>41936</v>
      </c>
      <c r="C29" s="3">
        <v>87.11</v>
      </c>
      <c r="D29" s="3">
        <v>87.14</v>
      </c>
      <c r="E29" s="3">
        <v>85.7</v>
      </c>
      <c r="F29" s="3">
        <v>86.5</v>
      </c>
      <c r="G29" s="3">
        <v>-0.71</v>
      </c>
      <c r="H29" s="6">
        <v>-0.0081</v>
      </c>
      <c r="I29" s="15">
        <v>76163.0</v>
      </c>
      <c r="J29" s="15">
        <v>272677.0</v>
      </c>
    </row>
    <row r="30">
      <c r="A30" s="8">
        <v>99.42</v>
      </c>
      <c r="B30" s="13">
        <f t="shared" si="1"/>
        <v>41939</v>
      </c>
      <c r="C30" s="3">
        <v>86.47</v>
      </c>
      <c r="D30" s="3">
        <v>86.59</v>
      </c>
      <c r="E30" s="3">
        <v>84.95</v>
      </c>
      <c r="F30" s="3">
        <v>86.23</v>
      </c>
      <c r="G30" s="3">
        <v>-0.27</v>
      </c>
      <c r="H30" s="6">
        <v>-0.0031</v>
      </c>
      <c r="I30" s="15">
        <v>90910.0</v>
      </c>
      <c r="J30" s="15">
        <v>277177.0</v>
      </c>
    </row>
    <row r="31">
      <c r="A31" s="8">
        <v>97.79</v>
      </c>
      <c r="B31" s="13">
        <f t="shared" si="1"/>
        <v>41940</v>
      </c>
      <c r="C31" s="3">
        <v>85.73</v>
      </c>
      <c r="D31" s="3">
        <v>86.8</v>
      </c>
      <c r="E31" s="3">
        <v>85.55</v>
      </c>
      <c r="F31" s="3">
        <v>86.49</v>
      </c>
      <c r="G31" s="3">
        <v>0.26</v>
      </c>
      <c r="H31" s="3">
        <v>0.003</v>
      </c>
      <c r="I31" s="15">
        <v>101642.0</v>
      </c>
      <c r="J31" s="15">
        <v>286548.0</v>
      </c>
    </row>
    <row r="32">
      <c r="A32" s="8">
        <v>98.35</v>
      </c>
      <c r="B32" s="13">
        <f t="shared" si="1"/>
        <v>41941</v>
      </c>
      <c r="C32" s="3">
        <v>86.63</v>
      </c>
      <c r="D32" s="3">
        <v>88.39</v>
      </c>
      <c r="E32" s="3">
        <v>86.59</v>
      </c>
      <c r="F32" s="3">
        <v>87.59</v>
      </c>
      <c r="G32" s="3">
        <v>1.1</v>
      </c>
      <c r="H32" s="3">
        <v>0.0127</v>
      </c>
      <c r="I32" s="15">
        <v>111243.0</v>
      </c>
      <c r="J32" s="15">
        <v>291424.0</v>
      </c>
    </row>
    <row r="33">
      <c r="A33" s="11">
        <v>-1.23</v>
      </c>
      <c r="B33" s="13">
        <f t="shared" si="1"/>
        <v>41942</v>
      </c>
      <c r="C33" s="3">
        <v>87.35</v>
      </c>
      <c r="D33" s="3">
        <v>87.57</v>
      </c>
      <c r="E33" s="3">
        <v>86.21</v>
      </c>
      <c r="F33" s="3">
        <v>86.7</v>
      </c>
      <c r="G33" s="3">
        <v>-0.89</v>
      </c>
      <c r="H33" s="6">
        <v>-0.0102</v>
      </c>
      <c r="I33" s="15">
        <v>89460.0</v>
      </c>
      <c r="J33" s="15">
        <v>292780.0</v>
      </c>
    </row>
    <row r="34">
      <c r="A34" s="12">
        <v>-0.0124</v>
      </c>
      <c r="B34" s="13">
        <f t="shared" si="1"/>
        <v>41943</v>
      </c>
      <c r="C34" s="3">
        <v>86.44</v>
      </c>
      <c r="D34" s="3">
        <v>86.7</v>
      </c>
      <c r="E34" s="3">
        <v>85.06</v>
      </c>
      <c r="F34" s="3">
        <v>86.34</v>
      </c>
      <c r="G34" s="3">
        <v>-0.36</v>
      </c>
      <c r="H34" s="6">
        <v>-0.0042</v>
      </c>
      <c r="I34" s="15">
        <v>111854.0</v>
      </c>
      <c r="J34" s="15">
        <v>299339.0</v>
      </c>
    </row>
    <row r="35">
      <c r="A35" s="17">
        <v>38885.0</v>
      </c>
      <c r="B35" s="5">
        <f t="shared" si="1"/>
        <v>41946</v>
      </c>
      <c r="C35" s="3">
        <v>86.31</v>
      </c>
      <c r="D35" s="3">
        <v>86.9</v>
      </c>
      <c r="E35" s="3">
        <v>84.54</v>
      </c>
      <c r="F35" s="3">
        <v>85.3</v>
      </c>
      <c r="G35" s="3">
        <v>-1.04</v>
      </c>
      <c r="H35" s="6">
        <v>-0.012</v>
      </c>
      <c r="I35" s="15">
        <v>125254.0</v>
      </c>
      <c r="J35" s="15">
        <v>312219.0</v>
      </c>
    </row>
    <row r="36">
      <c r="A36" s="17">
        <v>120466.0</v>
      </c>
      <c r="B36" s="5">
        <f t="shared" si="1"/>
        <v>41947</v>
      </c>
      <c r="C36" s="3">
        <v>84.73</v>
      </c>
      <c r="D36" s="3">
        <v>84.95</v>
      </c>
      <c r="E36" s="3">
        <v>82.67</v>
      </c>
      <c r="F36" s="3">
        <v>83.38</v>
      </c>
      <c r="G36" s="3">
        <v>-1.92</v>
      </c>
      <c r="H36" s="6">
        <v>-0.0225</v>
      </c>
      <c r="I36" s="15">
        <v>168336.0</v>
      </c>
      <c r="J36" s="15">
        <v>311383.0</v>
      </c>
    </row>
    <row r="37">
      <c r="A37" s="7">
        <v>41905.0</v>
      </c>
      <c r="B37" s="5">
        <f t="shared" si="1"/>
        <v>41948</v>
      </c>
      <c r="C37" s="3">
        <v>83.36</v>
      </c>
      <c r="D37" s="3">
        <v>84.99</v>
      </c>
      <c r="E37" s="3">
        <v>82.2</v>
      </c>
      <c r="F37" s="3">
        <v>83.52</v>
      </c>
      <c r="G37" s="3">
        <v>0.14</v>
      </c>
      <c r="H37" s="3">
        <v>0.0017000000000000001</v>
      </c>
      <c r="I37" s="15">
        <v>214232.0</v>
      </c>
      <c r="J37" s="15">
        <v>322083.0</v>
      </c>
    </row>
    <row r="38">
      <c r="A38" s="8">
        <v>98.37</v>
      </c>
      <c r="B38" s="5">
        <f t="shared" si="1"/>
        <v>41949</v>
      </c>
      <c r="C38" s="3">
        <v>83.65</v>
      </c>
      <c r="D38" s="3">
        <v>83.8</v>
      </c>
      <c r="E38" s="3">
        <v>82.63</v>
      </c>
      <c r="F38" s="3">
        <v>83.46</v>
      </c>
      <c r="G38" s="3">
        <v>-0.06</v>
      </c>
      <c r="H38" s="6">
        <v>-7.0E-4</v>
      </c>
      <c r="I38" s="15">
        <v>150897.0</v>
      </c>
      <c r="J38" s="15">
        <v>331889.0</v>
      </c>
    </row>
    <row r="39">
      <c r="A39" s="8">
        <v>98.93</v>
      </c>
      <c r="B39" s="5">
        <f t="shared" si="1"/>
        <v>41950</v>
      </c>
      <c r="C39" s="3">
        <v>83.29</v>
      </c>
      <c r="D39" s="3">
        <v>84.4</v>
      </c>
      <c r="E39" s="3">
        <v>82.8</v>
      </c>
      <c r="F39" s="3">
        <v>83.97</v>
      </c>
      <c r="G39" s="3">
        <v>0.51</v>
      </c>
      <c r="H39" s="3">
        <v>0.0060999999999999995</v>
      </c>
      <c r="I39" s="15">
        <v>147143.0</v>
      </c>
      <c r="J39" s="15">
        <v>334608.0</v>
      </c>
    </row>
    <row r="40">
      <c r="A40" s="8">
        <v>97.95</v>
      </c>
      <c r="B40" s="13">
        <f t="shared" si="1"/>
        <v>41953</v>
      </c>
      <c r="C40" s="3">
        <v>84.0</v>
      </c>
      <c r="D40" s="3">
        <v>85.5</v>
      </c>
      <c r="E40" s="3">
        <v>82.5</v>
      </c>
      <c r="F40" s="3">
        <v>82.95</v>
      </c>
      <c r="G40" s="3">
        <v>-1.02</v>
      </c>
      <c r="H40" s="6">
        <v>-0.0121</v>
      </c>
      <c r="I40" s="15">
        <v>191493.0</v>
      </c>
      <c r="J40" s="15">
        <v>338016.0</v>
      </c>
    </row>
    <row r="41">
      <c r="A41" s="8">
        <v>98.22</v>
      </c>
      <c r="B41" s="13">
        <f t="shared" si="1"/>
        <v>41954</v>
      </c>
      <c r="C41" s="3">
        <v>82.68</v>
      </c>
      <c r="D41" s="3">
        <v>83.01</v>
      </c>
      <c r="E41" s="3">
        <v>81.27</v>
      </c>
      <c r="F41" s="3">
        <v>82.39</v>
      </c>
      <c r="G41" s="3">
        <v>-0.56</v>
      </c>
      <c r="H41" s="6">
        <v>-0.0068</v>
      </c>
      <c r="I41" s="15">
        <v>273890.0</v>
      </c>
      <c r="J41" s="15">
        <v>338170.0</v>
      </c>
    </row>
    <row r="42">
      <c r="A42" s="11">
        <v>-0.13</v>
      </c>
      <c r="B42" s="13">
        <f t="shared" si="1"/>
        <v>41955</v>
      </c>
      <c r="C42" s="3">
        <v>82.0</v>
      </c>
      <c r="D42" s="3">
        <v>82.4</v>
      </c>
      <c r="E42" s="3">
        <v>80.5</v>
      </c>
      <c r="F42" s="3">
        <v>81.12</v>
      </c>
      <c r="G42" s="3">
        <v>-1.27</v>
      </c>
      <c r="H42" s="6">
        <v>-0.0154</v>
      </c>
      <c r="I42" s="15">
        <v>269319.0</v>
      </c>
      <c r="J42" s="15">
        <v>347703.0</v>
      </c>
    </row>
    <row r="43">
      <c r="A43" s="12">
        <v>-0.0013</v>
      </c>
      <c r="B43" s="13">
        <f t="shared" si="1"/>
        <v>41956</v>
      </c>
      <c r="C43" s="3">
        <v>80.72</v>
      </c>
      <c r="D43" s="3">
        <v>81.01</v>
      </c>
      <c r="E43" s="3">
        <v>77.29</v>
      </c>
      <c r="F43" s="3">
        <v>77.49</v>
      </c>
      <c r="G43" s="3">
        <v>-3.63</v>
      </c>
      <c r="H43" s="6">
        <v>-0.0447</v>
      </c>
      <c r="I43" s="15">
        <v>347461.0</v>
      </c>
      <c r="J43" s="15">
        <v>345046.0</v>
      </c>
    </row>
    <row r="44">
      <c r="A44" s="17">
        <v>58746.0</v>
      </c>
      <c r="B44" s="13">
        <f t="shared" si="1"/>
        <v>41957</v>
      </c>
      <c r="C44" s="3">
        <v>77.67</v>
      </c>
      <c r="D44" s="3">
        <v>79.75</v>
      </c>
      <c r="E44" s="3">
        <v>76.76</v>
      </c>
      <c r="F44" s="3">
        <v>79.41</v>
      </c>
      <c r="G44" s="3">
        <v>1.92</v>
      </c>
      <c r="H44" s="3">
        <v>0.0248</v>
      </c>
      <c r="I44" s="15">
        <v>267611.0</v>
      </c>
      <c r="J44" s="15">
        <v>330663.0</v>
      </c>
    </row>
    <row r="45">
      <c r="A45" s="17">
        <v>123947.0</v>
      </c>
      <c r="B45" s="13">
        <f t="shared" si="1"/>
        <v>41960</v>
      </c>
      <c r="C45" s="3">
        <v>79.5</v>
      </c>
      <c r="D45" s="3">
        <v>79.6</v>
      </c>
      <c r="E45" s="3">
        <v>77.94</v>
      </c>
      <c r="F45" s="3">
        <v>79.31</v>
      </c>
      <c r="G45" s="3">
        <v>-0.1</v>
      </c>
      <c r="H45" s="6">
        <v>-0.0013</v>
      </c>
      <c r="I45" s="15">
        <v>189076.0</v>
      </c>
      <c r="J45" s="15">
        <v>321209.0</v>
      </c>
    </row>
    <row r="46">
      <c r="A46" s="7">
        <v>41906.0</v>
      </c>
      <c r="B46" s="13">
        <f t="shared" si="1"/>
        <v>41961</v>
      </c>
      <c r="C46" s="3">
        <v>79.01</v>
      </c>
      <c r="D46" s="3">
        <v>79.95</v>
      </c>
      <c r="E46" s="3">
        <v>78.21</v>
      </c>
      <c r="F46" s="3">
        <v>78.47</v>
      </c>
      <c r="G46" s="3">
        <v>-0.84</v>
      </c>
      <c r="H46" s="6">
        <v>-0.0106</v>
      </c>
      <c r="I46" s="15">
        <v>209549.0</v>
      </c>
      <c r="J46" s="15">
        <v>319289.0</v>
      </c>
    </row>
    <row r="47">
      <c r="A47" s="8">
        <v>98.28</v>
      </c>
      <c r="B47" s="13">
        <f t="shared" si="1"/>
        <v>41962</v>
      </c>
      <c r="C47" s="3">
        <v>78.41</v>
      </c>
      <c r="D47" s="3">
        <v>79.45</v>
      </c>
      <c r="E47" s="3">
        <v>78.04</v>
      </c>
      <c r="F47" s="3">
        <v>78.1</v>
      </c>
      <c r="G47" s="3">
        <v>-0.37</v>
      </c>
      <c r="H47" s="6">
        <v>-0.0047</v>
      </c>
      <c r="I47" s="15">
        <v>247154.0</v>
      </c>
      <c r="J47" s="15">
        <v>300877.0</v>
      </c>
    </row>
    <row r="48">
      <c r="A48" s="8">
        <v>98.57</v>
      </c>
      <c r="B48" s="13">
        <f t="shared" si="1"/>
        <v>41963</v>
      </c>
      <c r="C48" s="3">
        <v>78.16</v>
      </c>
      <c r="D48" s="3">
        <v>79.95</v>
      </c>
      <c r="E48" s="3">
        <v>77.56</v>
      </c>
      <c r="F48" s="3">
        <v>79.33</v>
      </c>
      <c r="G48" s="3">
        <v>1.23</v>
      </c>
      <c r="H48" s="3">
        <v>0.015700000000000002</v>
      </c>
      <c r="I48" s="15">
        <v>206376.0</v>
      </c>
      <c r="J48" s="15">
        <v>294960.0</v>
      </c>
    </row>
    <row r="49">
      <c r="A49" s="8">
        <v>96.98</v>
      </c>
      <c r="B49" s="13">
        <f t="shared" si="1"/>
        <v>41964</v>
      </c>
      <c r="C49" s="3">
        <v>79.95</v>
      </c>
      <c r="D49" s="3">
        <v>81.61</v>
      </c>
      <c r="E49" s="3">
        <v>79.07</v>
      </c>
      <c r="F49" s="3">
        <v>80.36</v>
      </c>
      <c r="G49" s="3">
        <v>1.03</v>
      </c>
      <c r="H49" s="3">
        <v>0.013000000000000001</v>
      </c>
      <c r="I49" s="15">
        <v>264585.0</v>
      </c>
      <c r="J49" s="15">
        <v>290223.0</v>
      </c>
    </row>
    <row r="50">
      <c r="A50" s="8">
        <v>98.22</v>
      </c>
      <c r="B50" s="13">
        <f t="shared" si="1"/>
        <v>41967</v>
      </c>
      <c r="C50" s="3">
        <v>80.5</v>
      </c>
      <c r="D50" s="3">
        <v>80.85</v>
      </c>
      <c r="E50" s="3">
        <v>79.4</v>
      </c>
      <c r="F50" s="3">
        <v>79.68</v>
      </c>
      <c r="G50" s="3">
        <v>-0.68</v>
      </c>
      <c r="H50" s="6">
        <v>-0.0085</v>
      </c>
      <c r="I50" s="15">
        <v>151150.0</v>
      </c>
      <c r="J50" s="15">
        <v>284410.0</v>
      </c>
    </row>
    <row r="51">
      <c r="A51" s="37" t="s">
        <v>10</v>
      </c>
      <c r="B51" s="13">
        <f t="shared" si="1"/>
        <v>41968</v>
      </c>
      <c r="C51" s="3">
        <v>79.45</v>
      </c>
      <c r="D51" s="3">
        <v>80.44</v>
      </c>
      <c r="E51" s="3">
        <v>78.05</v>
      </c>
      <c r="F51" s="3">
        <v>78.33</v>
      </c>
      <c r="G51" s="3">
        <v>-1.35</v>
      </c>
      <c r="H51" s="6">
        <v>-0.0169</v>
      </c>
      <c r="I51" s="15">
        <v>256827.0</v>
      </c>
      <c r="J51" s="15">
        <v>289373.0</v>
      </c>
    </row>
    <row r="52">
      <c r="A52" s="37" t="s">
        <v>10</v>
      </c>
      <c r="B52" s="13">
        <f t="shared" si="1"/>
        <v>41969</v>
      </c>
      <c r="C52" s="3">
        <v>78.28</v>
      </c>
      <c r="D52" s="3">
        <v>78.86</v>
      </c>
      <c r="E52" s="3">
        <v>77.3</v>
      </c>
      <c r="F52" s="3">
        <v>77.75</v>
      </c>
      <c r="G52" s="3">
        <v>-0.58</v>
      </c>
      <c r="H52" s="6">
        <v>-0.0074</v>
      </c>
      <c r="I52" s="15">
        <v>202194.0</v>
      </c>
      <c r="J52" s="15">
        <v>286928.0</v>
      </c>
    </row>
    <row r="53">
      <c r="A53" s="38">
        <v>51930.0</v>
      </c>
      <c r="B53" s="13">
        <f t="shared" si="1"/>
        <v>41970</v>
      </c>
      <c r="C53" s="3">
        <v>77.4</v>
      </c>
      <c r="D53" s="3">
        <v>77.46</v>
      </c>
      <c r="E53" s="3">
        <v>71.25</v>
      </c>
      <c r="F53" s="3">
        <v>72.58</v>
      </c>
      <c r="G53" s="3">
        <v>-5.17</v>
      </c>
      <c r="H53" s="6">
        <v>-0.0665</v>
      </c>
      <c r="I53" s="15">
        <v>244649.0</v>
      </c>
      <c r="J53" s="15">
        <v>290200.0</v>
      </c>
    </row>
    <row r="54">
      <c r="A54" s="38">
        <v>127105.0</v>
      </c>
      <c r="B54" s="13">
        <f t="shared" si="1"/>
        <v>41971</v>
      </c>
      <c r="C54" s="3">
        <v>72.58</v>
      </c>
      <c r="D54" s="3">
        <v>73.41</v>
      </c>
      <c r="E54" s="3">
        <v>69.78</v>
      </c>
      <c r="F54" s="3">
        <v>70.15</v>
      </c>
      <c r="G54" s="3">
        <v>-2.43</v>
      </c>
      <c r="H54" s="6">
        <v>-0.0335</v>
      </c>
      <c r="I54" s="15">
        <v>262029.0</v>
      </c>
      <c r="J54" s="15">
        <v>292267.0</v>
      </c>
    </row>
    <row r="55">
      <c r="A55" s="7">
        <v>41907.0</v>
      </c>
      <c r="B55" s="5">
        <f t="shared" si="1"/>
        <v>41974</v>
      </c>
      <c r="C55" s="3">
        <v>70.15</v>
      </c>
      <c r="D55" s="3">
        <v>73.02</v>
      </c>
      <c r="E55" s="3">
        <v>67.53</v>
      </c>
      <c r="F55" s="3">
        <v>72.54</v>
      </c>
      <c r="G55" s="3">
        <v>2.39</v>
      </c>
      <c r="H55" s="3">
        <v>0.0341</v>
      </c>
      <c r="I55" s="15">
        <v>369850.0</v>
      </c>
      <c r="J55" s="15">
        <v>280735.0</v>
      </c>
    </row>
    <row r="56">
      <c r="A56" s="8">
        <v>98.28</v>
      </c>
      <c r="B56" s="5">
        <f t="shared" si="1"/>
        <v>41975</v>
      </c>
      <c r="C56" s="3">
        <v>72.51</v>
      </c>
      <c r="D56" s="3">
        <v>73.03</v>
      </c>
      <c r="E56" s="3">
        <v>70.4</v>
      </c>
      <c r="F56" s="3">
        <v>70.54</v>
      </c>
      <c r="G56" s="3">
        <v>-2.0</v>
      </c>
      <c r="H56" s="6">
        <v>-0.0276</v>
      </c>
      <c r="I56" s="15">
        <v>252522.0</v>
      </c>
      <c r="J56" s="15">
        <v>267762.0</v>
      </c>
    </row>
    <row r="57">
      <c r="A57" s="8">
        <v>98.76</v>
      </c>
      <c r="B57" s="5">
        <f t="shared" si="1"/>
        <v>41976</v>
      </c>
      <c r="C57" s="3">
        <v>70.95</v>
      </c>
      <c r="D57" s="3">
        <v>71.46</v>
      </c>
      <c r="E57" s="3">
        <v>69.5</v>
      </c>
      <c r="F57" s="3">
        <v>69.92</v>
      </c>
      <c r="G57" s="3">
        <v>-0.62</v>
      </c>
      <c r="H57" s="6">
        <v>-0.0088</v>
      </c>
      <c r="I57" s="15">
        <v>244860.0</v>
      </c>
      <c r="J57" s="15">
        <v>252015.0</v>
      </c>
    </row>
    <row r="58">
      <c r="A58" s="8">
        <v>97.55</v>
      </c>
      <c r="B58" s="5">
        <f t="shared" si="1"/>
        <v>41977</v>
      </c>
      <c r="C58" s="3">
        <v>70.15</v>
      </c>
      <c r="D58" s="3">
        <v>70.6</v>
      </c>
      <c r="E58" s="3">
        <v>68.81</v>
      </c>
      <c r="F58" s="3">
        <v>69.64</v>
      </c>
      <c r="G58" s="3">
        <v>-0.28</v>
      </c>
      <c r="H58" s="6">
        <v>-0.004</v>
      </c>
      <c r="I58" s="15">
        <v>190550.0</v>
      </c>
      <c r="J58" s="15">
        <v>231026.0</v>
      </c>
    </row>
    <row r="59">
      <c r="A59" s="8">
        <v>98.21</v>
      </c>
      <c r="B59" s="5">
        <f t="shared" si="1"/>
        <v>41978</v>
      </c>
      <c r="C59" s="3">
        <v>69.53</v>
      </c>
      <c r="D59" s="3">
        <v>69.82</v>
      </c>
      <c r="E59" s="3">
        <v>68.1</v>
      </c>
      <c r="F59" s="3">
        <v>69.07</v>
      </c>
      <c r="G59" s="3">
        <v>-0.57</v>
      </c>
      <c r="H59" s="6">
        <v>-0.0082</v>
      </c>
      <c r="I59" s="15">
        <v>196036.0</v>
      </c>
      <c r="J59" s="15">
        <v>208734.0</v>
      </c>
    </row>
    <row r="60">
      <c r="A60" s="11">
        <v>-0.01</v>
      </c>
      <c r="B60" s="5">
        <f t="shared" si="1"/>
        <v>41981</v>
      </c>
      <c r="C60" s="3">
        <v>68.79</v>
      </c>
      <c r="D60" s="3">
        <v>68.79</v>
      </c>
      <c r="E60" s="3">
        <v>65.93</v>
      </c>
      <c r="F60" s="3">
        <v>66.19</v>
      </c>
      <c r="G60" s="3">
        <v>-2.88</v>
      </c>
      <c r="H60" s="6">
        <v>-0.0417</v>
      </c>
      <c r="I60" s="15">
        <v>191666.0</v>
      </c>
      <c r="J60" s="15">
        <v>196587.0</v>
      </c>
    </row>
    <row r="61">
      <c r="A61" s="12">
        <v>-1.0E-4</v>
      </c>
      <c r="B61" s="5">
        <f t="shared" si="1"/>
        <v>41982</v>
      </c>
      <c r="C61" s="3">
        <v>66.0</v>
      </c>
      <c r="D61" s="3">
        <v>67.04</v>
      </c>
      <c r="E61" s="3">
        <v>65.29</v>
      </c>
      <c r="F61" s="3">
        <v>66.84</v>
      </c>
      <c r="G61" s="3">
        <v>0.65</v>
      </c>
      <c r="H61" s="3">
        <v>0.0098</v>
      </c>
      <c r="I61" s="15">
        <v>190516.0</v>
      </c>
      <c r="J61" s="15">
        <v>167184.0</v>
      </c>
    </row>
    <row r="62">
      <c r="A62" s="17">
        <v>45929.0</v>
      </c>
      <c r="B62" s="13">
        <f t="shared" si="1"/>
        <v>41983</v>
      </c>
      <c r="C62" s="3">
        <v>66.25</v>
      </c>
      <c r="D62" s="3">
        <v>66.36</v>
      </c>
      <c r="E62" s="3">
        <v>63.56</v>
      </c>
      <c r="F62" s="3">
        <v>64.24</v>
      </c>
      <c r="G62" s="3">
        <v>-2.6</v>
      </c>
      <c r="H62" s="6">
        <v>-0.0389</v>
      </c>
      <c r="I62" s="15">
        <v>249642.0</v>
      </c>
      <c r="J62" s="15">
        <v>142811.0</v>
      </c>
    </row>
    <row r="63">
      <c r="A63" s="17">
        <v>129587.0</v>
      </c>
      <c r="B63" s="13">
        <f t="shared" si="1"/>
        <v>41984</v>
      </c>
      <c r="C63" s="3">
        <v>64.47</v>
      </c>
      <c r="D63" s="3">
        <v>65.13</v>
      </c>
      <c r="E63" s="3">
        <v>63.05</v>
      </c>
      <c r="F63" s="3">
        <v>63.68</v>
      </c>
      <c r="G63" s="3">
        <v>-0.56</v>
      </c>
      <c r="H63" s="6">
        <v>-0.0087</v>
      </c>
      <c r="I63" s="15">
        <v>185627.0</v>
      </c>
      <c r="J63" s="15">
        <v>91897.0</v>
      </c>
    </row>
    <row r="64">
      <c r="A64" s="7">
        <v>41908.0</v>
      </c>
      <c r="B64" s="13">
        <f t="shared" si="1"/>
        <v>41985</v>
      </c>
      <c r="C64" s="3">
        <v>63.01</v>
      </c>
      <c r="D64" s="3">
        <v>63.66</v>
      </c>
      <c r="E64" s="3">
        <v>61.35</v>
      </c>
      <c r="F64" s="3">
        <v>61.85</v>
      </c>
      <c r="G64" s="3">
        <v>-1.83</v>
      </c>
      <c r="H64" s="6">
        <v>-0.0287</v>
      </c>
      <c r="I64" s="15">
        <v>153892.0</v>
      </c>
      <c r="J64" s="15">
        <v>64018.0</v>
      </c>
    </row>
    <row r="65">
      <c r="A65" s="8">
        <v>98.25</v>
      </c>
      <c r="B65" s="13">
        <f t="shared" si="1"/>
        <v>41988</v>
      </c>
      <c r="C65" s="3">
        <v>61.2</v>
      </c>
      <c r="D65" s="3">
        <v>63.25</v>
      </c>
      <c r="E65" s="3">
        <v>60.2</v>
      </c>
      <c r="F65" s="3">
        <v>61.06</v>
      </c>
      <c r="G65" s="3">
        <v>-0.79</v>
      </c>
      <c r="H65" s="6">
        <v>-0.0128</v>
      </c>
      <c r="I65" s="15">
        <v>107893.0</v>
      </c>
      <c r="J65" s="15">
        <v>37623.0</v>
      </c>
    </row>
    <row r="66">
      <c r="A66" s="8">
        <v>98.65</v>
      </c>
      <c r="B66" s="13">
        <f t="shared" si="1"/>
        <v>41989</v>
      </c>
      <c r="C66" s="3">
        <v>60.65</v>
      </c>
      <c r="D66" s="3">
        <v>61.01</v>
      </c>
      <c r="E66" s="3">
        <v>58.5</v>
      </c>
      <c r="F66" s="3">
        <v>59.86</v>
      </c>
      <c r="G66" s="3">
        <v>-1.2</v>
      </c>
      <c r="H66" s="6">
        <v>-0.0197</v>
      </c>
      <c r="I66" s="15">
        <v>19698.0</v>
      </c>
      <c r="J66" s="3">
        <v>0.0</v>
      </c>
    </row>
    <row r="67">
      <c r="A67" s="8">
        <v>97.72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98.21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37" t="s">
        <v>10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37" t="s">
        <v>10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38">
        <v>35531.0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38">
        <v>130755.0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41911.0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97.96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98.42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97.53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98.33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+0.12</f>
        <v>0.12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+0.12%</f>
        <v>0.0012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41269.0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133362.0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41912.0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98.21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98.77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95.41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95.86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-2.47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-0.0251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65443.0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134548.0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41913.0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96.0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97.23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94.96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95.32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-0.54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-0.0056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60648.0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137131.0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41914.0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95.5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95.51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92.8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94.5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-0.82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-0.0086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64064.0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142287.0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41915.0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94.8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95.03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92.53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93.38</v>
      </c>
      <c r="B113" s="3" t="str">
        <f t="shared" si="1"/>
        <v/>
      </c>
    </row>
    <row r="114">
      <c r="A114" s="11">
        <v>-1.12</v>
      </c>
      <c r="B114" s="3" t="str">
        <f t="shared" si="1"/>
        <v>#REF!</v>
      </c>
    </row>
    <row r="115">
      <c r="A115" s="12">
        <v>-0.0119</v>
      </c>
      <c r="B115" s="3" t="str">
        <f t="shared" si="1"/>
        <v>#REF!</v>
      </c>
    </row>
    <row r="116">
      <c r="A116" s="17">
        <v>67158.0</v>
      </c>
      <c r="B116" s="3" t="str">
        <f t="shared" si="1"/>
        <v>#REF!</v>
      </c>
    </row>
    <row r="117">
      <c r="A117" s="17">
        <v>149517.0</v>
      </c>
      <c r="B117" s="3" t="str">
        <f t="shared" si="1"/>
        <v>#REF!</v>
      </c>
    </row>
    <row r="118">
      <c r="A118" s="7">
        <v>41918.0</v>
      </c>
      <c r="B118" s="3" t="str">
        <f t="shared" si="1"/>
        <v>#REF!</v>
      </c>
    </row>
    <row r="119">
      <c r="A119" s="8">
        <v>92.98</v>
      </c>
      <c r="B119" s="3" t="str">
        <f t="shared" si="1"/>
        <v>#REF!</v>
      </c>
    </row>
    <row r="120">
      <c r="A120" s="8">
        <v>94.27</v>
      </c>
      <c r="B120" s="3" t="str">
        <f t="shared" si="1"/>
        <v>#REF!</v>
      </c>
    </row>
    <row r="121">
      <c r="A121" s="8">
        <v>92.34</v>
      </c>
      <c r="B121" s="3" t="str">
        <f t="shared" si="1"/>
        <v>#REF!</v>
      </c>
    </row>
    <row r="122">
      <c r="A122" s="8">
        <v>93.87</v>
      </c>
      <c r="B122" s="3" t="str">
        <f t="shared" si="1"/>
        <v>#REF!</v>
      </c>
    </row>
    <row r="123">
      <c r="A123" s="9">
        <f>+0.49</f>
        <v>0.49</v>
      </c>
      <c r="B123" s="3" t="str">
        <f t="shared" si="1"/>
        <v>#REF!</v>
      </c>
    </row>
    <row r="124">
      <c r="A124" s="9">
        <f>+0.52%</f>
        <v>0.0052</v>
      </c>
      <c r="B124" s="3" t="str">
        <f t="shared" si="1"/>
        <v>#REF!</v>
      </c>
    </row>
    <row r="125">
      <c r="A125" s="16">
        <v>56629.0</v>
      </c>
      <c r="B125" s="3" t="str">
        <f t="shared" si="1"/>
        <v>#REF!</v>
      </c>
    </row>
    <row r="126">
      <c r="A126" s="16">
        <v>160192.0</v>
      </c>
      <c r="B126" s="3" t="str">
        <f t="shared" si="1"/>
        <v>#REF!</v>
      </c>
    </row>
    <row r="127">
      <c r="A127" s="7">
        <v>41919.0</v>
      </c>
      <c r="B127" s="3" t="str">
        <f t="shared" si="1"/>
        <v>#REF!</v>
      </c>
    </row>
    <row r="128">
      <c r="A128" s="8">
        <v>93.92</v>
      </c>
      <c r="B128" s="3" t="str">
        <f t="shared" si="1"/>
        <v>#REF!</v>
      </c>
    </row>
    <row r="129">
      <c r="A129" s="8">
        <v>94.02</v>
      </c>
      <c r="B129" s="3" t="str">
        <f t="shared" si="1"/>
        <v>#REF!</v>
      </c>
    </row>
    <row r="130">
      <c r="A130" s="8">
        <v>92.51</v>
      </c>
      <c r="B130" s="3" t="str">
        <f t="shared" si="1"/>
        <v>#REF!</v>
      </c>
    </row>
    <row r="131">
      <c r="A131" s="8">
        <v>93.08</v>
      </c>
      <c r="B131" s="3" t="str">
        <f t="shared" si="1"/>
        <v>#REF!</v>
      </c>
    </row>
    <row r="132">
      <c r="A132" s="11">
        <v>-0.79</v>
      </c>
      <c r="B132" s="3" t="str">
        <f t="shared" si="1"/>
        <v>#REF!</v>
      </c>
    </row>
    <row r="133">
      <c r="A133" s="12">
        <v>-0.0084</v>
      </c>
      <c r="B133" s="3" t="str">
        <f t="shared" si="1"/>
        <v>#REF!</v>
      </c>
    </row>
    <row r="134">
      <c r="A134" s="17">
        <v>92156.0</v>
      </c>
      <c r="B134" s="3" t="str">
        <f t="shared" si="1"/>
        <v>#REF!</v>
      </c>
    </row>
    <row r="135">
      <c r="A135" s="17">
        <v>174412.0</v>
      </c>
      <c r="B135" s="3" t="str">
        <f t="shared" si="1"/>
        <v>#REF!</v>
      </c>
    </row>
    <row r="136">
      <c r="A136" s="7">
        <v>41920.0</v>
      </c>
      <c r="B136" s="3" t="str">
        <f t="shared" si="1"/>
        <v>#REF!</v>
      </c>
    </row>
    <row r="137">
      <c r="A137" s="8">
        <v>92.85</v>
      </c>
      <c r="B137" s="3" t="str">
        <f t="shared" si="1"/>
        <v>#REF!</v>
      </c>
    </row>
    <row r="138">
      <c r="A138" s="8">
        <v>92.86</v>
      </c>
      <c r="B138" s="3" t="str">
        <f t="shared" si="1"/>
        <v>#REF!</v>
      </c>
    </row>
    <row r="139">
      <c r="A139" s="8">
        <v>91.5</v>
      </c>
      <c r="B139" s="3" t="str">
        <f t="shared" si="1"/>
        <v>#REF!</v>
      </c>
    </row>
    <row r="140">
      <c r="A140" s="8">
        <v>92.27</v>
      </c>
      <c r="B140" s="3" t="str">
        <f t="shared" si="1"/>
        <v>#REF!</v>
      </c>
    </row>
    <row r="141">
      <c r="A141" s="11">
        <v>-0.81</v>
      </c>
      <c r="B141" s="3" t="str">
        <f t="shared" si="1"/>
        <v>#REF!</v>
      </c>
    </row>
    <row r="142">
      <c r="A142" s="12">
        <v>-0.0087</v>
      </c>
      <c r="B142" s="3" t="str">
        <f t="shared" si="1"/>
        <v>#REF!</v>
      </c>
    </row>
    <row r="143">
      <c r="A143" s="17">
        <v>98757.0</v>
      </c>
      <c r="B143" s="3" t="str">
        <f t="shared" si="1"/>
        <v>#REF!</v>
      </c>
    </row>
    <row r="144">
      <c r="A144" s="17">
        <v>191666.0</v>
      </c>
      <c r="B144" s="3" t="str">
        <f t="shared" si="1"/>
        <v>#REF!</v>
      </c>
    </row>
    <row r="145">
      <c r="A145" s="7">
        <v>41921.0</v>
      </c>
      <c r="B145" s="3" t="str">
        <f t="shared" si="1"/>
        <v>#REF!</v>
      </c>
    </row>
    <row r="146">
      <c r="A146" s="8">
        <v>92.66</v>
      </c>
      <c r="B146" s="3" t="str">
        <f t="shared" si="1"/>
        <v>#REF!</v>
      </c>
    </row>
    <row r="147">
      <c r="A147" s="8">
        <v>92.7</v>
      </c>
      <c r="B147" s="3" t="str">
        <f t="shared" si="1"/>
        <v>#REF!</v>
      </c>
    </row>
    <row r="148">
      <c r="A148" s="8">
        <v>89.22</v>
      </c>
      <c r="B148" s="3" t="str">
        <f t="shared" si="1"/>
        <v>#REF!</v>
      </c>
    </row>
    <row r="149">
      <c r="A149" s="8">
        <v>90.8</v>
      </c>
      <c r="B149" s="3" t="str">
        <f t="shared" si="1"/>
        <v>#REF!</v>
      </c>
    </row>
    <row r="150">
      <c r="A150" s="11">
        <v>-1.47</v>
      </c>
      <c r="B150" s="3" t="str">
        <f t="shared" si="1"/>
        <v>#REF!</v>
      </c>
    </row>
    <row r="151">
      <c r="A151" s="12">
        <v>-0.0159</v>
      </c>
      <c r="B151" s="3" t="str">
        <f t="shared" si="1"/>
        <v>#REF!</v>
      </c>
    </row>
    <row r="152">
      <c r="A152" s="17">
        <v>125710.0</v>
      </c>
      <c r="B152" s="3" t="str">
        <f t="shared" si="1"/>
        <v>#REF!</v>
      </c>
    </row>
    <row r="153">
      <c r="A153" s="17">
        <v>214562.0</v>
      </c>
      <c r="B153" s="3" t="str">
        <f t="shared" si="1"/>
        <v>#REF!</v>
      </c>
    </row>
    <row r="154">
      <c r="A154" s="14">
        <v>41922.0</v>
      </c>
      <c r="B154" s="3" t="str">
        <f t="shared" si="1"/>
        <v>#REF!</v>
      </c>
    </row>
    <row r="155">
      <c r="A155" s="8">
        <v>89.96</v>
      </c>
      <c r="B155" s="3" t="str">
        <f t="shared" si="1"/>
        <v>#REF!</v>
      </c>
    </row>
    <row r="156">
      <c r="A156" s="8">
        <v>91.33</v>
      </c>
      <c r="B156" s="3" t="str">
        <f t="shared" si="1"/>
        <v>#REF!</v>
      </c>
    </row>
    <row r="157">
      <c r="A157" s="8">
        <v>88.79</v>
      </c>
      <c r="B157" s="3" t="str">
        <f t="shared" si="1"/>
        <v>#REF!</v>
      </c>
    </row>
    <row r="158">
      <c r="A158" s="8">
        <v>91.07</v>
      </c>
      <c r="B158" s="3" t="str">
        <f t="shared" si="1"/>
        <v>#REF!</v>
      </c>
    </row>
    <row r="159">
      <c r="A159" s="9">
        <f>+0.27</f>
        <v>0.27</v>
      </c>
      <c r="B159" s="3" t="str">
        <f t="shared" si="1"/>
        <v>#REF!</v>
      </c>
    </row>
    <row r="160">
      <c r="A160" s="9">
        <f>+0.3%</f>
        <v>0.003</v>
      </c>
      <c r="B160" s="3" t="str">
        <f t="shared" si="1"/>
        <v>#REF!</v>
      </c>
    </row>
    <row r="161">
      <c r="A161" s="16">
        <v>101384.0</v>
      </c>
      <c r="B161" s="3" t="str">
        <f t="shared" si="1"/>
        <v>#REF!</v>
      </c>
    </row>
    <row r="162">
      <c r="A162" s="16">
        <v>233758.0</v>
      </c>
      <c r="B162" s="3" t="str">
        <f t="shared" si="1"/>
        <v>#REF!</v>
      </c>
    </row>
    <row r="163">
      <c r="A163" s="14">
        <v>41925.0</v>
      </c>
      <c r="B163" s="3" t="str">
        <f t="shared" si="1"/>
        <v>#REF!</v>
      </c>
    </row>
    <row r="164">
      <c r="A164" s="8">
        <v>91.07</v>
      </c>
      <c r="B164" s="3" t="str">
        <f t="shared" si="1"/>
        <v>#REF!</v>
      </c>
    </row>
    <row r="165">
      <c r="A165" s="8">
        <v>91.07</v>
      </c>
      <c r="B165" s="3" t="str">
        <f t="shared" si="1"/>
        <v>#REF!</v>
      </c>
    </row>
    <row r="166">
      <c r="A166" s="8">
        <v>87.72</v>
      </c>
      <c r="B166" s="3" t="str">
        <f t="shared" si="1"/>
        <v>#REF!</v>
      </c>
    </row>
    <row r="167">
      <c r="A167" s="8">
        <v>90.03</v>
      </c>
      <c r="B167" s="3" t="str">
        <f t="shared" si="1"/>
        <v>#REF!</v>
      </c>
    </row>
    <row r="168">
      <c r="A168" s="11">
        <v>-1.04</v>
      </c>
      <c r="B168" s="3" t="str">
        <f t="shared" si="1"/>
        <v>#REF!</v>
      </c>
    </row>
    <row r="169">
      <c r="A169" s="12">
        <v>-0.0114</v>
      </c>
      <c r="B169" s="3" t="str">
        <f t="shared" si="1"/>
        <v>#REF!</v>
      </c>
    </row>
    <row r="170">
      <c r="A170" s="17">
        <v>107884.0</v>
      </c>
      <c r="B170" s="3" t="str">
        <f t="shared" si="1"/>
        <v>#REF!</v>
      </c>
    </row>
    <row r="171">
      <c r="A171" s="17">
        <v>242715.0</v>
      </c>
      <c r="B171" s="3" t="str">
        <f t="shared" si="1"/>
        <v>#REF!</v>
      </c>
    </row>
    <row r="172">
      <c r="A172" s="14">
        <v>41926.0</v>
      </c>
      <c r="B172" s="3" t="str">
        <f t="shared" si="1"/>
        <v>#REF!</v>
      </c>
    </row>
    <row r="173">
      <c r="A173" s="8">
        <v>89.34</v>
      </c>
      <c r="B173" s="3" t="str">
        <f t="shared" si="1"/>
        <v>#REF!</v>
      </c>
    </row>
    <row r="174">
      <c r="A174" s="8">
        <v>89.87</v>
      </c>
      <c r="B174" s="3" t="str">
        <f t="shared" si="1"/>
        <v>#REF!</v>
      </c>
    </row>
    <row r="175">
      <c r="A175" s="8">
        <v>85.37</v>
      </c>
      <c r="B175" s="3" t="str">
        <f t="shared" si="1"/>
        <v>#REF!</v>
      </c>
    </row>
    <row r="176">
      <c r="A176" s="8">
        <v>85.92</v>
      </c>
      <c r="B176" s="3" t="str">
        <f t="shared" si="1"/>
        <v>#REF!</v>
      </c>
    </row>
    <row r="177">
      <c r="A177" s="11">
        <v>-4.11</v>
      </c>
      <c r="B177" s="3" t="str">
        <f t="shared" si="1"/>
        <v>#REF!</v>
      </c>
    </row>
    <row r="178">
      <c r="A178" s="12">
        <v>-0.0457</v>
      </c>
      <c r="B178" s="3" t="str">
        <f t="shared" si="1"/>
        <v>#REF!</v>
      </c>
    </row>
    <row r="179">
      <c r="A179" s="17">
        <v>137573.0</v>
      </c>
      <c r="B179" s="3" t="str">
        <f t="shared" si="1"/>
        <v>#REF!</v>
      </c>
    </row>
    <row r="180">
      <c r="A180" s="17">
        <v>254627.0</v>
      </c>
      <c r="B180" s="3" t="str">
        <f t="shared" si="1"/>
        <v>#REF!</v>
      </c>
    </row>
    <row r="181">
      <c r="A181" s="14">
        <v>41927.0</v>
      </c>
      <c r="B181" s="3" t="str">
        <f t="shared" si="1"/>
        <v>#REF!</v>
      </c>
    </row>
    <row r="182">
      <c r="A182" s="8">
        <v>86.43</v>
      </c>
      <c r="B182" s="3" t="str">
        <f t="shared" si="1"/>
        <v>#REF!</v>
      </c>
    </row>
    <row r="183">
      <c r="A183" s="8">
        <v>86.49</v>
      </c>
      <c r="B183" s="3" t="str">
        <f t="shared" si="1"/>
        <v>#REF!</v>
      </c>
    </row>
    <row r="184">
      <c r="A184" s="8">
        <v>83.88</v>
      </c>
      <c r="B184" s="3" t="str">
        <f t="shared" si="1"/>
        <v>#REF!</v>
      </c>
    </row>
    <row r="185">
      <c r="A185" s="8">
        <v>84.6</v>
      </c>
      <c r="B185" s="3" t="str">
        <f t="shared" si="1"/>
        <v>#REF!</v>
      </c>
    </row>
    <row r="186">
      <c r="A186" s="11">
        <v>-1.32</v>
      </c>
      <c r="B186" s="3" t="str">
        <f t="shared" si="1"/>
        <v>#REF!</v>
      </c>
    </row>
    <row r="187">
      <c r="A187" s="12">
        <v>-0.0154</v>
      </c>
      <c r="B187" s="3" t="str">
        <f t="shared" si="1"/>
        <v>#REF!</v>
      </c>
    </row>
    <row r="188">
      <c r="A188" s="17">
        <v>123091.0</v>
      </c>
      <c r="B188" s="3" t="str">
        <f t="shared" si="1"/>
        <v>#REF!</v>
      </c>
    </row>
    <row r="189">
      <c r="A189" s="17">
        <v>253831.0</v>
      </c>
      <c r="B189" s="3" t="str">
        <f t="shared" si="1"/>
        <v>#REF!</v>
      </c>
    </row>
    <row r="190">
      <c r="A190" s="14">
        <v>41928.0</v>
      </c>
      <c r="B190" s="3" t="str">
        <f t="shared" si="1"/>
        <v>#REF!</v>
      </c>
    </row>
    <row r="191">
      <c r="A191" s="8">
        <v>84.0</v>
      </c>
      <c r="B191" s="3" t="str">
        <f t="shared" si="1"/>
        <v>#REF!</v>
      </c>
    </row>
    <row r="192">
      <c r="A192" s="8">
        <v>88.42</v>
      </c>
      <c r="B192" s="3" t="str">
        <f t="shared" si="1"/>
        <v>#REF!</v>
      </c>
    </row>
    <row r="193">
      <c r="A193" s="8">
        <v>83.41</v>
      </c>
      <c r="B193" s="3" t="str">
        <f t="shared" si="1"/>
        <v>#REF!</v>
      </c>
    </row>
    <row r="194">
      <c r="A194" s="8">
        <v>86.29</v>
      </c>
      <c r="B194" s="3" t="str">
        <f t="shared" si="1"/>
        <v>#REF!</v>
      </c>
    </row>
    <row r="195">
      <c r="A195" s="9">
        <f>+1.69</f>
        <v>1.69</v>
      </c>
      <c r="B195" s="3" t="str">
        <f t="shared" si="1"/>
        <v>#REF!</v>
      </c>
    </row>
    <row r="196">
      <c r="A196" s="9">
        <f>+2%</f>
        <v>0.02</v>
      </c>
      <c r="B196" s="3" t="str">
        <f t="shared" si="1"/>
        <v>#REF!</v>
      </c>
    </row>
    <row r="197">
      <c r="A197" s="16">
        <v>113764.0</v>
      </c>
      <c r="B197" s="3" t="str">
        <f t="shared" si="1"/>
        <v>#REF!</v>
      </c>
    </row>
    <row r="198">
      <c r="A198" s="16">
        <v>256953.0</v>
      </c>
      <c r="B198" s="3" t="str">
        <f t="shared" si="1"/>
        <v>#REF!</v>
      </c>
    </row>
    <row r="199">
      <c r="A199" s="14">
        <v>41929.0</v>
      </c>
      <c r="B199" s="3" t="str">
        <f t="shared" si="1"/>
        <v>#REF!</v>
      </c>
    </row>
    <row r="200">
      <c r="A200" s="8">
        <v>86.85</v>
      </c>
      <c r="B200" s="3" t="str">
        <f t="shared" si="1"/>
        <v>#REF!</v>
      </c>
    </row>
    <row r="201">
      <c r="A201" s="8">
        <v>87.77</v>
      </c>
      <c r="B201" s="3" t="str">
        <f t="shared" si="1"/>
        <v>#REF!</v>
      </c>
    </row>
    <row r="202">
      <c r="A202" s="8">
        <v>85.95</v>
      </c>
      <c r="B202" s="3" t="str">
        <f t="shared" si="1"/>
        <v>#REF!</v>
      </c>
    </row>
    <row r="203">
      <c r="A203" s="8">
        <v>86.62</v>
      </c>
      <c r="B203" s="3" t="str">
        <f t="shared" si="1"/>
        <v>#REF!</v>
      </c>
    </row>
    <row r="204">
      <c r="A204" s="9">
        <f>+0.33</f>
        <v>0.33</v>
      </c>
      <c r="B204" s="3" t="str">
        <f t="shared" si="1"/>
        <v>#REF!</v>
      </c>
    </row>
    <row r="205">
      <c r="A205" s="9">
        <f>+0.38%</f>
        <v>0.0038</v>
      </c>
      <c r="B205" s="3" t="str">
        <f t="shared" si="1"/>
        <v>#REF!</v>
      </c>
    </row>
    <row r="206">
      <c r="A206" s="16">
        <v>90724.0</v>
      </c>
      <c r="B206" s="3" t="str">
        <f t="shared" si="1"/>
        <v>#REF!</v>
      </c>
    </row>
    <row r="207">
      <c r="A207" s="16">
        <v>257414.0</v>
      </c>
      <c r="B207" s="3" t="str">
        <f t="shared" si="1"/>
        <v>#REF!</v>
      </c>
    </row>
    <row r="208">
      <c r="A208" s="14">
        <v>41932.0</v>
      </c>
      <c r="B208" s="3" t="str">
        <f t="shared" si="1"/>
        <v>#REF!</v>
      </c>
    </row>
    <row r="209">
      <c r="A209" s="8">
        <v>86.79</v>
      </c>
      <c r="B209" s="3" t="str">
        <f t="shared" si="1"/>
        <v>#REF!</v>
      </c>
    </row>
    <row r="210">
      <c r="A210" s="8">
        <v>87.14</v>
      </c>
      <c r="B210" s="3" t="str">
        <f t="shared" si="1"/>
        <v>#REF!</v>
      </c>
    </row>
    <row r="211">
      <c r="A211" s="8">
        <v>84.91</v>
      </c>
      <c r="B211" s="3" t="str">
        <f t="shared" si="1"/>
        <v>#REF!</v>
      </c>
    </row>
    <row r="212">
      <c r="A212" s="8">
        <v>85.85</v>
      </c>
      <c r="B212" s="3" t="str">
        <f t="shared" si="1"/>
        <v>#REF!</v>
      </c>
    </row>
    <row r="213">
      <c r="A213" s="11">
        <v>-0.77</v>
      </c>
      <c r="B213" s="3" t="str">
        <f t="shared" si="1"/>
        <v>#REF!</v>
      </c>
    </row>
    <row r="214">
      <c r="A214" s="12">
        <v>-0.0089</v>
      </c>
      <c r="B214" s="3" t="str">
        <f t="shared" si="1"/>
        <v>#REF!</v>
      </c>
    </row>
    <row r="215">
      <c r="A215" s="17">
        <v>86369.0</v>
      </c>
      <c r="B215" s="3" t="str">
        <f t="shared" si="1"/>
        <v>#REF!</v>
      </c>
    </row>
    <row r="216">
      <c r="A216" s="17">
        <v>257218.0</v>
      </c>
      <c r="B216" s="3" t="str">
        <f t="shared" si="1"/>
        <v>#REF!</v>
      </c>
    </row>
    <row r="217">
      <c r="A217" s="14">
        <v>41933.0</v>
      </c>
      <c r="B217" s="3" t="str">
        <f t="shared" si="1"/>
        <v>#REF!</v>
      </c>
    </row>
    <row r="218">
      <c r="A218" s="8">
        <v>85.7</v>
      </c>
      <c r="B218" s="3" t="str">
        <f t="shared" si="1"/>
        <v>#REF!</v>
      </c>
    </row>
    <row r="219">
      <c r="A219" s="8">
        <v>86.84</v>
      </c>
      <c r="B219" s="3" t="str">
        <f t="shared" si="1"/>
        <v>#REF!</v>
      </c>
    </row>
    <row r="220">
      <c r="A220" s="8">
        <v>85.65</v>
      </c>
      <c r="B220" s="3" t="str">
        <f t="shared" si="1"/>
        <v>#REF!</v>
      </c>
    </row>
    <row r="221">
      <c r="A221" s="8">
        <v>86.58</v>
      </c>
      <c r="B221" s="3" t="str">
        <f t="shared" si="1"/>
        <v>#REF!</v>
      </c>
    </row>
    <row r="222">
      <c r="A222" s="9">
        <f>+0.73</f>
        <v>0.73</v>
      </c>
      <c r="B222" s="3" t="str">
        <f t="shared" si="1"/>
        <v>#REF!</v>
      </c>
    </row>
    <row r="223">
      <c r="A223" s="9">
        <f>+0.85%</f>
        <v>0.0085</v>
      </c>
      <c r="B223" s="3" t="str">
        <f t="shared" si="1"/>
        <v>#REF!</v>
      </c>
    </row>
    <row r="224">
      <c r="A224" s="16">
        <v>117317.0</v>
      </c>
      <c r="B224" s="3" t="str">
        <f t="shared" si="1"/>
        <v>#REF!</v>
      </c>
    </row>
    <row r="225">
      <c r="A225" s="16">
        <v>266034.0</v>
      </c>
      <c r="B225" s="3" t="str">
        <f t="shared" si="1"/>
        <v>#REF!</v>
      </c>
    </row>
    <row r="226">
      <c r="A226" s="14">
        <v>41934.0</v>
      </c>
      <c r="B226" s="3" t="str">
        <f t="shared" si="1"/>
        <v>#REF!</v>
      </c>
    </row>
    <row r="227">
      <c r="A227" s="8">
        <v>86.79</v>
      </c>
      <c r="B227" s="3" t="str">
        <f t="shared" si="1"/>
        <v>#REF!</v>
      </c>
    </row>
    <row r="228">
      <c r="A228" s="8">
        <v>87.42</v>
      </c>
      <c r="B228" s="3" t="str">
        <f t="shared" si="1"/>
        <v>#REF!</v>
      </c>
    </row>
    <row r="229">
      <c r="A229" s="8">
        <v>84.86</v>
      </c>
      <c r="B229" s="3" t="str">
        <f t="shared" si="1"/>
        <v>#REF!</v>
      </c>
    </row>
    <row r="230">
      <c r="A230" s="8">
        <v>85.08</v>
      </c>
      <c r="B230" s="3" t="str">
        <f t="shared" si="1"/>
        <v>#REF!</v>
      </c>
    </row>
    <row r="231">
      <c r="A231" s="11">
        <v>-1.5</v>
      </c>
      <c r="B231" s="3" t="str">
        <f t="shared" si="1"/>
        <v>#REF!</v>
      </c>
    </row>
    <row r="232">
      <c r="A232" s="12">
        <v>-0.0173</v>
      </c>
      <c r="B232" s="3" t="str">
        <f t="shared" si="1"/>
        <v>#REF!</v>
      </c>
    </row>
    <row r="233">
      <c r="A233" s="17">
        <v>92321.0</v>
      </c>
      <c r="B233" s="3" t="str">
        <f t="shared" si="1"/>
        <v>#REF!</v>
      </c>
    </row>
    <row r="234">
      <c r="A234" s="17">
        <v>265649.0</v>
      </c>
      <c r="B234" s="3" t="str">
        <f t="shared" si="1"/>
        <v>#REF!</v>
      </c>
    </row>
    <row r="235">
      <c r="A235" s="14">
        <v>41935.0</v>
      </c>
      <c r="B235" s="3" t="str">
        <f t="shared" si="1"/>
        <v>#REF!</v>
      </c>
    </row>
    <row r="236">
      <c r="A236" s="8">
        <v>84.92</v>
      </c>
      <c r="B236" s="3" t="str">
        <f t="shared" si="1"/>
        <v>#REF!</v>
      </c>
    </row>
    <row r="237">
      <c r="A237" s="8">
        <v>87.55</v>
      </c>
      <c r="B237" s="3" t="str">
        <f t="shared" si="1"/>
        <v>#REF!</v>
      </c>
    </row>
    <row r="238">
      <c r="A238" s="8">
        <v>84.52</v>
      </c>
      <c r="B238" s="3" t="str">
        <f t="shared" si="1"/>
        <v>#REF!</v>
      </c>
    </row>
    <row r="239">
      <c r="A239" s="8">
        <v>87.21</v>
      </c>
      <c r="B239" s="3" t="str">
        <f t="shared" si="1"/>
        <v>#REF!</v>
      </c>
    </row>
    <row r="240">
      <c r="A240" s="9">
        <f>+2.13</f>
        <v>2.13</v>
      </c>
      <c r="B240" s="3" t="str">
        <f t="shared" si="1"/>
        <v>#REF!</v>
      </c>
    </row>
    <row r="241">
      <c r="A241" s="9">
        <f>+2.5%</f>
        <v>0.025</v>
      </c>
      <c r="B241" s="3" t="str">
        <f t="shared" si="1"/>
        <v>#REF!</v>
      </c>
    </row>
    <row r="242">
      <c r="A242" s="16">
        <v>121964.0</v>
      </c>
      <c r="B242" s="3" t="str">
        <f t="shared" si="1"/>
        <v>#REF!</v>
      </c>
    </row>
    <row r="243">
      <c r="A243" s="16">
        <v>271928.0</v>
      </c>
      <c r="B243" s="3" t="str">
        <f t="shared" si="1"/>
        <v>#REF!</v>
      </c>
    </row>
    <row r="244">
      <c r="A244" s="14">
        <v>41936.0</v>
      </c>
      <c r="B244" s="3" t="str">
        <f t="shared" si="1"/>
        <v>#REF!</v>
      </c>
    </row>
    <row r="245">
      <c r="A245" s="8">
        <v>87.11</v>
      </c>
      <c r="B245" s="3" t="str">
        <f t="shared" si="1"/>
        <v>#REF!</v>
      </c>
    </row>
    <row r="246">
      <c r="A246" s="8">
        <v>87.14</v>
      </c>
      <c r="B246" s="3" t="str">
        <f t="shared" si="1"/>
        <v>#REF!</v>
      </c>
    </row>
    <row r="247">
      <c r="A247" s="8">
        <v>85.7</v>
      </c>
      <c r="B247" s="3" t="str">
        <f t="shared" si="1"/>
        <v>#REF!</v>
      </c>
    </row>
    <row r="248">
      <c r="A248" s="8">
        <v>86.5</v>
      </c>
      <c r="B248" s="3" t="str">
        <f t="shared" si="1"/>
        <v>#REF!</v>
      </c>
    </row>
    <row r="249">
      <c r="A249" s="11">
        <v>-0.71</v>
      </c>
      <c r="B249" s="3" t="str">
        <f t="shared" si="1"/>
        <v>#REF!</v>
      </c>
    </row>
    <row r="250">
      <c r="A250" s="12">
        <v>-0.0081</v>
      </c>
      <c r="B250" s="3" t="str">
        <f t="shared" si="1"/>
        <v>#REF!</v>
      </c>
    </row>
    <row r="251">
      <c r="A251" s="17">
        <v>76163.0</v>
      </c>
      <c r="B251" s="3" t="str">
        <f t="shared" si="1"/>
        <v>#REF!</v>
      </c>
    </row>
    <row r="252">
      <c r="A252" s="17">
        <v>272677.0</v>
      </c>
      <c r="B252" s="3" t="str">
        <f t="shared" si="1"/>
        <v>#REF!</v>
      </c>
    </row>
    <row r="253">
      <c r="A253" s="14">
        <v>41939.0</v>
      </c>
      <c r="B253" s="3" t="str">
        <f t="shared" si="1"/>
        <v>#REF!</v>
      </c>
    </row>
    <row r="254">
      <c r="A254" s="8">
        <v>86.47</v>
      </c>
      <c r="B254" s="3" t="str">
        <f t="shared" si="1"/>
        <v>#REF!</v>
      </c>
    </row>
    <row r="255">
      <c r="A255" s="8">
        <v>86.59</v>
      </c>
      <c r="B255" s="3" t="str">
        <f t="shared" si="1"/>
        <v>#REF!</v>
      </c>
    </row>
    <row r="256">
      <c r="A256" s="8">
        <v>84.95</v>
      </c>
      <c r="B256" s="3" t="str">
        <f t="shared" si="1"/>
        <v>#REF!</v>
      </c>
    </row>
    <row r="257">
      <c r="A257" s="8">
        <v>86.23</v>
      </c>
      <c r="B257" s="3" t="str">
        <f t="shared" si="1"/>
        <v>#REF!</v>
      </c>
    </row>
    <row r="258">
      <c r="A258" s="11">
        <v>-0.27</v>
      </c>
      <c r="B258" s="3" t="str">
        <f t="shared" si="1"/>
        <v>#REF!</v>
      </c>
    </row>
    <row r="259">
      <c r="A259" s="12">
        <v>-0.0031</v>
      </c>
      <c r="B259" s="3" t="str">
        <f t="shared" si="1"/>
        <v>#REF!</v>
      </c>
    </row>
    <row r="260">
      <c r="A260" s="17">
        <v>90910.0</v>
      </c>
      <c r="B260" s="3" t="str">
        <f t="shared" si="1"/>
        <v>#REF!</v>
      </c>
    </row>
    <row r="261">
      <c r="A261" s="17">
        <v>277177.0</v>
      </c>
      <c r="B261" s="3" t="str">
        <f t="shared" si="1"/>
        <v>#REF!</v>
      </c>
    </row>
    <row r="262">
      <c r="A262" s="14">
        <v>41940.0</v>
      </c>
      <c r="B262" s="3" t="str">
        <f t="shared" si="1"/>
        <v>#REF!</v>
      </c>
    </row>
    <row r="263">
      <c r="A263" s="8">
        <v>85.73</v>
      </c>
      <c r="B263" s="3" t="str">
        <f t="shared" si="1"/>
        <v>#REF!</v>
      </c>
    </row>
    <row r="264">
      <c r="A264" s="8">
        <v>86.8</v>
      </c>
      <c r="B264" s="3" t="str">
        <f t="shared" si="1"/>
        <v>#REF!</v>
      </c>
    </row>
    <row r="265">
      <c r="A265" s="8">
        <v>85.55</v>
      </c>
      <c r="B265" s="3" t="str">
        <f t="shared" si="1"/>
        <v>#REF!</v>
      </c>
    </row>
    <row r="266">
      <c r="A266" s="8">
        <v>86.49</v>
      </c>
      <c r="B266" s="3" t="str">
        <f t="shared" si="1"/>
        <v>#REF!</v>
      </c>
    </row>
    <row r="267">
      <c r="A267" s="9">
        <f>+0.26</f>
        <v>0.26</v>
      </c>
      <c r="B267" s="3" t="str">
        <f t="shared" si="1"/>
        <v>#REF!</v>
      </c>
    </row>
    <row r="268">
      <c r="A268" s="9">
        <f>+0.3%</f>
        <v>0.003</v>
      </c>
      <c r="B268" s="3" t="str">
        <f t="shared" si="1"/>
        <v>#REF!</v>
      </c>
    </row>
    <row r="269">
      <c r="A269" s="16">
        <v>101642.0</v>
      </c>
      <c r="B269" s="3" t="str">
        <f t="shared" si="1"/>
        <v>#REF!</v>
      </c>
    </row>
    <row r="270">
      <c r="A270" s="16">
        <v>286548.0</v>
      </c>
      <c r="B270" s="3" t="str">
        <f t="shared" si="1"/>
        <v>#REF!</v>
      </c>
    </row>
    <row r="271">
      <c r="A271" s="14">
        <v>41941.0</v>
      </c>
      <c r="B271" s="3" t="str">
        <f t="shared" si="1"/>
        <v>#REF!</v>
      </c>
    </row>
    <row r="272">
      <c r="A272" s="8">
        <v>86.63</v>
      </c>
      <c r="B272" s="3" t="str">
        <f t="shared" si="1"/>
        <v>#REF!</v>
      </c>
    </row>
    <row r="273">
      <c r="A273" s="8">
        <v>88.39</v>
      </c>
      <c r="B273" s="3" t="str">
        <f t="shared" si="1"/>
        <v>#REF!</v>
      </c>
    </row>
    <row r="274">
      <c r="A274" s="8">
        <v>86.59</v>
      </c>
      <c r="B274" s="3" t="str">
        <f t="shared" si="1"/>
        <v>#REF!</v>
      </c>
    </row>
    <row r="275">
      <c r="A275" s="8">
        <v>87.59</v>
      </c>
      <c r="B275" s="3" t="str">
        <f t="shared" si="1"/>
        <v>#REF!</v>
      </c>
    </row>
    <row r="276">
      <c r="A276" s="9">
        <f>+1.1</f>
        <v>1.1</v>
      </c>
      <c r="B276" s="3" t="str">
        <f t="shared" si="1"/>
        <v>#REF!</v>
      </c>
    </row>
    <row r="277">
      <c r="A277" s="9">
        <f>+1.27%</f>
        <v>0.0127</v>
      </c>
      <c r="B277" s="3" t="str">
        <f t="shared" si="1"/>
        <v>#REF!</v>
      </c>
    </row>
    <row r="278">
      <c r="A278" s="16">
        <v>111243.0</v>
      </c>
      <c r="B278" s="3" t="str">
        <f t="shared" si="1"/>
        <v>#REF!</v>
      </c>
    </row>
    <row r="279">
      <c r="A279" s="16">
        <v>291424.0</v>
      </c>
      <c r="B279" s="3" t="str">
        <f t="shared" si="1"/>
        <v>#REF!</v>
      </c>
    </row>
    <row r="280">
      <c r="A280" s="14">
        <v>41942.0</v>
      </c>
      <c r="B280" s="3" t="str">
        <f t="shared" si="1"/>
        <v>#REF!</v>
      </c>
    </row>
    <row r="281">
      <c r="A281" s="8">
        <v>87.35</v>
      </c>
      <c r="B281" s="3" t="str">
        <f t="shared" si="1"/>
        <v>#REF!</v>
      </c>
    </row>
    <row r="282">
      <c r="A282" s="8">
        <v>87.57</v>
      </c>
      <c r="B282" s="3" t="str">
        <f t="shared" si="1"/>
        <v>#REF!</v>
      </c>
    </row>
    <row r="283">
      <c r="A283" s="8">
        <v>86.21</v>
      </c>
      <c r="B283" s="3" t="str">
        <f t="shared" si="1"/>
        <v>#REF!</v>
      </c>
    </row>
    <row r="284">
      <c r="A284" s="8">
        <v>86.7</v>
      </c>
      <c r="B284" s="3" t="str">
        <f t="shared" si="1"/>
        <v>#REF!</v>
      </c>
    </row>
    <row r="285">
      <c r="A285" s="11">
        <v>-0.89</v>
      </c>
      <c r="B285" s="3" t="str">
        <f t="shared" si="1"/>
        <v>#REF!</v>
      </c>
    </row>
    <row r="286">
      <c r="A286" s="12">
        <v>-0.0102</v>
      </c>
      <c r="B286" s="3" t="str">
        <f t="shared" si="1"/>
        <v>#REF!</v>
      </c>
    </row>
    <row r="287">
      <c r="A287" s="17">
        <v>89460.0</v>
      </c>
      <c r="B287" s="3" t="str">
        <f t="shared" si="1"/>
        <v>#REF!</v>
      </c>
    </row>
    <row r="288">
      <c r="A288" s="17">
        <v>292780.0</v>
      </c>
      <c r="B288" s="3" t="str">
        <f t="shared" si="1"/>
        <v>#REF!</v>
      </c>
    </row>
    <row r="289">
      <c r="A289" s="14">
        <v>41943.0</v>
      </c>
      <c r="B289" s="3" t="str">
        <f t="shared" si="1"/>
        <v>#REF!</v>
      </c>
    </row>
    <row r="290">
      <c r="A290" s="8">
        <v>86.44</v>
      </c>
      <c r="B290" s="3" t="str">
        <f t="shared" si="1"/>
        <v>#REF!</v>
      </c>
    </row>
    <row r="291">
      <c r="A291" s="8">
        <v>86.7</v>
      </c>
      <c r="B291" s="3" t="str">
        <f t="shared" si="1"/>
        <v>#REF!</v>
      </c>
    </row>
    <row r="292">
      <c r="A292" s="8">
        <v>85.06</v>
      </c>
      <c r="B292" s="3" t="str">
        <f t="shared" si="1"/>
        <v>#REF!</v>
      </c>
    </row>
    <row r="293">
      <c r="A293" s="8">
        <v>86.34</v>
      </c>
      <c r="B293" s="3" t="str">
        <f t="shared" si="1"/>
        <v>#REF!</v>
      </c>
    </row>
    <row r="294">
      <c r="A294" s="11">
        <v>-0.36</v>
      </c>
      <c r="B294" s="3" t="str">
        <f t="shared" si="1"/>
        <v>#REF!</v>
      </c>
    </row>
    <row r="295">
      <c r="A295" s="12">
        <v>-0.0042</v>
      </c>
      <c r="B295" s="3" t="str">
        <f t="shared" si="1"/>
        <v>#REF!</v>
      </c>
    </row>
    <row r="296">
      <c r="A296" s="17">
        <v>111854.0</v>
      </c>
      <c r="B296" s="3" t="str">
        <f t="shared" si="1"/>
        <v>#REF!</v>
      </c>
    </row>
    <row r="297">
      <c r="A297" s="17">
        <v>299339.0</v>
      </c>
      <c r="B297" s="3" t="str">
        <f t="shared" si="1"/>
        <v>#REF!</v>
      </c>
    </row>
    <row r="298">
      <c r="A298" s="7">
        <v>41946.0</v>
      </c>
      <c r="B298" s="3" t="str">
        <f t="shared" si="1"/>
        <v>#REF!</v>
      </c>
    </row>
    <row r="299">
      <c r="A299" s="8">
        <v>86.31</v>
      </c>
      <c r="B299" s="3" t="str">
        <f t="shared" si="1"/>
        <v>#REF!</v>
      </c>
    </row>
    <row r="300">
      <c r="A300" s="8">
        <v>86.9</v>
      </c>
      <c r="B300" s="3" t="str">
        <f t="shared" si="1"/>
        <v>#REF!</v>
      </c>
    </row>
    <row r="301">
      <c r="A301" s="8">
        <v>84.54</v>
      </c>
      <c r="B301" s="3" t="str">
        <f t="shared" si="1"/>
        <v>#REF!</v>
      </c>
    </row>
    <row r="302">
      <c r="A302" s="8">
        <v>85.3</v>
      </c>
      <c r="B302" s="3" t="str">
        <f t="shared" si="1"/>
        <v>#REF!</v>
      </c>
    </row>
    <row r="303">
      <c r="A303" s="11">
        <v>-1.04</v>
      </c>
      <c r="B303" s="3" t="str">
        <f t="shared" si="1"/>
        <v>#REF!</v>
      </c>
    </row>
    <row r="304">
      <c r="A304" s="12">
        <v>-0.012</v>
      </c>
      <c r="B304" s="3" t="str">
        <f t="shared" si="1"/>
        <v>#REF!</v>
      </c>
    </row>
    <row r="305">
      <c r="A305" s="17">
        <v>125254.0</v>
      </c>
      <c r="B305" s="3" t="str">
        <f t="shared" si="1"/>
        <v>#REF!</v>
      </c>
    </row>
    <row r="306">
      <c r="A306" s="17">
        <v>312219.0</v>
      </c>
      <c r="B306" s="3" t="str">
        <f t="shared" si="1"/>
        <v>#REF!</v>
      </c>
    </row>
    <row r="307">
      <c r="A307" s="7">
        <v>41947.0</v>
      </c>
      <c r="B307" s="3" t="str">
        <f t="shared" si="1"/>
        <v>#REF!</v>
      </c>
    </row>
    <row r="308">
      <c r="A308" s="8">
        <v>84.73</v>
      </c>
      <c r="B308" s="3" t="str">
        <f t="shared" si="1"/>
        <v>#REF!</v>
      </c>
    </row>
    <row r="309">
      <c r="A309" s="8">
        <v>84.95</v>
      </c>
      <c r="B309" s="3" t="str">
        <f t="shared" si="1"/>
        <v>#REF!</v>
      </c>
    </row>
    <row r="310">
      <c r="A310" s="8">
        <v>82.67</v>
      </c>
      <c r="B310" s="3" t="str">
        <f t="shared" si="1"/>
        <v>#REF!</v>
      </c>
    </row>
    <row r="311">
      <c r="A311" s="8">
        <v>83.38</v>
      </c>
      <c r="B311" s="3" t="str">
        <f t="shared" si="1"/>
        <v>#REF!</v>
      </c>
    </row>
    <row r="312">
      <c r="A312" s="11">
        <v>-1.92</v>
      </c>
      <c r="B312" s="3" t="str">
        <f t="shared" si="1"/>
        <v>#REF!</v>
      </c>
    </row>
    <row r="313">
      <c r="A313" s="12">
        <v>-0.0225</v>
      </c>
      <c r="B313" s="3" t="str">
        <f t="shared" si="1"/>
        <v>#REF!</v>
      </c>
    </row>
    <row r="314">
      <c r="A314" s="17">
        <v>168336.0</v>
      </c>
      <c r="B314" s="3" t="str">
        <f t="shared" si="1"/>
        <v>#REF!</v>
      </c>
    </row>
    <row r="315">
      <c r="A315" s="17">
        <v>311383.0</v>
      </c>
      <c r="B315" s="3" t="str">
        <f t="shared" si="1"/>
        <v>#REF!</v>
      </c>
    </row>
    <row r="316">
      <c r="A316" s="7">
        <v>41948.0</v>
      </c>
      <c r="B316" s="3" t="str">
        <f t="shared" si="1"/>
        <v>#REF!</v>
      </c>
    </row>
    <row r="317">
      <c r="A317" s="8">
        <v>83.36</v>
      </c>
      <c r="B317" s="3" t="str">
        <f t="shared" si="1"/>
        <v>#REF!</v>
      </c>
    </row>
    <row r="318">
      <c r="A318" s="8">
        <v>84.99</v>
      </c>
      <c r="B318" s="3" t="str">
        <f t="shared" si="1"/>
        <v>#REF!</v>
      </c>
    </row>
    <row r="319">
      <c r="A319" s="8">
        <v>82.2</v>
      </c>
      <c r="B319" s="3" t="str">
        <f t="shared" si="1"/>
        <v>#REF!</v>
      </c>
    </row>
    <row r="320">
      <c r="A320" s="8">
        <v>83.52</v>
      </c>
      <c r="B320" s="3" t="str">
        <f t="shared" si="1"/>
        <v>#REF!</v>
      </c>
    </row>
    <row r="321">
      <c r="A321" s="9">
        <f>+0.14</f>
        <v>0.14</v>
      </c>
      <c r="B321" s="3" t="str">
        <f t="shared" si="1"/>
        <v>#REF!</v>
      </c>
    </row>
    <row r="322">
      <c r="A322" s="9">
        <f>+0.17%</f>
        <v>0.0017</v>
      </c>
      <c r="B322" s="3" t="str">
        <f t="shared" si="1"/>
        <v>#REF!</v>
      </c>
    </row>
    <row r="323">
      <c r="A323" s="16">
        <v>214232.0</v>
      </c>
      <c r="B323" s="3" t="str">
        <f t="shared" si="1"/>
        <v>#REF!</v>
      </c>
    </row>
    <row r="324">
      <c r="A324" s="16">
        <v>322083.0</v>
      </c>
      <c r="B324" s="3" t="str">
        <f t="shared" si="1"/>
        <v>#REF!</v>
      </c>
    </row>
    <row r="325">
      <c r="A325" s="7">
        <v>41949.0</v>
      </c>
      <c r="B325" s="3" t="str">
        <f t="shared" si="1"/>
        <v>#REF!</v>
      </c>
    </row>
    <row r="326">
      <c r="A326" s="8">
        <v>83.65</v>
      </c>
      <c r="B326" s="3" t="str">
        <f t="shared" si="1"/>
        <v>#REF!</v>
      </c>
    </row>
    <row r="327">
      <c r="A327" s="8">
        <v>83.8</v>
      </c>
      <c r="B327" s="3" t="str">
        <f t="shared" si="1"/>
        <v>#REF!</v>
      </c>
    </row>
    <row r="328">
      <c r="A328" s="8">
        <v>82.63</v>
      </c>
      <c r="B328" s="3" t="str">
        <f t="shared" si="1"/>
        <v>#REF!</v>
      </c>
    </row>
    <row r="329">
      <c r="A329" s="8">
        <v>83.46</v>
      </c>
      <c r="B329" s="3" t="str">
        <f t="shared" si="1"/>
        <v>#REF!</v>
      </c>
    </row>
    <row r="330">
      <c r="A330" s="11">
        <v>-0.06</v>
      </c>
      <c r="B330" s="3" t="str">
        <f t="shared" si="1"/>
        <v>#REF!</v>
      </c>
    </row>
    <row r="331">
      <c r="A331" s="12">
        <v>-7.0E-4</v>
      </c>
      <c r="B331" s="3" t="str">
        <f t="shared" si="1"/>
        <v>#REF!</v>
      </c>
    </row>
    <row r="332">
      <c r="A332" s="17">
        <v>150897.0</v>
      </c>
      <c r="B332" s="3" t="str">
        <f t="shared" si="1"/>
        <v>#REF!</v>
      </c>
    </row>
    <row r="333">
      <c r="A333" s="17">
        <v>331889.0</v>
      </c>
      <c r="B333" s="3" t="str">
        <f t="shared" si="1"/>
        <v>#REF!</v>
      </c>
    </row>
    <row r="334">
      <c r="A334" s="7">
        <v>41950.0</v>
      </c>
      <c r="B334" s="3" t="str">
        <f t="shared" si="1"/>
        <v>#REF!</v>
      </c>
    </row>
    <row r="335">
      <c r="A335" s="8">
        <v>83.29</v>
      </c>
      <c r="B335" s="3" t="str">
        <f t="shared" si="1"/>
        <v>#REF!</v>
      </c>
    </row>
    <row r="336">
      <c r="A336" s="8">
        <v>84.4</v>
      </c>
      <c r="B336" s="3" t="str">
        <f t="shared" si="1"/>
        <v>#REF!</v>
      </c>
    </row>
    <row r="337">
      <c r="A337" s="8">
        <v>82.8</v>
      </c>
      <c r="B337" s="3" t="str">
        <f t="shared" si="1"/>
        <v>#REF!</v>
      </c>
    </row>
    <row r="338">
      <c r="A338" s="8">
        <v>83.97</v>
      </c>
      <c r="B338" s="3" t="str">
        <f t="shared" si="1"/>
        <v>#REF!</v>
      </c>
    </row>
    <row r="339">
      <c r="A339" s="9">
        <f>+0.51</f>
        <v>0.51</v>
      </c>
      <c r="B339" s="3" t="str">
        <f t="shared" si="1"/>
        <v>#REF!</v>
      </c>
    </row>
    <row r="340">
      <c r="A340" s="9">
        <f>+0.61%</f>
        <v>0.0061</v>
      </c>
      <c r="B340" s="3" t="str">
        <f t="shared" si="1"/>
        <v>#REF!</v>
      </c>
    </row>
    <row r="341">
      <c r="A341" s="16">
        <v>147143.0</v>
      </c>
      <c r="B341" s="3" t="str">
        <f t="shared" si="1"/>
        <v>#REF!</v>
      </c>
    </row>
    <row r="342">
      <c r="A342" s="16">
        <v>334608.0</v>
      </c>
      <c r="B342" s="3" t="str">
        <f t="shared" si="1"/>
        <v>#REF!</v>
      </c>
    </row>
    <row r="343">
      <c r="A343" s="14">
        <v>41953.0</v>
      </c>
      <c r="B343" s="3" t="str">
        <f t="shared" si="1"/>
        <v>#REF!</v>
      </c>
    </row>
    <row r="344">
      <c r="A344" s="8">
        <v>84.0</v>
      </c>
      <c r="B344" s="3" t="str">
        <f t="shared" si="1"/>
        <v>#REF!</v>
      </c>
    </row>
    <row r="345">
      <c r="A345" s="8">
        <v>85.5</v>
      </c>
      <c r="B345" s="3" t="str">
        <f t="shared" si="1"/>
        <v>#REF!</v>
      </c>
    </row>
    <row r="346">
      <c r="A346" s="8">
        <v>82.5</v>
      </c>
      <c r="B346" s="3" t="str">
        <f t="shared" si="1"/>
        <v>#REF!</v>
      </c>
    </row>
    <row r="347">
      <c r="A347" s="8">
        <v>82.95</v>
      </c>
      <c r="B347" s="3" t="str">
        <f t="shared" si="1"/>
        <v>#REF!</v>
      </c>
    </row>
    <row r="348">
      <c r="A348" s="11">
        <v>-1.02</v>
      </c>
      <c r="B348" s="3" t="str">
        <f t="shared" si="1"/>
        <v>#REF!</v>
      </c>
    </row>
    <row r="349">
      <c r="A349" s="12">
        <v>-0.0121</v>
      </c>
      <c r="B349" s="3" t="str">
        <f t="shared" si="1"/>
        <v>#REF!</v>
      </c>
    </row>
    <row r="350">
      <c r="A350" s="17">
        <v>191493.0</v>
      </c>
      <c r="B350" s="3" t="str">
        <f t="shared" si="1"/>
        <v>#REF!</v>
      </c>
    </row>
    <row r="351">
      <c r="A351" s="17">
        <v>338016.0</v>
      </c>
      <c r="B351" s="3" t="str">
        <f t="shared" si="1"/>
        <v>#REF!</v>
      </c>
    </row>
    <row r="352">
      <c r="A352" s="14">
        <v>41954.0</v>
      </c>
      <c r="B352" s="3" t="str">
        <f t="shared" si="1"/>
        <v>#REF!</v>
      </c>
    </row>
    <row r="353">
      <c r="A353" s="8">
        <v>82.68</v>
      </c>
      <c r="B353" s="3" t="str">
        <f t="shared" si="1"/>
        <v>#REF!</v>
      </c>
    </row>
    <row r="354">
      <c r="A354" s="8">
        <v>83.01</v>
      </c>
      <c r="B354" s="3" t="str">
        <f t="shared" si="1"/>
        <v>#REF!</v>
      </c>
    </row>
    <row r="355">
      <c r="A355" s="8">
        <v>81.27</v>
      </c>
      <c r="B355" s="3" t="str">
        <f t="shared" si="1"/>
        <v>#REF!</v>
      </c>
    </row>
    <row r="356">
      <c r="A356" s="8">
        <v>82.39</v>
      </c>
      <c r="B356" s="3" t="str">
        <f t="shared" si="1"/>
        <v>#REF!</v>
      </c>
    </row>
    <row r="357">
      <c r="A357" s="11">
        <v>-0.56</v>
      </c>
      <c r="B357" s="3" t="str">
        <f t="shared" si="1"/>
        <v>#REF!</v>
      </c>
    </row>
    <row r="358">
      <c r="A358" s="12">
        <v>-0.0068</v>
      </c>
      <c r="B358" s="3" t="str">
        <f t="shared" si="1"/>
        <v>#REF!</v>
      </c>
    </row>
    <row r="359">
      <c r="A359" s="17">
        <v>273890.0</v>
      </c>
      <c r="B359" s="3" t="str">
        <f t="shared" si="1"/>
        <v>#REF!</v>
      </c>
    </row>
    <row r="360">
      <c r="A360" s="17">
        <v>338170.0</v>
      </c>
      <c r="B360" s="3" t="str">
        <f t="shared" si="1"/>
        <v>#REF!</v>
      </c>
    </row>
    <row r="361">
      <c r="A361" s="14">
        <v>41955.0</v>
      </c>
      <c r="B361" s="3" t="str">
        <f t="shared" si="1"/>
        <v>#REF!</v>
      </c>
    </row>
    <row r="362">
      <c r="A362" s="8">
        <v>82.0</v>
      </c>
      <c r="B362" s="3" t="str">
        <f t="shared" si="1"/>
        <v>#REF!</v>
      </c>
    </row>
    <row r="363">
      <c r="A363" s="8">
        <v>82.4</v>
      </c>
      <c r="B363" s="3" t="str">
        <f t="shared" si="1"/>
        <v>#REF!</v>
      </c>
    </row>
    <row r="364">
      <c r="A364" s="8">
        <v>80.5</v>
      </c>
      <c r="B364" s="3" t="str">
        <f t="shared" si="1"/>
        <v>#REF!</v>
      </c>
    </row>
    <row r="365">
      <c r="A365" s="8">
        <v>81.12</v>
      </c>
      <c r="B365" s="3" t="str">
        <f t="shared" si="1"/>
        <v>#REF!</v>
      </c>
    </row>
    <row r="366">
      <c r="A366" s="11">
        <v>-1.27</v>
      </c>
      <c r="B366" s="3" t="str">
        <f t="shared" si="1"/>
        <v>#REF!</v>
      </c>
    </row>
    <row r="367">
      <c r="A367" s="12">
        <v>-0.0154</v>
      </c>
      <c r="B367" s="3" t="str">
        <f t="shared" si="1"/>
        <v>#REF!</v>
      </c>
    </row>
    <row r="368">
      <c r="A368" s="17">
        <v>269319.0</v>
      </c>
      <c r="B368" s="3" t="str">
        <f t="shared" si="1"/>
        <v>#REF!</v>
      </c>
    </row>
    <row r="369">
      <c r="A369" s="17">
        <v>347703.0</v>
      </c>
      <c r="B369" s="3" t="str">
        <f t="shared" si="1"/>
        <v>#REF!</v>
      </c>
    </row>
    <row r="370">
      <c r="A370" s="14">
        <v>41956.0</v>
      </c>
      <c r="B370" s="3" t="str">
        <f t="shared" si="1"/>
        <v>#REF!</v>
      </c>
    </row>
    <row r="371">
      <c r="A371" s="8">
        <v>80.72</v>
      </c>
      <c r="B371" s="3" t="str">
        <f t="shared" si="1"/>
        <v>#REF!</v>
      </c>
    </row>
    <row r="372">
      <c r="A372" s="8">
        <v>81.01</v>
      </c>
      <c r="B372" s="3" t="str">
        <f t="shared" si="1"/>
        <v>#REF!</v>
      </c>
    </row>
    <row r="373">
      <c r="A373" s="8">
        <v>77.29</v>
      </c>
      <c r="B373" s="3" t="str">
        <f t="shared" si="1"/>
        <v>#REF!</v>
      </c>
    </row>
    <row r="374">
      <c r="A374" s="8">
        <v>77.49</v>
      </c>
      <c r="B374" s="3" t="str">
        <f t="shared" si="1"/>
        <v>#REF!</v>
      </c>
    </row>
    <row r="375">
      <c r="A375" s="11">
        <v>-3.63</v>
      </c>
      <c r="B375" s="3" t="str">
        <f t="shared" si="1"/>
        <v>#REF!</v>
      </c>
    </row>
    <row r="376">
      <c r="A376" s="12">
        <v>-0.0447</v>
      </c>
      <c r="B376" s="3" t="str">
        <f t="shared" si="1"/>
        <v>#REF!</v>
      </c>
    </row>
    <row r="377">
      <c r="A377" s="17">
        <v>347461.0</v>
      </c>
      <c r="B377" s="3" t="str">
        <f t="shared" si="1"/>
        <v>#REF!</v>
      </c>
    </row>
    <row r="378">
      <c r="A378" s="17">
        <v>345046.0</v>
      </c>
      <c r="B378" s="3" t="str">
        <f t="shared" si="1"/>
        <v>#REF!</v>
      </c>
    </row>
    <row r="379">
      <c r="A379" s="14">
        <v>41957.0</v>
      </c>
      <c r="B379" s="3" t="str">
        <f t="shared" si="1"/>
        <v>#REF!</v>
      </c>
    </row>
    <row r="380">
      <c r="A380" s="8">
        <v>77.67</v>
      </c>
      <c r="B380" s="3" t="str">
        <f t="shared" si="1"/>
        <v>#REF!</v>
      </c>
    </row>
    <row r="381">
      <c r="A381" s="8">
        <v>79.75</v>
      </c>
      <c r="B381" s="3" t="str">
        <f t="shared" si="1"/>
        <v>#REF!</v>
      </c>
    </row>
    <row r="382">
      <c r="A382" s="8">
        <v>76.76</v>
      </c>
      <c r="B382" s="3" t="str">
        <f t="shared" si="1"/>
        <v>#REF!</v>
      </c>
    </row>
    <row r="383">
      <c r="A383" s="8">
        <v>79.41</v>
      </c>
      <c r="B383" s="3" t="str">
        <f t="shared" si="1"/>
        <v>#REF!</v>
      </c>
    </row>
    <row r="384">
      <c r="A384" s="9">
        <f>+1.92</f>
        <v>1.92</v>
      </c>
      <c r="B384" s="3" t="str">
        <f t="shared" si="1"/>
        <v>#REF!</v>
      </c>
    </row>
    <row r="385">
      <c r="A385" s="9">
        <f>+2.48%</f>
        <v>0.0248</v>
      </c>
      <c r="B385" s="3" t="str">
        <f t="shared" si="1"/>
        <v>#REF!</v>
      </c>
    </row>
    <row r="386">
      <c r="A386" s="16">
        <v>267611.0</v>
      </c>
      <c r="B386" s="3" t="str">
        <f t="shared" si="1"/>
        <v>#REF!</v>
      </c>
    </row>
    <row r="387">
      <c r="A387" s="16">
        <v>330663.0</v>
      </c>
      <c r="B387" s="3" t="str">
        <f t="shared" si="1"/>
        <v>#REF!</v>
      </c>
    </row>
    <row r="388">
      <c r="A388" s="14">
        <v>41960.0</v>
      </c>
      <c r="B388" s="3" t="str">
        <f t="shared" si="1"/>
        <v>#REF!</v>
      </c>
    </row>
    <row r="389">
      <c r="A389" s="8">
        <v>79.5</v>
      </c>
      <c r="B389" s="3" t="str">
        <f t="shared" si="1"/>
        <v>#REF!</v>
      </c>
    </row>
    <row r="390">
      <c r="A390" s="8">
        <v>79.6</v>
      </c>
      <c r="B390" s="3" t="str">
        <f t="shared" si="1"/>
        <v>#REF!</v>
      </c>
    </row>
    <row r="391">
      <c r="A391" s="8">
        <v>77.94</v>
      </c>
      <c r="B391" s="3" t="str">
        <f t="shared" si="1"/>
        <v>#REF!</v>
      </c>
    </row>
    <row r="392">
      <c r="A392" s="8">
        <v>79.31</v>
      </c>
      <c r="B392" s="3" t="str">
        <f t="shared" si="1"/>
        <v>#REF!</v>
      </c>
    </row>
    <row r="393">
      <c r="A393" s="11">
        <v>-0.1</v>
      </c>
      <c r="B393" s="3" t="str">
        <f t="shared" si="1"/>
        <v>#REF!</v>
      </c>
    </row>
    <row r="394">
      <c r="A394" s="12">
        <v>-0.0013</v>
      </c>
      <c r="B394" s="3" t="str">
        <f t="shared" si="1"/>
        <v>#REF!</v>
      </c>
    </row>
    <row r="395">
      <c r="A395" s="17">
        <v>189076.0</v>
      </c>
      <c r="B395" s="3" t="str">
        <f t="shared" si="1"/>
        <v>#REF!</v>
      </c>
    </row>
    <row r="396">
      <c r="A396" s="17">
        <v>321209.0</v>
      </c>
      <c r="B396" s="3" t="str">
        <f t="shared" si="1"/>
        <v>#REF!</v>
      </c>
    </row>
    <row r="397">
      <c r="A397" s="14">
        <v>41961.0</v>
      </c>
      <c r="B397" s="3" t="str">
        <f t="shared" si="1"/>
        <v>#REF!</v>
      </c>
    </row>
    <row r="398">
      <c r="A398" s="8">
        <v>79.01</v>
      </c>
      <c r="B398" s="3" t="str">
        <f t="shared" si="1"/>
        <v>#REF!</v>
      </c>
    </row>
    <row r="399">
      <c r="A399" s="8">
        <v>79.95</v>
      </c>
      <c r="B399" s="3" t="str">
        <f t="shared" si="1"/>
        <v>#REF!</v>
      </c>
    </row>
    <row r="400">
      <c r="A400" s="8">
        <v>78.21</v>
      </c>
      <c r="B400" s="3" t="str">
        <f t="shared" si="1"/>
        <v>#REF!</v>
      </c>
    </row>
    <row r="401">
      <c r="A401" s="8">
        <v>78.47</v>
      </c>
      <c r="B401" s="3" t="str">
        <f t="shared" si="1"/>
        <v>#REF!</v>
      </c>
    </row>
    <row r="402">
      <c r="A402" s="11">
        <v>-0.84</v>
      </c>
      <c r="B402" s="3" t="str">
        <f t="shared" si="1"/>
        <v>#REF!</v>
      </c>
    </row>
    <row r="403">
      <c r="A403" s="12">
        <v>-0.0106</v>
      </c>
      <c r="B403" s="3" t="str">
        <f t="shared" si="1"/>
        <v>#REF!</v>
      </c>
    </row>
    <row r="404">
      <c r="A404" s="17">
        <v>209549.0</v>
      </c>
      <c r="B404" s="3" t="str">
        <f t="shared" si="1"/>
        <v>#REF!</v>
      </c>
    </row>
    <row r="405">
      <c r="A405" s="17">
        <v>319289.0</v>
      </c>
      <c r="B405" s="3" t="str">
        <f t="shared" si="1"/>
        <v>#REF!</v>
      </c>
    </row>
    <row r="406">
      <c r="A406" s="14">
        <v>41962.0</v>
      </c>
      <c r="B406" s="3" t="str">
        <f t="shared" si="1"/>
        <v>#REF!</v>
      </c>
    </row>
    <row r="407">
      <c r="A407" s="8">
        <v>78.41</v>
      </c>
      <c r="B407" s="3" t="str">
        <f t="shared" si="1"/>
        <v>#REF!</v>
      </c>
    </row>
    <row r="408">
      <c r="A408" s="8">
        <v>79.45</v>
      </c>
      <c r="B408" s="3" t="str">
        <f t="shared" si="1"/>
        <v>#REF!</v>
      </c>
    </row>
    <row r="409">
      <c r="A409" s="8">
        <v>78.04</v>
      </c>
      <c r="B409" s="3" t="str">
        <f t="shared" si="1"/>
        <v>#REF!</v>
      </c>
    </row>
    <row r="410">
      <c r="A410" s="8">
        <v>78.1</v>
      </c>
      <c r="B410" s="3" t="str">
        <f t="shared" si="1"/>
        <v>#REF!</v>
      </c>
    </row>
    <row r="411">
      <c r="A411" s="11">
        <v>-0.37</v>
      </c>
      <c r="B411" s="3" t="str">
        <f t="shared" si="1"/>
        <v>#REF!</v>
      </c>
    </row>
    <row r="412">
      <c r="A412" s="12">
        <v>-0.0047</v>
      </c>
      <c r="B412" s="3" t="str">
        <f t="shared" si="1"/>
        <v>#REF!</v>
      </c>
    </row>
    <row r="413">
      <c r="A413" s="17">
        <v>247154.0</v>
      </c>
      <c r="B413" s="3" t="str">
        <f t="shared" si="1"/>
        <v>#REF!</v>
      </c>
    </row>
    <row r="414">
      <c r="A414" s="17">
        <v>300877.0</v>
      </c>
      <c r="B414" s="3" t="str">
        <f t="shared" si="1"/>
        <v>#REF!</v>
      </c>
    </row>
    <row r="415">
      <c r="A415" s="14">
        <v>41963.0</v>
      </c>
      <c r="B415" s="3" t="str">
        <f t="shared" si="1"/>
        <v>#REF!</v>
      </c>
    </row>
    <row r="416">
      <c r="A416" s="8">
        <v>78.16</v>
      </c>
      <c r="B416" s="3" t="str">
        <f t="shared" si="1"/>
        <v>#REF!</v>
      </c>
    </row>
    <row r="417">
      <c r="A417" s="8">
        <v>79.95</v>
      </c>
      <c r="B417" s="3" t="str">
        <f t="shared" si="1"/>
        <v>#REF!</v>
      </c>
    </row>
    <row r="418">
      <c r="A418" s="8">
        <v>77.56</v>
      </c>
      <c r="B418" s="3" t="str">
        <f t="shared" si="1"/>
        <v>#REF!</v>
      </c>
    </row>
    <row r="419">
      <c r="A419" s="8">
        <v>79.33</v>
      </c>
      <c r="B419" s="3" t="str">
        <f t="shared" si="1"/>
        <v>#REF!</v>
      </c>
    </row>
    <row r="420">
      <c r="A420" s="9">
        <f>+1.23</f>
        <v>1.23</v>
      </c>
      <c r="B420" s="3" t="str">
        <f t="shared" si="1"/>
        <v>#REF!</v>
      </c>
    </row>
    <row r="421">
      <c r="A421" s="9">
        <f>+1.57%</f>
        <v>0.0157</v>
      </c>
      <c r="B421" s="3" t="str">
        <f t="shared" si="1"/>
        <v>#REF!</v>
      </c>
    </row>
    <row r="422">
      <c r="A422" s="16">
        <v>206376.0</v>
      </c>
      <c r="B422" s="3" t="str">
        <f t="shared" si="1"/>
        <v>#REF!</v>
      </c>
    </row>
    <row r="423">
      <c r="A423" s="16">
        <v>294960.0</v>
      </c>
      <c r="B423" s="3" t="str">
        <f t="shared" si="1"/>
        <v>#REF!</v>
      </c>
    </row>
    <row r="424">
      <c r="A424" s="14">
        <v>41964.0</v>
      </c>
      <c r="B424" s="3" t="str">
        <f t="shared" si="1"/>
        <v>#REF!</v>
      </c>
    </row>
    <row r="425">
      <c r="A425" s="8">
        <v>79.95</v>
      </c>
      <c r="B425" s="3" t="str">
        <f t="shared" si="1"/>
        <v>#REF!</v>
      </c>
    </row>
    <row r="426">
      <c r="A426" s="8">
        <v>81.61</v>
      </c>
      <c r="B426" s="3" t="str">
        <f t="shared" si="1"/>
        <v>#REF!</v>
      </c>
    </row>
    <row r="427">
      <c r="A427" s="8">
        <v>79.07</v>
      </c>
      <c r="B427" s="3" t="str">
        <f t="shared" si="1"/>
        <v>#REF!</v>
      </c>
    </row>
    <row r="428">
      <c r="A428" s="8">
        <v>80.36</v>
      </c>
      <c r="B428" s="3" t="str">
        <f t="shared" si="1"/>
        <v>#REF!</v>
      </c>
    </row>
    <row r="429">
      <c r="A429" s="9">
        <f>+1.03</f>
        <v>1.03</v>
      </c>
      <c r="B429" s="3" t="str">
        <f t="shared" si="1"/>
        <v>#REF!</v>
      </c>
    </row>
    <row r="430">
      <c r="A430" s="9">
        <f>+1.3%</f>
        <v>0.013</v>
      </c>
      <c r="B430" s="3" t="str">
        <f t="shared" si="1"/>
        <v>#REF!</v>
      </c>
    </row>
    <row r="431">
      <c r="A431" s="16">
        <v>264585.0</v>
      </c>
      <c r="B431" s="3" t="str">
        <f t="shared" si="1"/>
        <v>#REF!</v>
      </c>
    </row>
    <row r="432">
      <c r="A432" s="16">
        <v>290223.0</v>
      </c>
      <c r="B432" s="3" t="str">
        <f t="shared" si="1"/>
        <v>#REF!</v>
      </c>
    </row>
    <row r="433">
      <c r="A433" s="14">
        <v>41967.0</v>
      </c>
      <c r="B433" s="3" t="str">
        <f t="shared" si="1"/>
        <v>#REF!</v>
      </c>
    </row>
    <row r="434">
      <c r="A434" s="8">
        <v>80.5</v>
      </c>
      <c r="B434" s="3" t="str">
        <f t="shared" si="1"/>
        <v>#REF!</v>
      </c>
    </row>
    <row r="435">
      <c r="A435" s="8">
        <v>80.85</v>
      </c>
      <c r="B435" s="3" t="str">
        <f t="shared" si="1"/>
        <v>#REF!</v>
      </c>
    </row>
    <row r="436">
      <c r="A436" s="8">
        <v>79.4</v>
      </c>
      <c r="B436" s="3" t="str">
        <f t="shared" si="1"/>
        <v>#REF!</v>
      </c>
    </row>
    <row r="437">
      <c r="A437" s="8">
        <v>79.68</v>
      </c>
      <c r="B437" s="3" t="str">
        <f t="shared" si="1"/>
        <v>#REF!</v>
      </c>
    </row>
    <row r="438">
      <c r="A438" s="11">
        <v>-0.68</v>
      </c>
      <c r="B438" s="3" t="str">
        <f t="shared" si="1"/>
        <v>#REF!</v>
      </c>
    </row>
    <row r="439">
      <c r="A439" s="12">
        <v>-0.0085</v>
      </c>
      <c r="B439" s="3" t="str">
        <f t="shared" si="1"/>
        <v>#REF!</v>
      </c>
    </row>
    <row r="440">
      <c r="A440" s="17">
        <v>151150.0</v>
      </c>
      <c r="B440" s="3" t="str">
        <f t="shared" si="1"/>
        <v>#REF!</v>
      </c>
    </row>
    <row r="441">
      <c r="A441" s="17">
        <v>284410.0</v>
      </c>
      <c r="B441" s="3" t="str">
        <f t="shared" si="1"/>
        <v>#REF!</v>
      </c>
    </row>
    <row r="442">
      <c r="A442" s="14">
        <v>41968.0</v>
      </c>
      <c r="B442" s="3" t="str">
        <f t="shared" si="1"/>
        <v>#REF!</v>
      </c>
    </row>
    <row r="443">
      <c r="A443" s="8">
        <v>79.45</v>
      </c>
      <c r="B443" s="3" t="str">
        <f t="shared" si="1"/>
        <v>#REF!</v>
      </c>
    </row>
    <row r="444">
      <c r="A444" s="8">
        <v>80.44</v>
      </c>
      <c r="B444" s="3" t="str">
        <f t="shared" si="1"/>
        <v>#REF!</v>
      </c>
    </row>
    <row r="445">
      <c r="A445" s="8">
        <v>78.05</v>
      </c>
      <c r="B445" s="3" t="str">
        <f t="shared" si="1"/>
        <v>#REF!</v>
      </c>
    </row>
    <row r="446">
      <c r="A446" s="8">
        <v>78.33</v>
      </c>
      <c r="B446" s="3" t="str">
        <f t="shared" si="1"/>
        <v>#REF!</v>
      </c>
    </row>
    <row r="447">
      <c r="A447" s="11">
        <v>-1.35</v>
      </c>
      <c r="B447" s="3" t="str">
        <f t="shared" si="1"/>
        <v>#REF!</v>
      </c>
    </row>
    <row r="448">
      <c r="A448" s="12">
        <v>-0.0169</v>
      </c>
      <c r="B448" s="3" t="str">
        <f t="shared" si="1"/>
        <v>#REF!</v>
      </c>
    </row>
    <row r="449">
      <c r="A449" s="17">
        <v>256827.0</v>
      </c>
      <c r="B449" s="3" t="str">
        <f t="shared" si="1"/>
        <v>#REF!</v>
      </c>
    </row>
    <row r="450">
      <c r="A450" s="17">
        <v>289373.0</v>
      </c>
      <c r="B450" s="3" t="str">
        <f t="shared" si="1"/>
        <v>#REF!</v>
      </c>
    </row>
    <row r="451">
      <c r="A451" s="14">
        <v>41969.0</v>
      </c>
      <c r="B451" s="3" t="str">
        <f t="shared" si="1"/>
        <v>#REF!</v>
      </c>
    </row>
    <row r="452">
      <c r="A452" s="8">
        <v>78.28</v>
      </c>
      <c r="B452" s="3" t="str">
        <f t="shared" si="1"/>
        <v>#REF!</v>
      </c>
    </row>
    <row r="453">
      <c r="A453" s="8">
        <v>78.86</v>
      </c>
      <c r="B453" s="3" t="str">
        <f t="shared" si="1"/>
        <v>#REF!</v>
      </c>
    </row>
    <row r="454">
      <c r="A454" s="8">
        <v>77.3</v>
      </c>
      <c r="B454" s="3" t="str">
        <f t="shared" si="1"/>
        <v>#REF!</v>
      </c>
    </row>
    <row r="455">
      <c r="A455" s="8">
        <v>77.75</v>
      </c>
      <c r="B455" s="3" t="str">
        <f t="shared" si="1"/>
        <v>#REF!</v>
      </c>
    </row>
    <row r="456">
      <c r="A456" s="11">
        <v>-0.58</v>
      </c>
      <c r="B456" s="3" t="str">
        <f t="shared" si="1"/>
        <v>#REF!</v>
      </c>
    </row>
    <row r="457">
      <c r="A457" s="12">
        <v>-0.0074</v>
      </c>
      <c r="B457" s="3" t="str">
        <f t="shared" si="1"/>
        <v>#REF!</v>
      </c>
    </row>
    <row r="458">
      <c r="A458" s="17">
        <v>202194.0</v>
      </c>
      <c r="B458" s="3" t="str">
        <f t="shared" si="1"/>
        <v>#REF!</v>
      </c>
    </row>
    <row r="459">
      <c r="A459" s="17">
        <v>286928.0</v>
      </c>
      <c r="B459" s="3" t="str">
        <f t="shared" si="1"/>
        <v>#REF!</v>
      </c>
    </row>
    <row r="460">
      <c r="A460" s="14">
        <v>41970.0</v>
      </c>
      <c r="B460" s="3" t="str">
        <f t="shared" si="1"/>
        <v>#REF!</v>
      </c>
    </row>
    <row r="461">
      <c r="A461" s="8">
        <v>77.4</v>
      </c>
      <c r="B461" s="3" t="str">
        <f t="shared" si="1"/>
        <v>#REF!</v>
      </c>
    </row>
    <row r="462">
      <c r="A462" s="8">
        <v>77.46</v>
      </c>
      <c r="B462" s="3" t="str">
        <f t="shared" si="1"/>
        <v>#REF!</v>
      </c>
    </row>
    <row r="463">
      <c r="A463" s="8">
        <v>71.25</v>
      </c>
      <c r="B463" s="3" t="str">
        <f t="shared" si="1"/>
        <v>#REF!</v>
      </c>
    </row>
    <row r="464">
      <c r="A464" s="8">
        <v>72.58</v>
      </c>
      <c r="B464" s="3" t="str">
        <f t="shared" si="1"/>
        <v>#REF!</v>
      </c>
    </row>
    <row r="465">
      <c r="A465" s="11">
        <v>-5.17</v>
      </c>
      <c r="B465" s="3" t="str">
        <f t="shared" si="1"/>
        <v>#REF!</v>
      </c>
    </row>
    <row r="466">
      <c r="A466" s="12">
        <v>-0.0665</v>
      </c>
      <c r="B466" s="3" t="str">
        <f t="shared" si="1"/>
        <v>#REF!</v>
      </c>
    </row>
    <row r="467">
      <c r="A467" s="17">
        <v>244649.0</v>
      </c>
      <c r="B467" s="3" t="str">
        <f t="shared" si="1"/>
        <v>#REF!</v>
      </c>
    </row>
    <row r="468">
      <c r="A468" s="17">
        <v>290200.0</v>
      </c>
      <c r="B468" s="3" t="str">
        <f t="shared" si="1"/>
        <v>#REF!</v>
      </c>
    </row>
    <row r="469">
      <c r="A469" s="14">
        <v>41971.0</v>
      </c>
      <c r="B469" s="3" t="str">
        <f t="shared" si="1"/>
        <v>#REF!</v>
      </c>
    </row>
    <row r="470">
      <c r="A470" s="8">
        <v>72.58</v>
      </c>
      <c r="B470" s="3" t="str">
        <f t="shared" si="1"/>
        <v>#REF!</v>
      </c>
    </row>
    <row r="471">
      <c r="A471" s="8">
        <v>73.41</v>
      </c>
      <c r="B471" s="3" t="str">
        <f t="shared" si="1"/>
        <v>#REF!</v>
      </c>
    </row>
    <row r="472">
      <c r="A472" s="8">
        <v>69.78</v>
      </c>
      <c r="B472" s="3" t="str">
        <f t="shared" si="1"/>
        <v>#REF!</v>
      </c>
    </row>
    <row r="473">
      <c r="A473" s="8">
        <v>70.15</v>
      </c>
      <c r="B473" s="3" t="str">
        <f t="shared" si="1"/>
        <v>#REF!</v>
      </c>
    </row>
    <row r="474">
      <c r="A474" s="11">
        <v>-2.43</v>
      </c>
      <c r="B474" s="3" t="str">
        <f t="shared" si="1"/>
        <v>#REF!</v>
      </c>
    </row>
    <row r="475">
      <c r="A475" s="12">
        <v>-0.0335</v>
      </c>
      <c r="B475" s="3" t="str">
        <f t="shared" si="1"/>
        <v>#REF!</v>
      </c>
    </row>
    <row r="476">
      <c r="A476" s="17">
        <v>262029.0</v>
      </c>
      <c r="B476" s="3" t="str">
        <f t="shared" si="1"/>
        <v>#REF!</v>
      </c>
    </row>
    <row r="477">
      <c r="A477" s="17">
        <v>292267.0</v>
      </c>
      <c r="B477" s="3" t="str">
        <f t="shared" si="1"/>
        <v>#REF!</v>
      </c>
    </row>
    <row r="478">
      <c r="A478" s="7">
        <v>41974.0</v>
      </c>
      <c r="B478" s="3" t="str">
        <f t="shared" si="1"/>
        <v>#REF!</v>
      </c>
    </row>
    <row r="479">
      <c r="A479" s="8">
        <v>70.15</v>
      </c>
      <c r="B479" s="3" t="str">
        <f t="shared" si="1"/>
        <v>#REF!</v>
      </c>
    </row>
    <row r="480">
      <c r="A480" s="8">
        <v>73.02</v>
      </c>
      <c r="B480" s="3" t="str">
        <f t="shared" si="1"/>
        <v>#REF!</v>
      </c>
    </row>
    <row r="481">
      <c r="A481" s="8">
        <v>67.53</v>
      </c>
      <c r="B481" s="3" t="str">
        <f t="shared" si="1"/>
        <v>#REF!</v>
      </c>
    </row>
    <row r="482">
      <c r="A482" s="8">
        <v>72.54</v>
      </c>
      <c r="B482" s="3" t="str">
        <f t="shared" si="1"/>
        <v>#REF!</v>
      </c>
    </row>
    <row r="483">
      <c r="A483" s="9">
        <f>+2.39</f>
        <v>2.39</v>
      </c>
      <c r="B483" s="3" t="str">
        <f t="shared" si="1"/>
        <v>#REF!</v>
      </c>
    </row>
    <row r="484">
      <c r="A484" s="9">
        <f>+3.41%</f>
        <v>0.0341</v>
      </c>
      <c r="B484" s="3" t="str">
        <f t="shared" si="1"/>
        <v>#REF!</v>
      </c>
    </row>
    <row r="485">
      <c r="A485" s="16">
        <v>369850.0</v>
      </c>
      <c r="B485" s="3" t="str">
        <f t="shared" si="1"/>
        <v>#REF!</v>
      </c>
    </row>
    <row r="486">
      <c r="A486" s="16">
        <v>280735.0</v>
      </c>
      <c r="B486" s="3" t="str">
        <f t="shared" si="1"/>
        <v>#REF!</v>
      </c>
    </row>
    <row r="487">
      <c r="A487" s="7">
        <v>41975.0</v>
      </c>
      <c r="B487" s="3" t="str">
        <f t="shared" si="1"/>
        <v>#REF!</v>
      </c>
    </row>
    <row r="488">
      <c r="A488" s="8">
        <v>72.51</v>
      </c>
      <c r="B488" s="3" t="str">
        <f t="shared" si="1"/>
        <v>#REF!</v>
      </c>
    </row>
    <row r="489">
      <c r="A489" s="8">
        <v>73.03</v>
      </c>
      <c r="B489" s="3" t="str">
        <f t="shared" si="1"/>
        <v>#REF!</v>
      </c>
    </row>
    <row r="490">
      <c r="A490" s="8">
        <v>70.4</v>
      </c>
      <c r="B490" s="3" t="str">
        <f t="shared" si="1"/>
        <v>#REF!</v>
      </c>
    </row>
    <row r="491">
      <c r="A491" s="8">
        <v>70.54</v>
      </c>
      <c r="B491" s="3" t="str">
        <f t="shared" si="1"/>
        <v>#REF!</v>
      </c>
    </row>
    <row r="492">
      <c r="A492" s="11">
        <v>-2.0</v>
      </c>
      <c r="B492" s="3" t="str">
        <f t="shared" si="1"/>
        <v>#REF!</v>
      </c>
    </row>
    <row r="493">
      <c r="A493" s="12">
        <v>-0.0276</v>
      </c>
      <c r="B493" s="3" t="str">
        <f t="shared" si="1"/>
        <v>#REF!</v>
      </c>
    </row>
    <row r="494">
      <c r="A494" s="17">
        <v>252522.0</v>
      </c>
      <c r="B494" s="3" t="str">
        <f t="shared" si="1"/>
        <v>#REF!</v>
      </c>
    </row>
    <row r="495">
      <c r="A495" s="17">
        <v>267762.0</v>
      </c>
      <c r="B495" s="3" t="str">
        <f t="shared" si="1"/>
        <v>#REF!</v>
      </c>
    </row>
    <row r="496">
      <c r="A496" s="7">
        <v>41976.0</v>
      </c>
      <c r="B496" s="3" t="str">
        <f t="shared" si="1"/>
        <v>#REF!</v>
      </c>
    </row>
    <row r="497">
      <c r="A497" s="8">
        <v>70.95</v>
      </c>
      <c r="B497" s="3" t="str">
        <f t="shared" si="1"/>
        <v>#REF!</v>
      </c>
    </row>
    <row r="498">
      <c r="A498" s="8">
        <v>71.46</v>
      </c>
      <c r="B498" s="3" t="str">
        <f t="shared" si="1"/>
        <v>#REF!</v>
      </c>
    </row>
    <row r="499">
      <c r="A499" s="8">
        <v>69.5</v>
      </c>
      <c r="B499" s="3" t="str">
        <f t="shared" si="1"/>
        <v>#REF!</v>
      </c>
    </row>
    <row r="500">
      <c r="A500" s="8">
        <v>69.92</v>
      </c>
      <c r="B500" s="3" t="str">
        <f t="shared" si="1"/>
        <v>#REF!</v>
      </c>
    </row>
    <row r="501">
      <c r="A501" s="11">
        <v>-0.62</v>
      </c>
      <c r="B501" s="3" t="str">
        <f t="shared" si="1"/>
        <v>#REF!</v>
      </c>
    </row>
    <row r="502">
      <c r="A502" s="12">
        <v>-0.0088</v>
      </c>
      <c r="B502" s="3" t="str">
        <f t="shared" si="1"/>
        <v>#REF!</v>
      </c>
    </row>
    <row r="503">
      <c r="A503" s="17">
        <v>244860.0</v>
      </c>
      <c r="B503" s="3" t="str">
        <f t="shared" si="1"/>
        <v>#REF!</v>
      </c>
    </row>
    <row r="504">
      <c r="A504" s="17">
        <v>252015.0</v>
      </c>
      <c r="B504" s="3" t="str">
        <f t="shared" si="1"/>
        <v>#REF!</v>
      </c>
    </row>
    <row r="505">
      <c r="A505" s="7">
        <v>41977.0</v>
      </c>
      <c r="B505" s="3" t="str">
        <f t="shared" si="1"/>
        <v>#REF!</v>
      </c>
    </row>
    <row r="506">
      <c r="A506" s="8">
        <v>70.15</v>
      </c>
      <c r="B506" s="3" t="str">
        <f t="shared" si="1"/>
        <v>#REF!</v>
      </c>
    </row>
    <row r="507">
      <c r="A507" s="8">
        <v>70.6</v>
      </c>
      <c r="B507" s="3" t="str">
        <f t="shared" si="1"/>
        <v>#REF!</v>
      </c>
    </row>
    <row r="508">
      <c r="A508" s="8">
        <v>68.81</v>
      </c>
      <c r="B508" s="3" t="str">
        <f t="shared" si="1"/>
        <v>#REF!</v>
      </c>
    </row>
    <row r="509">
      <c r="A509" s="8">
        <v>69.64</v>
      </c>
      <c r="B509" s="3" t="str">
        <f t="shared" si="1"/>
        <v>#REF!</v>
      </c>
    </row>
    <row r="510">
      <c r="A510" s="11">
        <v>-0.28</v>
      </c>
      <c r="B510" s="3" t="str">
        <f t="shared" si="1"/>
        <v>#REF!</v>
      </c>
    </row>
    <row r="511">
      <c r="A511" s="12">
        <v>-0.004</v>
      </c>
      <c r="B511" s="3" t="str">
        <f t="shared" si="1"/>
        <v>#REF!</v>
      </c>
    </row>
    <row r="512">
      <c r="A512" s="17">
        <v>190550.0</v>
      </c>
      <c r="B512" s="3" t="str">
        <f t="shared" si="1"/>
        <v>#REF!</v>
      </c>
    </row>
    <row r="513">
      <c r="A513" s="17">
        <v>231026.0</v>
      </c>
      <c r="B513" s="3" t="str">
        <f t="shared" si="1"/>
        <v>#REF!</v>
      </c>
    </row>
    <row r="514">
      <c r="A514" s="7">
        <v>41978.0</v>
      </c>
      <c r="B514" s="3" t="str">
        <f t="shared" si="1"/>
        <v>#REF!</v>
      </c>
    </row>
    <row r="515">
      <c r="A515" s="8">
        <v>69.53</v>
      </c>
      <c r="B515" s="3" t="str">
        <f t="shared" si="1"/>
        <v>#REF!</v>
      </c>
    </row>
    <row r="516">
      <c r="A516" s="8">
        <v>69.82</v>
      </c>
      <c r="B516" s="3" t="str">
        <f t="shared" si="1"/>
        <v>#REF!</v>
      </c>
    </row>
    <row r="517">
      <c r="A517" s="8">
        <v>68.1</v>
      </c>
      <c r="B517" s="3" t="str">
        <f t="shared" si="1"/>
        <v>#REF!</v>
      </c>
    </row>
    <row r="518">
      <c r="A518" s="8">
        <v>69.07</v>
      </c>
      <c r="B518" s="3" t="str">
        <f t="shared" si="1"/>
        <v>#REF!</v>
      </c>
    </row>
    <row r="519">
      <c r="A519" s="11">
        <v>-0.57</v>
      </c>
      <c r="B519" s="3" t="str">
        <f t="shared" si="1"/>
        <v>#REF!</v>
      </c>
    </row>
    <row r="520">
      <c r="A520" s="12">
        <v>-0.0082</v>
      </c>
      <c r="B520" s="3" t="str">
        <f t="shared" si="1"/>
        <v>#REF!</v>
      </c>
    </row>
    <row r="521">
      <c r="A521" s="17">
        <v>196036.0</v>
      </c>
      <c r="B521" s="3" t="str">
        <f t="shared" si="1"/>
        <v>#REF!</v>
      </c>
    </row>
    <row r="522">
      <c r="A522" s="17">
        <v>208734.0</v>
      </c>
      <c r="B522" s="3" t="str">
        <f t="shared" si="1"/>
        <v>#REF!</v>
      </c>
    </row>
    <row r="523">
      <c r="A523" s="7">
        <v>41981.0</v>
      </c>
      <c r="B523" s="3" t="str">
        <f t="shared" si="1"/>
        <v>#REF!</v>
      </c>
    </row>
    <row r="524">
      <c r="A524" s="8">
        <v>68.79</v>
      </c>
      <c r="B524" s="3" t="str">
        <f t="shared" si="1"/>
        <v>#REF!</v>
      </c>
    </row>
    <row r="525">
      <c r="A525" s="8">
        <v>68.79</v>
      </c>
      <c r="B525" s="3" t="str">
        <f t="shared" si="1"/>
        <v>#REF!</v>
      </c>
    </row>
    <row r="526">
      <c r="A526" s="8">
        <v>65.93</v>
      </c>
      <c r="B526" s="3" t="str">
        <f t="shared" si="1"/>
        <v>#REF!</v>
      </c>
    </row>
    <row r="527">
      <c r="A527" s="8">
        <v>66.19</v>
      </c>
      <c r="B527" s="3" t="str">
        <f t="shared" si="1"/>
        <v>#REF!</v>
      </c>
    </row>
    <row r="528">
      <c r="A528" s="11">
        <v>-2.88</v>
      </c>
      <c r="B528" s="3" t="str">
        <f t="shared" si="1"/>
        <v>#REF!</v>
      </c>
    </row>
    <row r="529">
      <c r="A529" s="12">
        <v>-0.0417</v>
      </c>
      <c r="B529" s="3" t="str">
        <f t="shared" si="1"/>
        <v>#REF!</v>
      </c>
    </row>
    <row r="530">
      <c r="A530" s="17">
        <v>191666.0</v>
      </c>
      <c r="B530" s="3" t="str">
        <f t="shared" si="1"/>
        <v>#REF!</v>
      </c>
    </row>
    <row r="531">
      <c r="A531" s="17">
        <v>196587.0</v>
      </c>
      <c r="B531" s="3" t="str">
        <f t="shared" si="1"/>
        <v>#REF!</v>
      </c>
    </row>
    <row r="532">
      <c r="A532" s="7">
        <v>41982.0</v>
      </c>
      <c r="B532" s="3" t="str">
        <f t="shared" si="1"/>
        <v>#REF!</v>
      </c>
    </row>
    <row r="533">
      <c r="A533" s="8">
        <v>66.0</v>
      </c>
      <c r="B533" s="3" t="str">
        <f t="shared" si="1"/>
        <v>#REF!</v>
      </c>
    </row>
    <row r="534">
      <c r="A534" s="8">
        <v>67.04</v>
      </c>
      <c r="B534" s="3" t="str">
        <f t="shared" si="1"/>
        <v>#REF!</v>
      </c>
    </row>
    <row r="535">
      <c r="A535" s="8">
        <v>65.29</v>
      </c>
      <c r="B535" s="3" t="str">
        <f t="shared" si="1"/>
        <v>#REF!</v>
      </c>
    </row>
    <row r="536">
      <c r="A536" s="8">
        <v>66.84</v>
      </c>
      <c r="B536" s="3" t="str">
        <f t="shared" si="1"/>
        <v>#REF!</v>
      </c>
    </row>
    <row r="537">
      <c r="A537" s="9">
        <f>+0.65</f>
        <v>0.65</v>
      </c>
      <c r="B537" s="3" t="str">
        <f t="shared" si="1"/>
        <v>#REF!</v>
      </c>
    </row>
    <row r="538">
      <c r="A538" s="9">
        <f>+0.98%</f>
        <v>0.0098</v>
      </c>
      <c r="B538" s="3" t="str">
        <f t="shared" si="1"/>
        <v>#REF!</v>
      </c>
    </row>
    <row r="539">
      <c r="A539" s="16">
        <v>190516.0</v>
      </c>
      <c r="B539" s="3" t="str">
        <f t="shared" si="1"/>
        <v>#REF!</v>
      </c>
    </row>
    <row r="540">
      <c r="A540" s="16">
        <v>167184.0</v>
      </c>
      <c r="B540" s="3" t="str">
        <f t="shared" si="1"/>
        <v>#REF!</v>
      </c>
    </row>
    <row r="541">
      <c r="A541" s="14">
        <v>41983.0</v>
      </c>
      <c r="B541" s="3" t="str">
        <f t="shared" si="1"/>
        <v>#REF!</v>
      </c>
    </row>
    <row r="542">
      <c r="A542" s="8">
        <v>66.25</v>
      </c>
      <c r="B542" s="3" t="str">
        <f t="shared" si="1"/>
        <v>#REF!</v>
      </c>
    </row>
    <row r="543">
      <c r="A543" s="8">
        <v>66.36</v>
      </c>
      <c r="B543" s="3" t="str">
        <f t="shared" si="1"/>
        <v>#REF!</v>
      </c>
    </row>
    <row r="544">
      <c r="A544" s="8">
        <v>63.56</v>
      </c>
      <c r="B544" s="3" t="str">
        <f t="shared" si="1"/>
        <v>#REF!</v>
      </c>
    </row>
    <row r="545">
      <c r="A545" s="8">
        <v>64.24</v>
      </c>
      <c r="B545" s="3" t="str">
        <f t="shared" si="1"/>
        <v>#REF!</v>
      </c>
    </row>
    <row r="546">
      <c r="A546" s="11">
        <v>-2.6</v>
      </c>
      <c r="B546" s="3" t="str">
        <f t="shared" si="1"/>
        <v>#REF!</v>
      </c>
    </row>
    <row r="547">
      <c r="A547" s="12">
        <v>-0.0389</v>
      </c>
      <c r="B547" s="3" t="str">
        <f t="shared" si="1"/>
        <v>#REF!</v>
      </c>
    </row>
    <row r="548">
      <c r="A548" s="17">
        <v>249642.0</v>
      </c>
      <c r="B548" s="3" t="str">
        <f t="shared" si="1"/>
        <v>#REF!</v>
      </c>
    </row>
    <row r="549">
      <c r="A549" s="17">
        <v>142811.0</v>
      </c>
      <c r="B549" s="3" t="str">
        <f t="shared" si="1"/>
        <v>#REF!</v>
      </c>
    </row>
    <row r="550">
      <c r="A550" s="14">
        <v>41984.0</v>
      </c>
      <c r="B550" s="3" t="str">
        <f t="shared" si="1"/>
        <v>#REF!</v>
      </c>
    </row>
    <row r="551">
      <c r="A551" s="8">
        <v>64.47</v>
      </c>
      <c r="B551" s="3" t="str">
        <f t="shared" si="1"/>
        <v>#REF!</v>
      </c>
    </row>
    <row r="552">
      <c r="A552" s="8">
        <v>65.13</v>
      </c>
      <c r="B552" s="3" t="str">
        <f t="shared" si="1"/>
        <v>#REF!</v>
      </c>
    </row>
    <row r="553">
      <c r="A553" s="8">
        <v>63.05</v>
      </c>
      <c r="B553" s="3" t="str">
        <f t="shared" si="1"/>
        <v>#REF!</v>
      </c>
    </row>
    <row r="554">
      <c r="A554" s="8">
        <v>63.68</v>
      </c>
      <c r="B554" s="3" t="str">
        <f t="shared" si="1"/>
        <v>#REF!</v>
      </c>
    </row>
    <row r="555">
      <c r="A555" s="11">
        <v>-0.56</v>
      </c>
      <c r="B555" s="3" t="str">
        <f t="shared" si="1"/>
        <v>#REF!</v>
      </c>
    </row>
    <row r="556">
      <c r="A556" s="12">
        <v>-0.0087</v>
      </c>
      <c r="B556" s="3" t="str">
        <f t="shared" si="1"/>
        <v>#REF!</v>
      </c>
    </row>
    <row r="557">
      <c r="A557" s="17">
        <v>185627.0</v>
      </c>
      <c r="B557" s="3" t="str">
        <f t="shared" si="1"/>
        <v>#REF!</v>
      </c>
    </row>
    <row r="558">
      <c r="A558" s="17">
        <v>91897.0</v>
      </c>
      <c r="B558" s="3" t="str">
        <f t="shared" si="1"/>
        <v>#REF!</v>
      </c>
    </row>
    <row r="559">
      <c r="A559" s="14">
        <v>41985.0</v>
      </c>
      <c r="B559" s="3" t="str">
        <f t="shared" si="1"/>
        <v>#REF!</v>
      </c>
    </row>
    <row r="560">
      <c r="A560" s="8">
        <v>63.01</v>
      </c>
      <c r="B560" s="3" t="str">
        <f t="shared" si="1"/>
        <v>#REF!</v>
      </c>
    </row>
    <row r="561">
      <c r="A561" s="8">
        <v>63.66</v>
      </c>
      <c r="B561" s="3" t="str">
        <f t="shared" si="1"/>
        <v>#REF!</v>
      </c>
    </row>
    <row r="562">
      <c r="A562" s="8">
        <v>61.35</v>
      </c>
      <c r="B562" s="3" t="str">
        <f t="shared" si="1"/>
        <v>#REF!</v>
      </c>
    </row>
    <row r="563">
      <c r="A563" s="8">
        <v>61.85</v>
      </c>
      <c r="B563" s="3" t="str">
        <f t="shared" si="1"/>
        <v>#REF!</v>
      </c>
    </row>
    <row r="564">
      <c r="A564" s="11">
        <v>-1.83</v>
      </c>
      <c r="B564" s="3" t="str">
        <f t="shared" si="1"/>
        <v>#REF!</v>
      </c>
    </row>
    <row r="565">
      <c r="A565" s="12">
        <v>-0.0287</v>
      </c>
      <c r="B565" s="3" t="str">
        <f t="shared" si="1"/>
        <v>#REF!</v>
      </c>
    </row>
    <row r="566">
      <c r="A566" s="17">
        <v>153892.0</v>
      </c>
      <c r="B566" s="3" t="str">
        <f t="shared" si="1"/>
        <v>#REF!</v>
      </c>
    </row>
    <row r="567">
      <c r="A567" s="17">
        <v>64018.0</v>
      </c>
      <c r="B567" s="3" t="str">
        <f t="shared" si="1"/>
        <v>#REF!</v>
      </c>
    </row>
    <row r="568">
      <c r="A568" s="14">
        <v>41988.0</v>
      </c>
      <c r="B568" s="3" t="str">
        <f t="shared" si="1"/>
        <v>#REF!</v>
      </c>
    </row>
    <row r="569">
      <c r="A569" s="8">
        <v>61.2</v>
      </c>
      <c r="B569" s="3" t="str">
        <f t="shared" si="1"/>
        <v>#REF!</v>
      </c>
    </row>
    <row r="570">
      <c r="A570" s="8">
        <v>63.25</v>
      </c>
      <c r="B570" s="3" t="str">
        <f t="shared" si="1"/>
        <v>#REF!</v>
      </c>
    </row>
    <row r="571">
      <c r="A571" s="8">
        <v>60.2</v>
      </c>
      <c r="B571" s="3" t="str">
        <f t="shared" si="1"/>
        <v>#REF!</v>
      </c>
    </row>
    <row r="572">
      <c r="A572" s="8">
        <v>61.06</v>
      </c>
      <c r="B572" s="3" t="str">
        <f t="shared" si="1"/>
        <v>#REF!</v>
      </c>
    </row>
    <row r="573">
      <c r="A573" s="11">
        <v>-0.79</v>
      </c>
      <c r="B573" s="3" t="str">
        <f t="shared" si="1"/>
        <v>#REF!</v>
      </c>
    </row>
    <row r="574">
      <c r="A574" s="12">
        <v>-0.0128</v>
      </c>
      <c r="B574" s="3" t="str">
        <f t="shared" si="1"/>
        <v>#REF!</v>
      </c>
    </row>
    <row r="575">
      <c r="A575" s="17">
        <v>107893.0</v>
      </c>
      <c r="B575" s="3" t="str">
        <f t="shared" si="1"/>
        <v>#REF!</v>
      </c>
    </row>
    <row r="576">
      <c r="A576" s="17">
        <v>37623.0</v>
      </c>
      <c r="B576" s="3" t="str">
        <f t="shared" si="1"/>
        <v>#REF!</v>
      </c>
    </row>
    <row r="577">
      <c r="A577" s="14">
        <v>41989.0</v>
      </c>
      <c r="B577" s="3" t="str">
        <f t="shared" si="1"/>
        <v>#REF!</v>
      </c>
    </row>
    <row r="578">
      <c r="A578" s="8">
        <v>60.65</v>
      </c>
      <c r="B578" s="3" t="str">
        <f t="shared" si="1"/>
        <v>#REF!</v>
      </c>
    </row>
    <row r="579">
      <c r="A579" s="8">
        <v>61.01</v>
      </c>
      <c r="B579" s="3" t="str">
        <f t="shared" si="1"/>
        <v>#REF!</v>
      </c>
    </row>
    <row r="580">
      <c r="A580" s="8">
        <v>58.5</v>
      </c>
      <c r="B580" s="3" t="str">
        <f t="shared" si="1"/>
        <v>#REF!</v>
      </c>
    </row>
    <row r="581">
      <c r="A581" s="8">
        <v>59.86</v>
      </c>
      <c r="B581" s="3" t="str">
        <f t="shared" si="1"/>
        <v>#REF!</v>
      </c>
    </row>
    <row r="582">
      <c r="A582" s="11">
        <v>-1.2</v>
      </c>
      <c r="B582" s="3" t="str">
        <f t="shared" si="1"/>
        <v>#REF!</v>
      </c>
    </row>
    <row r="583">
      <c r="A583" s="12">
        <v>-0.0197</v>
      </c>
      <c r="B583" s="3" t="str">
        <f t="shared" si="1"/>
        <v>#REF!</v>
      </c>
    </row>
    <row r="584">
      <c r="A584" s="17">
        <v>19698.0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41928</v>
      </c>
      <c r="C3" s="3">
        <v>84.51</v>
      </c>
      <c r="D3" s="3">
        <v>88.86</v>
      </c>
      <c r="E3" s="3">
        <v>83.92</v>
      </c>
      <c r="F3" s="3">
        <v>86.76</v>
      </c>
      <c r="G3" s="3">
        <v>1.68</v>
      </c>
      <c r="H3" s="3">
        <v>0.0197</v>
      </c>
      <c r="I3" s="15">
        <v>48921.0</v>
      </c>
      <c r="J3" s="15">
        <v>80218.0</v>
      </c>
    </row>
    <row r="4">
      <c r="A4" s="4" t="s">
        <v>4</v>
      </c>
      <c r="B4" s="13">
        <f t="shared" si="1"/>
        <v>41929</v>
      </c>
      <c r="C4" s="3">
        <v>87.4</v>
      </c>
      <c r="D4" s="3">
        <v>88.21</v>
      </c>
      <c r="E4" s="3">
        <v>86.4</v>
      </c>
      <c r="F4" s="3">
        <v>87.11</v>
      </c>
      <c r="G4" s="3">
        <v>0.35</v>
      </c>
      <c r="H4" s="3">
        <v>0.004</v>
      </c>
      <c r="I4" s="15">
        <v>30099.0</v>
      </c>
      <c r="J4" s="15">
        <v>83962.0</v>
      </c>
    </row>
    <row r="5">
      <c r="A5" s="4" t="s">
        <v>5</v>
      </c>
      <c r="B5" s="13">
        <f t="shared" si="1"/>
        <v>41932</v>
      </c>
      <c r="C5" s="3">
        <v>87.42</v>
      </c>
      <c r="D5" s="3">
        <v>87.58</v>
      </c>
      <c r="E5" s="3">
        <v>85.46</v>
      </c>
      <c r="F5" s="3">
        <v>86.33</v>
      </c>
      <c r="G5" s="3">
        <v>-0.78</v>
      </c>
      <c r="H5" s="6">
        <v>-0.009</v>
      </c>
      <c r="I5" s="15">
        <v>36223.0</v>
      </c>
      <c r="J5" s="15">
        <v>86433.0</v>
      </c>
    </row>
    <row r="6">
      <c r="A6" s="4" t="s">
        <v>6</v>
      </c>
      <c r="B6" s="13">
        <f t="shared" si="1"/>
        <v>41933</v>
      </c>
      <c r="C6" s="3">
        <v>86.17</v>
      </c>
      <c r="D6" s="3">
        <v>87.23</v>
      </c>
      <c r="E6" s="3">
        <v>86.13</v>
      </c>
      <c r="F6" s="3">
        <v>86.98</v>
      </c>
      <c r="G6" s="3">
        <v>0.65</v>
      </c>
      <c r="H6" s="3">
        <v>0.0075</v>
      </c>
      <c r="I6" s="15">
        <v>52210.0</v>
      </c>
      <c r="J6" s="15">
        <v>85215.0</v>
      </c>
    </row>
    <row r="7">
      <c r="A7" s="4" t="s">
        <v>7</v>
      </c>
      <c r="B7" s="13">
        <f t="shared" si="1"/>
        <v>41934</v>
      </c>
      <c r="C7" s="3">
        <v>87.14</v>
      </c>
      <c r="D7" s="3">
        <v>87.77</v>
      </c>
      <c r="E7" s="3">
        <v>85.34</v>
      </c>
      <c r="F7" s="3">
        <v>85.54</v>
      </c>
      <c r="G7" s="3">
        <v>-1.44</v>
      </c>
      <c r="H7" s="6">
        <v>-0.0166</v>
      </c>
      <c r="I7" s="15">
        <v>45701.0</v>
      </c>
      <c r="J7" s="15">
        <v>92070.0</v>
      </c>
    </row>
    <row r="8">
      <c r="A8" s="4" t="s">
        <v>8</v>
      </c>
      <c r="B8" s="13">
        <f t="shared" si="1"/>
        <v>41935</v>
      </c>
      <c r="C8" s="3">
        <v>85.41</v>
      </c>
      <c r="D8" s="3">
        <v>87.96</v>
      </c>
      <c r="E8" s="3">
        <v>84.97</v>
      </c>
      <c r="F8" s="3">
        <v>87.65</v>
      </c>
      <c r="G8" s="3">
        <v>2.11</v>
      </c>
      <c r="H8" s="3">
        <v>0.024700000000000003</v>
      </c>
      <c r="I8" s="15">
        <v>51544.0</v>
      </c>
      <c r="J8" s="15">
        <v>93179.0</v>
      </c>
    </row>
    <row r="9">
      <c r="A9" s="4" t="s">
        <v>9</v>
      </c>
      <c r="B9" s="13">
        <f t="shared" si="1"/>
        <v>41936</v>
      </c>
      <c r="C9" s="3">
        <v>87.48</v>
      </c>
      <c r="D9" s="3">
        <v>87.54</v>
      </c>
      <c r="E9" s="3">
        <v>86.18</v>
      </c>
      <c r="F9" s="3">
        <v>86.98</v>
      </c>
      <c r="G9" s="3">
        <v>-0.67</v>
      </c>
      <c r="H9" s="6">
        <v>-0.0076</v>
      </c>
      <c r="I9" s="15">
        <v>32379.0</v>
      </c>
      <c r="J9" s="15">
        <v>93687.0</v>
      </c>
    </row>
    <row r="10">
      <c r="A10" s="14">
        <v>41928.0</v>
      </c>
      <c r="B10" s="13">
        <f t="shared" si="1"/>
        <v>41939</v>
      </c>
      <c r="C10" s="3">
        <v>86.96</v>
      </c>
      <c r="D10" s="3">
        <v>87.04</v>
      </c>
      <c r="E10" s="3">
        <v>85.45</v>
      </c>
      <c r="F10" s="3">
        <v>86.73</v>
      </c>
      <c r="G10" s="3">
        <v>-0.25</v>
      </c>
      <c r="H10" s="6">
        <v>-0.0029</v>
      </c>
      <c r="I10" s="15">
        <v>42577.0</v>
      </c>
      <c r="J10" s="15">
        <v>98154.0</v>
      </c>
    </row>
    <row r="11">
      <c r="A11" s="8">
        <v>84.51</v>
      </c>
      <c r="B11" s="13">
        <f t="shared" si="1"/>
        <v>41940</v>
      </c>
      <c r="C11" s="3">
        <v>86.12</v>
      </c>
      <c r="D11" s="3">
        <v>87.28</v>
      </c>
      <c r="E11" s="3">
        <v>86.12</v>
      </c>
      <c r="F11" s="3">
        <v>87.04</v>
      </c>
      <c r="G11" s="3">
        <v>0.31</v>
      </c>
      <c r="H11" s="3">
        <v>0.0036</v>
      </c>
      <c r="I11" s="15">
        <v>41859.0</v>
      </c>
      <c r="J11" s="15">
        <v>103057.0</v>
      </c>
    </row>
    <row r="12">
      <c r="A12" s="8">
        <v>88.86</v>
      </c>
      <c r="B12" s="13">
        <f t="shared" si="1"/>
        <v>41941</v>
      </c>
      <c r="C12" s="3">
        <v>87.15</v>
      </c>
      <c r="D12" s="3">
        <v>88.91</v>
      </c>
      <c r="E12" s="3">
        <v>87.1</v>
      </c>
      <c r="F12" s="3">
        <v>88.13</v>
      </c>
      <c r="G12" s="3">
        <v>1.09</v>
      </c>
      <c r="H12" s="3">
        <v>0.0125</v>
      </c>
      <c r="I12" s="15">
        <v>49112.0</v>
      </c>
      <c r="J12" s="15">
        <v>107971.0</v>
      </c>
    </row>
    <row r="13">
      <c r="A13" s="8">
        <v>83.92</v>
      </c>
      <c r="B13" s="13">
        <f t="shared" si="1"/>
        <v>41942</v>
      </c>
      <c r="C13" s="3">
        <v>87.87</v>
      </c>
      <c r="D13" s="3">
        <v>88.12</v>
      </c>
      <c r="E13" s="3">
        <v>86.75</v>
      </c>
      <c r="F13" s="3">
        <v>87.22</v>
      </c>
      <c r="G13" s="3">
        <v>-0.91</v>
      </c>
      <c r="H13" s="6">
        <v>-0.0103</v>
      </c>
      <c r="I13" s="15">
        <v>31531.0</v>
      </c>
      <c r="J13" s="15">
        <v>111210.0</v>
      </c>
    </row>
    <row r="14">
      <c r="A14" s="8">
        <v>86.76</v>
      </c>
      <c r="B14" s="13">
        <f t="shared" si="1"/>
        <v>41943</v>
      </c>
      <c r="C14" s="3">
        <v>87.01</v>
      </c>
      <c r="D14" s="3">
        <v>87.22</v>
      </c>
      <c r="E14" s="3">
        <v>85.6</v>
      </c>
      <c r="F14" s="3">
        <v>86.87</v>
      </c>
      <c r="G14" s="3">
        <v>-0.35</v>
      </c>
      <c r="H14" s="6">
        <v>-0.004</v>
      </c>
      <c r="I14" s="15">
        <v>44353.0</v>
      </c>
      <c r="J14" s="15">
        <v>113414.0</v>
      </c>
    </row>
    <row r="15">
      <c r="A15" s="9">
        <f>+1.68</f>
        <v>1.68</v>
      </c>
      <c r="B15" s="5">
        <f t="shared" si="1"/>
        <v>41946</v>
      </c>
      <c r="C15" s="3">
        <v>86.91</v>
      </c>
      <c r="D15" s="3">
        <v>87.4</v>
      </c>
      <c r="E15" s="3">
        <v>85.12</v>
      </c>
      <c r="F15" s="3">
        <v>85.86</v>
      </c>
      <c r="G15" s="3">
        <v>-1.01</v>
      </c>
      <c r="H15" s="6">
        <v>-0.0116</v>
      </c>
      <c r="I15" s="15">
        <v>51588.0</v>
      </c>
      <c r="J15" s="15">
        <v>118976.0</v>
      </c>
    </row>
    <row r="16">
      <c r="A16" s="9">
        <f>+1.97%</f>
        <v>0.0197</v>
      </c>
      <c r="B16" s="5">
        <f t="shared" si="1"/>
        <v>41947</v>
      </c>
      <c r="C16" s="3">
        <v>85.29</v>
      </c>
      <c r="D16" s="3">
        <v>85.5</v>
      </c>
      <c r="E16" s="3">
        <v>83.27</v>
      </c>
      <c r="F16" s="3">
        <v>83.94</v>
      </c>
      <c r="G16" s="3">
        <v>-1.92</v>
      </c>
      <c r="H16" s="6">
        <v>-0.0224</v>
      </c>
      <c r="I16" s="15">
        <v>72033.0</v>
      </c>
      <c r="J16" s="15">
        <v>124124.0</v>
      </c>
    </row>
    <row r="17">
      <c r="A17" s="16">
        <v>48921.0</v>
      </c>
      <c r="B17" s="5">
        <f t="shared" si="1"/>
        <v>41948</v>
      </c>
      <c r="C17" s="3">
        <v>83.91</v>
      </c>
      <c r="D17" s="3">
        <v>85.48</v>
      </c>
      <c r="E17" s="3">
        <v>82.77</v>
      </c>
      <c r="F17" s="3">
        <v>84.1</v>
      </c>
      <c r="G17" s="3">
        <v>0.16</v>
      </c>
      <c r="H17" s="3">
        <v>0.0019</v>
      </c>
      <c r="I17" s="15">
        <v>79097.0</v>
      </c>
      <c r="J17" s="15">
        <v>136685.0</v>
      </c>
    </row>
    <row r="18">
      <c r="A18" s="16">
        <v>80218.0</v>
      </c>
      <c r="B18" s="5">
        <f t="shared" si="1"/>
        <v>41949</v>
      </c>
      <c r="C18" s="3">
        <v>84.21</v>
      </c>
      <c r="D18" s="3">
        <v>84.32</v>
      </c>
      <c r="E18" s="3">
        <v>83.23</v>
      </c>
      <c r="F18" s="3">
        <v>84.08</v>
      </c>
      <c r="G18" s="3">
        <v>-0.02</v>
      </c>
      <c r="H18" s="6">
        <v>-2.0E-4</v>
      </c>
      <c r="I18" s="15">
        <v>56578.0</v>
      </c>
      <c r="J18" s="15">
        <v>141177.0</v>
      </c>
    </row>
    <row r="19">
      <c r="A19" s="14">
        <v>41929.0</v>
      </c>
      <c r="B19" s="5">
        <f t="shared" si="1"/>
        <v>41950</v>
      </c>
      <c r="C19" s="3">
        <v>83.89</v>
      </c>
      <c r="D19" s="3">
        <v>84.95</v>
      </c>
      <c r="E19" s="3">
        <v>83.42</v>
      </c>
      <c r="F19" s="3">
        <v>84.56</v>
      </c>
      <c r="G19" s="3">
        <v>0.48</v>
      </c>
      <c r="H19" s="3">
        <v>0.005699999999999999</v>
      </c>
      <c r="I19" s="15">
        <v>59617.0</v>
      </c>
      <c r="J19" s="15">
        <v>149597.0</v>
      </c>
    </row>
    <row r="20">
      <c r="A20" s="8">
        <v>87.4</v>
      </c>
      <c r="B20" s="13">
        <f t="shared" si="1"/>
        <v>41953</v>
      </c>
      <c r="C20" s="3">
        <v>84.44</v>
      </c>
      <c r="D20" s="3">
        <v>86.03</v>
      </c>
      <c r="E20" s="3">
        <v>83.19</v>
      </c>
      <c r="F20" s="3">
        <v>83.57</v>
      </c>
      <c r="G20" s="3">
        <v>-0.99</v>
      </c>
      <c r="H20" s="6">
        <v>-0.0117</v>
      </c>
      <c r="I20" s="15">
        <v>73862.0</v>
      </c>
      <c r="J20" s="15">
        <v>162570.0</v>
      </c>
    </row>
    <row r="21">
      <c r="A21" s="8">
        <v>88.21</v>
      </c>
      <c r="B21" s="13">
        <f t="shared" si="1"/>
        <v>41954</v>
      </c>
      <c r="C21" s="3">
        <v>83.11</v>
      </c>
      <c r="D21" s="3">
        <v>83.65</v>
      </c>
      <c r="E21" s="3">
        <v>81.97</v>
      </c>
      <c r="F21" s="3">
        <v>83.05</v>
      </c>
      <c r="G21" s="3">
        <v>-0.52</v>
      </c>
      <c r="H21" s="6">
        <v>-0.0062</v>
      </c>
      <c r="I21" s="15">
        <v>100632.0</v>
      </c>
      <c r="J21" s="15">
        <v>171640.0</v>
      </c>
    </row>
    <row r="22">
      <c r="A22" s="8">
        <v>86.4</v>
      </c>
      <c r="B22" s="13">
        <f t="shared" si="1"/>
        <v>41955</v>
      </c>
      <c r="C22" s="3">
        <v>82.44</v>
      </c>
      <c r="D22" s="3">
        <v>83.02</v>
      </c>
      <c r="E22" s="3">
        <v>81.17</v>
      </c>
      <c r="F22" s="3">
        <v>81.8</v>
      </c>
      <c r="G22" s="3">
        <v>-1.25</v>
      </c>
      <c r="H22" s="6">
        <v>-0.0151</v>
      </c>
      <c r="I22" s="15">
        <v>83865.0</v>
      </c>
      <c r="J22" s="15">
        <v>184101.0</v>
      </c>
    </row>
    <row r="23">
      <c r="A23" s="8">
        <v>87.11</v>
      </c>
      <c r="B23" s="13">
        <f t="shared" si="1"/>
        <v>41956</v>
      </c>
      <c r="C23" s="3">
        <v>81.42</v>
      </c>
      <c r="D23" s="3">
        <v>81.65</v>
      </c>
      <c r="E23" s="3">
        <v>77.95</v>
      </c>
      <c r="F23" s="3">
        <v>78.13</v>
      </c>
      <c r="G23" s="3">
        <v>-3.67</v>
      </c>
      <c r="H23" s="6">
        <v>-0.0449</v>
      </c>
      <c r="I23" s="15">
        <v>111681.0</v>
      </c>
      <c r="J23" s="15">
        <v>194484.0</v>
      </c>
    </row>
    <row r="24">
      <c r="A24" s="9">
        <f>+0.35</f>
        <v>0.35</v>
      </c>
      <c r="B24" s="13">
        <f t="shared" si="1"/>
        <v>41957</v>
      </c>
      <c r="C24" s="3">
        <v>78.44</v>
      </c>
      <c r="D24" s="3">
        <v>80.38</v>
      </c>
      <c r="E24" s="3">
        <v>77.39</v>
      </c>
      <c r="F24" s="3">
        <v>80.05</v>
      </c>
      <c r="G24" s="3">
        <v>1.92</v>
      </c>
      <c r="H24" s="3">
        <v>0.0246</v>
      </c>
      <c r="I24" s="15">
        <v>109944.0</v>
      </c>
      <c r="J24" s="15">
        <v>188774.0</v>
      </c>
    </row>
    <row r="25">
      <c r="A25" s="9">
        <f>+0.4%</f>
        <v>0.004</v>
      </c>
      <c r="B25" s="13">
        <f t="shared" si="1"/>
        <v>41960</v>
      </c>
      <c r="C25" s="3">
        <v>80.37</v>
      </c>
      <c r="D25" s="3">
        <v>80.37</v>
      </c>
      <c r="E25" s="3">
        <v>78.61</v>
      </c>
      <c r="F25" s="3">
        <v>79.94</v>
      </c>
      <c r="G25" s="3">
        <v>-0.11</v>
      </c>
      <c r="H25" s="6">
        <v>-0.0014</v>
      </c>
      <c r="I25" s="15">
        <v>57761.0</v>
      </c>
      <c r="J25" s="15">
        <v>190207.0</v>
      </c>
    </row>
    <row r="26">
      <c r="A26" s="16">
        <v>30099.0</v>
      </c>
      <c r="B26" s="13">
        <f t="shared" si="1"/>
        <v>41961</v>
      </c>
      <c r="C26" s="3">
        <v>79.59</v>
      </c>
      <c r="D26" s="3">
        <v>80.54</v>
      </c>
      <c r="E26" s="3">
        <v>78.8</v>
      </c>
      <c r="F26" s="3">
        <v>79.07</v>
      </c>
      <c r="G26" s="3">
        <v>-0.87</v>
      </c>
      <c r="H26" s="6">
        <v>-0.0109</v>
      </c>
      <c r="I26" s="15">
        <v>75767.0</v>
      </c>
      <c r="J26" s="15">
        <v>199384.0</v>
      </c>
    </row>
    <row r="27">
      <c r="A27" s="16">
        <v>83962.0</v>
      </c>
      <c r="B27" s="13">
        <f t="shared" si="1"/>
        <v>41962</v>
      </c>
      <c r="C27" s="3">
        <v>78.85</v>
      </c>
      <c r="D27" s="3">
        <v>79.95</v>
      </c>
      <c r="E27" s="3">
        <v>78.5</v>
      </c>
      <c r="F27" s="3">
        <v>78.57</v>
      </c>
      <c r="G27" s="3">
        <v>-0.5</v>
      </c>
      <c r="H27" s="6">
        <v>-0.0063</v>
      </c>
      <c r="I27" s="15">
        <v>132315.0</v>
      </c>
      <c r="J27" s="15">
        <v>210833.0</v>
      </c>
    </row>
    <row r="28">
      <c r="A28" s="14">
        <v>41932.0</v>
      </c>
      <c r="B28" s="13">
        <f t="shared" si="1"/>
        <v>41963</v>
      </c>
      <c r="C28" s="3">
        <v>78.34</v>
      </c>
      <c r="D28" s="3">
        <v>80.36</v>
      </c>
      <c r="E28" s="3">
        <v>77.99</v>
      </c>
      <c r="F28" s="3">
        <v>79.74</v>
      </c>
      <c r="G28" s="3">
        <v>1.17</v>
      </c>
      <c r="H28" s="3">
        <v>0.0149</v>
      </c>
      <c r="I28" s="15">
        <v>95984.0</v>
      </c>
      <c r="J28" s="15">
        <v>212780.0</v>
      </c>
    </row>
    <row r="29">
      <c r="A29" s="8">
        <v>87.42</v>
      </c>
      <c r="B29" s="13">
        <f t="shared" si="1"/>
        <v>41964</v>
      </c>
      <c r="C29" s="3">
        <v>80.45</v>
      </c>
      <c r="D29" s="3">
        <v>82.04</v>
      </c>
      <c r="E29" s="3">
        <v>79.51</v>
      </c>
      <c r="F29" s="3">
        <v>80.85</v>
      </c>
      <c r="G29" s="3">
        <v>1.11</v>
      </c>
      <c r="H29" s="3">
        <v>0.0139</v>
      </c>
      <c r="I29" s="15">
        <v>115535.0</v>
      </c>
      <c r="J29" s="15">
        <v>215586.0</v>
      </c>
    </row>
    <row r="30">
      <c r="A30" s="8">
        <v>87.58</v>
      </c>
      <c r="B30" s="13">
        <f t="shared" si="1"/>
        <v>41967</v>
      </c>
      <c r="C30" s="3">
        <v>80.9</v>
      </c>
      <c r="D30" s="3">
        <v>81.33</v>
      </c>
      <c r="E30" s="3">
        <v>79.88</v>
      </c>
      <c r="F30" s="3">
        <v>80.15</v>
      </c>
      <c r="G30" s="3">
        <v>-0.7</v>
      </c>
      <c r="H30" s="6">
        <v>-0.0087</v>
      </c>
      <c r="I30" s="15">
        <v>67990.0</v>
      </c>
      <c r="J30" s="15">
        <v>219578.0</v>
      </c>
    </row>
    <row r="31">
      <c r="A31" s="8">
        <v>85.46</v>
      </c>
      <c r="B31" s="13">
        <f t="shared" si="1"/>
        <v>41968</v>
      </c>
      <c r="C31" s="3">
        <v>79.73</v>
      </c>
      <c r="D31" s="3">
        <v>80.86</v>
      </c>
      <c r="E31" s="3">
        <v>78.48</v>
      </c>
      <c r="F31" s="3">
        <v>78.76</v>
      </c>
      <c r="G31" s="3">
        <v>-1.39</v>
      </c>
      <c r="H31" s="6">
        <v>-0.0173</v>
      </c>
      <c r="I31" s="15">
        <v>124186.0</v>
      </c>
      <c r="J31" s="15">
        <v>228550.0</v>
      </c>
    </row>
    <row r="32">
      <c r="A32" s="8">
        <v>86.33</v>
      </c>
      <c r="B32" s="13">
        <f t="shared" si="1"/>
        <v>41969</v>
      </c>
      <c r="C32" s="3">
        <v>78.6</v>
      </c>
      <c r="D32" s="3">
        <v>79.27</v>
      </c>
      <c r="E32" s="3">
        <v>77.76</v>
      </c>
      <c r="F32" s="3">
        <v>78.18</v>
      </c>
      <c r="G32" s="3">
        <v>-0.58</v>
      </c>
      <c r="H32" s="6">
        <v>-0.0074</v>
      </c>
      <c r="I32" s="15">
        <v>81020.0</v>
      </c>
      <c r="J32" s="15">
        <v>227967.0</v>
      </c>
    </row>
    <row r="33">
      <c r="A33" s="11">
        <v>-0.78</v>
      </c>
      <c r="B33" s="13">
        <f t="shared" si="1"/>
        <v>41970</v>
      </c>
      <c r="C33" s="3">
        <v>77.77</v>
      </c>
      <c r="D33" s="3">
        <v>77.89</v>
      </c>
      <c r="E33" s="3">
        <v>71.71</v>
      </c>
      <c r="F33" s="3">
        <v>72.99</v>
      </c>
      <c r="G33" s="3">
        <v>-5.19</v>
      </c>
      <c r="H33" s="6">
        <v>-0.0664</v>
      </c>
      <c r="I33" s="15">
        <v>96023.0</v>
      </c>
      <c r="J33" s="15">
        <v>224531.0</v>
      </c>
    </row>
    <row r="34">
      <c r="A34" s="12">
        <v>-0.009</v>
      </c>
      <c r="B34" s="13">
        <f t="shared" si="1"/>
        <v>41971</v>
      </c>
      <c r="C34" s="3">
        <v>73.27</v>
      </c>
      <c r="D34" s="3">
        <v>73.86</v>
      </c>
      <c r="E34" s="3">
        <v>70.21</v>
      </c>
      <c r="F34" s="3">
        <v>70.58</v>
      </c>
      <c r="G34" s="3">
        <v>-2.41</v>
      </c>
      <c r="H34" s="6">
        <v>-0.033</v>
      </c>
      <c r="I34" s="15">
        <v>113007.0</v>
      </c>
      <c r="J34" s="15">
        <v>227697.0</v>
      </c>
    </row>
    <row r="35">
      <c r="A35" s="17">
        <v>36223.0</v>
      </c>
      <c r="B35" s="5">
        <f t="shared" si="1"/>
        <v>41974</v>
      </c>
      <c r="C35" s="3">
        <v>70.68</v>
      </c>
      <c r="D35" s="3">
        <v>73.4</v>
      </c>
      <c r="E35" s="3">
        <v>67.93</v>
      </c>
      <c r="F35" s="3">
        <v>72.94</v>
      </c>
      <c r="G35" s="3">
        <v>2.36</v>
      </c>
      <c r="H35" s="3">
        <v>0.0334</v>
      </c>
      <c r="I35" s="15">
        <v>172821.0</v>
      </c>
      <c r="J35" s="15">
        <v>253059.0</v>
      </c>
    </row>
    <row r="36">
      <c r="A36" s="17">
        <v>86433.0</v>
      </c>
      <c r="B36" s="5">
        <f t="shared" si="1"/>
        <v>41975</v>
      </c>
      <c r="C36" s="3">
        <v>73.01</v>
      </c>
      <c r="D36" s="3">
        <v>73.4</v>
      </c>
      <c r="E36" s="3">
        <v>70.79</v>
      </c>
      <c r="F36" s="3">
        <v>70.93</v>
      </c>
      <c r="G36" s="3">
        <v>-2.01</v>
      </c>
      <c r="H36" s="6">
        <v>-0.0276</v>
      </c>
      <c r="I36" s="15">
        <v>115329.0</v>
      </c>
      <c r="J36" s="15">
        <v>261869.0</v>
      </c>
    </row>
    <row r="37">
      <c r="A37" s="14">
        <v>41933.0</v>
      </c>
      <c r="B37" s="5">
        <f t="shared" si="1"/>
        <v>41976</v>
      </c>
      <c r="C37" s="3">
        <v>71.43</v>
      </c>
      <c r="D37" s="3">
        <v>71.91</v>
      </c>
      <c r="E37" s="3">
        <v>69.99</v>
      </c>
      <c r="F37" s="3">
        <v>70.41</v>
      </c>
      <c r="G37" s="3">
        <v>-0.52</v>
      </c>
      <c r="H37" s="6">
        <v>-0.0073</v>
      </c>
      <c r="I37" s="15">
        <v>150041.0</v>
      </c>
      <c r="J37" s="15">
        <v>271365.0</v>
      </c>
    </row>
    <row r="38">
      <c r="A38" s="8">
        <v>86.17</v>
      </c>
      <c r="B38" s="5">
        <f t="shared" si="1"/>
        <v>41977</v>
      </c>
      <c r="C38" s="3">
        <v>70.61</v>
      </c>
      <c r="D38" s="3">
        <v>71.11</v>
      </c>
      <c r="E38" s="3">
        <v>69.31</v>
      </c>
      <c r="F38" s="3">
        <v>70.08</v>
      </c>
      <c r="G38" s="3">
        <v>-0.33</v>
      </c>
      <c r="H38" s="6">
        <v>-0.0047</v>
      </c>
      <c r="I38" s="15">
        <v>117394.0</v>
      </c>
      <c r="J38" s="15">
        <v>274357.0</v>
      </c>
    </row>
    <row r="39">
      <c r="A39" s="8">
        <v>87.23</v>
      </c>
      <c r="B39" s="5">
        <f t="shared" si="1"/>
        <v>41978</v>
      </c>
      <c r="C39" s="3">
        <v>69.75</v>
      </c>
      <c r="D39" s="3">
        <v>70.22</v>
      </c>
      <c r="E39" s="3">
        <v>68.54</v>
      </c>
      <c r="F39" s="3">
        <v>69.49</v>
      </c>
      <c r="G39" s="3">
        <v>-0.59</v>
      </c>
      <c r="H39" s="6">
        <v>-0.0084</v>
      </c>
      <c r="I39" s="15">
        <v>140997.0</v>
      </c>
      <c r="J39" s="15">
        <v>275087.0</v>
      </c>
    </row>
    <row r="40">
      <c r="A40" s="8">
        <v>86.13</v>
      </c>
      <c r="B40" s="5">
        <f t="shared" si="1"/>
        <v>41981</v>
      </c>
      <c r="C40" s="3">
        <v>69.09</v>
      </c>
      <c r="D40" s="3">
        <v>69.19</v>
      </c>
      <c r="E40" s="3">
        <v>66.4</v>
      </c>
      <c r="F40" s="3">
        <v>66.64</v>
      </c>
      <c r="G40" s="3">
        <v>-2.85</v>
      </c>
      <c r="H40" s="6">
        <v>-0.041</v>
      </c>
      <c r="I40" s="15">
        <v>137142.0</v>
      </c>
      <c r="J40" s="15">
        <v>273334.0</v>
      </c>
    </row>
    <row r="41">
      <c r="A41" s="8">
        <v>86.98</v>
      </c>
      <c r="B41" s="5">
        <f t="shared" si="1"/>
        <v>41982</v>
      </c>
      <c r="C41" s="3">
        <v>66.44</v>
      </c>
      <c r="D41" s="3">
        <v>67.41</v>
      </c>
      <c r="E41" s="3">
        <v>65.73</v>
      </c>
      <c r="F41" s="3">
        <v>67.22</v>
      </c>
      <c r="G41" s="3">
        <v>0.58</v>
      </c>
      <c r="H41" s="3">
        <v>0.0087</v>
      </c>
      <c r="I41" s="15">
        <v>155821.0</v>
      </c>
      <c r="J41" s="15">
        <v>278268.0</v>
      </c>
    </row>
    <row r="42">
      <c r="A42" s="9">
        <f>+0.65</f>
        <v>0.65</v>
      </c>
      <c r="B42" s="13">
        <f t="shared" si="1"/>
        <v>41983</v>
      </c>
      <c r="C42" s="3">
        <v>66.54</v>
      </c>
      <c r="D42" s="3">
        <v>66.74</v>
      </c>
      <c r="E42" s="3">
        <v>63.83</v>
      </c>
      <c r="F42" s="3">
        <v>64.56</v>
      </c>
      <c r="G42" s="3">
        <v>-2.66</v>
      </c>
      <c r="H42" s="6">
        <v>-0.0396</v>
      </c>
      <c r="I42" s="15">
        <v>200468.0</v>
      </c>
      <c r="J42" s="15">
        <v>276444.0</v>
      </c>
    </row>
    <row r="43">
      <c r="A43" s="9">
        <f>+0.75%</f>
        <v>0.0075</v>
      </c>
      <c r="B43" s="13">
        <f t="shared" si="1"/>
        <v>41984</v>
      </c>
      <c r="C43" s="3">
        <v>64.95</v>
      </c>
      <c r="D43" s="3">
        <v>65.37</v>
      </c>
      <c r="E43" s="3">
        <v>63.38</v>
      </c>
      <c r="F43" s="3">
        <v>63.99</v>
      </c>
      <c r="G43" s="3">
        <v>-0.57</v>
      </c>
      <c r="H43" s="6">
        <v>-0.0088</v>
      </c>
      <c r="I43" s="15">
        <v>183542.0</v>
      </c>
      <c r="J43" s="15">
        <v>284206.0</v>
      </c>
    </row>
    <row r="44">
      <c r="A44" s="16">
        <v>52210.0</v>
      </c>
      <c r="B44" s="13">
        <f t="shared" si="1"/>
        <v>41985</v>
      </c>
      <c r="C44" s="3">
        <v>63.38</v>
      </c>
      <c r="D44" s="3">
        <v>63.94</v>
      </c>
      <c r="E44" s="3">
        <v>61.67</v>
      </c>
      <c r="F44" s="3">
        <v>62.15</v>
      </c>
      <c r="G44" s="3">
        <v>-1.84</v>
      </c>
      <c r="H44" s="6">
        <v>-0.0288</v>
      </c>
      <c r="I44" s="15">
        <v>216699.0</v>
      </c>
      <c r="J44" s="15">
        <v>291490.0</v>
      </c>
    </row>
    <row r="45">
      <c r="A45" s="16">
        <v>85215.0</v>
      </c>
      <c r="B45" s="13">
        <f t="shared" si="1"/>
        <v>41988</v>
      </c>
      <c r="C45" s="3">
        <v>61.84</v>
      </c>
      <c r="D45" s="3">
        <v>63.48</v>
      </c>
      <c r="E45" s="3">
        <v>60.4</v>
      </c>
      <c r="F45" s="3">
        <v>61.21</v>
      </c>
      <c r="G45" s="3">
        <v>-0.94</v>
      </c>
      <c r="H45" s="6">
        <v>-0.0151</v>
      </c>
      <c r="I45" s="15">
        <v>258141.0</v>
      </c>
      <c r="J45" s="15">
        <v>302121.0</v>
      </c>
    </row>
    <row r="46">
      <c r="A46" s="14">
        <v>41934.0</v>
      </c>
      <c r="B46" s="13">
        <f t="shared" si="1"/>
        <v>41989</v>
      </c>
      <c r="C46" s="3">
        <v>60.87</v>
      </c>
      <c r="D46" s="3">
        <v>61.25</v>
      </c>
      <c r="E46" s="3">
        <v>58.5</v>
      </c>
      <c r="F46" s="3">
        <v>60.01</v>
      </c>
      <c r="G46" s="3">
        <v>-1.2</v>
      </c>
      <c r="H46" s="6">
        <v>-0.0196</v>
      </c>
      <c r="I46" s="15">
        <v>351493.0</v>
      </c>
      <c r="J46" s="15">
        <v>313704.0</v>
      </c>
    </row>
    <row r="47">
      <c r="A47" s="8">
        <v>87.14</v>
      </c>
      <c r="B47" s="13">
        <f t="shared" si="1"/>
        <v>41990</v>
      </c>
      <c r="C47" s="3">
        <v>59.9</v>
      </c>
      <c r="D47" s="3">
        <v>63.4</v>
      </c>
      <c r="E47" s="3">
        <v>58.71</v>
      </c>
      <c r="F47" s="3">
        <v>61.18</v>
      </c>
      <c r="G47" s="3">
        <v>1.17</v>
      </c>
      <c r="H47" s="3">
        <v>0.0195</v>
      </c>
      <c r="I47" s="15">
        <v>304053.0</v>
      </c>
      <c r="J47" s="15">
        <v>308227.0</v>
      </c>
    </row>
    <row r="48">
      <c r="A48" s="8">
        <v>87.77</v>
      </c>
      <c r="B48" s="13">
        <f t="shared" si="1"/>
        <v>41991</v>
      </c>
      <c r="C48" s="3">
        <v>60.94</v>
      </c>
      <c r="D48" s="3">
        <v>63.7</v>
      </c>
      <c r="E48" s="3">
        <v>59.17</v>
      </c>
      <c r="F48" s="3">
        <v>59.27</v>
      </c>
      <c r="G48" s="3">
        <v>-1.91</v>
      </c>
      <c r="H48" s="6">
        <v>-0.0312</v>
      </c>
      <c r="I48" s="15">
        <v>294885.0</v>
      </c>
      <c r="J48" s="15">
        <v>301444.0</v>
      </c>
    </row>
    <row r="49">
      <c r="A49" s="8">
        <v>85.34</v>
      </c>
      <c r="B49" s="13">
        <f t="shared" si="1"/>
        <v>41992</v>
      </c>
      <c r="C49" s="3">
        <v>59.85</v>
      </c>
      <c r="D49" s="3">
        <v>62.66</v>
      </c>
      <c r="E49" s="3">
        <v>59.05</v>
      </c>
      <c r="F49" s="3">
        <v>61.38</v>
      </c>
      <c r="G49" s="3">
        <v>2.11</v>
      </c>
      <c r="H49" s="3">
        <v>0.0356</v>
      </c>
      <c r="I49" s="15">
        <v>222067.0</v>
      </c>
      <c r="J49" s="15">
        <v>296085.0</v>
      </c>
    </row>
    <row r="50">
      <c r="A50" s="8">
        <v>85.54</v>
      </c>
      <c r="B50" s="13">
        <f t="shared" si="1"/>
        <v>41995</v>
      </c>
      <c r="C50" s="3">
        <v>61.99</v>
      </c>
      <c r="D50" s="3">
        <v>62.97</v>
      </c>
      <c r="E50" s="3">
        <v>59.84</v>
      </c>
      <c r="F50" s="3">
        <v>60.11</v>
      </c>
      <c r="G50" s="3">
        <v>-1.27</v>
      </c>
      <c r="H50" s="6">
        <v>-0.0207</v>
      </c>
      <c r="I50" s="15">
        <v>195794.0</v>
      </c>
      <c r="J50" s="15">
        <v>292507.0</v>
      </c>
    </row>
    <row r="51">
      <c r="A51" s="11">
        <v>-1.44</v>
      </c>
      <c r="B51" s="13">
        <f t="shared" si="1"/>
        <v>41996</v>
      </c>
      <c r="C51" s="3">
        <v>60.24</v>
      </c>
      <c r="D51" s="3">
        <v>62.14</v>
      </c>
      <c r="E51" s="3">
        <v>59.84</v>
      </c>
      <c r="F51" s="3">
        <v>61.69</v>
      </c>
      <c r="G51" s="3">
        <v>1.58</v>
      </c>
      <c r="H51" s="3">
        <v>0.0263</v>
      </c>
      <c r="I51" s="15">
        <v>159862.0</v>
      </c>
      <c r="J51" s="15">
        <v>285118.0</v>
      </c>
    </row>
    <row r="52">
      <c r="A52" s="12">
        <v>-0.0166</v>
      </c>
      <c r="B52" s="13">
        <f t="shared" si="1"/>
        <v>41997</v>
      </c>
      <c r="C52" s="3">
        <v>61.63</v>
      </c>
      <c r="D52" s="3">
        <v>61.71</v>
      </c>
      <c r="E52" s="3">
        <v>59.37</v>
      </c>
      <c r="F52" s="3">
        <v>60.24</v>
      </c>
      <c r="G52" s="3">
        <v>-1.45</v>
      </c>
      <c r="H52" s="6">
        <v>-0.0235</v>
      </c>
      <c r="I52" s="15">
        <v>108671.0</v>
      </c>
      <c r="J52" s="15">
        <v>287653.0</v>
      </c>
    </row>
    <row r="53">
      <c r="A53" s="17">
        <v>45701.0</v>
      </c>
      <c r="B53" s="13">
        <f t="shared" si="1"/>
        <v>41999</v>
      </c>
      <c r="C53" s="3">
        <v>60.19</v>
      </c>
      <c r="D53" s="3">
        <v>60.97</v>
      </c>
      <c r="E53" s="3">
        <v>59.21</v>
      </c>
      <c r="F53" s="3">
        <v>59.45</v>
      </c>
      <c r="G53" s="3">
        <v>-0.79</v>
      </c>
      <c r="H53" s="6">
        <v>-0.0131</v>
      </c>
      <c r="I53" s="15">
        <v>48782.0</v>
      </c>
      <c r="J53" s="15">
        <v>279033.0</v>
      </c>
    </row>
    <row r="54">
      <c r="A54" s="17">
        <v>92070.0</v>
      </c>
      <c r="B54" s="13">
        <f t="shared" si="1"/>
        <v>42002</v>
      </c>
      <c r="C54" s="3">
        <v>59.65</v>
      </c>
      <c r="D54" s="3">
        <v>60.43</v>
      </c>
      <c r="E54" s="3">
        <v>57.37</v>
      </c>
      <c r="F54" s="3">
        <v>57.88</v>
      </c>
      <c r="G54" s="3">
        <v>-1.57</v>
      </c>
      <c r="H54" s="6">
        <v>-0.0264</v>
      </c>
      <c r="I54" s="15">
        <v>155113.0</v>
      </c>
      <c r="J54" s="15">
        <v>272762.0</v>
      </c>
    </row>
    <row r="55">
      <c r="A55" s="14">
        <v>41935.0</v>
      </c>
      <c r="B55" s="13">
        <f t="shared" si="1"/>
        <v>42003</v>
      </c>
      <c r="C55" s="3">
        <v>57.93</v>
      </c>
      <c r="D55" s="3">
        <v>58.39</v>
      </c>
      <c r="E55" s="3">
        <v>56.74</v>
      </c>
      <c r="F55" s="3">
        <v>57.9</v>
      </c>
      <c r="G55" s="3">
        <v>0.02</v>
      </c>
      <c r="H55" s="3">
        <v>3.0E-4</v>
      </c>
      <c r="I55" s="15">
        <v>154096.0</v>
      </c>
      <c r="J55" s="15">
        <v>269259.0</v>
      </c>
    </row>
    <row r="56">
      <c r="A56" s="8">
        <v>85.41</v>
      </c>
      <c r="B56" s="13">
        <f t="shared" si="1"/>
        <v>42004</v>
      </c>
      <c r="C56" s="3">
        <v>57.35</v>
      </c>
      <c r="D56" s="3">
        <v>57.68</v>
      </c>
      <c r="E56" s="3">
        <v>55.81</v>
      </c>
      <c r="F56" s="3">
        <v>57.33</v>
      </c>
      <c r="G56" s="3">
        <v>-0.57</v>
      </c>
      <c r="H56" s="6">
        <v>-0.0098</v>
      </c>
      <c r="I56" s="15">
        <v>148140.0</v>
      </c>
      <c r="J56" s="15">
        <v>265279.0</v>
      </c>
    </row>
    <row r="57">
      <c r="A57" s="8">
        <v>87.96</v>
      </c>
      <c r="B57" s="5">
        <f t="shared" si="1"/>
        <v>42006</v>
      </c>
      <c r="C57" s="3">
        <v>58.02</v>
      </c>
      <c r="D57" s="3">
        <v>58.54</v>
      </c>
      <c r="E57" s="3">
        <v>55.48</v>
      </c>
      <c r="F57" s="3">
        <v>56.42</v>
      </c>
      <c r="G57" s="3">
        <v>-0.91</v>
      </c>
      <c r="H57" s="6">
        <v>-0.0159</v>
      </c>
      <c r="I57" s="15">
        <v>177976.0</v>
      </c>
      <c r="J57" s="15">
        <v>255817.0</v>
      </c>
    </row>
    <row r="58">
      <c r="A58" s="8">
        <v>84.97</v>
      </c>
      <c r="B58" s="5">
        <f t="shared" si="1"/>
        <v>42009</v>
      </c>
      <c r="C58" s="3">
        <v>56.25</v>
      </c>
      <c r="D58" s="3">
        <v>56.3</v>
      </c>
      <c r="E58" s="3">
        <v>52.66</v>
      </c>
      <c r="F58" s="3">
        <v>53.11</v>
      </c>
      <c r="G58" s="3">
        <v>-3.31</v>
      </c>
      <c r="H58" s="6">
        <v>-0.0587</v>
      </c>
      <c r="I58" s="15">
        <v>289889.0</v>
      </c>
      <c r="J58" s="15">
        <v>226228.0</v>
      </c>
    </row>
    <row r="59">
      <c r="A59" s="8">
        <v>87.65</v>
      </c>
      <c r="B59" s="5">
        <f t="shared" si="1"/>
        <v>42010</v>
      </c>
      <c r="C59" s="3">
        <v>53.2</v>
      </c>
      <c r="D59" s="3">
        <v>53.6</v>
      </c>
      <c r="E59" s="3">
        <v>50.52</v>
      </c>
      <c r="F59" s="3">
        <v>51.1</v>
      </c>
      <c r="G59" s="3">
        <v>-2.01</v>
      </c>
      <c r="H59" s="6">
        <v>-0.0378</v>
      </c>
      <c r="I59" s="15">
        <v>338881.0</v>
      </c>
      <c r="J59" s="15">
        <v>208617.0</v>
      </c>
    </row>
    <row r="60">
      <c r="A60" s="9">
        <f>+2.11</f>
        <v>2.11</v>
      </c>
      <c r="B60" s="5">
        <f t="shared" si="1"/>
        <v>42011</v>
      </c>
      <c r="C60" s="3">
        <v>51.15</v>
      </c>
      <c r="D60" s="3">
        <v>51.84</v>
      </c>
      <c r="E60" s="3">
        <v>49.66</v>
      </c>
      <c r="F60" s="3">
        <v>51.15</v>
      </c>
      <c r="G60" s="3">
        <v>0.05</v>
      </c>
      <c r="H60" s="3">
        <v>0.001</v>
      </c>
      <c r="I60" s="15">
        <v>318275.0</v>
      </c>
      <c r="J60" s="15">
        <v>180434.0</v>
      </c>
    </row>
    <row r="61">
      <c r="A61" s="9">
        <f>+2.47%</f>
        <v>0.0247</v>
      </c>
      <c r="B61" s="5">
        <f t="shared" si="1"/>
        <v>42012</v>
      </c>
      <c r="C61" s="3">
        <v>51.06</v>
      </c>
      <c r="D61" s="3">
        <v>51.91</v>
      </c>
      <c r="E61" s="3">
        <v>49.81</v>
      </c>
      <c r="F61" s="3">
        <v>50.96</v>
      </c>
      <c r="G61" s="3">
        <v>-0.19</v>
      </c>
      <c r="H61" s="6">
        <v>-0.0037</v>
      </c>
      <c r="I61" s="15">
        <v>243424.0</v>
      </c>
      <c r="J61" s="15">
        <v>170617.0</v>
      </c>
    </row>
    <row r="62">
      <c r="A62" s="16">
        <v>51544.0</v>
      </c>
      <c r="B62" s="5">
        <f t="shared" si="1"/>
        <v>42013</v>
      </c>
      <c r="C62" s="3">
        <v>51.25</v>
      </c>
      <c r="D62" s="3">
        <v>51.44</v>
      </c>
      <c r="E62" s="3">
        <v>48.9</v>
      </c>
      <c r="F62" s="3">
        <v>50.11</v>
      </c>
      <c r="G62" s="3">
        <v>-0.85</v>
      </c>
      <c r="H62" s="6">
        <v>-0.0167</v>
      </c>
      <c r="I62" s="15">
        <v>285716.0</v>
      </c>
      <c r="J62" s="15">
        <v>138771.0</v>
      </c>
    </row>
    <row r="63">
      <c r="A63" s="16">
        <v>93179.0</v>
      </c>
      <c r="B63" s="5">
        <f t="shared" si="1"/>
        <v>42016</v>
      </c>
      <c r="C63" s="3">
        <v>49.93</v>
      </c>
      <c r="D63" s="3">
        <v>49.98</v>
      </c>
      <c r="E63" s="3">
        <v>47.16</v>
      </c>
      <c r="F63" s="3">
        <v>47.43</v>
      </c>
      <c r="G63" s="3">
        <v>-2.68</v>
      </c>
      <c r="H63" s="6">
        <v>-0.0535</v>
      </c>
      <c r="I63" s="15">
        <v>223924.0</v>
      </c>
      <c r="J63" s="15">
        <v>94571.0</v>
      </c>
    </row>
    <row r="64">
      <c r="A64" s="14">
        <v>41936.0</v>
      </c>
      <c r="B64" s="5">
        <f t="shared" si="1"/>
        <v>42017</v>
      </c>
      <c r="C64" s="3">
        <v>47.06</v>
      </c>
      <c r="D64" s="3">
        <v>47.29</v>
      </c>
      <c r="E64" s="3">
        <v>45.19</v>
      </c>
      <c r="F64" s="3">
        <v>46.59</v>
      </c>
      <c r="G64" s="3">
        <v>-0.84</v>
      </c>
      <c r="H64" s="6">
        <v>-0.0177</v>
      </c>
      <c r="I64" s="15">
        <v>208057.0</v>
      </c>
      <c r="J64" s="15">
        <v>64966.0</v>
      </c>
    </row>
    <row r="65">
      <c r="A65" s="8">
        <v>87.48</v>
      </c>
      <c r="B65" s="5">
        <f t="shared" si="1"/>
        <v>42018</v>
      </c>
      <c r="C65" s="3">
        <v>46.84</v>
      </c>
      <c r="D65" s="3">
        <v>49.21</v>
      </c>
      <c r="E65" s="3">
        <v>45.59</v>
      </c>
      <c r="F65" s="3">
        <v>48.69</v>
      </c>
      <c r="G65" s="3">
        <v>2.1</v>
      </c>
      <c r="H65" s="3">
        <v>0.0451</v>
      </c>
      <c r="I65" s="15">
        <v>122335.0</v>
      </c>
      <c r="J65" s="15">
        <v>35753.0</v>
      </c>
    </row>
    <row r="66">
      <c r="A66" s="8">
        <v>87.54</v>
      </c>
      <c r="B66" s="5">
        <f t="shared" si="1"/>
        <v>42019</v>
      </c>
      <c r="C66" s="3">
        <v>48.68</v>
      </c>
      <c r="D66" s="3">
        <v>50.62</v>
      </c>
      <c r="E66" s="3">
        <v>47.0</v>
      </c>
      <c r="F66" s="3">
        <v>47.67</v>
      </c>
      <c r="G66" s="3">
        <v>-1.02</v>
      </c>
      <c r="H66" s="6">
        <v>-0.0209</v>
      </c>
      <c r="I66" s="15">
        <v>17933.0</v>
      </c>
      <c r="J66" s="3">
        <v>0.0</v>
      </c>
    </row>
    <row r="67">
      <c r="A67" s="8">
        <v>86.18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86.98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-0.67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-0.0076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32379.0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93687.0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4">
        <v>41939.0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86.96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87.04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85.45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86.73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-0.25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-0.0029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42577.0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98154.0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41940.0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86.12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87.28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86.12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87.04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+0.31</f>
        <v>0.31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+0.36%</f>
        <v>0.0036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41859.0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103057.0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4">
        <v>41941.0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87.15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88.91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87.1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88.13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+1.09</f>
        <v>1.09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+1.25%</f>
        <v>0.0125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49112.0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107971.0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41942.0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87.87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88.12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86.75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87.22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-0.91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-0.0103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31531.0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111210.0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14">
        <v>41943.0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87.01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87.22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85.6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86.87</v>
      </c>
      <c r="B113" s="3" t="str">
        <f t="shared" si="1"/>
        <v/>
      </c>
    </row>
    <row r="114">
      <c r="A114" s="11">
        <v>-0.35</v>
      </c>
      <c r="B114" s="3" t="str">
        <f t="shared" si="1"/>
        <v>#REF!</v>
      </c>
    </row>
    <row r="115">
      <c r="A115" s="12">
        <v>-0.004</v>
      </c>
      <c r="B115" s="3" t="str">
        <f t="shared" si="1"/>
        <v>#REF!</v>
      </c>
    </row>
    <row r="116">
      <c r="A116" s="17">
        <v>44353.0</v>
      </c>
      <c r="B116" s="3" t="str">
        <f t="shared" si="1"/>
        <v>#REF!</v>
      </c>
    </row>
    <row r="117">
      <c r="A117" s="17">
        <v>113414.0</v>
      </c>
      <c r="B117" s="3" t="str">
        <f t="shared" si="1"/>
        <v>#REF!</v>
      </c>
    </row>
    <row r="118">
      <c r="A118" s="7">
        <v>41946.0</v>
      </c>
      <c r="B118" s="3" t="str">
        <f t="shared" si="1"/>
        <v>#REF!</v>
      </c>
    </row>
    <row r="119">
      <c r="A119" s="8">
        <v>86.91</v>
      </c>
      <c r="B119" s="3" t="str">
        <f t="shared" si="1"/>
        <v>#REF!</v>
      </c>
    </row>
    <row r="120">
      <c r="A120" s="8">
        <v>87.4</v>
      </c>
      <c r="B120" s="3" t="str">
        <f t="shared" si="1"/>
        <v>#REF!</v>
      </c>
    </row>
    <row r="121">
      <c r="A121" s="8">
        <v>85.12</v>
      </c>
      <c r="B121" s="3" t="str">
        <f t="shared" si="1"/>
        <v>#REF!</v>
      </c>
    </row>
    <row r="122">
      <c r="A122" s="8">
        <v>85.86</v>
      </c>
      <c r="B122" s="3" t="str">
        <f t="shared" si="1"/>
        <v>#REF!</v>
      </c>
    </row>
    <row r="123">
      <c r="A123" s="11">
        <v>-1.01</v>
      </c>
      <c r="B123" s="3" t="str">
        <f t="shared" si="1"/>
        <v>#REF!</v>
      </c>
    </row>
    <row r="124">
      <c r="A124" s="12">
        <v>-0.0116</v>
      </c>
      <c r="B124" s="3" t="str">
        <f t="shared" si="1"/>
        <v>#REF!</v>
      </c>
    </row>
    <row r="125">
      <c r="A125" s="17">
        <v>51588.0</v>
      </c>
      <c r="B125" s="3" t="str">
        <f t="shared" si="1"/>
        <v>#REF!</v>
      </c>
    </row>
    <row r="126">
      <c r="A126" s="17">
        <v>118976.0</v>
      </c>
      <c r="B126" s="3" t="str">
        <f t="shared" si="1"/>
        <v>#REF!</v>
      </c>
    </row>
    <row r="127">
      <c r="A127" s="7">
        <v>41947.0</v>
      </c>
      <c r="B127" s="3" t="str">
        <f t="shared" si="1"/>
        <v>#REF!</v>
      </c>
    </row>
    <row r="128">
      <c r="A128" s="8">
        <v>85.29</v>
      </c>
      <c r="B128" s="3" t="str">
        <f t="shared" si="1"/>
        <v>#REF!</v>
      </c>
    </row>
    <row r="129">
      <c r="A129" s="8">
        <v>85.5</v>
      </c>
      <c r="B129" s="3" t="str">
        <f t="shared" si="1"/>
        <v>#REF!</v>
      </c>
    </row>
    <row r="130">
      <c r="A130" s="8">
        <v>83.27</v>
      </c>
      <c r="B130" s="3" t="str">
        <f t="shared" si="1"/>
        <v>#REF!</v>
      </c>
    </row>
    <row r="131">
      <c r="A131" s="8">
        <v>83.94</v>
      </c>
      <c r="B131" s="3" t="str">
        <f t="shared" si="1"/>
        <v>#REF!</v>
      </c>
    </row>
    <row r="132">
      <c r="A132" s="11">
        <v>-1.92</v>
      </c>
      <c r="B132" s="3" t="str">
        <f t="shared" si="1"/>
        <v>#REF!</v>
      </c>
    </row>
    <row r="133">
      <c r="A133" s="12">
        <v>-0.0224</v>
      </c>
      <c r="B133" s="3" t="str">
        <f t="shared" si="1"/>
        <v>#REF!</v>
      </c>
    </row>
    <row r="134">
      <c r="A134" s="17">
        <v>72033.0</v>
      </c>
      <c r="B134" s="3" t="str">
        <f t="shared" si="1"/>
        <v>#REF!</v>
      </c>
    </row>
    <row r="135">
      <c r="A135" s="17">
        <v>124124.0</v>
      </c>
      <c r="B135" s="3" t="str">
        <f t="shared" si="1"/>
        <v>#REF!</v>
      </c>
    </row>
    <row r="136">
      <c r="A136" s="7">
        <v>41948.0</v>
      </c>
      <c r="B136" s="3" t="str">
        <f t="shared" si="1"/>
        <v>#REF!</v>
      </c>
    </row>
    <row r="137">
      <c r="A137" s="8">
        <v>83.91</v>
      </c>
      <c r="B137" s="3" t="str">
        <f t="shared" si="1"/>
        <v>#REF!</v>
      </c>
    </row>
    <row r="138">
      <c r="A138" s="8">
        <v>85.48</v>
      </c>
      <c r="B138" s="3" t="str">
        <f t="shared" si="1"/>
        <v>#REF!</v>
      </c>
    </row>
    <row r="139">
      <c r="A139" s="8">
        <v>82.77</v>
      </c>
      <c r="B139" s="3" t="str">
        <f t="shared" si="1"/>
        <v>#REF!</v>
      </c>
    </row>
    <row r="140">
      <c r="A140" s="8">
        <v>84.1</v>
      </c>
      <c r="B140" s="3" t="str">
        <f t="shared" si="1"/>
        <v>#REF!</v>
      </c>
    </row>
    <row r="141">
      <c r="A141" s="9">
        <f>+0.16</f>
        <v>0.16</v>
      </c>
      <c r="B141" s="3" t="str">
        <f t="shared" si="1"/>
        <v>#REF!</v>
      </c>
    </row>
    <row r="142">
      <c r="A142" s="9">
        <f>+0.19%</f>
        <v>0.0019</v>
      </c>
      <c r="B142" s="3" t="str">
        <f t="shared" si="1"/>
        <v>#REF!</v>
      </c>
    </row>
    <row r="143">
      <c r="A143" s="16">
        <v>79097.0</v>
      </c>
      <c r="B143" s="3" t="str">
        <f t="shared" si="1"/>
        <v>#REF!</v>
      </c>
    </row>
    <row r="144">
      <c r="A144" s="16">
        <v>136685.0</v>
      </c>
      <c r="B144" s="3" t="str">
        <f t="shared" si="1"/>
        <v>#REF!</v>
      </c>
    </row>
    <row r="145">
      <c r="A145" s="7">
        <v>41949.0</v>
      </c>
      <c r="B145" s="3" t="str">
        <f t="shared" si="1"/>
        <v>#REF!</v>
      </c>
    </row>
    <row r="146">
      <c r="A146" s="8">
        <v>84.21</v>
      </c>
      <c r="B146" s="3" t="str">
        <f t="shared" si="1"/>
        <v>#REF!</v>
      </c>
    </row>
    <row r="147">
      <c r="A147" s="8">
        <v>84.32</v>
      </c>
      <c r="B147" s="3" t="str">
        <f t="shared" si="1"/>
        <v>#REF!</v>
      </c>
    </row>
    <row r="148">
      <c r="A148" s="8">
        <v>83.23</v>
      </c>
      <c r="B148" s="3" t="str">
        <f t="shared" si="1"/>
        <v>#REF!</v>
      </c>
    </row>
    <row r="149">
      <c r="A149" s="8">
        <v>84.08</v>
      </c>
      <c r="B149" s="3" t="str">
        <f t="shared" si="1"/>
        <v>#REF!</v>
      </c>
    </row>
    <row r="150">
      <c r="A150" s="11">
        <v>-0.02</v>
      </c>
      <c r="B150" s="3" t="str">
        <f t="shared" si="1"/>
        <v>#REF!</v>
      </c>
    </row>
    <row r="151">
      <c r="A151" s="12">
        <v>-2.0E-4</v>
      </c>
      <c r="B151" s="3" t="str">
        <f t="shared" si="1"/>
        <v>#REF!</v>
      </c>
    </row>
    <row r="152">
      <c r="A152" s="17">
        <v>56578.0</v>
      </c>
      <c r="B152" s="3" t="str">
        <f t="shared" si="1"/>
        <v>#REF!</v>
      </c>
    </row>
    <row r="153">
      <c r="A153" s="17">
        <v>141177.0</v>
      </c>
      <c r="B153" s="3" t="str">
        <f t="shared" si="1"/>
        <v>#REF!</v>
      </c>
    </row>
    <row r="154">
      <c r="A154" s="7">
        <v>41950.0</v>
      </c>
      <c r="B154" s="3" t="str">
        <f t="shared" si="1"/>
        <v>#REF!</v>
      </c>
    </row>
    <row r="155">
      <c r="A155" s="8">
        <v>83.89</v>
      </c>
      <c r="B155" s="3" t="str">
        <f t="shared" si="1"/>
        <v>#REF!</v>
      </c>
    </row>
    <row r="156">
      <c r="A156" s="8">
        <v>84.95</v>
      </c>
      <c r="B156" s="3" t="str">
        <f t="shared" si="1"/>
        <v>#REF!</v>
      </c>
    </row>
    <row r="157">
      <c r="A157" s="8">
        <v>83.42</v>
      </c>
      <c r="B157" s="3" t="str">
        <f t="shared" si="1"/>
        <v>#REF!</v>
      </c>
    </row>
    <row r="158">
      <c r="A158" s="8">
        <v>84.56</v>
      </c>
      <c r="B158" s="3" t="str">
        <f t="shared" si="1"/>
        <v>#REF!</v>
      </c>
    </row>
    <row r="159">
      <c r="A159" s="9">
        <f>+0.48</f>
        <v>0.48</v>
      </c>
      <c r="B159" s="3" t="str">
        <f t="shared" si="1"/>
        <v>#REF!</v>
      </c>
    </row>
    <row r="160">
      <c r="A160" s="9">
        <f>+0.57%</f>
        <v>0.0057</v>
      </c>
      <c r="B160" s="3" t="str">
        <f t="shared" si="1"/>
        <v>#REF!</v>
      </c>
    </row>
    <row r="161">
      <c r="A161" s="16">
        <v>59617.0</v>
      </c>
      <c r="B161" s="3" t="str">
        <f t="shared" si="1"/>
        <v>#REF!</v>
      </c>
    </row>
    <row r="162">
      <c r="A162" s="16">
        <v>149597.0</v>
      </c>
      <c r="B162" s="3" t="str">
        <f t="shared" si="1"/>
        <v>#REF!</v>
      </c>
    </row>
    <row r="163">
      <c r="A163" s="14">
        <v>41953.0</v>
      </c>
      <c r="B163" s="3" t="str">
        <f t="shared" si="1"/>
        <v>#REF!</v>
      </c>
    </row>
    <row r="164">
      <c r="A164" s="8">
        <v>84.44</v>
      </c>
      <c r="B164" s="3" t="str">
        <f t="shared" si="1"/>
        <v>#REF!</v>
      </c>
    </row>
    <row r="165">
      <c r="A165" s="8">
        <v>86.03</v>
      </c>
      <c r="B165" s="3" t="str">
        <f t="shared" si="1"/>
        <v>#REF!</v>
      </c>
    </row>
    <row r="166">
      <c r="A166" s="8">
        <v>83.19</v>
      </c>
      <c r="B166" s="3" t="str">
        <f t="shared" si="1"/>
        <v>#REF!</v>
      </c>
    </row>
    <row r="167">
      <c r="A167" s="8">
        <v>83.57</v>
      </c>
      <c r="B167" s="3" t="str">
        <f t="shared" si="1"/>
        <v>#REF!</v>
      </c>
    </row>
    <row r="168">
      <c r="A168" s="11">
        <v>-0.99</v>
      </c>
      <c r="B168" s="3" t="str">
        <f t="shared" si="1"/>
        <v>#REF!</v>
      </c>
    </row>
    <row r="169">
      <c r="A169" s="12">
        <v>-0.0117</v>
      </c>
      <c r="B169" s="3" t="str">
        <f t="shared" si="1"/>
        <v>#REF!</v>
      </c>
    </row>
    <row r="170">
      <c r="A170" s="17">
        <v>73862.0</v>
      </c>
      <c r="B170" s="3" t="str">
        <f t="shared" si="1"/>
        <v>#REF!</v>
      </c>
    </row>
    <row r="171">
      <c r="A171" s="17">
        <v>162570.0</v>
      </c>
      <c r="B171" s="3" t="str">
        <f t="shared" si="1"/>
        <v>#REF!</v>
      </c>
    </row>
    <row r="172">
      <c r="A172" s="14">
        <v>41954.0</v>
      </c>
      <c r="B172" s="3" t="str">
        <f t="shared" si="1"/>
        <v>#REF!</v>
      </c>
    </row>
    <row r="173">
      <c r="A173" s="8">
        <v>83.11</v>
      </c>
      <c r="B173" s="3" t="str">
        <f t="shared" si="1"/>
        <v>#REF!</v>
      </c>
    </row>
    <row r="174">
      <c r="A174" s="8">
        <v>83.65</v>
      </c>
      <c r="B174" s="3" t="str">
        <f t="shared" si="1"/>
        <v>#REF!</v>
      </c>
    </row>
    <row r="175">
      <c r="A175" s="8">
        <v>81.97</v>
      </c>
      <c r="B175" s="3" t="str">
        <f t="shared" si="1"/>
        <v>#REF!</v>
      </c>
    </row>
    <row r="176">
      <c r="A176" s="8">
        <v>83.05</v>
      </c>
      <c r="B176" s="3" t="str">
        <f t="shared" si="1"/>
        <v>#REF!</v>
      </c>
    </row>
    <row r="177">
      <c r="A177" s="11">
        <v>-0.52</v>
      </c>
      <c r="B177" s="3" t="str">
        <f t="shared" si="1"/>
        <v>#REF!</v>
      </c>
    </row>
    <row r="178">
      <c r="A178" s="12">
        <v>-0.0062</v>
      </c>
      <c r="B178" s="3" t="str">
        <f t="shared" si="1"/>
        <v>#REF!</v>
      </c>
    </row>
    <row r="179">
      <c r="A179" s="17">
        <v>100632.0</v>
      </c>
      <c r="B179" s="3" t="str">
        <f t="shared" si="1"/>
        <v>#REF!</v>
      </c>
    </row>
    <row r="180">
      <c r="A180" s="17">
        <v>171640.0</v>
      </c>
      <c r="B180" s="3" t="str">
        <f t="shared" si="1"/>
        <v>#REF!</v>
      </c>
    </row>
    <row r="181">
      <c r="A181" s="14">
        <v>41955.0</v>
      </c>
      <c r="B181" s="3" t="str">
        <f t="shared" si="1"/>
        <v>#REF!</v>
      </c>
    </row>
    <row r="182">
      <c r="A182" s="8">
        <v>82.44</v>
      </c>
      <c r="B182" s="3" t="str">
        <f t="shared" si="1"/>
        <v>#REF!</v>
      </c>
    </row>
    <row r="183">
      <c r="A183" s="8">
        <v>83.02</v>
      </c>
      <c r="B183" s="3" t="str">
        <f t="shared" si="1"/>
        <v>#REF!</v>
      </c>
    </row>
    <row r="184">
      <c r="A184" s="8">
        <v>81.17</v>
      </c>
      <c r="B184" s="3" t="str">
        <f t="shared" si="1"/>
        <v>#REF!</v>
      </c>
    </row>
    <row r="185">
      <c r="A185" s="8">
        <v>81.8</v>
      </c>
      <c r="B185" s="3" t="str">
        <f t="shared" si="1"/>
        <v>#REF!</v>
      </c>
    </row>
    <row r="186">
      <c r="A186" s="11">
        <v>-1.25</v>
      </c>
      <c r="B186" s="3" t="str">
        <f t="shared" si="1"/>
        <v>#REF!</v>
      </c>
    </row>
    <row r="187">
      <c r="A187" s="12">
        <v>-0.0151</v>
      </c>
      <c r="B187" s="3" t="str">
        <f t="shared" si="1"/>
        <v>#REF!</v>
      </c>
    </row>
    <row r="188">
      <c r="A188" s="17">
        <v>83865.0</v>
      </c>
      <c r="B188" s="3" t="str">
        <f t="shared" si="1"/>
        <v>#REF!</v>
      </c>
    </row>
    <row r="189">
      <c r="A189" s="17">
        <v>184101.0</v>
      </c>
      <c r="B189" s="3" t="str">
        <f t="shared" si="1"/>
        <v>#REF!</v>
      </c>
    </row>
    <row r="190">
      <c r="A190" s="14">
        <v>41956.0</v>
      </c>
      <c r="B190" s="3" t="str">
        <f t="shared" si="1"/>
        <v>#REF!</v>
      </c>
    </row>
    <row r="191">
      <c r="A191" s="8">
        <v>81.42</v>
      </c>
      <c r="B191" s="3" t="str">
        <f t="shared" si="1"/>
        <v>#REF!</v>
      </c>
    </row>
    <row r="192">
      <c r="A192" s="8">
        <v>81.65</v>
      </c>
      <c r="B192" s="3" t="str">
        <f t="shared" si="1"/>
        <v>#REF!</v>
      </c>
    </row>
    <row r="193">
      <c r="A193" s="8">
        <v>77.95</v>
      </c>
      <c r="B193" s="3" t="str">
        <f t="shared" si="1"/>
        <v>#REF!</v>
      </c>
    </row>
    <row r="194">
      <c r="A194" s="8">
        <v>78.13</v>
      </c>
      <c r="B194" s="3" t="str">
        <f t="shared" si="1"/>
        <v>#REF!</v>
      </c>
    </row>
    <row r="195">
      <c r="A195" s="11">
        <v>-3.67</v>
      </c>
      <c r="B195" s="3" t="str">
        <f t="shared" si="1"/>
        <v>#REF!</v>
      </c>
    </row>
    <row r="196">
      <c r="A196" s="12">
        <v>-0.0449</v>
      </c>
      <c r="B196" s="3" t="str">
        <f t="shared" si="1"/>
        <v>#REF!</v>
      </c>
    </row>
    <row r="197">
      <c r="A197" s="17">
        <v>111681.0</v>
      </c>
      <c r="B197" s="3" t="str">
        <f t="shared" si="1"/>
        <v>#REF!</v>
      </c>
    </row>
    <row r="198">
      <c r="A198" s="17">
        <v>194484.0</v>
      </c>
      <c r="B198" s="3" t="str">
        <f t="shared" si="1"/>
        <v>#REF!</v>
      </c>
    </row>
    <row r="199">
      <c r="A199" s="14">
        <v>41957.0</v>
      </c>
      <c r="B199" s="3" t="str">
        <f t="shared" si="1"/>
        <v>#REF!</v>
      </c>
    </row>
    <row r="200">
      <c r="A200" s="8">
        <v>78.44</v>
      </c>
      <c r="B200" s="3" t="str">
        <f t="shared" si="1"/>
        <v>#REF!</v>
      </c>
    </row>
    <row r="201">
      <c r="A201" s="8">
        <v>80.38</v>
      </c>
      <c r="B201" s="3" t="str">
        <f t="shared" si="1"/>
        <v>#REF!</v>
      </c>
    </row>
    <row r="202">
      <c r="A202" s="8">
        <v>77.39</v>
      </c>
      <c r="B202" s="3" t="str">
        <f t="shared" si="1"/>
        <v>#REF!</v>
      </c>
    </row>
    <row r="203">
      <c r="A203" s="8">
        <v>80.05</v>
      </c>
      <c r="B203" s="3" t="str">
        <f t="shared" si="1"/>
        <v>#REF!</v>
      </c>
    </row>
    <row r="204">
      <c r="A204" s="9">
        <f>+1.92</f>
        <v>1.92</v>
      </c>
      <c r="B204" s="3" t="str">
        <f t="shared" si="1"/>
        <v>#REF!</v>
      </c>
    </row>
    <row r="205">
      <c r="A205" s="9">
        <f>+2.46%</f>
        <v>0.0246</v>
      </c>
      <c r="B205" s="3" t="str">
        <f t="shared" si="1"/>
        <v>#REF!</v>
      </c>
    </row>
    <row r="206">
      <c r="A206" s="16">
        <v>109944.0</v>
      </c>
      <c r="B206" s="3" t="str">
        <f t="shared" si="1"/>
        <v>#REF!</v>
      </c>
    </row>
    <row r="207">
      <c r="A207" s="16">
        <v>188774.0</v>
      </c>
      <c r="B207" s="3" t="str">
        <f t="shared" si="1"/>
        <v>#REF!</v>
      </c>
    </row>
    <row r="208">
      <c r="A208" s="14">
        <v>41960.0</v>
      </c>
      <c r="B208" s="3" t="str">
        <f t="shared" si="1"/>
        <v>#REF!</v>
      </c>
    </row>
    <row r="209">
      <c r="A209" s="8">
        <v>80.37</v>
      </c>
      <c r="B209" s="3" t="str">
        <f t="shared" si="1"/>
        <v>#REF!</v>
      </c>
    </row>
    <row r="210">
      <c r="A210" s="8">
        <v>80.37</v>
      </c>
      <c r="B210" s="3" t="str">
        <f t="shared" si="1"/>
        <v>#REF!</v>
      </c>
    </row>
    <row r="211">
      <c r="A211" s="8">
        <v>78.61</v>
      </c>
      <c r="B211" s="3" t="str">
        <f t="shared" si="1"/>
        <v>#REF!</v>
      </c>
    </row>
    <row r="212">
      <c r="A212" s="8">
        <v>79.94</v>
      </c>
      <c r="B212" s="3" t="str">
        <f t="shared" si="1"/>
        <v>#REF!</v>
      </c>
    </row>
    <row r="213">
      <c r="A213" s="11">
        <v>-0.11</v>
      </c>
      <c r="B213" s="3" t="str">
        <f t="shared" si="1"/>
        <v>#REF!</v>
      </c>
    </row>
    <row r="214">
      <c r="A214" s="12">
        <v>-0.0014</v>
      </c>
      <c r="B214" s="3" t="str">
        <f t="shared" si="1"/>
        <v>#REF!</v>
      </c>
    </row>
    <row r="215">
      <c r="A215" s="17">
        <v>57761.0</v>
      </c>
      <c r="B215" s="3" t="str">
        <f t="shared" si="1"/>
        <v>#REF!</v>
      </c>
    </row>
    <row r="216">
      <c r="A216" s="17">
        <v>190207.0</v>
      </c>
      <c r="B216" s="3" t="str">
        <f t="shared" si="1"/>
        <v>#REF!</v>
      </c>
    </row>
    <row r="217">
      <c r="A217" s="14">
        <v>41961.0</v>
      </c>
      <c r="B217" s="3" t="str">
        <f t="shared" si="1"/>
        <v>#REF!</v>
      </c>
    </row>
    <row r="218">
      <c r="A218" s="8">
        <v>79.59</v>
      </c>
      <c r="B218" s="3" t="str">
        <f t="shared" si="1"/>
        <v>#REF!</v>
      </c>
    </row>
    <row r="219">
      <c r="A219" s="8">
        <v>80.54</v>
      </c>
      <c r="B219" s="3" t="str">
        <f t="shared" si="1"/>
        <v>#REF!</v>
      </c>
    </row>
    <row r="220">
      <c r="A220" s="8">
        <v>78.8</v>
      </c>
      <c r="B220" s="3" t="str">
        <f t="shared" si="1"/>
        <v>#REF!</v>
      </c>
    </row>
    <row r="221">
      <c r="A221" s="8">
        <v>79.07</v>
      </c>
      <c r="B221" s="3" t="str">
        <f t="shared" si="1"/>
        <v>#REF!</v>
      </c>
    </row>
    <row r="222">
      <c r="A222" s="11">
        <v>-0.87</v>
      </c>
      <c r="B222" s="3" t="str">
        <f t="shared" si="1"/>
        <v>#REF!</v>
      </c>
    </row>
    <row r="223">
      <c r="A223" s="12">
        <v>-0.0109</v>
      </c>
      <c r="B223" s="3" t="str">
        <f t="shared" si="1"/>
        <v>#REF!</v>
      </c>
    </row>
    <row r="224">
      <c r="A224" s="17">
        <v>75767.0</v>
      </c>
      <c r="B224" s="3" t="str">
        <f t="shared" si="1"/>
        <v>#REF!</v>
      </c>
    </row>
    <row r="225">
      <c r="A225" s="17">
        <v>199384.0</v>
      </c>
      <c r="B225" s="3" t="str">
        <f t="shared" si="1"/>
        <v>#REF!</v>
      </c>
    </row>
    <row r="226">
      <c r="A226" s="14">
        <v>41962.0</v>
      </c>
      <c r="B226" s="3" t="str">
        <f t="shared" si="1"/>
        <v>#REF!</v>
      </c>
    </row>
    <row r="227">
      <c r="A227" s="8">
        <v>78.85</v>
      </c>
      <c r="B227" s="3" t="str">
        <f t="shared" si="1"/>
        <v>#REF!</v>
      </c>
    </row>
    <row r="228">
      <c r="A228" s="8">
        <v>79.95</v>
      </c>
      <c r="B228" s="3" t="str">
        <f t="shared" si="1"/>
        <v>#REF!</v>
      </c>
    </row>
    <row r="229">
      <c r="A229" s="8">
        <v>78.5</v>
      </c>
      <c r="B229" s="3" t="str">
        <f t="shared" si="1"/>
        <v>#REF!</v>
      </c>
    </row>
    <row r="230">
      <c r="A230" s="8">
        <v>78.57</v>
      </c>
      <c r="B230" s="3" t="str">
        <f t="shared" si="1"/>
        <v>#REF!</v>
      </c>
    </row>
    <row r="231">
      <c r="A231" s="11">
        <v>-0.5</v>
      </c>
      <c r="B231" s="3" t="str">
        <f t="shared" si="1"/>
        <v>#REF!</v>
      </c>
    </row>
    <row r="232">
      <c r="A232" s="12">
        <v>-0.0063</v>
      </c>
      <c r="B232" s="3" t="str">
        <f t="shared" si="1"/>
        <v>#REF!</v>
      </c>
    </row>
    <row r="233">
      <c r="A233" s="17">
        <v>132315.0</v>
      </c>
      <c r="B233" s="3" t="str">
        <f t="shared" si="1"/>
        <v>#REF!</v>
      </c>
    </row>
    <row r="234">
      <c r="A234" s="17">
        <v>210833.0</v>
      </c>
      <c r="B234" s="3" t="str">
        <f t="shared" si="1"/>
        <v>#REF!</v>
      </c>
    </row>
    <row r="235">
      <c r="A235" s="14">
        <v>41963.0</v>
      </c>
      <c r="B235" s="3" t="str">
        <f t="shared" si="1"/>
        <v>#REF!</v>
      </c>
    </row>
    <row r="236">
      <c r="A236" s="8">
        <v>78.34</v>
      </c>
      <c r="B236" s="3" t="str">
        <f t="shared" si="1"/>
        <v>#REF!</v>
      </c>
    </row>
    <row r="237">
      <c r="A237" s="8">
        <v>80.36</v>
      </c>
      <c r="B237" s="3" t="str">
        <f t="shared" si="1"/>
        <v>#REF!</v>
      </c>
    </row>
    <row r="238">
      <c r="A238" s="8">
        <v>77.99</v>
      </c>
      <c r="B238" s="3" t="str">
        <f t="shared" si="1"/>
        <v>#REF!</v>
      </c>
    </row>
    <row r="239">
      <c r="A239" s="8">
        <v>79.74</v>
      </c>
      <c r="B239" s="3" t="str">
        <f t="shared" si="1"/>
        <v>#REF!</v>
      </c>
    </row>
    <row r="240">
      <c r="A240" s="9">
        <f>+1.17</f>
        <v>1.17</v>
      </c>
      <c r="B240" s="3" t="str">
        <f t="shared" si="1"/>
        <v>#REF!</v>
      </c>
    </row>
    <row r="241">
      <c r="A241" s="9">
        <f>+1.49%</f>
        <v>0.0149</v>
      </c>
      <c r="B241" s="3" t="str">
        <f t="shared" si="1"/>
        <v>#REF!</v>
      </c>
    </row>
    <row r="242">
      <c r="A242" s="16">
        <v>95984.0</v>
      </c>
      <c r="B242" s="3" t="str">
        <f t="shared" si="1"/>
        <v>#REF!</v>
      </c>
    </row>
    <row r="243">
      <c r="A243" s="16">
        <v>212780.0</v>
      </c>
      <c r="B243" s="3" t="str">
        <f t="shared" si="1"/>
        <v>#REF!</v>
      </c>
    </row>
    <row r="244">
      <c r="A244" s="14">
        <v>41964.0</v>
      </c>
      <c r="B244" s="3" t="str">
        <f t="shared" si="1"/>
        <v>#REF!</v>
      </c>
    </row>
    <row r="245">
      <c r="A245" s="8">
        <v>80.45</v>
      </c>
      <c r="B245" s="3" t="str">
        <f t="shared" si="1"/>
        <v>#REF!</v>
      </c>
    </row>
    <row r="246">
      <c r="A246" s="8">
        <v>82.04</v>
      </c>
      <c r="B246" s="3" t="str">
        <f t="shared" si="1"/>
        <v>#REF!</v>
      </c>
    </row>
    <row r="247">
      <c r="A247" s="8">
        <v>79.51</v>
      </c>
      <c r="B247" s="3" t="str">
        <f t="shared" si="1"/>
        <v>#REF!</v>
      </c>
    </row>
    <row r="248">
      <c r="A248" s="8">
        <v>80.85</v>
      </c>
      <c r="B248" s="3" t="str">
        <f t="shared" si="1"/>
        <v>#REF!</v>
      </c>
    </row>
    <row r="249">
      <c r="A249" s="9">
        <f>+1.11</f>
        <v>1.11</v>
      </c>
      <c r="B249" s="3" t="str">
        <f t="shared" si="1"/>
        <v>#REF!</v>
      </c>
    </row>
    <row r="250">
      <c r="A250" s="9">
        <f>+1.39%</f>
        <v>0.0139</v>
      </c>
      <c r="B250" s="3" t="str">
        <f t="shared" si="1"/>
        <v>#REF!</v>
      </c>
    </row>
    <row r="251">
      <c r="A251" s="16">
        <v>115535.0</v>
      </c>
      <c r="B251" s="3" t="str">
        <f t="shared" si="1"/>
        <v>#REF!</v>
      </c>
    </row>
    <row r="252">
      <c r="A252" s="16">
        <v>215586.0</v>
      </c>
      <c r="B252" s="3" t="str">
        <f t="shared" si="1"/>
        <v>#REF!</v>
      </c>
    </row>
    <row r="253">
      <c r="A253" s="14">
        <v>41967.0</v>
      </c>
      <c r="B253" s="3" t="str">
        <f t="shared" si="1"/>
        <v>#REF!</v>
      </c>
    </row>
    <row r="254">
      <c r="A254" s="8">
        <v>80.9</v>
      </c>
      <c r="B254" s="3" t="str">
        <f t="shared" si="1"/>
        <v>#REF!</v>
      </c>
    </row>
    <row r="255">
      <c r="A255" s="8">
        <v>81.33</v>
      </c>
      <c r="B255" s="3" t="str">
        <f t="shared" si="1"/>
        <v>#REF!</v>
      </c>
    </row>
    <row r="256">
      <c r="A256" s="8">
        <v>79.88</v>
      </c>
      <c r="B256" s="3" t="str">
        <f t="shared" si="1"/>
        <v>#REF!</v>
      </c>
    </row>
    <row r="257">
      <c r="A257" s="8">
        <v>80.15</v>
      </c>
      <c r="B257" s="3" t="str">
        <f t="shared" si="1"/>
        <v>#REF!</v>
      </c>
    </row>
    <row r="258">
      <c r="A258" s="11">
        <v>-0.7</v>
      </c>
      <c r="B258" s="3" t="str">
        <f t="shared" si="1"/>
        <v>#REF!</v>
      </c>
    </row>
    <row r="259">
      <c r="A259" s="12">
        <v>-0.0087</v>
      </c>
      <c r="B259" s="3" t="str">
        <f t="shared" si="1"/>
        <v>#REF!</v>
      </c>
    </row>
    <row r="260">
      <c r="A260" s="17">
        <v>67990.0</v>
      </c>
      <c r="B260" s="3" t="str">
        <f t="shared" si="1"/>
        <v>#REF!</v>
      </c>
    </row>
    <row r="261">
      <c r="A261" s="17">
        <v>219578.0</v>
      </c>
      <c r="B261" s="3" t="str">
        <f t="shared" si="1"/>
        <v>#REF!</v>
      </c>
    </row>
    <row r="262">
      <c r="A262" s="14">
        <v>41968.0</v>
      </c>
      <c r="B262" s="3" t="str">
        <f t="shared" si="1"/>
        <v>#REF!</v>
      </c>
    </row>
    <row r="263">
      <c r="A263" s="8">
        <v>79.73</v>
      </c>
      <c r="B263" s="3" t="str">
        <f t="shared" si="1"/>
        <v>#REF!</v>
      </c>
    </row>
    <row r="264">
      <c r="A264" s="8">
        <v>80.86</v>
      </c>
      <c r="B264" s="3" t="str">
        <f t="shared" si="1"/>
        <v>#REF!</v>
      </c>
    </row>
    <row r="265">
      <c r="A265" s="8">
        <v>78.48</v>
      </c>
      <c r="B265" s="3" t="str">
        <f t="shared" si="1"/>
        <v>#REF!</v>
      </c>
    </row>
    <row r="266">
      <c r="A266" s="8">
        <v>78.76</v>
      </c>
      <c r="B266" s="3" t="str">
        <f t="shared" si="1"/>
        <v>#REF!</v>
      </c>
    </row>
    <row r="267">
      <c r="A267" s="11">
        <v>-1.39</v>
      </c>
      <c r="B267" s="3" t="str">
        <f t="shared" si="1"/>
        <v>#REF!</v>
      </c>
    </row>
    <row r="268">
      <c r="A268" s="12">
        <v>-0.0173</v>
      </c>
      <c r="B268" s="3" t="str">
        <f t="shared" si="1"/>
        <v>#REF!</v>
      </c>
    </row>
    <row r="269">
      <c r="A269" s="17">
        <v>124186.0</v>
      </c>
      <c r="B269" s="3" t="str">
        <f t="shared" si="1"/>
        <v>#REF!</v>
      </c>
    </row>
    <row r="270">
      <c r="A270" s="17">
        <v>228550.0</v>
      </c>
      <c r="B270" s="3" t="str">
        <f t="shared" si="1"/>
        <v>#REF!</v>
      </c>
    </row>
    <row r="271">
      <c r="A271" s="14">
        <v>41969.0</v>
      </c>
      <c r="B271" s="3" t="str">
        <f t="shared" si="1"/>
        <v>#REF!</v>
      </c>
    </row>
    <row r="272">
      <c r="A272" s="8">
        <v>78.6</v>
      </c>
      <c r="B272" s="3" t="str">
        <f t="shared" si="1"/>
        <v>#REF!</v>
      </c>
    </row>
    <row r="273">
      <c r="A273" s="8">
        <v>79.27</v>
      </c>
      <c r="B273" s="3" t="str">
        <f t="shared" si="1"/>
        <v>#REF!</v>
      </c>
    </row>
    <row r="274">
      <c r="A274" s="8">
        <v>77.76</v>
      </c>
      <c r="B274" s="3" t="str">
        <f t="shared" si="1"/>
        <v>#REF!</v>
      </c>
    </row>
    <row r="275">
      <c r="A275" s="8">
        <v>78.18</v>
      </c>
      <c r="B275" s="3" t="str">
        <f t="shared" si="1"/>
        <v>#REF!</v>
      </c>
    </row>
    <row r="276">
      <c r="A276" s="11">
        <v>-0.58</v>
      </c>
      <c r="B276" s="3" t="str">
        <f t="shared" si="1"/>
        <v>#REF!</v>
      </c>
    </row>
    <row r="277">
      <c r="A277" s="12">
        <v>-0.0074</v>
      </c>
      <c r="B277" s="3" t="str">
        <f t="shared" si="1"/>
        <v>#REF!</v>
      </c>
    </row>
    <row r="278">
      <c r="A278" s="17">
        <v>81020.0</v>
      </c>
      <c r="B278" s="3" t="str">
        <f t="shared" si="1"/>
        <v>#REF!</v>
      </c>
    </row>
    <row r="279">
      <c r="A279" s="17">
        <v>227967.0</v>
      </c>
      <c r="B279" s="3" t="str">
        <f t="shared" si="1"/>
        <v>#REF!</v>
      </c>
    </row>
    <row r="280">
      <c r="A280" s="14">
        <v>41970.0</v>
      </c>
      <c r="B280" s="3" t="str">
        <f t="shared" si="1"/>
        <v>#REF!</v>
      </c>
    </row>
    <row r="281">
      <c r="A281" s="8">
        <v>77.77</v>
      </c>
      <c r="B281" s="3" t="str">
        <f t="shared" si="1"/>
        <v>#REF!</v>
      </c>
    </row>
    <row r="282">
      <c r="A282" s="8">
        <v>77.89</v>
      </c>
      <c r="B282" s="3" t="str">
        <f t="shared" si="1"/>
        <v>#REF!</v>
      </c>
    </row>
    <row r="283">
      <c r="A283" s="8">
        <v>71.71</v>
      </c>
      <c r="B283" s="3" t="str">
        <f t="shared" si="1"/>
        <v>#REF!</v>
      </c>
    </row>
    <row r="284">
      <c r="A284" s="8">
        <v>72.99</v>
      </c>
      <c r="B284" s="3" t="str">
        <f t="shared" si="1"/>
        <v>#REF!</v>
      </c>
    </row>
    <row r="285">
      <c r="A285" s="11">
        <v>-5.19</v>
      </c>
      <c r="B285" s="3" t="str">
        <f t="shared" si="1"/>
        <v>#REF!</v>
      </c>
    </row>
    <row r="286">
      <c r="A286" s="12">
        <v>-0.0664</v>
      </c>
      <c r="B286" s="3" t="str">
        <f t="shared" si="1"/>
        <v>#REF!</v>
      </c>
    </row>
    <row r="287">
      <c r="A287" s="17">
        <v>96023.0</v>
      </c>
      <c r="B287" s="3" t="str">
        <f t="shared" si="1"/>
        <v>#REF!</v>
      </c>
    </row>
    <row r="288">
      <c r="A288" s="17">
        <v>224531.0</v>
      </c>
      <c r="B288" s="3" t="str">
        <f t="shared" si="1"/>
        <v>#REF!</v>
      </c>
    </row>
    <row r="289">
      <c r="A289" s="14">
        <v>41971.0</v>
      </c>
      <c r="B289" s="3" t="str">
        <f t="shared" si="1"/>
        <v>#REF!</v>
      </c>
    </row>
    <row r="290">
      <c r="A290" s="8">
        <v>73.27</v>
      </c>
      <c r="B290" s="3" t="str">
        <f t="shared" si="1"/>
        <v>#REF!</v>
      </c>
    </row>
    <row r="291">
      <c r="A291" s="8">
        <v>73.86</v>
      </c>
      <c r="B291" s="3" t="str">
        <f t="shared" si="1"/>
        <v>#REF!</v>
      </c>
    </row>
    <row r="292">
      <c r="A292" s="8">
        <v>70.21</v>
      </c>
      <c r="B292" s="3" t="str">
        <f t="shared" si="1"/>
        <v>#REF!</v>
      </c>
    </row>
    <row r="293">
      <c r="A293" s="8">
        <v>70.58</v>
      </c>
      <c r="B293" s="3" t="str">
        <f t="shared" si="1"/>
        <v>#REF!</v>
      </c>
    </row>
    <row r="294">
      <c r="A294" s="11">
        <v>-2.41</v>
      </c>
      <c r="B294" s="3" t="str">
        <f t="shared" si="1"/>
        <v>#REF!</v>
      </c>
    </row>
    <row r="295">
      <c r="A295" s="12">
        <v>-0.033</v>
      </c>
      <c r="B295" s="3" t="str">
        <f t="shared" si="1"/>
        <v>#REF!</v>
      </c>
    </row>
    <row r="296">
      <c r="A296" s="17">
        <v>113007.0</v>
      </c>
      <c r="B296" s="3" t="str">
        <f t="shared" si="1"/>
        <v>#REF!</v>
      </c>
    </row>
    <row r="297">
      <c r="A297" s="17">
        <v>227697.0</v>
      </c>
      <c r="B297" s="3" t="str">
        <f t="shared" si="1"/>
        <v>#REF!</v>
      </c>
    </row>
    <row r="298">
      <c r="A298" s="7">
        <v>41974.0</v>
      </c>
      <c r="B298" s="3" t="str">
        <f t="shared" si="1"/>
        <v>#REF!</v>
      </c>
    </row>
    <row r="299">
      <c r="A299" s="8">
        <v>70.68</v>
      </c>
      <c r="B299" s="3" t="str">
        <f t="shared" si="1"/>
        <v>#REF!</v>
      </c>
    </row>
    <row r="300">
      <c r="A300" s="8">
        <v>73.4</v>
      </c>
      <c r="B300" s="3" t="str">
        <f t="shared" si="1"/>
        <v>#REF!</v>
      </c>
    </row>
    <row r="301">
      <c r="A301" s="8">
        <v>67.93</v>
      </c>
      <c r="B301" s="3" t="str">
        <f t="shared" si="1"/>
        <v>#REF!</v>
      </c>
    </row>
    <row r="302">
      <c r="A302" s="8">
        <v>72.94</v>
      </c>
      <c r="B302" s="3" t="str">
        <f t="shared" si="1"/>
        <v>#REF!</v>
      </c>
    </row>
    <row r="303">
      <c r="A303" s="9">
        <f>+2.36</f>
        <v>2.36</v>
      </c>
      <c r="B303" s="3" t="str">
        <f t="shared" si="1"/>
        <v>#REF!</v>
      </c>
    </row>
    <row r="304">
      <c r="A304" s="9">
        <f>+3.34%</f>
        <v>0.0334</v>
      </c>
      <c r="B304" s="3" t="str">
        <f t="shared" si="1"/>
        <v>#REF!</v>
      </c>
    </row>
    <row r="305">
      <c r="A305" s="16">
        <v>172821.0</v>
      </c>
      <c r="B305" s="3" t="str">
        <f t="shared" si="1"/>
        <v>#REF!</v>
      </c>
    </row>
    <row r="306">
      <c r="A306" s="16">
        <v>253059.0</v>
      </c>
      <c r="B306" s="3" t="str">
        <f t="shared" si="1"/>
        <v>#REF!</v>
      </c>
    </row>
    <row r="307">
      <c r="A307" s="7">
        <v>41975.0</v>
      </c>
      <c r="B307" s="3" t="str">
        <f t="shared" si="1"/>
        <v>#REF!</v>
      </c>
    </row>
    <row r="308">
      <c r="A308" s="8">
        <v>73.01</v>
      </c>
      <c r="B308" s="3" t="str">
        <f t="shared" si="1"/>
        <v>#REF!</v>
      </c>
    </row>
    <row r="309">
      <c r="A309" s="8">
        <v>73.4</v>
      </c>
      <c r="B309" s="3" t="str">
        <f t="shared" si="1"/>
        <v>#REF!</v>
      </c>
    </row>
    <row r="310">
      <c r="A310" s="8">
        <v>70.79</v>
      </c>
      <c r="B310" s="3" t="str">
        <f t="shared" si="1"/>
        <v>#REF!</v>
      </c>
    </row>
    <row r="311">
      <c r="A311" s="8">
        <v>70.93</v>
      </c>
      <c r="B311" s="3" t="str">
        <f t="shared" si="1"/>
        <v>#REF!</v>
      </c>
    </row>
    <row r="312">
      <c r="A312" s="11">
        <v>-2.01</v>
      </c>
      <c r="B312" s="3" t="str">
        <f t="shared" si="1"/>
        <v>#REF!</v>
      </c>
    </row>
    <row r="313">
      <c r="A313" s="12">
        <v>-0.0276</v>
      </c>
      <c r="B313" s="3" t="str">
        <f t="shared" si="1"/>
        <v>#REF!</v>
      </c>
    </row>
    <row r="314">
      <c r="A314" s="17">
        <v>115329.0</v>
      </c>
      <c r="B314" s="3" t="str">
        <f t="shared" si="1"/>
        <v>#REF!</v>
      </c>
    </row>
    <row r="315">
      <c r="A315" s="17">
        <v>261869.0</v>
      </c>
      <c r="B315" s="3" t="str">
        <f t="shared" si="1"/>
        <v>#REF!</v>
      </c>
    </row>
    <row r="316">
      <c r="A316" s="7">
        <v>41976.0</v>
      </c>
      <c r="B316" s="3" t="str">
        <f t="shared" si="1"/>
        <v>#REF!</v>
      </c>
    </row>
    <row r="317">
      <c r="A317" s="8">
        <v>71.43</v>
      </c>
      <c r="B317" s="3" t="str">
        <f t="shared" si="1"/>
        <v>#REF!</v>
      </c>
    </row>
    <row r="318">
      <c r="A318" s="8">
        <v>71.91</v>
      </c>
      <c r="B318" s="3" t="str">
        <f t="shared" si="1"/>
        <v>#REF!</v>
      </c>
    </row>
    <row r="319">
      <c r="A319" s="8">
        <v>69.99</v>
      </c>
      <c r="B319" s="3" t="str">
        <f t="shared" si="1"/>
        <v>#REF!</v>
      </c>
    </row>
    <row r="320">
      <c r="A320" s="8">
        <v>70.41</v>
      </c>
      <c r="B320" s="3" t="str">
        <f t="shared" si="1"/>
        <v>#REF!</v>
      </c>
    </row>
    <row r="321">
      <c r="A321" s="11">
        <v>-0.52</v>
      </c>
      <c r="B321" s="3" t="str">
        <f t="shared" si="1"/>
        <v>#REF!</v>
      </c>
    </row>
    <row r="322">
      <c r="A322" s="12">
        <v>-0.0073</v>
      </c>
      <c r="B322" s="3" t="str">
        <f t="shared" si="1"/>
        <v>#REF!</v>
      </c>
    </row>
    <row r="323">
      <c r="A323" s="17">
        <v>150041.0</v>
      </c>
      <c r="B323" s="3" t="str">
        <f t="shared" si="1"/>
        <v>#REF!</v>
      </c>
    </row>
    <row r="324">
      <c r="A324" s="17">
        <v>271365.0</v>
      </c>
      <c r="B324" s="3" t="str">
        <f t="shared" si="1"/>
        <v>#REF!</v>
      </c>
    </row>
    <row r="325">
      <c r="A325" s="7">
        <v>41977.0</v>
      </c>
      <c r="B325" s="3" t="str">
        <f t="shared" si="1"/>
        <v>#REF!</v>
      </c>
    </row>
    <row r="326">
      <c r="A326" s="8">
        <v>70.61</v>
      </c>
      <c r="B326" s="3" t="str">
        <f t="shared" si="1"/>
        <v>#REF!</v>
      </c>
    </row>
    <row r="327">
      <c r="A327" s="8">
        <v>71.11</v>
      </c>
      <c r="B327" s="3" t="str">
        <f t="shared" si="1"/>
        <v>#REF!</v>
      </c>
    </row>
    <row r="328">
      <c r="A328" s="8">
        <v>69.31</v>
      </c>
      <c r="B328" s="3" t="str">
        <f t="shared" si="1"/>
        <v>#REF!</v>
      </c>
    </row>
    <row r="329">
      <c r="A329" s="8">
        <v>70.08</v>
      </c>
      <c r="B329" s="3" t="str">
        <f t="shared" si="1"/>
        <v>#REF!</v>
      </c>
    </row>
    <row r="330">
      <c r="A330" s="11">
        <v>-0.33</v>
      </c>
      <c r="B330" s="3" t="str">
        <f t="shared" si="1"/>
        <v>#REF!</v>
      </c>
    </row>
    <row r="331">
      <c r="A331" s="12">
        <v>-0.0047</v>
      </c>
      <c r="B331" s="3" t="str">
        <f t="shared" si="1"/>
        <v>#REF!</v>
      </c>
    </row>
    <row r="332">
      <c r="A332" s="17">
        <v>117394.0</v>
      </c>
      <c r="B332" s="3" t="str">
        <f t="shared" si="1"/>
        <v>#REF!</v>
      </c>
    </row>
    <row r="333">
      <c r="A333" s="17">
        <v>274357.0</v>
      </c>
      <c r="B333" s="3" t="str">
        <f t="shared" si="1"/>
        <v>#REF!</v>
      </c>
    </row>
    <row r="334">
      <c r="A334" s="7">
        <v>41978.0</v>
      </c>
      <c r="B334" s="3" t="str">
        <f t="shared" si="1"/>
        <v>#REF!</v>
      </c>
    </row>
    <row r="335">
      <c r="A335" s="8">
        <v>69.75</v>
      </c>
      <c r="B335" s="3" t="str">
        <f t="shared" si="1"/>
        <v>#REF!</v>
      </c>
    </row>
    <row r="336">
      <c r="A336" s="8">
        <v>70.22</v>
      </c>
      <c r="B336" s="3" t="str">
        <f t="shared" si="1"/>
        <v>#REF!</v>
      </c>
    </row>
    <row r="337">
      <c r="A337" s="8">
        <v>68.54</v>
      </c>
      <c r="B337" s="3" t="str">
        <f t="shared" si="1"/>
        <v>#REF!</v>
      </c>
    </row>
    <row r="338">
      <c r="A338" s="8">
        <v>69.49</v>
      </c>
      <c r="B338" s="3" t="str">
        <f t="shared" si="1"/>
        <v>#REF!</v>
      </c>
    </row>
    <row r="339">
      <c r="A339" s="11">
        <v>-0.59</v>
      </c>
      <c r="B339" s="3" t="str">
        <f t="shared" si="1"/>
        <v>#REF!</v>
      </c>
    </row>
    <row r="340">
      <c r="A340" s="12">
        <v>-0.0084</v>
      </c>
      <c r="B340" s="3" t="str">
        <f t="shared" si="1"/>
        <v>#REF!</v>
      </c>
    </row>
    <row r="341">
      <c r="A341" s="17">
        <v>140997.0</v>
      </c>
      <c r="B341" s="3" t="str">
        <f t="shared" si="1"/>
        <v>#REF!</v>
      </c>
    </row>
    <row r="342">
      <c r="A342" s="17">
        <v>275087.0</v>
      </c>
      <c r="B342" s="3" t="str">
        <f t="shared" si="1"/>
        <v>#REF!</v>
      </c>
    </row>
    <row r="343">
      <c r="A343" s="7">
        <v>41981.0</v>
      </c>
      <c r="B343" s="3" t="str">
        <f t="shared" si="1"/>
        <v>#REF!</v>
      </c>
    </row>
    <row r="344">
      <c r="A344" s="8">
        <v>69.09</v>
      </c>
      <c r="B344" s="3" t="str">
        <f t="shared" si="1"/>
        <v>#REF!</v>
      </c>
    </row>
    <row r="345">
      <c r="A345" s="8">
        <v>69.19</v>
      </c>
      <c r="B345" s="3" t="str">
        <f t="shared" si="1"/>
        <v>#REF!</v>
      </c>
    </row>
    <row r="346">
      <c r="A346" s="8">
        <v>66.4</v>
      </c>
      <c r="B346" s="3" t="str">
        <f t="shared" si="1"/>
        <v>#REF!</v>
      </c>
    </row>
    <row r="347">
      <c r="A347" s="8">
        <v>66.64</v>
      </c>
      <c r="B347" s="3" t="str">
        <f t="shared" si="1"/>
        <v>#REF!</v>
      </c>
    </row>
    <row r="348">
      <c r="A348" s="11">
        <v>-2.85</v>
      </c>
      <c r="B348" s="3" t="str">
        <f t="shared" si="1"/>
        <v>#REF!</v>
      </c>
    </row>
    <row r="349">
      <c r="A349" s="12">
        <v>-0.041</v>
      </c>
      <c r="B349" s="3" t="str">
        <f t="shared" si="1"/>
        <v>#REF!</v>
      </c>
    </row>
    <row r="350">
      <c r="A350" s="17">
        <v>137142.0</v>
      </c>
      <c r="B350" s="3" t="str">
        <f t="shared" si="1"/>
        <v>#REF!</v>
      </c>
    </row>
    <row r="351">
      <c r="A351" s="17">
        <v>273334.0</v>
      </c>
      <c r="B351" s="3" t="str">
        <f t="shared" si="1"/>
        <v>#REF!</v>
      </c>
    </row>
    <row r="352">
      <c r="A352" s="7">
        <v>41982.0</v>
      </c>
      <c r="B352" s="3" t="str">
        <f t="shared" si="1"/>
        <v>#REF!</v>
      </c>
    </row>
    <row r="353">
      <c r="A353" s="8">
        <v>66.44</v>
      </c>
      <c r="B353" s="3" t="str">
        <f t="shared" si="1"/>
        <v>#REF!</v>
      </c>
    </row>
    <row r="354">
      <c r="A354" s="8">
        <v>67.41</v>
      </c>
      <c r="B354" s="3" t="str">
        <f t="shared" si="1"/>
        <v>#REF!</v>
      </c>
    </row>
    <row r="355">
      <c r="A355" s="8">
        <v>65.73</v>
      </c>
      <c r="B355" s="3" t="str">
        <f t="shared" si="1"/>
        <v>#REF!</v>
      </c>
    </row>
    <row r="356">
      <c r="A356" s="8">
        <v>67.22</v>
      </c>
      <c r="B356" s="3" t="str">
        <f t="shared" si="1"/>
        <v>#REF!</v>
      </c>
    </row>
    <row r="357">
      <c r="A357" s="9">
        <f>+0.58</f>
        <v>0.58</v>
      </c>
      <c r="B357" s="3" t="str">
        <f t="shared" si="1"/>
        <v>#REF!</v>
      </c>
    </row>
    <row r="358">
      <c r="A358" s="9">
        <f>+0.87%</f>
        <v>0.0087</v>
      </c>
      <c r="B358" s="3" t="str">
        <f t="shared" si="1"/>
        <v>#REF!</v>
      </c>
    </row>
    <row r="359">
      <c r="A359" s="16">
        <v>155821.0</v>
      </c>
      <c r="B359" s="3" t="str">
        <f t="shared" si="1"/>
        <v>#REF!</v>
      </c>
    </row>
    <row r="360">
      <c r="A360" s="16">
        <v>278268.0</v>
      </c>
      <c r="B360" s="3" t="str">
        <f t="shared" si="1"/>
        <v>#REF!</v>
      </c>
    </row>
    <row r="361">
      <c r="A361" s="14">
        <v>41983.0</v>
      </c>
      <c r="B361" s="3" t="str">
        <f t="shared" si="1"/>
        <v>#REF!</v>
      </c>
    </row>
    <row r="362">
      <c r="A362" s="8">
        <v>66.54</v>
      </c>
      <c r="B362" s="3" t="str">
        <f t="shared" si="1"/>
        <v>#REF!</v>
      </c>
    </row>
    <row r="363">
      <c r="A363" s="8">
        <v>66.74</v>
      </c>
      <c r="B363" s="3" t="str">
        <f t="shared" si="1"/>
        <v>#REF!</v>
      </c>
    </row>
    <row r="364">
      <c r="A364" s="8">
        <v>63.83</v>
      </c>
      <c r="B364" s="3" t="str">
        <f t="shared" si="1"/>
        <v>#REF!</v>
      </c>
    </row>
    <row r="365">
      <c r="A365" s="8">
        <v>64.56</v>
      </c>
      <c r="B365" s="3" t="str">
        <f t="shared" si="1"/>
        <v>#REF!</v>
      </c>
    </row>
    <row r="366">
      <c r="A366" s="11">
        <v>-2.66</v>
      </c>
      <c r="B366" s="3" t="str">
        <f t="shared" si="1"/>
        <v>#REF!</v>
      </c>
    </row>
    <row r="367">
      <c r="A367" s="12">
        <v>-0.0396</v>
      </c>
      <c r="B367" s="3" t="str">
        <f t="shared" si="1"/>
        <v>#REF!</v>
      </c>
    </row>
    <row r="368">
      <c r="A368" s="17">
        <v>200468.0</v>
      </c>
      <c r="B368" s="3" t="str">
        <f t="shared" si="1"/>
        <v>#REF!</v>
      </c>
    </row>
    <row r="369">
      <c r="A369" s="17">
        <v>276444.0</v>
      </c>
      <c r="B369" s="3" t="str">
        <f t="shared" si="1"/>
        <v>#REF!</v>
      </c>
    </row>
    <row r="370">
      <c r="A370" s="14">
        <v>41984.0</v>
      </c>
      <c r="B370" s="3" t="str">
        <f t="shared" si="1"/>
        <v>#REF!</v>
      </c>
    </row>
    <row r="371">
      <c r="A371" s="8">
        <v>64.95</v>
      </c>
      <c r="B371" s="3" t="str">
        <f t="shared" si="1"/>
        <v>#REF!</v>
      </c>
    </row>
    <row r="372">
      <c r="A372" s="8">
        <v>65.37</v>
      </c>
      <c r="B372" s="3" t="str">
        <f t="shared" si="1"/>
        <v>#REF!</v>
      </c>
    </row>
    <row r="373">
      <c r="A373" s="8">
        <v>63.38</v>
      </c>
      <c r="B373" s="3" t="str">
        <f t="shared" si="1"/>
        <v>#REF!</v>
      </c>
    </row>
    <row r="374">
      <c r="A374" s="8">
        <v>63.99</v>
      </c>
      <c r="B374" s="3" t="str">
        <f t="shared" si="1"/>
        <v>#REF!</v>
      </c>
    </row>
    <row r="375">
      <c r="A375" s="11">
        <v>-0.57</v>
      </c>
      <c r="B375" s="3" t="str">
        <f t="shared" si="1"/>
        <v>#REF!</v>
      </c>
    </row>
    <row r="376">
      <c r="A376" s="12">
        <v>-0.0088</v>
      </c>
      <c r="B376" s="3" t="str">
        <f t="shared" si="1"/>
        <v>#REF!</v>
      </c>
    </row>
    <row r="377">
      <c r="A377" s="17">
        <v>183542.0</v>
      </c>
      <c r="B377" s="3" t="str">
        <f t="shared" si="1"/>
        <v>#REF!</v>
      </c>
    </row>
    <row r="378">
      <c r="A378" s="17">
        <v>284206.0</v>
      </c>
      <c r="B378" s="3" t="str">
        <f t="shared" si="1"/>
        <v>#REF!</v>
      </c>
    </row>
    <row r="379">
      <c r="A379" s="14">
        <v>41985.0</v>
      </c>
      <c r="B379" s="3" t="str">
        <f t="shared" si="1"/>
        <v>#REF!</v>
      </c>
    </row>
    <row r="380">
      <c r="A380" s="8">
        <v>63.38</v>
      </c>
      <c r="B380" s="3" t="str">
        <f t="shared" si="1"/>
        <v>#REF!</v>
      </c>
    </row>
    <row r="381">
      <c r="A381" s="8">
        <v>63.94</v>
      </c>
      <c r="B381" s="3" t="str">
        <f t="shared" si="1"/>
        <v>#REF!</v>
      </c>
    </row>
    <row r="382">
      <c r="A382" s="8">
        <v>61.67</v>
      </c>
      <c r="B382" s="3" t="str">
        <f t="shared" si="1"/>
        <v>#REF!</v>
      </c>
    </row>
    <row r="383">
      <c r="A383" s="8">
        <v>62.15</v>
      </c>
      <c r="B383" s="3" t="str">
        <f t="shared" si="1"/>
        <v>#REF!</v>
      </c>
    </row>
    <row r="384">
      <c r="A384" s="11">
        <v>-1.84</v>
      </c>
      <c r="B384" s="3" t="str">
        <f t="shared" si="1"/>
        <v>#REF!</v>
      </c>
    </row>
    <row r="385">
      <c r="A385" s="12">
        <v>-0.0288</v>
      </c>
      <c r="B385" s="3" t="str">
        <f t="shared" si="1"/>
        <v>#REF!</v>
      </c>
    </row>
    <row r="386">
      <c r="A386" s="17">
        <v>216699.0</v>
      </c>
      <c r="B386" s="3" t="str">
        <f t="shared" si="1"/>
        <v>#REF!</v>
      </c>
    </row>
    <row r="387">
      <c r="A387" s="17">
        <v>291490.0</v>
      </c>
      <c r="B387" s="3" t="str">
        <f t="shared" si="1"/>
        <v>#REF!</v>
      </c>
    </row>
    <row r="388">
      <c r="A388" s="14">
        <v>41988.0</v>
      </c>
      <c r="B388" s="3" t="str">
        <f t="shared" si="1"/>
        <v>#REF!</v>
      </c>
    </row>
    <row r="389">
      <c r="A389" s="8">
        <v>61.84</v>
      </c>
      <c r="B389" s="3" t="str">
        <f t="shared" si="1"/>
        <v>#REF!</v>
      </c>
    </row>
    <row r="390">
      <c r="A390" s="8">
        <v>63.48</v>
      </c>
      <c r="B390" s="3" t="str">
        <f t="shared" si="1"/>
        <v>#REF!</v>
      </c>
    </row>
    <row r="391">
      <c r="A391" s="8">
        <v>60.4</v>
      </c>
      <c r="B391" s="3" t="str">
        <f t="shared" si="1"/>
        <v>#REF!</v>
      </c>
    </row>
    <row r="392">
      <c r="A392" s="8">
        <v>61.21</v>
      </c>
      <c r="B392" s="3" t="str">
        <f t="shared" si="1"/>
        <v>#REF!</v>
      </c>
    </row>
    <row r="393">
      <c r="A393" s="11">
        <v>-0.94</v>
      </c>
      <c r="B393" s="3" t="str">
        <f t="shared" si="1"/>
        <v>#REF!</v>
      </c>
    </row>
    <row r="394">
      <c r="A394" s="12">
        <v>-0.0151</v>
      </c>
      <c r="B394" s="3" t="str">
        <f t="shared" si="1"/>
        <v>#REF!</v>
      </c>
    </row>
    <row r="395">
      <c r="A395" s="17">
        <v>258141.0</v>
      </c>
      <c r="B395" s="3" t="str">
        <f t="shared" si="1"/>
        <v>#REF!</v>
      </c>
    </row>
    <row r="396">
      <c r="A396" s="17">
        <v>302121.0</v>
      </c>
      <c r="B396" s="3" t="str">
        <f t="shared" si="1"/>
        <v>#REF!</v>
      </c>
    </row>
    <row r="397">
      <c r="A397" s="14">
        <v>41989.0</v>
      </c>
      <c r="B397" s="3" t="str">
        <f t="shared" si="1"/>
        <v>#REF!</v>
      </c>
    </row>
    <row r="398">
      <c r="A398" s="8">
        <v>60.87</v>
      </c>
      <c r="B398" s="3" t="str">
        <f t="shared" si="1"/>
        <v>#REF!</v>
      </c>
    </row>
    <row r="399">
      <c r="A399" s="8">
        <v>61.25</v>
      </c>
      <c r="B399" s="3" t="str">
        <f t="shared" si="1"/>
        <v>#REF!</v>
      </c>
    </row>
    <row r="400">
      <c r="A400" s="8">
        <v>58.5</v>
      </c>
      <c r="B400" s="3" t="str">
        <f t="shared" si="1"/>
        <v>#REF!</v>
      </c>
    </row>
    <row r="401">
      <c r="A401" s="8">
        <v>60.01</v>
      </c>
      <c r="B401" s="3" t="str">
        <f t="shared" si="1"/>
        <v>#REF!</v>
      </c>
    </row>
    <row r="402">
      <c r="A402" s="11">
        <v>-1.2</v>
      </c>
      <c r="B402" s="3" t="str">
        <f t="shared" si="1"/>
        <v>#REF!</v>
      </c>
    </row>
    <row r="403">
      <c r="A403" s="12">
        <v>-0.0196</v>
      </c>
      <c r="B403" s="3" t="str">
        <f t="shared" si="1"/>
        <v>#REF!</v>
      </c>
    </row>
    <row r="404">
      <c r="A404" s="17">
        <v>351493.0</v>
      </c>
      <c r="B404" s="3" t="str">
        <f t="shared" si="1"/>
        <v>#REF!</v>
      </c>
    </row>
    <row r="405">
      <c r="A405" s="17">
        <v>313704.0</v>
      </c>
      <c r="B405" s="3" t="str">
        <f t="shared" si="1"/>
        <v>#REF!</v>
      </c>
    </row>
    <row r="406">
      <c r="A406" s="14">
        <v>41990.0</v>
      </c>
      <c r="B406" s="3" t="str">
        <f t="shared" si="1"/>
        <v>#REF!</v>
      </c>
    </row>
    <row r="407">
      <c r="A407" s="8">
        <v>59.9</v>
      </c>
      <c r="B407" s="3" t="str">
        <f t="shared" si="1"/>
        <v>#REF!</v>
      </c>
    </row>
    <row r="408">
      <c r="A408" s="8">
        <v>63.4</v>
      </c>
      <c r="B408" s="3" t="str">
        <f t="shared" si="1"/>
        <v>#REF!</v>
      </c>
    </row>
    <row r="409">
      <c r="A409" s="8">
        <v>58.71</v>
      </c>
      <c r="B409" s="3" t="str">
        <f t="shared" si="1"/>
        <v>#REF!</v>
      </c>
    </row>
    <row r="410">
      <c r="A410" s="8">
        <v>61.18</v>
      </c>
      <c r="B410" s="3" t="str">
        <f t="shared" si="1"/>
        <v>#REF!</v>
      </c>
    </row>
    <row r="411">
      <c r="A411" s="9">
        <f>+1.17</f>
        <v>1.17</v>
      </c>
      <c r="B411" s="3" t="str">
        <f t="shared" si="1"/>
        <v>#REF!</v>
      </c>
    </row>
    <row r="412">
      <c r="A412" s="9">
        <f>+1.95%</f>
        <v>0.0195</v>
      </c>
      <c r="B412" s="3" t="str">
        <f t="shared" si="1"/>
        <v>#REF!</v>
      </c>
    </row>
    <row r="413">
      <c r="A413" s="16">
        <v>304053.0</v>
      </c>
      <c r="B413" s="3" t="str">
        <f t="shared" si="1"/>
        <v>#REF!</v>
      </c>
    </row>
    <row r="414">
      <c r="A414" s="16">
        <v>308227.0</v>
      </c>
      <c r="B414" s="3" t="str">
        <f t="shared" si="1"/>
        <v>#REF!</v>
      </c>
    </row>
    <row r="415">
      <c r="A415" s="14">
        <v>41991.0</v>
      </c>
      <c r="B415" s="3" t="str">
        <f t="shared" si="1"/>
        <v>#REF!</v>
      </c>
    </row>
    <row r="416">
      <c r="A416" s="8">
        <v>60.94</v>
      </c>
      <c r="B416" s="3" t="str">
        <f t="shared" si="1"/>
        <v>#REF!</v>
      </c>
    </row>
    <row r="417">
      <c r="A417" s="8">
        <v>63.7</v>
      </c>
      <c r="B417" s="3" t="str">
        <f t="shared" si="1"/>
        <v>#REF!</v>
      </c>
    </row>
    <row r="418">
      <c r="A418" s="8">
        <v>59.17</v>
      </c>
      <c r="B418" s="3" t="str">
        <f t="shared" si="1"/>
        <v>#REF!</v>
      </c>
    </row>
    <row r="419">
      <c r="A419" s="8">
        <v>59.27</v>
      </c>
      <c r="B419" s="3" t="str">
        <f t="shared" si="1"/>
        <v>#REF!</v>
      </c>
    </row>
    <row r="420">
      <c r="A420" s="11">
        <v>-1.91</v>
      </c>
      <c r="B420" s="3" t="str">
        <f t="shared" si="1"/>
        <v>#REF!</v>
      </c>
    </row>
    <row r="421">
      <c r="A421" s="12">
        <v>-0.0312</v>
      </c>
      <c r="B421" s="3" t="str">
        <f t="shared" si="1"/>
        <v>#REF!</v>
      </c>
    </row>
    <row r="422">
      <c r="A422" s="17">
        <v>294885.0</v>
      </c>
      <c r="B422" s="3" t="str">
        <f t="shared" si="1"/>
        <v>#REF!</v>
      </c>
    </row>
    <row r="423">
      <c r="A423" s="17">
        <v>301444.0</v>
      </c>
      <c r="B423" s="3" t="str">
        <f t="shared" si="1"/>
        <v>#REF!</v>
      </c>
    </row>
    <row r="424">
      <c r="A424" s="14">
        <v>41992.0</v>
      </c>
      <c r="B424" s="3" t="str">
        <f t="shared" si="1"/>
        <v>#REF!</v>
      </c>
    </row>
    <row r="425">
      <c r="A425" s="8">
        <v>59.85</v>
      </c>
      <c r="B425" s="3" t="str">
        <f t="shared" si="1"/>
        <v>#REF!</v>
      </c>
    </row>
    <row r="426">
      <c r="A426" s="8">
        <v>62.66</v>
      </c>
      <c r="B426" s="3" t="str">
        <f t="shared" si="1"/>
        <v>#REF!</v>
      </c>
    </row>
    <row r="427">
      <c r="A427" s="8">
        <v>59.05</v>
      </c>
      <c r="B427" s="3" t="str">
        <f t="shared" si="1"/>
        <v>#REF!</v>
      </c>
    </row>
    <row r="428">
      <c r="A428" s="8">
        <v>61.38</v>
      </c>
      <c r="B428" s="3" t="str">
        <f t="shared" si="1"/>
        <v>#REF!</v>
      </c>
    </row>
    <row r="429">
      <c r="A429" s="9">
        <f>+2.11</f>
        <v>2.11</v>
      </c>
      <c r="B429" s="3" t="str">
        <f t="shared" si="1"/>
        <v>#REF!</v>
      </c>
    </row>
    <row r="430">
      <c r="A430" s="9">
        <f>+3.56%</f>
        <v>0.0356</v>
      </c>
      <c r="B430" s="3" t="str">
        <f t="shared" si="1"/>
        <v>#REF!</v>
      </c>
    </row>
    <row r="431">
      <c r="A431" s="16">
        <v>222067.0</v>
      </c>
      <c r="B431" s="3" t="str">
        <f t="shared" si="1"/>
        <v>#REF!</v>
      </c>
    </row>
    <row r="432">
      <c r="A432" s="16">
        <v>296085.0</v>
      </c>
      <c r="B432" s="3" t="str">
        <f t="shared" si="1"/>
        <v>#REF!</v>
      </c>
    </row>
    <row r="433">
      <c r="A433" s="14">
        <v>41995.0</v>
      </c>
      <c r="B433" s="3" t="str">
        <f t="shared" si="1"/>
        <v>#REF!</v>
      </c>
    </row>
    <row r="434">
      <c r="A434" s="8">
        <v>61.99</v>
      </c>
      <c r="B434" s="3" t="str">
        <f t="shared" si="1"/>
        <v>#REF!</v>
      </c>
    </row>
    <row r="435">
      <c r="A435" s="8">
        <v>62.97</v>
      </c>
      <c r="B435" s="3" t="str">
        <f t="shared" si="1"/>
        <v>#REF!</v>
      </c>
    </row>
    <row r="436">
      <c r="A436" s="8">
        <v>59.84</v>
      </c>
      <c r="B436" s="3" t="str">
        <f t="shared" si="1"/>
        <v>#REF!</v>
      </c>
    </row>
    <row r="437">
      <c r="A437" s="8">
        <v>60.11</v>
      </c>
      <c r="B437" s="3" t="str">
        <f t="shared" si="1"/>
        <v>#REF!</v>
      </c>
    </row>
    <row r="438">
      <c r="A438" s="11">
        <v>-1.27</v>
      </c>
      <c r="B438" s="3" t="str">
        <f t="shared" si="1"/>
        <v>#REF!</v>
      </c>
    </row>
    <row r="439">
      <c r="A439" s="12">
        <v>-0.0207</v>
      </c>
      <c r="B439" s="3" t="str">
        <f t="shared" si="1"/>
        <v>#REF!</v>
      </c>
    </row>
    <row r="440">
      <c r="A440" s="17">
        <v>195794.0</v>
      </c>
      <c r="B440" s="3" t="str">
        <f t="shared" si="1"/>
        <v>#REF!</v>
      </c>
    </row>
    <row r="441">
      <c r="A441" s="17">
        <v>292507.0</v>
      </c>
      <c r="B441" s="3" t="str">
        <f t="shared" si="1"/>
        <v>#REF!</v>
      </c>
    </row>
    <row r="442">
      <c r="A442" s="14">
        <v>41996.0</v>
      </c>
      <c r="B442" s="3" t="str">
        <f t="shared" si="1"/>
        <v>#REF!</v>
      </c>
    </row>
    <row r="443">
      <c r="A443" s="8">
        <v>60.24</v>
      </c>
      <c r="B443" s="3" t="str">
        <f t="shared" si="1"/>
        <v>#REF!</v>
      </c>
    </row>
    <row r="444">
      <c r="A444" s="8">
        <v>62.14</v>
      </c>
      <c r="B444" s="3" t="str">
        <f t="shared" si="1"/>
        <v>#REF!</v>
      </c>
    </row>
    <row r="445">
      <c r="A445" s="8">
        <v>59.84</v>
      </c>
      <c r="B445" s="3" t="str">
        <f t="shared" si="1"/>
        <v>#REF!</v>
      </c>
    </row>
    <row r="446">
      <c r="A446" s="8">
        <v>61.69</v>
      </c>
      <c r="B446" s="3" t="str">
        <f t="shared" si="1"/>
        <v>#REF!</v>
      </c>
    </row>
    <row r="447">
      <c r="A447" s="9">
        <f>+1.58</f>
        <v>1.58</v>
      </c>
      <c r="B447" s="3" t="str">
        <f t="shared" si="1"/>
        <v>#REF!</v>
      </c>
    </row>
    <row r="448">
      <c r="A448" s="9">
        <f>+2.63%</f>
        <v>0.0263</v>
      </c>
      <c r="B448" s="3" t="str">
        <f t="shared" si="1"/>
        <v>#REF!</v>
      </c>
    </row>
    <row r="449">
      <c r="A449" s="16">
        <v>159862.0</v>
      </c>
      <c r="B449" s="3" t="str">
        <f t="shared" si="1"/>
        <v>#REF!</v>
      </c>
    </row>
    <row r="450">
      <c r="A450" s="16">
        <v>285118.0</v>
      </c>
      <c r="B450" s="3" t="str">
        <f t="shared" si="1"/>
        <v>#REF!</v>
      </c>
    </row>
    <row r="451">
      <c r="A451" s="14">
        <v>41997.0</v>
      </c>
      <c r="B451" s="3" t="str">
        <f t="shared" si="1"/>
        <v>#REF!</v>
      </c>
    </row>
    <row r="452">
      <c r="A452" s="8">
        <v>61.63</v>
      </c>
      <c r="B452" s="3" t="str">
        <f t="shared" si="1"/>
        <v>#REF!</v>
      </c>
    </row>
    <row r="453">
      <c r="A453" s="8">
        <v>61.71</v>
      </c>
      <c r="B453" s="3" t="str">
        <f t="shared" si="1"/>
        <v>#REF!</v>
      </c>
    </row>
    <row r="454">
      <c r="A454" s="8">
        <v>59.37</v>
      </c>
      <c r="B454" s="3" t="str">
        <f t="shared" si="1"/>
        <v>#REF!</v>
      </c>
    </row>
    <row r="455">
      <c r="A455" s="8">
        <v>60.24</v>
      </c>
      <c r="B455" s="3" t="str">
        <f t="shared" si="1"/>
        <v>#REF!</v>
      </c>
    </row>
    <row r="456">
      <c r="A456" s="11">
        <v>-1.45</v>
      </c>
      <c r="B456" s="3" t="str">
        <f t="shared" si="1"/>
        <v>#REF!</v>
      </c>
    </row>
    <row r="457">
      <c r="A457" s="12">
        <v>-0.0235</v>
      </c>
      <c r="B457" s="3" t="str">
        <f t="shared" si="1"/>
        <v>#REF!</v>
      </c>
    </row>
    <row r="458">
      <c r="A458" s="17">
        <v>108671.0</v>
      </c>
      <c r="B458" s="3" t="str">
        <f t="shared" si="1"/>
        <v>#REF!</v>
      </c>
    </row>
    <row r="459">
      <c r="A459" s="17">
        <v>287653.0</v>
      </c>
      <c r="B459" s="3" t="str">
        <f t="shared" si="1"/>
        <v>#REF!</v>
      </c>
    </row>
    <row r="460">
      <c r="A460" s="14">
        <v>41999.0</v>
      </c>
      <c r="B460" s="3" t="str">
        <f t="shared" si="1"/>
        <v>#REF!</v>
      </c>
    </row>
    <row r="461">
      <c r="A461" s="8">
        <v>60.19</v>
      </c>
      <c r="B461" s="3" t="str">
        <f t="shared" si="1"/>
        <v>#REF!</v>
      </c>
    </row>
    <row r="462">
      <c r="A462" s="8">
        <v>60.97</v>
      </c>
      <c r="B462" s="3" t="str">
        <f t="shared" si="1"/>
        <v>#REF!</v>
      </c>
    </row>
    <row r="463">
      <c r="A463" s="8">
        <v>59.21</v>
      </c>
      <c r="B463" s="3" t="str">
        <f t="shared" si="1"/>
        <v>#REF!</v>
      </c>
    </row>
    <row r="464">
      <c r="A464" s="8">
        <v>59.45</v>
      </c>
      <c r="B464" s="3" t="str">
        <f t="shared" si="1"/>
        <v>#REF!</v>
      </c>
    </row>
    <row r="465">
      <c r="A465" s="11">
        <v>-0.79</v>
      </c>
      <c r="B465" s="3" t="str">
        <f t="shared" si="1"/>
        <v>#REF!</v>
      </c>
    </row>
    <row r="466">
      <c r="A466" s="12">
        <v>-0.0131</v>
      </c>
      <c r="B466" s="3" t="str">
        <f t="shared" si="1"/>
        <v>#REF!</v>
      </c>
    </row>
    <row r="467">
      <c r="A467" s="17">
        <v>48782.0</v>
      </c>
      <c r="B467" s="3" t="str">
        <f t="shared" si="1"/>
        <v>#REF!</v>
      </c>
    </row>
    <row r="468">
      <c r="A468" s="17">
        <v>279033.0</v>
      </c>
      <c r="B468" s="3" t="str">
        <f t="shared" si="1"/>
        <v>#REF!</v>
      </c>
    </row>
    <row r="469">
      <c r="A469" s="14">
        <v>42002.0</v>
      </c>
      <c r="B469" s="3" t="str">
        <f t="shared" si="1"/>
        <v>#REF!</v>
      </c>
    </row>
    <row r="470">
      <c r="A470" s="8">
        <v>59.65</v>
      </c>
      <c r="B470" s="3" t="str">
        <f t="shared" si="1"/>
        <v>#REF!</v>
      </c>
    </row>
    <row r="471">
      <c r="A471" s="8">
        <v>60.43</v>
      </c>
      <c r="B471" s="3" t="str">
        <f t="shared" si="1"/>
        <v>#REF!</v>
      </c>
    </row>
    <row r="472">
      <c r="A472" s="8">
        <v>57.37</v>
      </c>
      <c r="B472" s="3" t="str">
        <f t="shared" si="1"/>
        <v>#REF!</v>
      </c>
    </row>
    <row r="473">
      <c r="A473" s="8">
        <v>57.88</v>
      </c>
      <c r="B473" s="3" t="str">
        <f t="shared" si="1"/>
        <v>#REF!</v>
      </c>
    </row>
    <row r="474">
      <c r="A474" s="11">
        <v>-1.57</v>
      </c>
      <c r="B474" s="3" t="str">
        <f t="shared" si="1"/>
        <v>#REF!</v>
      </c>
    </row>
    <row r="475">
      <c r="A475" s="12">
        <v>-0.0264</v>
      </c>
      <c r="B475" s="3" t="str">
        <f t="shared" si="1"/>
        <v>#REF!</v>
      </c>
    </row>
    <row r="476">
      <c r="A476" s="17">
        <v>155113.0</v>
      </c>
      <c r="B476" s="3" t="str">
        <f t="shared" si="1"/>
        <v>#REF!</v>
      </c>
    </row>
    <row r="477">
      <c r="A477" s="17">
        <v>272762.0</v>
      </c>
      <c r="B477" s="3" t="str">
        <f t="shared" si="1"/>
        <v>#REF!</v>
      </c>
    </row>
    <row r="478">
      <c r="A478" s="14">
        <v>42003.0</v>
      </c>
      <c r="B478" s="3" t="str">
        <f t="shared" si="1"/>
        <v>#REF!</v>
      </c>
    </row>
    <row r="479">
      <c r="A479" s="8">
        <v>57.93</v>
      </c>
      <c r="B479" s="3" t="str">
        <f t="shared" si="1"/>
        <v>#REF!</v>
      </c>
    </row>
    <row r="480">
      <c r="A480" s="8">
        <v>58.39</v>
      </c>
      <c r="B480" s="3" t="str">
        <f t="shared" si="1"/>
        <v>#REF!</v>
      </c>
    </row>
    <row r="481">
      <c r="A481" s="8">
        <v>56.74</v>
      </c>
      <c r="B481" s="3" t="str">
        <f t="shared" si="1"/>
        <v>#REF!</v>
      </c>
    </row>
    <row r="482">
      <c r="A482" s="8">
        <v>57.9</v>
      </c>
      <c r="B482" s="3" t="str">
        <f t="shared" si="1"/>
        <v>#REF!</v>
      </c>
    </row>
    <row r="483">
      <c r="A483" s="9">
        <f>+0.02</f>
        <v>0.02</v>
      </c>
      <c r="B483" s="3" t="str">
        <f t="shared" si="1"/>
        <v>#REF!</v>
      </c>
    </row>
    <row r="484">
      <c r="A484" s="9">
        <f>+0.03%</f>
        <v>0.0003</v>
      </c>
      <c r="B484" s="3" t="str">
        <f t="shared" si="1"/>
        <v>#REF!</v>
      </c>
    </row>
    <row r="485">
      <c r="A485" s="16">
        <v>154096.0</v>
      </c>
      <c r="B485" s="3" t="str">
        <f t="shared" si="1"/>
        <v>#REF!</v>
      </c>
    </row>
    <row r="486">
      <c r="A486" s="16">
        <v>269259.0</v>
      </c>
      <c r="B486" s="3" t="str">
        <f t="shared" si="1"/>
        <v>#REF!</v>
      </c>
    </row>
    <row r="487">
      <c r="A487" s="14">
        <v>42004.0</v>
      </c>
      <c r="B487" s="3" t="str">
        <f t="shared" si="1"/>
        <v>#REF!</v>
      </c>
    </row>
    <row r="488">
      <c r="A488" s="8">
        <v>57.35</v>
      </c>
      <c r="B488" s="3" t="str">
        <f t="shared" si="1"/>
        <v>#REF!</v>
      </c>
    </row>
    <row r="489">
      <c r="A489" s="8">
        <v>57.68</v>
      </c>
      <c r="B489" s="3" t="str">
        <f t="shared" si="1"/>
        <v>#REF!</v>
      </c>
    </row>
    <row r="490">
      <c r="A490" s="8">
        <v>55.81</v>
      </c>
      <c r="B490" s="3" t="str">
        <f t="shared" si="1"/>
        <v>#REF!</v>
      </c>
    </row>
    <row r="491">
      <c r="A491" s="8">
        <v>57.33</v>
      </c>
      <c r="B491" s="3" t="str">
        <f t="shared" si="1"/>
        <v>#REF!</v>
      </c>
    </row>
    <row r="492">
      <c r="A492" s="11">
        <v>-0.57</v>
      </c>
      <c r="B492" s="3" t="str">
        <f t="shared" si="1"/>
        <v>#REF!</v>
      </c>
    </row>
    <row r="493">
      <c r="A493" s="12">
        <v>-0.0098</v>
      </c>
      <c r="B493" s="3" t="str">
        <f t="shared" si="1"/>
        <v>#REF!</v>
      </c>
    </row>
    <row r="494">
      <c r="A494" s="17">
        <v>148140.0</v>
      </c>
      <c r="B494" s="3" t="str">
        <f t="shared" si="1"/>
        <v>#REF!</v>
      </c>
    </row>
    <row r="495">
      <c r="A495" s="17">
        <v>265279.0</v>
      </c>
      <c r="B495" s="3" t="str">
        <f t="shared" si="1"/>
        <v>#REF!</v>
      </c>
    </row>
    <row r="496">
      <c r="A496" s="7">
        <v>42006.0</v>
      </c>
      <c r="B496" s="3" t="str">
        <f t="shared" si="1"/>
        <v>#REF!</v>
      </c>
    </row>
    <row r="497">
      <c r="A497" s="8">
        <v>58.02</v>
      </c>
      <c r="B497" s="3" t="str">
        <f t="shared" si="1"/>
        <v>#REF!</v>
      </c>
    </row>
    <row r="498">
      <c r="A498" s="8">
        <v>58.54</v>
      </c>
      <c r="B498" s="3" t="str">
        <f t="shared" si="1"/>
        <v>#REF!</v>
      </c>
    </row>
    <row r="499">
      <c r="A499" s="8">
        <v>55.48</v>
      </c>
      <c r="B499" s="3" t="str">
        <f t="shared" si="1"/>
        <v>#REF!</v>
      </c>
    </row>
    <row r="500">
      <c r="A500" s="8">
        <v>56.42</v>
      </c>
      <c r="B500" s="3" t="str">
        <f t="shared" si="1"/>
        <v>#REF!</v>
      </c>
    </row>
    <row r="501">
      <c r="A501" s="11">
        <v>-0.91</v>
      </c>
      <c r="B501" s="3" t="str">
        <f t="shared" si="1"/>
        <v>#REF!</v>
      </c>
    </row>
    <row r="502">
      <c r="A502" s="12">
        <v>-0.0159</v>
      </c>
      <c r="B502" s="3" t="str">
        <f t="shared" si="1"/>
        <v>#REF!</v>
      </c>
    </row>
    <row r="503">
      <c r="A503" s="17">
        <v>177976.0</v>
      </c>
      <c r="B503" s="3" t="str">
        <f t="shared" si="1"/>
        <v>#REF!</v>
      </c>
    </row>
    <row r="504">
      <c r="A504" s="17">
        <v>255817.0</v>
      </c>
      <c r="B504" s="3" t="str">
        <f t="shared" si="1"/>
        <v>#REF!</v>
      </c>
    </row>
    <row r="505">
      <c r="A505" s="7">
        <v>42009.0</v>
      </c>
      <c r="B505" s="3" t="str">
        <f t="shared" si="1"/>
        <v>#REF!</v>
      </c>
    </row>
    <row r="506">
      <c r="A506" s="8">
        <v>56.25</v>
      </c>
      <c r="B506" s="3" t="str">
        <f t="shared" si="1"/>
        <v>#REF!</v>
      </c>
    </row>
    <row r="507">
      <c r="A507" s="8">
        <v>56.3</v>
      </c>
      <c r="B507" s="3" t="str">
        <f t="shared" si="1"/>
        <v>#REF!</v>
      </c>
    </row>
    <row r="508">
      <c r="A508" s="8">
        <v>52.66</v>
      </c>
      <c r="B508" s="3" t="str">
        <f t="shared" si="1"/>
        <v>#REF!</v>
      </c>
    </row>
    <row r="509">
      <c r="A509" s="8">
        <v>53.11</v>
      </c>
      <c r="B509" s="3" t="str">
        <f t="shared" si="1"/>
        <v>#REF!</v>
      </c>
    </row>
    <row r="510">
      <c r="A510" s="11">
        <v>-3.31</v>
      </c>
      <c r="B510" s="3" t="str">
        <f t="shared" si="1"/>
        <v>#REF!</v>
      </c>
    </row>
    <row r="511">
      <c r="A511" s="12">
        <v>-0.0587</v>
      </c>
      <c r="B511" s="3" t="str">
        <f t="shared" si="1"/>
        <v>#REF!</v>
      </c>
    </row>
    <row r="512">
      <c r="A512" s="17">
        <v>289889.0</v>
      </c>
      <c r="B512" s="3" t="str">
        <f t="shared" si="1"/>
        <v>#REF!</v>
      </c>
    </row>
    <row r="513">
      <c r="A513" s="17">
        <v>226228.0</v>
      </c>
      <c r="B513" s="3" t="str">
        <f t="shared" si="1"/>
        <v>#REF!</v>
      </c>
    </row>
    <row r="514">
      <c r="A514" s="7">
        <v>42010.0</v>
      </c>
      <c r="B514" s="3" t="str">
        <f t="shared" si="1"/>
        <v>#REF!</v>
      </c>
    </row>
    <row r="515">
      <c r="A515" s="8">
        <v>53.2</v>
      </c>
      <c r="B515" s="3" t="str">
        <f t="shared" si="1"/>
        <v>#REF!</v>
      </c>
    </row>
    <row r="516">
      <c r="A516" s="8">
        <v>53.6</v>
      </c>
      <c r="B516" s="3" t="str">
        <f t="shared" si="1"/>
        <v>#REF!</v>
      </c>
    </row>
    <row r="517">
      <c r="A517" s="8">
        <v>50.52</v>
      </c>
      <c r="B517" s="3" t="str">
        <f t="shared" si="1"/>
        <v>#REF!</v>
      </c>
    </row>
    <row r="518">
      <c r="A518" s="8">
        <v>51.1</v>
      </c>
      <c r="B518" s="3" t="str">
        <f t="shared" si="1"/>
        <v>#REF!</v>
      </c>
    </row>
    <row r="519">
      <c r="A519" s="11">
        <v>-2.01</v>
      </c>
      <c r="B519" s="3" t="str">
        <f t="shared" si="1"/>
        <v>#REF!</v>
      </c>
    </row>
    <row r="520">
      <c r="A520" s="12">
        <v>-0.0378</v>
      </c>
      <c r="B520" s="3" t="str">
        <f t="shared" si="1"/>
        <v>#REF!</v>
      </c>
    </row>
    <row r="521">
      <c r="A521" s="17">
        <v>338881.0</v>
      </c>
      <c r="B521" s="3" t="str">
        <f t="shared" si="1"/>
        <v>#REF!</v>
      </c>
    </row>
    <row r="522">
      <c r="A522" s="17">
        <v>208617.0</v>
      </c>
      <c r="B522" s="3" t="str">
        <f t="shared" si="1"/>
        <v>#REF!</v>
      </c>
    </row>
    <row r="523">
      <c r="A523" s="7">
        <v>42011.0</v>
      </c>
      <c r="B523" s="3" t="str">
        <f t="shared" si="1"/>
        <v>#REF!</v>
      </c>
    </row>
    <row r="524">
      <c r="A524" s="8">
        <v>51.15</v>
      </c>
      <c r="B524" s="3" t="str">
        <f t="shared" si="1"/>
        <v>#REF!</v>
      </c>
    </row>
    <row r="525">
      <c r="A525" s="8">
        <v>51.84</v>
      </c>
      <c r="B525" s="3" t="str">
        <f t="shared" si="1"/>
        <v>#REF!</v>
      </c>
    </row>
    <row r="526">
      <c r="A526" s="8">
        <v>49.66</v>
      </c>
      <c r="B526" s="3" t="str">
        <f t="shared" si="1"/>
        <v>#REF!</v>
      </c>
    </row>
    <row r="527">
      <c r="A527" s="8">
        <v>51.15</v>
      </c>
      <c r="B527" s="3" t="str">
        <f t="shared" si="1"/>
        <v>#REF!</v>
      </c>
    </row>
    <row r="528">
      <c r="A528" s="9">
        <f>+0.05</f>
        <v>0.05</v>
      </c>
      <c r="B528" s="3" t="str">
        <f t="shared" si="1"/>
        <v>#REF!</v>
      </c>
    </row>
    <row r="529">
      <c r="A529" s="9">
        <f>+0.1%</f>
        <v>0.001</v>
      </c>
      <c r="B529" s="3" t="str">
        <f t="shared" si="1"/>
        <v>#REF!</v>
      </c>
    </row>
    <row r="530">
      <c r="A530" s="16">
        <v>318275.0</v>
      </c>
      <c r="B530" s="3" t="str">
        <f t="shared" si="1"/>
        <v>#REF!</v>
      </c>
    </row>
    <row r="531">
      <c r="A531" s="16">
        <v>180434.0</v>
      </c>
      <c r="B531" s="3" t="str">
        <f t="shared" si="1"/>
        <v>#REF!</v>
      </c>
    </row>
    <row r="532">
      <c r="A532" s="7">
        <v>42012.0</v>
      </c>
      <c r="B532" s="3" t="str">
        <f t="shared" si="1"/>
        <v>#REF!</v>
      </c>
    </row>
    <row r="533">
      <c r="A533" s="8">
        <v>51.06</v>
      </c>
      <c r="B533" s="3" t="str">
        <f t="shared" si="1"/>
        <v>#REF!</v>
      </c>
    </row>
    <row r="534">
      <c r="A534" s="8">
        <v>51.91</v>
      </c>
      <c r="B534" s="3" t="str">
        <f t="shared" si="1"/>
        <v>#REF!</v>
      </c>
    </row>
    <row r="535">
      <c r="A535" s="8">
        <v>49.81</v>
      </c>
      <c r="B535" s="3" t="str">
        <f t="shared" si="1"/>
        <v>#REF!</v>
      </c>
    </row>
    <row r="536">
      <c r="A536" s="8">
        <v>50.96</v>
      </c>
      <c r="B536" s="3" t="str">
        <f t="shared" si="1"/>
        <v>#REF!</v>
      </c>
    </row>
    <row r="537">
      <c r="A537" s="11">
        <v>-0.19</v>
      </c>
      <c r="B537" s="3" t="str">
        <f t="shared" si="1"/>
        <v>#REF!</v>
      </c>
    </row>
    <row r="538">
      <c r="A538" s="12">
        <v>-0.0037</v>
      </c>
      <c r="B538" s="3" t="str">
        <f t="shared" si="1"/>
        <v>#REF!</v>
      </c>
    </row>
    <row r="539">
      <c r="A539" s="17">
        <v>243424.0</v>
      </c>
      <c r="B539" s="3" t="str">
        <f t="shared" si="1"/>
        <v>#REF!</v>
      </c>
    </row>
    <row r="540">
      <c r="A540" s="17">
        <v>170617.0</v>
      </c>
      <c r="B540" s="3" t="str">
        <f t="shared" si="1"/>
        <v>#REF!</v>
      </c>
    </row>
    <row r="541">
      <c r="A541" s="7">
        <v>42013.0</v>
      </c>
      <c r="B541" s="3" t="str">
        <f t="shared" si="1"/>
        <v>#REF!</v>
      </c>
    </row>
    <row r="542">
      <c r="A542" s="8">
        <v>51.25</v>
      </c>
      <c r="B542" s="3" t="str">
        <f t="shared" si="1"/>
        <v>#REF!</v>
      </c>
    </row>
    <row r="543">
      <c r="A543" s="8">
        <v>51.44</v>
      </c>
      <c r="B543" s="3" t="str">
        <f t="shared" si="1"/>
        <v>#REF!</v>
      </c>
    </row>
    <row r="544">
      <c r="A544" s="8">
        <v>48.9</v>
      </c>
      <c r="B544" s="3" t="str">
        <f t="shared" si="1"/>
        <v>#REF!</v>
      </c>
    </row>
    <row r="545">
      <c r="A545" s="8">
        <v>50.11</v>
      </c>
      <c r="B545" s="3" t="str">
        <f t="shared" si="1"/>
        <v>#REF!</v>
      </c>
    </row>
    <row r="546">
      <c r="A546" s="11">
        <v>-0.85</v>
      </c>
      <c r="B546" s="3" t="str">
        <f t="shared" si="1"/>
        <v>#REF!</v>
      </c>
    </row>
    <row r="547">
      <c r="A547" s="12">
        <v>-0.0167</v>
      </c>
      <c r="B547" s="3" t="str">
        <f t="shared" si="1"/>
        <v>#REF!</v>
      </c>
    </row>
    <row r="548">
      <c r="A548" s="17">
        <v>285716.0</v>
      </c>
      <c r="B548" s="3" t="str">
        <f t="shared" si="1"/>
        <v>#REF!</v>
      </c>
    </row>
    <row r="549">
      <c r="A549" s="17">
        <v>138771.0</v>
      </c>
      <c r="B549" s="3" t="str">
        <f t="shared" si="1"/>
        <v>#REF!</v>
      </c>
    </row>
    <row r="550">
      <c r="A550" s="7">
        <v>42016.0</v>
      </c>
      <c r="B550" s="3" t="str">
        <f t="shared" si="1"/>
        <v>#REF!</v>
      </c>
    </row>
    <row r="551">
      <c r="A551" s="8">
        <v>49.93</v>
      </c>
      <c r="B551" s="3" t="str">
        <f t="shared" si="1"/>
        <v>#REF!</v>
      </c>
    </row>
    <row r="552">
      <c r="A552" s="8">
        <v>49.98</v>
      </c>
      <c r="B552" s="3" t="str">
        <f t="shared" si="1"/>
        <v>#REF!</v>
      </c>
    </row>
    <row r="553">
      <c r="A553" s="8">
        <v>47.16</v>
      </c>
      <c r="B553" s="3" t="str">
        <f t="shared" si="1"/>
        <v>#REF!</v>
      </c>
    </row>
    <row r="554">
      <c r="A554" s="8">
        <v>47.43</v>
      </c>
      <c r="B554" s="3" t="str">
        <f t="shared" si="1"/>
        <v>#REF!</v>
      </c>
    </row>
    <row r="555">
      <c r="A555" s="11">
        <v>-2.68</v>
      </c>
      <c r="B555" s="3" t="str">
        <f t="shared" si="1"/>
        <v>#REF!</v>
      </c>
    </row>
    <row r="556">
      <c r="A556" s="12">
        <v>-0.0535</v>
      </c>
      <c r="B556" s="3" t="str">
        <f t="shared" si="1"/>
        <v>#REF!</v>
      </c>
    </row>
    <row r="557">
      <c r="A557" s="17">
        <v>223924.0</v>
      </c>
      <c r="B557" s="3" t="str">
        <f t="shared" si="1"/>
        <v>#REF!</v>
      </c>
    </row>
    <row r="558">
      <c r="A558" s="17">
        <v>94571.0</v>
      </c>
      <c r="B558" s="3" t="str">
        <f t="shared" si="1"/>
        <v>#REF!</v>
      </c>
    </row>
    <row r="559">
      <c r="A559" s="7">
        <v>42017.0</v>
      </c>
      <c r="B559" s="3" t="str">
        <f t="shared" si="1"/>
        <v>#REF!</v>
      </c>
    </row>
    <row r="560">
      <c r="A560" s="8">
        <v>47.06</v>
      </c>
      <c r="B560" s="3" t="str">
        <f t="shared" si="1"/>
        <v>#REF!</v>
      </c>
    </row>
    <row r="561">
      <c r="A561" s="8">
        <v>47.29</v>
      </c>
      <c r="B561" s="3" t="str">
        <f t="shared" si="1"/>
        <v>#REF!</v>
      </c>
    </row>
    <row r="562">
      <c r="A562" s="8">
        <v>45.19</v>
      </c>
      <c r="B562" s="3" t="str">
        <f t="shared" si="1"/>
        <v>#REF!</v>
      </c>
    </row>
    <row r="563">
      <c r="A563" s="8">
        <v>46.59</v>
      </c>
      <c r="B563" s="3" t="str">
        <f t="shared" si="1"/>
        <v>#REF!</v>
      </c>
    </row>
    <row r="564">
      <c r="A564" s="11">
        <v>-0.84</v>
      </c>
      <c r="B564" s="3" t="str">
        <f t="shared" si="1"/>
        <v>#REF!</v>
      </c>
    </row>
    <row r="565">
      <c r="A565" s="12">
        <v>-0.0177</v>
      </c>
      <c r="B565" s="3" t="str">
        <f t="shared" si="1"/>
        <v>#REF!</v>
      </c>
    </row>
    <row r="566">
      <c r="A566" s="17">
        <v>208057.0</v>
      </c>
      <c r="B566" s="3" t="str">
        <f t="shared" si="1"/>
        <v>#REF!</v>
      </c>
    </row>
    <row r="567">
      <c r="A567" s="17">
        <v>64966.0</v>
      </c>
      <c r="B567" s="3" t="str">
        <f t="shared" si="1"/>
        <v>#REF!</v>
      </c>
    </row>
    <row r="568">
      <c r="A568" s="7">
        <v>42018.0</v>
      </c>
      <c r="B568" s="3" t="str">
        <f t="shared" si="1"/>
        <v>#REF!</v>
      </c>
    </row>
    <row r="569">
      <c r="A569" s="8">
        <v>46.84</v>
      </c>
      <c r="B569" s="3" t="str">
        <f t="shared" si="1"/>
        <v>#REF!</v>
      </c>
    </row>
    <row r="570">
      <c r="A570" s="8">
        <v>49.21</v>
      </c>
      <c r="B570" s="3" t="str">
        <f t="shared" si="1"/>
        <v>#REF!</v>
      </c>
    </row>
    <row r="571">
      <c r="A571" s="8">
        <v>45.59</v>
      </c>
      <c r="B571" s="3" t="str">
        <f t="shared" si="1"/>
        <v>#REF!</v>
      </c>
    </row>
    <row r="572">
      <c r="A572" s="8">
        <v>48.69</v>
      </c>
      <c r="B572" s="3" t="str">
        <f t="shared" si="1"/>
        <v>#REF!</v>
      </c>
    </row>
    <row r="573">
      <c r="A573" s="9">
        <f>+2.1</f>
        <v>2.1</v>
      </c>
      <c r="B573" s="3" t="str">
        <f t="shared" si="1"/>
        <v>#REF!</v>
      </c>
    </row>
    <row r="574">
      <c r="A574" s="9">
        <f>+4.51%</f>
        <v>0.0451</v>
      </c>
      <c r="B574" s="3" t="str">
        <f t="shared" si="1"/>
        <v>#REF!</v>
      </c>
    </row>
    <row r="575">
      <c r="A575" s="16">
        <v>122335.0</v>
      </c>
      <c r="B575" s="3" t="str">
        <f t="shared" si="1"/>
        <v>#REF!</v>
      </c>
    </row>
    <row r="576">
      <c r="A576" s="16">
        <v>35753.0</v>
      </c>
      <c r="B576" s="3" t="str">
        <f t="shared" si="1"/>
        <v>#REF!</v>
      </c>
    </row>
    <row r="577">
      <c r="A577" s="7">
        <v>42019.0</v>
      </c>
      <c r="B577" s="3" t="str">
        <f t="shared" si="1"/>
        <v>#REF!</v>
      </c>
    </row>
    <row r="578">
      <c r="A578" s="8">
        <v>48.68</v>
      </c>
      <c r="B578" s="3" t="str">
        <f t="shared" si="1"/>
        <v>#REF!</v>
      </c>
    </row>
    <row r="579">
      <c r="A579" s="8">
        <v>50.62</v>
      </c>
      <c r="B579" s="3" t="str">
        <f t="shared" si="1"/>
        <v>#REF!</v>
      </c>
    </row>
    <row r="580">
      <c r="A580" s="8">
        <v>47.0</v>
      </c>
      <c r="B580" s="3" t="str">
        <f t="shared" si="1"/>
        <v>#REF!</v>
      </c>
    </row>
    <row r="581">
      <c r="A581" s="8">
        <v>47.67</v>
      </c>
      <c r="B581" s="3" t="str">
        <f t="shared" si="1"/>
        <v>#REF!</v>
      </c>
    </row>
    <row r="582">
      <c r="A582" s="11">
        <v>-1.02</v>
      </c>
      <c r="B582" s="3" t="str">
        <f t="shared" si="1"/>
        <v>#REF!</v>
      </c>
    </row>
    <row r="583">
      <c r="A583" s="12">
        <v>-0.0209</v>
      </c>
      <c r="B583" s="3" t="str">
        <f t="shared" si="1"/>
        <v>#REF!</v>
      </c>
    </row>
    <row r="584">
      <c r="A584" s="17">
        <v>17933.0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41956</v>
      </c>
      <c r="C3" s="3">
        <v>82.08</v>
      </c>
      <c r="D3" s="3">
        <v>82.31</v>
      </c>
      <c r="E3" s="3">
        <v>78.59</v>
      </c>
      <c r="F3" s="3">
        <v>78.77</v>
      </c>
      <c r="G3" s="3">
        <v>-3.69</v>
      </c>
      <c r="H3" s="6">
        <v>-0.0447</v>
      </c>
      <c r="I3" s="15">
        <v>65068.0</v>
      </c>
      <c r="J3" s="15">
        <v>124169.0</v>
      </c>
    </row>
    <row r="4">
      <c r="A4" s="19" t="s">
        <v>4</v>
      </c>
      <c r="B4" s="13">
        <f t="shared" si="1"/>
        <v>41957</v>
      </c>
      <c r="C4" s="3">
        <v>79.11</v>
      </c>
      <c r="D4" s="3">
        <v>81.0</v>
      </c>
      <c r="E4" s="3">
        <v>78.0</v>
      </c>
      <c r="F4" s="3">
        <v>80.66</v>
      </c>
      <c r="G4" s="3">
        <v>1.89</v>
      </c>
      <c r="H4" s="3">
        <v>0.024</v>
      </c>
      <c r="I4" s="15">
        <v>61292.0</v>
      </c>
      <c r="J4" s="15">
        <v>126399.0</v>
      </c>
    </row>
    <row r="5">
      <c r="A5" s="19" t="s">
        <v>5</v>
      </c>
      <c r="B5" s="13">
        <f t="shared" si="1"/>
        <v>41960</v>
      </c>
      <c r="C5" s="3">
        <v>80.73</v>
      </c>
      <c r="D5" s="3">
        <v>80.75</v>
      </c>
      <c r="E5" s="3">
        <v>79.31</v>
      </c>
      <c r="F5" s="3">
        <v>80.52</v>
      </c>
      <c r="G5" s="3">
        <v>-0.14</v>
      </c>
      <c r="H5" s="6">
        <v>-0.0017</v>
      </c>
      <c r="I5" s="15">
        <v>35564.0</v>
      </c>
      <c r="J5" s="15">
        <v>128071.0</v>
      </c>
    </row>
    <row r="6">
      <c r="A6" s="19" t="s">
        <v>6</v>
      </c>
      <c r="B6" s="13">
        <f t="shared" si="1"/>
        <v>41961</v>
      </c>
      <c r="C6" s="3">
        <v>80.2</v>
      </c>
      <c r="D6" s="3">
        <v>81.12</v>
      </c>
      <c r="E6" s="3">
        <v>79.4</v>
      </c>
      <c r="F6" s="3">
        <v>79.66</v>
      </c>
      <c r="G6" s="3">
        <v>-0.86</v>
      </c>
      <c r="H6" s="6">
        <v>-0.0107</v>
      </c>
      <c r="I6" s="15">
        <v>41675.0</v>
      </c>
      <c r="J6" s="15">
        <v>129381.0</v>
      </c>
    </row>
    <row r="7">
      <c r="A7" s="19" t="s">
        <v>7</v>
      </c>
      <c r="B7" s="13">
        <f t="shared" si="1"/>
        <v>41962</v>
      </c>
      <c r="C7" s="3">
        <v>79.71</v>
      </c>
      <c r="D7" s="3">
        <v>80.47</v>
      </c>
      <c r="E7" s="3">
        <v>79.05</v>
      </c>
      <c r="F7" s="3">
        <v>79.13</v>
      </c>
      <c r="G7" s="3">
        <v>-0.53</v>
      </c>
      <c r="H7" s="6">
        <v>-0.0067</v>
      </c>
      <c r="I7" s="15">
        <v>71505.0</v>
      </c>
      <c r="J7" s="15">
        <v>130229.0</v>
      </c>
    </row>
    <row r="8">
      <c r="A8" s="19" t="s">
        <v>8</v>
      </c>
      <c r="B8" s="13">
        <f t="shared" si="1"/>
        <v>41963</v>
      </c>
      <c r="C8" s="3">
        <v>79.05</v>
      </c>
      <c r="D8" s="3">
        <v>80.83</v>
      </c>
      <c r="E8" s="3">
        <v>78.51</v>
      </c>
      <c r="F8" s="3">
        <v>80.25</v>
      </c>
      <c r="G8" s="3">
        <v>1.12</v>
      </c>
      <c r="H8" s="3">
        <v>0.014199999999999999</v>
      </c>
      <c r="I8" s="15">
        <v>61917.0</v>
      </c>
      <c r="J8" s="15">
        <v>131088.0</v>
      </c>
    </row>
    <row r="9">
      <c r="A9" s="19" t="s">
        <v>9</v>
      </c>
      <c r="B9" s="13">
        <f t="shared" si="1"/>
        <v>41964</v>
      </c>
      <c r="C9" s="3">
        <v>80.86</v>
      </c>
      <c r="D9" s="3">
        <v>82.52</v>
      </c>
      <c r="E9" s="3">
        <v>80.05</v>
      </c>
      <c r="F9" s="3">
        <v>81.42</v>
      </c>
      <c r="G9" s="3">
        <v>1.17</v>
      </c>
      <c r="H9" s="3">
        <v>0.0146</v>
      </c>
      <c r="I9" s="15">
        <v>74831.0</v>
      </c>
      <c r="J9" s="15">
        <v>138974.0</v>
      </c>
    </row>
    <row r="10">
      <c r="A10" s="33">
        <v>41956.0</v>
      </c>
      <c r="B10" s="13">
        <f t="shared" si="1"/>
        <v>41967</v>
      </c>
      <c r="C10" s="3">
        <v>81.75</v>
      </c>
      <c r="D10" s="3">
        <v>81.87</v>
      </c>
      <c r="E10" s="3">
        <v>80.45</v>
      </c>
      <c r="F10" s="3">
        <v>80.73</v>
      </c>
      <c r="G10" s="3">
        <v>-0.69</v>
      </c>
      <c r="H10" s="6">
        <v>-0.0085</v>
      </c>
      <c r="I10" s="15">
        <v>38624.0</v>
      </c>
      <c r="J10" s="15">
        <v>141399.0</v>
      </c>
    </row>
    <row r="11">
      <c r="A11" s="19">
        <v>82.08</v>
      </c>
      <c r="B11" s="13">
        <f t="shared" si="1"/>
        <v>41968</v>
      </c>
      <c r="C11" s="3">
        <v>80.51</v>
      </c>
      <c r="D11" s="3">
        <v>81.38</v>
      </c>
      <c r="E11" s="3">
        <v>79.0</v>
      </c>
      <c r="F11" s="3">
        <v>79.31</v>
      </c>
      <c r="G11" s="3">
        <v>-1.42</v>
      </c>
      <c r="H11" s="6">
        <v>-0.0176</v>
      </c>
      <c r="I11" s="15">
        <v>60562.0</v>
      </c>
      <c r="J11" s="15">
        <v>150618.0</v>
      </c>
    </row>
    <row r="12">
      <c r="A12" s="19">
        <v>82.31</v>
      </c>
      <c r="B12" s="13">
        <f t="shared" si="1"/>
        <v>41969</v>
      </c>
      <c r="C12" s="3">
        <v>79.1</v>
      </c>
      <c r="D12" s="3">
        <v>79.77</v>
      </c>
      <c r="E12" s="3">
        <v>78.3</v>
      </c>
      <c r="F12" s="3">
        <v>78.7</v>
      </c>
      <c r="G12" s="3">
        <v>-0.61</v>
      </c>
      <c r="H12" s="6">
        <v>-0.0077</v>
      </c>
      <c r="I12" s="15">
        <v>53364.0</v>
      </c>
      <c r="J12" s="15">
        <v>157970.0</v>
      </c>
    </row>
    <row r="13">
      <c r="A13" s="19">
        <v>78.59</v>
      </c>
      <c r="B13" s="13">
        <f t="shared" si="1"/>
        <v>41970</v>
      </c>
      <c r="C13" s="3">
        <v>78.33</v>
      </c>
      <c r="D13" s="3">
        <v>78.4</v>
      </c>
      <c r="E13" s="3">
        <v>72.28</v>
      </c>
      <c r="F13" s="3">
        <v>73.5</v>
      </c>
      <c r="G13" s="3">
        <v>-5.2</v>
      </c>
      <c r="H13" s="6">
        <v>-0.0661</v>
      </c>
      <c r="I13" s="15">
        <v>57799.0</v>
      </c>
      <c r="J13" s="15">
        <v>158646.0</v>
      </c>
    </row>
    <row r="14">
      <c r="A14" s="19">
        <v>78.77</v>
      </c>
      <c r="B14" s="13">
        <f t="shared" si="1"/>
        <v>41971</v>
      </c>
      <c r="C14" s="3">
        <v>73.43</v>
      </c>
      <c r="D14" s="3">
        <v>74.43</v>
      </c>
      <c r="E14" s="3">
        <v>70.77</v>
      </c>
      <c r="F14" s="3">
        <v>71.14</v>
      </c>
      <c r="G14" s="3">
        <v>-2.36</v>
      </c>
      <c r="H14" s="6">
        <v>-0.0321</v>
      </c>
      <c r="I14" s="15">
        <v>59837.0</v>
      </c>
      <c r="J14" s="15">
        <v>163075.0</v>
      </c>
    </row>
    <row r="15">
      <c r="A15" s="21">
        <v>-3.69</v>
      </c>
      <c r="B15" s="5">
        <f t="shared" si="1"/>
        <v>41974</v>
      </c>
      <c r="C15" s="3">
        <v>71.05</v>
      </c>
      <c r="D15" s="3">
        <v>73.92</v>
      </c>
      <c r="E15" s="3">
        <v>68.49</v>
      </c>
      <c r="F15" s="3">
        <v>73.45</v>
      </c>
      <c r="G15" s="3">
        <v>2.31</v>
      </c>
      <c r="H15" s="3">
        <v>0.0325</v>
      </c>
      <c r="I15" s="15">
        <v>86437.0</v>
      </c>
      <c r="J15" s="15">
        <v>167548.0</v>
      </c>
    </row>
    <row r="16">
      <c r="A16" s="22">
        <v>-0.0447</v>
      </c>
      <c r="B16" s="5">
        <f t="shared" si="1"/>
        <v>41975</v>
      </c>
      <c r="C16" s="3">
        <v>73.4</v>
      </c>
      <c r="D16" s="3">
        <v>73.9</v>
      </c>
      <c r="E16" s="3">
        <v>71.37</v>
      </c>
      <c r="F16" s="3">
        <v>71.49</v>
      </c>
      <c r="G16" s="3">
        <v>-1.96</v>
      </c>
      <c r="H16" s="6">
        <v>-0.0267</v>
      </c>
      <c r="I16" s="15">
        <v>63193.0</v>
      </c>
      <c r="J16" s="15">
        <v>172074.0</v>
      </c>
    </row>
    <row r="17">
      <c r="A17" s="24">
        <v>65068.0</v>
      </c>
      <c r="B17" s="5">
        <f t="shared" si="1"/>
        <v>41976</v>
      </c>
      <c r="C17" s="3">
        <v>71.95</v>
      </c>
      <c r="D17" s="3">
        <v>72.51</v>
      </c>
      <c r="E17" s="3">
        <v>70.69</v>
      </c>
      <c r="F17" s="3">
        <v>71.09</v>
      </c>
      <c r="G17" s="3">
        <v>-0.4</v>
      </c>
      <c r="H17" s="6">
        <v>-0.0056</v>
      </c>
      <c r="I17" s="15">
        <v>80278.0</v>
      </c>
      <c r="J17" s="15">
        <v>181238.0</v>
      </c>
    </row>
    <row r="18">
      <c r="A18" s="24">
        <v>124169.0</v>
      </c>
      <c r="B18" s="5">
        <f t="shared" si="1"/>
        <v>41977</v>
      </c>
      <c r="C18" s="3">
        <v>71.34</v>
      </c>
      <c r="D18" s="3">
        <v>71.77</v>
      </c>
      <c r="E18" s="3">
        <v>69.97</v>
      </c>
      <c r="F18" s="3">
        <v>70.74</v>
      </c>
      <c r="G18" s="3">
        <v>-0.35</v>
      </c>
      <c r="H18" s="6">
        <v>-0.0049</v>
      </c>
      <c r="I18" s="15">
        <v>61291.0</v>
      </c>
      <c r="J18" s="15">
        <v>192523.0</v>
      </c>
    </row>
    <row r="19">
      <c r="A19" s="30">
        <v>41957.0</v>
      </c>
      <c r="B19" s="5">
        <f t="shared" si="1"/>
        <v>41978</v>
      </c>
      <c r="C19" s="3">
        <v>70.57</v>
      </c>
      <c r="D19" s="3">
        <v>70.92</v>
      </c>
      <c r="E19" s="3">
        <v>69.22</v>
      </c>
      <c r="F19" s="3">
        <v>70.18</v>
      </c>
      <c r="G19" s="3">
        <v>-0.56</v>
      </c>
      <c r="H19" s="6">
        <v>-0.0079</v>
      </c>
      <c r="I19" s="15">
        <v>70076.0</v>
      </c>
      <c r="J19" s="15">
        <v>201541.0</v>
      </c>
    </row>
    <row r="20">
      <c r="A20" s="21">
        <v>79.11</v>
      </c>
      <c r="B20" s="5">
        <f t="shared" si="1"/>
        <v>41981</v>
      </c>
      <c r="C20" s="3">
        <v>69.5</v>
      </c>
      <c r="D20" s="3">
        <v>69.58</v>
      </c>
      <c r="E20" s="3">
        <v>67.12</v>
      </c>
      <c r="F20" s="3">
        <v>67.34</v>
      </c>
      <c r="G20" s="3">
        <v>-2.84</v>
      </c>
      <c r="H20" s="6">
        <v>-0.0405</v>
      </c>
      <c r="I20" s="15">
        <v>72787.0</v>
      </c>
      <c r="J20" s="15">
        <v>211006.0</v>
      </c>
    </row>
    <row r="21">
      <c r="A21" s="21">
        <v>81.0</v>
      </c>
      <c r="B21" s="5">
        <f t="shared" si="1"/>
        <v>41982</v>
      </c>
      <c r="C21" s="3">
        <v>67.12</v>
      </c>
      <c r="D21" s="3">
        <v>68.04</v>
      </c>
      <c r="E21" s="3">
        <v>66.41</v>
      </c>
      <c r="F21" s="3">
        <v>67.88</v>
      </c>
      <c r="G21" s="3">
        <v>0.54</v>
      </c>
      <c r="H21" s="3">
        <v>0.008</v>
      </c>
      <c r="I21" s="15">
        <v>71481.0</v>
      </c>
      <c r="J21" s="15">
        <v>222581.0</v>
      </c>
    </row>
    <row r="22">
      <c r="A22" s="21">
        <v>78.0</v>
      </c>
      <c r="B22" s="13">
        <f t="shared" si="1"/>
        <v>41983</v>
      </c>
      <c r="C22" s="3">
        <v>67.22</v>
      </c>
      <c r="D22" s="3">
        <v>67.35</v>
      </c>
      <c r="E22" s="3">
        <v>64.48</v>
      </c>
      <c r="F22" s="3">
        <v>65.22</v>
      </c>
      <c r="G22" s="3">
        <v>-2.66</v>
      </c>
      <c r="H22" s="6">
        <v>-0.0392</v>
      </c>
      <c r="I22" s="15">
        <v>99463.0</v>
      </c>
      <c r="J22" s="15">
        <v>234177.0</v>
      </c>
    </row>
    <row r="23">
      <c r="A23" s="21">
        <v>80.66</v>
      </c>
      <c r="B23" s="13">
        <f t="shared" si="1"/>
        <v>41984</v>
      </c>
      <c r="C23" s="3">
        <v>65.61</v>
      </c>
      <c r="D23" s="3">
        <v>65.98</v>
      </c>
      <c r="E23" s="3">
        <v>64.07</v>
      </c>
      <c r="F23" s="3">
        <v>64.66</v>
      </c>
      <c r="G23" s="3">
        <v>-0.56</v>
      </c>
      <c r="H23" s="6">
        <v>-0.0086</v>
      </c>
      <c r="I23" s="15">
        <v>79196.0</v>
      </c>
      <c r="J23" s="15">
        <v>249047.0</v>
      </c>
    </row>
    <row r="24">
      <c r="A24" s="25">
        <f>+1.89</f>
        <v>1.89</v>
      </c>
      <c r="B24" s="13">
        <f t="shared" si="1"/>
        <v>41985</v>
      </c>
      <c r="C24" s="3">
        <v>64.0</v>
      </c>
      <c r="D24" s="3">
        <v>64.61</v>
      </c>
      <c r="E24" s="3">
        <v>62.38</v>
      </c>
      <c r="F24" s="3">
        <v>62.85</v>
      </c>
      <c r="G24" s="3">
        <v>-1.81</v>
      </c>
      <c r="H24" s="6">
        <v>-0.028</v>
      </c>
      <c r="I24" s="15">
        <v>99048.0</v>
      </c>
      <c r="J24" s="15">
        <v>254268.0</v>
      </c>
    </row>
    <row r="25">
      <c r="A25" s="25">
        <f>+2.4%</f>
        <v>0.024</v>
      </c>
      <c r="B25" s="13">
        <f t="shared" si="1"/>
        <v>41988</v>
      </c>
      <c r="C25" s="3">
        <v>62.22</v>
      </c>
      <c r="D25" s="3">
        <v>64.1</v>
      </c>
      <c r="E25" s="3">
        <v>60.99</v>
      </c>
      <c r="F25" s="3">
        <v>61.81</v>
      </c>
      <c r="G25" s="3">
        <v>-1.04</v>
      </c>
      <c r="H25" s="6">
        <v>-0.0165</v>
      </c>
      <c r="I25" s="15">
        <v>88266.0</v>
      </c>
      <c r="J25" s="15">
        <v>258416.0</v>
      </c>
    </row>
    <row r="26">
      <c r="A26" s="26">
        <v>61292.0</v>
      </c>
      <c r="B26" s="13">
        <f t="shared" si="1"/>
        <v>41989</v>
      </c>
      <c r="C26" s="3">
        <v>61.41</v>
      </c>
      <c r="D26" s="3">
        <v>61.83</v>
      </c>
      <c r="E26" s="3">
        <v>59.14</v>
      </c>
      <c r="F26" s="3">
        <v>60.61</v>
      </c>
      <c r="G26" s="3">
        <v>-1.2</v>
      </c>
      <c r="H26" s="6">
        <v>-0.0194</v>
      </c>
      <c r="I26" s="15">
        <v>117145.0</v>
      </c>
      <c r="J26" s="15">
        <v>262913.0</v>
      </c>
    </row>
    <row r="27">
      <c r="A27" s="26">
        <v>126399.0</v>
      </c>
      <c r="B27" s="13">
        <f t="shared" si="1"/>
        <v>41990</v>
      </c>
      <c r="C27" s="3">
        <v>60.41</v>
      </c>
      <c r="D27" s="3">
        <v>64.05</v>
      </c>
      <c r="E27" s="3">
        <v>59.31</v>
      </c>
      <c r="F27" s="3">
        <v>61.73</v>
      </c>
      <c r="G27" s="3">
        <v>1.12</v>
      </c>
      <c r="H27" s="3">
        <v>0.018500000000000003</v>
      </c>
      <c r="I27" s="15">
        <v>117592.0</v>
      </c>
      <c r="J27" s="15">
        <v>266601.0</v>
      </c>
    </row>
    <row r="28">
      <c r="A28" s="29">
        <v>41960.0</v>
      </c>
      <c r="B28" s="13">
        <f t="shared" si="1"/>
        <v>41991</v>
      </c>
      <c r="C28" s="3">
        <v>61.51</v>
      </c>
      <c r="D28" s="3">
        <v>64.22</v>
      </c>
      <c r="E28" s="3">
        <v>59.79</v>
      </c>
      <c r="F28" s="3">
        <v>59.88</v>
      </c>
      <c r="G28" s="3">
        <v>-1.85</v>
      </c>
      <c r="H28" s="6">
        <v>-0.03</v>
      </c>
      <c r="I28" s="15">
        <v>113867.0</v>
      </c>
      <c r="J28" s="15">
        <v>264751.0</v>
      </c>
    </row>
    <row r="29">
      <c r="A29" s="28">
        <v>80.73</v>
      </c>
      <c r="B29" s="13">
        <f t="shared" si="1"/>
        <v>41992</v>
      </c>
      <c r="C29" s="3">
        <v>60.42</v>
      </c>
      <c r="D29" s="3">
        <v>63.33</v>
      </c>
      <c r="E29" s="3">
        <v>59.67</v>
      </c>
      <c r="F29" s="3">
        <v>62.05</v>
      </c>
      <c r="G29" s="3">
        <v>2.17</v>
      </c>
      <c r="H29" s="3">
        <v>0.0362</v>
      </c>
      <c r="I29" s="15">
        <v>76264.0</v>
      </c>
      <c r="J29" s="15">
        <v>267069.0</v>
      </c>
    </row>
    <row r="30">
      <c r="A30" s="28">
        <v>80.75</v>
      </c>
      <c r="B30" s="13">
        <f t="shared" si="1"/>
        <v>41995</v>
      </c>
      <c r="C30" s="3">
        <v>62.62</v>
      </c>
      <c r="D30" s="3">
        <v>63.65</v>
      </c>
      <c r="E30" s="3">
        <v>60.63</v>
      </c>
      <c r="F30" s="3">
        <v>60.88</v>
      </c>
      <c r="G30" s="3">
        <v>-1.17</v>
      </c>
      <c r="H30" s="6">
        <v>-0.0189</v>
      </c>
      <c r="I30" s="15">
        <v>93370.0</v>
      </c>
      <c r="J30" s="15">
        <v>275198.0</v>
      </c>
    </row>
    <row r="31">
      <c r="A31" s="28">
        <v>79.31</v>
      </c>
      <c r="B31" s="13">
        <f t="shared" si="1"/>
        <v>41996</v>
      </c>
      <c r="C31" s="3">
        <v>61.0</v>
      </c>
      <c r="D31" s="3">
        <v>62.87</v>
      </c>
      <c r="E31" s="3">
        <v>60.61</v>
      </c>
      <c r="F31" s="3">
        <v>62.44</v>
      </c>
      <c r="G31" s="3">
        <v>1.56</v>
      </c>
      <c r="H31" s="3">
        <v>0.0256</v>
      </c>
      <c r="I31" s="15">
        <v>59619.0</v>
      </c>
      <c r="J31" s="15">
        <v>275002.0</v>
      </c>
    </row>
    <row r="32">
      <c r="A32" s="28">
        <v>80.52</v>
      </c>
      <c r="B32" s="13">
        <f t="shared" si="1"/>
        <v>41997</v>
      </c>
      <c r="C32" s="3">
        <v>62.32</v>
      </c>
      <c r="D32" s="3">
        <v>62.43</v>
      </c>
      <c r="E32" s="3">
        <v>60.18</v>
      </c>
      <c r="F32" s="3">
        <v>61.01</v>
      </c>
      <c r="G32" s="3">
        <v>-1.43</v>
      </c>
      <c r="H32" s="6">
        <v>-0.0229</v>
      </c>
      <c r="I32" s="15">
        <v>36270.0</v>
      </c>
      <c r="J32" s="15">
        <v>277800.0</v>
      </c>
    </row>
    <row r="33">
      <c r="A33" s="21">
        <v>-0.14</v>
      </c>
      <c r="B33" s="13">
        <f t="shared" si="1"/>
        <v>41999</v>
      </c>
      <c r="C33" s="3">
        <v>60.95</v>
      </c>
      <c r="D33" s="3">
        <v>61.68</v>
      </c>
      <c r="E33" s="3">
        <v>60.0</v>
      </c>
      <c r="F33" s="3">
        <v>60.22</v>
      </c>
      <c r="G33" s="3">
        <v>-0.79</v>
      </c>
      <c r="H33" s="6">
        <v>-0.0129</v>
      </c>
      <c r="I33" s="15">
        <v>13431.0</v>
      </c>
      <c r="J33" s="15">
        <v>274419.0</v>
      </c>
    </row>
    <row r="34">
      <c r="A34" s="22">
        <v>-0.0017</v>
      </c>
      <c r="B34" s="13">
        <f t="shared" si="1"/>
        <v>42002</v>
      </c>
      <c r="C34" s="3">
        <v>61.01</v>
      </c>
      <c r="D34" s="3">
        <v>61.16</v>
      </c>
      <c r="E34" s="3">
        <v>58.16</v>
      </c>
      <c r="F34" s="3">
        <v>58.66</v>
      </c>
      <c r="G34" s="3">
        <v>-1.56</v>
      </c>
      <c r="H34" s="6">
        <v>-0.0259</v>
      </c>
      <c r="I34" s="15">
        <v>62437.0</v>
      </c>
      <c r="J34" s="15">
        <v>276112.0</v>
      </c>
    </row>
    <row r="35">
      <c r="A35" s="24">
        <v>35564.0</v>
      </c>
      <c r="B35" s="13">
        <f t="shared" si="1"/>
        <v>42003</v>
      </c>
      <c r="C35" s="3">
        <v>58.69</v>
      </c>
      <c r="D35" s="3">
        <v>59.12</v>
      </c>
      <c r="E35" s="3">
        <v>57.54</v>
      </c>
      <c r="F35" s="3">
        <v>58.73</v>
      </c>
      <c r="G35" s="3">
        <v>0.07</v>
      </c>
      <c r="H35" s="3">
        <v>0.0012</v>
      </c>
      <c r="I35" s="15">
        <v>72387.0</v>
      </c>
      <c r="J35" s="15">
        <v>280074.0</v>
      </c>
    </row>
    <row r="36">
      <c r="A36" s="24">
        <v>128071.0</v>
      </c>
      <c r="B36" s="13">
        <f t="shared" si="1"/>
        <v>42004</v>
      </c>
      <c r="C36" s="3">
        <v>58.2</v>
      </c>
      <c r="D36" s="3">
        <v>58.55</v>
      </c>
      <c r="E36" s="3">
        <v>56.65</v>
      </c>
      <c r="F36" s="3">
        <v>58.21</v>
      </c>
      <c r="G36" s="3">
        <v>-0.52</v>
      </c>
      <c r="H36" s="6">
        <v>-0.0089</v>
      </c>
      <c r="I36" s="15">
        <v>67589.0</v>
      </c>
      <c r="J36" s="15">
        <v>281351.0</v>
      </c>
    </row>
    <row r="37">
      <c r="A37" s="30">
        <v>41961.0</v>
      </c>
      <c r="B37" s="5">
        <f t="shared" si="1"/>
        <v>42006</v>
      </c>
      <c r="C37" s="3">
        <v>58.91</v>
      </c>
      <c r="D37" s="3">
        <v>59.41</v>
      </c>
      <c r="E37" s="3">
        <v>56.29</v>
      </c>
      <c r="F37" s="3">
        <v>57.26</v>
      </c>
      <c r="G37" s="3">
        <v>-0.95</v>
      </c>
      <c r="H37" s="6">
        <v>-0.0163</v>
      </c>
      <c r="I37" s="15">
        <v>79883.0</v>
      </c>
      <c r="J37" s="15">
        <v>285633.0</v>
      </c>
    </row>
    <row r="38">
      <c r="A38" s="21">
        <v>80.2</v>
      </c>
      <c r="B38" s="5">
        <f t="shared" si="1"/>
        <v>42009</v>
      </c>
      <c r="C38" s="3">
        <v>57.08</v>
      </c>
      <c r="D38" s="3">
        <v>57.12</v>
      </c>
      <c r="E38" s="3">
        <v>53.65</v>
      </c>
      <c r="F38" s="3">
        <v>54.17</v>
      </c>
      <c r="G38" s="3">
        <v>-3.09</v>
      </c>
      <c r="H38" s="6">
        <v>-0.054</v>
      </c>
      <c r="I38" s="15">
        <v>189091.0</v>
      </c>
      <c r="J38" s="15">
        <v>296526.0</v>
      </c>
    </row>
    <row r="39">
      <c r="A39" s="21">
        <v>81.12</v>
      </c>
      <c r="B39" s="5">
        <f t="shared" si="1"/>
        <v>42010</v>
      </c>
      <c r="C39" s="3">
        <v>54.23</v>
      </c>
      <c r="D39" s="3">
        <v>54.65</v>
      </c>
      <c r="E39" s="3">
        <v>51.55</v>
      </c>
      <c r="F39" s="3">
        <v>52.13</v>
      </c>
      <c r="G39" s="3">
        <v>-2.04</v>
      </c>
      <c r="H39" s="6">
        <v>-0.0377</v>
      </c>
      <c r="I39" s="15">
        <v>244287.0</v>
      </c>
      <c r="J39" s="15">
        <v>322074.0</v>
      </c>
    </row>
    <row r="40">
      <c r="A40" s="21">
        <v>79.4</v>
      </c>
      <c r="B40" s="5">
        <f t="shared" si="1"/>
        <v>42011</v>
      </c>
      <c r="C40" s="3">
        <v>52.13</v>
      </c>
      <c r="D40" s="3">
        <v>52.8</v>
      </c>
      <c r="E40" s="3">
        <v>50.66</v>
      </c>
      <c r="F40" s="3">
        <v>52.17</v>
      </c>
      <c r="G40" s="3">
        <v>0.04</v>
      </c>
      <c r="H40" s="3">
        <v>8.0E-4</v>
      </c>
      <c r="I40" s="15">
        <v>250471.0</v>
      </c>
      <c r="J40" s="15">
        <v>340633.0</v>
      </c>
    </row>
    <row r="41">
      <c r="A41" s="21">
        <v>79.66</v>
      </c>
      <c r="B41" s="5">
        <f t="shared" si="1"/>
        <v>42012</v>
      </c>
      <c r="C41" s="3">
        <v>52.08</v>
      </c>
      <c r="D41" s="3">
        <v>52.93</v>
      </c>
      <c r="E41" s="3">
        <v>50.9</v>
      </c>
      <c r="F41" s="3">
        <v>52.03</v>
      </c>
      <c r="G41" s="3">
        <v>-0.14</v>
      </c>
      <c r="H41" s="6">
        <v>-0.0027</v>
      </c>
      <c r="I41" s="15">
        <v>220316.0</v>
      </c>
      <c r="J41" s="15">
        <v>350481.0</v>
      </c>
    </row>
    <row r="42">
      <c r="A42" s="21">
        <v>-0.86</v>
      </c>
      <c r="B42" s="5">
        <f t="shared" si="1"/>
        <v>42013</v>
      </c>
      <c r="C42" s="3">
        <v>52.36</v>
      </c>
      <c r="D42" s="3">
        <v>52.51</v>
      </c>
      <c r="E42" s="3">
        <v>50.1</v>
      </c>
      <c r="F42" s="3">
        <v>51.3</v>
      </c>
      <c r="G42" s="3">
        <v>-0.73</v>
      </c>
      <c r="H42" s="6">
        <v>-0.014</v>
      </c>
      <c r="I42" s="15">
        <v>300479.0</v>
      </c>
      <c r="J42" s="15">
        <v>350283.0</v>
      </c>
    </row>
    <row r="43">
      <c r="A43" s="22">
        <v>-0.0107</v>
      </c>
      <c r="B43" s="5">
        <f t="shared" si="1"/>
        <v>42016</v>
      </c>
      <c r="C43" s="3">
        <v>51.09</v>
      </c>
      <c r="D43" s="3">
        <v>51.12</v>
      </c>
      <c r="E43" s="3">
        <v>48.44</v>
      </c>
      <c r="F43" s="3">
        <v>48.7</v>
      </c>
      <c r="G43" s="3">
        <v>-2.6</v>
      </c>
      <c r="H43" s="6">
        <v>-0.0507</v>
      </c>
      <c r="I43" s="15">
        <v>291126.0</v>
      </c>
      <c r="J43" s="15">
        <v>365897.0</v>
      </c>
    </row>
    <row r="44">
      <c r="A44" s="24">
        <v>41675.0</v>
      </c>
      <c r="B44" s="5">
        <f t="shared" si="1"/>
        <v>42017</v>
      </c>
      <c r="C44" s="3">
        <v>48.3</v>
      </c>
      <c r="D44" s="3">
        <v>48.5</v>
      </c>
      <c r="E44" s="3">
        <v>46.4</v>
      </c>
      <c r="F44" s="3">
        <v>47.82</v>
      </c>
      <c r="G44" s="3">
        <v>-0.88</v>
      </c>
      <c r="H44" s="6">
        <v>-0.0181</v>
      </c>
      <c r="I44" s="15">
        <v>400976.0</v>
      </c>
      <c r="J44" s="15">
        <v>381649.0</v>
      </c>
    </row>
    <row r="45">
      <c r="A45" s="24">
        <v>129381.0</v>
      </c>
      <c r="B45" s="5">
        <f t="shared" si="1"/>
        <v>42018</v>
      </c>
      <c r="C45" s="3">
        <v>48.0</v>
      </c>
      <c r="D45" s="3">
        <v>50.37</v>
      </c>
      <c r="E45" s="3">
        <v>46.78</v>
      </c>
      <c r="F45" s="3">
        <v>49.86</v>
      </c>
      <c r="G45" s="3">
        <v>2.04</v>
      </c>
      <c r="H45" s="3">
        <v>0.042699999999999995</v>
      </c>
      <c r="I45" s="15">
        <v>411296.0</v>
      </c>
      <c r="J45" s="15">
        <v>386587.0</v>
      </c>
    </row>
    <row r="46">
      <c r="A46" s="30">
        <v>41962.0</v>
      </c>
      <c r="B46" s="5">
        <f t="shared" si="1"/>
        <v>42019</v>
      </c>
      <c r="C46" s="3">
        <v>49.6</v>
      </c>
      <c r="D46" s="3">
        <v>52.42</v>
      </c>
      <c r="E46" s="3">
        <v>48.07</v>
      </c>
      <c r="F46" s="3">
        <v>48.27</v>
      </c>
      <c r="G46" s="3">
        <v>-1.59</v>
      </c>
      <c r="H46" s="6">
        <v>-0.0319</v>
      </c>
      <c r="I46" s="15">
        <v>448066.0</v>
      </c>
      <c r="J46" s="15">
        <v>381397.0</v>
      </c>
    </row>
    <row r="47">
      <c r="A47" s="21">
        <v>79.71</v>
      </c>
      <c r="B47" s="5">
        <f t="shared" si="1"/>
        <v>42020</v>
      </c>
      <c r="C47" s="3">
        <v>48.25</v>
      </c>
      <c r="D47" s="3">
        <v>50.41</v>
      </c>
      <c r="E47" s="3">
        <v>48.07</v>
      </c>
      <c r="F47" s="3">
        <v>50.17</v>
      </c>
      <c r="G47" s="3">
        <v>1.9</v>
      </c>
      <c r="H47" s="3">
        <v>0.0394</v>
      </c>
      <c r="I47" s="15">
        <v>293492.0</v>
      </c>
      <c r="J47" s="15">
        <v>377744.0</v>
      </c>
    </row>
    <row r="48">
      <c r="A48" s="21">
        <v>80.47</v>
      </c>
      <c r="B48" s="5">
        <f t="shared" si="1"/>
        <v>42023</v>
      </c>
      <c r="C48" s="3">
        <v>50.1</v>
      </c>
      <c r="D48" s="3">
        <v>50.35</v>
      </c>
      <c r="E48" s="3">
        <v>48.68</v>
      </c>
      <c r="F48" s="3">
        <v>48.84</v>
      </c>
      <c r="G48" s="3">
        <v>-1.33</v>
      </c>
      <c r="H48" s="6">
        <v>-0.0265</v>
      </c>
      <c r="I48" s="15">
        <v>106771.0</v>
      </c>
      <c r="J48" s="15">
        <v>376797.0</v>
      </c>
    </row>
    <row r="49">
      <c r="A49" s="21">
        <v>79.05</v>
      </c>
      <c r="B49" s="5">
        <f t="shared" si="1"/>
        <v>42024</v>
      </c>
      <c r="C49" s="3">
        <v>48.91</v>
      </c>
      <c r="D49" s="3">
        <v>49.48</v>
      </c>
      <c r="E49" s="3">
        <v>47.78</v>
      </c>
      <c r="F49" s="3">
        <v>47.99</v>
      </c>
      <c r="G49" s="3">
        <v>-0.85</v>
      </c>
      <c r="H49" s="6">
        <v>-0.0174</v>
      </c>
      <c r="I49" s="15">
        <v>259584.0</v>
      </c>
      <c r="J49" s="15">
        <v>378610.0</v>
      </c>
    </row>
    <row r="50">
      <c r="A50" s="21">
        <v>79.13</v>
      </c>
      <c r="B50" s="5">
        <f t="shared" si="1"/>
        <v>42025</v>
      </c>
      <c r="C50" s="3">
        <v>48.29</v>
      </c>
      <c r="D50" s="3">
        <v>49.59</v>
      </c>
      <c r="E50" s="3">
        <v>48.21</v>
      </c>
      <c r="F50" s="3">
        <v>49.03</v>
      </c>
      <c r="G50" s="3">
        <v>1.04</v>
      </c>
      <c r="H50" s="3">
        <v>0.0217</v>
      </c>
      <c r="I50" s="15">
        <v>268649.0</v>
      </c>
      <c r="J50" s="15">
        <v>374802.0</v>
      </c>
    </row>
    <row r="51">
      <c r="A51" s="21">
        <v>-0.53</v>
      </c>
      <c r="B51" s="5">
        <f t="shared" si="1"/>
        <v>42026</v>
      </c>
      <c r="C51" s="3">
        <v>48.6</v>
      </c>
      <c r="D51" s="3">
        <v>50.45</v>
      </c>
      <c r="E51" s="3">
        <v>48.02</v>
      </c>
      <c r="F51" s="3">
        <v>48.52</v>
      </c>
      <c r="G51" s="3">
        <v>-0.51</v>
      </c>
      <c r="H51" s="6">
        <v>-0.0104</v>
      </c>
      <c r="I51" s="15">
        <v>321470.0</v>
      </c>
      <c r="J51" s="15">
        <v>365874.0</v>
      </c>
    </row>
    <row r="52">
      <c r="A52" s="22">
        <v>-0.0067</v>
      </c>
      <c r="B52" s="5">
        <f t="shared" si="1"/>
        <v>42027</v>
      </c>
      <c r="C52" s="3">
        <v>49.11</v>
      </c>
      <c r="D52" s="3">
        <v>49.8</v>
      </c>
      <c r="E52" s="3">
        <v>48.55</v>
      </c>
      <c r="F52" s="3">
        <v>48.79</v>
      </c>
      <c r="G52" s="3">
        <v>0.27</v>
      </c>
      <c r="H52" s="3">
        <v>0.005600000000000001</v>
      </c>
      <c r="I52" s="15">
        <v>245343.0</v>
      </c>
      <c r="J52" s="15">
        <v>358072.0</v>
      </c>
    </row>
    <row r="53">
      <c r="A53" s="24">
        <v>71505.0</v>
      </c>
      <c r="B53" s="5">
        <f t="shared" si="1"/>
        <v>42030</v>
      </c>
      <c r="C53" s="3">
        <v>48.56</v>
      </c>
      <c r="D53" s="3">
        <v>49.29</v>
      </c>
      <c r="E53" s="3">
        <v>47.57</v>
      </c>
      <c r="F53" s="3">
        <v>48.16</v>
      </c>
      <c r="G53" s="3">
        <v>-0.63</v>
      </c>
      <c r="H53" s="6">
        <v>-0.0129</v>
      </c>
      <c r="I53" s="15">
        <v>241380.0</v>
      </c>
      <c r="J53" s="15">
        <v>345625.0</v>
      </c>
    </row>
    <row r="54">
      <c r="A54" s="24">
        <v>130229.0</v>
      </c>
      <c r="B54" s="5">
        <f t="shared" si="1"/>
        <v>42031</v>
      </c>
      <c r="C54" s="3">
        <v>48.25</v>
      </c>
      <c r="D54" s="3">
        <v>49.99</v>
      </c>
      <c r="E54" s="3">
        <v>47.67</v>
      </c>
      <c r="F54" s="3">
        <v>49.6</v>
      </c>
      <c r="G54" s="3">
        <v>1.44</v>
      </c>
      <c r="H54" s="3">
        <v>0.029900000000000003</v>
      </c>
      <c r="I54" s="15">
        <v>249568.0</v>
      </c>
      <c r="J54" s="15">
        <v>340113.0</v>
      </c>
    </row>
    <row r="55">
      <c r="A55" s="30">
        <v>41963.0</v>
      </c>
      <c r="B55" s="5">
        <f t="shared" si="1"/>
        <v>42032</v>
      </c>
      <c r="C55" s="3">
        <v>49.1</v>
      </c>
      <c r="D55" s="3">
        <v>49.72</v>
      </c>
      <c r="E55" s="3">
        <v>48.29</v>
      </c>
      <c r="F55" s="3">
        <v>48.47</v>
      </c>
      <c r="G55" s="3">
        <v>-1.13</v>
      </c>
      <c r="H55" s="6">
        <v>-0.0228</v>
      </c>
      <c r="I55" s="15">
        <v>275153.0</v>
      </c>
      <c r="J55" s="15">
        <v>322184.0</v>
      </c>
    </row>
    <row r="56">
      <c r="A56" s="21">
        <v>79.05</v>
      </c>
      <c r="B56" s="5">
        <f t="shared" si="1"/>
        <v>42033</v>
      </c>
      <c r="C56" s="3">
        <v>48.69</v>
      </c>
      <c r="D56" s="3">
        <v>49.25</v>
      </c>
      <c r="E56" s="3">
        <v>48.37</v>
      </c>
      <c r="F56" s="3">
        <v>49.13</v>
      </c>
      <c r="G56" s="3">
        <v>0.66</v>
      </c>
      <c r="H56" s="3">
        <v>0.013600000000000001</v>
      </c>
      <c r="I56" s="15">
        <v>236631.0</v>
      </c>
      <c r="J56" s="15">
        <v>306467.0</v>
      </c>
    </row>
    <row r="57">
      <c r="A57" s="21">
        <v>80.83</v>
      </c>
      <c r="B57" s="5">
        <f t="shared" si="1"/>
        <v>42034</v>
      </c>
      <c r="C57" s="3">
        <v>49.15</v>
      </c>
      <c r="D57" s="3">
        <v>53.08</v>
      </c>
      <c r="E57" s="3">
        <v>48.76</v>
      </c>
      <c r="F57" s="3">
        <v>52.99</v>
      </c>
      <c r="G57" s="3">
        <v>3.86</v>
      </c>
      <c r="H57" s="3">
        <v>0.0786</v>
      </c>
      <c r="I57" s="15">
        <v>335018.0</v>
      </c>
      <c r="J57" s="15">
        <v>283803.0</v>
      </c>
    </row>
    <row r="58">
      <c r="A58" s="21">
        <v>78.51</v>
      </c>
      <c r="B58" s="5">
        <f t="shared" si="1"/>
        <v>42037</v>
      </c>
      <c r="C58" s="3">
        <v>52.68</v>
      </c>
      <c r="D58" s="3">
        <v>55.62</v>
      </c>
      <c r="E58" s="3">
        <v>51.41</v>
      </c>
      <c r="F58" s="3">
        <v>54.75</v>
      </c>
      <c r="G58" s="3">
        <v>1.76</v>
      </c>
      <c r="H58" s="3">
        <v>0.0332</v>
      </c>
      <c r="I58" s="15">
        <v>402067.0</v>
      </c>
      <c r="J58" s="15">
        <v>252195.0</v>
      </c>
    </row>
    <row r="59">
      <c r="A59" s="21">
        <v>80.25</v>
      </c>
      <c r="B59" s="5">
        <f t="shared" si="1"/>
        <v>42038</v>
      </c>
      <c r="C59" s="3">
        <v>55.0</v>
      </c>
      <c r="D59" s="3">
        <v>59.0</v>
      </c>
      <c r="E59" s="3">
        <v>54.84</v>
      </c>
      <c r="F59" s="3">
        <v>57.91</v>
      </c>
      <c r="G59" s="3">
        <v>3.16</v>
      </c>
      <c r="H59" s="3">
        <v>0.057699999999999994</v>
      </c>
      <c r="I59" s="15">
        <v>414587.0</v>
      </c>
      <c r="J59" s="15">
        <v>222320.0</v>
      </c>
    </row>
    <row r="60">
      <c r="A60" s="25">
        <f>+1.12</f>
        <v>1.12</v>
      </c>
      <c r="B60" s="5">
        <f t="shared" si="1"/>
        <v>42039</v>
      </c>
      <c r="C60" s="3">
        <v>57.19</v>
      </c>
      <c r="D60" s="3">
        <v>58.06</v>
      </c>
      <c r="E60" s="3">
        <v>53.5</v>
      </c>
      <c r="F60" s="3">
        <v>54.16</v>
      </c>
      <c r="G60" s="3">
        <v>-3.75</v>
      </c>
      <c r="H60" s="6">
        <v>-0.0648</v>
      </c>
      <c r="I60" s="15">
        <v>359736.0</v>
      </c>
      <c r="J60" s="15">
        <v>198042.0</v>
      </c>
    </row>
    <row r="61">
      <c r="A61" s="25">
        <f>+1.42%</f>
        <v>0.0142</v>
      </c>
      <c r="B61" s="5">
        <f t="shared" si="1"/>
        <v>42040</v>
      </c>
      <c r="C61" s="3">
        <v>54.8</v>
      </c>
      <c r="D61" s="3">
        <v>57.87</v>
      </c>
      <c r="E61" s="3">
        <v>53.07</v>
      </c>
      <c r="F61" s="3">
        <v>56.57</v>
      </c>
      <c r="G61" s="3">
        <v>2.41</v>
      </c>
      <c r="H61" s="3">
        <v>0.044500000000000005</v>
      </c>
      <c r="I61" s="15">
        <v>338815.0</v>
      </c>
      <c r="J61" s="15">
        <v>175508.0</v>
      </c>
    </row>
    <row r="62">
      <c r="A62" s="26">
        <v>61917.0</v>
      </c>
      <c r="B62" s="5">
        <f t="shared" si="1"/>
        <v>42041</v>
      </c>
      <c r="C62" s="3">
        <v>56.74</v>
      </c>
      <c r="D62" s="3">
        <v>59.06</v>
      </c>
      <c r="E62" s="3">
        <v>56.71</v>
      </c>
      <c r="F62" s="3">
        <v>57.8</v>
      </c>
      <c r="G62" s="3">
        <v>1.23</v>
      </c>
      <c r="H62" s="3">
        <v>0.0217</v>
      </c>
      <c r="I62" s="15">
        <v>253313.0</v>
      </c>
      <c r="J62" s="15">
        <v>163208.0</v>
      </c>
    </row>
    <row r="63">
      <c r="A63" s="26">
        <v>131088.0</v>
      </c>
      <c r="B63" s="5">
        <f t="shared" si="1"/>
        <v>42044</v>
      </c>
      <c r="C63" s="3">
        <v>57.93</v>
      </c>
      <c r="D63" s="3">
        <v>59.61</v>
      </c>
      <c r="E63" s="3">
        <v>57.3</v>
      </c>
      <c r="F63" s="3">
        <v>58.34</v>
      </c>
      <c r="G63" s="3">
        <v>0.54</v>
      </c>
      <c r="H63" s="3">
        <v>0.009300000000000001</v>
      </c>
      <c r="I63" s="15">
        <v>213518.0</v>
      </c>
      <c r="J63" s="15">
        <v>107871.0</v>
      </c>
    </row>
    <row r="64">
      <c r="A64" s="29">
        <v>41964.0</v>
      </c>
      <c r="B64" s="5">
        <f t="shared" si="1"/>
        <v>42045</v>
      </c>
      <c r="C64" s="3">
        <v>57.79</v>
      </c>
      <c r="D64" s="3">
        <v>58.57</v>
      </c>
      <c r="E64" s="3">
        <v>56.11</v>
      </c>
      <c r="F64" s="3">
        <v>56.43</v>
      </c>
      <c r="G64" s="3">
        <v>-1.91</v>
      </c>
      <c r="H64" s="6">
        <v>-0.0327</v>
      </c>
      <c r="I64" s="15">
        <v>157173.0</v>
      </c>
      <c r="J64" s="15">
        <v>77931.0</v>
      </c>
    </row>
    <row r="65">
      <c r="A65" s="28">
        <v>80.86</v>
      </c>
      <c r="B65" s="5">
        <f t="shared" si="1"/>
        <v>42046</v>
      </c>
      <c r="C65" s="3">
        <v>56.81</v>
      </c>
      <c r="D65" s="3">
        <v>57.0</v>
      </c>
      <c r="E65" s="3">
        <v>53.91</v>
      </c>
      <c r="F65" s="3">
        <v>54.66</v>
      </c>
      <c r="G65" s="3">
        <v>-1.77</v>
      </c>
      <c r="H65" s="6">
        <v>-0.0314</v>
      </c>
      <c r="I65" s="15">
        <v>116807.0</v>
      </c>
      <c r="J65" s="15">
        <v>32012.0</v>
      </c>
    </row>
    <row r="66">
      <c r="A66" s="28">
        <v>82.52</v>
      </c>
      <c r="B66" s="5">
        <f t="shared" si="1"/>
        <v>42047</v>
      </c>
      <c r="C66" s="3">
        <v>55.12</v>
      </c>
      <c r="D66" s="3">
        <v>57.5</v>
      </c>
      <c r="E66" s="3">
        <v>54.72</v>
      </c>
      <c r="F66" s="3">
        <v>57.05</v>
      </c>
      <c r="G66" s="3">
        <v>2.39</v>
      </c>
      <c r="H66" s="3">
        <v>0.0437</v>
      </c>
      <c r="I66" s="15">
        <v>16211.0</v>
      </c>
      <c r="J66" s="3"/>
    </row>
    <row r="67">
      <c r="A67" s="28">
        <v>80.05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81.42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+1.17</f>
        <v>1.17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+1.46%</f>
        <v>0.0146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74831.0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138974.0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9">
        <v>41967.0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81.75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81.87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80.45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80.73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-0.69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-0.0085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38624.0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141399.0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30">
        <v>41968.0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80.51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81.38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79.0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79.31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-1.42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-0.0176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60562.0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150618.0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30">
        <v>41969.0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79.1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79.77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78.3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78.7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-0.61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-0.0077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53364.0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157970.0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30">
        <v>41970.0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78.33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78.4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72.28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73.5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-5.2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-0.0661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57799.0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158646.0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30">
        <v>41971.0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73.43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74.43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70.77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71.14</v>
      </c>
      <c r="B113" s="3" t="str">
        <f t="shared" si="1"/>
        <v/>
      </c>
    </row>
    <row r="114">
      <c r="A114" s="21">
        <v>-2.36</v>
      </c>
      <c r="B114" s="3" t="str">
        <f t="shared" si="1"/>
        <v>#REF!</v>
      </c>
    </row>
    <row r="115">
      <c r="A115" s="22">
        <v>-0.0321</v>
      </c>
      <c r="B115" s="3" t="str">
        <f t="shared" si="1"/>
        <v>#REF!</v>
      </c>
    </row>
    <row r="116">
      <c r="A116" s="24">
        <v>59837.0</v>
      </c>
      <c r="B116" s="3" t="str">
        <f t="shared" si="1"/>
        <v>#REF!</v>
      </c>
    </row>
    <row r="117">
      <c r="A117" s="24">
        <v>163075.0</v>
      </c>
      <c r="B117" s="3" t="str">
        <f t="shared" si="1"/>
        <v>#REF!</v>
      </c>
    </row>
    <row r="118">
      <c r="A118" s="23">
        <v>41974.0</v>
      </c>
      <c r="B118" s="3" t="str">
        <f t="shared" si="1"/>
        <v>#REF!</v>
      </c>
    </row>
    <row r="119">
      <c r="A119" s="21">
        <v>71.05</v>
      </c>
      <c r="B119" s="3" t="str">
        <f t="shared" si="1"/>
        <v>#REF!</v>
      </c>
    </row>
    <row r="120">
      <c r="A120" s="21">
        <v>73.92</v>
      </c>
      <c r="B120" s="3" t="str">
        <f t="shared" si="1"/>
        <v>#REF!</v>
      </c>
    </row>
    <row r="121">
      <c r="A121" s="21">
        <v>68.49</v>
      </c>
      <c r="B121" s="3" t="str">
        <f t="shared" si="1"/>
        <v>#REF!</v>
      </c>
    </row>
    <row r="122">
      <c r="A122" s="21">
        <v>73.45</v>
      </c>
      <c r="B122" s="3" t="str">
        <f t="shared" si="1"/>
        <v>#REF!</v>
      </c>
    </row>
    <row r="123">
      <c r="A123" s="25">
        <f>+2.31</f>
        <v>2.31</v>
      </c>
      <c r="B123" s="3" t="str">
        <f t="shared" si="1"/>
        <v>#REF!</v>
      </c>
    </row>
    <row r="124">
      <c r="A124" s="25">
        <f>+3.25%</f>
        <v>0.0325</v>
      </c>
      <c r="B124" s="3" t="str">
        <f t="shared" si="1"/>
        <v>#REF!</v>
      </c>
    </row>
    <row r="125">
      <c r="A125" s="26">
        <v>86437.0</v>
      </c>
      <c r="B125" s="3" t="str">
        <f t="shared" si="1"/>
        <v>#REF!</v>
      </c>
    </row>
    <row r="126">
      <c r="A126" s="26">
        <v>167548.0</v>
      </c>
      <c r="B126" s="3" t="str">
        <f t="shared" si="1"/>
        <v>#REF!</v>
      </c>
    </row>
    <row r="127">
      <c r="A127" s="27">
        <v>41975.0</v>
      </c>
      <c r="B127" s="3" t="str">
        <f t="shared" si="1"/>
        <v>#REF!</v>
      </c>
    </row>
    <row r="128">
      <c r="A128" s="28">
        <v>73.4</v>
      </c>
      <c r="B128" s="3" t="str">
        <f t="shared" si="1"/>
        <v>#REF!</v>
      </c>
    </row>
    <row r="129">
      <c r="A129" s="28">
        <v>73.9</v>
      </c>
      <c r="B129" s="3" t="str">
        <f t="shared" si="1"/>
        <v>#REF!</v>
      </c>
    </row>
    <row r="130">
      <c r="A130" s="28">
        <v>71.37</v>
      </c>
      <c r="B130" s="3" t="str">
        <f t="shared" si="1"/>
        <v>#REF!</v>
      </c>
    </row>
    <row r="131">
      <c r="A131" s="28">
        <v>71.49</v>
      </c>
      <c r="B131" s="3" t="str">
        <f t="shared" si="1"/>
        <v>#REF!</v>
      </c>
    </row>
    <row r="132">
      <c r="A132" s="21">
        <v>-1.96</v>
      </c>
      <c r="B132" s="3" t="str">
        <f t="shared" si="1"/>
        <v>#REF!</v>
      </c>
    </row>
    <row r="133">
      <c r="A133" s="22">
        <v>-0.0267</v>
      </c>
      <c r="B133" s="3" t="str">
        <f t="shared" si="1"/>
        <v>#REF!</v>
      </c>
    </row>
    <row r="134">
      <c r="A134" s="24">
        <v>63193.0</v>
      </c>
      <c r="B134" s="3" t="str">
        <f t="shared" si="1"/>
        <v>#REF!</v>
      </c>
    </row>
    <row r="135">
      <c r="A135" s="24">
        <v>172074.0</v>
      </c>
      <c r="B135" s="3" t="str">
        <f t="shared" si="1"/>
        <v>#REF!</v>
      </c>
    </row>
    <row r="136">
      <c r="A136" s="23">
        <v>41976.0</v>
      </c>
      <c r="B136" s="3" t="str">
        <f t="shared" si="1"/>
        <v>#REF!</v>
      </c>
    </row>
    <row r="137">
      <c r="A137" s="21">
        <v>71.95</v>
      </c>
      <c r="B137" s="3" t="str">
        <f t="shared" si="1"/>
        <v>#REF!</v>
      </c>
    </row>
    <row r="138">
      <c r="A138" s="21">
        <v>72.51</v>
      </c>
      <c r="B138" s="3" t="str">
        <f t="shared" si="1"/>
        <v>#REF!</v>
      </c>
    </row>
    <row r="139">
      <c r="A139" s="21">
        <v>70.69</v>
      </c>
      <c r="B139" s="3" t="str">
        <f t="shared" si="1"/>
        <v>#REF!</v>
      </c>
    </row>
    <row r="140">
      <c r="A140" s="21">
        <v>71.09</v>
      </c>
      <c r="B140" s="3" t="str">
        <f t="shared" si="1"/>
        <v>#REF!</v>
      </c>
    </row>
    <row r="141">
      <c r="A141" s="21">
        <v>-0.4</v>
      </c>
      <c r="B141" s="3" t="str">
        <f t="shared" si="1"/>
        <v>#REF!</v>
      </c>
    </row>
    <row r="142">
      <c r="A142" s="22">
        <v>-0.0056</v>
      </c>
      <c r="B142" s="3" t="str">
        <f t="shared" si="1"/>
        <v>#REF!</v>
      </c>
    </row>
    <row r="143">
      <c r="A143" s="24">
        <v>80278.0</v>
      </c>
      <c r="B143" s="3" t="str">
        <f t="shared" si="1"/>
        <v>#REF!</v>
      </c>
    </row>
    <row r="144">
      <c r="A144" s="24">
        <v>181238.0</v>
      </c>
      <c r="B144" s="3" t="str">
        <f t="shared" si="1"/>
        <v>#REF!</v>
      </c>
    </row>
    <row r="145">
      <c r="A145" s="23">
        <v>41977.0</v>
      </c>
      <c r="B145" s="3" t="str">
        <f t="shared" si="1"/>
        <v>#REF!</v>
      </c>
    </row>
    <row r="146">
      <c r="A146" s="21">
        <v>71.34</v>
      </c>
      <c r="B146" s="3" t="str">
        <f t="shared" si="1"/>
        <v>#REF!</v>
      </c>
    </row>
    <row r="147">
      <c r="A147" s="21">
        <v>71.77</v>
      </c>
      <c r="B147" s="3" t="str">
        <f t="shared" si="1"/>
        <v>#REF!</v>
      </c>
    </row>
    <row r="148">
      <c r="A148" s="21">
        <v>69.97</v>
      </c>
      <c r="B148" s="3" t="str">
        <f t="shared" si="1"/>
        <v>#REF!</v>
      </c>
    </row>
    <row r="149">
      <c r="A149" s="21">
        <v>70.74</v>
      </c>
      <c r="B149" s="3" t="str">
        <f t="shared" si="1"/>
        <v>#REF!</v>
      </c>
    </row>
    <row r="150">
      <c r="A150" s="21">
        <v>-0.35</v>
      </c>
      <c r="B150" s="3" t="str">
        <f t="shared" si="1"/>
        <v>#REF!</v>
      </c>
    </row>
    <row r="151">
      <c r="A151" s="22">
        <v>-0.0049</v>
      </c>
      <c r="B151" s="3" t="str">
        <f t="shared" si="1"/>
        <v>#REF!</v>
      </c>
    </row>
    <row r="152">
      <c r="A152" s="24">
        <v>61291.0</v>
      </c>
      <c r="B152" s="3" t="str">
        <f t="shared" si="1"/>
        <v>#REF!</v>
      </c>
    </row>
    <row r="153">
      <c r="A153" s="24">
        <v>192523.0</v>
      </c>
      <c r="B153" s="3" t="str">
        <f t="shared" si="1"/>
        <v>#REF!</v>
      </c>
    </row>
    <row r="154">
      <c r="A154" s="23">
        <v>41978.0</v>
      </c>
      <c r="B154" s="3" t="str">
        <f t="shared" si="1"/>
        <v>#REF!</v>
      </c>
    </row>
    <row r="155">
      <c r="A155" s="21">
        <v>70.57</v>
      </c>
      <c r="B155" s="3" t="str">
        <f t="shared" si="1"/>
        <v>#REF!</v>
      </c>
    </row>
    <row r="156">
      <c r="A156" s="21">
        <v>70.92</v>
      </c>
      <c r="B156" s="3" t="str">
        <f t="shared" si="1"/>
        <v>#REF!</v>
      </c>
    </row>
    <row r="157">
      <c r="A157" s="21">
        <v>69.22</v>
      </c>
      <c r="B157" s="3" t="str">
        <f t="shared" si="1"/>
        <v>#REF!</v>
      </c>
    </row>
    <row r="158">
      <c r="A158" s="21">
        <v>70.18</v>
      </c>
      <c r="B158" s="3" t="str">
        <f t="shared" si="1"/>
        <v>#REF!</v>
      </c>
    </row>
    <row r="159">
      <c r="A159" s="21">
        <v>-0.56</v>
      </c>
      <c r="B159" s="3" t="str">
        <f t="shared" si="1"/>
        <v>#REF!</v>
      </c>
    </row>
    <row r="160">
      <c r="A160" s="22">
        <v>-0.0079</v>
      </c>
      <c r="B160" s="3" t="str">
        <f t="shared" si="1"/>
        <v>#REF!</v>
      </c>
    </row>
    <row r="161">
      <c r="A161" s="24">
        <v>70076.0</v>
      </c>
      <c r="B161" s="3" t="str">
        <f t="shared" si="1"/>
        <v>#REF!</v>
      </c>
    </row>
    <row r="162">
      <c r="A162" s="24">
        <v>201541.0</v>
      </c>
      <c r="B162" s="3" t="str">
        <f t="shared" si="1"/>
        <v>#REF!</v>
      </c>
    </row>
    <row r="163">
      <c r="A163" s="23">
        <v>41981.0</v>
      </c>
      <c r="B163" s="3" t="str">
        <f t="shared" si="1"/>
        <v>#REF!</v>
      </c>
    </row>
    <row r="164">
      <c r="A164" s="21">
        <v>69.5</v>
      </c>
      <c r="B164" s="3" t="str">
        <f t="shared" si="1"/>
        <v>#REF!</v>
      </c>
    </row>
    <row r="165">
      <c r="A165" s="21">
        <v>69.58</v>
      </c>
      <c r="B165" s="3" t="str">
        <f t="shared" si="1"/>
        <v>#REF!</v>
      </c>
    </row>
    <row r="166">
      <c r="A166" s="21">
        <v>67.12</v>
      </c>
      <c r="B166" s="3" t="str">
        <f t="shared" si="1"/>
        <v>#REF!</v>
      </c>
    </row>
    <row r="167">
      <c r="A167" s="21">
        <v>67.34</v>
      </c>
      <c r="B167" s="3" t="str">
        <f t="shared" si="1"/>
        <v>#REF!</v>
      </c>
    </row>
    <row r="168">
      <c r="A168" s="21">
        <v>-2.84</v>
      </c>
      <c r="B168" s="3" t="str">
        <f t="shared" si="1"/>
        <v>#REF!</v>
      </c>
    </row>
    <row r="169">
      <c r="A169" s="22">
        <v>-0.0405</v>
      </c>
      <c r="B169" s="3" t="str">
        <f t="shared" si="1"/>
        <v>#REF!</v>
      </c>
    </row>
    <row r="170">
      <c r="A170" s="24">
        <v>72787.0</v>
      </c>
      <c r="B170" s="3" t="str">
        <f t="shared" si="1"/>
        <v>#REF!</v>
      </c>
    </row>
    <row r="171">
      <c r="A171" s="24">
        <v>211006.0</v>
      </c>
      <c r="B171" s="3" t="str">
        <f t="shared" si="1"/>
        <v>#REF!</v>
      </c>
    </row>
    <row r="172">
      <c r="A172" s="23">
        <v>41982.0</v>
      </c>
      <c r="B172" s="3" t="str">
        <f t="shared" si="1"/>
        <v>#REF!</v>
      </c>
    </row>
    <row r="173">
      <c r="A173" s="21">
        <v>67.12</v>
      </c>
      <c r="B173" s="3" t="str">
        <f t="shared" si="1"/>
        <v>#REF!</v>
      </c>
    </row>
    <row r="174">
      <c r="A174" s="21">
        <v>68.04</v>
      </c>
      <c r="B174" s="3" t="str">
        <f t="shared" si="1"/>
        <v>#REF!</v>
      </c>
    </row>
    <row r="175">
      <c r="A175" s="21">
        <v>66.41</v>
      </c>
      <c r="B175" s="3" t="str">
        <f t="shared" si="1"/>
        <v>#REF!</v>
      </c>
    </row>
    <row r="176">
      <c r="A176" s="21">
        <v>67.88</v>
      </c>
      <c r="B176" s="3" t="str">
        <f t="shared" si="1"/>
        <v>#REF!</v>
      </c>
    </row>
    <row r="177">
      <c r="A177" s="25">
        <f>+0.54</f>
        <v>0.54</v>
      </c>
      <c r="B177" s="3" t="str">
        <f t="shared" si="1"/>
        <v>#REF!</v>
      </c>
    </row>
    <row r="178">
      <c r="A178" s="25">
        <f>+0.8%</f>
        <v>0.008</v>
      </c>
      <c r="B178" s="3" t="str">
        <f t="shared" si="1"/>
        <v>#REF!</v>
      </c>
    </row>
    <row r="179">
      <c r="A179" s="26">
        <v>71481.0</v>
      </c>
      <c r="B179" s="3" t="str">
        <f t="shared" si="1"/>
        <v>#REF!</v>
      </c>
    </row>
    <row r="180">
      <c r="A180" s="26">
        <v>222581.0</v>
      </c>
      <c r="B180" s="3" t="str">
        <f t="shared" si="1"/>
        <v>#REF!</v>
      </c>
    </row>
    <row r="181">
      <c r="A181" s="29">
        <v>41983.0</v>
      </c>
      <c r="B181" s="3" t="str">
        <f t="shared" si="1"/>
        <v>#REF!</v>
      </c>
    </row>
    <row r="182">
      <c r="A182" s="28">
        <v>67.22</v>
      </c>
      <c r="B182" s="3" t="str">
        <f t="shared" si="1"/>
        <v>#REF!</v>
      </c>
    </row>
    <row r="183">
      <c r="A183" s="28">
        <v>67.35</v>
      </c>
      <c r="B183" s="3" t="str">
        <f t="shared" si="1"/>
        <v>#REF!</v>
      </c>
    </row>
    <row r="184">
      <c r="A184" s="28">
        <v>64.48</v>
      </c>
      <c r="B184" s="3" t="str">
        <f t="shared" si="1"/>
        <v>#REF!</v>
      </c>
    </row>
    <row r="185">
      <c r="A185" s="28">
        <v>65.22</v>
      </c>
      <c r="B185" s="3" t="str">
        <f t="shared" si="1"/>
        <v>#REF!</v>
      </c>
    </row>
    <row r="186">
      <c r="A186" s="21">
        <v>-2.66</v>
      </c>
      <c r="B186" s="3" t="str">
        <f t="shared" si="1"/>
        <v>#REF!</v>
      </c>
    </row>
    <row r="187">
      <c r="A187" s="22">
        <v>-0.0392</v>
      </c>
      <c r="B187" s="3" t="str">
        <f t="shared" si="1"/>
        <v>#REF!</v>
      </c>
    </row>
    <row r="188">
      <c r="A188" s="24">
        <v>99463.0</v>
      </c>
      <c r="B188" s="3" t="str">
        <f t="shared" si="1"/>
        <v>#REF!</v>
      </c>
    </row>
    <row r="189">
      <c r="A189" s="24">
        <v>234177.0</v>
      </c>
      <c r="B189" s="3" t="str">
        <f t="shared" si="1"/>
        <v>#REF!</v>
      </c>
    </row>
    <row r="190">
      <c r="A190" s="30">
        <v>41984.0</v>
      </c>
      <c r="B190" s="3" t="str">
        <f t="shared" si="1"/>
        <v>#REF!</v>
      </c>
    </row>
    <row r="191">
      <c r="A191" s="21">
        <v>65.61</v>
      </c>
      <c r="B191" s="3" t="str">
        <f t="shared" si="1"/>
        <v>#REF!</v>
      </c>
    </row>
    <row r="192">
      <c r="A192" s="21">
        <v>65.98</v>
      </c>
      <c r="B192" s="3" t="str">
        <f t="shared" si="1"/>
        <v>#REF!</v>
      </c>
    </row>
    <row r="193">
      <c r="A193" s="21">
        <v>64.07</v>
      </c>
      <c r="B193" s="3" t="str">
        <f t="shared" si="1"/>
        <v>#REF!</v>
      </c>
    </row>
    <row r="194">
      <c r="A194" s="21">
        <v>64.66</v>
      </c>
      <c r="B194" s="3" t="str">
        <f t="shared" si="1"/>
        <v>#REF!</v>
      </c>
    </row>
    <row r="195">
      <c r="A195" s="21">
        <v>-0.56</v>
      </c>
      <c r="B195" s="3" t="str">
        <f t="shared" si="1"/>
        <v>#REF!</v>
      </c>
    </row>
    <row r="196">
      <c r="A196" s="22">
        <v>-0.0086</v>
      </c>
      <c r="B196" s="3" t="str">
        <f t="shared" si="1"/>
        <v>#REF!</v>
      </c>
    </row>
    <row r="197">
      <c r="A197" s="24">
        <v>79196.0</v>
      </c>
      <c r="B197" s="3" t="str">
        <f t="shared" si="1"/>
        <v>#REF!</v>
      </c>
    </row>
    <row r="198">
      <c r="A198" s="24">
        <v>249047.0</v>
      </c>
      <c r="B198" s="3" t="str">
        <f t="shared" si="1"/>
        <v>#REF!</v>
      </c>
    </row>
    <row r="199">
      <c r="A199" s="30">
        <v>41985.0</v>
      </c>
      <c r="B199" s="3" t="str">
        <f t="shared" si="1"/>
        <v>#REF!</v>
      </c>
    </row>
    <row r="200">
      <c r="A200" s="21">
        <v>64.0</v>
      </c>
      <c r="B200" s="3" t="str">
        <f t="shared" si="1"/>
        <v>#REF!</v>
      </c>
    </row>
    <row r="201">
      <c r="A201" s="21">
        <v>64.61</v>
      </c>
      <c r="B201" s="3" t="str">
        <f t="shared" si="1"/>
        <v>#REF!</v>
      </c>
    </row>
    <row r="202">
      <c r="A202" s="21">
        <v>62.38</v>
      </c>
      <c r="B202" s="3" t="str">
        <f t="shared" si="1"/>
        <v>#REF!</v>
      </c>
    </row>
    <row r="203">
      <c r="A203" s="21">
        <v>62.85</v>
      </c>
      <c r="B203" s="3" t="str">
        <f t="shared" si="1"/>
        <v>#REF!</v>
      </c>
    </row>
    <row r="204">
      <c r="A204" s="21">
        <v>-1.81</v>
      </c>
      <c r="B204" s="3" t="str">
        <f t="shared" si="1"/>
        <v>#REF!</v>
      </c>
    </row>
    <row r="205">
      <c r="A205" s="22">
        <v>-0.028</v>
      </c>
      <c r="B205" s="3" t="str">
        <f t="shared" si="1"/>
        <v>#REF!</v>
      </c>
    </row>
    <row r="206">
      <c r="A206" s="24">
        <v>99048.0</v>
      </c>
      <c r="B206" s="3" t="str">
        <f t="shared" si="1"/>
        <v>#REF!</v>
      </c>
    </row>
    <row r="207">
      <c r="A207" s="24">
        <v>254268.0</v>
      </c>
      <c r="B207" s="3" t="str">
        <f t="shared" si="1"/>
        <v>#REF!</v>
      </c>
    </row>
    <row r="208">
      <c r="A208" s="30">
        <v>41988.0</v>
      </c>
      <c r="B208" s="3" t="str">
        <f t="shared" si="1"/>
        <v>#REF!</v>
      </c>
    </row>
    <row r="209">
      <c r="A209" s="21">
        <v>62.22</v>
      </c>
      <c r="B209" s="3" t="str">
        <f t="shared" si="1"/>
        <v>#REF!</v>
      </c>
    </row>
    <row r="210">
      <c r="A210" s="21">
        <v>64.1</v>
      </c>
      <c r="B210" s="3" t="str">
        <f t="shared" si="1"/>
        <v>#REF!</v>
      </c>
    </row>
    <row r="211">
      <c r="A211" s="21">
        <v>60.99</v>
      </c>
      <c r="B211" s="3" t="str">
        <f t="shared" si="1"/>
        <v>#REF!</v>
      </c>
    </row>
    <row r="212">
      <c r="A212" s="21">
        <v>61.81</v>
      </c>
      <c r="B212" s="3" t="str">
        <f t="shared" si="1"/>
        <v>#REF!</v>
      </c>
    </row>
    <row r="213">
      <c r="A213" s="21">
        <v>-1.04</v>
      </c>
      <c r="B213" s="3" t="str">
        <f t="shared" si="1"/>
        <v>#REF!</v>
      </c>
    </row>
    <row r="214">
      <c r="A214" s="22">
        <v>-0.0165</v>
      </c>
      <c r="B214" s="3" t="str">
        <f t="shared" si="1"/>
        <v>#REF!</v>
      </c>
    </row>
    <row r="215">
      <c r="A215" s="24">
        <v>88266.0</v>
      </c>
      <c r="B215" s="3" t="str">
        <f t="shared" si="1"/>
        <v>#REF!</v>
      </c>
    </row>
    <row r="216">
      <c r="A216" s="24">
        <v>258416.0</v>
      </c>
      <c r="B216" s="3" t="str">
        <f t="shared" si="1"/>
        <v>#REF!</v>
      </c>
    </row>
    <row r="217">
      <c r="A217" s="30">
        <v>41989.0</v>
      </c>
      <c r="B217" s="3" t="str">
        <f t="shared" si="1"/>
        <v>#REF!</v>
      </c>
    </row>
    <row r="218">
      <c r="A218" s="21">
        <v>61.41</v>
      </c>
      <c r="B218" s="3" t="str">
        <f t="shared" si="1"/>
        <v>#REF!</v>
      </c>
    </row>
    <row r="219">
      <c r="A219" s="21">
        <v>61.83</v>
      </c>
      <c r="B219" s="3" t="str">
        <f t="shared" si="1"/>
        <v>#REF!</v>
      </c>
    </row>
    <row r="220">
      <c r="A220" s="21">
        <v>59.14</v>
      </c>
      <c r="B220" s="3" t="str">
        <f t="shared" si="1"/>
        <v>#REF!</v>
      </c>
    </row>
    <row r="221">
      <c r="A221" s="21">
        <v>60.61</v>
      </c>
      <c r="B221" s="3" t="str">
        <f t="shared" si="1"/>
        <v>#REF!</v>
      </c>
    </row>
    <row r="222">
      <c r="A222" s="21">
        <v>-1.2</v>
      </c>
      <c r="B222" s="3" t="str">
        <f t="shared" si="1"/>
        <v>#REF!</v>
      </c>
    </row>
    <row r="223">
      <c r="A223" s="22">
        <v>-0.0194</v>
      </c>
      <c r="B223" s="3" t="str">
        <f t="shared" si="1"/>
        <v>#REF!</v>
      </c>
    </row>
    <row r="224">
      <c r="A224" s="24">
        <v>117145.0</v>
      </c>
      <c r="B224" s="3" t="str">
        <f t="shared" si="1"/>
        <v>#REF!</v>
      </c>
    </row>
    <row r="225">
      <c r="A225" s="24">
        <v>262913.0</v>
      </c>
      <c r="B225" s="3" t="str">
        <f t="shared" si="1"/>
        <v>#REF!</v>
      </c>
    </row>
    <row r="226">
      <c r="A226" s="30">
        <v>41990.0</v>
      </c>
      <c r="B226" s="3" t="str">
        <f t="shared" si="1"/>
        <v>#REF!</v>
      </c>
    </row>
    <row r="227">
      <c r="A227" s="21">
        <v>60.41</v>
      </c>
      <c r="B227" s="3" t="str">
        <f t="shared" si="1"/>
        <v>#REF!</v>
      </c>
    </row>
    <row r="228">
      <c r="A228" s="21">
        <v>64.05</v>
      </c>
      <c r="B228" s="3" t="str">
        <f t="shared" si="1"/>
        <v>#REF!</v>
      </c>
    </row>
    <row r="229">
      <c r="A229" s="21">
        <v>59.31</v>
      </c>
      <c r="B229" s="3" t="str">
        <f t="shared" si="1"/>
        <v>#REF!</v>
      </c>
    </row>
    <row r="230">
      <c r="A230" s="21">
        <v>61.73</v>
      </c>
      <c r="B230" s="3" t="str">
        <f t="shared" si="1"/>
        <v>#REF!</v>
      </c>
    </row>
    <row r="231">
      <c r="A231" s="25">
        <f>+1.12</f>
        <v>1.12</v>
      </c>
      <c r="B231" s="3" t="str">
        <f t="shared" si="1"/>
        <v>#REF!</v>
      </c>
    </row>
    <row r="232">
      <c r="A232" s="25">
        <f>+1.85%</f>
        <v>0.0185</v>
      </c>
      <c r="B232" s="3" t="str">
        <f t="shared" si="1"/>
        <v>#REF!</v>
      </c>
    </row>
    <row r="233">
      <c r="A233" s="26">
        <v>117592.0</v>
      </c>
      <c r="B233" s="3" t="str">
        <f t="shared" si="1"/>
        <v>#REF!</v>
      </c>
    </row>
    <row r="234">
      <c r="A234" s="26">
        <v>266601.0</v>
      </c>
      <c r="B234" s="3" t="str">
        <f t="shared" si="1"/>
        <v>#REF!</v>
      </c>
    </row>
    <row r="235">
      <c r="A235" s="29">
        <v>41991.0</v>
      </c>
      <c r="B235" s="3" t="str">
        <f t="shared" si="1"/>
        <v>#REF!</v>
      </c>
    </row>
    <row r="236">
      <c r="A236" s="28">
        <v>61.51</v>
      </c>
      <c r="B236" s="3" t="str">
        <f t="shared" si="1"/>
        <v>#REF!</v>
      </c>
    </row>
    <row r="237">
      <c r="A237" s="28">
        <v>64.22</v>
      </c>
      <c r="B237" s="3" t="str">
        <f t="shared" si="1"/>
        <v>#REF!</v>
      </c>
    </row>
    <row r="238">
      <c r="A238" s="28">
        <v>59.79</v>
      </c>
      <c r="B238" s="3" t="str">
        <f t="shared" si="1"/>
        <v>#REF!</v>
      </c>
    </row>
    <row r="239">
      <c r="A239" s="28">
        <v>59.88</v>
      </c>
      <c r="B239" s="3" t="str">
        <f t="shared" si="1"/>
        <v>#REF!</v>
      </c>
    </row>
    <row r="240">
      <c r="A240" s="21">
        <v>-1.85</v>
      </c>
      <c r="B240" s="3" t="str">
        <f t="shared" si="1"/>
        <v>#REF!</v>
      </c>
    </row>
    <row r="241">
      <c r="A241" s="22">
        <v>-0.03</v>
      </c>
      <c r="B241" s="3" t="str">
        <f t="shared" si="1"/>
        <v>#REF!</v>
      </c>
    </row>
    <row r="242">
      <c r="A242" s="24">
        <v>113867.0</v>
      </c>
      <c r="B242" s="3" t="str">
        <f t="shared" si="1"/>
        <v>#REF!</v>
      </c>
    </row>
    <row r="243">
      <c r="A243" s="24">
        <v>264751.0</v>
      </c>
      <c r="B243" s="3" t="str">
        <f t="shared" si="1"/>
        <v>#REF!</v>
      </c>
    </row>
    <row r="244">
      <c r="A244" s="30">
        <v>41992.0</v>
      </c>
      <c r="B244" s="3" t="str">
        <f t="shared" si="1"/>
        <v>#REF!</v>
      </c>
    </row>
    <row r="245">
      <c r="A245" s="21">
        <v>60.42</v>
      </c>
      <c r="B245" s="3" t="str">
        <f t="shared" si="1"/>
        <v>#REF!</v>
      </c>
    </row>
    <row r="246">
      <c r="A246" s="21">
        <v>63.33</v>
      </c>
      <c r="B246" s="3" t="str">
        <f t="shared" si="1"/>
        <v>#REF!</v>
      </c>
    </row>
    <row r="247">
      <c r="A247" s="21">
        <v>59.67</v>
      </c>
      <c r="B247" s="3" t="str">
        <f t="shared" si="1"/>
        <v>#REF!</v>
      </c>
    </row>
    <row r="248">
      <c r="A248" s="21">
        <v>62.05</v>
      </c>
      <c r="B248" s="3" t="str">
        <f t="shared" si="1"/>
        <v>#REF!</v>
      </c>
    </row>
    <row r="249">
      <c r="A249" s="25">
        <f>+2.17</f>
        <v>2.17</v>
      </c>
      <c r="B249" s="3" t="str">
        <f t="shared" si="1"/>
        <v>#REF!</v>
      </c>
    </row>
    <row r="250">
      <c r="A250" s="25">
        <f>+3.62%</f>
        <v>0.0362</v>
      </c>
      <c r="B250" s="3" t="str">
        <f t="shared" si="1"/>
        <v>#REF!</v>
      </c>
    </row>
    <row r="251">
      <c r="A251" s="26">
        <v>76264.0</v>
      </c>
      <c r="B251" s="3" t="str">
        <f t="shared" si="1"/>
        <v>#REF!</v>
      </c>
    </row>
    <row r="252">
      <c r="A252" s="26">
        <v>267069.0</v>
      </c>
      <c r="B252" s="3" t="str">
        <f t="shared" si="1"/>
        <v>#REF!</v>
      </c>
    </row>
    <row r="253">
      <c r="A253" s="29">
        <v>41995.0</v>
      </c>
      <c r="B253" s="3" t="str">
        <f t="shared" si="1"/>
        <v>#REF!</v>
      </c>
    </row>
    <row r="254">
      <c r="A254" s="28">
        <v>62.62</v>
      </c>
      <c r="B254" s="3" t="str">
        <f t="shared" si="1"/>
        <v>#REF!</v>
      </c>
    </row>
    <row r="255">
      <c r="A255" s="28">
        <v>63.65</v>
      </c>
      <c r="B255" s="3" t="str">
        <f t="shared" si="1"/>
        <v>#REF!</v>
      </c>
    </row>
    <row r="256">
      <c r="A256" s="28">
        <v>60.63</v>
      </c>
      <c r="B256" s="3" t="str">
        <f t="shared" si="1"/>
        <v>#REF!</v>
      </c>
    </row>
    <row r="257">
      <c r="A257" s="28">
        <v>60.88</v>
      </c>
      <c r="B257" s="3" t="str">
        <f t="shared" si="1"/>
        <v>#REF!</v>
      </c>
    </row>
    <row r="258">
      <c r="A258" s="21">
        <v>-1.17</v>
      </c>
      <c r="B258" s="3" t="str">
        <f t="shared" si="1"/>
        <v>#REF!</v>
      </c>
    </row>
    <row r="259">
      <c r="A259" s="22">
        <v>-0.0189</v>
      </c>
      <c r="B259" s="3" t="str">
        <f t="shared" si="1"/>
        <v>#REF!</v>
      </c>
    </row>
    <row r="260">
      <c r="A260" s="24">
        <v>93370.0</v>
      </c>
      <c r="B260" s="3" t="str">
        <f t="shared" si="1"/>
        <v>#REF!</v>
      </c>
    </row>
    <row r="261">
      <c r="A261" s="24">
        <v>275198.0</v>
      </c>
      <c r="B261" s="3" t="str">
        <f t="shared" si="1"/>
        <v>#REF!</v>
      </c>
    </row>
    <row r="262">
      <c r="A262" s="30">
        <v>41996.0</v>
      </c>
      <c r="B262" s="3" t="str">
        <f t="shared" si="1"/>
        <v>#REF!</v>
      </c>
    </row>
    <row r="263">
      <c r="A263" s="21">
        <v>61.0</v>
      </c>
      <c r="B263" s="3" t="str">
        <f t="shared" si="1"/>
        <v>#REF!</v>
      </c>
    </row>
    <row r="264">
      <c r="A264" s="21">
        <v>62.87</v>
      </c>
      <c r="B264" s="3" t="str">
        <f t="shared" si="1"/>
        <v>#REF!</v>
      </c>
    </row>
    <row r="265">
      <c r="A265" s="21">
        <v>60.61</v>
      </c>
      <c r="B265" s="3" t="str">
        <f t="shared" si="1"/>
        <v>#REF!</v>
      </c>
    </row>
    <row r="266">
      <c r="A266" s="21">
        <v>62.44</v>
      </c>
      <c r="B266" s="3" t="str">
        <f t="shared" si="1"/>
        <v>#REF!</v>
      </c>
    </row>
    <row r="267">
      <c r="A267" s="25">
        <f>+1.56</f>
        <v>1.56</v>
      </c>
      <c r="B267" s="3" t="str">
        <f t="shared" si="1"/>
        <v>#REF!</v>
      </c>
    </row>
    <row r="268">
      <c r="A268" s="25">
        <f>+2.56%</f>
        <v>0.0256</v>
      </c>
      <c r="B268" s="3" t="str">
        <f t="shared" si="1"/>
        <v>#REF!</v>
      </c>
    </row>
    <row r="269">
      <c r="A269" s="26">
        <v>59619.0</v>
      </c>
      <c r="B269" s="3" t="str">
        <f t="shared" si="1"/>
        <v>#REF!</v>
      </c>
    </row>
    <row r="270">
      <c r="A270" s="26">
        <v>275002.0</v>
      </c>
      <c r="B270" s="3" t="str">
        <f t="shared" si="1"/>
        <v>#REF!</v>
      </c>
    </row>
    <row r="271">
      <c r="A271" s="29">
        <v>41997.0</v>
      </c>
      <c r="B271" s="3" t="str">
        <f t="shared" si="1"/>
        <v>#REF!</v>
      </c>
    </row>
    <row r="272">
      <c r="A272" s="28">
        <v>62.32</v>
      </c>
      <c r="B272" s="3" t="str">
        <f t="shared" si="1"/>
        <v>#REF!</v>
      </c>
    </row>
    <row r="273">
      <c r="A273" s="28">
        <v>62.43</v>
      </c>
      <c r="B273" s="3" t="str">
        <f t="shared" si="1"/>
        <v>#REF!</v>
      </c>
    </row>
    <row r="274">
      <c r="A274" s="28">
        <v>60.18</v>
      </c>
      <c r="B274" s="3" t="str">
        <f t="shared" si="1"/>
        <v>#REF!</v>
      </c>
    </row>
    <row r="275">
      <c r="A275" s="28">
        <v>61.01</v>
      </c>
      <c r="B275" s="3" t="str">
        <f t="shared" si="1"/>
        <v>#REF!</v>
      </c>
    </row>
    <row r="276">
      <c r="A276" s="21">
        <v>-1.43</v>
      </c>
      <c r="B276" s="3" t="str">
        <f t="shared" si="1"/>
        <v>#REF!</v>
      </c>
    </row>
    <row r="277">
      <c r="A277" s="22">
        <v>-0.0229</v>
      </c>
      <c r="B277" s="3" t="str">
        <f t="shared" si="1"/>
        <v>#REF!</v>
      </c>
    </row>
    <row r="278">
      <c r="A278" s="24">
        <v>36270.0</v>
      </c>
      <c r="B278" s="3" t="str">
        <f t="shared" si="1"/>
        <v>#REF!</v>
      </c>
    </row>
    <row r="279">
      <c r="A279" s="24">
        <v>277800.0</v>
      </c>
      <c r="B279" s="3" t="str">
        <f t="shared" si="1"/>
        <v>#REF!</v>
      </c>
    </row>
    <row r="280">
      <c r="A280" s="30">
        <v>41999.0</v>
      </c>
      <c r="B280" s="3" t="str">
        <f t="shared" si="1"/>
        <v>#REF!</v>
      </c>
    </row>
    <row r="281">
      <c r="A281" s="21">
        <v>60.95</v>
      </c>
      <c r="B281" s="3" t="str">
        <f t="shared" si="1"/>
        <v>#REF!</v>
      </c>
    </row>
    <row r="282">
      <c r="A282" s="21">
        <v>61.68</v>
      </c>
      <c r="B282" s="3" t="str">
        <f t="shared" si="1"/>
        <v>#REF!</v>
      </c>
    </row>
    <row r="283">
      <c r="A283" s="21">
        <v>60.0</v>
      </c>
      <c r="B283" s="3" t="str">
        <f t="shared" si="1"/>
        <v>#REF!</v>
      </c>
    </row>
    <row r="284">
      <c r="A284" s="21">
        <v>60.22</v>
      </c>
      <c r="B284" s="3" t="str">
        <f t="shared" si="1"/>
        <v>#REF!</v>
      </c>
    </row>
    <row r="285">
      <c r="A285" s="21">
        <v>-0.79</v>
      </c>
      <c r="B285" s="3" t="str">
        <f t="shared" si="1"/>
        <v>#REF!</v>
      </c>
    </row>
    <row r="286">
      <c r="A286" s="22">
        <v>-0.0129</v>
      </c>
      <c r="B286" s="3" t="str">
        <f t="shared" si="1"/>
        <v>#REF!</v>
      </c>
    </row>
    <row r="287">
      <c r="A287" s="24">
        <v>13431.0</v>
      </c>
      <c r="B287" s="3" t="str">
        <f t="shared" si="1"/>
        <v>#REF!</v>
      </c>
    </row>
    <row r="288">
      <c r="A288" s="24">
        <v>274419.0</v>
      </c>
      <c r="B288" s="3" t="str">
        <f t="shared" si="1"/>
        <v>#REF!</v>
      </c>
    </row>
    <row r="289">
      <c r="A289" s="30">
        <v>42002.0</v>
      </c>
      <c r="B289" s="3" t="str">
        <f t="shared" si="1"/>
        <v>#REF!</v>
      </c>
    </row>
    <row r="290">
      <c r="A290" s="21">
        <v>61.01</v>
      </c>
      <c r="B290" s="3" t="str">
        <f t="shared" si="1"/>
        <v>#REF!</v>
      </c>
    </row>
    <row r="291">
      <c r="A291" s="21">
        <v>61.16</v>
      </c>
      <c r="B291" s="3" t="str">
        <f t="shared" si="1"/>
        <v>#REF!</v>
      </c>
    </row>
    <row r="292">
      <c r="A292" s="21">
        <v>58.16</v>
      </c>
      <c r="B292" s="3" t="str">
        <f t="shared" si="1"/>
        <v>#REF!</v>
      </c>
    </row>
    <row r="293">
      <c r="A293" s="21">
        <v>58.66</v>
      </c>
      <c r="B293" s="3" t="str">
        <f t="shared" si="1"/>
        <v>#REF!</v>
      </c>
    </row>
    <row r="294">
      <c r="A294" s="21">
        <v>-1.56</v>
      </c>
      <c r="B294" s="3" t="str">
        <f t="shared" si="1"/>
        <v>#REF!</v>
      </c>
    </row>
    <row r="295">
      <c r="A295" s="22">
        <v>-0.0259</v>
      </c>
      <c r="B295" s="3" t="str">
        <f t="shared" si="1"/>
        <v>#REF!</v>
      </c>
    </row>
    <row r="296">
      <c r="A296" s="24">
        <v>62437.0</v>
      </c>
      <c r="B296" s="3" t="str">
        <f t="shared" si="1"/>
        <v>#REF!</v>
      </c>
    </row>
    <row r="297">
      <c r="A297" s="24">
        <v>276112.0</v>
      </c>
      <c r="B297" s="3" t="str">
        <f t="shared" si="1"/>
        <v>#REF!</v>
      </c>
    </row>
    <row r="298">
      <c r="A298" s="30">
        <v>42003.0</v>
      </c>
      <c r="B298" s="3" t="str">
        <f t="shared" si="1"/>
        <v>#REF!</v>
      </c>
    </row>
    <row r="299">
      <c r="A299" s="21">
        <v>58.69</v>
      </c>
      <c r="B299" s="3" t="str">
        <f t="shared" si="1"/>
        <v>#REF!</v>
      </c>
    </row>
    <row r="300">
      <c r="A300" s="21">
        <v>59.12</v>
      </c>
      <c r="B300" s="3" t="str">
        <f t="shared" si="1"/>
        <v>#REF!</v>
      </c>
    </row>
    <row r="301">
      <c r="A301" s="21">
        <v>57.54</v>
      </c>
      <c r="B301" s="3" t="str">
        <f t="shared" si="1"/>
        <v>#REF!</v>
      </c>
    </row>
    <row r="302">
      <c r="A302" s="21">
        <v>58.73</v>
      </c>
      <c r="B302" s="3" t="str">
        <f t="shared" si="1"/>
        <v>#REF!</v>
      </c>
    </row>
    <row r="303">
      <c r="A303" s="25">
        <f>+0.07</f>
        <v>0.07</v>
      </c>
      <c r="B303" s="3" t="str">
        <f t="shared" si="1"/>
        <v>#REF!</v>
      </c>
    </row>
    <row r="304">
      <c r="A304" s="25">
        <f>+0.12%</f>
        <v>0.0012</v>
      </c>
      <c r="B304" s="3" t="str">
        <f t="shared" si="1"/>
        <v>#REF!</v>
      </c>
    </row>
    <row r="305">
      <c r="A305" s="26">
        <v>72387.0</v>
      </c>
      <c r="B305" s="3" t="str">
        <f t="shared" si="1"/>
        <v>#REF!</v>
      </c>
    </row>
    <row r="306">
      <c r="A306" s="26">
        <v>280074.0</v>
      </c>
      <c r="B306" s="3" t="str">
        <f t="shared" si="1"/>
        <v>#REF!</v>
      </c>
    </row>
    <row r="307">
      <c r="A307" s="29">
        <v>42004.0</v>
      </c>
      <c r="B307" s="3" t="str">
        <f t="shared" si="1"/>
        <v>#REF!</v>
      </c>
    </row>
    <row r="308">
      <c r="A308" s="28">
        <v>58.2</v>
      </c>
      <c r="B308" s="3" t="str">
        <f t="shared" si="1"/>
        <v>#REF!</v>
      </c>
    </row>
    <row r="309">
      <c r="A309" s="28">
        <v>58.55</v>
      </c>
      <c r="B309" s="3" t="str">
        <f t="shared" si="1"/>
        <v>#REF!</v>
      </c>
    </row>
    <row r="310">
      <c r="A310" s="28">
        <v>56.65</v>
      </c>
      <c r="B310" s="3" t="str">
        <f t="shared" si="1"/>
        <v>#REF!</v>
      </c>
    </row>
    <row r="311">
      <c r="A311" s="28">
        <v>58.21</v>
      </c>
      <c r="B311" s="3" t="str">
        <f t="shared" si="1"/>
        <v>#REF!</v>
      </c>
    </row>
    <row r="312">
      <c r="A312" s="21">
        <v>-0.52</v>
      </c>
      <c r="B312" s="3" t="str">
        <f t="shared" si="1"/>
        <v>#REF!</v>
      </c>
    </row>
    <row r="313">
      <c r="A313" s="22">
        <v>-0.0089</v>
      </c>
      <c r="B313" s="3" t="str">
        <f t="shared" si="1"/>
        <v>#REF!</v>
      </c>
    </row>
    <row r="314">
      <c r="A314" s="24">
        <v>67589.0</v>
      </c>
      <c r="B314" s="3" t="str">
        <f t="shared" si="1"/>
        <v>#REF!</v>
      </c>
    </row>
    <row r="315">
      <c r="A315" s="24">
        <v>281351.0</v>
      </c>
      <c r="B315" s="3" t="str">
        <f t="shared" si="1"/>
        <v>#REF!</v>
      </c>
    </row>
    <row r="316">
      <c r="A316" s="23">
        <v>42006.0</v>
      </c>
      <c r="B316" s="3" t="str">
        <f t="shared" si="1"/>
        <v>#REF!</v>
      </c>
    </row>
    <row r="317">
      <c r="A317" s="21">
        <v>58.91</v>
      </c>
      <c r="B317" s="3" t="str">
        <f t="shared" si="1"/>
        <v>#REF!</v>
      </c>
    </row>
    <row r="318">
      <c r="A318" s="21">
        <v>59.41</v>
      </c>
      <c r="B318" s="3" t="str">
        <f t="shared" si="1"/>
        <v>#REF!</v>
      </c>
    </row>
    <row r="319">
      <c r="A319" s="21">
        <v>56.29</v>
      </c>
      <c r="B319" s="3" t="str">
        <f t="shared" si="1"/>
        <v>#REF!</v>
      </c>
    </row>
    <row r="320">
      <c r="A320" s="21">
        <v>57.26</v>
      </c>
      <c r="B320" s="3" t="str">
        <f t="shared" si="1"/>
        <v>#REF!</v>
      </c>
    </row>
    <row r="321">
      <c r="A321" s="21">
        <v>-0.95</v>
      </c>
      <c r="B321" s="3" t="str">
        <f t="shared" si="1"/>
        <v>#REF!</v>
      </c>
    </row>
    <row r="322">
      <c r="A322" s="22">
        <v>-0.0163</v>
      </c>
      <c r="B322" s="3" t="str">
        <f t="shared" si="1"/>
        <v>#REF!</v>
      </c>
    </row>
    <row r="323">
      <c r="A323" s="24">
        <v>79883.0</v>
      </c>
      <c r="B323" s="3" t="str">
        <f t="shared" si="1"/>
        <v>#REF!</v>
      </c>
    </row>
    <row r="324">
      <c r="A324" s="24">
        <v>285633.0</v>
      </c>
      <c r="B324" s="3" t="str">
        <f t="shared" si="1"/>
        <v>#REF!</v>
      </c>
    </row>
    <row r="325">
      <c r="A325" s="23">
        <v>42009.0</v>
      </c>
      <c r="B325" s="3" t="str">
        <f t="shared" si="1"/>
        <v>#REF!</v>
      </c>
    </row>
    <row r="326">
      <c r="A326" s="21">
        <v>57.08</v>
      </c>
      <c r="B326" s="3" t="str">
        <f t="shared" si="1"/>
        <v>#REF!</v>
      </c>
    </row>
    <row r="327">
      <c r="A327" s="21">
        <v>57.12</v>
      </c>
      <c r="B327" s="3" t="str">
        <f t="shared" si="1"/>
        <v>#REF!</v>
      </c>
    </row>
    <row r="328">
      <c r="A328" s="21">
        <v>53.65</v>
      </c>
      <c r="B328" s="3" t="str">
        <f t="shared" si="1"/>
        <v>#REF!</v>
      </c>
    </row>
    <row r="329">
      <c r="A329" s="21">
        <v>54.17</v>
      </c>
      <c r="B329" s="3" t="str">
        <f t="shared" si="1"/>
        <v>#REF!</v>
      </c>
    </row>
    <row r="330">
      <c r="A330" s="21">
        <v>-3.09</v>
      </c>
      <c r="B330" s="3" t="str">
        <f t="shared" si="1"/>
        <v>#REF!</v>
      </c>
    </row>
    <row r="331">
      <c r="A331" s="22">
        <v>-0.054</v>
      </c>
      <c r="B331" s="3" t="str">
        <f t="shared" si="1"/>
        <v>#REF!</v>
      </c>
    </row>
    <row r="332">
      <c r="A332" s="24">
        <v>189091.0</v>
      </c>
      <c r="B332" s="3" t="str">
        <f t="shared" si="1"/>
        <v>#REF!</v>
      </c>
    </row>
    <row r="333">
      <c r="A333" s="24">
        <v>296526.0</v>
      </c>
      <c r="B333" s="3" t="str">
        <f t="shared" si="1"/>
        <v>#REF!</v>
      </c>
    </row>
    <row r="334">
      <c r="A334" s="23">
        <v>42010.0</v>
      </c>
      <c r="B334" s="3" t="str">
        <f t="shared" si="1"/>
        <v>#REF!</v>
      </c>
    </row>
    <row r="335">
      <c r="A335" s="21">
        <v>54.23</v>
      </c>
      <c r="B335" s="3" t="str">
        <f t="shared" si="1"/>
        <v>#REF!</v>
      </c>
    </row>
    <row r="336">
      <c r="A336" s="21">
        <v>54.65</v>
      </c>
      <c r="B336" s="3" t="str">
        <f t="shared" si="1"/>
        <v>#REF!</v>
      </c>
    </row>
    <row r="337">
      <c r="A337" s="21">
        <v>51.55</v>
      </c>
      <c r="B337" s="3" t="str">
        <f t="shared" si="1"/>
        <v>#REF!</v>
      </c>
    </row>
    <row r="338">
      <c r="A338" s="21">
        <v>52.13</v>
      </c>
      <c r="B338" s="3" t="str">
        <f t="shared" si="1"/>
        <v>#REF!</v>
      </c>
    </row>
    <row r="339">
      <c r="A339" s="21">
        <v>-2.04</v>
      </c>
      <c r="B339" s="3" t="str">
        <f t="shared" si="1"/>
        <v>#REF!</v>
      </c>
    </row>
    <row r="340">
      <c r="A340" s="22">
        <v>-0.0377</v>
      </c>
      <c r="B340" s="3" t="str">
        <f t="shared" si="1"/>
        <v>#REF!</v>
      </c>
    </row>
    <row r="341">
      <c r="A341" s="24">
        <v>244287.0</v>
      </c>
      <c r="B341" s="3" t="str">
        <f t="shared" si="1"/>
        <v>#REF!</v>
      </c>
    </row>
    <row r="342">
      <c r="A342" s="24">
        <v>322074.0</v>
      </c>
      <c r="B342" s="3" t="str">
        <f t="shared" si="1"/>
        <v>#REF!</v>
      </c>
    </row>
    <row r="343">
      <c r="A343" s="23">
        <v>42011.0</v>
      </c>
      <c r="B343" s="3" t="str">
        <f t="shared" si="1"/>
        <v>#REF!</v>
      </c>
    </row>
    <row r="344">
      <c r="A344" s="21">
        <v>52.13</v>
      </c>
      <c r="B344" s="3" t="str">
        <f t="shared" si="1"/>
        <v>#REF!</v>
      </c>
    </row>
    <row r="345">
      <c r="A345" s="21">
        <v>52.8</v>
      </c>
      <c r="B345" s="3" t="str">
        <f t="shared" si="1"/>
        <v>#REF!</v>
      </c>
    </row>
    <row r="346">
      <c r="A346" s="21">
        <v>50.66</v>
      </c>
      <c r="B346" s="3" t="str">
        <f t="shared" si="1"/>
        <v>#REF!</v>
      </c>
    </row>
    <row r="347">
      <c r="A347" s="21">
        <v>52.17</v>
      </c>
      <c r="B347" s="3" t="str">
        <f t="shared" si="1"/>
        <v>#REF!</v>
      </c>
    </row>
    <row r="348">
      <c r="A348" s="25">
        <f>+0.04</f>
        <v>0.04</v>
      </c>
      <c r="B348" s="3" t="str">
        <f t="shared" si="1"/>
        <v>#REF!</v>
      </c>
    </row>
    <row r="349">
      <c r="A349" s="25">
        <f>+0.08%</f>
        <v>0.0008</v>
      </c>
      <c r="B349" s="3" t="str">
        <f t="shared" si="1"/>
        <v>#REF!</v>
      </c>
    </row>
    <row r="350">
      <c r="A350" s="26">
        <v>250471.0</v>
      </c>
      <c r="B350" s="3" t="str">
        <f t="shared" si="1"/>
        <v>#REF!</v>
      </c>
    </row>
    <row r="351">
      <c r="A351" s="26">
        <v>340633.0</v>
      </c>
      <c r="B351" s="3" t="str">
        <f t="shared" si="1"/>
        <v>#REF!</v>
      </c>
    </row>
    <row r="352">
      <c r="A352" s="27">
        <v>42012.0</v>
      </c>
      <c r="B352" s="3" t="str">
        <f t="shared" si="1"/>
        <v>#REF!</v>
      </c>
    </row>
    <row r="353">
      <c r="A353" s="28">
        <v>52.08</v>
      </c>
      <c r="B353" s="3" t="str">
        <f t="shared" si="1"/>
        <v>#REF!</v>
      </c>
    </row>
    <row r="354">
      <c r="A354" s="28">
        <v>52.93</v>
      </c>
      <c r="B354" s="3" t="str">
        <f t="shared" si="1"/>
        <v>#REF!</v>
      </c>
    </row>
    <row r="355">
      <c r="A355" s="28">
        <v>50.9</v>
      </c>
      <c r="B355" s="3" t="str">
        <f t="shared" si="1"/>
        <v>#REF!</v>
      </c>
    </row>
    <row r="356">
      <c r="A356" s="28">
        <v>52.03</v>
      </c>
      <c r="B356" s="3" t="str">
        <f t="shared" si="1"/>
        <v>#REF!</v>
      </c>
    </row>
    <row r="357">
      <c r="A357" s="21">
        <v>-0.14</v>
      </c>
      <c r="B357" s="3" t="str">
        <f t="shared" si="1"/>
        <v>#REF!</v>
      </c>
    </row>
    <row r="358">
      <c r="A358" s="22">
        <v>-0.0027</v>
      </c>
      <c r="B358" s="3" t="str">
        <f t="shared" si="1"/>
        <v>#REF!</v>
      </c>
    </row>
    <row r="359">
      <c r="A359" s="24">
        <v>220316.0</v>
      </c>
      <c r="B359" s="3" t="str">
        <f t="shared" si="1"/>
        <v>#REF!</v>
      </c>
    </row>
    <row r="360">
      <c r="A360" s="24">
        <v>350481.0</v>
      </c>
      <c r="B360" s="3" t="str">
        <f t="shared" si="1"/>
        <v>#REF!</v>
      </c>
    </row>
    <row r="361">
      <c r="A361" s="23">
        <v>42013.0</v>
      </c>
      <c r="B361" s="3" t="str">
        <f t="shared" si="1"/>
        <v>#REF!</v>
      </c>
    </row>
    <row r="362">
      <c r="A362" s="21">
        <v>52.36</v>
      </c>
      <c r="B362" s="3" t="str">
        <f t="shared" si="1"/>
        <v>#REF!</v>
      </c>
    </row>
    <row r="363">
      <c r="A363" s="21">
        <v>52.51</v>
      </c>
      <c r="B363" s="3" t="str">
        <f t="shared" si="1"/>
        <v>#REF!</v>
      </c>
    </row>
    <row r="364">
      <c r="A364" s="21">
        <v>50.1</v>
      </c>
      <c r="B364" s="3" t="str">
        <f t="shared" si="1"/>
        <v>#REF!</v>
      </c>
    </row>
    <row r="365">
      <c r="A365" s="21">
        <v>51.3</v>
      </c>
      <c r="B365" s="3" t="str">
        <f t="shared" si="1"/>
        <v>#REF!</v>
      </c>
    </row>
    <row r="366">
      <c r="A366" s="21">
        <v>-0.73</v>
      </c>
      <c r="B366" s="3" t="str">
        <f t="shared" si="1"/>
        <v>#REF!</v>
      </c>
    </row>
    <row r="367">
      <c r="A367" s="22">
        <v>-0.014</v>
      </c>
      <c r="B367" s="3" t="str">
        <f t="shared" si="1"/>
        <v>#REF!</v>
      </c>
    </row>
    <row r="368">
      <c r="A368" s="24">
        <v>300479.0</v>
      </c>
      <c r="B368" s="3" t="str">
        <f t="shared" si="1"/>
        <v>#REF!</v>
      </c>
    </row>
    <row r="369">
      <c r="A369" s="24">
        <v>350283.0</v>
      </c>
      <c r="B369" s="3" t="str">
        <f t="shared" si="1"/>
        <v>#REF!</v>
      </c>
    </row>
    <row r="370">
      <c r="A370" s="23">
        <v>42016.0</v>
      </c>
      <c r="B370" s="3" t="str">
        <f t="shared" si="1"/>
        <v>#REF!</v>
      </c>
    </row>
    <row r="371">
      <c r="A371" s="21">
        <v>51.09</v>
      </c>
      <c r="B371" s="3" t="str">
        <f t="shared" si="1"/>
        <v>#REF!</v>
      </c>
    </row>
    <row r="372">
      <c r="A372" s="21">
        <v>51.12</v>
      </c>
      <c r="B372" s="3" t="str">
        <f t="shared" si="1"/>
        <v>#REF!</v>
      </c>
    </row>
    <row r="373">
      <c r="A373" s="21">
        <v>48.44</v>
      </c>
      <c r="B373" s="3" t="str">
        <f t="shared" si="1"/>
        <v>#REF!</v>
      </c>
    </row>
    <row r="374">
      <c r="A374" s="21">
        <v>48.7</v>
      </c>
      <c r="B374" s="3" t="str">
        <f t="shared" si="1"/>
        <v>#REF!</v>
      </c>
    </row>
    <row r="375">
      <c r="A375" s="21">
        <v>-2.6</v>
      </c>
      <c r="B375" s="3" t="str">
        <f t="shared" si="1"/>
        <v>#REF!</v>
      </c>
    </row>
    <row r="376">
      <c r="A376" s="22">
        <v>-0.0507</v>
      </c>
      <c r="B376" s="3" t="str">
        <f t="shared" si="1"/>
        <v>#REF!</v>
      </c>
    </row>
    <row r="377">
      <c r="A377" s="24">
        <v>291126.0</v>
      </c>
      <c r="B377" s="3" t="str">
        <f t="shared" si="1"/>
        <v>#REF!</v>
      </c>
    </row>
    <row r="378">
      <c r="A378" s="24">
        <v>365897.0</v>
      </c>
      <c r="B378" s="3" t="str">
        <f t="shared" si="1"/>
        <v>#REF!</v>
      </c>
    </row>
    <row r="379">
      <c r="A379" s="23">
        <v>42017.0</v>
      </c>
      <c r="B379" s="3" t="str">
        <f t="shared" si="1"/>
        <v>#REF!</v>
      </c>
    </row>
    <row r="380">
      <c r="A380" s="21">
        <v>48.3</v>
      </c>
      <c r="B380" s="3" t="str">
        <f t="shared" si="1"/>
        <v>#REF!</v>
      </c>
    </row>
    <row r="381">
      <c r="A381" s="21">
        <v>48.5</v>
      </c>
      <c r="B381" s="3" t="str">
        <f t="shared" si="1"/>
        <v>#REF!</v>
      </c>
    </row>
    <row r="382">
      <c r="A382" s="21">
        <v>46.4</v>
      </c>
      <c r="B382" s="3" t="str">
        <f t="shared" si="1"/>
        <v>#REF!</v>
      </c>
    </row>
    <row r="383">
      <c r="A383" s="21">
        <v>47.82</v>
      </c>
      <c r="B383" s="3" t="str">
        <f t="shared" si="1"/>
        <v>#REF!</v>
      </c>
    </row>
    <row r="384">
      <c r="A384" s="21">
        <v>-0.88</v>
      </c>
      <c r="B384" s="3" t="str">
        <f t="shared" si="1"/>
        <v>#REF!</v>
      </c>
    </row>
    <row r="385">
      <c r="A385" s="22">
        <v>-0.0181</v>
      </c>
      <c r="B385" s="3" t="str">
        <f t="shared" si="1"/>
        <v>#REF!</v>
      </c>
    </row>
    <row r="386">
      <c r="A386" s="24">
        <v>400976.0</v>
      </c>
      <c r="B386" s="3" t="str">
        <f t="shared" si="1"/>
        <v>#REF!</v>
      </c>
    </row>
    <row r="387">
      <c r="A387" s="24">
        <v>381649.0</v>
      </c>
      <c r="B387" s="3" t="str">
        <f t="shared" si="1"/>
        <v>#REF!</v>
      </c>
    </row>
    <row r="388">
      <c r="A388" s="23">
        <v>42018.0</v>
      </c>
      <c r="B388" s="3" t="str">
        <f t="shared" si="1"/>
        <v>#REF!</v>
      </c>
    </row>
    <row r="389">
      <c r="A389" s="21">
        <v>48.0</v>
      </c>
      <c r="B389" s="3" t="str">
        <f t="shared" si="1"/>
        <v>#REF!</v>
      </c>
    </row>
    <row r="390">
      <c r="A390" s="21">
        <v>50.37</v>
      </c>
      <c r="B390" s="3" t="str">
        <f t="shared" si="1"/>
        <v>#REF!</v>
      </c>
    </row>
    <row r="391">
      <c r="A391" s="21">
        <v>46.78</v>
      </c>
      <c r="B391" s="3" t="str">
        <f t="shared" si="1"/>
        <v>#REF!</v>
      </c>
    </row>
    <row r="392">
      <c r="A392" s="21">
        <v>49.86</v>
      </c>
      <c r="B392" s="3" t="str">
        <f t="shared" si="1"/>
        <v>#REF!</v>
      </c>
    </row>
    <row r="393">
      <c r="A393" s="25">
        <f>+2.04</f>
        <v>2.04</v>
      </c>
      <c r="B393" s="3" t="str">
        <f t="shared" si="1"/>
        <v>#REF!</v>
      </c>
    </row>
    <row r="394">
      <c r="A394" s="25">
        <f>+4.27%</f>
        <v>0.0427</v>
      </c>
      <c r="B394" s="3" t="str">
        <f t="shared" si="1"/>
        <v>#REF!</v>
      </c>
    </row>
    <row r="395">
      <c r="A395" s="26">
        <v>411296.0</v>
      </c>
      <c r="B395" s="3" t="str">
        <f t="shared" si="1"/>
        <v>#REF!</v>
      </c>
    </row>
    <row r="396">
      <c r="A396" s="26">
        <v>386587.0</v>
      </c>
      <c r="B396" s="3" t="str">
        <f t="shared" si="1"/>
        <v>#REF!</v>
      </c>
    </row>
    <row r="397">
      <c r="A397" s="27">
        <v>42019.0</v>
      </c>
      <c r="B397" s="3" t="str">
        <f t="shared" si="1"/>
        <v>#REF!</v>
      </c>
    </row>
    <row r="398">
      <c r="A398" s="28">
        <v>49.6</v>
      </c>
      <c r="B398" s="3" t="str">
        <f t="shared" si="1"/>
        <v>#REF!</v>
      </c>
    </row>
    <row r="399">
      <c r="A399" s="28">
        <v>52.42</v>
      </c>
      <c r="B399" s="3" t="str">
        <f t="shared" si="1"/>
        <v>#REF!</v>
      </c>
    </row>
    <row r="400">
      <c r="A400" s="28">
        <v>48.07</v>
      </c>
      <c r="B400" s="3" t="str">
        <f t="shared" si="1"/>
        <v>#REF!</v>
      </c>
    </row>
    <row r="401">
      <c r="A401" s="28">
        <v>48.27</v>
      </c>
      <c r="B401" s="3" t="str">
        <f t="shared" si="1"/>
        <v>#REF!</v>
      </c>
    </row>
    <row r="402">
      <c r="A402" s="21">
        <v>-1.59</v>
      </c>
      <c r="B402" s="3" t="str">
        <f t="shared" si="1"/>
        <v>#REF!</v>
      </c>
    </row>
    <row r="403">
      <c r="A403" s="22">
        <v>-0.0319</v>
      </c>
      <c r="B403" s="3" t="str">
        <f t="shared" si="1"/>
        <v>#REF!</v>
      </c>
    </row>
    <row r="404">
      <c r="A404" s="24">
        <v>448066.0</v>
      </c>
      <c r="B404" s="3" t="str">
        <f t="shared" si="1"/>
        <v>#REF!</v>
      </c>
    </row>
    <row r="405">
      <c r="A405" s="24">
        <v>381397.0</v>
      </c>
      <c r="B405" s="3" t="str">
        <f t="shared" si="1"/>
        <v>#REF!</v>
      </c>
    </row>
    <row r="406">
      <c r="A406" s="23">
        <v>42020.0</v>
      </c>
      <c r="B406" s="3" t="str">
        <f t="shared" si="1"/>
        <v>#REF!</v>
      </c>
    </row>
    <row r="407">
      <c r="A407" s="21">
        <v>48.25</v>
      </c>
      <c r="B407" s="3" t="str">
        <f t="shared" si="1"/>
        <v>#REF!</v>
      </c>
    </row>
    <row r="408">
      <c r="A408" s="21">
        <v>50.41</v>
      </c>
      <c r="B408" s="3" t="str">
        <f t="shared" si="1"/>
        <v>#REF!</v>
      </c>
    </row>
    <row r="409">
      <c r="A409" s="21">
        <v>48.07</v>
      </c>
      <c r="B409" s="3" t="str">
        <f t="shared" si="1"/>
        <v>#REF!</v>
      </c>
    </row>
    <row r="410">
      <c r="A410" s="21">
        <v>50.17</v>
      </c>
      <c r="B410" s="3" t="str">
        <f t="shared" si="1"/>
        <v>#REF!</v>
      </c>
    </row>
    <row r="411">
      <c r="A411" s="25">
        <f>+1.9</f>
        <v>1.9</v>
      </c>
      <c r="B411" s="3" t="str">
        <f t="shared" si="1"/>
        <v>#REF!</v>
      </c>
    </row>
    <row r="412">
      <c r="A412" s="25">
        <f>+3.94%</f>
        <v>0.0394</v>
      </c>
      <c r="B412" s="3" t="str">
        <f t="shared" si="1"/>
        <v>#REF!</v>
      </c>
    </row>
    <row r="413">
      <c r="A413" s="26">
        <v>293492.0</v>
      </c>
      <c r="B413" s="3" t="str">
        <f t="shared" si="1"/>
        <v>#REF!</v>
      </c>
    </row>
    <row r="414">
      <c r="A414" s="26">
        <v>377744.0</v>
      </c>
      <c r="B414" s="3" t="str">
        <f t="shared" si="1"/>
        <v>#REF!</v>
      </c>
    </row>
    <row r="415">
      <c r="A415" s="27">
        <v>42023.0</v>
      </c>
      <c r="B415" s="3" t="str">
        <f t="shared" si="1"/>
        <v>#REF!</v>
      </c>
    </row>
    <row r="416">
      <c r="A416" s="28">
        <v>50.1</v>
      </c>
      <c r="B416" s="3" t="str">
        <f t="shared" si="1"/>
        <v>#REF!</v>
      </c>
    </row>
    <row r="417">
      <c r="A417" s="28">
        <v>50.35</v>
      </c>
      <c r="B417" s="3" t="str">
        <f t="shared" si="1"/>
        <v>#REF!</v>
      </c>
    </row>
    <row r="418">
      <c r="A418" s="28">
        <v>48.68</v>
      </c>
      <c r="B418" s="3" t="str">
        <f t="shared" si="1"/>
        <v>#REF!</v>
      </c>
    </row>
    <row r="419">
      <c r="A419" s="28">
        <v>48.84</v>
      </c>
      <c r="B419" s="3" t="str">
        <f t="shared" si="1"/>
        <v>#REF!</v>
      </c>
    </row>
    <row r="420">
      <c r="A420" s="21">
        <v>-1.33</v>
      </c>
      <c r="B420" s="3" t="str">
        <f t="shared" si="1"/>
        <v>#REF!</v>
      </c>
    </row>
    <row r="421">
      <c r="A421" s="22">
        <v>-0.0265</v>
      </c>
      <c r="B421" s="3" t="str">
        <f t="shared" si="1"/>
        <v>#REF!</v>
      </c>
    </row>
    <row r="422">
      <c r="A422" s="24">
        <v>106771.0</v>
      </c>
      <c r="B422" s="3" t="str">
        <f t="shared" si="1"/>
        <v>#REF!</v>
      </c>
    </row>
    <row r="423">
      <c r="A423" s="24">
        <v>376797.0</v>
      </c>
      <c r="B423" s="3" t="str">
        <f t="shared" si="1"/>
        <v>#REF!</v>
      </c>
    </row>
    <row r="424">
      <c r="A424" s="23">
        <v>42024.0</v>
      </c>
      <c r="B424" s="3" t="str">
        <f t="shared" si="1"/>
        <v>#REF!</v>
      </c>
    </row>
    <row r="425">
      <c r="A425" s="21">
        <v>48.91</v>
      </c>
      <c r="B425" s="3" t="str">
        <f t="shared" si="1"/>
        <v>#REF!</v>
      </c>
    </row>
    <row r="426">
      <c r="A426" s="21">
        <v>49.48</v>
      </c>
      <c r="B426" s="3" t="str">
        <f t="shared" si="1"/>
        <v>#REF!</v>
      </c>
    </row>
    <row r="427">
      <c r="A427" s="21">
        <v>47.78</v>
      </c>
      <c r="B427" s="3" t="str">
        <f t="shared" si="1"/>
        <v>#REF!</v>
      </c>
    </row>
    <row r="428">
      <c r="A428" s="21">
        <v>47.99</v>
      </c>
      <c r="B428" s="3" t="str">
        <f t="shared" si="1"/>
        <v>#REF!</v>
      </c>
    </row>
    <row r="429">
      <c r="A429" s="21">
        <v>-0.85</v>
      </c>
      <c r="B429" s="3" t="str">
        <f t="shared" si="1"/>
        <v>#REF!</v>
      </c>
    </row>
    <row r="430">
      <c r="A430" s="22">
        <v>-0.0174</v>
      </c>
      <c r="B430" s="3" t="str">
        <f t="shared" si="1"/>
        <v>#REF!</v>
      </c>
    </row>
    <row r="431">
      <c r="A431" s="24">
        <v>259584.0</v>
      </c>
      <c r="B431" s="3" t="str">
        <f t="shared" si="1"/>
        <v>#REF!</v>
      </c>
    </row>
    <row r="432">
      <c r="A432" s="24">
        <v>378610.0</v>
      </c>
      <c r="B432" s="3" t="str">
        <f t="shared" si="1"/>
        <v>#REF!</v>
      </c>
    </row>
    <row r="433">
      <c r="A433" s="23">
        <v>42025.0</v>
      </c>
      <c r="B433" s="3" t="str">
        <f t="shared" si="1"/>
        <v>#REF!</v>
      </c>
    </row>
    <row r="434">
      <c r="A434" s="21">
        <v>48.29</v>
      </c>
      <c r="B434" s="3" t="str">
        <f t="shared" si="1"/>
        <v>#REF!</v>
      </c>
    </row>
    <row r="435">
      <c r="A435" s="21">
        <v>49.59</v>
      </c>
      <c r="B435" s="3" t="str">
        <f t="shared" si="1"/>
        <v>#REF!</v>
      </c>
    </row>
    <row r="436">
      <c r="A436" s="21">
        <v>48.21</v>
      </c>
      <c r="B436" s="3" t="str">
        <f t="shared" si="1"/>
        <v>#REF!</v>
      </c>
    </row>
    <row r="437">
      <c r="A437" s="21">
        <v>49.03</v>
      </c>
      <c r="B437" s="3" t="str">
        <f t="shared" si="1"/>
        <v>#REF!</v>
      </c>
    </row>
    <row r="438">
      <c r="A438" s="25">
        <f>+1.04</f>
        <v>1.04</v>
      </c>
      <c r="B438" s="3" t="str">
        <f t="shared" si="1"/>
        <v>#REF!</v>
      </c>
    </row>
    <row r="439">
      <c r="A439" s="25">
        <f>+2.17%</f>
        <v>0.0217</v>
      </c>
      <c r="B439" s="3" t="str">
        <f t="shared" si="1"/>
        <v>#REF!</v>
      </c>
    </row>
    <row r="440">
      <c r="A440" s="26">
        <v>268649.0</v>
      </c>
      <c r="B440" s="3" t="str">
        <f t="shared" si="1"/>
        <v>#REF!</v>
      </c>
    </row>
    <row r="441">
      <c r="A441" s="26">
        <v>374802.0</v>
      </c>
      <c r="B441" s="3" t="str">
        <f t="shared" si="1"/>
        <v>#REF!</v>
      </c>
    </row>
    <row r="442">
      <c r="A442" s="27">
        <v>42026.0</v>
      </c>
      <c r="B442" s="3" t="str">
        <f t="shared" si="1"/>
        <v>#REF!</v>
      </c>
    </row>
    <row r="443">
      <c r="A443" s="28">
        <v>48.6</v>
      </c>
      <c r="B443" s="3" t="str">
        <f t="shared" si="1"/>
        <v>#REF!</v>
      </c>
    </row>
    <row r="444">
      <c r="A444" s="28">
        <v>50.45</v>
      </c>
      <c r="B444" s="3" t="str">
        <f t="shared" si="1"/>
        <v>#REF!</v>
      </c>
    </row>
    <row r="445">
      <c r="A445" s="28">
        <v>48.02</v>
      </c>
      <c r="B445" s="3" t="str">
        <f t="shared" si="1"/>
        <v>#REF!</v>
      </c>
    </row>
    <row r="446">
      <c r="A446" s="28">
        <v>48.52</v>
      </c>
      <c r="B446" s="3" t="str">
        <f t="shared" si="1"/>
        <v>#REF!</v>
      </c>
    </row>
    <row r="447">
      <c r="A447" s="21">
        <v>-0.51</v>
      </c>
      <c r="B447" s="3" t="str">
        <f t="shared" si="1"/>
        <v>#REF!</v>
      </c>
    </row>
    <row r="448">
      <c r="A448" s="22">
        <v>-0.0104</v>
      </c>
      <c r="B448" s="3" t="str">
        <f t="shared" si="1"/>
        <v>#REF!</v>
      </c>
    </row>
    <row r="449">
      <c r="A449" s="24">
        <v>321470.0</v>
      </c>
      <c r="B449" s="3" t="str">
        <f t="shared" si="1"/>
        <v>#REF!</v>
      </c>
    </row>
    <row r="450">
      <c r="A450" s="24">
        <v>365874.0</v>
      </c>
      <c r="B450" s="3" t="str">
        <f t="shared" si="1"/>
        <v>#REF!</v>
      </c>
    </row>
    <row r="451">
      <c r="A451" s="23">
        <v>42027.0</v>
      </c>
      <c r="B451" s="3" t="str">
        <f t="shared" si="1"/>
        <v>#REF!</v>
      </c>
    </row>
    <row r="452">
      <c r="A452" s="21">
        <v>49.11</v>
      </c>
      <c r="B452" s="3" t="str">
        <f t="shared" si="1"/>
        <v>#REF!</v>
      </c>
    </row>
    <row r="453">
      <c r="A453" s="21">
        <v>49.8</v>
      </c>
      <c r="B453" s="3" t="str">
        <f t="shared" si="1"/>
        <v>#REF!</v>
      </c>
    </row>
    <row r="454">
      <c r="A454" s="21">
        <v>48.55</v>
      </c>
      <c r="B454" s="3" t="str">
        <f t="shared" si="1"/>
        <v>#REF!</v>
      </c>
    </row>
    <row r="455">
      <c r="A455" s="21">
        <v>48.79</v>
      </c>
      <c r="B455" s="3" t="str">
        <f t="shared" si="1"/>
        <v>#REF!</v>
      </c>
    </row>
    <row r="456">
      <c r="A456" s="25">
        <f>+0.27</f>
        <v>0.27</v>
      </c>
      <c r="B456" s="3" t="str">
        <f t="shared" si="1"/>
        <v>#REF!</v>
      </c>
    </row>
    <row r="457">
      <c r="A457" s="25">
        <f>+0.56%</f>
        <v>0.0056</v>
      </c>
      <c r="B457" s="3" t="str">
        <f t="shared" si="1"/>
        <v>#REF!</v>
      </c>
    </row>
    <row r="458">
      <c r="A458" s="26">
        <v>245343.0</v>
      </c>
      <c r="B458" s="3" t="str">
        <f t="shared" si="1"/>
        <v>#REF!</v>
      </c>
    </row>
    <row r="459">
      <c r="A459" s="26">
        <v>358072.0</v>
      </c>
      <c r="B459" s="3" t="str">
        <f t="shared" si="1"/>
        <v>#REF!</v>
      </c>
    </row>
    <row r="460">
      <c r="A460" s="27">
        <v>42030.0</v>
      </c>
      <c r="B460" s="3" t="str">
        <f t="shared" si="1"/>
        <v>#REF!</v>
      </c>
    </row>
    <row r="461">
      <c r="A461" s="28">
        <v>48.56</v>
      </c>
      <c r="B461" s="3" t="str">
        <f t="shared" si="1"/>
        <v>#REF!</v>
      </c>
    </row>
    <row r="462">
      <c r="A462" s="28">
        <v>49.29</v>
      </c>
      <c r="B462" s="3" t="str">
        <f t="shared" si="1"/>
        <v>#REF!</v>
      </c>
    </row>
    <row r="463">
      <c r="A463" s="28">
        <v>47.57</v>
      </c>
      <c r="B463" s="3" t="str">
        <f t="shared" si="1"/>
        <v>#REF!</v>
      </c>
    </row>
    <row r="464">
      <c r="A464" s="28">
        <v>48.16</v>
      </c>
      <c r="B464" s="3" t="str">
        <f t="shared" si="1"/>
        <v>#REF!</v>
      </c>
    </row>
    <row r="465">
      <c r="A465" s="21">
        <v>-0.63</v>
      </c>
      <c r="B465" s="3" t="str">
        <f t="shared" si="1"/>
        <v>#REF!</v>
      </c>
    </row>
    <row r="466">
      <c r="A466" s="22">
        <v>-0.0129</v>
      </c>
      <c r="B466" s="3" t="str">
        <f t="shared" si="1"/>
        <v>#REF!</v>
      </c>
    </row>
    <row r="467">
      <c r="A467" s="24">
        <v>241380.0</v>
      </c>
      <c r="B467" s="3" t="str">
        <f t="shared" si="1"/>
        <v>#REF!</v>
      </c>
    </row>
    <row r="468">
      <c r="A468" s="24">
        <v>345625.0</v>
      </c>
      <c r="B468" s="3" t="str">
        <f t="shared" si="1"/>
        <v>#REF!</v>
      </c>
    </row>
    <row r="469">
      <c r="A469" s="23">
        <v>42031.0</v>
      </c>
      <c r="B469" s="3" t="str">
        <f t="shared" si="1"/>
        <v>#REF!</v>
      </c>
    </row>
    <row r="470">
      <c r="A470" s="21">
        <v>48.25</v>
      </c>
      <c r="B470" s="3" t="str">
        <f t="shared" si="1"/>
        <v>#REF!</v>
      </c>
    </row>
    <row r="471">
      <c r="A471" s="21">
        <v>49.99</v>
      </c>
      <c r="B471" s="3" t="str">
        <f t="shared" si="1"/>
        <v>#REF!</v>
      </c>
    </row>
    <row r="472">
      <c r="A472" s="21">
        <v>47.67</v>
      </c>
      <c r="B472" s="3" t="str">
        <f t="shared" si="1"/>
        <v>#REF!</v>
      </c>
    </row>
    <row r="473">
      <c r="A473" s="21">
        <v>49.6</v>
      </c>
      <c r="B473" s="3" t="str">
        <f t="shared" si="1"/>
        <v>#REF!</v>
      </c>
    </row>
    <row r="474">
      <c r="A474" s="25">
        <f>+1.44</f>
        <v>1.44</v>
      </c>
      <c r="B474" s="3" t="str">
        <f t="shared" si="1"/>
        <v>#REF!</v>
      </c>
    </row>
    <row r="475">
      <c r="A475" s="25">
        <f>+2.99%</f>
        <v>0.0299</v>
      </c>
      <c r="B475" s="3" t="str">
        <f t="shared" si="1"/>
        <v>#REF!</v>
      </c>
    </row>
    <row r="476">
      <c r="A476" s="26">
        <v>249568.0</v>
      </c>
      <c r="B476" s="3" t="str">
        <f t="shared" si="1"/>
        <v>#REF!</v>
      </c>
    </row>
    <row r="477">
      <c r="A477" s="26">
        <v>340113.0</v>
      </c>
      <c r="B477" s="3" t="str">
        <f t="shared" si="1"/>
        <v>#REF!</v>
      </c>
    </row>
    <row r="478">
      <c r="A478" s="27">
        <v>42032.0</v>
      </c>
      <c r="B478" s="3" t="str">
        <f t="shared" si="1"/>
        <v>#REF!</v>
      </c>
    </row>
    <row r="479">
      <c r="A479" s="28">
        <v>49.1</v>
      </c>
      <c r="B479" s="3" t="str">
        <f t="shared" si="1"/>
        <v>#REF!</v>
      </c>
    </row>
    <row r="480">
      <c r="A480" s="28">
        <v>49.72</v>
      </c>
      <c r="B480" s="3" t="str">
        <f t="shared" si="1"/>
        <v>#REF!</v>
      </c>
    </row>
    <row r="481">
      <c r="A481" s="28">
        <v>48.29</v>
      </c>
      <c r="B481" s="3" t="str">
        <f t="shared" si="1"/>
        <v>#REF!</v>
      </c>
    </row>
    <row r="482">
      <c r="A482" s="28">
        <v>48.47</v>
      </c>
      <c r="B482" s="3" t="str">
        <f t="shared" si="1"/>
        <v>#REF!</v>
      </c>
    </row>
    <row r="483">
      <c r="A483" s="21">
        <v>-1.13</v>
      </c>
      <c r="B483" s="3" t="str">
        <f t="shared" si="1"/>
        <v>#REF!</v>
      </c>
    </row>
    <row r="484">
      <c r="A484" s="22">
        <v>-0.0228</v>
      </c>
      <c r="B484" s="3" t="str">
        <f t="shared" si="1"/>
        <v>#REF!</v>
      </c>
    </row>
    <row r="485">
      <c r="A485" s="24">
        <v>275153.0</v>
      </c>
      <c r="B485" s="3" t="str">
        <f t="shared" si="1"/>
        <v>#REF!</v>
      </c>
    </row>
    <row r="486">
      <c r="A486" s="24">
        <v>322184.0</v>
      </c>
      <c r="B486" s="3" t="str">
        <f t="shared" si="1"/>
        <v>#REF!</v>
      </c>
    </row>
    <row r="487">
      <c r="A487" s="23">
        <v>42033.0</v>
      </c>
      <c r="B487" s="3" t="str">
        <f t="shared" si="1"/>
        <v>#REF!</v>
      </c>
    </row>
    <row r="488">
      <c r="A488" s="21">
        <v>48.69</v>
      </c>
      <c r="B488" s="3" t="str">
        <f t="shared" si="1"/>
        <v>#REF!</v>
      </c>
    </row>
    <row r="489">
      <c r="A489" s="21">
        <v>49.25</v>
      </c>
      <c r="B489" s="3" t="str">
        <f t="shared" si="1"/>
        <v>#REF!</v>
      </c>
    </row>
    <row r="490">
      <c r="A490" s="21">
        <v>48.37</v>
      </c>
      <c r="B490" s="3" t="str">
        <f t="shared" si="1"/>
        <v>#REF!</v>
      </c>
    </row>
    <row r="491">
      <c r="A491" s="21">
        <v>49.13</v>
      </c>
      <c r="B491" s="3" t="str">
        <f t="shared" si="1"/>
        <v>#REF!</v>
      </c>
    </row>
    <row r="492">
      <c r="A492" s="25">
        <f>+0.66</f>
        <v>0.66</v>
      </c>
      <c r="B492" s="3" t="str">
        <f t="shared" si="1"/>
        <v>#REF!</v>
      </c>
    </row>
    <row r="493">
      <c r="A493" s="25">
        <f>+1.36%</f>
        <v>0.0136</v>
      </c>
      <c r="B493" s="3" t="str">
        <f t="shared" si="1"/>
        <v>#REF!</v>
      </c>
    </row>
    <row r="494">
      <c r="A494" s="26">
        <v>236631.0</v>
      </c>
      <c r="B494" s="3" t="str">
        <f t="shared" si="1"/>
        <v>#REF!</v>
      </c>
    </row>
    <row r="495">
      <c r="A495" s="26">
        <v>306467.0</v>
      </c>
      <c r="B495" s="3" t="str">
        <f t="shared" si="1"/>
        <v>#REF!</v>
      </c>
    </row>
    <row r="496">
      <c r="A496" s="27">
        <v>42034.0</v>
      </c>
      <c r="B496" s="3" t="str">
        <f t="shared" si="1"/>
        <v>#REF!</v>
      </c>
    </row>
    <row r="497">
      <c r="A497" s="28">
        <v>49.15</v>
      </c>
      <c r="B497" s="3" t="str">
        <f t="shared" si="1"/>
        <v>#REF!</v>
      </c>
    </row>
    <row r="498">
      <c r="A498" s="28">
        <v>53.08</v>
      </c>
      <c r="B498" s="3" t="str">
        <f t="shared" si="1"/>
        <v>#REF!</v>
      </c>
    </row>
    <row r="499">
      <c r="A499" s="28">
        <v>48.76</v>
      </c>
      <c r="B499" s="3" t="str">
        <f t="shared" si="1"/>
        <v>#REF!</v>
      </c>
    </row>
    <row r="500">
      <c r="A500" s="28">
        <v>52.99</v>
      </c>
      <c r="B500" s="3" t="str">
        <f t="shared" si="1"/>
        <v>#REF!</v>
      </c>
    </row>
    <row r="501">
      <c r="A501" s="25">
        <f>+3.86</f>
        <v>3.86</v>
      </c>
      <c r="B501" s="3" t="str">
        <f t="shared" si="1"/>
        <v>#REF!</v>
      </c>
    </row>
    <row r="502">
      <c r="A502" s="25">
        <f>+7.86%</f>
        <v>0.0786</v>
      </c>
      <c r="B502" s="3" t="str">
        <f t="shared" si="1"/>
        <v>#REF!</v>
      </c>
    </row>
    <row r="503">
      <c r="A503" s="26">
        <v>335018.0</v>
      </c>
      <c r="B503" s="3" t="str">
        <f t="shared" si="1"/>
        <v>#REF!</v>
      </c>
    </row>
    <row r="504">
      <c r="A504" s="26">
        <v>283803.0</v>
      </c>
      <c r="B504" s="3" t="str">
        <f t="shared" si="1"/>
        <v>#REF!</v>
      </c>
    </row>
    <row r="505">
      <c r="A505" s="27">
        <v>42037.0</v>
      </c>
      <c r="B505" s="3" t="str">
        <f t="shared" si="1"/>
        <v>#REF!</v>
      </c>
    </row>
    <row r="506">
      <c r="A506" s="28">
        <v>52.68</v>
      </c>
      <c r="B506" s="3" t="str">
        <f t="shared" si="1"/>
        <v>#REF!</v>
      </c>
    </row>
    <row r="507">
      <c r="A507" s="28">
        <v>55.62</v>
      </c>
      <c r="B507" s="3" t="str">
        <f t="shared" si="1"/>
        <v>#REF!</v>
      </c>
    </row>
    <row r="508">
      <c r="A508" s="28">
        <v>51.41</v>
      </c>
      <c r="B508" s="3" t="str">
        <f t="shared" si="1"/>
        <v>#REF!</v>
      </c>
    </row>
    <row r="509">
      <c r="A509" s="28">
        <v>54.75</v>
      </c>
      <c r="B509" s="3" t="str">
        <f t="shared" si="1"/>
        <v>#REF!</v>
      </c>
    </row>
    <row r="510">
      <c r="A510" s="25">
        <f>+1.76</f>
        <v>1.76</v>
      </c>
      <c r="B510" s="3" t="str">
        <f t="shared" si="1"/>
        <v>#REF!</v>
      </c>
    </row>
    <row r="511">
      <c r="A511" s="25">
        <f>+3.32%</f>
        <v>0.0332</v>
      </c>
      <c r="B511" s="3" t="str">
        <f t="shared" si="1"/>
        <v>#REF!</v>
      </c>
    </row>
    <row r="512">
      <c r="A512" s="26">
        <v>402067.0</v>
      </c>
      <c r="B512" s="3" t="str">
        <f t="shared" si="1"/>
        <v>#REF!</v>
      </c>
    </row>
    <row r="513">
      <c r="A513" s="26">
        <v>252195.0</v>
      </c>
      <c r="B513" s="3" t="str">
        <f t="shared" si="1"/>
        <v>#REF!</v>
      </c>
    </row>
    <row r="514">
      <c r="A514" s="27">
        <v>42038.0</v>
      </c>
      <c r="B514" s="3" t="str">
        <f t="shared" si="1"/>
        <v>#REF!</v>
      </c>
    </row>
    <row r="515">
      <c r="A515" s="28">
        <v>55.0</v>
      </c>
      <c r="B515" s="3" t="str">
        <f t="shared" si="1"/>
        <v>#REF!</v>
      </c>
    </row>
    <row r="516">
      <c r="A516" s="28">
        <v>59.0</v>
      </c>
      <c r="B516" s="3" t="str">
        <f t="shared" si="1"/>
        <v>#REF!</v>
      </c>
    </row>
    <row r="517">
      <c r="A517" s="28">
        <v>54.84</v>
      </c>
      <c r="B517" s="3" t="str">
        <f t="shared" si="1"/>
        <v>#REF!</v>
      </c>
    </row>
    <row r="518">
      <c r="A518" s="28">
        <v>57.91</v>
      </c>
      <c r="B518" s="3" t="str">
        <f t="shared" si="1"/>
        <v>#REF!</v>
      </c>
    </row>
    <row r="519">
      <c r="A519" s="25">
        <f>+3.16</f>
        <v>3.16</v>
      </c>
      <c r="B519" s="3" t="str">
        <f t="shared" si="1"/>
        <v>#REF!</v>
      </c>
    </row>
    <row r="520">
      <c r="A520" s="25">
        <f>+5.77%</f>
        <v>0.0577</v>
      </c>
      <c r="B520" s="3" t="str">
        <f t="shared" si="1"/>
        <v>#REF!</v>
      </c>
    </row>
    <row r="521">
      <c r="A521" s="26">
        <v>414587.0</v>
      </c>
      <c r="B521" s="3" t="str">
        <f t="shared" si="1"/>
        <v>#REF!</v>
      </c>
    </row>
    <row r="522">
      <c r="A522" s="26">
        <v>222320.0</v>
      </c>
      <c r="B522" s="3" t="str">
        <f t="shared" si="1"/>
        <v>#REF!</v>
      </c>
    </row>
    <row r="523">
      <c r="A523" s="27">
        <v>42039.0</v>
      </c>
      <c r="B523" s="3" t="str">
        <f t="shared" si="1"/>
        <v>#REF!</v>
      </c>
    </row>
    <row r="524">
      <c r="A524" s="28">
        <v>57.19</v>
      </c>
      <c r="B524" s="3" t="str">
        <f t="shared" si="1"/>
        <v>#REF!</v>
      </c>
    </row>
    <row r="525">
      <c r="A525" s="28">
        <v>58.06</v>
      </c>
      <c r="B525" s="3" t="str">
        <f t="shared" si="1"/>
        <v>#REF!</v>
      </c>
    </row>
    <row r="526">
      <c r="A526" s="28">
        <v>53.5</v>
      </c>
      <c r="B526" s="3" t="str">
        <f t="shared" si="1"/>
        <v>#REF!</v>
      </c>
    </row>
    <row r="527">
      <c r="A527" s="28">
        <v>54.16</v>
      </c>
      <c r="B527" s="3" t="str">
        <f t="shared" si="1"/>
        <v>#REF!</v>
      </c>
    </row>
    <row r="528">
      <c r="A528" s="21">
        <v>-3.75</v>
      </c>
      <c r="B528" s="3" t="str">
        <f t="shared" si="1"/>
        <v>#REF!</v>
      </c>
    </row>
    <row r="529">
      <c r="A529" s="22">
        <v>-0.0648</v>
      </c>
      <c r="B529" s="3" t="str">
        <f t="shared" si="1"/>
        <v>#REF!</v>
      </c>
    </row>
    <row r="530">
      <c r="A530" s="24">
        <v>359736.0</v>
      </c>
      <c r="B530" s="3" t="str">
        <f t="shared" si="1"/>
        <v>#REF!</v>
      </c>
    </row>
    <row r="531">
      <c r="A531" s="24">
        <v>198042.0</v>
      </c>
      <c r="B531" s="3" t="str">
        <f t="shared" si="1"/>
        <v>#REF!</v>
      </c>
    </row>
    <row r="532">
      <c r="A532" s="23">
        <v>42040.0</v>
      </c>
      <c r="B532" s="3" t="str">
        <f t="shared" si="1"/>
        <v>#REF!</v>
      </c>
    </row>
    <row r="533">
      <c r="A533" s="21">
        <v>54.8</v>
      </c>
      <c r="B533" s="3" t="str">
        <f t="shared" si="1"/>
        <v>#REF!</v>
      </c>
    </row>
    <row r="534">
      <c r="A534" s="21">
        <v>57.87</v>
      </c>
      <c r="B534" s="3" t="str">
        <f t="shared" si="1"/>
        <v>#REF!</v>
      </c>
    </row>
    <row r="535">
      <c r="A535" s="21">
        <v>53.07</v>
      </c>
      <c r="B535" s="3" t="str">
        <f t="shared" si="1"/>
        <v>#REF!</v>
      </c>
    </row>
    <row r="536">
      <c r="A536" s="21">
        <v>56.57</v>
      </c>
      <c r="B536" s="3" t="str">
        <f t="shared" si="1"/>
        <v>#REF!</v>
      </c>
    </row>
    <row r="537">
      <c r="A537" s="25">
        <f>+2.41</f>
        <v>2.41</v>
      </c>
      <c r="B537" s="3" t="str">
        <f t="shared" si="1"/>
        <v>#REF!</v>
      </c>
    </row>
    <row r="538">
      <c r="A538" s="25">
        <f>+4.45%</f>
        <v>0.0445</v>
      </c>
      <c r="B538" s="3" t="str">
        <f t="shared" si="1"/>
        <v>#REF!</v>
      </c>
    </row>
    <row r="539">
      <c r="A539" s="26">
        <v>338815.0</v>
      </c>
      <c r="B539" s="3" t="str">
        <f t="shared" si="1"/>
        <v>#REF!</v>
      </c>
    </row>
    <row r="540">
      <c r="A540" s="26">
        <v>175508.0</v>
      </c>
      <c r="B540" s="3" t="str">
        <f t="shared" si="1"/>
        <v>#REF!</v>
      </c>
    </row>
    <row r="541">
      <c r="A541" s="27">
        <v>42041.0</v>
      </c>
      <c r="B541" s="3" t="str">
        <f t="shared" si="1"/>
        <v>#REF!</v>
      </c>
    </row>
    <row r="542">
      <c r="A542" s="28">
        <v>56.74</v>
      </c>
      <c r="B542" s="3" t="str">
        <f t="shared" si="1"/>
        <v>#REF!</v>
      </c>
    </row>
    <row r="543">
      <c r="A543" s="28">
        <v>59.06</v>
      </c>
      <c r="B543" s="3" t="str">
        <f t="shared" si="1"/>
        <v>#REF!</v>
      </c>
    </row>
    <row r="544">
      <c r="A544" s="28">
        <v>56.71</v>
      </c>
      <c r="B544" s="3" t="str">
        <f t="shared" si="1"/>
        <v>#REF!</v>
      </c>
    </row>
    <row r="545">
      <c r="A545" s="28">
        <v>57.8</v>
      </c>
      <c r="B545" s="3" t="str">
        <f t="shared" si="1"/>
        <v>#REF!</v>
      </c>
    </row>
    <row r="546">
      <c r="A546" s="25">
        <f>+1.23</f>
        <v>1.23</v>
      </c>
      <c r="B546" s="3" t="str">
        <f t="shared" si="1"/>
        <v>#REF!</v>
      </c>
    </row>
    <row r="547">
      <c r="A547" s="25">
        <f>+2.17%</f>
        <v>0.0217</v>
      </c>
      <c r="B547" s="3" t="str">
        <f t="shared" si="1"/>
        <v>#REF!</v>
      </c>
    </row>
    <row r="548">
      <c r="A548" s="26">
        <v>253313.0</v>
      </c>
      <c r="B548" s="3" t="str">
        <f t="shared" si="1"/>
        <v>#REF!</v>
      </c>
    </row>
    <row r="549">
      <c r="A549" s="26">
        <v>163208.0</v>
      </c>
      <c r="B549" s="3" t="str">
        <f t="shared" si="1"/>
        <v>#REF!</v>
      </c>
    </row>
    <row r="550">
      <c r="A550" s="27">
        <v>42044.0</v>
      </c>
      <c r="B550" s="3" t="str">
        <f t="shared" si="1"/>
        <v>#REF!</v>
      </c>
    </row>
    <row r="551">
      <c r="A551" s="28">
        <v>57.93</v>
      </c>
      <c r="B551" s="3" t="str">
        <f t="shared" si="1"/>
        <v>#REF!</v>
      </c>
    </row>
    <row r="552">
      <c r="A552" s="28">
        <v>59.61</v>
      </c>
      <c r="B552" s="3" t="str">
        <f t="shared" si="1"/>
        <v>#REF!</v>
      </c>
    </row>
    <row r="553">
      <c r="A553" s="28">
        <v>57.3</v>
      </c>
      <c r="B553" s="3" t="str">
        <f t="shared" si="1"/>
        <v>#REF!</v>
      </c>
    </row>
    <row r="554">
      <c r="A554" s="28">
        <v>58.34</v>
      </c>
      <c r="B554" s="3" t="str">
        <f t="shared" si="1"/>
        <v>#REF!</v>
      </c>
    </row>
    <row r="555">
      <c r="A555" s="25">
        <f>+0.54</f>
        <v>0.54</v>
      </c>
      <c r="B555" s="3" t="str">
        <f t="shared" si="1"/>
        <v>#REF!</v>
      </c>
    </row>
    <row r="556">
      <c r="A556" s="25">
        <f>+0.93%</f>
        <v>0.0093</v>
      </c>
      <c r="B556" s="3" t="str">
        <f t="shared" si="1"/>
        <v>#REF!</v>
      </c>
    </row>
    <row r="557">
      <c r="A557" s="26">
        <v>213518.0</v>
      </c>
      <c r="B557" s="3" t="str">
        <f t="shared" si="1"/>
        <v>#REF!</v>
      </c>
    </row>
    <row r="558">
      <c r="A558" s="26">
        <v>107871.0</v>
      </c>
      <c r="B558" s="3" t="str">
        <f t="shared" si="1"/>
        <v>#REF!</v>
      </c>
    </row>
    <row r="559">
      <c r="A559" s="27">
        <v>42045.0</v>
      </c>
      <c r="B559" s="3" t="str">
        <f t="shared" si="1"/>
        <v>#REF!</v>
      </c>
    </row>
    <row r="560">
      <c r="A560" s="28">
        <v>57.79</v>
      </c>
      <c r="B560" s="3" t="str">
        <f t="shared" si="1"/>
        <v>#REF!</v>
      </c>
    </row>
    <row r="561">
      <c r="A561" s="28">
        <v>58.57</v>
      </c>
      <c r="B561" s="3" t="str">
        <f t="shared" si="1"/>
        <v>#REF!</v>
      </c>
    </row>
    <row r="562">
      <c r="A562" s="28">
        <v>56.11</v>
      </c>
      <c r="B562" s="3" t="str">
        <f t="shared" si="1"/>
        <v>#REF!</v>
      </c>
    </row>
    <row r="563">
      <c r="A563" s="28">
        <v>56.43</v>
      </c>
      <c r="B563" s="3" t="str">
        <f t="shared" si="1"/>
        <v>#REF!</v>
      </c>
    </row>
    <row r="564">
      <c r="A564" s="21">
        <v>-1.91</v>
      </c>
      <c r="B564" s="3" t="str">
        <f t="shared" si="1"/>
        <v>#REF!</v>
      </c>
    </row>
    <row r="565">
      <c r="A565" s="22">
        <v>-0.0327</v>
      </c>
      <c r="B565" s="3" t="str">
        <f t="shared" si="1"/>
        <v>#REF!</v>
      </c>
    </row>
    <row r="566">
      <c r="A566" s="24">
        <v>157173.0</v>
      </c>
      <c r="B566" s="3" t="str">
        <f t="shared" si="1"/>
        <v>#REF!</v>
      </c>
    </row>
    <row r="567">
      <c r="A567" s="24">
        <v>77931.0</v>
      </c>
      <c r="B567" s="3" t="str">
        <f t="shared" si="1"/>
        <v>#REF!</v>
      </c>
    </row>
    <row r="568">
      <c r="A568" s="23">
        <v>42046.0</v>
      </c>
      <c r="B568" s="3" t="str">
        <f t="shared" si="1"/>
        <v>#REF!</v>
      </c>
    </row>
    <row r="569">
      <c r="A569" s="21">
        <v>56.81</v>
      </c>
      <c r="B569" s="3" t="str">
        <f t="shared" si="1"/>
        <v>#REF!</v>
      </c>
    </row>
    <row r="570">
      <c r="A570" s="21">
        <v>57.0</v>
      </c>
      <c r="B570" s="3" t="str">
        <f t="shared" si="1"/>
        <v>#REF!</v>
      </c>
    </row>
    <row r="571">
      <c r="A571" s="21">
        <v>53.91</v>
      </c>
      <c r="B571" s="3" t="str">
        <f t="shared" si="1"/>
        <v>#REF!</v>
      </c>
    </row>
    <row r="572">
      <c r="A572" s="21">
        <v>54.66</v>
      </c>
      <c r="B572" s="3" t="str">
        <f t="shared" si="1"/>
        <v>#REF!</v>
      </c>
    </row>
    <row r="573">
      <c r="A573" s="21">
        <v>-1.77</v>
      </c>
      <c r="B573" s="3" t="str">
        <f t="shared" si="1"/>
        <v>#REF!</v>
      </c>
    </row>
    <row r="574">
      <c r="A574" s="22">
        <v>-0.0314</v>
      </c>
      <c r="B574" s="3" t="str">
        <f t="shared" si="1"/>
        <v>#REF!</v>
      </c>
    </row>
    <row r="575">
      <c r="A575" s="24">
        <v>116807.0</v>
      </c>
      <c r="B575" s="3" t="str">
        <f t="shared" si="1"/>
        <v>#REF!</v>
      </c>
    </row>
    <row r="576">
      <c r="A576" s="24">
        <v>32012.0</v>
      </c>
      <c r="B576" s="3" t="str">
        <f t="shared" si="1"/>
        <v>#REF!</v>
      </c>
    </row>
    <row r="577">
      <c r="A577" s="7">
        <v>42047.0</v>
      </c>
      <c r="B577" s="3" t="str">
        <f t="shared" si="1"/>
        <v>#REF!</v>
      </c>
    </row>
    <row r="578">
      <c r="A578" s="8">
        <v>55.12</v>
      </c>
      <c r="B578" s="3" t="str">
        <f t="shared" si="1"/>
        <v>#REF!</v>
      </c>
    </row>
    <row r="579">
      <c r="A579" s="8">
        <v>57.5</v>
      </c>
      <c r="B579" s="3" t="str">
        <f t="shared" si="1"/>
        <v>#REF!</v>
      </c>
    </row>
    <row r="580">
      <c r="A580" s="8">
        <v>54.72</v>
      </c>
      <c r="B580" s="3" t="str">
        <f t="shared" si="1"/>
        <v>#REF!</v>
      </c>
    </row>
    <row r="581">
      <c r="A581" s="8">
        <v>57.05</v>
      </c>
      <c r="B581" s="3" t="str">
        <f t="shared" si="1"/>
        <v>#REF!</v>
      </c>
    </row>
    <row r="582">
      <c r="A582" s="9">
        <f>+2.39</f>
        <v>2.39</v>
      </c>
      <c r="B582" s="3" t="str">
        <f t="shared" si="1"/>
        <v>#REF!</v>
      </c>
    </row>
    <row r="583">
      <c r="A583" s="9">
        <f>+4.37%</f>
        <v>0.0437</v>
      </c>
      <c r="B583" s="3" t="str">
        <f t="shared" si="1"/>
        <v>#REF!</v>
      </c>
    </row>
    <row r="584">
      <c r="A584" s="31">
        <v>16211.0</v>
      </c>
      <c r="B584" s="3" t="str">
        <f t="shared" si="1"/>
        <v>#REF!</v>
      </c>
    </row>
    <row r="585">
      <c r="A585" s="32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41988</v>
      </c>
      <c r="C3" s="3">
        <v>62.42</v>
      </c>
      <c r="D3" s="3">
        <v>64.76</v>
      </c>
      <c r="E3" s="3">
        <v>61.66</v>
      </c>
      <c r="F3" s="3">
        <v>62.48</v>
      </c>
      <c r="G3" s="3">
        <v>-1.08</v>
      </c>
      <c r="H3" s="6">
        <v>-0.017</v>
      </c>
      <c r="I3" s="15">
        <v>29913.0</v>
      </c>
      <c r="J3" s="15">
        <v>79260.0</v>
      </c>
    </row>
    <row r="4">
      <c r="A4" s="19" t="s">
        <v>4</v>
      </c>
      <c r="B4" s="13">
        <f t="shared" si="1"/>
        <v>41989</v>
      </c>
      <c r="C4" s="3">
        <v>62.09</v>
      </c>
      <c r="D4" s="3">
        <v>62.44</v>
      </c>
      <c r="E4" s="3">
        <v>59.87</v>
      </c>
      <c r="F4" s="3">
        <v>61.28</v>
      </c>
      <c r="G4" s="3">
        <v>-1.2</v>
      </c>
      <c r="H4" s="6">
        <v>-0.0192</v>
      </c>
      <c r="I4" s="15">
        <v>44052.0</v>
      </c>
      <c r="J4" s="15">
        <v>80635.0</v>
      </c>
    </row>
    <row r="5">
      <c r="A5" s="19" t="s">
        <v>5</v>
      </c>
      <c r="B5" s="13">
        <f t="shared" si="1"/>
        <v>41990</v>
      </c>
      <c r="C5" s="3">
        <v>61.08</v>
      </c>
      <c r="D5" s="3">
        <v>64.66</v>
      </c>
      <c r="E5" s="3">
        <v>59.98</v>
      </c>
      <c r="F5" s="3">
        <v>62.37</v>
      </c>
      <c r="G5" s="3">
        <v>1.09</v>
      </c>
      <c r="H5" s="3">
        <v>0.0178</v>
      </c>
      <c r="I5" s="15">
        <v>40837.0</v>
      </c>
      <c r="J5" s="15">
        <v>84677.0</v>
      </c>
    </row>
    <row r="6">
      <c r="A6" s="19" t="s">
        <v>6</v>
      </c>
      <c r="B6" s="13">
        <f t="shared" si="1"/>
        <v>41991</v>
      </c>
      <c r="C6" s="3">
        <v>62.15</v>
      </c>
      <c r="D6" s="3">
        <v>64.84</v>
      </c>
      <c r="E6" s="3">
        <v>60.52</v>
      </c>
      <c r="F6" s="3">
        <v>60.58</v>
      </c>
      <c r="G6" s="3">
        <v>-1.79</v>
      </c>
      <c r="H6" s="6">
        <v>-0.0287</v>
      </c>
      <c r="I6" s="15">
        <v>48462.0</v>
      </c>
      <c r="J6" s="15">
        <v>88279.0</v>
      </c>
    </row>
    <row r="7">
      <c r="A7" s="19" t="s">
        <v>7</v>
      </c>
      <c r="B7" s="13">
        <f t="shared" si="1"/>
        <v>41992</v>
      </c>
      <c r="C7" s="3">
        <v>61.1</v>
      </c>
      <c r="D7" s="3">
        <v>64.02</v>
      </c>
      <c r="E7" s="3">
        <v>60.41</v>
      </c>
      <c r="F7" s="3">
        <v>62.76</v>
      </c>
      <c r="G7" s="3">
        <v>2.18</v>
      </c>
      <c r="H7" s="3">
        <v>0.036000000000000004</v>
      </c>
      <c r="I7" s="15">
        <v>27191.0</v>
      </c>
      <c r="J7" s="15">
        <v>92329.0</v>
      </c>
    </row>
    <row r="8">
      <c r="A8" s="19" t="s">
        <v>8</v>
      </c>
      <c r="B8" s="13">
        <f t="shared" si="1"/>
        <v>41995</v>
      </c>
      <c r="C8" s="3">
        <v>63.27</v>
      </c>
      <c r="D8" s="3">
        <v>64.34</v>
      </c>
      <c r="E8" s="3">
        <v>61.43</v>
      </c>
      <c r="F8" s="3">
        <v>61.67</v>
      </c>
      <c r="G8" s="3">
        <v>-1.09</v>
      </c>
      <c r="H8" s="6">
        <v>-0.0174</v>
      </c>
      <c r="I8" s="15">
        <v>36771.0</v>
      </c>
      <c r="J8" s="15">
        <v>93659.0</v>
      </c>
    </row>
    <row r="9">
      <c r="A9" s="19" t="s">
        <v>9</v>
      </c>
      <c r="B9" s="13">
        <f t="shared" si="1"/>
        <v>41996</v>
      </c>
      <c r="C9" s="3">
        <v>61.8</v>
      </c>
      <c r="D9" s="3">
        <v>63.59</v>
      </c>
      <c r="E9" s="3">
        <v>61.41</v>
      </c>
      <c r="F9" s="3">
        <v>63.22</v>
      </c>
      <c r="G9" s="3">
        <v>1.55</v>
      </c>
      <c r="H9" s="3">
        <v>0.025099999999999997</v>
      </c>
      <c r="I9" s="15">
        <v>24911.0</v>
      </c>
      <c r="J9" s="15">
        <v>97232.0</v>
      </c>
    </row>
    <row r="10">
      <c r="A10" s="33">
        <v>41988.0</v>
      </c>
      <c r="B10" s="13">
        <f t="shared" si="1"/>
        <v>41997</v>
      </c>
      <c r="C10" s="3">
        <v>63.09</v>
      </c>
      <c r="D10" s="3">
        <v>63.18</v>
      </c>
      <c r="E10" s="3">
        <v>60.99</v>
      </c>
      <c r="F10" s="3">
        <v>61.82</v>
      </c>
      <c r="G10" s="3">
        <v>-1.4</v>
      </c>
      <c r="H10" s="6">
        <v>-0.0221</v>
      </c>
      <c r="I10" s="15">
        <v>13715.0</v>
      </c>
      <c r="J10" s="15">
        <v>98239.0</v>
      </c>
    </row>
    <row r="11">
      <c r="A11" s="19">
        <v>62.42</v>
      </c>
      <c r="B11" s="13">
        <f t="shared" si="1"/>
        <v>41999</v>
      </c>
      <c r="C11" s="3">
        <v>61.81</v>
      </c>
      <c r="D11" s="3">
        <v>62.41</v>
      </c>
      <c r="E11" s="3">
        <v>60.86</v>
      </c>
      <c r="F11" s="3">
        <v>61.07</v>
      </c>
      <c r="G11" s="3">
        <v>-0.75</v>
      </c>
      <c r="H11" s="6">
        <v>-0.0121</v>
      </c>
      <c r="I11" s="15">
        <v>8042.0</v>
      </c>
      <c r="J11" s="15">
        <v>98622.0</v>
      </c>
    </row>
    <row r="12">
      <c r="A12" s="19">
        <v>64.76</v>
      </c>
      <c r="B12" s="13">
        <f t="shared" si="1"/>
        <v>42002</v>
      </c>
      <c r="C12" s="3">
        <v>61.5</v>
      </c>
      <c r="D12" s="3">
        <v>61.97</v>
      </c>
      <c r="E12" s="3">
        <v>59.08</v>
      </c>
      <c r="F12" s="3">
        <v>59.54</v>
      </c>
      <c r="G12" s="3">
        <v>-1.53</v>
      </c>
      <c r="H12" s="6">
        <v>-0.0251</v>
      </c>
      <c r="I12" s="15">
        <v>25654.0</v>
      </c>
      <c r="J12" s="15">
        <v>101090.0</v>
      </c>
    </row>
    <row r="13">
      <c r="A13" s="19">
        <v>61.66</v>
      </c>
      <c r="B13" s="13">
        <f t="shared" si="1"/>
        <v>42003</v>
      </c>
      <c r="C13" s="3">
        <v>59.54</v>
      </c>
      <c r="D13" s="3">
        <v>59.91</v>
      </c>
      <c r="E13" s="3">
        <v>58.41</v>
      </c>
      <c r="F13" s="3">
        <v>59.63</v>
      </c>
      <c r="G13" s="3">
        <v>0.09</v>
      </c>
      <c r="H13" s="3">
        <v>0.0015</v>
      </c>
      <c r="I13" s="15">
        <v>32774.0</v>
      </c>
      <c r="J13" s="15">
        <v>106958.0</v>
      </c>
    </row>
    <row r="14">
      <c r="A14" s="19">
        <v>62.48</v>
      </c>
      <c r="B14" s="13">
        <f t="shared" si="1"/>
        <v>42004</v>
      </c>
      <c r="C14" s="3">
        <v>59.04</v>
      </c>
      <c r="D14" s="3">
        <v>59.55</v>
      </c>
      <c r="E14" s="3">
        <v>57.56</v>
      </c>
      <c r="F14" s="3">
        <v>59.19</v>
      </c>
      <c r="G14" s="3">
        <v>-0.44</v>
      </c>
      <c r="H14" s="6">
        <v>-0.0074</v>
      </c>
      <c r="I14" s="15">
        <v>25707.0</v>
      </c>
      <c r="J14" s="15">
        <v>109757.0</v>
      </c>
    </row>
    <row r="15">
      <c r="A15" s="21">
        <v>-1.08</v>
      </c>
      <c r="B15" s="5">
        <f t="shared" si="1"/>
        <v>42006</v>
      </c>
      <c r="C15" s="3">
        <v>59.9</v>
      </c>
      <c r="D15" s="3">
        <v>60.34</v>
      </c>
      <c r="E15" s="3">
        <v>57.29</v>
      </c>
      <c r="F15" s="3">
        <v>58.22</v>
      </c>
      <c r="G15" s="3">
        <v>-0.97</v>
      </c>
      <c r="H15" s="6">
        <v>-0.0164</v>
      </c>
      <c r="I15" s="15">
        <v>37812.0</v>
      </c>
      <c r="J15" s="15">
        <v>113318.0</v>
      </c>
    </row>
    <row r="16">
      <c r="A16" s="22">
        <v>-0.017</v>
      </c>
      <c r="B16" s="5">
        <f t="shared" si="1"/>
        <v>42009</v>
      </c>
      <c r="C16" s="3">
        <v>57.95</v>
      </c>
      <c r="D16" s="3">
        <v>58.07</v>
      </c>
      <c r="E16" s="3">
        <v>54.73</v>
      </c>
      <c r="F16" s="3">
        <v>55.24</v>
      </c>
      <c r="G16" s="3">
        <v>-2.98</v>
      </c>
      <c r="H16" s="6">
        <v>-0.0512</v>
      </c>
      <c r="I16" s="15">
        <v>76138.0</v>
      </c>
      <c r="J16" s="15">
        <v>120140.0</v>
      </c>
    </row>
    <row r="17">
      <c r="A17" s="24">
        <v>29913.0</v>
      </c>
      <c r="B17" s="5">
        <f t="shared" si="1"/>
        <v>42010</v>
      </c>
      <c r="C17" s="3">
        <v>55.3</v>
      </c>
      <c r="D17" s="3">
        <v>55.7</v>
      </c>
      <c r="E17" s="3">
        <v>52.65</v>
      </c>
      <c r="F17" s="3">
        <v>53.2</v>
      </c>
      <c r="G17" s="3">
        <v>-2.04</v>
      </c>
      <c r="H17" s="6">
        <v>-0.0369</v>
      </c>
      <c r="I17" s="15">
        <v>95177.0</v>
      </c>
      <c r="J17" s="15">
        <v>134057.0</v>
      </c>
    </row>
    <row r="18">
      <c r="A18" s="24">
        <v>79260.0</v>
      </c>
      <c r="B18" s="5">
        <f t="shared" si="1"/>
        <v>42011</v>
      </c>
      <c r="C18" s="3">
        <v>53.29</v>
      </c>
      <c r="D18" s="3">
        <v>53.81</v>
      </c>
      <c r="E18" s="3">
        <v>51.73</v>
      </c>
      <c r="F18" s="3">
        <v>53.24</v>
      </c>
      <c r="G18" s="3">
        <v>0.04</v>
      </c>
      <c r="H18" s="3">
        <v>8.0E-4</v>
      </c>
      <c r="I18" s="15">
        <v>92922.0</v>
      </c>
      <c r="J18" s="15">
        <v>145747.0</v>
      </c>
    </row>
    <row r="19">
      <c r="A19" s="30">
        <v>41989.0</v>
      </c>
      <c r="B19" s="5">
        <f t="shared" si="1"/>
        <v>42012</v>
      </c>
      <c r="C19" s="3">
        <v>53.11</v>
      </c>
      <c r="D19" s="3">
        <v>53.96</v>
      </c>
      <c r="E19" s="3">
        <v>52.04</v>
      </c>
      <c r="F19" s="3">
        <v>53.18</v>
      </c>
      <c r="G19" s="3">
        <v>-0.06</v>
      </c>
      <c r="H19" s="6">
        <v>-0.0011</v>
      </c>
      <c r="I19" s="15">
        <v>88523.0</v>
      </c>
      <c r="J19" s="15">
        <v>156876.0</v>
      </c>
    </row>
    <row r="20">
      <c r="A20" s="21">
        <v>62.09</v>
      </c>
      <c r="B20" s="5">
        <f t="shared" si="1"/>
        <v>42013</v>
      </c>
      <c r="C20" s="3">
        <v>53.21</v>
      </c>
      <c r="D20" s="3">
        <v>53.63</v>
      </c>
      <c r="E20" s="3">
        <v>51.36</v>
      </c>
      <c r="F20" s="3">
        <v>52.55</v>
      </c>
      <c r="G20" s="3">
        <v>-0.63</v>
      </c>
      <c r="H20" s="6">
        <v>-0.0118</v>
      </c>
      <c r="I20" s="15">
        <v>132999.0</v>
      </c>
      <c r="J20" s="15">
        <v>169141.0</v>
      </c>
    </row>
    <row r="21">
      <c r="A21" s="21">
        <v>62.44</v>
      </c>
      <c r="B21" s="5">
        <f t="shared" si="1"/>
        <v>42016</v>
      </c>
      <c r="C21" s="3">
        <v>52.25</v>
      </c>
      <c r="D21" s="3">
        <v>52.25</v>
      </c>
      <c r="E21" s="3">
        <v>49.78</v>
      </c>
      <c r="F21" s="3">
        <v>50.06</v>
      </c>
      <c r="G21" s="3">
        <v>-2.49</v>
      </c>
      <c r="H21" s="6">
        <v>-0.0474</v>
      </c>
      <c r="I21" s="15">
        <v>121213.0</v>
      </c>
      <c r="J21" s="15">
        <v>182171.0</v>
      </c>
    </row>
    <row r="22">
      <c r="A22" s="21">
        <v>59.87</v>
      </c>
      <c r="B22" s="5">
        <f t="shared" si="1"/>
        <v>42017</v>
      </c>
      <c r="C22" s="3">
        <v>49.89</v>
      </c>
      <c r="D22" s="3">
        <v>49.89</v>
      </c>
      <c r="E22" s="3">
        <v>47.68</v>
      </c>
      <c r="F22" s="3">
        <v>49.17</v>
      </c>
      <c r="G22" s="3">
        <v>-0.89</v>
      </c>
      <c r="H22" s="6">
        <v>-0.0178</v>
      </c>
      <c r="I22" s="15">
        <v>144727.0</v>
      </c>
      <c r="J22" s="15">
        <v>200045.0</v>
      </c>
    </row>
    <row r="23">
      <c r="A23" s="21">
        <v>61.28</v>
      </c>
      <c r="B23" s="5">
        <f t="shared" si="1"/>
        <v>42018</v>
      </c>
      <c r="C23" s="3">
        <v>49.17</v>
      </c>
      <c r="D23" s="3">
        <v>51.64</v>
      </c>
      <c r="E23" s="3">
        <v>48.08</v>
      </c>
      <c r="F23" s="3">
        <v>51.11</v>
      </c>
      <c r="G23" s="3">
        <v>1.94</v>
      </c>
      <c r="H23" s="3">
        <v>0.0395</v>
      </c>
      <c r="I23" s="15">
        <v>164591.0</v>
      </c>
      <c r="J23" s="15">
        <v>215212.0</v>
      </c>
    </row>
    <row r="24">
      <c r="A24" s="21">
        <v>-1.2</v>
      </c>
      <c r="B24" s="5">
        <f t="shared" si="1"/>
        <v>42019</v>
      </c>
      <c r="C24" s="3">
        <v>50.88</v>
      </c>
      <c r="D24" s="3">
        <v>53.65</v>
      </c>
      <c r="E24" s="3">
        <v>49.38</v>
      </c>
      <c r="F24" s="3">
        <v>49.56</v>
      </c>
      <c r="G24" s="3">
        <v>-1.55</v>
      </c>
      <c r="H24" s="6">
        <v>-0.0303</v>
      </c>
      <c r="I24" s="15">
        <v>135390.0</v>
      </c>
      <c r="J24" s="15">
        <v>215913.0</v>
      </c>
    </row>
    <row r="25">
      <c r="A25" s="22">
        <v>-0.0192</v>
      </c>
      <c r="B25" s="5">
        <f t="shared" si="1"/>
        <v>42020</v>
      </c>
      <c r="C25" s="3">
        <v>49.55</v>
      </c>
      <c r="D25" s="3">
        <v>51.7</v>
      </c>
      <c r="E25" s="3">
        <v>49.41</v>
      </c>
      <c r="F25" s="3">
        <v>51.47</v>
      </c>
      <c r="G25" s="3">
        <v>1.91</v>
      </c>
      <c r="H25" s="3">
        <v>0.0385</v>
      </c>
      <c r="I25" s="15">
        <v>96580.0</v>
      </c>
      <c r="J25" s="15">
        <v>221772.0</v>
      </c>
    </row>
    <row r="26">
      <c r="A26" s="24">
        <v>44052.0</v>
      </c>
      <c r="B26" s="5">
        <f t="shared" si="1"/>
        <v>42023</v>
      </c>
      <c r="C26" s="3">
        <v>51.45</v>
      </c>
      <c r="D26" s="3">
        <v>51.61</v>
      </c>
      <c r="E26" s="3">
        <v>49.98</v>
      </c>
      <c r="F26" s="3">
        <v>50.12</v>
      </c>
      <c r="G26" s="3">
        <v>-1.35</v>
      </c>
      <c r="H26" s="6">
        <v>-0.0262</v>
      </c>
      <c r="I26" s="15">
        <v>38444.0</v>
      </c>
      <c r="J26" s="15">
        <v>223950.0</v>
      </c>
    </row>
    <row r="27">
      <c r="A27" s="24">
        <v>80635.0</v>
      </c>
      <c r="B27" s="5">
        <f t="shared" si="1"/>
        <v>42024</v>
      </c>
      <c r="C27" s="3">
        <v>50.19</v>
      </c>
      <c r="D27" s="3">
        <v>50.71</v>
      </c>
      <c r="E27" s="3">
        <v>49.04</v>
      </c>
      <c r="F27" s="3">
        <v>49.16</v>
      </c>
      <c r="G27" s="3">
        <v>-0.96</v>
      </c>
      <c r="H27" s="6">
        <v>-0.0192</v>
      </c>
      <c r="I27" s="15">
        <v>108801.0</v>
      </c>
      <c r="J27" s="15">
        <v>226146.0</v>
      </c>
    </row>
    <row r="28">
      <c r="A28" s="30">
        <v>41990.0</v>
      </c>
      <c r="B28" s="5">
        <f t="shared" si="1"/>
        <v>42025</v>
      </c>
      <c r="C28" s="3">
        <v>49.37</v>
      </c>
      <c r="D28" s="3">
        <v>50.7</v>
      </c>
      <c r="E28" s="3">
        <v>49.37</v>
      </c>
      <c r="F28" s="3">
        <v>50.16</v>
      </c>
      <c r="G28" s="3">
        <v>1.0</v>
      </c>
      <c r="H28" s="3">
        <v>0.0203</v>
      </c>
      <c r="I28" s="15">
        <v>116113.0</v>
      </c>
      <c r="J28" s="15">
        <v>231304.0</v>
      </c>
    </row>
    <row r="29">
      <c r="A29" s="21">
        <v>61.08</v>
      </c>
      <c r="B29" s="5">
        <f t="shared" si="1"/>
        <v>42026</v>
      </c>
      <c r="C29" s="3">
        <v>49.87</v>
      </c>
      <c r="D29" s="3">
        <v>51.57</v>
      </c>
      <c r="E29" s="3">
        <v>49.23</v>
      </c>
      <c r="F29" s="3">
        <v>49.69</v>
      </c>
      <c r="G29" s="3">
        <v>-0.47</v>
      </c>
      <c r="H29" s="6">
        <v>-0.0094</v>
      </c>
      <c r="I29" s="15">
        <v>111570.0</v>
      </c>
      <c r="J29" s="15">
        <v>229419.0</v>
      </c>
    </row>
    <row r="30">
      <c r="A30" s="21">
        <v>64.66</v>
      </c>
      <c r="B30" s="5">
        <f t="shared" si="1"/>
        <v>42027</v>
      </c>
      <c r="C30" s="3">
        <v>50.05</v>
      </c>
      <c r="D30" s="3">
        <v>50.95</v>
      </c>
      <c r="E30" s="3">
        <v>49.7</v>
      </c>
      <c r="F30" s="3">
        <v>49.94</v>
      </c>
      <c r="G30" s="3">
        <v>0.25</v>
      </c>
      <c r="H30" s="3">
        <v>0.005</v>
      </c>
      <c r="I30" s="15">
        <v>109643.0</v>
      </c>
      <c r="J30" s="15">
        <v>236189.0</v>
      </c>
    </row>
    <row r="31">
      <c r="A31" s="21">
        <v>59.98</v>
      </c>
      <c r="B31" s="5">
        <f t="shared" si="1"/>
        <v>42030</v>
      </c>
      <c r="C31" s="3">
        <v>49.71</v>
      </c>
      <c r="D31" s="3">
        <v>50.46</v>
      </c>
      <c r="E31" s="3">
        <v>48.79</v>
      </c>
      <c r="F31" s="3">
        <v>49.38</v>
      </c>
      <c r="G31" s="3">
        <v>-0.56</v>
      </c>
      <c r="H31" s="6">
        <v>-0.0112</v>
      </c>
      <c r="I31" s="15">
        <v>98376.0</v>
      </c>
      <c r="J31" s="15">
        <v>233021.0</v>
      </c>
    </row>
    <row r="32">
      <c r="A32" s="21">
        <v>62.37</v>
      </c>
      <c r="B32" s="5">
        <f t="shared" si="1"/>
        <v>42031</v>
      </c>
      <c r="C32" s="3">
        <v>49.37</v>
      </c>
      <c r="D32" s="3">
        <v>51.12</v>
      </c>
      <c r="E32" s="3">
        <v>48.9</v>
      </c>
      <c r="F32" s="3">
        <v>50.74</v>
      </c>
      <c r="G32" s="3">
        <v>1.36</v>
      </c>
      <c r="H32" s="3">
        <v>0.0275</v>
      </c>
      <c r="I32" s="15">
        <v>107567.0</v>
      </c>
      <c r="J32" s="15">
        <v>229263.0</v>
      </c>
    </row>
    <row r="33">
      <c r="A33" s="25">
        <f>+1.09</f>
        <v>1.09</v>
      </c>
      <c r="B33" s="5">
        <f t="shared" si="1"/>
        <v>42032</v>
      </c>
      <c r="C33" s="3">
        <v>50.29</v>
      </c>
      <c r="D33" s="3">
        <v>50.74</v>
      </c>
      <c r="E33" s="3">
        <v>49.41</v>
      </c>
      <c r="F33" s="3">
        <v>49.59</v>
      </c>
      <c r="G33" s="3">
        <v>-1.15</v>
      </c>
      <c r="H33" s="6">
        <v>-0.0227</v>
      </c>
      <c r="I33" s="15">
        <v>151159.0</v>
      </c>
      <c r="J33" s="15">
        <v>248876.0</v>
      </c>
    </row>
    <row r="34">
      <c r="A34" s="25">
        <f>+1.78%</f>
        <v>0.0178</v>
      </c>
      <c r="B34" s="5">
        <f t="shared" si="1"/>
        <v>42033</v>
      </c>
      <c r="C34" s="3">
        <v>49.49</v>
      </c>
      <c r="D34" s="3">
        <v>50.27</v>
      </c>
      <c r="E34" s="3">
        <v>49.44</v>
      </c>
      <c r="F34" s="3">
        <v>50.15</v>
      </c>
      <c r="G34" s="3">
        <v>0.56</v>
      </c>
      <c r="H34" s="3">
        <v>0.0113</v>
      </c>
      <c r="I34" s="15">
        <v>133674.0</v>
      </c>
      <c r="J34" s="15">
        <v>264296.0</v>
      </c>
    </row>
    <row r="35">
      <c r="A35" s="26">
        <v>40837.0</v>
      </c>
      <c r="B35" s="5">
        <f t="shared" si="1"/>
        <v>42034</v>
      </c>
      <c r="C35" s="3">
        <v>50.15</v>
      </c>
      <c r="D35" s="3">
        <v>54.04</v>
      </c>
      <c r="E35" s="3">
        <v>49.75</v>
      </c>
      <c r="F35" s="3">
        <v>53.95</v>
      </c>
      <c r="G35" s="3">
        <v>3.8</v>
      </c>
      <c r="H35" s="3">
        <v>0.0758</v>
      </c>
      <c r="I35" s="15">
        <v>176657.0</v>
      </c>
      <c r="J35" s="15">
        <v>282287.0</v>
      </c>
    </row>
    <row r="36">
      <c r="A36" s="26">
        <v>84677.0</v>
      </c>
      <c r="B36" s="5">
        <f t="shared" si="1"/>
        <v>42037</v>
      </c>
      <c r="C36" s="3">
        <v>53.95</v>
      </c>
      <c r="D36" s="3">
        <v>56.43</v>
      </c>
      <c r="E36" s="3">
        <v>52.35</v>
      </c>
      <c r="F36" s="3">
        <v>55.74</v>
      </c>
      <c r="G36" s="3">
        <v>1.79</v>
      </c>
      <c r="H36" s="3">
        <v>0.0332</v>
      </c>
      <c r="I36" s="15">
        <v>211577.0</v>
      </c>
      <c r="J36" s="15">
        <v>290477.0</v>
      </c>
    </row>
    <row r="37">
      <c r="A37" s="29">
        <v>41991.0</v>
      </c>
      <c r="B37" s="5">
        <f t="shared" si="1"/>
        <v>42038</v>
      </c>
      <c r="C37" s="3">
        <v>55.9</v>
      </c>
      <c r="D37" s="3">
        <v>60.08</v>
      </c>
      <c r="E37" s="3">
        <v>55.8</v>
      </c>
      <c r="F37" s="3">
        <v>59.0</v>
      </c>
      <c r="G37" s="3">
        <v>3.26</v>
      </c>
      <c r="H37" s="3">
        <v>0.058499999999999996</v>
      </c>
      <c r="I37" s="15">
        <v>264242.0</v>
      </c>
      <c r="J37" s="15">
        <v>311772.0</v>
      </c>
    </row>
    <row r="38">
      <c r="A38" s="28">
        <v>62.15</v>
      </c>
      <c r="B38" s="5">
        <f t="shared" si="1"/>
        <v>42039</v>
      </c>
      <c r="C38" s="3">
        <v>59.1</v>
      </c>
      <c r="D38" s="3">
        <v>59.11</v>
      </c>
      <c r="E38" s="3">
        <v>54.54</v>
      </c>
      <c r="F38" s="3">
        <v>55.16</v>
      </c>
      <c r="G38" s="3">
        <v>-3.84</v>
      </c>
      <c r="H38" s="6">
        <v>-0.0651</v>
      </c>
      <c r="I38" s="15">
        <v>224731.0</v>
      </c>
      <c r="J38" s="15">
        <v>323533.0</v>
      </c>
    </row>
    <row r="39">
      <c r="A39" s="28">
        <v>64.84</v>
      </c>
      <c r="B39" s="5">
        <f t="shared" si="1"/>
        <v>42040</v>
      </c>
      <c r="C39" s="3">
        <v>55.85</v>
      </c>
      <c r="D39" s="3">
        <v>58.78</v>
      </c>
      <c r="E39" s="3">
        <v>54.06</v>
      </c>
      <c r="F39" s="3">
        <v>57.51</v>
      </c>
      <c r="G39" s="3">
        <v>2.35</v>
      </c>
      <c r="H39" s="3">
        <v>0.0426</v>
      </c>
      <c r="I39" s="15">
        <v>236907.0</v>
      </c>
      <c r="J39" s="15">
        <v>339219.0</v>
      </c>
    </row>
    <row r="40">
      <c r="A40" s="28">
        <v>60.52</v>
      </c>
      <c r="B40" s="5">
        <f t="shared" si="1"/>
        <v>42041</v>
      </c>
      <c r="C40" s="3">
        <v>57.67</v>
      </c>
      <c r="D40" s="3">
        <v>59.9</v>
      </c>
      <c r="E40" s="3">
        <v>57.67</v>
      </c>
      <c r="F40" s="3">
        <v>58.68</v>
      </c>
      <c r="G40" s="3">
        <v>1.17</v>
      </c>
      <c r="H40" s="3">
        <v>0.0203</v>
      </c>
      <c r="I40" s="15">
        <v>190948.0</v>
      </c>
      <c r="J40" s="15">
        <v>333617.0</v>
      </c>
    </row>
    <row r="41">
      <c r="A41" s="28">
        <v>60.58</v>
      </c>
      <c r="B41" s="5">
        <f t="shared" si="1"/>
        <v>42044</v>
      </c>
      <c r="C41" s="3">
        <v>58.5</v>
      </c>
      <c r="D41" s="3">
        <v>60.59</v>
      </c>
      <c r="E41" s="3">
        <v>58.25</v>
      </c>
      <c r="F41" s="3">
        <v>59.33</v>
      </c>
      <c r="G41" s="3">
        <v>0.65</v>
      </c>
      <c r="H41" s="3">
        <v>0.0111</v>
      </c>
      <c r="I41" s="15">
        <v>204354.0</v>
      </c>
      <c r="J41" s="15">
        <v>327089.0</v>
      </c>
    </row>
    <row r="42">
      <c r="A42" s="21">
        <v>-1.79</v>
      </c>
      <c r="B42" s="5">
        <f t="shared" si="1"/>
        <v>42045</v>
      </c>
      <c r="C42" s="3">
        <v>58.87</v>
      </c>
      <c r="D42" s="3">
        <v>59.62</v>
      </c>
      <c r="E42" s="3">
        <v>57.19</v>
      </c>
      <c r="F42" s="3">
        <v>57.49</v>
      </c>
      <c r="G42" s="3">
        <v>-1.84</v>
      </c>
      <c r="H42" s="6">
        <v>-0.031</v>
      </c>
      <c r="I42" s="15">
        <v>231892.0</v>
      </c>
      <c r="J42" s="15">
        <v>329762.0</v>
      </c>
    </row>
    <row r="43">
      <c r="A43" s="22">
        <v>-0.0287</v>
      </c>
      <c r="B43" s="5">
        <f t="shared" si="1"/>
        <v>42046</v>
      </c>
      <c r="C43" s="3">
        <v>58.15</v>
      </c>
      <c r="D43" s="3">
        <v>58.15</v>
      </c>
      <c r="E43" s="3">
        <v>55.16</v>
      </c>
      <c r="F43" s="3">
        <v>55.92</v>
      </c>
      <c r="G43" s="3">
        <v>-1.57</v>
      </c>
      <c r="H43" s="6">
        <v>-0.0273</v>
      </c>
      <c r="I43" s="15">
        <v>291699.0</v>
      </c>
      <c r="J43" s="15">
        <v>329806.0</v>
      </c>
    </row>
    <row r="44">
      <c r="A44" s="24">
        <v>48462.0</v>
      </c>
      <c r="B44" s="5">
        <f t="shared" si="1"/>
        <v>42047</v>
      </c>
      <c r="C44" s="3">
        <v>56.33</v>
      </c>
      <c r="D44" s="3">
        <v>59.91</v>
      </c>
      <c r="E44" s="3">
        <v>56.07</v>
      </c>
      <c r="F44" s="3">
        <v>59.28</v>
      </c>
      <c r="G44" s="3">
        <v>3.36</v>
      </c>
      <c r="H44" s="3">
        <v>0.0601</v>
      </c>
      <c r="I44" s="15">
        <v>371561.0</v>
      </c>
      <c r="J44" s="15">
        <v>331604.0</v>
      </c>
    </row>
    <row r="45">
      <c r="A45" s="24">
        <v>88279.0</v>
      </c>
      <c r="B45" s="5">
        <f t="shared" si="1"/>
        <v>42048</v>
      </c>
      <c r="C45" s="3">
        <v>59.27</v>
      </c>
      <c r="D45" s="3">
        <v>61.77</v>
      </c>
      <c r="E45" s="3">
        <v>59.08</v>
      </c>
      <c r="F45" s="3">
        <v>61.52</v>
      </c>
      <c r="G45" s="3">
        <v>2.24</v>
      </c>
      <c r="H45" s="3">
        <v>0.0378</v>
      </c>
      <c r="I45" s="15">
        <v>348801.0</v>
      </c>
      <c r="J45" s="15">
        <v>339836.0</v>
      </c>
    </row>
    <row r="46">
      <c r="A46" s="30">
        <v>41992.0</v>
      </c>
      <c r="B46" s="5">
        <f t="shared" si="1"/>
        <v>42051</v>
      </c>
      <c r="C46" s="3">
        <v>61.49</v>
      </c>
      <c r="D46" s="3">
        <v>62.57</v>
      </c>
      <c r="E46" s="3">
        <v>60.71</v>
      </c>
      <c r="F46" s="3">
        <v>61.4</v>
      </c>
      <c r="G46" s="3">
        <v>-0.12</v>
      </c>
      <c r="H46" s="6">
        <v>-0.002</v>
      </c>
      <c r="I46" s="15">
        <v>171260.0</v>
      </c>
      <c r="J46" s="15">
        <v>327722.0</v>
      </c>
    </row>
    <row r="47">
      <c r="A47" s="21">
        <v>61.1</v>
      </c>
      <c r="B47" s="5">
        <f t="shared" si="1"/>
        <v>42052</v>
      </c>
      <c r="C47" s="3">
        <v>61.68</v>
      </c>
      <c r="D47" s="3">
        <v>63.0</v>
      </c>
      <c r="E47" s="3">
        <v>60.27</v>
      </c>
      <c r="F47" s="3">
        <v>62.53</v>
      </c>
      <c r="G47" s="3">
        <v>1.13</v>
      </c>
      <c r="H47" s="3">
        <v>0.0184</v>
      </c>
      <c r="I47" s="15">
        <v>277965.0</v>
      </c>
      <c r="J47" s="15">
        <v>307778.0</v>
      </c>
    </row>
    <row r="48">
      <c r="A48" s="21">
        <v>64.02</v>
      </c>
      <c r="B48" s="5">
        <f t="shared" si="1"/>
        <v>42053</v>
      </c>
      <c r="C48" s="3">
        <v>62.3</v>
      </c>
      <c r="D48" s="3">
        <v>62.46</v>
      </c>
      <c r="E48" s="3">
        <v>59.25</v>
      </c>
      <c r="F48" s="3">
        <v>60.53</v>
      </c>
      <c r="G48" s="3">
        <v>-2.0</v>
      </c>
      <c r="H48" s="6">
        <v>-0.032</v>
      </c>
      <c r="I48" s="15">
        <v>224099.0</v>
      </c>
      <c r="J48" s="15">
        <v>296584.0</v>
      </c>
    </row>
    <row r="49">
      <c r="A49" s="21">
        <v>60.41</v>
      </c>
      <c r="B49" s="5">
        <f t="shared" si="1"/>
        <v>42054</v>
      </c>
      <c r="C49" s="3">
        <v>59.54</v>
      </c>
      <c r="D49" s="3">
        <v>60.99</v>
      </c>
      <c r="E49" s="3">
        <v>57.8</v>
      </c>
      <c r="F49" s="3">
        <v>60.21</v>
      </c>
      <c r="G49" s="3">
        <v>-0.32</v>
      </c>
      <c r="H49" s="6">
        <v>-0.0053</v>
      </c>
      <c r="I49" s="15">
        <v>303861.0</v>
      </c>
      <c r="J49" s="15">
        <v>293315.0</v>
      </c>
    </row>
    <row r="50">
      <c r="A50" s="21">
        <v>62.76</v>
      </c>
      <c r="B50" s="5">
        <f t="shared" si="1"/>
        <v>42055</v>
      </c>
      <c r="C50" s="3">
        <v>60.2</v>
      </c>
      <c r="D50" s="3">
        <v>61.15</v>
      </c>
      <c r="E50" s="3">
        <v>59.82</v>
      </c>
      <c r="F50" s="3">
        <v>60.22</v>
      </c>
      <c r="G50" s="3">
        <v>0.01</v>
      </c>
      <c r="H50" s="3">
        <v>2.0E-4</v>
      </c>
      <c r="I50" s="15">
        <v>221755.0</v>
      </c>
      <c r="J50" s="15">
        <v>275741.0</v>
      </c>
    </row>
    <row r="51">
      <c r="A51" s="25">
        <f>+2.18</f>
        <v>2.18</v>
      </c>
      <c r="B51" s="5">
        <f t="shared" si="1"/>
        <v>42058</v>
      </c>
      <c r="C51" s="3">
        <v>60.3</v>
      </c>
      <c r="D51" s="3">
        <v>60.67</v>
      </c>
      <c r="E51" s="3">
        <v>58.37</v>
      </c>
      <c r="F51" s="3">
        <v>58.9</v>
      </c>
      <c r="G51" s="3">
        <v>-1.32</v>
      </c>
      <c r="H51" s="6">
        <v>-0.0219</v>
      </c>
      <c r="I51" s="15">
        <v>268638.0</v>
      </c>
      <c r="J51" s="15">
        <v>274807.0</v>
      </c>
    </row>
    <row r="52">
      <c r="A52" s="25">
        <f>+3.6%</f>
        <v>0.036</v>
      </c>
      <c r="B52" s="5">
        <f t="shared" si="1"/>
        <v>42059</v>
      </c>
      <c r="C52" s="3">
        <v>59.09</v>
      </c>
      <c r="D52" s="3">
        <v>60.3</v>
      </c>
      <c r="E52" s="3">
        <v>58.1</v>
      </c>
      <c r="F52" s="3">
        <v>58.66</v>
      </c>
      <c r="G52" s="3">
        <v>-0.24</v>
      </c>
      <c r="H52" s="6">
        <v>-0.0041</v>
      </c>
      <c r="I52" s="15">
        <v>245522.0</v>
      </c>
      <c r="J52" s="15">
        <v>267732.0</v>
      </c>
    </row>
    <row r="53">
      <c r="A53" s="26">
        <v>27191.0</v>
      </c>
      <c r="B53" s="5">
        <f t="shared" si="1"/>
        <v>42060</v>
      </c>
      <c r="C53" s="3">
        <v>58.75</v>
      </c>
      <c r="D53" s="3">
        <v>62.2</v>
      </c>
      <c r="E53" s="3">
        <v>58.41</v>
      </c>
      <c r="F53" s="3">
        <v>61.63</v>
      </c>
      <c r="G53" s="3">
        <v>2.97</v>
      </c>
      <c r="H53" s="3">
        <v>0.0506</v>
      </c>
      <c r="I53" s="15">
        <v>279648.0</v>
      </c>
      <c r="J53" s="15">
        <v>264310.0</v>
      </c>
    </row>
    <row r="54">
      <c r="A54" s="26">
        <v>92329.0</v>
      </c>
      <c r="B54" s="5">
        <f t="shared" si="1"/>
        <v>42061</v>
      </c>
      <c r="C54" s="3">
        <v>61.85</v>
      </c>
      <c r="D54" s="3">
        <v>62.63</v>
      </c>
      <c r="E54" s="3">
        <v>59.66</v>
      </c>
      <c r="F54" s="3">
        <v>60.05</v>
      </c>
      <c r="G54" s="3">
        <v>-1.58</v>
      </c>
      <c r="H54" s="6">
        <v>-0.0256</v>
      </c>
      <c r="I54" s="15">
        <v>261445.0</v>
      </c>
      <c r="J54" s="15">
        <v>254180.0</v>
      </c>
    </row>
    <row r="55">
      <c r="A55" s="29">
        <v>41995.0</v>
      </c>
      <c r="B55" s="5">
        <f t="shared" si="1"/>
        <v>42062</v>
      </c>
      <c r="C55" s="3">
        <v>60.75</v>
      </c>
      <c r="D55" s="3">
        <v>62.83</v>
      </c>
      <c r="E55" s="3">
        <v>60.51</v>
      </c>
      <c r="F55" s="3">
        <v>62.58</v>
      </c>
      <c r="G55" s="3">
        <v>2.53</v>
      </c>
      <c r="H55" s="3">
        <v>0.0421</v>
      </c>
      <c r="I55" s="15">
        <v>255020.0</v>
      </c>
      <c r="J55" s="15">
        <v>250556.0</v>
      </c>
    </row>
    <row r="56">
      <c r="A56" s="28">
        <v>63.27</v>
      </c>
      <c r="B56" s="5">
        <f t="shared" si="1"/>
        <v>42065</v>
      </c>
      <c r="C56" s="3">
        <v>62.5</v>
      </c>
      <c r="D56" s="3">
        <v>62.5</v>
      </c>
      <c r="E56" s="3">
        <v>59.34</v>
      </c>
      <c r="F56" s="3">
        <v>59.54</v>
      </c>
      <c r="G56" s="3">
        <v>-3.04</v>
      </c>
      <c r="H56" s="6">
        <v>-0.0486</v>
      </c>
      <c r="I56" s="15">
        <v>286074.0</v>
      </c>
      <c r="J56" s="15">
        <v>249005.0</v>
      </c>
    </row>
    <row r="57">
      <c r="A57" s="28">
        <v>64.34</v>
      </c>
      <c r="B57" s="5">
        <f t="shared" si="1"/>
        <v>42066</v>
      </c>
      <c r="C57" s="3">
        <v>60.0</v>
      </c>
      <c r="D57" s="3">
        <v>61.81</v>
      </c>
      <c r="E57" s="3">
        <v>59.84</v>
      </c>
      <c r="F57" s="3">
        <v>61.02</v>
      </c>
      <c r="G57" s="3">
        <v>1.48</v>
      </c>
      <c r="H57" s="3">
        <v>0.024900000000000002</v>
      </c>
      <c r="I57" s="15">
        <v>281782.0</v>
      </c>
      <c r="J57" s="15">
        <v>238523.0</v>
      </c>
    </row>
    <row r="58">
      <c r="A58" s="28">
        <v>61.43</v>
      </c>
      <c r="B58" s="5">
        <f t="shared" si="1"/>
        <v>42067</v>
      </c>
      <c r="C58" s="3">
        <v>60.85</v>
      </c>
      <c r="D58" s="3">
        <v>60.94</v>
      </c>
      <c r="E58" s="3">
        <v>59.47</v>
      </c>
      <c r="F58" s="3">
        <v>60.55</v>
      </c>
      <c r="G58" s="3">
        <v>-0.47</v>
      </c>
      <c r="H58" s="6">
        <v>-0.0077</v>
      </c>
      <c r="I58" s="15">
        <v>260537.0</v>
      </c>
      <c r="J58" s="15">
        <v>221948.0</v>
      </c>
    </row>
    <row r="59">
      <c r="A59" s="28">
        <v>61.67</v>
      </c>
      <c r="B59" s="5">
        <f t="shared" si="1"/>
        <v>42068</v>
      </c>
      <c r="C59" s="3">
        <v>60.6</v>
      </c>
      <c r="D59" s="3">
        <v>61.57</v>
      </c>
      <c r="E59" s="3">
        <v>60.08</v>
      </c>
      <c r="F59" s="3">
        <v>60.48</v>
      </c>
      <c r="G59" s="3">
        <v>-0.07</v>
      </c>
      <c r="H59" s="6">
        <v>-0.0012</v>
      </c>
      <c r="I59" s="15">
        <v>215120.0</v>
      </c>
      <c r="J59" s="15">
        <v>206560.0</v>
      </c>
    </row>
    <row r="60">
      <c r="A60" s="21">
        <v>-1.09</v>
      </c>
      <c r="B60" s="5">
        <f t="shared" si="1"/>
        <v>42069</v>
      </c>
      <c r="C60" s="3">
        <v>60.75</v>
      </c>
      <c r="D60" s="3">
        <v>61.3</v>
      </c>
      <c r="E60" s="3">
        <v>59.17</v>
      </c>
      <c r="F60" s="3">
        <v>59.73</v>
      </c>
      <c r="G60" s="3">
        <v>-0.75</v>
      </c>
      <c r="H60" s="6">
        <v>-0.0124</v>
      </c>
      <c r="I60" s="15">
        <v>181482.0</v>
      </c>
      <c r="J60" s="15">
        <v>183466.0</v>
      </c>
    </row>
    <row r="61">
      <c r="A61" s="22">
        <v>-0.0174</v>
      </c>
      <c r="B61" s="5">
        <f t="shared" si="1"/>
        <v>42072</v>
      </c>
      <c r="C61" s="3">
        <v>59.62</v>
      </c>
      <c r="D61" s="3">
        <v>60.02</v>
      </c>
      <c r="E61" s="3">
        <v>58.38</v>
      </c>
      <c r="F61" s="3">
        <v>58.53</v>
      </c>
      <c r="G61" s="3">
        <v>-1.2</v>
      </c>
      <c r="H61" s="6">
        <v>-0.0201</v>
      </c>
      <c r="I61" s="15">
        <v>194778.0</v>
      </c>
      <c r="J61" s="15">
        <v>153568.0</v>
      </c>
    </row>
    <row r="62">
      <c r="A62" s="24">
        <v>36771.0</v>
      </c>
      <c r="B62" s="5">
        <f t="shared" si="1"/>
        <v>42073</v>
      </c>
      <c r="C62" s="3">
        <v>58.37</v>
      </c>
      <c r="D62" s="3">
        <v>58.72</v>
      </c>
      <c r="E62" s="3">
        <v>56.12</v>
      </c>
      <c r="F62" s="3">
        <v>56.39</v>
      </c>
      <c r="G62" s="3">
        <v>-2.14</v>
      </c>
      <c r="H62" s="6">
        <v>-0.0366</v>
      </c>
      <c r="I62" s="15">
        <v>191782.0</v>
      </c>
      <c r="J62" s="15">
        <v>135098.0</v>
      </c>
    </row>
    <row r="63">
      <c r="A63" s="24">
        <v>93659.0</v>
      </c>
      <c r="B63" s="5">
        <f t="shared" si="1"/>
        <v>42074</v>
      </c>
      <c r="C63" s="3">
        <v>56.45</v>
      </c>
      <c r="D63" s="3">
        <v>57.95</v>
      </c>
      <c r="E63" s="3">
        <v>55.92</v>
      </c>
      <c r="F63" s="3">
        <v>57.54</v>
      </c>
      <c r="G63" s="3">
        <v>1.15</v>
      </c>
      <c r="H63" s="3">
        <v>0.0204</v>
      </c>
      <c r="I63" s="15">
        <v>176057.0</v>
      </c>
      <c r="J63" s="15">
        <v>95576.0</v>
      </c>
    </row>
    <row r="64">
      <c r="A64" s="30">
        <v>41996.0</v>
      </c>
      <c r="B64" s="5">
        <f t="shared" si="1"/>
        <v>42075</v>
      </c>
      <c r="C64" s="3">
        <v>57.92</v>
      </c>
      <c r="D64" s="3">
        <v>58.81</v>
      </c>
      <c r="E64" s="3">
        <v>56.51</v>
      </c>
      <c r="F64" s="3">
        <v>57.08</v>
      </c>
      <c r="G64" s="3">
        <v>-0.46</v>
      </c>
      <c r="H64" s="6">
        <v>-0.008</v>
      </c>
      <c r="I64" s="15">
        <v>129734.0</v>
      </c>
      <c r="J64" s="15">
        <v>68992.0</v>
      </c>
    </row>
    <row r="65">
      <c r="A65" s="21">
        <v>61.8</v>
      </c>
      <c r="B65" s="5">
        <f t="shared" si="1"/>
        <v>42076</v>
      </c>
      <c r="C65" s="3">
        <v>57.03</v>
      </c>
      <c r="D65" s="3">
        <v>57.4</v>
      </c>
      <c r="E65" s="3">
        <v>54.43</v>
      </c>
      <c r="F65" s="3">
        <v>54.67</v>
      </c>
      <c r="G65" s="3">
        <v>-2.41</v>
      </c>
      <c r="H65" s="6">
        <v>-0.0422</v>
      </c>
      <c r="I65" s="15">
        <v>84085.0</v>
      </c>
      <c r="J65" s="15">
        <v>36876.0</v>
      </c>
    </row>
    <row r="66">
      <c r="A66" s="21">
        <v>63.59</v>
      </c>
      <c r="B66" s="5">
        <f t="shared" si="1"/>
        <v>42079</v>
      </c>
      <c r="C66" s="3">
        <v>54.41</v>
      </c>
      <c r="D66" s="3">
        <v>54.64</v>
      </c>
      <c r="E66" s="3">
        <v>52.5</v>
      </c>
      <c r="F66" s="3">
        <v>53.44</v>
      </c>
      <c r="G66" s="3">
        <v>-1.23</v>
      </c>
      <c r="H66" s="6">
        <v>-0.0225</v>
      </c>
      <c r="I66" s="15">
        <v>15638.0</v>
      </c>
      <c r="J66" s="3"/>
    </row>
    <row r="67">
      <c r="A67" s="21">
        <v>61.41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63.22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+1.55</f>
        <v>1.55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+2.51%</f>
        <v>0.0251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24911.0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97232.0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9">
        <v>41997.0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63.09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63.18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60.99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61.82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-1.4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-0.0221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13715.0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98239.0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30">
        <v>41999.0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61.81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62.41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60.86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61.07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-0.75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-0.0121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8042.0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98622.0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30">
        <v>42002.0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61.5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61.97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59.08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59.54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-1.53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-0.0251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25654.0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101090.0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30">
        <v>42003.0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59.54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59.91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58.41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59.63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+0.09</f>
        <v>0.09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+0.15%</f>
        <v>0.0015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32774.0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106958.0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9">
        <v>42004.0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59.04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59.55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57.56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59.19</v>
      </c>
      <c r="B113" s="3" t="str">
        <f t="shared" si="1"/>
        <v/>
      </c>
    </row>
    <row r="114">
      <c r="A114" s="21">
        <v>-0.44</v>
      </c>
      <c r="B114" s="3" t="str">
        <f t="shared" si="1"/>
        <v>#REF!</v>
      </c>
    </row>
    <row r="115">
      <c r="A115" s="22">
        <v>-0.0074</v>
      </c>
      <c r="B115" s="3" t="str">
        <f t="shared" si="1"/>
        <v>#REF!</v>
      </c>
    </row>
    <row r="116">
      <c r="A116" s="24">
        <v>25707.0</v>
      </c>
      <c r="B116" s="3" t="str">
        <f t="shared" si="1"/>
        <v>#REF!</v>
      </c>
    </row>
    <row r="117">
      <c r="A117" s="24">
        <v>109757.0</v>
      </c>
      <c r="B117" s="3" t="str">
        <f t="shared" si="1"/>
        <v>#REF!</v>
      </c>
    </row>
    <row r="118">
      <c r="A118" s="23">
        <v>42006.0</v>
      </c>
      <c r="B118" s="3" t="str">
        <f t="shared" si="1"/>
        <v>#REF!</v>
      </c>
    </row>
    <row r="119">
      <c r="A119" s="21">
        <v>59.9</v>
      </c>
      <c r="B119" s="3" t="str">
        <f t="shared" si="1"/>
        <v>#REF!</v>
      </c>
    </row>
    <row r="120">
      <c r="A120" s="21">
        <v>60.34</v>
      </c>
      <c r="B120" s="3" t="str">
        <f t="shared" si="1"/>
        <v>#REF!</v>
      </c>
    </row>
    <row r="121">
      <c r="A121" s="21">
        <v>57.29</v>
      </c>
      <c r="B121" s="3" t="str">
        <f t="shared" si="1"/>
        <v>#REF!</v>
      </c>
    </row>
    <row r="122">
      <c r="A122" s="21">
        <v>58.22</v>
      </c>
      <c r="B122" s="3" t="str">
        <f t="shared" si="1"/>
        <v>#REF!</v>
      </c>
    </row>
    <row r="123">
      <c r="A123" s="21">
        <v>-0.97</v>
      </c>
      <c r="B123" s="3" t="str">
        <f t="shared" si="1"/>
        <v>#REF!</v>
      </c>
    </row>
    <row r="124">
      <c r="A124" s="22">
        <v>-0.0164</v>
      </c>
      <c r="B124" s="3" t="str">
        <f t="shared" si="1"/>
        <v>#REF!</v>
      </c>
    </row>
    <row r="125">
      <c r="A125" s="24">
        <v>37812.0</v>
      </c>
      <c r="B125" s="3" t="str">
        <f t="shared" si="1"/>
        <v>#REF!</v>
      </c>
    </row>
    <row r="126">
      <c r="A126" s="24">
        <v>113318.0</v>
      </c>
      <c r="B126" s="3" t="str">
        <f t="shared" si="1"/>
        <v>#REF!</v>
      </c>
    </row>
    <row r="127">
      <c r="A127" s="23">
        <v>42009.0</v>
      </c>
      <c r="B127" s="3" t="str">
        <f t="shared" si="1"/>
        <v>#REF!</v>
      </c>
    </row>
    <row r="128">
      <c r="A128" s="21">
        <v>57.95</v>
      </c>
      <c r="B128" s="3" t="str">
        <f t="shared" si="1"/>
        <v>#REF!</v>
      </c>
    </row>
    <row r="129">
      <c r="A129" s="21">
        <v>58.07</v>
      </c>
      <c r="B129" s="3" t="str">
        <f t="shared" si="1"/>
        <v>#REF!</v>
      </c>
    </row>
    <row r="130">
      <c r="A130" s="21">
        <v>54.73</v>
      </c>
      <c r="B130" s="3" t="str">
        <f t="shared" si="1"/>
        <v>#REF!</v>
      </c>
    </row>
    <row r="131">
      <c r="A131" s="21">
        <v>55.24</v>
      </c>
      <c r="B131" s="3" t="str">
        <f t="shared" si="1"/>
        <v>#REF!</v>
      </c>
    </row>
    <row r="132">
      <c r="A132" s="21">
        <v>-2.98</v>
      </c>
      <c r="B132" s="3" t="str">
        <f t="shared" si="1"/>
        <v>#REF!</v>
      </c>
    </row>
    <row r="133">
      <c r="A133" s="22">
        <v>-0.0512</v>
      </c>
      <c r="B133" s="3" t="str">
        <f t="shared" si="1"/>
        <v>#REF!</v>
      </c>
    </row>
    <row r="134">
      <c r="A134" s="24">
        <v>76138.0</v>
      </c>
      <c r="B134" s="3" t="str">
        <f t="shared" si="1"/>
        <v>#REF!</v>
      </c>
    </row>
    <row r="135">
      <c r="A135" s="24">
        <v>120140.0</v>
      </c>
      <c r="B135" s="3" t="str">
        <f t="shared" si="1"/>
        <v>#REF!</v>
      </c>
    </row>
    <row r="136">
      <c r="A136" s="23">
        <v>42010.0</v>
      </c>
      <c r="B136" s="3" t="str">
        <f t="shared" si="1"/>
        <v>#REF!</v>
      </c>
    </row>
    <row r="137">
      <c r="A137" s="21">
        <v>55.3</v>
      </c>
      <c r="B137" s="3" t="str">
        <f t="shared" si="1"/>
        <v>#REF!</v>
      </c>
    </row>
    <row r="138">
      <c r="A138" s="21">
        <v>55.7</v>
      </c>
      <c r="B138" s="3" t="str">
        <f t="shared" si="1"/>
        <v>#REF!</v>
      </c>
    </row>
    <row r="139">
      <c r="A139" s="21">
        <v>52.65</v>
      </c>
      <c r="B139" s="3" t="str">
        <f t="shared" si="1"/>
        <v>#REF!</v>
      </c>
    </row>
    <row r="140">
      <c r="A140" s="21">
        <v>53.2</v>
      </c>
      <c r="B140" s="3" t="str">
        <f t="shared" si="1"/>
        <v>#REF!</v>
      </c>
    </row>
    <row r="141">
      <c r="A141" s="21">
        <v>-2.04</v>
      </c>
      <c r="B141" s="3" t="str">
        <f t="shared" si="1"/>
        <v>#REF!</v>
      </c>
    </row>
    <row r="142">
      <c r="A142" s="22">
        <v>-0.0369</v>
      </c>
      <c r="B142" s="3" t="str">
        <f t="shared" si="1"/>
        <v>#REF!</v>
      </c>
    </row>
    <row r="143">
      <c r="A143" s="24">
        <v>95177.0</v>
      </c>
      <c r="B143" s="3" t="str">
        <f t="shared" si="1"/>
        <v>#REF!</v>
      </c>
    </row>
    <row r="144">
      <c r="A144" s="24">
        <v>134057.0</v>
      </c>
      <c r="B144" s="3" t="str">
        <f t="shared" si="1"/>
        <v>#REF!</v>
      </c>
    </row>
    <row r="145">
      <c r="A145" s="23">
        <v>42011.0</v>
      </c>
      <c r="B145" s="3" t="str">
        <f t="shared" si="1"/>
        <v>#REF!</v>
      </c>
    </row>
    <row r="146">
      <c r="A146" s="21">
        <v>53.29</v>
      </c>
      <c r="B146" s="3" t="str">
        <f t="shared" si="1"/>
        <v>#REF!</v>
      </c>
    </row>
    <row r="147">
      <c r="A147" s="21">
        <v>53.81</v>
      </c>
      <c r="B147" s="3" t="str">
        <f t="shared" si="1"/>
        <v>#REF!</v>
      </c>
    </row>
    <row r="148">
      <c r="A148" s="21">
        <v>51.73</v>
      </c>
      <c r="B148" s="3" t="str">
        <f t="shared" si="1"/>
        <v>#REF!</v>
      </c>
    </row>
    <row r="149">
      <c r="A149" s="21">
        <v>53.24</v>
      </c>
      <c r="B149" s="3" t="str">
        <f t="shared" si="1"/>
        <v>#REF!</v>
      </c>
    </row>
    <row r="150">
      <c r="A150" s="25">
        <f>+0.04</f>
        <v>0.04</v>
      </c>
      <c r="B150" s="3" t="str">
        <f t="shared" si="1"/>
        <v>#REF!</v>
      </c>
    </row>
    <row r="151">
      <c r="A151" s="25">
        <f>+0.08%</f>
        <v>0.0008</v>
      </c>
      <c r="B151" s="3" t="str">
        <f t="shared" si="1"/>
        <v>#REF!</v>
      </c>
    </row>
    <row r="152">
      <c r="A152" s="26">
        <v>92922.0</v>
      </c>
      <c r="B152" s="3" t="str">
        <f t="shared" si="1"/>
        <v>#REF!</v>
      </c>
    </row>
    <row r="153">
      <c r="A153" s="26">
        <v>145747.0</v>
      </c>
      <c r="B153" s="3" t="str">
        <f t="shared" si="1"/>
        <v>#REF!</v>
      </c>
    </row>
    <row r="154">
      <c r="A154" s="27">
        <v>42012.0</v>
      </c>
      <c r="B154" s="3" t="str">
        <f t="shared" si="1"/>
        <v>#REF!</v>
      </c>
    </row>
    <row r="155">
      <c r="A155" s="28">
        <v>53.11</v>
      </c>
      <c r="B155" s="3" t="str">
        <f t="shared" si="1"/>
        <v>#REF!</v>
      </c>
    </row>
    <row r="156">
      <c r="A156" s="28">
        <v>53.96</v>
      </c>
      <c r="B156" s="3" t="str">
        <f t="shared" si="1"/>
        <v>#REF!</v>
      </c>
    </row>
    <row r="157">
      <c r="A157" s="28">
        <v>52.04</v>
      </c>
      <c r="B157" s="3" t="str">
        <f t="shared" si="1"/>
        <v>#REF!</v>
      </c>
    </row>
    <row r="158">
      <c r="A158" s="28">
        <v>53.18</v>
      </c>
      <c r="B158" s="3" t="str">
        <f t="shared" si="1"/>
        <v>#REF!</v>
      </c>
    </row>
    <row r="159">
      <c r="A159" s="21">
        <v>-0.06</v>
      </c>
      <c r="B159" s="3" t="str">
        <f t="shared" si="1"/>
        <v>#REF!</v>
      </c>
    </row>
    <row r="160">
      <c r="A160" s="22">
        <v>-0.0011</v>
      </c>
      <c r="B160" s="3" t="str">
        <f t="shared" si="1"/>
        <v>#REF!</v>
      </c>
    </row>
    <row r="161">
      <c r="A161" s="24">
        <v>88523.0</v>
      </c>
      <c r="B161" s="3" t="str">
        <f t="shared" si="1"/>
        <v>#REF!</v>
      </c>
    </row>
    <row r="162">
      <c r="A162" s="24">
        <v>156876.0</v>
      </c>
      <c r="B162" s="3" t="str">
        <f t="shared" si="1"/>
        <v>#REF!</v>
      </c>
    </row>
    <row r="163">
      <c r="A163" s="23">
        <v>42013.0</v>
      </c>
      <c r="B163" s="3" t="str">
        <f t="shared" si="1"/>
        <v>#REF!</v>
      </c>
    </row>
    <row r="164">
      <c r="A164" s="21">
        <v>53.21</v>
      </c>
      <c r="B164" s="3" t="str">
        <f t="shared" si="1"/>
        <v>#REF!</v>
      </c>
    </row>
    <row r="165">
      <c r="A165" s="21">
        <v>53.63</v>
      </c>
      <c r="B165" s="3" t="str">
        <f t="shared" si="1"/>
        <v>#REF!</v>
      </c>
    </row>
    <row r="166">
      <c r="A166" s="21">
        <v>51.36</v>
      </c>
      <c r="B166" s="3" t="str">
        <f t="shared" si="1"/>
        <v>#REF!</v>
      </c>
    </row>
    <row r="167">
      <c r="A167" s="21">
        <v>52.55</v>
      </c>
      <c r="B167" s="3" t="str">
        <f t="shared" si="1"/>
        <v>#REF!</v>
      </c>
    </row>
    <row r="168">
      <c r="A168" s="21">
        <v>-0.63</v>
      </c>
      <c r="B168" s="3" t="str">
        <f t="shared" si="1"/>
        <v>#REF!</v>
      </c>
    </row>
    <row r="169">
      <c r="A169" s="22">
        <v>-0.0118</v>
      </c>
      <c r="B169" s="3" t="str">
        <f t="shared" si="1"/>
        <v>#REF!</v>
      </c>
    </row>
    <row r="170">
      <c r="A170" s="24">
        <v>132999.0</v>
      </c>
      <c r="B170" s="3" t="str">
        <f t="shared" si="1"/>
        <v>#REF!</v>
      </c>
    </row>
    <row r="171">
      <c r="A171" s="24">
        <v>169141.0</v>
      </c>
      <c r="B171" s="3" t="str">
        <f t="shared" si="1"/>
        <v>#REF!</v>
      </c>
    </row>
    <row r="172">
      <c r="A172" s="23">
        <v>42016.0</v>
      </c>
      <c r="B172" s="3" t="str">
        <f t="shared" si="1"/>
        <v>#REF!</v>
      </c>
    </row>
    <row r="173">
      <c r="A173" s="21">
        <v>52.25</v>
      </c>
      <c r="B173" s="3" t="str">
        <f t="shared" si="1"/>
        <v>#REF!</v>
      </c>
    </row>
    <row r="174">
      <c r="A174" s="21">
        <v>52.25</v>
      </c>
      <c r="B174" s="3" t="str">
        <f t="shared" si="1"/>
        <v>#REF!</v>
      </c>
    </row>
    <row r="175">
      <c r="A175" s="21">
        <v>49.78</v>
      </c>
      <c r="B175" s="3" t="str">
        <f t="shared" si="1"/>
        <v>#REF!</v>
      </c>
    </row>
    <row r="176">
      <c r="A176" s="21">
        <v>50.06</v>
      </c>
      <c r="B176" s="3" t="str">
        <f t="shared" si="1"/>
        <v>#REF!</v>
      </c>
    </row>
    <row r="177">
      <c r="A177" s="21">
        <v>-2.49</v>
      </c>
      <c r="B177" s="3" t="str">
        <f t="shared" si="1"/>
        <v>#REF!</v>
      </c>
    </row>
    <row r="178">
      <c r="A178" s="22">
        <v>-0.0474</v>
      </c>
      <c r="B178" s="3" t="str">
        <f t="shared" si="1"/>
        <v>#REF!</v>
      </c>
    </row>
    <row r="179">
      <c r="A179" s="24">
        <v>121213.0</v>
      </c>
      <c r="B179" s="3" t="str">
        <f t="shared" si="1"/>
        <v>#REF!</v>
      </c>
    </row>
    <row r="180">
      <c r="A180" s="24">
        <v>182171.0</v>
      </c>
      <c r="B180" s="3" t="str">
        <f t="shared" si="1"/>
        <v>#REF!</v>
      </c>
    </row>
    <row r="181">
      <c r="A181" s="23">
        <v>42017.0</v>
      </c>
      <c r="B181" s="3" t="str">
        <f t="shared" si="1"/>
        <v>#REF!</v>
      </c>
    </row>
    <row r="182">
      <c r="A182" s="21">
        <v>49.89</v>
      </c>
      <c r="B182" s="3" t="str">
        <f t="shared" si="1"/>
        <v>#REF!</v>
      </c>
    </row>
    <row r="183">
      <c r="A183" s="21">
        <v>49.89</v>
      </c>
      <c r="B183" s="3" t="str">
        <f t="shared" si="1"/>
        <v>#REF!</v>
      </c>
    </row>
    <row r="184">
      <c r="A184" s="21">
        <v>47.68</v>
      </c>
      <c r="B184" s="3" t="str">
        <f t="shared" si="1"/>
        <v>#REF!</v>
      </c>
    </row>
    <row r="185">
      <c r="A185" s="21">
        <v>49.17</v>
      </c>
      <c r="B185" s="3" t="str">
        <f t="shared" si="1"/>
        <v>#REF!</v>
      </c>
    </row>
    <row r="186">
      <c r="A186" s="21">
        <v>-0.89</v>
      </c>
      <c r="B186" s="3" t="str">
        <f t="shared" si="1"/>
        <v>#REF!</v>
      </c>
    </row>
    <row r="187">
      <c r="A187" s="22">
        <v>-0.0178</v>
      </c>
      <c r="B187" s="3" t="str">
        <f t="shared" si="1"/>
        <v>#REF!</v>
      </c>
    </row>
    <row r="188">
      <c r="A188" s="24">
        <v>144727.0</v>
      </c>
      <c r="B188" s="3" t="str">
        <f t="shared" si="1"/>
        <v>#REF!</v>
      </c>
    </row>
    <row r="189">
      <c r="A189" s="24">
        <v>200045.0</v>
      </c>
      <c r="B189" s="3" t="str">
        <f t="shared" si="1"/>
        <v>#REF!</v>
      </c>
    </row>
    <row r="190">
      <c r="A190" s="23">
        <v>42018.0</v>
      </c>
      <c r="B190" s="3" t="str">
        <f t="shared" si="1"/>
        <v>#REF!</v>
      </c>
    </row>
    <row r="191">
      <c r="A191" s="21">
        <v>49.17</v>
      </c>
      <c r="B191" s="3" t="str">
        <f t="shared" si="1"/>
        <v>#REF!</v>
      </c>
    </row>
    <row r="192">
      <c r="A192" s="21">
        <v>51.64</v>
      </c>
      <c r="B192" s="3" t="str">
        <f t="shared" si="1"/>
        <v>#REF!</v>
      </c>
    </row>
    <row r="193">
      <c r="A193" s="21">
        <v>48.08</v>
      </c>
      <c r="B193" s="3" t="str">
        <f t="shared" si="1"/>
        <v>#REF!</v>
      </c>
    </row>
    <row r="194">
      <c r="A194" s="21">
        <v>51.11</v>
      </c>
      <c r="B194" s="3" t="str">
        <f t="shared" si="1"/>
        <v>#REF!</v>
      </c>
    </row>
    <row r="195">
      <c r="A195" s="25">
        <f>+1.94</f>
        <v>1.94</v>
      </c>
      <c r="B195" s="3" t="str">
        <f t="shared" si="1"/>
        <v>#REF!</v>
      </c>
    </row>
    <row r="196">
      <c r="A196" s="25">
        <f>+3.95%</f>
        <v>0.0395</v>
      </c>
      <c r="B196" s="3" t="str">
        <f t="shared" si="1"/>
        <v>#REF!</v>
      </c>
    </row>
    <row r="197">
      <c r="A197" s="26">
        <v>164591.0</v>
      </c>
      <c r="B197" s="3" t="str">
        <f t="shared" si="1"/>
        <v>#REF!</v>
      </c>
    </row>
    <row r="198">
      <c r="A198" s="26">
        <v>215212.0</v>
      </c>
      <c r="B198" s="3" t="str">
        <f t="shared" si="1"/>
        <v>#REF!</v>
      </c>
    </row>
    <row r="199">
      <c r="A199" s="27">
        <v>42019.0</v>
      </c>
      <c r="B199" s="3" t="str">
        <f t="shared" si="1"/>
        <v>#REF!</v>
      </c>
    </row>
    <row r="200">
      <c r="A200" s="28">
        <v>50.88</v>
      </c>
      <c r="B200" s="3" t="str">
        <f t="shared" si="1"/>
        <v>#REF!</v>
      </c>
    </row>
    <row r="201">
      <c r="A201" s="28">
        <v>53.65</v>
      </c>
      <c r="B201" s="3" t="str">
        <f t="shared" si="1"/>
        <v>#REF!</v>
      </c>
    </row>
    <row r="202">
      <c r="A202" s="28">
        <v>49.38</v>
      </c>
      <c r="B202" s="3" t="str">
        <f t="shared" si="1"/>
        <v>#REF!</v>
      </c>
    </row>
    <row r="203">
      <c r="A203" s="28">
        <v>49.56</v>
      </c>
      <c r="B203" s="3" t="str">
        <f t="shared" si="1"/>
        <v>#REF!</v>
      </c>
    </row>
    <row r="204">
      <c r="A204" s="21">
        <v>-1.55</v>
      </c>
      <c r="B204" s="3" t="str">
        <f t="shared" si="1"/>
        <v>#REF!</v>
      </c>
    </row>
    <row r="205">
      <c r="A205" s="22">
        <v>-0.0303</v>
      </c>
      <c r="B205" s="3" t="str">
        <f t="shared" si="1"/>
        <v>#REF!</v>
      </c>
    </row>
    <row r="206">
      <c r="A206" s="24">
        <v>135390.0</v>
      </c>
      <c r="B206" s="3" t="str">
        <f t="shared" si="1"/>
        <v>#REF!</v>
      </c>
    </row>
    <row r="207">
      <c r="A207" s="24">
        <v>215913.0</v>
      </c>
      <c r="B207" s="3" t="str">
        <f t="shared" si="1"/>
        <v>#REF!</v>
      </c>
    </row>
    <row r="208">
      <c r="A208" s="23">
        <v>42020.0</v>
      </c>
      <c r="B208" s="3" t="str">
        <f t="shared" si="1"/>
        <v>#REF!</v>
      </c>
    </row>
    <row r="209">
      <c r="A209" s="21">
        <v>49.55</v>
      </c>
      <c r="B209" s="3" t="str">
        <f t="shared" si="1"/>
        <v>#REF!</v>
      </c>
    </row>
    <row r="210">
      <c r="A210" s="21">
        <v>51.7</v>
      </c>
      <c r="B210" s="3" t="str">
        <f t="shared" si="1"/>
        <v>#REF!</v>
      </c>
    </row>
    <row r="211">
      <c r="A211" s="21">
        <v>49.41</v>
      </c>
      <c r="B211" s="3" t="str">
        <f t="shared" si="1"/>
        <v>#REF!</v>
      </c>
    </row>
    <row r="212">
      <c r="A212" s="21">
        <v>51.47</v>
      </c>
      <c r="B212" s="3" t="str">
        <f t="shared" si="1"/>
        <v>#REF!</v>
      </c>
    </row>
    <row r="213">
      <c r="A213" s="25">
        <f>+1.91</f>
        <v>1.91</v>
      </c>
      <c r="B213" s="3" t="str">
        <f t="shared" si="1"/>
        <v>#REF!</v>
      </c>
    </row>
    <row r="214">
      <c r="A214" s="25">
        <f>+3.85%</f>
        <v>0.0385</v>
      </c>
      <c r="B214" s="3" t="str">
        <f t="shared" si="1"/>
        <v>#REF!</v>
      </c>
    </row>
    <row r="215">
      <c r="A215" s="26">
        <v>96580.0</v>
      </c>
      <c r="B215" s="3" t="str">
        <f t="shared" si="1"/>
        <v>#REF!</v>
      </c>
    </row>
    <row r="216">
      <c r="A216" s="26">
        <v>221772.0</v>
      </c>
      <c r="B216" s="3" t="str">
        <f t="shared" si="1"/>
        <v>#REF!</v>
      </c>
    </row>
    <row r="217">
      <c r="A217" s="27">
        <v>42023.0</v>
      </c>
      <c r="B217" s="3" t="str">
        <f t="shared" si="1"/>
        <v>#REF!</v>
      </c>
    </row>
    <row r="218">
      <c r="A218" s="28">
        <v>51.45</v>
      </c>
      <c r="B218" s="3" t="str">
        <f t="shared" si="1"/>
        <v>#REF!</v>
      </c>
    </row>
    <row r="219">
      <c r="A219" s="28">
        <v>51.61</v>
      </c>
      <c r="B219" s="3" t="str">
        <f t="shared" si="1"/>
        <v>#REF!</v>
      </c>
    </row>
    <row r="220">
      <c r="A220" s="28">
        <v>49.98</v>
      </c>
      <c r="B220" s="3" t="str">
        <f t="shared" si="1"/>
        <v>#REF!</v>
      </c>
    </row>
    <row r="221">
      <c r="A221" s="28">
        <v>50.12</v>
      </c>
      <c r="B221" s="3" t="str">
        <f t="shared" si="1"/>
        <v>#REF!</v>
      </c>
    </row>
    <row r="222">
      <c r="A222" s="21">
        <v>-1.35</v>
      </c>
      <c r="B222" s="3" t="str">
        <f t="shared" si="1"/>
        <v>#REF!</v>
      </c>
    </row>
    <row r="223">
      <c r="A223" s="22">
        <v>-0.0262</v>
      </c>
      <c r="B223" s="3" t="str">
        <f t="shared" si="1"/>
        <v>#REF!</v>
      </c>
    </row>
    <row r="224">
      <c r="A224" s="24">
        <v>38444.0</v>
      </c>
      <c r="B224" s="3" t="str">
        <f t="shared" si="1"/>
        <v>#REF!</v>
      </c>
    </row>
    <row r="225">
      <c r="A225" s="24">
        <v>223950.0</v>
      </c>
      <c r="B225" s="3" t="str">
        <f t="shared" si="1"/>
        <v>#REF!</v>
      </c>
    </row>
    <row r="226">
      <c r="A226" s="23">
        <v>42024.0</v>
      </c>
      <c r="B226" s="3" t="str">
        <f t="shared" si="1"/>
        <v>#REF!</v>
      </c>
    </row>
    <row r="227">
      <c r="A227" s="21">
        <v>50.19</v>
      </c>
      <c r="B227" s="3" t="str">
        <f t="shared" si="1"/>
        <v>#REF!</v>
      </c>
    </row>
    <row r="228">
      <c r="A228" s="21">
        <v>50.71</v>
      </c>
      <c r="B228" s="3" t="str">
        <f t="shared" si="1"/>
        <v>#REF!</v>
      </c>
    </row>
    <row r="229">
      <c r="A229" s="21">
        <v>49.04</v>
      </c>
      <c r="B229" s="3" t="str">
        <f t="shared" si="1"/>
        <v>#REF!</v>
      </c>
    </row>
    <row r="230">
      <c r="A230" s="21">
        <v>49.16</v>
      </c>
      <c r="B230" s="3" t="str">
        <f t="shared" si="1"/>
        <v>#REF!</v>
      </c>
    </row>
    <row r="231">
      <c r="A231" s="21">
        <v>-0.96</v>
      </c>
      <c r="B231" s="3" t="str">
        <f t="shared" si="1"/>
        <v>#REF!</v>
      </c>
    </row>
    <row r="232">
      <c r="A232" s="22">
        <v>-0.0192</v>
      </c>
      <c r="B232" s="3" t="str">
        <f t="shared" si="1"/>
        <v>#REF!</v>
      </c>
    </row>
    <row r="233">
      <c r="A233" s="24">
        <v>108801.0</v>
      </c>
      <c r="B233" s="3" t="str">
        <f t="shared" si="1"/>
        <v>#REF!</v>
      </c>
    </row>
    <row r="234">
      <c r="A234" s="24">
        <v>226146.0</v>
      </c>
      <c r="B234" s="3" t="str">
        <f t="shared" si="1"/>
        <v>#REF!</v>
      </c>
    </row>
    <row r="235">
      <c r="A235" s="23">
        <v>42025.0</v>
      </c>
      <c r="B235" s="3" t="str">
        <f t="shared" si="1"/>
        <v>#REF!</v>
      </c>
    </row>
    <row r="236">
      <c r="A236" s="21">
        <v>49.37</v>
      </c>
      <c r="B236" s="3" t="str">
        <f t="shared" si="1"/>
        <v>#REF!</v>
      </c>
    </row>
    <row r="237">
      <c r="A237" s="21">
        <v>50.7</v>
      </c>
      <c r="B237" s="3" t="str">
        <f t="shared" si="1"/>
        <v>#REF!</v>
      </c>
    </row>
    <row r="238">
      <c r="A238" s="21">
        <v>49.37</v>
      </c>
      <c r="B238" s="3" t="str">
        <f t="shared" si="1"/>
        <v>#REF!</v>
      </c>
    </row>
    <row r="239">
      <c r="A239" s="21">
        <v>50.16</v>
      </c>
      <c r="B239" s="3" t="str">
        <f t="shared" si="1"/>
        <v>#REF!</v>
      </c>
    </row>
    <row r="240">
      <c r="A240" s="25">
        <f>+1</f>
        <v>1</v>
      </c>
      <c r="B240" s="3" t="str">
        <f t="shared" si="1"/>
        <v>#REF!</v>
      </c>
    </row>
    <row r="241">
      <c r="A241" s="25">
        <f>+2.03%</f>
        <v>0.0203</v>
      </c>
      <c r="B241" s="3" t="str">
        <f t="shared" si="1"/>
        <v>#REF!</v>
      </c>
    </row>
    <row r="242">
      <c r="A242" s="26">
        <v>116113.0</v>
      </c>
      <c r="B242" s="3" t="str">
        <f t="shared" si="1"/>
        <v>#REF!</v>
      </c>
    </row>
    <row r="243">
      <c r="A243" s="26">
        <v>231304.0</v>
      </c>
      <c r="B243" s="3" t="str">
        <f t="shared" si="1"/>
        <v>#REF!</v>
      </c>
    </row>
    <row r="244">
      <c r="A244" s="27">
        <v>42026.0</v>
      </c>
      <c r="B244" s="3" t="str">
        <f t="shared" si="1"/>
        <v>#REF!</v>
      </c>
    </row>
    <row r="245">
      <c r="A245" s="28">
        <v>49.87</v>
      </c>
      <c r="B245" s="3" t="str">
        <f t="shared" si="1"/>
        <v>#REF!</v>
      </c>
    </row>
    <row r="246">
      <c r="A246" s="28">
        <v>51.57</v>
      </c>
      <c r="B246" s="3" t="str">
        <f t="shared" si="1"/>
        <v>#REF!</v>
      </c>
    </row>
    <row r="247">
      <c r="A247" s="28">
        <v>49.23</v>
      </c>
      <c r="B247" s="3" t="str">
        <f t="shared" si="1"/>
        <v>#REF!</v>
      </c>
    </row>
    <row r="248">
      <c r="A248" s="28">
        <v>49.69</v>
      </c>
      <c r="B248" s="3" t="str">
        <f t="shared" si="1"/>
        <v>#REF!</v>
      </c>
    </row>
    <row r="249">
      <c r="A249" s="21">
        <v>-0.47</v>
      </c>
      <c r="B249" s="3" t="str">
        <f t="shared" si="1"/>
        <v>#REF!</v>
      </c>
    </row>
    <row r="250">
      <c r="A250" s="22">
        <v>-0.0094</v>
      </c>
      <c r="B250" s="3" t="str">
        <f t="shared" si="1"/>
        <v>#REF!</v>
      </c>
    </row>
    <row r="251">
      <c r="A251" s="24">
        <v>111570.0</v>
      </c>
      <c r="B251" s="3" t="str">
        <f t="shared" si="1"/>
        <v>#REF!</v>
      </c>
    </row>
    <row r="252">
      <c r="A252" s="24">
        <v>229419.0</v>
      </c>
      <c r="B252" s="3" t="str">
        <f t="shared" si="1"/>
        <v>#REF!</v>
      </c>
    </row>
    <row r="253">
      <c r="A253" s="23">
        <v>42027.0</v>
      </c>
      <c r="B253" s="3" t="str">
        <f t="shared" si="1"/>
        <v>#REF!</v>
      </c>
    </row>
    <row r="254">
      <c r="A254" s="21">
        <v>50.05</v>
      </c>
      <c r="B254" s="3" t="str">
        <f t="shared" si="1"/>
        <v>#REF!</v>
      </c>
    </row>
    <row r="255">
      <c r="A255" s="21">
        <v>50.95</v>
      </c>
      <c r="B255" s="3" t="str">
        <f t="shared" si="1"/>
        <v>#REF!</v>
      </c>
    </row>
    <row r="256">
      <c r="A256" s="21">
        <v>49.7</v>
      </c>
      <c r="B256" s="3" t="str">
        <f t="shared" si="1"/>
        <v>#REF!</v>
      </c>
    </row>
    <row r="257">
      <c r="A257" s="21">
        <v>49.94</v>
      </c>
      <c r="B257" s="3" t="str">
        <f t="shared" si="1"/>
        <v>#REF!</v>
      </c>
    </row>
    <row r="258">
      <c r="A258" s="25">
        <f>+0.25</f>
        <v>0.25</v>
      </c>
      <c r="B258" s="3" t="str">
        <f t="shared" si="1"/>
        <v>#REF!</v>
      </c>
    </row>
    <row r="259">
      <c r="A259" s="25">
        <f>+0.5%</f>
        <v>0.005</v>
      </c>
      <c r="B259" s="3" t="str">
        <f t="shared" si="1"/>
        <v>#REF!</v>
      </c>
    </row>
    <row r="260">
      <c r="A260" s="26">
        <v>109643.0</v>
      </c>
      <c r="B260" s="3" t="str">
        <f t="shared" si="1"/>
        <v>#REF!</v>
      </c>
    </row>
    <row r="261">
      <c r="A261" s="26">
        <v>236189.0</v>
      </c>
      <c r="B261" s="3" t="str">
        <f t="shared" si="1"/>
        <v>#REF!</v>
      </c>
    </row>
    <row r="262">
      <c r="A262" s="27">
        <v>42030.0</v>
      </c>
      <c r="B262" s="3" t="str">
        <f t="shared" si="1"/>
        <v>#REF!</v>
      </c>
    </row>
    <row r="263">
      <c r="A263" s="28">
        <v>49.71</v>
      </c>
      <c r="B263" s="3" t="str">
        <f t="shared" si="1"/>
        <v>#REF!</v>
      </c>
    </row>
    <row r="264">
      <c r="A264" s="28">
        <v>50.46</v>
      </c>
      <c r="B264" s="3" t="str">
        <f t="shared" si="1"/>
        <v>#REF!</v>
      </c>
    </row>
    <row r="265">
      <c r="A265" s="28">
        <v>48.79</v>
      </c>
      <c r="B265" s="3" t="str">
        <f t="shared" si="1"/>
        <v>#REF!</v>
      </c>
    </row>
    <row r="266">
      <c r="A266" s="28">
        <v>49.38</v>
      </c>
      <c r="B266" s="3" t="str">
        <f t="shared" si="1"/>
        <v>#REF!</v>
      </c>
    </row>
    <row r="267">
      <c r="A267" s="21">
        <v>-0.56</v>
      </c>
      <c r="B267" s="3" t="str">
        <f t="shared" si="1"/>
        <v>#REF!</v>
      </c>
    </row>
    <row r="268">
      <c r="A268" s="22">
        <v>-0.0112</v>
      </c>
      <c r="B268" s="3" t="str">
        <f t="shared" si="1"/>
        <v>#REF!</v>
      </c>
    </row>
    <row r="269">
      <c r="A269" s="24">
        <v>98376.0</v>
      </c>
      <c r="B269" s="3" t="str">
        <f t="shared" si="1"/>
        <v>#REF!</v>
      </c>
    </row>
    <row r="270">
      <c r="A270" s="24">
        <v>233021.0</v>
      </c>
      <c r="B270" s="3" t="str">
        <f t="shared" si="1"/>
        <v>#REF!</v>
      </c>
    </row>
    <row r="271">
      <c r="A271" s="23">
        <v>42031.0</v>
      </c>
      <c r="B271" s="3" t="str">
        <f t="shared" si="1"/>
        <v>#REF!</v>
      </c>
    </row>
    <row r="272">
      <c r="A272" s="21">
        <v>49.37</v>
      </c>
      <c r="B272" s="3" t="str">
        <f t="shared" si="1"/>
        <v>#REF!</v>
      </c>
    </row>
    <row r="273">
      <c r="A273" s="21">
        <v>51.12</v>
      </c>
      <c r="B273" s="3" t="str">
        <f t="shared" si="1"/>
        <v>#REF!</v>
      </c>
    </row>
    <row r="274">
      <c r="A274" s="21">
        <v>48.9</v>
      </c>
      <c r="B274" s="3" t="str">
        <f t="shared" si="1"/>
        <v>#REF!</v>
      </c>
    </row>
    <row r="275">
      <c r="A275" s="21">
        <v>50.74</v>
      </c>
      <c r="B275" s="3" t="str">
        <f t="shared" si="1"/>
        <v>#REF!</v>
      </c>
    </row>
    <row r="276">
      <c r="A276" s="25">
        <f>+1.36</f>
        <v>1.36</v>
      </c>
      <c r="B276" s="3" t="str">
        <f t="shared" si="1"/>
        <v>#REF!</v>
      </c>
    </row>
    <row r="277">
      <c r="A277" s="25">
        <f>+2.75%</f>
        <v>0.0275</v>
      </c>
      <c r="B277" s="3" t="str">
        <f t="shared" si="1"/>
        <v>#REF!</v>
      </c>
    </row>
    <row r="278">
      <c r="A278" s="26">
        <v>107567.0</v>
      </c>
      <c r="B278" s="3" t="str">
        <f t="shared" si="1"/>
        <v>#REF!</v>
      </c>
    </row>
    <row r="279">
      <c r="A279" s="26">
        <v>229263.0</v>
      </c>
      <c r="B279" s="3" t="str">
        <f t="shared" si="1"/>
        <v>#REF!</v>
      </c>
    </row>
    <row r="280">
      <c r="A280" s="27">
        <v>42032.0</v>
      </c>
      <c r="B280" s="3" t="str">
        <f t="shared" si="1"/>
        <v>#REF!</v>
      </c>
    </row>
    <row r="281">
      <c r="A281" s="28">
        <v>50.29</v>
      </c>
      <c r="B281" s="3" t="str">
        <f t="shared" si="1"/>
        <v>#REF!</v>
      </c>
    </row>
    <row r="282">
      <c r="A282" s="28">
        <v>50.74</v>
      </c>
      <c r="B282" s="3" t="str">
        <f t="shared" si="1"/>
        <v>#REF!</v>
      </c>
    </row>
    <row r="283">
      <c r="A283" s="28">
        <v>49.41</v>
      </c>
      <c r="B283" s="3" t="str">
        <f t="shared" si="1"/>
        <v>#REF!</v>
      </c>
    </row>
    <row r="284">
      <c r="A284" s="28">
        <v>49.59</v>
      </c>
      <c r="B284" s="3" t="str">
        <f t="shared" si="1"/>
        <v>#REF!</v>
      </c>
    </row>
    <row r="285">
      <c r="A285" s="21">
        <v>-1.15</v>
      </c>
      <c r="B285" s="3" t="str">
        <f t="shared" si="1"/>
        <v>#REF!</v>
      </c>
    </row>
    <row r="286">
      <c r="A286" s="22">
        <v>-0.0227</v>
      </c>
      <c r="B286" s="3" t="str">
        <f t="shared" si="1"/>
        <v>#REF!</v>
      </c>
    </row>
    <row r="287">
      <c r="A287" s="24">
        <v>151159.0</v>
      </c>
      <c r="B287" s="3" t="str">
        <f t="shared" si="1"/>
        <v>#REF!</v>
      </c>
    </row>
    <row r="288">
      <c r="A288" s="24">
        <v>248876.0</v>
      </c>
      <c r="B288" s="3" t="str">
        <f t="shared" si="1"/>
        <v>#REF!</v>
      </c>
    </row>
    <row r="289">
      <c r="A289" s="23">
        <v>42033.0</v>
      </c>
      <c r="B289" s="3" t="str">
        <f t="shared" si="1"/>
        <v>#REF!</v>
      </c>
    </row>
    <row r="290">
      <c r="A290" s="21">
        <v>49.49</v>
      </c>
      <c r="B290" s="3" t="str">
        <f t="shared" si="1"/>
        <v>#REF!</v>
      </c>
    </row>
    <row r="291">
      <c r="A291" s="21">
        <v>50.27</v>
      </c>
      <c r="B291" s="3" t="str">
        <f t="shared" si="1"/>
        <v>#REF!</v>
      </c>
    </row>
    <row r="292">
      <c r="A292" s="21">
        <v>49.44</v>
      </c>
      <c r="B292" s="3" t="str">
        <f t="shared" si="1"/>
        <v>#REF!</v>
      </c>
    </row>
    <row r="293">
      <c r="A293" s="21">
        <v>50.15</v>
      </c>
      <c r="B293" s="3" t="str">
        <f t="shared" si="1"/>
        <v>#REF!</v>
      </c>
    </row>
    <row r="294">
      <c r="A294" s="25">
        <f>+0.56</f>
        <v>0.56</v>
      </c>
      <c r="B294" s="3" t="str">
        <f t="shared" si="1"/>
        <v>#REF!</v>
      </c>
    </row>
    <row r="295">
      <c r="A295" s="25">
        <f>+1.13%</f>
        <v>0.0113</v>
      </c>
      <c r="B295" s="3" t="str">
        <f t="shared" si="1"/>
        <v>#REF!</v>
      </c>
    </row>
    <row r="296">
      <c r="A296" s="26">
        <v>133674.0</v>
      </c>
      <c r="B296" s="3" t="str">
        <f t="shared" si="1"/>
        <v>#REF!</v>
      </c>
    </row>
    <row r="297">
      <c r="A297" s="26">
        <v>264296.0</v>
      </c>
      <c r="B297" s="3" t="str">
        <f t="shared" si="1"/>
        <v>#REF!</v>
      </c>
    </row>
    <row r="298">
      <c r="A298" s="27">
        <v>42034.0</v>
      </c>
      <c r="B298" s="3" t="str">
        <f t="shared" si="1"/>
        <v>#REF!</v>
      </c>
    </row>
    <row r="299">
      <c r="A299" s="28">
        <v>50.15</v>
      </c>
      <c r="B299" s="3" t="str">
        <f t="shared" si="1"/>
        <v>#REF!</v>
      </c>
    </row>
    <row r="300">
      <c r="A300" s="28">
        <v>54.04</v>
      </c>
      <c r="B300" s="3" t="str">
        <f t="shared" si="1"/>
        <v>#REF!</v>
      </c>
    </row>
    <row r="301">
      <c r="A301" s="28">
        <v>49.75</v>
      </c>
      <c r="B301" s="3" t="str">
        <f t="shared" si="1"/>
        <v>#REF!</v>
      </c>
    </row>
    <row r="302">
      <c r="A302" s="28">
        <v>53.95</v>
      </c>
      <c r="B302" s="3" t="str">
        <f t="shared" si="1"/>
        <v>#REF!</v>
      </c>
    </row>
    <row r="303">
      <c r="A303" s="25">
        <f>+3.8</f>
        <v>3.8</v>
      </c>
      <c r="B303" s="3" t="str">
        <f t="shared" si="1"/>
        <v>#REF!</v>
      </c>
    </row>
    <row r="304">
      <c r="A304" s="25">
        <f>+7.58%</f>
        <v>0.0758</v>
      </c>
      <c r="B304" s="3" t="str">
        <f t="shared" si="1"/>
        <v>#REF!</v>
      </c>
    </row>
    <row r="305">
      <c r="A305" s="26">
        <v>176657.0</v>
      </c>
      <c r="B305" s="3" t="str">
        <f t="shared" si="1"/>
        <v>#REF!</v>
      </c>
    </row>
    <row r="306">
      <c r="A306" s="26">
        <v>282287.0</v>
      </c>
      <c r="B306" s="3" t="str">
        <f t="shared" si="1"/>
        <v>#REF!</v>
      </c>
    </row>
    <row r="307">
      <c r="A307" s="27">
        <v>42037.0</v>
      </c>
      <c r="B307" s="3" t="str">
        <f t="shared" si="1"/>
        <v>#REF!</v>
      </c>
    </row>
    <row r="308">
      <c r="A308" s="28">
        <v>53.95</v>
      </c>
      <c r="B308" s="3" t="str">
        <f t="shared" si="1"/>
        <v>#REF!</v>
      </c>
    </row>
    <row r="309">
      <c r="A309" s="28">
        <v>56.43</v>
      </c>
      <c r="B309" s="3" t="str">
        <f t="shared" si="1"/>
        <v>#REF!</v>
      </c>
    </row>
    <row r="310">
      <c r="A310" s="28">
        <v>52.35</v>
      </c>
      <c r="B310" s="3" t="str">
        <f t="shared" si="1"/>
        <v>#REF!</v>
      </c>
    </row>
    <row r="311">
      <c r="A311" s="28">
        <v>55.74</v>
      </c>
      <c r="B311" s="3" t="str">
        <f t="shared" si="1"/>
        <v>#REF!</v>
      </c>
    </row>
    <row r="312">
      <c r="A312" s="25">
        <f>+1.79</f>
        <v>1.79</v>
      </c>
      <c r="B312" s="3" t="str">
        <f t="shared" si="1"/>
        <v>#REF!</v>
      </c>
    </row>
    <row r="313">
      <c r="A313" s="25">
        <f>+3.32%</f>
        <v>0.0332</v>
      </c>
      <c r="B313" s="3" t="str">
        <f t="shared" si="1"/>
        <v>#REF!</v>
      </c>
    </row>
    <row r="314">
      <c r="A314" s="26">
        <v>211577.0</v>
      </c>
      <c r="B314" s="3" t="str">
        <f t="shared" si="1"/>
        <v>#REF!</v>
      </c>
    </row>
    <row r="315">
      <c r="A315" s="26">
        <v>290477.0</v>
      </c>
      <c r="B315" s="3" t="str">
        <f t="shared" si="1"/>
        <v>#REF!</v>
      </c>
    </row>
    <row r="316">
      <c r="A316" s="27">
        <v>42038.0</v>
      </c>
      <c r="B316" s="3" t="str">
        <f t="shared" si="1"/>
        <v>#REF!</v>
      </c>
    </row>
    <row r="317">
      <c r="A317" s="28">
        <v>55.9</v>
      </c>
      <c r="B317" s="3" t="str">
        <f t="shared" si="1"/>
        <v>#REF!</v>
      </c>
    </row>
    <row r="318">
      <c r="A318" s="28">
        <v>60.08</v>
      </c>
      <c r="B318" s="3" t="str">
        <f t="shared" si="1"/>
        <v>#REF!</v>
      </c>
    </row>
    <row r="319">
      <c r="A319" s="28">
        <v>55.8</v>
      </c>
      <c r="B319" s="3" t="str">
        <f t="shared" si="1"/>
        <v>#REF!</v>
      </c>
    </row>
    <row r="320">
      <c r="A320" s="28">
        <v>59.0</v>
      </c>
      <c r="B320" s="3" t="str">
        <f t="shared" si="1"/>
        <v>#REF!</v>
      </c>
    </row>
    <row r="321">
      <c r="A321" s="25">
        <f>+3.26</f>
        <v>3.26</v>
      </c>
      <c r="B321" s="3" t="str">
        <f t="shared" si="1"/>
        <v>#REF!</v>
      </c>
    </row>
    <row r="322">
      <c r="A322" s="25">
        <f>+5.85%</f>
        <v>0.0585</v>
      </c>
      <c r="B322" s="3" t="str">
        <f t="shared" si="1"/>
        <v>#REF!</v>
      </c>
    </row>
    <row r="323">
      <c r="A323" s="26">
        <v>264242.0</v>
      </c>
      <c r="B323" s="3" t="str">
        <f t="shared" si="1"/>
        <v>#REF!</v>
      </c>
    </row>
    <row r="324">
      <c r="A324" s="26">
        <v>311772.0</v>
      </c>
      <c r="B324" s="3" t="str">
        <f t="shared" si="1"/>
        <v>#REF!</v>
      </c>
    </row>
    <row r="325">
      <c r="A325" s="27">
        <v>42039.0</v>
      </c>
      <c r="B325" s="3" t="str">
        <f t="shared" si="1"/>
        <v>#REF!</v>
      </c>
    </row>
    <row r="326">
      <c r="A326" s="28">
        <v>59.1</v>
      </c>
      <c r="B326" s="3" t="str">
        <f t="shared" si="1"/>
        <v>#REF!</v>
      </c>
    </row>
    <row r="327">
      <c r="A327" s="28">
        <v>59.11</v>
      </c>
      <c r="B327" s="3" t="str">
        <f t="shared" si="1"/>
        <v>#REF!</v>
      </c>
    </row>
    <row r="328">
      <c r="A328" s="28">
        <v>54.54</v>
      </c>
      <c r="B328" s="3" t="str">
        <f t="shared" si="1"/>
        <v>#REF!</v>
      </c>
    </row>
    <row r="329">
      <c r="A329" s="28">
        <v>55.16</v>
      </c>
      <c r="B329" s="3" t="str">
        <f t="shared" si="1"/>
        <v>#REF!</v>
      </c>
    </row>
    <row r="330">
      <c r="A330" s="21">
        <v>-3.84</v>
      </c>
      <c r="B330" s="3" t="str">
        <f t="shared" si="1"/>
        <v>#REF!</v>
      </c>
    </row>
    <row r="331">
      <c r="A331" s="22">
        <v>-0.0651</v>
      </c>
      <c r="B331" s="3" t="str">
        <f t="shared" si="1"/>
        <v>#REF!</v>
      </c>
    </row>
    <row r="332">
      <c r="A332" s="24">
        <v>224731.0</v>
      </c>
      <c r="B332" s="3" t="str">
        <f t="shared" si="1"/>
        <v>#REF!</v>
      </c>
    </row>
    <row r="333">
      <c r="A333" s="24">
        <v>323533.0</v>
      </c>
      <c r="B333" s="3" t="str">
        <f t="shared" si="1"/>
        <v>#REF!</v>
      </c>
    </row>
    <row r="334">
      <c r="A334" s="23">
        <v>42040.0</v>
      </c>
      <c r="B334" s="3" t="str">
        <f t="shared" si="1"/>
        <v>#REF!</v>
      </c>
    </row>
    <row r="335">
      <c r="A335" s="21">
        <v>55.85</v>
      </c>
      <c r="B335" s="3" t="str">
        <f t="shared" si="1"/>
        <v>#REF!</v>
      </c>
    </row>
    <row r="336">
      <c r="A336" s="21">
        <v>58.78</v>
      </c>
      <c r="B336" s="3" t="str">
        <f t="shared" si="1"/>
        <v>#REF!</v>
      </c>
    </row>
    <row r="337">
      <c r="A337" s="21">
        <v>54.06</v>
      </c>
      <c r="B337" s="3" t="str">
        <f t="shared" si="1"/>
        <v>#REF!</v>
      </c>
    </row>
    <row r="338">
      <c r="A338" s="21">
        <v>57.51</v>
      </c>
      <c r="B338" s="3" t="str">
        <f t="shared" si="1"/>
        <v>#REF!</v>
      </c>
    </row>
    <row r="339">
      <c r="A339" s="25">
        <f>+2.35</f>
        <v>2.35</v>
      </c>
      <c r="B339" s="3" t="str">
        <f t="shared" si="1"/>
        <v>#REF!</v>
      </c>
    </row>
    <row r="340">
      <c r="A340" s="25">
        <f>+4.26%</f>
        <v>0.0426</v>
      </c>
      <c r="B340" s="3" t="str">
        <f t="shared" si="1"/>
        <v>#REF!</v>
      </c>
    </row>
    <row r="341">
      <c r="A341" s="26">
        <v>236907.0</v>
      </c>
      <c r="B341" s="3" t="str">
        <f t="shared" si="1"/>
        <v>#REF!</v>
      </c>
    </row>
    <row r="342">
      <c r="A342" s="26">
        <v>339219.0</v>
      </c>
      <c r="B342" s="3" t="str">
        <f t="shared" si="1"/>
        <v>#REF!</v>
      </c>
    </row>
    <row r="343">
      <c r="A343" s="27">
        <v>42041.0</v>
      </c>
      <c r="B343" s="3" t="str">
        <f t="shared" si="1"/>
        <v>#REF!</v>
      </c>
    </row>
    <row r="344">
      <c r="A344" s="28">
        <v>57.67</v>
      </c>
      <c r="B344" s="3" t="str">
        <f t="shared" si="1"/>
        <v>#REF!</v>
      </c>
    </row>
    <row r="345">
      <c r="A345" s="28">
        <v>59.9</v>
      </c>
      <c r="B345" s="3" t="str">
        <f t="shared" si="1"/>
        <v>#REF!</v>
      </c>
    </row>
    <row r="346">
      <c r="A346" s="28">
        <v>57.67</v>
      </c>
      <c r="B346" s="3" t="str">
        <f t="shared" si="1"/>
        <v>#REF!</v>
      </c>
    </row>
    <row r="347">
      <c r="A347" s="28">
        <v>58.68</v>
      </c>
      <c r="B347" s="3" t="str">
        <f t="shared" si="1"/>
        <v>#REF!</v>
      </c>
    </row>
    <row r="348">
      <c r="A348" s="25">
        <f>+1.17</f>
        <v>1.17</v>
      </c>
      <c r="B348" s="3" t="str">
        <f t="shared" si="1"/>
        <v>#REF!</v>
      </c>
    </row>
    <row r="349">
      <c r="A349" s="25">
        <f>+2.03%</f>
        <v>0.0203</v>
      </c>
      <c r="B349" s="3" t="str">
        <f t="shared" si="1"/>
        <v>#REF!</v>
      </c>
    </row>
    <row r="350">
      <c r="A350" s="26">
        <v>190948.0</v>
      </c>
      <c r="B350" s="3" t="str">
        <f t="shared" si="1"/>
        <v>#REF!</v>
      </c>
    </row>
    <row r="351">
      <c r="A351" s="26">
        <v>333617.0</v>
      </c>
      <c r="B351" s="3" t="str">
        <f t="shared" si="1"/>
        <v>#REF!</v>
      </c>
    </row>
    <row r="352">
      <c r="A352" s="27">
        <v>42044.0</v>
      </c>
      <c r="B352" s="3" t="str">
        <f t="shared" si="1"/>
        <v>#REF!</v>
      </c>
    </row>
    <row r="353">
      <c r="A353" s="28">
        <v>58.5</v>
      </c>
      <c r="B353" s="3" t="str">
        <f t="shared" si="1"/>
        <v>#REF!</v>
      </c>
    </row>
    <row r="354">
      <c r="A354" s="28">
        <v>60.59</v>
      </c>
      <c r="B354" s="3" t="str">
        <f t="shared" si="1"/>
        <v>#REF!</v>
      </c>
    </row>
    <row r="355">
      <c r="A355" s="28">
        <v>58.25</v>
      </c>
      <c r="B355" s="3" t="str">
        <f t="shared" si="1"/>
        <v>#REF!</v>
      </c>
    </row>
    <row r="356">
      <c r="A356" s="28">
        <v>59.33</v>
      </c>
      <c r="B356" s="3" t="str">
        <f t="shared" si="1"/>
        <v>#REF!</v>
      </c>
    </row>
    <row r="357">
      <c r="A357" s="25">
        <f>+0.65</f>
        <v>0.65</v>
      </c>
      <c r="B357" s="3" t="str">
        <f t="shared" si="1"/>
        <v>#REF!</v>
      </c>
    </row>
    <row r="358">
      <c r="A358" s="25">
        <f>+1.11%</f>
        <v>0.0111</v>
      </c>
      <c r="B358" s="3" t="str">
        <f t="shared" si="1"/>
        <v>#REF!</v>
      </c>
    </row>
    <row r="359">
      <c r="A359" s="26">
        <v>204354.0</v>
      </c>
      <c r="B359" s="3" t="str">
        <f t="shared" si="1"/>
        <v>#REF!</v>
      </c>
    </row>
    <row r="360">
      <c r="A360" s="26">
        <v>327089.0</v>
      </c>
      <c r="B360" s="3" t="str">
        <f t="shared" si="1"/>
        <v>#REF!</v>
      </c>
    </row>
    <row r="361">
      <c r="A361" s="27">
        <v>42045.0</v>
      </c>
      <c r="B361" s="3" t="str">
        <f t="shared" si="1"/>
        <v>#REF!</v>
      </c>
    </row>
    <row r="362">
      <c r="A362" s="28">
        <v>58.87</v>
      </c>
      <c r="B362" s="3" t="str">
        <f t="shared" si="1"/>
        <v>#REF!</v>
      </c>
    </row>
    <row r="363">
      <c r="A363" s="28">
        <v>59.62</v>
      </c>
      <c r="B363" s="3" t="str">
        <f t="shared" si="1"/>
        <v>#REF!</v>
      </c>
    </row>
    <row r="364">
      <c r="A364" s="28">
        <v>57.19</v>
      </c>
      <c r="B364" s="3" t="str">
        <f t="shared" si="1"/>
        <v>#REF!</v>
      </c>
    </row>
    <row r="365">
      <c r="A365" s="28">
        <v>57.49</v>
      </c>
      <c r="B365" s="3" t="str">
        <f t="shared" si="1"/>
        <v>#REF!</v>
      </c>
    </row>
    <row r="366">
      <c r="A366" s="21">
        <v>-1.84</v>
      </c>
      <c r="B366" s="3" t="str">
        <f t="shared" si="1"/>
        <v>#REF!</v>
      </c>
    </row>
    <row r="367">
      <c r="A367" s="22">
        <v>-0.031</v>
      </c>
      <c r="B367" s="3" t="str">
        <f t="shared" si="1"/>
        <v>#REF!</v>
      </c>
    </row>
    <row r="368">
      <c r="A368" s="24">
        <v>231892.0</v>
      </c>
      <c r="B368" s="3" t="str">
        <f t="shared" si="1"/>
        <v>#REF!</v>
      </c>
    </row>
    <row r="369">
      <c r="A369" s="24">
        <v>329762.0</v>
      </c>
      <c r="B369" s="3" t="str">
        <f t="shared" si="1"/>
        <v>#REF!</v>
      </c>
    </row>
    <row r="370">
      <c r="A370" s="23">
        <v>42046.0</v>
      </c>
      <c r="B370" s="3" t="str">
        <f t="shared" si="1"/>
        <v>#REF!</v>
      </c>
    </row>
    <row r="371">
      <c r="A371" s="21">
        <v>58.15</v>
      </c>
      <c r="B371" s="3" t="str">
        <f t="shared" si="1"/>
        <v>#REF!</v>
      </c>
    </row>
    <row r="372">
      <c r="A372" s="21">
        <v>58.15</v>
      </c>
      <c r="B372" s="3" t="str">
        <f t="shared" si="1"/>
        <v>#REF!</v>
      </c>
    </row>
    <row r="373">
      <c r="A373" s="21">
        <v>55.16</v>
      </c>
      <c r="B373" s="3" t="str">
        <f t="shared" si="1"/>
        <v>#REF!</v>
      </c>
    </row>
    <row r="374">
      <c r="A374" s="21">
        <v>55.92</v>
      </c>
      <c r="B374" s="3" t="str">
        <f t="shared" si="1"/>
        <v>#REF!</v>
      </c>
    </row>
    <row r="375">
      <c r="A375" s="21">
        <v>-1.57</v>
      </c>
      <c r="B375" s="3" t="str">
        <f t="shared" si="1"/>
        <v>#REF!</v>
      </c>
    </row>
    <row r="376">
      <c r="A376" s="22">
        <v>-0.0273</v>
      </c>
      <c r="B376" s="3" t="str">
        <f t="shared" si="1"/>
        <v>#REF!</v>
      </c>
    </row>
    <row r="377">
      <c r="A377" s="24">
        <v>291699.0</v>
      </c>
      <c r="B377" s="3" t="str">
        <f t="shared" si="1"/>
        <v>#REF!</v>
      </c>
    </row>
    <row r="378">
      <c r="A378" s="24">
        <v>329806.0</v>
      </c>
      <c r="B378" s="3" t="str">
        <f t="shared" si="1"/>
        <v>#REF!</v>
      </c>
    </row>
    <row r="379">
      <c r="A379" s="23">
        <v>42047.0</v>
      </c>
      <c r="B379" s="3" t="str">
        <f t="shared" si="1"/>
        <v>#REF!</v>
      </c>
    </row>
    <row r="380">
      <c r="A380" s="21">
        <v>56.33</v>
      </c>
      <c r="B380" s="3" t="str">
        <f t="shared" si="1"/>
        <v>#REF!</v>
      </c>
    </row>
    <row r="381">
      <c r="A381" s="21">
        <v>59.91</v>
      </c>
      <c r="B381" s="3" t="str">
        <f t="shared" si="1"/>
        <v>#REF!</v>
      </c>
    </row>
    <row r="382">
      <c r="A382" s="21">
        <v>56.07</v>
      </c>
      <c r="B382" s="3" t="str">
        <f t="shared" si="1"/>
        <v>#REF!</v>
      </c>
    </row>
    <row r="383">
      <c r="A383" s="21">
        <v>59.28</v>
      </c>
      <c r="B383" s="3" t="str">
        <f t="shared" si="1"/>
        <v>#REF!</v>
      </c>
    </row>
    <row r="384">
      <c r="A384" s="25">
        <f>+3.36</f>
        <v>3.36</v>
      </c>
      <c r="B384" s="3" t="str">
        <f t="shared" si="1"/>
        <v>#REF!</v>
      </c>
    </row>
    <row r="385">
      <c r="A385" s="25">
        <f>+6.01%</f>
        <v>0.0601</v>
      </c>
      <c r="B385" s="3" t="str">
        <f t="shared" si="1"/>
        <v>#REF!</v>
      </c>
    </row>
    <row r="386">
      <c r="A386" s="26">
        <v>371561.0</v>
      </c>
      <c r="B386" s="3" t="str">
        <f t="shared" si="1"/>
        <v>#REF!</v>
      </c>
    </row>
    <row r="387">
      <c r="A387" s="26">
        <v>331604.0</v>
      </c>
      <c r="B387" s="3" t="str">
        <f t="shared" si="1"/>
        <v>#REF!</v>
      </c>
    </row>
    <row r="388">
      <c r="A388" s="27">
        <v>42048.0</v>
      </c>
      <c r="B388" s="3" t="str">
        <f t="shared" si="1"/>
        <v>#REF!</v>
      </c>
    </row>
    <row r="389">
      <c r="A389" s="28">
        <v>59.27</v>
      </c>
      <c r="B389" s="3" t="str">
        <f t="shared" si="1"/>
        <v>#REF!</v>
      </c>
    </row>
    <row r="390">
      <c r="A390" s="28">
        <v>61.77</v>
      </c>
      <c r="B390" s="3" t="str">
        <f t="shared" si="1"/>
        <v>#REF!</v>
      </c>
    </row>
    <row r="391">
      <c r="A391" s="28">
        <v>59.08</v>
      </c>
      <c r="B391" s="3" t="str">
        <f t="shared" si="1"/>
        <v>#REF!</v>
      </c>
    </row>
    <row r="392">
      <c r="A392" s="28">
        <v>61.52</v>
      </c>
      <c r="B392" s="3" t="str">
        <f t="shared" si="1"/>
        <v>#REF!</v>
      </c>
    </row>
    <row r="393">
      <c r="A393" s="25">
        <f>+2.24</f>
        <v>2.24</v>
      </c>
      <c r="B393" s="3" t="str">
        <f t="shared" si="1"/>
        <v>#REF!</v>
      </c>
    </row>
    <row r="394">
      <c r="A394" s="25">
        <f>+3.78%</f>
        <v>0.0378</v>
      </c>
      <c r="B394" s="3" t="str">
        <f t="shared" si="1"/>
        <v>#REF!</v>
      </c>
    </row>
    <row r="395">
      <c r="A395" s="26">
        <v>348801.0</v>
      </c>
      <c r="B395" s="3" t="str">
        <f t="shared" si="1"/>
        <v>#REF!</v>
      </c>
    </row>
    <row r="396">
      <c r="A396" s="26">
        <v>339836.0</v>
      </c>
      <c r="B396" s="3" t="str">
        <f t="shared" si="1"/>
        <v>#REF!</v>
      </c>
    </row>
    <row r="397">
      <c r="A397" s="27">
        <v>42051.0</v>
      </c>
      <c r="B397" s="3" t="str">
        <f t="shared" si="1"/>
        <v>#REF!</v>
      </c>
    </row>
    <row r="398">
      <c r="A398" s="28">
        <v>61.49</v>
      </c>
      <c r="B398" s="3" t="str">
        <f t="shared" si="1"/>
        <v>#REF!</v>
      </c>
    </row>
    <row r="399">
      <c r="A399" s="28">
        <v>62.57</v>
      </c>
      <c r="B399" s="3" t="str">
        <f t="shared" si="1"/>
        <v>#REF!</v>
      </c>
    </row>
    <row r="400">
      <c r="A400" s="28">
        <v>60.71</v>
      </c>
      <c r="B400" s="3" t="str">
        <f t="shared" si="1"/>
        <v>#REF!</v>
      </c>
    </row>
    <row r="401">
      <c r="A401" s="28">
        <v>61.4</v>
      </c>
      <c r="B401" s="3" t="str">
        <f t="shared" si="1"/>
        <v>#REF!</v>
      </c>
    </row>
    <row r="402">
      <c r="A402" s="21">
        <v>-0.12</v>
      </c>
      <c r="B402" s="3" t="str">
        <f t="shared" si="1"/>
        <v>#REF!</v>
      </c>
    </row>
    <row r="403">
      <c r="A403" s="22">
        <v>-0.002</v>
      </c>
      <c r="B403" s="3" t="str">
        <f t="shared" si="1"/>
        <v>#REF!</v>
      </c>
    </row>
    <row r="404">
      <c r="A404" s="24">
        <v>171260.0</v>
      </c>
      <c r="B404" s="3" t="str">
        <f t="shared" si="1"/>
        <v>#REF!</v>
      </c>
    </row>
    <row r="405">
      <c r="A405" s="24">
        <v>327722.0</v>
      </c>
      <c r="B405" s="3" t="str">
        <f t="shared" si="1"/>
        <v>#REF!</v>
      </c>
    </row>
    <row r="406">
      <c r="A406" s="23">
        <v>42052.0</v>
      </c>
      <c r="B406" s="3" t="str">
        <f t="shared" si="1"/>
        <v>#REF!</v>
      </c>
    </row>
    <row r="407">
      <c r="A407" s="21">
        <v>61.68</v>
      </c>
      <c r="B407" s="3" t="str">
        <f t="shared" si="1"/>
        <v>#REF!</v>
      </c>
    </row>
    <row r="408">
      <c r="A408" s="21">
        <v>63.0</v>
      </c>
      <c r="B408" s="3" t="str">
        <f t="shared" si="1"/>
        <v>#REF!</v>
      </c>
    </row>
    <row r="409">
      <c r="A409" s="21">
        <v>60.27</v>
      </c>
      <c r="B409" s="3" t="str">
        <f t="shared" si="1"/>
        <v>#REF!</v>
      </c>
    </row>
    <row r="410">
      <c r="A410" s="21">
        <v>62.53</v>
      </c>
      <c r="B410" s="3" t="str">
        <f t="shared" si="1"/>
        <v>#REF!</v>
      </c>
    </row>
    <row r="411">
      <c r="A411" s="25">
        <f>+1.13</f>
        <v>1.13</v>
      </c>
      <c r="B411" s="3" t="str">
        <f t="shared" si="1"/>
        <v>#REF!</v>
      </c>
    </row>
    <row r="412">
      <c r="A412" s="25">
        <f>+1.84%</f>
        <v>0.0184</v>
      </c>
      <c r="B412" s="3" t="str">
        <f t="shared" si="1"/>
        <v>#REF!</v>
      </c>
    </row>
    <row r="413">
      <c r="A413" s="26">
        <v>277965.0</v>
      </c>
      <c r="B413" s="3" t="str">
        <f t="shared" si="1"/>
        <v>#REF!</v>
      </c>
    </row>
    <row r="414">
      <c r="A414" s="26">
        <v>307778.0</v>
      </c>
      <c r="B414" s="3" t="str">
        <f t="shared" si="1"/>
        <v>#REF!</v>
      </c>
    </row>
    <row r="415">
      <c r="A415" s="27">
        <v>42053.0</v>
      </c>
      <c r="B415" s="3" t="str">
        <f t="shared" si="1"/>
        <v>#REF!</v>
      </c>
    </row>
    <row r="416">
      <c r="A416" s="28">
        <v>62.3</v>
      </c>
      <c r="B416" s="3" t="str">
        <f t="shared" si="1"/>
        <v>#REF!</v>
      </c>
    </row>
    <row r="417">
      <c r="A417" s="28">
        <v>62.46</v>
      </c>
      <c r="B417" s="3" t="str">
        <f t="shared" si="1"/>
        <v>#REF!</v>
      </c>
    </row>
    <row r="418">
      <c r="A418" s="28">
        <v>59.25</v>
      </c>
      <c r="B418" s="3" t="str">
        <f t="shared" si="1"/>
        <v>#REF!</v>
      </c>
    </row>
    <row r="419">
      <c r="A419" s="28">
        <v>60.53</v>
      </c>
      <c r="B419" s="3" t="str">
        <f t="shared" si="1"/>
        <v>#REF!</v>
      </c>
    </row>
    <row r="420">
      <c r="A420" s="21">
        <v>-2.0</v>
      </c>
      <c r="B420" s="3" t="str">
        <f t="shared" si="1"/>
        <v>#REF!</v>
      </c>
    </row>
    <row r="421">
      <c r="A421" s="22">
        <v>-0.032</v>
      </c>
      <c r="B421" s="3" t="str">
        <f t="shared" si="1"/>
        <v>#REF!</v>
      </c>
    </row>
    <row r="422">
      <c r="A422" s="24">
        <v>224099.0</v>
      </c>
      <c r="B422" s="3" t="str">
        <f t="shared" si="1"/>
        <v>#REF!</v>
      </c>
    </row>
    <row r="423">
      <c r="A423" s="24">
        <v>296584.0</v>
      </c>
      <c r="B423" s="3" t="str">
        <f t="shared" si="1"/>
        <v>#REF!</v>
      </c>
    </row>
    <row r="424">
      <c r="A424" s="23">
        <v>42054.0</v>
      </c>
      <c r="B424" s="3" t="str">
        <f t="shared" si="1"/>
        <v>#REF!</v>
      </c>
    </row>
    <row r="425">
      <c r="A425" s="21">
        <v>59.54</v>
      </c>
      <c r="B425" s="3" t="str">
        <f t="shared" si="1"/>
        <v>#REF!</v>
      </c>
    </row>
    <row r="426">
      <c r="A426" s="21">
        <v>60.99</v>
      </c>
      <c r="B426" s="3" t="str">
        <f t="shared" si="1"/>
        <v>#REF!</v>
      </c>
    </row>
    <row r="427">
      <c r="A427" s="21">
        <v>57.8</v>
      </c>
      <c r="B427" s="3" t="str">
        <f t="shared" si="1"/>
        <v>#REF!</v>
      </c>
    </row>
    <row r="428">
      <c r="A428" s="21">
        <v>60.21</v>
      </c>
      <c r="B428" s="3" t="str">
        <f t="shared" si="1"/>
        <v>#REF!</v>
      </c>
    </row>
    <row r="429">
      <c r="A429" s="21">
        <v>-0.32</v>
      </c>
      <c r="B429" s="3" t="str">
        <f t="shared" si="1"/>
        <v>#REF!</v>
      </c>
    </row>
    <row r="430">
      <c r="A430" s="22">
        <v>-0.0053</v>
      </c>
      <c r="B430" s="3" t="str">
        <f t="shared" si="1"/>
        <v>#REF!</v>
      </c>
    </row>
    <row r="431">
      <c r="A431" s="24">
        <v>303861.0</v>
      </c>
      <c r="B431" s="3" t="str">
        <f t="shared" si="1"/>
        <v>#REF!</v>
      </c>
    </row>
    <row r="432">
      <c r="A432" s="24">
        <v>293315.0</v>
      </c>
      <c r="B432" s="3" t="str">
        <f t="shared" si="1"/>
        <v>#REF!</v>
      </c>
    </row>
    <row r="433">
      <c r="A433" s="23">
        <v>42055.0</v>
      </c>
      <c r="B433" s="3" t="str">
        <f t="shared" si="1"/>
        <v>#REF!</v>
      </c>
    </row>
    <row r="434">
      <c r="A434" s="21">
        <v>60.2</v>
      </c>
      <c r="B434" s="3" t="str">
        <f t="shared" si="1"/>
        <v>#REF!</v>
      </c>
    </row>
    <row r="435">
      <c r="A435" s="21">
        <v>61.15</v>
      </c>
      <c r="B435" s="3" t="str">
        <f t="shared" si="1"/>
        <v>#REF!</v>
      </c>
    </row>
    <row r="436">
      <c r="A436" s="21">
        <v>59.82</v>
      </c>
      <c r="B436" s="3" t="str">
        <f t="shared" si="1"/>
        <v>#REF!</v>
      </c>
    </row>
    <row r="437">
      <c r="A437" s="21">
        <v>60.22</v>
      </c>
      <c r="B437" s="3" t="str">
        <f t="shared" si="1"/>
        <v>#REF!</v>
      </c>
    </row>
    <row r="438">
      <c r="A438" s="25">
        <f>+0.01</f>
        <v>0.01</v>
      </c>
      <c r="B438" s="3" t="str">
        <f t="shared" si="1"/>
        <v>#REF!</v>
      </c>
    </row>
    <row r="439">
      <c r="A439" s="25">
        <f>+0.02%</f>
        <v>0.0002</v>
      </c>
      <c r="B439" s="3" t="str">
        <f t="shared" si="1"/>
        <v>#REF!</v>
      </c>
    </row>
    <row r="440">
      <c r="A440" s="26">
        <v>221755.0</v>
      </c>
      <c r="B440" s="3" t="str">
        <f t="shared" si="1"/>
        <v>#REF!</v>
      </c>
    </row>
    <row r="441">
      <c r="A441" s="26">
        <v>275741.0</v>
      </c>
      <c r="B441" s="3" t="str">
        <f t="shared" si="1"/>
        <v>#REF!</v>
      </c>
    </row>
    <row r="442">
      <c r="A442" s="27">
        <v>42058.0</v>
      </c>
      <c r="B442" s="3" t="str">
        <f t="shared" si="1"/>
        <v>#REF!</v>
      </c>
    </row>
    <row r="443">
      <c r="A443" s="28">
        <v>60.3</v>
      </c>
      <c r="B443" s="3" t="str">
        <f t="shared" si="1"/>
        <v>#REF!</v>
      </c>
    </row>
    <row r="444">
      <c r="A444" s="28">
        <v>60.67</v>
      </c>
      <c r="B444" s="3" t="str">
        <f t="shared" si="1"/>
        <v>#REF!</v>
      </c>
    </row>
    <row r="445">
      <c r="A445" s="28">
        <v>58.37</v>
      </c>
      <c r="B445" s="3" t="str">
        <f t="shared" si="1"/>
        <v>#REF!</v>
      </c>
    </row>
    <row r="446">
      <c r="A446" s="28">
        <v>58.9</v>
      </c>
      <c r="B446" s="3" t="str">
        <f t="shared" si="1"/>
        <v>#REF!</v>
      </c>
    </row>
    <row r="447">
      <c r="A447" s="21">
        <v>-1.32</v>
      </c>
      <c r="B447" s="3" t="str">
        <f t="shared" si="1"/>
        <v>#REF!</v>
      </c>
    </row>
    <row r="448">
      <c r="A448" s="22">
        <v>-0.0219</v>
      </c>
      <c r="B448" s="3" t="str">
        <f t="shared" si="1"/>
        <v>#REF!</v>
      </c>
    </row>
    <row r="449">
      <c r="A449" s="24">
        <v>268638.0</v>
      </c>
      <c r="B449" s="3" t="str">
        <f t="shared" si="1"/>
        <v>#REF!</v>
      </c>
    </row>
    <row r="450">
      <c r="A450" s="24">
        <v>274807.0</v>
      </c>
      <c r="B450" s="3" t="str">
        <f t="shared" si="1"/>
        <v>#REF!</v>
      </c>
    </row>
    <row r="451">
      <c r="A451" s="23">
        <v>42059.0</v>
      </c>
      <c r="B451" s="3" t="str">
        <f t="shared" si="1"/>
        <v>#REF!</v>
      </c>
    </row>
    <row r="452">
      <c r="A452" s="21">
        <v>59.09</v>
      </c>
      <c r="B452" s="3" t="str">
        <f t="shared" si="1"/>
        <v>#REF!</v>
      </c>
    </row>
    <row r="453">
      <c r="A453" s="21">
        <v>60.3</v>
      </c>
      <c r="B453" s="3" t="str">
        <f t="shared" si="1"/>
        <v>#REF!</v>
      </c>
    </row>
    <row r="454">
      <c r="A454" s="21">
        <v>58.1</v>
      </c>
      <c r="B454" s="3" t="str">
        <f t="shared" si="1"/>
        <v>#REF!</v>
      </c>
    </row>
    <row r="455">
      <c r="A455" s="21">
        <v>58.66</v>
      </c>
      <c r="B455" s="3" t="str">
        <f t="shared" si="1"/>
        <v>#REF!</v>
      </c>
    </row>
    <row r="456">
      <c r="A456" s="21">
        <v>-0.24</v>
      </c>
      <c r="B456" s="3" t="str">
        <f t="shared" si="1"/>
        <v>#REF!</v>
      </c>
    </row>
    <row r="457">
      <c r="A457" s="22">
        <v>-0.0041</v>
      </c>
      <c r="B457" s="3" t="str">
        <f t="shared" si="1"/>
        <v>#REF!</v>
      </c>
    </row>
    <row r="458">
      <c r="A458" s="24">
        <v>245522.0</v>
      </c>
      <c r="B458" s="3" t="str">
        <f t="shared" si="1"/>
        <v>#REF!</v>
      </c>
    </row>
    <row r="459">
      <c r="A459" s="24">
        <v>267732.0</v>
      </c>
      <c r="B459" s="3" t="str">
        <f t="shared" si="1"/>
        <v>#REF!</v>
      </c>
    </row>
    <row r="460">
      <c r="A460" s="23">
        <v>42060.0</v>
      </c>
      <c r="B460" s="3" t="str">
        <f t="shared" si="1"/>
        <v>#REF!</v>
      </c>
    </row>
    <row r="461">
      <c r="A461" s="21">
        <v>58.75</v>
      </c>
      <c r="B461" s="3" t="str">
        <f t="shared" si="1"/>
        <v>#REF!</v>
      </c>
    </row>
    <row r="462">
      <c r="A462" s="21">
        <v>62.2</v>
      </c>
      <c r="B462" s="3" t="str">
        <f t="shared" si="1"/>
        <v>#REF!</v>
      </c>
    </row>
    <row r="463">
      <c r="A463" s="21">
        <v>58.41</v>
      </c>
      <c r="B463" s="3" t="str">
        <f t="shared" si="1"/>
        <v>#REF!</v>
      </c>
    </row>
    <row r="464">
      <c r="A464" s="21">
        <v>61.63</v>
      </c>
      <c r="B464" s="3" t="str">
        <f t="shared" si="1"/>
        <v>#REF!</v>
      </c>
    </row>
    <row r="465">
      <c r="A465" s="25">
        <f>+2.97</f>
        <v>2.97</v>
      </c>
      <c r="B465" s="3" t="str">
        <f t="shared" si="1"/>
        <v>#REF!</v>
      </c>
    </row>
    <row r="466">
      <c r="A466" s="25">
        <f>+5.06%</f>
        <v>0.0506</v>
      </c>
      <c r="B466" s="3" t="str">
        <f t="shared" si="1"/>
        <v>#REF!</v>
      </c>
    </row>
    <row r="467">
      <c r="A467" s="26">
        <v>279648.0</v>
      </c>
      <c r="B467" s="3" t="str">
        <f t="shared" si="1"/>
        <v>#REF!</v>
      </c>
    </row>
    <row r="468">
      <c r="A468" s="26">
        <v>264310.0</v>
      </c>
      <c r="B468" s="3" t="str">
        <f t="shared" si="1"/>
        <v>#REF!</v>
      </c>
    </row>
    <row r="469">
      <c r="A469" s="27">
        <v>42061.0</v>
      </c>
      <c r="B469" s="3" t="str">
        <f t="shared" si="1"/>
        <v>#REF!</v>
      </c>
    </row>
    <row r="470">
      <c r="A470" s="28">
        <v>61.85</v>
      </c>
      <c r="B470" s="3" t="str">
        <f t="shared" si="1"/>
        <v>#REF!</v>
      </c>
    </row>
    <row r="471">
      <c r="A471" s="28">
        <v>62.63</v>
      </c>
      <c r="B471" s="3" t="str">
        <f t="shared" si="1"/>
        <v>#REF!</v>
      </c>
    </row>
    <row r="472">
      <c r="A472" s="28">
        <v>59.66</v>
      </c>
      <c r="B472" s="3" t="str">
        <f t="shared" si="1"/>
        <v>#REF!</v>
      </c>
    </row>
    <row r="473">
      <c r="A473" s="28">
        <v>60.05</v>
      </c>
      <c r="B473" s="3" t="str">
        <f t="shared" si="1"/>
        <v>#REF!</v>
      </c>
    </row>
    <row r="474">
      <c r="A474" s="21">
        <v>-1.58</v>
      </c>
      <c r="B474" s="3" t="str">
        <f t="shared" si="1"/>
        <v>#REF!</v>
      </c>
    </row>
    <row r="475">
      <c r="A475" s="22">
        <v>-0.0256</v>
      </c>
      <c r="B475" s="3" t="str">
        <f t="shared" si="1"/>
        <v>#REF!</v>
      </c>
    </row>
    <row r="476">
      <c r="A476" s="24">
        <v>261445.0</v>
      </c>
      <c r="B476" s="3" t="str">
        <f t="shared" si="1"/>
        <v>#REF!</v>
      </c>
    </row>
    <row r="477">
      <c r="A477" s="24">
        <v>254180.0</v>
      </c>
      <c r="B477" s="3" t="str">
        <f t="shared" si="1"/>
        <v>#REF!</v>
      </c>
    </row>
    <row r="478">
      <c r="A478" s="23">
        <v>42062.0</v>
      </c>
      <c r="B478" s="3" t="str">
        <f t="shared" si="1"/>
        <v>#REF!</v>
      </c>
    </row>
    <row r="479">
      <c r="A479" s="21">
        <v>60.75</v>
      </c>
      <c r="B479" s="3" t="str">
        <f t="shared" si="1"/>
        <v>#REF!</v>
      </c>
    </row>
    <row r="480">
      <c r="A480" s="21">
        <v>62.83</v>
      </c>
      <c r="B480" s="3" t="str">
        <f t="shared" si="1"/>
        <v>#REF!</v>
      </c>
    </row>
    <row r="481">
      <c r="A481" s="21">
        <v>60.51</v>
      </c>
      <c r="B481" s="3" t="str">
        <f t="shared" si="1"/>
        <v>#REF!</v>
      </c>
    </row>
    <row r="482">
      <c r="A482" s="21">
        <v>62.58</v>
      </c>
      <c r="B482" s="3" t="str">
        <f t="shared" si="1"/>
        <v>#REF!</v>
      </c>
    </row>
    <row r="483">
      <c r="A483" s="25">
        <f>+2.53</f>
        <v>2.53</v>
      </c>
      <c r="B483" s="3" t="str">
        <f t="shared" si="1"/>
        <v>#REF!</v>
      </c>
    </row>
    <row r="484">
      <c r="A484" s="25">
        <f>+4.21%</f>
        <v>0.0421</v>
      </c>
      <c r="B484" s="3" t="str">
        <f t="shared" si="1"/>
        <v>#REF!</v>
      </c>
    </row>
    <row r="485">
      <c r="A485" s="26">
        <v>255020.0</v>
      </c>
      <c r="B485" s="3" t="str">
        <f t="shared" si="1"/>
        <v>#REF!</v>
      </c>
    </row>
    <row r="486">
      <c r="A486" s="26">
        <v>250556.0</v>
      </c>
      <c r="B486" s="3" t="str">
        <f t="shared" si="1"/>
        <v>#REF!</v>
      </c>
    </row>
    <row r="487">
      <c r="A487" s="27">
        <v>42065.0</v>
      </c>
      <c r="B487" s="3" t="str">
        <f t="shared" si="1"/>
        <v>#REF!</v>
      </c>
    </row>
    <row r="488">
      <c r="A488" s="28">
        <v>62.5</v>
      </c>
      <c r="B488" s="3" t="str">
        <f t="shared" si="1"/>
        <v>#REF!</v>
      </c>
    </row>
    <row r="489">
      <c r="A489" s="28">
        <v>62.5</v>
      </c>
      <c r="B489" s="3" t="str">
        <f t="shared" si="1"/>
        <v>#REF!</v>
      </c>
    </row>
    <row r="490">
      <c r="A490" s="28">
        <v>59.34</v>
      </c>
      <c r="B490" s="3" t="str">
        <f t="shared" si="1"/>
        <v>#REF!</v>
      </c>
    </row>
    <row r="491">
      <c r="A491" s="28">
        <v>59.54</v>
      </c>
      <c r="B491" s="3" t="str">
        <f t="shared" si="1"/>
        <v>#REF!</v>
      </c>
    </row>
    <row r="492">
      <c r="A492" s="21">
        <v>-3.04</v>
      </c>
      <c r="B492" s="3" t="str">
        <f t="shared" si="1"/>
        <v>#REF!</v>
      </c>
    </row>
    <row r="493">
      <c r="A493" s="22">
        <v>-0.0486</v>
      </c>
      <c r="B493" s="3" t="str">
        <f t="shared" si="1"/>
        <v>#REF!</v>
      </c>
    </row>
    <row r="494">
      <c r="A494" s="24">
        <v>286074.0</v>
      </c>
      <c r="B494" s="3" t="str">
        <f t="shared" si="1"/>
        <v>#REF!</v>
      </c>
    </row>
    <row r="495">
      <c r="A495" s="24">
        <v>249005.0</v>
      </c>
      <c r="B495" s="3" t="str">
        <f t="shared" si="1"/>
        <v>#REF!</v>
      </c>
    </row>
    <row r="496">
      <c r="A496" s="23">
        <v>42066.0</v>
      </c>
      <c r="B496" s="3" t="str">
        <f t="shared" si="1"/>
        <v>#REF!</v>
      </c>
    </row>
    <row r="497">
      <c r="A497" s="21">
        <v>60.0</v>
      </c>
      <c r="B497" s="3" t="str">
        <f t="shared" si="1"/>
        <v>#REF!</v>
      </c>
    </row>
    <row r="498">
      <c r="A498" s="21">
        <v>61.81</v>
      </c>
      <c r="B498" s="3" t="str">
        <f t="shared" si="1"/>
        <v>#REF!</v>
      </c>
    </row>
    <row r="499">
      <c r="A499" s="21">
        <v>59.84</v>
      </c>
      <c r="B499" s="3" t="str">
        <f t="shared" si="1"/>
        <v>#REF!</v>
      </c>
    </row>
    <row r="500">
      <c r="A500" s="21">
        <v>61.02</v>
      </c>
      <c r="B500" s="3" t="str">
        <f t="shared" si="1"/>
        <v>#REF!</v>
      </c>
    </row>
    <row r="501">
      <c r="A501" s="25">
        <f>+1.48</f>
        <v>1.48</v>
      </c>
      <c r="B501" s="3" t="str">
        <f t="shared" si="1"/>
        <v>#REF!</v>
      </c>
    </row>
    <row r="502">
      <c r="A502" s="25">
        <f>+2.49%</f>
        <v>0.0249</v>
      </c>
      <c r="B502" s="3" t="str">
        <f t="shared" si="1"/>
        <v>#REF!</v>
      </c>
    </row>
    <row r="503">
      <c r="A503" s="26">
        <v>281782.0</v>
      </c>
      <c r="B503" s="3" t="str">
        <f t="shared" si="1"/>
        <v>#REF!</v>
      </c>
    </row>
    <row r="504">
      <c r="A504" s="26">
        <v>238523.0</v>
      </c>
      <c r="B504" s="3" t="str">
        <f t="shared" si="1"/>
        <v>#REF!</v>
      </c>
    </row>
    <row r="505">
      <c r="A505" s="27">
        <v>42067.0</v>
      </c>
      <c r="B505" s="3" t="str">
        <f t="shared" si="1"/>
        <v>#REF!</v>
      </c>
    </row>
    <row r="506">
      <c r="A506" s="28">
        <v>60.85</v>
      </c>
      <c r="B506" s="3" t="str">
        <f t="shared" si="1"/>
        <v>#REF!</v>
      </c>
    </row>
    <row r="507">
      <c r="A507" s="28">
        <v>60.94</v>
      </c>
      <c r="B507" s="3" t="str">
        <f t="shared" si="1"/>
        <v>#REF!</v>
      </c>
    </row>
    <row r="508">
      <c r="A508" s="28">
        <v>59.47</v>
      </c>
      <c r="B508" s="3" t="str">
        <f t="shared" si="1"/>
        <v>#REF!</v>
      </c>
    </row>
    <row r="509">
      <c r="A509" s="28">
        <v>60.55</v>
      </c>
      <c r="B509" s="3" t="str">
        <f t="shared" si="1"/>
        <v>#REF!</v>
      </c>
    </row>
    <row r="510">
      <c r="A510" s="21">
        <v>-0.47</v>
      </c>
      <c r="B510" s="3" t="str">
        <f t="shared" si="1"/>
        <v>#REF!</v>
      </c>
    </row>
    <row r="511">
      <c r="A511" s="22">
        <v>-0.0077</v>
      </c>
      <c r="B511" s="3" t="str">
        <f t="shared" si="1"/>
        <v>#REF!</v>
      </c>
    </row>
    <row r="512">
      <c r="A512" s="24">
        <v>260537.0</v>
      </c>
      <c r="B512" s="3" t="str">
        <f t="shared" si="1"/>
        <v>#REF!</v>
      </c>
    </row>
    <row r="513">
      <c r="A513" s="24">
        <v>221948.0</v>
      </c>
      <c r="B513" s="3" t="str">
        <f t="shared" si="1"/>
        <v>#REF!</v>
      </c>
    </row>
    <row r="514">
      <c r="A514" s="23">
        <v>42068.0</v>
      </c>
      <c r="B514" s="3" t="str">
        <f t="shared" si="1"/>
        <v>#REF!</v>
      </c>
    </row>
    <row r="515">
      <c r="A515" s="21">
        <v>60.6</v>
      </c>
      <c r="B515" s="3" t="str">
        <f t="shared" si="1"/>
        <v>#REF!</v>
      </c>
    </row>
    <row r="516">
      <c r="A516" s="21">
        <v>61.57</v>
      </c>
      <c r="B516" s="3" t="str">
        <f t="shared" si="1"/>
        <v>#REF!</v>
      </c>
    </row>
    <row r="517">
      <c r="A517" s="21">
        <v>60.08</v>
      </c>
      <c r="B517" s="3" t="str">
        <f t="shared" si="1"/>
        <v>#REF!</v>
      </c>
    </row>
    <row r="518">
      <c r="A518" s="21">
        <v>60.48</v>
      </c>
      <c r="B518" s="3" t="str">
        <f t="shared" si="1"/>
        <v>#REF!</v>
      </c>
    </row>
    <row r="519">
      <c r="A519" s="21">
        <v>-0.07</v>
      </c>
      <c r="B519" s="3" t="str">
        <f t="shared" si="1"/>
        <v>#REF!</v>
      </c>
    </row>
    <row r="520">
      <c r="A520" s="22">
        <v>-0.0012</v>
      </c>
      <c r="B520" s="3" t="str">
        <f t="shared" si="1"/>
        <v>#REF!</v>
      </c>
    </row>
    <row r="521">
      <c r="A521" s="24">
        <v>215120.0</v>
      </c>
      <c r="B521" s="3" t="str">
        <f t="shared" si="1"/>
        <v>#REF!</v>
      </c>
    </row>
    <row r="522">
      <c r="A522" s="24">
        <v>206560.0</v>
      </c>
      <c r="B522" s="3" t="str">
        <f t="shared" si="1"/>
        <v>#REF!</v>
      </c>
    </row>
    <row r="523">
      <c r="A523" s="23">
        <v>42069.0</v>
      </c>
      <c r="B523" s="3" t="str">
        <f t="shared" si="1"/>
        <v>#REF!</v>
      </c>
    </row>
    <row r="524">
      <c r="A524" s="21">
        <v>60.75</v>
      </c>
      <c r="B524" s="3" t="str">
        <f t="shared" si="1"/>
        <v>#REF!</v>
      </c>
    </row>
    <row r="525">
      <c r="A525" s="21">
        <v>61.3</v>
      </c>
      <c r="B525" s="3" t="str">
        <f t="shared" si="1"/>
        <v>#REF!</v>
      </c>
    </row>
    <row r="526">
      <c r="A526" s="21">
        <v>59.17</v>
      </c>
      <c r="B526" s="3" t="str">
        <f t="shared" si="1"/>
        <v>#REF!</v>
      </c>
    </row>
    <row r="527">
      <c r="A527" s="21">
        <v>59.73</v>
      </c>
      <c r="B527" s="3" t="str">
        <f t="shared" si="1"/>
        <v>#REF!</v>
      </c>
    </row>
    <row r="528">
      <c r="A528" s="21">
        <v>-0.75</v>
      </c>
      <c r="B528" s="3" t="str">
        <f t="shared" si="1"/>
        <v>#REF!</v>
      </c>
    </row>
    <row r="529">
      <c r="A529" s="22">
        <v>-0.0124</v>
      </c>
      <c r="B529" s="3" t="str">
        <f t="shared" si="1"/>
        <v>#REF!</v>
      </c>
    </row>
    <row r="530">
      <c r="A530" s="24">
        <v>181482.0</v>
      </c>
      <c r="B530" s="3" t="str">
        <f t="shared" si="1"/>
        <v>#REF!</v>
      </c>
    </row>
    <row r="531">
      <c r="A531" s="24">
        <v>183466.0</v>
      </c>
      <c r="B531" s="3" t="str">
        <f t="shared" si="1"/>
        <v>#REF!</v>
      </c>
    </row>
    <row r="532">
      <c r="A532" s="23">
        <v>42072.0</v>
      </c>
      <c r="B532" s="3" t="str">
        <f t="shared" si="1"/>
        <v>#REF!</v>
      </c>
    </row>
    <row r="533">
      <c r="A533" s="21">
        <v>59.62</v>
      </c>
      <c r="B533" s="3" t="str">
        <f t="shared" si="1"/>
        <v>#REF!</v>
      </c>
    </row>
    <row r="534">
      <c r="A534" s="21">
        <v>60.02</v>
      </c>
      <c r="B534" s="3" t="str">
        <f t="shared" si="1"/>
        <v>#REF!</v>
      </c>
    </row>
    <row r="535">
      <c r="A535" s="21">
        <v>58.38</v>
      </c>
      <c r="B535" s="3" t="str">
        <f t="shared" si="1"/>
        <v>#REF!</v>
      </c>
    </row>
    <row r="536">
      <c r="A536" s="21">
        <v>58.53</v>
      </c>
      <c r="B536" s="3" t="str">
        <f t="shared" si="1"/>
        <v>#REF!</v>
      </c>
    </row>
    <row r="537">
      <c r="A537" s="21">
        <v>-1.2</v>
      </c>
      <c r="B537" s="3" t="str">
        <f t="shared" si="1"/>
        <v>#REF!</v>
      </c>
    </row>
    <row r="538">
      <c r="A538" s="22">
        <v>-0.0201</v>
      </c>
      <c r="B538" s="3" t="str">
        <f t="shared" si="1"/>
        <v>#REF!</v>
      </c>
    </row>
    <row r="539">
      <c r="A539" s="24">
        <v>194778.0</v>
      </c>
      <c r="B539" s="3" t="str">
        <f t="shared" si="1"/>
        <v>#REF!</v>
      </c>
    </row>
    <row r="540">
      <c r="A540" s="24">
        <v>153568.0</v>
      </c>
      <c r="B540" s="3" t="str">
        <f t="shared" si="1"/>
        <v>#REF!</v>
      </c>
    </row>
    <row r="541">
      <c r="A541" s="23">
        <v>42073.0</v>
      </c>
      <c r="B541" s="3" t="str">
        <f t="shared" si="1"/>
        <v>#REF!</v>
      </c>
    </row>
    <row r="542">
      <c r="A542" s="21">
        <v>58.37</v>
      </c>
      <c r="B542" s="3" t="str">
        <f t="shared" si="1"/>
        <v>#REF!</v>
      </c>
    </row>
    <row r="543">
      <c r="A543" s="21">
        <v>58.72</v>
      </c>
      <c r="B543" s="3" t="str">
        <f t="shared" si="1"/>
        <v>#REF!</v>
      </c>
    </row>
    <row r="544">
      <c r="A544" s="21">
        <v>56.12</v>
      </c>
      <c r="B544" s="3" t="str">
        <f t="shared" si="1"/>
        <v>#REF!</v>
      </c>
    </row>
    <row r="545">
      <c r="A545" s="21">
        <v>56.39</v>
      </c>
      <c r="B545" s="3" t="str">
        <f t="shared" si="1"/>
        <v>#REF!</v>
      </c>
    </row>
    <row r="546">
      <c r="A546" s="21">
        <v>-2.14</v>
      </c>
      <c r="B546" s="3" t="str">
        <f t="shared" si="1"/>
        <v>#REF!</v>
      </c>
    </row>
    <row r="547">
      <c r="A547" s="22">
        <v>-0.0366</v>
      </c>
      <c r="B547" s="3" t="str">
        <f t="shared" si="1"/>
        <v>#REF!</v>
      </c>
    </row>
    <row r="548">
      <c r="A548" s="24">
        <v>191782.0</v>
      </c>
      <c r="B548" s="3" t="str">
        <f t="shared" si="1"/>
        <v>#REF!</v>
      </c>
    </row>
    <row r="549">
      <c r="A549" s="24">
        <v>135098.0</v>
      </c>
      <c r="B549" s="3" t="str">
        <f t="shared" si="1"/>
        <v>#REF!</v>
      </c>
    </row>
    <row r="550">
      <c r="A550" s="23">
        <v>42074.0</v>
      </c>
      <c r="B550" s="3" t="str">
        <f t="shared" si="1"/>
        <v>#REF!</v>
      </c>
    </row>
    <row r="551">
      <c r="A551" s="21">
        <v>56.45</v>
      </c>
      <c r="B551" s="3" t="str">
        <f t="shared" si="1"/>
        <v>#REF!</v>
      </c>
    </row>
    <row r="552">
      <c r="A552" s="21">
        <v>57.95</v>
      </c>
      <c r="B552" s="3" t="str">
        <f t="shared" si="1"/>
        <v>#REF!</v>
      </c>
    </row>
    <row r="553">
      <c r="A553" s="21">
        <v>55.92</v>
      </c>
      <c r="B553" s="3" t="str">
        <f t="shared" si="1"/>
        <v>#REF!</v>
      </c>
    </row>
    <row r="554">
      <c r="A554" s="21">
        <v>57.54</v>
      </c>
      <c r="B554" s="3" t="str">
        <f t="shared" si="1"/>
        <v>#REF!</v>
      </c>
    </row>
    <row r="555">
      <c r="A555" s="25">
        <f>+1.15</f>
        <v>1.15</v>
      </c>
      <c r="B555" s="3" t="str">
        <f t="shared" si="1"/>
        <v>#REF!</v>
      </c>
    </row>
    <row r="556">
      <c r="A556" s="25">
        <f>+2.04%</f>
        <v>0.0204</v>
      </c>
      <c r="B556" s="3" t="str">
        <f t="shared" si="1"/>
        <v>#REF!</v>
      </c>
    </row>
    <row r="557">
      <c r="A557" s="26">
        <v>176057.0</v>
      </c>
      <c r="B557" s="3" t="str">
        <f t="shared" si="1"/>
        <v>#REF!</v>
      </c>
    </row>
    <row r="558">
      <c r="A558" s="26">
        <v>95576.0</v>
      </c>
      <c r="B558" s="3" t="str">
        <f t="shared" si="1"/>
        <v>#REF!</v>
      </c>
    </row>
    <row r="559">
      <c r="A559" s="27">
        <v>42075.0</v>
      </c>
      <c r="B559" s="3" t="str">
        <f t="shared" si="1"/>
        <v>#REF!</v>
      </c>
    </row>
    <row r="560">
      <c r="A560" s="28">
        <v>57.92</v>
      </c>
      <c r="B560" s="3" t="str">
        <f t="shared" si="1"/>
        <v>#REF!</v>
      </c>
    </row>
    <row r="561">
      <c r="A561" s="28">
        <v>58.81</v>
      </c>
      <c r="B561" s="3" t="str">
        <f t="shared" si="1"/>
        <v>#REF!</v>
      </c>
    </row>
    <row r="562">
      <c r="A562" s="28">
        <v>56.51</v>
      </c>
      <c r="B562" s="3" t="str">
        <f t="shared" si="1"/>
        <v>#REF!</v>
      </c>
    </row>
    <row r="563">
      <c r="A563" s="28">
        <v>57.08</v>
      </c>
      <c r="B563" s="3" t="str">
        <f t="shared" si="1"/>
        <v>#REF!</v>
      </c>
    </row>
    <row r="564">
      <c r="A564" s="21">
        <v>-0.46</v>
      </c>
      <c r="B564" s="3" t="str">
        <f t="shared" si="1"/>
        <v>#REF!</v>
      </c>
    </row>
    <row r="565">
      <c r="A565" s="22">
        <v>-0.008</v>
      </c>
      <c r="B565" s="3" t="str">
        <f t="shared" si="1"/>
        <v>#REF!</v>
      </c>
    </row>
    <row r="566">
      <c r="A566" s="24">
        <v>129734.0</v>
      </c>
      <c r="B566" s="3" t="str">
        <f t="shared" si="1"/>
        <v>#REF!</v>
      </c>
    </row>
    <row r="567">
      <c r="A567" s="24">
        <v>68992.0</v>
      </c>
      <c r="B567" s="3" t="str">
        <f t="shared" si="1"/>
        <v>#REF!</v>
      </c>
    </row>
    <row r="568">
      <c r="A568" s="23">
        <v>42076.0</v>
      </c>
      <c r="B568" s="3" t="str">
        <f t="shared" si="1"/>
        <v>#REF!</v>
      </c>
    </row>
    <row r="569">
      <c r="A569" s="21">
        <v>57.03</v>
      </c>
      <c r="B569" s="3" t="str">
        <f t="shared" si="1"/>
        <v>#REF!</v>
      </c>
    </row>
    <row r="570">
      <c r="A570" s="21">
        <v>57.4</v>
      </c>
      <c r="B570" s="3" t="str">
        <f t="shared" si="1"/>
        <v>#REF!</v>
      </c>
    </row>
    <row r="571">
      <c r="A571" s="21">
        <v>54.43</v>
      </c>
      <c r="B571" s="3" t="str">
        <f t="shared" si="1"/>
        <v>#REF!</v>
      </c>
    </row>
    <row r="572">
      <c r="A572" s="21">
        <v>54.67</v>
      </c>
      <c r="B572" s="3" t="str">
        <f t="shared" si="1"/>
        <v>#REF!</v>
      </c>
    </row>
    <row r="573">
      <c r="A573" s="21">
        <v>-2.41</v>
      </c>
      <c r="B573" s="3" t="str">
        <f t="shared" si="1"/>
        <v>#REF!</v>
      </c>
    </row>
    <row r="574">
      <c r="A574" s="22">
        <v>-0.0422</v>
      </c>
      <c r="B574" s="3" t="str">
        <f t="shared" si="1"/>
        <v>#REF!</v>
      </c>
    </row>
    <row r="575">
      <c r="A575" s="24">
        <v>84085.0</v>
      </c>
      <c r="B575" s="3" t="str">
        <f t="shared" si="1"/>
        <v>#REF!</v>
      </c>
    </row>
    <row r="576">
      <c r="A576" s="24">
        <v>36876.0</v>
      </c>
      <c r="B576" s="3" t="str">
        <f t="shared" si="1"/>
        <v>#REF!</v>
      </c>
    </row>
    <row r="577">
      <c r="A577" s="7">
        <v>42079.0</v>
      </c>
      <c r="B577" s="3" t="str">
        <f t="shared" si="1"/>
        <v>#REF!</v>
      </c>
    </row>
    <row r="578">
      <c r="A578" s="8">
        <v>54.41</v>
      </c>
      <c r="B578" s="3" t="str">
        <f t="shared" si="1"/>
        <v>#REF!</v>
      </c>
    </row>
    <row r="579">
      <c r="A579" s="8">
        <v>54.64</v>
      </c>
      <c r="B579" s="3" t="str">
        <f t="shared" si="1"/>
        <v>#REF!</v>
      </c>
    </row>
    <row r="580">
      <c r="A580" s="8">
        <v>52.5</v>
      </c>
      <c r="B580" s="3" t="str">
        <f t="shared" si="1"/>
        <v>#REF!</v>
      </c>
    </row>
    <row r="581">
      <c r="A581" s="8">
        <v>53.44</v>
      </c>
      <c r="B581" s="3" t="str">
        <f t="shared" si="1"/>
        <v>#REF!</v>
      </c>
    </row>
    <row r="582">
      <c r="A582" s="11">
        <v>-1.23</v>
      </c>
      <c r="B582" s="3" t="str">
        <f t="shared" si="1"/>
        <v>#REF!</v>
      </c>
    </row>
    <row r="583">
      <c r="A583" s="12">
        <v>-0.0225</v>
      </c>
      <c r="B583" s="3" t="str">
        <f t="shared" si="1"/>
        <v>#REF!</v>
      </c>
    </row>
    <row r="584">
      <c r="A584" s="31">
        <v>15638.0</v>
      </c>
      <c r="B584" s="3" t="str">
        <f t="shared" si="1"/>
        <v>#REF!</v>
      </c>
    </row>
    <row r="585">
      <c r="A585" s="32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42019</v>
      </c>
      <c r="C3" s="3">
        <v>52.09</v>
      </c>
      <c r="D3" s="3">
        <v>54.74</v>
      </c>
      <c r="E3" s="3">
        <v>50.7</v>
      </c>
      <c r="F3" s="3">
        <v>50.84</v>
      </c>
      <c r="G3" s="3">
        <v>-1.51</v>
      </c>
      <c r="H3" s="6">
        <v>-0.0288</v>
      </c>
      <c r="I3" s="15">
        <v>69993.0</v>
      </c>
      <c r="J3" s="15">
        <v>125174.0</v>
      </c>
    </row>
    <row r="4">
      <c r="A4" s="19" t="s">
        <v>4</v>
      </c>
      <c r="B4" s="5">
        <f t="shared" si="1"/>
        <v>42020</v>
      </c>
      <c r="C4" s="3">
        <v>50.93</v>
      </c>
      <c r="D4" s="3">
        <v>52.93</v>
      </c>
      <c r="E4" s="3">
        <v>50.69</v>
      </c>
      <c r="F4" s="3">
        <v>52.76</v>
      </c>
      <c r="G4" s="3">
        <v>1.92</v>
      </c>
      <c r="H4" s="3">
        <v>0.0378</v>
      </c>
      <c r="I4" s="15">
        <v>46300.0</v>
      </c>
      <c r="J4" s="15">
        <v>122063.0</v>
      </c>
    </row>
    <row r="5">
      <c r="A5" s="19" t="s">
        <v>5</v>
      </c>
      <c r="B5" s="5">
        <f t="shared" si="1"/>
        <v>42023</v>
      </c>
      <c r="C5" s="3">
        <v>52.67</v>
      </c>
      <c r="D5" s="3">
        <v>52.87</v>
      </c>
      <c r="E5" s="3">
        <v>51.24</v>
      </c>
      <c r="F5" s="3">
        <v>51.39</v>
      </c>
      <c r="G5" s="3">
        <v>-1.37</v>
      </c>
      <c r="H5" s="6">
        <v>-0.026</v>
      </c>
      <c r="I5" s="15">
        <v>23328.0</v>
      </c>
      <c r="J5" s="15">
        <v>122132.0</v>
      </c>
    </row>
    <row r="6">
      <c r="A6" s="19" t="s">
        <v>6</v>
      </c>
      <c r="B6" s="5">
        <f t="shared" si="1"/>
        <v>42024</v>
      </c>
      <c r="C6" s="3">
        <v>51.46</v>
      </c>
      <c r="D6" s="3">
        <v>51.95</v>
      </c>
      <c r="E6" s="3">
        <v>50.29</v>
      </c>
      <c r="F6" s="3">
        <v>50.36</v>
      </c>
      <c r="G6" s="3">
        <v>-1.03</v>
      </c>
      <c r="H6" s="6">
        <v>-0.02</v>
      </c>
      <c r="I6" s="15">
        <v>53456.0</v>
      </c>
      <c r="J6" s="15">
        <v>124808.0</v>
      </c>
    </row>
    <row r="7">
      <c r="A7" s="19" t="s">
        <v>7</v>
      </c>
      <c r="B7" s="5">
        <f t="shared" si="1"/>
        <v>42025</v>
      </c>
      <c r="C7" s="3">
        <v>50.61</v>
      </c>
      <c r="D7" s="3">
        <v>51.82</v>
      </c>
      <c r="E7" s="3">
        <v>50.53</v>
      </c>
      <c r="F7" s="3">
        <v>51.29</v>
      </c>
      <c r="G7" s="3">
        <v>0.93</v>
      </c>
      <c r="H7" s="3">
        <v>0.018500000000000003</v>
      </c>
      <c r="I7" s="15">
        <v>59890.0</v>
      </c>
      <c r="J7" s="15">
        <v>128791.0</v>
      </c>
    </row>
    <row r="8">
      <c r="A8" s="19" t="s">
        <v>8</v>
      </c>
      <c r="B8" s="5">
        <f t="shared" si="1"/>
        <v>42026</v>
      </c>
      <c r="C8" s="3">
        <v>50.98</v>
      </c>
      <c r="D8" s="3">
        <v>52.71</v>
      </c>
      <c r="E8" s="3">
        <v>50.43</v>
      </c>
      <c r="F8" s="3">
        <v>50.85</v>
      </c>
      <c r="G8" s="3">
        <v>-0.44</v>
      </c>
      <c r="H8" s="6">
        <v>-0.0086</v>
      </c>
      <c r="I8" s="15">
        <v>57279.0</v>
      </c>
      <c r="J8" s="15">
        <v>135803.0</v>
      </c>
    </row>
    <row r="9">
      <c r="A9" s="19" t="s">
        <v>9</v>
      </c>
      <c r="B9" s="5">
        <f t="shared" si="1"/>
        <v>42027</v>
      </c>
      <c r="C9" s="3">
        <v>51.53</v>
      </c>
      <c r="D9" s="3">
        <v>52.12</v>
      </c>
      <c r="E9" s="3">
        <v>50.89</v>
      </c>
      <c r="F9" s="3">
        <v>51.13</v>
      </c>
      <c r="G9" s="3">
        <v>0.28</v>
      </c>
      <c r="H9" s="3">
        <v>0.0055000000000000005</v>
      </c>
      <c r="I9" s="15">
        <v>55293.0</v>
      </c>
      <c r="J9" s="15">
        <v>139952.0</v>
      </c>
    </row>
    <row r="10">
      <c r="A10" s="20">
        <v>42019.0</v>
      </c>
      <c r="B10" s="5">
        <f t="shared" si="1"/>
        <v>42030</v>
      </c>
      <c r="C10" s="3">
        <v>50.81</v>
      </c>
      <c r="D10" s="3">
        <v>51.66</v>
      </c>
      <c r="E10" s="3">
        <v>50.04</v>
      </c>
      <c r="F10" s="3">
        <v>50.63</v>
      </c>
      <c r="G10" s="3">
        <v>-0.5</v>
      </c>
      <c r="H10" s="6">
        <v>-0.0098</v>
      </c>
      <c r="I10" s="15">
        <v>40489.0</v>
      </c>
      <c r="J10" s="15">
        <v>145110.0</v>
      </c>
    </row>
    <row r="11">
      <c r="A11" s="19">
        <v>52.09</v>
      </c>
      <c r="B11" s="5">
        <f t="shared" si="1"/>
        <v>42031</v>
      </c>
      <c r="C11" s="3">
        <v>50.84</v>
      </c>
      <c r="D11" s="3">
        <v>52.31</v>
      </c>
      <c r="E11" s="3">
        <v>50.14</v>
      </c>
      <c r="F11" s="3">
        <v>51.93</v>
      </c>
      <c r="G11" s="3">
        <v>1.3</v>
      </c>
      <c r="H11" s="3">
        <v>0.025699999999999997</v>
      </c>
      <c r="I11" s="15">
        <v>48043.0</v>
      </c>
      <c r="J11" s="15">
        <v>147810.0</v>
      </c>
    </row>
    <row r="12">
      <c r="A12" s="19">
        <v>54.74</v>
      </c>
      <c r="B12" s="5">
        <f t="shared" si="1"/>
        <v>42032</v>
      </c>
      <c r="C12" s="3">
        <v>51.26</v>
      </c>
      <c r="D12" s="3">
        <v>51.86</v>
      </c>
      <c r="E12" s="3">
        <v>50.6</v>
      </c>
      <c r="F12" s="3">
        <v>50.78</v>
      </c>
      <c r="G12" s="3">
        <v>-1.15</v>
      </c>
      <c r="H12" s="6">
        <v>-0.0221</v>
      </c>
      <c r="I12" s="15">
        <v>68512.0</v>
      </c>
      <c r="J12" s="15">
        <v>154128.0</v>
      </c>
    </row>
    <row r="13">
      <c r="A13" s="19">
        <v>50.7</v>
      </c>
      <c r="B13" s="5">
        <f t="shared" si="1"/>
        <v>42033</v>
      </c>
      <c r="C13" s="3">
        <v>50.95</v>
      </c>
      <c r="D13" s="3">
        <v>51.4</v>
      </c>
      <c r="E13" s="3">
        <v>50.57</v>
      </c>
      <c r="F13" s="3">
        <v>51.28</v>
      </c>
      <c r="G13" s="3">
        <v>0.5</v>
      </c>
      <c r="H13" s="3">
        <v>0.0098</v>
      </c>
      <c r="I13" s="15">
        <v>56188.0</v>
      </c>
      <c r="J13" s="15">
        <v>161282.0</v>
      </c>
    </row>
    <row r="14">
      <c r="A14" s="19">
        <v>50.84</v>
      </c>
      <c r="B14" s="5">
        <f t="shared" si="1"/>
        <v>42034</v>
      </c>
      <c r="C14" s="3">
        <v>51.27</v>
      </c>
      <c r="D14" s="3">
        <v>55.09</v>
      </c>
      <c r="E14" s="3">
        <v>50.81</v>
      </c>
      <c r="F14" s="3">
        <v>55.0</v>
      </c>
      <c r="G14" s="3">
        <v>3.72</v>
      </c>
      <c r="H14" s="3">
        <v>0.0725</v>
      </c>
      <c r="I14" s="15">
        <v>94102.0</v>
      </c>
      <c r="J14" s="15">
        <v>169499.0</v>
      </c>
    </row>
    <row r="15">
      <c r="A15" s="21">
        <v>-1.51</v>
      </c>
      <c r="B15" s="5">
        <f t="shared" si="1"/>
        <v>42037</v>
      </c>
      <c r="C15" s="3">
        <v>54.47</v>
      </c>
      <c r="D15" s="3">
        <v>57.32</v>
      </c>
      <c r="E15" s="3">
        <v>53.4</v>
      </c>
      <c r="F15" s="3">
        <v>56.8</v>
      </c>
      <c r="G15" s="3">
        <v>1.8</v>
      </c>
      <c r="H15" s="3">
        <v>0.0327</v>
      </c>
      <c r="I15" s="15">
        <v>93999.0</v>
      </c>
      <c r="J15" s="15">
        <v>180215.0</v>
      </c>
    </row>
    <row r="16">
      <c r="A16" s="22">
        <v>-0.0288</v>
      </c>
      <c r="B16" s="5">
        <f t="shared" si="1"/>
        <v>42038</v>
      </c>
      <c r="C16" s="3">
        <v>56.96</v>
      </c>
      <c r="D16" s="3">
        <v>61.16</v>
      </c>
      <c r="E16" s="3">
        <v>56.9</v>
      </c>
      <c r="F16" s="3">
        <v>60.1</v>
      </c>
      <c r="G16" s="3">
        <v>3.3</v>
      </c>
      <c r="H16" s="3">
        <v>0.0581</v>
      </c>
      <c r="I16" s="15">
        <v>108372.0</v>
      </c>
      <c r="J16" s="15">
        <v>186323.0</v>
      </c>
    </row>
    <row r="17">
      <c r="A17" s="24">
        <v>69993.0</v>
      </c>
      <c r="B17" s="5">
        <f t="shared" si="1"/>
        <v>42039</v>
      </c>
      <c r="C17" s="3">
        <v>59.41</v>
      </c>
      <c r="D17" s="3">
        <v>60.17</v>
      </c>
      <c r="E17" s="3">
        <v>55.64</v>
      </c>
      <c r="F17" s="3">
        <v>56.22</v>
      </c>
      <c r="G17" s="3">
        <v>-3.88</v>
      </c>
      <c r="H17" s="6">
        <v>-0.0646</v>
      </c>
      <c r="I17" s="15">
        <v>83995.0</v>
      </c>
      <c r="J17" s="15">
        <v>201050.0</v>
      </c>
    </row>
    <row r="18">
      <c r="A18" s="24">
        <v>125174.0</v>
      </c>
      <c r="B18" s="5">
        <f t="shared" si="1"/>
        <v>42040</v>
      </c>
      <c r="C18" s="3">
        <v>56.82</v>
      </c>
      <c r="D18" s="3">
        <v>59.75</v>
      </c>
      <c r="E18" s="3">
        <v>55.13</v>
      </c>
      <c r="F18" s="3">
        <v>58.51</v>
      </c>
      <c r="G18" s="3">
        <v>2.29</v>
      </c>
      <c r="H18" s="3">
        <v>0.0407</v>
      </c>
      <c r="I18" s="15">
        <v>75767.0</v>
      </c>
      <c r="J18" s="15">
        <v>210262.0</v>
      </c>
    </row>
    <row r="19">
      <c r="A19" s="23">
        <v>42020.0</v>
      </c>
      <c r="B19" s="5">
        <f t="shared" si="1"/>
        <v>42041</v>
      </c>
      <c r="C19" s="3">
        <v>58.7</v>
      </c>
      <c r="D19" s="3">
        <v>60.88</v>
      </c>
      <c r="E19" s="3">
        <v>58.7</v>
      </c>
      <c r="F19" s="3">
        <v>59.67</v>
      </c>
      <c r="G19" s="3">
        <v>1.16</v>
      </c>
      <c r="H19" s="3">
        <v>0.019799999999999998</v>
      </c>
      <c r="I19" s="15">
        <v>70884.0</v>
      </c>
      <c r="J19" s="15">
        <v>222853.0</v>
      </c>
    </row>
    <row r="20">
      <c r="A20" s="21">
        <v>50.93</v>
      </c>
      <c r="B20" s="5">
        <f t="shared" si="1"/>
        <v>42044</v>
      </c>
      <c r="C20" s="3">
        <v>59.81</v>
      </c>
      <c r="D20" s="3">
        <v>61.68</v>
      </c>
      <c r="E20" s="3">
        <v>59.3</v>
      </c>
      <c r="F20" s="3">
        <v>60.46</v>
      </c>
      <c r="G20" s="3">
        <v>0.79</v>
      </c>
      <c r="H20" s="3">
        <v>0.0132</v>
      </c>
      <c r="I20" s="15">
        <v>80544.0</v>
      </c>
      <c r="J20" s="15">
        <v>235515.0</v>
      </c>
    </row>
    <row r="21">
      <c r="A21" s="21">
        <v>52.93</v>
      </c>
      <c r="B21" s="5">
        <f t="shared" si="1"/>
        <v>42045</v>
      </c>
      <c r="C21" s="3">
        <v>59.91</v>
      </c>
      <c r="D21" s="3">
        <v>60.71</v>
      </c>
      <c r="E21" s="3">
        <v>58.35</v>
      </c>
      <c r="F21" s="3">
        <v>58.64</v>
      </c>
      <c r="G21" s="3">
        <v>-1.82</v>
      </c>
      <c r="H21" s="6">
        <v>-0.0301</v>
      </c>
      <c r="I21" s="15">
        <v>80979.0</v>
      </c>
      <c r="J21" s="15">
        <v>241537.0</v>
      </c>
    </row>
    <row r="22">
      <c r="A22" s="21">
        <v>50.69</v>
      </c>
      <c r="B22" s="5">
        <f t="shared" si="1"/>
        <v>42046</v>
      </c>
      <c r="C22" s="3">
        <v>59.12</v>
      </c>
      <c r="D22" s="3">
        <v>59.24</v>
      </c>
      <c r="E22" s="3">
        <v>56.37</v>
      </c>
      <c r="F22" s="3">
        <v>57.1</v>
      </c>
      <c r="G22" s="3">
        <v>-1.54</v>
      </c>
      <c r="H22" s="6">
        <v>-0.0263</v>
      </c>
      <c r="I22" s="15">
        <v>91264.0</v>
      </c>
      <c r="J22" s="15">
        <v>252574.0</v>
      </c>
    </row>
    <row r="23">
      <c r="A23" s="21">
        <v>52.76</v>
      </c>
      <c r="B23" s="5">
        <f t="shared" si="1"/>
        <v>42047</v>
      </c>
      <c r="C23" s="3">
        <v>57.58</v>
      </c>
      <c r="D23" s="3">
        <v>60.87</v>
      </c>
      <c r="E23" s="3">
        <v>57.25</v>
      </c>
      <c r="F23" s="3">
        <v>60.29</v>
      </c>
      <c r="G23" s="3">
        <v>3.19</v>
      </c>
      <c r="H23" s="3">
        <v>0.0559</v>
      </c>
      <c r="I23" s="15">
        <v>158284.0</v>
      </c>
      <c r="J23" s="15">
        <v>273290.0</v>
      </c>
    </row>
    <row r="24">
      <c r="A24" s="25">
        <f>+1.92</f>
        <v>1.92</v>
      </c>
      <c r="B24" s="5">
        <f t="shared" si="1"/>
        <v>42048</v>
      </c>
      <c r="C24" s="3">
        <v>60.22</v>
      </c>
      <c r="D24" s="3">
        <v>62.57</v>
      </c>
      <c r="E24" s="3">
        <v>60.07</v>
      </c>
      <c r="F24" s="3">
        <v>62.33</v>
      </c>
      <c r="G24" s="3">
        <v>2.04</v>
      </c>
      <c r="H24" s="3">
        <v>0.0338</v>
      </c>
      <c r="I24" s="15">
        <v>180131.0</v>
      </c>
      <c r="J24" s="15">
        <v>281052.0</v>
      </c>
    </row>
    <row r="25">
      <c r="A25" s="25">
        <f>+3.78%</f>
        <v>0.0378</v>
      </c>
      <c r="B25" s="5">
        <f t="shared" si="1"/>
        <v>42051</v>
      </c>
      <c r="C25" s="3">
        <v>62.29</v>
      </c>
      <c r="D25" s="3">
        <v>63.29</v>
      </c>
      <c r="E25" s="3">
        <v>61.55</v>
      </c>
      <c r="F25" s="3">
        <v>62.09</v>
      </c>
      <c r="G25" s="3">
        <v>-0.24</v>
      </c>
      <c r="H25" s="6">
        <v>-0.0039</v>
      </c>
      <c r="I25" s="15">
        <v>120461.0</v>
      </c>
      <c r="J25" s="15">
        <v>295978.0</v>
      </c>
    </row>
    <row r="26">
      <c r="A26" s="26">
        <v>46300.0</v>
      </c>
      <c r="B26" s="5">
        <f t="shared" si="1"/>
        <v>42052</v>
      </c>
      <c r="C26" s="3">
        <v>62.24</v>
      </c>
      <c r="D26" s="3">
        <v>63.66</v>
      </c>
      <c r="E26" s="3">
        <v>61.03</v>
      </c>
      <c r="F26" s="3">
        <v>63.19</v>
      </c>
      <c r="G26" s="3">
        <v>1.1</v>
      </c>
      <c r="H26" s="3">
        <v>0.0177</v>
      </c>
      <c r="I26" s="15">
        <v>140830.0</v>
      </c>
      <c r="J26" s="15">
        <v>305265.0</v>
      </c>
    </row>
    <row r="27">
      <c r="A27" s="26">
        <v>122063.0</v>
      </c>
      <c r="B27" s="5">
        <f t="shared" si="1"/>
        <v>42053</v>
      </c>
      <c r="C27" s="3">
        <v>62.89</v>
      </c>
      <c r="D27" s="3">
        <v>63.05</v>
      </c>
      <c r="E27" s="3">
        <v>60.02</v>
      </c>
      <c r="F27" s="3">
        <v>61.27</v>
      </c>
      <c r="G27" s="3">
        <v>-1.92</v>
      </c>
      <c r="H27" s="6">
        <v>-0.0304</v>
      </c>
      <c r="I27" s="15">
        <v>95100.0</v>
      </c>
      <c r="J27" s="15">
        <v>308926.0</v>
      </c>
    </row>
    <row r="28">
      <c r="A28" s="27">
        <v>42023.0</v>
      </c>
      <c r="B28" s="5">
        <f t="shared" si="1"/>
        <v>42054</v>
      </c>
      <c r="C28" s="3">
        <v>60.31</v>
      </c>
      <c r="D28" s="3">
        <v>61.66</v>
      </c>
      <c r="E28" s="3">
        <v>58.62</v>
      </c>
      <c r="F28" s="3">
        <v>60.9</v>
      </c>
      <c r="G28" s="3">
        <v>-0.37</v>
      </c>
      <c r="H28" s="6">
        <v>-0.006</v>
      </c>
      <c r="I28" s="15">
        <v>142631.0</v>
      </c>
      <c r="J28" s="15">
        <v>317698.0</v>
      </c>
    </row>
    <row r="29">
      <c r="A29" s="28">
        <v>52.67</v>
      </c>
      <c r="B29" s="5">
        <f t="shared" si="1"/>
        <v>42055</v>
      </c>
      <c r="C29" s="3">
        <v>60.89</v>
      </c>
      <c r="D29" s="3">
        <v>61.72</v>
      </c>
      <c r="E29" s="3">
        <v>60.51</v>
      </c>
      <c r="F29" s="3">
        <v>60.77</v>
      </c>
      <c r="G29" s="3">
        <v>-0.13</v>
      </c>
      <c r="H29" s="6">
        <v>-0.0021</v>
      </c>
      <c r="I29" s="15">
        <v>125659.0</v>
      </c>
      <c r="J29" s="15">
        <v>315888.0</v>
      </c>
    </row>
    <row r="30">
      <c r="A30" s="28">
        <v>52.87</v>
      </c>
      <c r="B30" s="5">
        <f t="shared" si="1"/>
        <v>42058</v>
      </c>
      <c r="C30" s="3">
        <v>60.58</v>
      </c>
      <c r="D30" s="3">
        <v>61.36</v>
      </c>
      <c r="E30" s="3">
        <v>58.94</v>
      </c>
      <c r="F30" s="3">
        <v>59.65</v>
      </c>
      <c r="G30" s="3">
        <v>-1.12</v>
      </c>
      <c r="H30" s="6">
        <v>-0.0184</v>
      </c>
      <c r="I30" s="15">
        <v>145660.0</v>
      </c>
      <c r="J30" s="15">
        <v>312616.0</v>
      </c>
    </row>
    <row r="31">
      <c r="A31" s="28">
        <v>51.24</v>
      </c>
      <c r="B31" s="5">
        <f t="shared" si="1"/>
        <v>42059</v>
      </c>
      <c r="C31" s="3">
        <v>59.92</v>
      </c>
      <c r="D31" s="3">
        <v>60.94</v>
      </c>
      <c r="E31" s="3">
        <v>58.87</v>
      </c>
      <c r="F31" s="3">
        <v>59.44</v>
      </c>
      <c r="G31" s="3">
        <v>-0.21</v>
      </c>
      <c r="H31" s="6">
        <v>-0.0035</v>
      </c>
      <c r="I31" s="15">
        <v>135743.0</v>
      </c>
      <c r="J31" s="15">
        <v>308947.0</v>
      </c>
    </row>
    <row r="32">
      <c r="A32" s="28">
        <v>51.39</v>
      </c>
      <c r="B32" s="5">
        <f t="shared" si="1"/>
        <v>42060</v>
      </c>
      <c r="C32" s="3">
        <v>59.51</v>
      </c>
      <c r="D32" s="3">
        <v>62.92</v>
      </c>
      <c r="E32" s="3">
        <v>59.25</v>
      </c>
      <c r="F32" s="3">
        <v>62.35</v>
      </c>
      <c r="G32" s="3">
        <v>2.91</v>
      </c>
      <c r="H32" s="3">
        <v>0.049</v>
      </c>
      <c r="I32" s="15">
        <v>133814.0</v>
      </c>
      <c r="J32" s="15">
        <v>311956.0</v>
      </c>
    </row>
    <row r="33">
      <c r="A33" s="21">
        <v>-1.37</v>
      </c>
      <c r="B33" s="5">
        <f t="shared" si="1"/>
        <v>42061</v>
      </c>
      <c r="C33" s="3">
        <v>62.53</v>
      </c>
      <c r="D33" s="3">
        <v>63.25</v>
      </c>
      <c r="E33" s="3">
        <v>60.33</v>
      </c>
      <c r="F33" s="3">
        <v>60.71</v>
      </c>
      <c r="G33" s="3">
        <v>-1.64</v>
      </c>
      <c r="H33" s="6">
        <v>-0.0263</v>
      </c>
      <c r="I33" s="15">
        <v>135915.0</v>
      </c>
      <c r="J33" s="15">
        <v>311246.0</v>
      </c>
    </row>
    <row r="34">
      <c r="A34" s="22">
        <v>-0.026</v>
      </c>
      <c r="B34" s="5">
        <f t="shared" si="1"/>
        <v>42062</v>
      </c>
      <c r="C34" s="3">
        <v>61.33</v>
      </c>
      <c r="D34" s="3">
        <v>63.4</v>
      </c>
      <c r="E34" s="3">
        <v>61.24</v>
      </c>
      <c r="F34" s="3">
        <v>63.15</v>
      </c>
      <c r="G34" s="3">
        <v>2.44</v>
      </c>
      <c r="H34" s="3">
        <v>0.04019999999999999</v>
      </c>
      <c r="I34" s="15">
        <v>145228.0</v>
      </c>
      <c r="J34" s="15">
        <v>322136.0</v>
      </c>
    </row>
    <row r="35">
      <c r="A35" s="24">
        <v>23328.0</v>
      </c>
      <c r="B35" s="5">
        <f t="shared" si="1"/>
        <v>42065</v>
      </c>
      <c r="C35" s="3">
        <v>62.83</v>
      </c>
      <c r="D35" s="3">
        <v>62.96</v>
      </c>
      <c r="E35" s="3">
        <v>60.04</v>
      </c>
      <c r="F35" s="3">
        <v>60.19</v>
      </c>
      <c r="G35" s="3">
        <v>-2.96</v>
      </c>
      <c r="H35" s="6">
        <v>-0.0469</v>
      </c>
      <c r="I35" s="15">
        <v>173291.0</v>
      </c>
      <c r="J35" s="15">
        <v>321919.0</v>
      </c>
    </row>
    <row r="36">
      <c r="A36" s="24">
        <v>122132.0</v>
      </c>
      <c r="B36" s="5">
        <f t="shared" si="1"/>
        <v>42066</v>
      </c>
      <c r="C36" s="3">
        <v>60.64</v>
      </c>
      <c r="D36" s="3">
        <v>62.52</v>
      </c>
      <c r="E36" s="3">
        <v>60.47</v>
      </c>
      <c r="F36" s="3">
        <v>61.78</v>
      </c>
      <c r="G36" s="3">
        <v>1.59</v>
      </c>
      <c r="H36" s="3">
        <v>0.0264</v>
      </c>
      <c r="I36" s="15">
        <v>167299.0</v>
      </c>
      <c r="J36" s="15">
        <v>313523.0</v>
      </c>
    </row>
    <row r="37">
      <c r="A37" s="23">
        <v>42024.0</v>
      </c>
      <c r="B37" s="5">
        <f t="shared" si="1"/>
        <v>42067</v>
      </c>
      <c r="C37" s="3">
        <v>61.54</v>
      </c>
      <c r="D37" s="3">
        <v>61.69</v>
      </c>
      <c r="E37" s="3">
        <v>60.24</v>
      </c>
      <c r="F37" s="3">
        <v>61.21</v>
      </c>
      <c r="G37" s="3">
        <v>-0.57</v>
      </c>
      <c r="H37" s="6">
        <v>-0.0092</v>
      </c>
      <c r="I37" s="15">
        <v>162982.0</v>
      </c>
      <c r="J37" s="15">
        <v>333432.0</v>
      </c>
    </row>
    <row r="38">
      <c r="A38" s="21">
        <v>51.46</v>
      </c>
      <c r="B38" s="5">
        <f t="shared" si="1"/>
        <v>42068</v>
      </c>
      <c r="C38" s="3">
        <v>61.19</v>
      </c>
      <c r="D38" s="3">
        <v>62.1</v>
      </c>
      <c r="E38" s="3">
        <v>60.58</v>
      </c>
      <c r="F38" s="3">
        <v>60.96</v>
      </c>
      <c r="G38" s="3">
        <v>-0.25</v>
      </c>
      <c r="H38" s="6">
        <v>-0.0041</v>
      </c>
      <c r="I38" s="15">
        <v>177542.0</v>
      </c>
      <c r="J38" s="15">
        <v>345631.0</v>
      </c>
    </row>
    <row r="39">
      <c r="A39" s="21">
        <v>51.95</v>
      </c>
      <c r="B39" s="5">
        <f t="shared" si="1"/>
        <v>42069</v>
      </c>
      <c r="C39" s="3">
        <v>61.19</v>
      </c>
      <c r="D39" s="3">
        <v>61.75</v>
      </c>
      <c r="E39" s="3">
        <v>59.67</v>
      </c>
      <c r="F39" s="3">
        <v>60.18</v>
      </c>
      <c r="G39" s="3">
        <v>-0.78</v>
      </c>
      <c r="H39" s="6">
        <v>-0.0128</v>
      </c>
      <c r="I39" s="15">
        <v>160563.0</v>
      </c>
      <c r="J39" s="15">
        <v>352048.0</v>
      </c>
    </row>
    <row r="40">
      <c r="A40" s="21">
        <v>50.29</v>
      </c>
      <c r="B40" s="5">
        <f t="shared" si="1"/>
        <v>42072</v>
      </c>
      <c r="C40" s="3">
        <v>60.05</v>
      </c>
      <c r="D40" s="3">
        <v>60.5</v>
      </c>
      <c r="E40" s="3">
        <v>58.95</v>
      </c>
      <c r="F40" s="3">
        <v>59.08</v>
      </c>
      <c r="G40" s="3">
        <v>-1.1</v>
      </c>
      <c r="H40" s="6">
        <v>-0.0183</v>
      </c>
      <c r="I40" s="15">
        <v>194228.0</v>
      </c>
      <c r="J40" s="15">
        <v>360161.0</v>
      </c>
    </row>
    <row r="41">
      <c r="A41" s="21">
        <v>50.36</v>
      </c>
      <c r="B41" s="5">
        <f t="shared" si="1"/>
        <v>42073</v>
      </c>
      <c r="C41" s="3">
        <v>58.95</v>
      </c>
      <c r="D41" s="3">
        <v>59.26</v>
      </c>
      <c r="E41" s="3">
        <v>56.62</v>
      </c>
      <c r="F41" s="3">
        <v>56.87</v>
      </c>
      <c r="G41" s="3">
        <v>-2.21</v>
      </c>
      <c r="H41" s="6">
        <v>-0.0374</v>
      </c>
      <c r="I41" s="15">
        <v>197285.0</v>
      </c>
      <c r="J41" s="15">
        <v>352594.0</v>
      </c>
    </row>
    <row r="42">
      <c r="A42" s="21">
        <v>-1.03</v>
      </c>
      <c r="B42" s="5">
        <f t="shared" si="1"/>
        <v>42074</v>
      </c>
      <c r="C42" s="3">
        <v>56.93</v>
      </c>
      <c r="D42" s="3">
        <v>58.25</v>
      </c>
      <c r="E42" s="3">
        <v>56.35</v>
      </c>
      <c r="F42" s="3">
        <v>57.88</v>
      </c>
      <c r="G42" s="3">
        <v>1.01</v>
      </c>
      <c r="H42" s="3">
        <v>0.0178</v>
      </c>
      <c r="I42" s="15">
        <v>228623.0</v>
      </c>
      <c r="J42" s="15">
        <v>350269.0</v>
      </c>
    </row>
    <row r="43">
      <c r="A43" s="22">
        <v>-0.02</v>
      </c>
      <c r="B43" s="5">
        <f t="shared" si="1"/>
        <v>42075</v>
      </c>
      <c r="C43" s="3">
        <v>58.23</v>
      </c>
      <c r="D43" s="3">
        <v>59.15</v>
      </c>
      <c r="E43" s="3">
        <v>56.75</v>
      </c>
      <c r="F43" s="3">
        <v>57.28</v>
      </c>
      <c r="G43" s="3">
        <v>-0.6</v>
      </c>
      <c r="H43" s="6">
        <v>-0.0104</v>
      </c>
      <c r="I43" s="15">
        <v>270011.0</v>
      </c>
      <c r="J43" s="15">
        <v>356368.0</v>
      </c>
    </row>
    <row r="44">
      <c r="A44" s="24">
        <v>53456.0</v>
      </c>
      <c r="B44" s="5">
        <f t="shared" si="1"/>
        <v>42076</v>
      </c>
      <c r="C44" s="3">
        <v>57.25</v>
      </c>
      <c r="D44" s="3">
        <v>57.6</v>
      </c>
      <c r="E44" s="3">
        <v>54.75</v>
      </c>
      <c r="F44" s="3">
        <v>55.01</v>
      </c>
      <c r="G44" s="3">
        <v>-2.27</v>
      </c>
      <c r="H44" s="6">
        <v>-0.0396</v>
      </c>
      <c r="I44" s="15">
        <v>276362.0</v>
      </c>
      <c r="J44" s="15">
        <v>363984.0</v>
      </c>
    </row>
    <row r="45">
      <c r="A45" s="24">
        <v>124808.0</v>
      </c>
      <c r="B45" s="5">
        <f t="shared" si="1"/>
        <v>42079</v>
      </c>
      <c r="C45" s="3">
        <v>54.66</v>
      </c>
      <c r="D45" s="3">
        <v>55.01</v>
      </c>
      <c r="E45" s="3">
        <v>52.65</v>
      </c>
      <c r="F45" s="3">
        <v>53.94</v>
      </c>
      <c r="G45" s="3">
        <v>-1.07</v>
      </c>
      <c r="H45" s="6">
        <v>-0.0195</v>
      </c>
      <c r="I45" s="15">
        <v>283903.0</v>
      </c>
      <c r="J45" s="15">
        <v>364846.0</v>
      </c>
    </row>
    <row r="46">
      <c r="A46" s="23">
        <v>42025.0</v>
      </c>
      <c r="B46" s="5">
        <f t="shared" si="1"/>
        <v>42080</v>
      </c>
      <c r="C46" s="3">
        <v>54.1</v>
      </c>
      <c r="D46" s="3">
        <v>54.38</v>
      </c>
      <c r="E46" s="3">
        <v>52.57</v>
      </c>
      <c r="F46" s="3">
        <v>53.51</v>
      </c>
      <c r="G46" s="3">
        <v>-0.43</v>
      </c>
      <c r="H46" s="6">
        <v>-0.008</v>
      </c>
      <c r="I46" s="15">
        <v>240285.0</v>
      </c>
      <c r="J46" s="15">
        <v>363880.0</v>
      </c>
    </row>
    <row r="47">
      <c r="A47" s="21">
        <v>50.61</v>
      </c>
      <c r="B47" s="5">
        <f t="shared" si="1"/>
        <v>42081</v>
      </c>
      <c r="C47" s="3">
        <v>53.28</v>
      </c>
      <c r="D47" s="3">
        <v>56.84</v>
      </c>
      <c r="E47" s="3">
        <v>52.68</v>
      </c>
      <c r="F47" s="3">
        <v>55.91</v>
      </c>
      <c r="G47" s="3">
        <v>2.4</v>
      </c>
      <c r="H47" s="3">
        <v>0.0449</v>
      </c>
      <c r="I47" s="15">
        <v>262440.0</v>
      </c>
      <c r="J47" s="15">
        <v>362911.0</v>
      </c>
    </row>
    <row r="48">
      <c r="A48" s="21">
        <v>51.82</v>
      </c>
      <c r="B48" s="5">
        <f t="shared" si="1"/>
        <v>42082</v>
      </c>
      <c r="C48" s="3">
        <v>56.18</v>
      </c>
      <c r="D48" s="3">
        <v>56.2</v>
      </c>
      <c r="E48" s="3">
        <v>53.91</v>
      </c>
      <c r="F48" s="3">
        <v>54.43</v>
      </c>
      <c r="G48" s="3">
        <v>-1.48</v>
      </c>
      <c r="H48" s="6">
        <v>-0.0265</v>
      </c>
      <c r="I48" s="15">
        <v>209646.0</v>
      </c>
      <c r="J48" s="15">
        <v>356693.0</v>
      </c>
    </row>
    <row r="49">
      <c r="A49" s="21">
        <v>50.53</v>
      </c>
      <c r="B49" s="5">
        <f t="shared" si="1"/>
        <v>42083</v>
      </c>
      <c r="C49" s="3">
        <v>54.46</v>
      </c>
      <c r="D49" s="3">
        <v>55.67</v>
      </c>
      <c r="E49" s="3">
        <v>53.55</v>
      </c>
      <c r="F49" s="3">
        <v>55.32</v>
      </c>
      <c r="G49" s="3">
        <v>0.89</v>
      </c>
      <c r="H49" s="3">
        <v>0.016399999999999998</v>
      </c>
      <c r="I49" s="15">
        <v>186667.0</v>
      </c>
      <c r="J49" s="15">
        <v>344310.0</v>
      </c>
    </row>
    <row r="50">
      <c r="A50" s="21">
        <v>51.29</v>
      </c>
      <c r="B50" s="5">
        <f t="shared" si="1"/>
        <v>42086</v>
      </c>
      <c r="C50" s="3">
        <v>55.24</v>
      </c>
      <c r="D50" s="3">
        <v>56.19</v>
      </c>
      <c r="E50" s="3">
        <v>54.12</v>
      </c>
      <c r="F50" s="3">
        <v>55.92</v>
      </c>
      <c r="G50" s="3">
        <v>0.6</v>
      </c>
      <c r="H50" s="3">
        <v>0.0108</v>
      </c>
      <c r="I50" s="15">
        <v>191637.0</v>
      </c>
      <c r="J50" s="15">
        <v>342716.0</v>
      </c>
    </row>
    <row r="51">
      <c r="A51" s="25">
        <f>+0.93</f>
        <v>0.93</v>
      </c>
      <c r="B51" s="5">
        <f t="shared" si="1"/>
        <v>42087</v>
      </c>
      <c r="C51" s="3">
        <v>55.83</v>
      </c>
      <c r="D51" s="3">
        <v>56.79</v>
      </c>
      <c r="E51" s="3">
        <v>54.85</v>
      </c>
      <c r="F51" s="3">
        <v>55.11</v>
      </c>
      <c r="G51" s="3">
        <v>-0.81</v>
      </c>
      <c r="H51" s="6">
        <v>-0.0145</v>
      </c>
      <c r="I51" s="15">
        <v>197476.0</v>
      </c>
      <c r="J51" s="15">
        <v>336435.0</v>
      </c>
    </row>
    <row r="52">
      <c r="A52" s="25">
        <f>+1.85%</f>
        <v>0.0185</v>
      </c>
      <c r="B52" s="5">
        <f t="shared" si="1"/>
        <v>42088</v>
      </c>
      <c r="C52" s="3">
        <v>55.09</v>
      </c>
      <c r="D52" s="3">
        <v>57.17</v>
      </c>
      <c r="E52" s="3">
        <v>54.7</v>
      </c>
      <c r="F52" s="3">
        <v>56.48</v>
      </c>
      <c r="G52" s="3">
        <v>1.37</v>
      </c>
      <c r="H52" s="3">
        <v>0.024900000000000002</v>
      </c>
      <c r="I52" s="15">
        <v>256043.0</v>
      </c>
      <c r="J52" s="15">
        <v>341882.0</v>
      </c>
    </row>
    <row r="53">
      <c r="A53" s="26">
        <v>59890.0</v>
      </c>
      <c r="B53" s="5">
        <f t="shared" si="1"/>
        <v>42089</v>
      </c>
      <c r="C53" s="3">
        <v>56.35</v>
      </c>
      <c r="D53" s="3">
        <v>59.78</v>
      </c>
      <c r="E53" s="3">
        <v>56.3</v>
      </c>
      <c r="F53" s="3">
        <v>59.19</v>
      </c>
      <c r="G53" s="3">
        <v>2.71</v>
      </c>
      <c r="H53" s="3">
        <v>0.048</v>
      </c>
      <c r="I53" s="15">
        <v>334870.0</v>
      </c>
      <c r="J53" s="15">
        <v>339210.0</v>
      </c>
    </row>
    <row r="54">
      <c r="A54" s="26">
        <v>128791.0</v>
      </c>
      <c r="B54" s="5">
        <f t="shared" si="1"/>
        <v>42090</v>
      </c>
      <c r="C54" s="3">
        <v>58.97</v>
      </c>
      <c r="D54" s="3">
        <v>59.04</v>
      </c>
      <c r="E54" s="3">
        <v>55.95</v>
      </c>
      <c r="F54" s="3">
        <v>56.41</v>
      </c>
      <c r="G54" s="3">
        <v>-2.78</v>
      </c>
      <c r="H54" s="6">
        <v>-0.047</v>
      </c>
      <c r="I54" s="15">
        <v>223862.0</v>
      </c>
      <c r="J54" s="15">
        <v>327894.0</v>
      </c>
    </row>
    <row r="55">
      <c r="A55" s="27">
        <v>42026.0</v>
      </c>
      <c r="B55" s="5">
        <f t="shared" si="1"/>
        <v>42093</v>
      </c>
      <c r="C55" s="3">
        <v>55.96</v>
      </c>
      <c r="D55" s="3">
        <v>56.65</v>
      </c>
      <c r="E55" s="3">
        <v>55.2</v>
      </c>
      <c r="F55" s="3">
        <v>56.29</v>
      </c>
      <c r="G55" s="3">
        <v>-0.12</v>
      </c>
      <c r="H55" s="6">
        <v>-0.0021</v>
      </c>
      <c r="I55" s="15">
        <v>220109.0</v>
      </c>
      <c r="J55" s="15">
        <v>319772.0</v>
      </c>
    </row>
    <row r="56">
      <c r="A56" s="28">
        <v>50.98</v>
      </c>
      <c r="B56" s="5">
        <f t="shared" si="1"/>
        <v>42094</v>
      </c>
      <c r="C56" s="3">
        <v>56.31</v>
      </c>
      <c r="D56" s="3">
        <v>56.33</v>
      </c>
      <c r="E56" s="3">
        <v>54.72</v>
      </c>
      <c r="F56" s="3">
        <v>55.11</v>
      </c>
      <c r="G56" s="3">
        <v>-1.18</v>
      </c>
      <c r="H56" s="6">
        <v>-0.021</v>
      </c>
      <c r="I56" s="15">
        <v>238494.0</v>
      </c>
      <c r="J56" s="15">
        <v>308798.0</v>
      </c>
    </row>
    <row r="57">
      <c r="A57" s="28">
        <v>52.71</v>
      </c>
      <c r="B57" s="5">
        <f t="shared" si="1"/>
        <v>42095</v>
      </c>
      <c r="C57" s="3">
        <v>55.18</v>
      </c>
      <c r="D57" s="3">
        <v>57.69</v>
      </c>
      <c r="E57" s="3">
        <v>54.7</v>
      </c>
      <c r="F57" s="3">
        <v>57.1</v>
      </c>
      <c r="G57" s="3">
        <v>1.99</v>
      </c>
      <c r="H57" s="3">
        <v>0.0361</v>
      </c>
      <c r="I57" s="15">
        <v>256904.0</v>
      </c>
      <c r="J57" s="15">
        <v>287844.0</v>
      </c>
    </row>
    <row r="58">
      <c r="A58" s="28">
        <v>50.43</v>
      </c>
      <c r="B58" s="5">
        <f t="shared" si="1"/>
        <v>42096</v>
      </c>
      <c r="C58" s="3">
        <v>56.72</v>
      </c>
      <c r="D58" s="3">
        <v>57.28</v>
      </c>
      <c r="E58" s="3">
        <v>54.0</v>
      </c>
      <c r="F58" s="3">
        <v>54.95</v>
      </c>
      <c r="G58" s="3">
        <v>-2.15</v>
      </c>
      <c r="H58" s="6">
        <v>-0.0377</v>
      </c>
      <c r="I58" s="15">
        <v>288965.0</v>
      </c>
      <c r="J58" s="15">
        <v>271527.0</v>
      </c>
    </row>
    <row r="59">
      <c r="A59" s="28">
        <v>50.85</v>
      </c>
      <c r="B59" s="5">
        <f t="shared" si="1"/>
        <v>42100</v>
      </c>
      <c r="C59" s="3">
        <v>55.18</v>
      </c>
      <c r="D59" s="3">
        <v>58.24</v>
      </c>
      <c r="E59" s="3">
        <v>55.08</v>
      </c>
      <c r="F59" s="3">
        <v>58.12</v>
      </c>
      <c r="G59" s="3">
        <v>3.17</v>
      </c>
      <c r="H59" s="3">
        <v>0.057699999999999994</v>
      </c>
      <c r="I59" s="15">
        <v>126804.0</v>
      </c>
      <c r="J59" s="15">
        <v>251062.0</v>
      </c>
    </row>
    <row r="60">
      <c r="A60" s="21">
        <v>-0.44</v>
      </c>
      <c r="B60" s="5">
        <f t="shared" si="1"/>
        <v>42101</v>
      </c>
      <c r="C60" s="3">
        <v>57.8</v>
      </c>
      <c r="D60" s="3">
        <v>59.27</v>
      </c>
      <c r="E60" s="3">
        <v>57.02</v>
      </c>
      <c r="F60" s="3">
        <v>59.1</v>
      </c>
      <c r="G60" s="3">
        <v>0.98</v>
      </c>
      <c r="H60" s="3">
        <v>0.0169</v>
      </c>
      <c r="I60" s="15">
        <v>236714.0</v>
      </c>
      <c r="J60" s="15">
        <v>222231.0</v>
      </c>
    </row>
    <row r="61">
      <c r="A61" s="22">
        <v>-0.0086</v>
      </c>
      <c r="B61" s="5">
        <f t="shared" si="1"/>
        <v>42102</v>
      </c>
      <c r="C61" s="3">
        <v>58.3</v>
      </c>
      <c r="D61" s="3">
        <v>58.72</v>
      </c>
      <c r="E61" s="3">
        <v>55.45</v>
      </c>
      <c r="F61" s="3">
        <v>55.55</v>
      </c>
      <c r="G61" s="3">
        <v>-3.55</v>
      </c>
      <c r="H61" s="6">
        <v>-0.0601</v>
      </c>
      <c r="I61" s="15">
        <v>250564.0</v>
      </c>
      <c r="J61" s="15">
        <v>185772.0</v>
      </c>
    </row>
    <row r="62">
      <c r="A62" s="24">
        <v>57279.0</v>
      </c>
      <c r="B62" s="5">
        <f t="shared" si="1"/>
        <v>42103</v>
      </c>
      <c r="C62" s="3">
        <v>56.1</v>
      </c>
      <c r="D62" s="3">
        <v>58.02</v>
      </c>
      <c r="E62" s="3">
        <v>55.97</v>
      </c>
      <c r="F62" s="3">
        <v>56.57</v>
      </c>
      <c r="G62" s="3">
        <v>1.02</v>
      </c>
      <c r="H62" s="3">
        <v>0.0184</v>
      </c>
      <c r="I62" s="15">
        <v>174812.0</v>
      </c>
      <c r="J62" s="15">
        <v>165590.0</v>
      </c>
    </row>
    <row r="63">
      <c r="A63" s="24">
        <v>135803.0</v>
      </c>
      <c r="B63" s="5">
        <f t="shared" si="1"/>
        <v>42104</v>
      </c>
      <c r="C63" s="3">
        <v>56.84</v>
      </c>
      <c r="D63" s="3">
        <v>58.12</v>
      </c>
      <c r="E63" s="3">
        <v>56.25</v>
      </c>
      <c r="F63" s="3">
        <v>57.87</v>
      </c>
      <c r="G63" s="3">
        <v>1.3</v>
      </c>
      <c r="H63" s="3">
        <v>0.023</v>
      </c>
      <c r="I63" s="15">
        <v>137659.0</v>
      </c>
      <c r="J63" s="15">
        <v>134621.0</v>
      </c>
    </row>
    <row r="64">
      <c r="A64" s="23">
        <v>42027.0</v>
      </c>
      <c r="B64" s="5">
        <f t="shared" si="1"/>
        <v>42107</v>
      </c>
      <c r="C64" s="3">
        <v>58.02</v>
      </c>
      <c r="D64" s="3">
        <v>59.54</v>
      </c>
      <c r="E64" s="3">
        <v>57.46</v>
      </c>
      <c r="F64" s="3">
        <v>57.93</v>
      </c>
      <c r="G64" s="3">
        <v>0.06</v>
      </c>
      <c r="H64" s="3">
        <v>0.001</v>
      </c>
      <c r="I64" s="15">
        <v>119317.0</v>
      </c>
      <c r="J64" s="15">
        <v>105659.0</v>
      </c>
    </row>
    <row r="65">
      <c r="A65" s="21">
        <v>51.53</v>
      </c>
      <c r="B65" s="5">
        <f t="shared" si="1"/>
        <v>42108</v>
      </c>
      <c r="C65" s="3">
        <v>58.17</v>
      </c>
      <c r="D65" s="3">
        <v>59.24</v>
      </c>
      <c r="E65" s="3">
        <v>57.76</v>
      </c>
      <c r="F65" s="3">
        <v>58.43</v>
      </c>
      <c r="G65" s="3">
        <v>0.5</v>
      </c>
      <c r="H65" s="3">
        <v>0.0086</v>
      </c>
      <c r="I65" s="15">
        <v>106803.0</v>
      </c>
      <c r="J65" s="15">
        <v>57418.0</v>
      </c>
    </row>
    <row r="66">
      <c r="A66" s="21">
        <v>52.12</v>
      </c>
      <c r="B66" s="5">
        <f t="shared" si="1"/>
        <v>42109</v>
      </c>
      <c r="C66" s="3">
        <v>58.74</v>
      </c>
      <c r="D66" s="3">
        <v>60.45</v>
      </c>
      <c r="E66" s="3">
        <v>58.74</v>
      </c>
      <c r="F66" s="3">
        <v>60.32</v>
      </c>
      <c r="G66" s="3">
        <v>1.89</v>
      </c>
      <c r="H66" s="3">
        <v>0.0323</v>
      </c>
      <c r="I66" s="15">
        <v>21182.0</v>
      </c>
      <c r="J66" s="3"/>
    </row>
    <row r="67">
      <c r="A67" s="21">
        <v>50.89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51.13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+0.28</f>
        <v>0.28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+0.55%</f>
        <v>0.0055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55293.0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139952.0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42030.0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50.81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51.66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50.04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50.63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-0.0098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40489.0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145110.0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42031.0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50.84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52.31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50.14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51.93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+1.3</f>
        <v>1.3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+2.57%</f>
        <v>0.0257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48043.0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147810.0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42032.0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51.26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51.86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50.6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50.78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-1.15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-0.0221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68512.0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154128.0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42033.0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50.95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51.4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50.57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51.28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+0.5</f>
        <v>0.5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+0.98%</f>
        <v>0.0098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56188.0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161282.0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42034.0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51.27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55.09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50.81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55.0</v>
      </c>
      <c r="B113" s="3" t="str">
        <f t="shared" si="1"/>
        <v/>
      </c>
    </row>
    <row r="114">
      <c r="A114" s="25">
        <f>+3.72</f>
        <v>3.72</v>
      </c>
      <c r="B114" s="3" t="str">
        <f t="shared" si="1"/>
        <v>#REF!</v>
      </c>
    </row>
    <row r="115">
      <c r="A115" s="25">
        <f>+7.25%</f>
        <v>0.0725</v>
      </c>
      <c r="B115" s="3" t="str">
        <f t="shared" si="1"/>
        <v>#REF!</v>
      </c>
    </row>
    <row r="116">
      <c r="A116" s="26">
        <v>94102.0</v>
      </c>
      <c r="B116" s="3" t="str">
        <f t="shared" si="1"/>
        <v>#REF!</v>
      </c>
    </row>
    <row r="117">
      <c r="A117" s="26">
        <v>169499.0</v>
      </c>
      <c r="B117" s="3" t="str">
        <f t="shared" si="1"/>
        <v>#REF!</v>
      </c>
    </row>
    <row r="118">
      <c r="A118" s="27">
        <v>42037.0</v>
      </c>
      <c r="B118" s="3" t="str">
        <f t="shared" si="1"/>
        <v>#REF!</v>
      </c>
    </row>
    <row r="119">
      <c r="A119" s="28">
        <v>54.47</v>
      </c>
      <c r="B119" s="3" t="str">
        <f t="shared" si="1"/>
        <v>#REF!</v>
      </c>
    </row>
    <row r="120">
      <c r="A120" s="28">
        <v>57.32</v>
      </c>
      <c r="B120" s="3" t="str">
        <f t="shared" si="1"/>
        <v>#REF!</v>
      </c>
    </row>
    <row r="121">
      <c r="A121" s="28">
        <v>53.4</v>
      </c>
      <c r="B121" s="3" t="str">
        <f t="shared" si="1"/>
        <v>#REF!</v>
      </c>
    </row>
    <row r="122">
      <c r="A122" s="28">
        <v>56.8</v>
      </c>
      <c r="B122" s="3" t="str">
        <f t="shared" si="1"/>
        <v>#REF!</v>
      </c>
    </row>
    <row r="123">
      <c r="A123" s="25">
        <f>+1.8</f>
        <v>1.8</v>
      </c>
      <c r="B123" s="3" t="str">
        <f t="shared" si="1"/>
        <v>#REF!</v>
      </c>
    </row>
    <row r="124">
      <c r="A124" s="25">
        <f>+3.27%</f>
        <v>0.0327</v>
      </c>
      <c r="B124" s="3" t="str">
        <f t="shared" si="1"/>
        <v>#REF!</v>
      </c>
    </row>
    <row r="125">
      <c r="A125" s="26">
        <v>93999.0</v>
      </c>
      <c r="B125" s="3" t="str">
        <f t="shared" si="1"/>
        <v>#REF!</v>
      </c>
    </row>
    <row r="126">
      <c r="A126" s="26">
        <v>180215.0</v>
      </c>
      <c r="B126" s="3" t="str">
        <f t="shared" si="1"/>
        <v>#REF!</v>
      </c>
    </row>
    <row r="127">
      <c r="A127" s="27">
        <v>42038.0</v>
      </c>
      <c r="B127" s="3" t="str">
        <f t="shared" si="1"/>
        <v>#REF!</v>
      </c>
    </row>
    <row r="128">
      <c r="A128" s="28">
        <v>56.96</v>
      </c>
      <c r="B128" s="3" t="str">
        <f t="shared" si="1"/>
        <v>#REF!</v>
      </c>
    </row>
    <row r="129">
      <c r="A129" s="28">
        <v>61.16</v>
      </c>
      <c r="B129" s="3" t="str">
        <f t="shared" si="1"/>
        <v>#REF!</v>
      </c>
    </row>
    <row r="130">
      <c r="A130" s="28">
        <v>56.9</v>
      </c>
      <c r="B130" s="3" t="str">
        <f t="shared" si="1"/>
        <v>#REF!</v>
      </c>
    </row>
    <row r="131">
      <c r="A131" s="28">
        <v>60.1</v>
      </c>
      <c r="B131" s="3" t="str">
        <f t="shared" si="1"/>
        <v>#REF!</v>
      </c>
    </row>
    <row r="132">
      <c r="A132" s="25">
        <f>+3.3</f>
        <v>3.3</v>
      </c>
      <c r="B132" s="3" t="str">
        <f t="shared" si="1"/>
        <v>#REF!</v>
      </c>
    </row>
    <row r="133">
      <c r="A133" s="25">
        <f>+5.81%</f>
        <v>0.0581</v>
      </c>
      <c r="B133" s="3" t="str">
        <f t="shared" si="1"/>
        <v>#REF!</v>
      </c>
    </row>
    <row r="134">
      <c r="A134" s="26">
        <v>108372.0</v>
      </c>
      <c r="B134" s="3" t="str">
        <f t="shared" si="1"/>
        <v>#REF!</v>
      </c>
    </row>
    <row r="135">
      <c r="A135" s="26">
        <v>186323.0</v>
      </c>
      <c r="B135" s="3" t="str">
        <f t="shared" si="1"/>
        <v>#REF!</v>
      </c>
    </row>
    <row r="136">
      <c r="A136" s="27">
        <v>42039.0</v>
      </c>
      <c r="B136" s="3" t="str">
        <f t="shared" si="1"/>
        <v>#REF!</v>
      </c>
    </row>
    <row r="137">
      <c r="A137" s="28">
        <v>59.41</v>
      </c>
      <c r="B137" s="3" t="str">
        <f t="shared" si="1"/>
        <v>#REF!</v>
      </c>
    </row>
    <row r="138">
      <c r="A138" s="28">
        <v>60.17</v>
      </c>
      <c r="B138" s="3" t="str">
        <f t="shared" si="1"/>
        <v>#REF!</v>
      </c>
    </row>
    <row r="139">
      <c r="A139" s="28">
        <v>55.64</v>
      </c>
      <c r="B139" s="3" t="str">
        <f t="shared" si="1"/>
        <v>#REF!</v>
      </c>
    </row>
    <row r="140">
      <c r="A140" s="28">
        <v>56.22</v>
      </c>
      <c r="B140" s="3" t="str">
        <f t="shared" si="1"/>
        <v>#REF!</v>
      </c>
    </row>
    <row r="141">
      <c r="A141" s="21">
        <v>-3.88</v>
      </c>
      <c r="B141" s="3" t="str">
        <f t="shared" si="1"/>
        <v>#REF!</v>
      </c>
    </row>
    <row r="142">
      <c r="A142" s="22">
        <v>-0.0646</v>
      </c>
      <c r="B142" s="3" t="str">
        <f t="shared" si="1"/>
        <v>#REF!</v>
      </c>
    </row>
    <row r="143">
      <c r="A143" s="24">
        <v>83995.0</v>
      </c>
      <c r="B143" s="3" t="str">
        <f t="shared" si="1"/>
        <v>#REF!</v>
      </c>
    </row>
    <row r="144">
      <c r="A144" s="24">
        <v>201050.0</v>
      </c>
      <c r="B144" s="3" t="str">
        <f t="shared" si="1"/>
        <v>#REF!</v>
      </c>
    </row>
    <row r="145">
      <c r="A145" s="23">
        <v>42040.0</v>
      </c>
      <c r="B145" s="3" t="str">
        <f t="shared" si="1"/>
        <v>#REF!</v>
      </c>
    </row>
    <row r="146">
      <c r="A146" s="21">
        <v>56.82</v>
      </c>
      <c r="B146" s="3" t="str">
        <f t="shared" si="1"/>
        <v>#REF!</v>
      </c>
    </row>
    <row r="147">
      <c r="A147" s="21">
        <v>59.75</v>
      </c>
      <c r="B147" s="3" t="str">
        <f t="shared" si="1"/>
        <v>#REF!</v>
      </c>
    </row>
    <row r="148">
      <c r="A148" s="21">
        <v>55.13</v>
      </c>
      <c r="B148" s="3" t="str">
        <f t="shared" si="1"/>
        <v>#REF!</v>
      </c>
    </row>
    <row r="149">
      <c r="A149" s="21">
        <v>58.51</v>
      </c>
      <c r="B149" s="3" t="str">
        <f t="shared" si="1"/>
        <v>#REF!</v>
      </c>
    </row>
    <row r="150">
      <c r="A150" s="25">
        <f>+2.29</f>
        <v>2.29</v>
      </c>
      <c r="B150" s="3" t="str">
        <f t="shared" si="1"/>
        <v>#REF!</v>
      </c>
    </row>
    <row r="151">
      <c r="A151" s="25">
        <f>+4.07%</f>
        <v>0.0407</v>
      </c>
      <c r="B151" s="3" t="str">
        <f t="shared" si="1"/>
        <v>#REF!</v>
      </c>
    </row>
    <row r="152">
      <c r="A152" s="26">
        <v>75767.0</v>
      </c>
      <c r="B152" s="3" t="str">
        <f t="shared" si="1"/>
        <v>#REF!</v>
      </c>
    </row>
    <row r="153">
      <c r="A153" s="26">
        <v>210262.0</v>
      </c>
      <c r="B153" s="3" t="str">
        <f t="shared" si="1"/>
        <v>#REF!</v>
      </c>
    </row>
    <row r="154">
      <c r="A154" s="27">
        <v>42041.0</v>
      </c>
      <c r="B154" s="3" t="str">
        <f t="shared" si="1"/>
        <v>#REF!</v>
      </c>
    </row>
    <row r="155">
      <c r="A155" s="28">
        <v>58.7</v>
      </c>
      <c r="B155" s="3" t="str">
        <f t="shared" si="1"/>
        <v>#REF!</v>
      </c>
    </row>
    <row r="156">
      <c r="A156" s="28">
        <v>60.88</v>
      </c>
      <c r="B156" s="3" t="str">
        <f t="shared" si="1"/>
        <v>#REF!</v>
      </c>
    </row>
    <row r="157">
      <c r="A157" s="28">
        <v>58.7</v>
      </c>
      <c r="B157" s="3" t="str">
        <f t="shared" si="1"/>
        <v>#REF!</v>
      </c>
    </row>
    <row r="158">
      <c r="A158" s="28">
        <v>59.67</v>
      </c>
      <c r="B158" s="3" t="str">
        <f t="shared" si="1"/>
        <v>#REF!</v>
      </c>
    </row>
    <row r="159">
      <c r="A159" s="25">
        <f>+1.16</f>
        <v>1.16</v>
      </c>
      <c r="B159" s="3" t="str">
        <f t="shared" si="1"/>
        <v>#REF!</v>
      </c>
    </row>
    <row r="160">
      <c r="A160" s="25">
        <f>+1.98%</f>
        <v>0.0198</v>
      </c>
      <c r="B160" s="3" t="str">
        <f t="shared" si="1"/>
        <v>#REF!</v>
      </c>
    </row>
    <row r="161">
      <c r="A161" s="26">
        <v>70884.0</v>
      </c>
      <c r="B161" s="3" t="str">
        <f t="shared" si="1"/>
        <v>#REF!</v>
      </c>
    </row>
    <row r="162">
      <c r="A162" s="26">
        <v>222853.0</v>
      </c>
      <c r="B162" s="3" t="str">
        <f t="shared" si="1"/>
        <v>#REF!</v>
      </c>
    </row>
    <row r="163">
      <c r="A163" s="27">
        <v>42044.0</v>
      </c>
      <c r="B163" s="3" t="str">
        <f t="shared" si="1"/>
        <v>#REF!</v>
      </c>
    </row>
    <row r="164">
      <c r="A164" s="28">
        <v>59.81</v>
      </c>
      <c r="B164" s="3" t="str">
        <f t="shared" si="1"/>
        <v>#REF!</v>
      </c>
    </row>
    <row r="165">
      <c r="A165" s="28">
        <v>61.68</v>
      </c>
      <c r="B165" s="3" t="str">
        <f t="shared" si="1"/>
        <v>#REF!</v>
      </c>
    </row>
    <row r="166">
      <c r="A166" s="28">
        <v>59.3</v>
      </c>
      <c r="B166" s="3" t="str">
        <f t="shared" si="1"/>
        <v>#REF!</v>
      </c>
    </row>
    <row r="167">
      <c r="A167" s="28">
        <v>60.46</v>
      </c>
      <c r="B167" s="3" t="str">
        <f t="shared" si="1"/>
        <v>#REF!</v>
      </c>
    </row>
    <row r="168">
      <c r="A168" s="25">
        <f>+0.79</f>
        <v>0.79</v>
      </c>
      <c r="B168" s="3" t="str">
        <f t="shared" si="1"/>
        <v>#REF!</v>
      </c>
    </row>
    <row r="169">
      <c r="A169" s="25">
        <f>+1.32%</f>
        <v>0.0132</v>
      </c>
      <c r="B169" s="3" t="str">
        <f t="shared" si="1"/>
        <v>#REF!</v>
      </c>
    </row>
    <row r="170">
      <c r="A170" s="26">
        <v>80544.0</v>
      </c>
      <c r="B170" s="3" t="str">
        <f t="shared" si="1"/>
        <v>#REF!</v>
      </c>
    </row>
    <row r="171">
      <c r="A171" s="26">
        <v>235515.0</v>
      </c>
      <c r="B171" s="3" t="str">
        <f t="shared" si="1"/>
        <v>#REF!</v>
      </c>
    </row>
    <row r="172">
      <c r="A172" s="27">
        <v>42045.0</v>
      </c>
      <c r="B172" s="3" t="str">
        <f t="shared" si="1"/>
        <v>#REF!</v>
      </c>
    </row>
    <row r="173">
      <c r="A173" s="28">
        <v>59.91</v>
      </c>
      <c r="B173" s="3" t="str">
        <f t="shared" si="1"/>
        <v>#REF!</v>
      </c>
    </row>
    <row r="174">
      <c r="A174" s="28">
        <v>60.71</v>
      </c>
      <c r="B174" s="3" t="str">
        <f t="shared" si="1"/>
        <v>#REF!</v>
      </c>
    </row>
    <row r="175">
      <c r="A175" s="28">
        <v>58.35</v>
      </c>
      <c r="B175" s="3" t="str">
        <f t="shared" si="1"/>
        <v>#REF!</v>
      </c>
    </row>
    <row r="176">
      <c r="A176" s="28">
        <v>58.64</v>
      </c>
      <c r="B176" s="3" t="str">
        <f t="shared" si="1"/>
        <v>#REF!</v>
      </c>
    </row>
    <row r="177">
      <c r="A177" s="21">
        <v>-1.82</v>
      </c>
      <c r="B177" s="3" t="str">
        <f t="shared" si="1"/>
        <v>#REF!</v>
      </c>
    </row>
    <row r="178">
      <c r="A178" s="22">
        <v>-0.0301</v>
      </c>
      <c r="B178" s="3" t="str">
        <f t="shared" si="1"/>
        <v>#REF!</v>
      </c>
    </row>
    <row r="179">
      <c r="A179" s="24">
        <v>80979.0</v>
      </c>
      <c r="B179" s="3" t="str">
        <f t="shared" si="1"/>
        <v>#REF!</v>
      </c>
    </row>
    <row r="180">
      <c r="A180" s="24">
        <v>241537.0</v>
      </c>
      <c r="B180" s="3" t="str">
        <f t="shared" si="1"/>
        <v>#REF!</v>
      </c>
    </row>
    <row r="181">
      <c r="A181" s="23">
        <v>42046.0</v>
      </c>
      <c r="B181" s="3" t="str">
        <f t="shared" si="1"/>
        <v>#REF!</v>
      </c>
    </row>
    <row r="182">
      <c r="A182" s="21">
        <v>59.12</v>
      </c>
      <c r="B182" s="3" t="str">
        <f t="shared" si="1"/>
        <v>#REF!</v>
      </c>
    </row>
    <row r="183">
      <c r="A183" s="21">
        <v>59.24</v>
      </c>
      <c r="B183" s="3" t="str">
        <f t="shared" si="1"/>
        <v>#REF!</v>
      </c>
    </row>
    <row r="184">
      <c r="A184" s="21">
        <v>56.37</v>
      </c>
      <c r="B184" s="3" t="str">
        <f t="shared" si="1"/>
        <v>#REF!</v>
      </c>
    </row>
    <row r="185">
      <c r="A185" s="21">
        <v>57.1</v>
      </c>
      <c r="B185" s="3" t="str">
        <f t="shared" si="1"/>
        <v>#REF!</v>
      </c>
    </row>
    <row r="186">
      <c r="A186" s="21">
        <v>-1.54</v>
      </c>
      <c r="B186" s="3" t="str">
        <f t="shared" si="1"/>
        <v>#REF!</v>
      </c>
    </row>
    <row r="187">
      <c r="A187" s="22">
        <v>-0.0263</v>
      </c>
      <c r="B187" s="3" t="str">
        <f t="shared" si="1"/>
        <v>#REF!</v>
      </c>
    </row>
    <row r="188">
      <c r="A188" s="24">
        <v>91264.0</v>
      </c>
      <c r="B188" s="3" t="str">
        <f t="shared" si="1"/>
        <v>#REF!</v>
      </c>
    </row>
    <row r="189">
      <c r="A189" s="24">
        <v>252574.0</v>
      </c>
      <c r="B189" s="3" t="str">
        <f t="shared" si="1"/>
        <v>#REF!</v>
      </c>
    </row>
    <row r="190">
      <c r="A190" s="23">
        <v>42047.0</v>
      </c>
      <c r="B190" s="3" t="str">
        <f t="shared" si="1"/>
        <v>#REF!</v>
      </c>
    </row>
    <row r="191">
      <c r="A191" s="21">
        <v>57.58</v>
      </c>
      <c r="B191" s="3" t="str">
        <f t="shared" si="1"/>
        <v>#REF!</v>
      </c>
    </row>
    <row r="192">
      <c r="A192" s="21">
        <v>60.87</v>
      </c>
      <c r="B192" s="3" t="str">
        <f t="shared" si="1"/>
        <v>#REF!</v>
      </c>
    </row>
    <row r="193">
      <c r="A193" s="21">
        <v>57.25</v>
      </c>
      <c r="B193" s="3" t="str">
        <f t="shared" si="1"/>
        <v>#REF!</v>
      </c>
    </row>
    <row r="194">
      <c r="A194" s="21">
        <v>60.29</v>
      </c>
      <c r="B194" s="3" t="str">
        <f t="shared" si="1"/>
        <v>#REF!</v>
      </c>
    </row>
    <row r="195">
      <c r="A195" s="25">
        <f>+3.19</f>
        <v>3.19</v>
      </c>
      <c r="B195" s="3" t="str">
        <f t="shared" si="1"/>
        <v>#REF!</v>
      </c>
    </row>
    <row r="196">
      <c r="A196" s="25">
        <f>+5.59%</f>
        <v>0.0559</v>
      </c>
      <c r="B196" s="3" t="str">
        <f t="shared" si="1"/>
        <v>#REF!</v>
      </c>
    </row>
    <row r="197">
      <c r="A197" s="26">
        <v>158284.0</v>
      </c>
      <c r="B197" s="3" t="str">
        <f t="shared" si="1"/>
        <v>#REF!</v>
      </c>
    </row>
    <row r="198">
      <c r="A198" s="26">
        <v>273290.0</v>
      </c>
      <c r="B198" s="3" t="str">
        <f t="shared" si="1"/>
        <v>#REF!</v>
      </c>
    </row>
    <row r="199">
      <c r="A199" s="27">
        <v>42048.0</v>
      </c>
      <c r="B199" s="3" t="str">
        <f t="shared" si="1"/>
        <v>#REF!</v>
      </c>
    </row>
    <row r="200">
      <c r="A200" s="28">
        <v>60.22</v>
      </c>
      <c r="B200" s="3" t="str">
        <f t="shared" si="1"/>
        <v>#REF!</v>
      </c>
    </row>
    <row r="201">
      <c r="A201" s="28">
        <v>62.57</v>
      </c>
      <c r="B201" s="3" t="str">
        <f t="shared" si="1"/>
        <v>#REF!</v>
      </c>
    </row>
    <row r="202">
      <c r="A202" s="28">
        <v>60.07</v>
      </c>
      <c r="B202" s="3" t="str">
        <f t="shared" si="1"/>
        <v>#REF!</v>
      </c>
    </row>
    <row r="203">
      <c r="A203" s="28">
        <v>62.33</v>
      </c>
      <c r="B203" s="3" t="str">
        <f t="shared" si="1"/>
        <v>#REF!</v>
      </c>
    </row>
    <row r="204">
      <c r="A204" s="25">
        <f>+2.04</f>
        <v>2.04</v>
      </c>
      <c r="B204" s="3" t="str">
        <f t="shared" si="1"/>
        <v>#REF!</v>
      </c>
    </row>
    <row r="205">
      <c r="A205" s="25">
        <f>+3.38%</f>
        <v>0.0338</v>
      </c>
      <c r="B205" s="3" t="str">
        <f t="shared" si="1"/>
        <v>#REF!</v>
      </c>
    </row>
    <row r="206">
      <c r="A206" s="26">
        <v>180131.0</v>
      </c>
      <c r="B206" s="3" t="str">
        <f t="shared" si="1"/>
        <v>#REF!</v>
      </c>
    </row>
    <row r="207">
      <c r="A207" s="26">
        <v>281052.0</v>
      </c>
      <c r="B207" s="3" t="str">
        <f t="shared" si="1"/>
        <v>#REF!</v>
      </c>
    </row>
    <row r="208">
      <c r="A208" s="27">
        <v>42051.0</v>
      </c>
      <c r="B208" s="3" t="str">
        <f t="shared" si="1"/>
        <v>#REF!</v>
      </c>
    </row>
    <row r="209">
      <c r="A209" s="28">
        <v>62.29</v>
      </c>
      <c r="B209" s="3" t="str">
        <f t="shared" si="1"/>
        <v>#REF!</v>
      </c>
    </row>
    <row r="210">
      <c r="A210" s="28">
        <v>63.29</v>
      </c>
      <c r="B210" s="3" t="str">
        <f t="shared" si="1"/>
        <v>#REF!</v>
      </c>
    </row>
    <row r="211">
      <c r="A211" s="28">
        <v>61.55</v>
      </c>
      <c r="B211" s="3" t="str">
        <f t="shared" si="1"/>
        <v>#REF!</v>
      </c>
    </row>
    <row r="212">
      <c r="A212" s="28">
        <v>62.09</v>
      </c>
      <c r="B212" s="3" t="str">
        <f t="shared" si="1"/>
        <v>#REF!</v>
      </c>
    </row>
    <row r="213">
      <c r="A213" s="21">
        <v>-0.24</v>
      </c>
      <c r="B213" s="3" t="str">
        <f t="shared" si="1"/>
        <v>#REF!</v>
      </c>
    </row>
    <row r="214">
      <c r="A214" s="22">
        <v>-0.0039</v>
      </c>
      <c r="B214" s="3" t="str">
        <f t="shared" si="1"/>
        <v>#REF!</v>
      </c>
    </row>
    <row r="215">
      <c r="A215" s="24">
        <v>120461.0</v>
      </c>
      <c r="B215" s="3" t="str">
        <f t="shared" si="1"/>
        <v>#REF!</v>
      </c>
    </row>
    <row r="216">
      <c r="A216" s="24">
        <v>295978.0</v>
      </c>
      <c r="B216" s="3" t="str">
        <f t="shared" si="1"/>
        <v>#REF!</v>
      </c>
    </row>
    <row r="217">
      <c r="A217" s="23">
        <v>42052.0</v>
      </c>
      <c r="B217" s="3" t="str">
        <f t="shared" si="1"/>
        <v>#REF!</v>
      </c>
    </row>
    <row r="218">
      <c r="A218" s="21">
        <v>62.24</v>
      </c>
      <c r="B218" s="3" t="str">
        <f t="shared" si="1"/>
        <v>#REF!</v>
      </c>
    </row>
    <row r="219">
      <c r="A219" s="21">
        <v>63.66</v>
      </c>
      <c r="B219" s="3" t="str">
        <f t="shared" si="1"/>
        <v>#REF!</v>
      </c>
    </row>
    <row r="220">
      <c r="A220" s="21">
        <v>61.03</v>
      </c>
      <c r="B220" s="3" t="str">
        <f t="shared" si="1"/>
        <v>#REF!</v>
      </c>
    </row>
    <row r="221">
      <c r="A221" s="21">
        <v>63.19</v>
      </c>
      <c r="B221" s="3" t="str">
        <f t="shared" si="1"/>
        <v>#REF!</v>
      </c>
    </row>
    <row r="222">
      <c r="A222" s="25">
        <f>+1.1</f>
        <v>1.1</v>
      </c>
      <c r="B222" s="3" t="str">
        <f t="shared" si="1"/>
        <v>#REF!</v>
      </c>
    </row>
    <row r="223">
      <c r="A223" s="25">
        <f>+1.77%</f>
        <v>0.0177</v>
      </c>
      <c r="B223" s="3" t="str">
        <f t="shared" si="1"/>
        <v>#REF!</v>
      </c>
    </row>
    <row r="224">
      <c r="A224" s="26">
        <v>140830.0</v>
      </c>
      <c r="B224" s="3" t="str">
        <f t="shared" si="1"/>
        <v>#REF!</v>
      </c>
    </row>
    <row r="225">
      <c r="A225" s="26">
        <v>305265.0</v>
      </c>
      <c r="B225" s="3" t="str">
        <f t="shared" si="1"/>
        <v>#REF!</v>
      </c>
    </row>
    <row r="226">
      <c r="A226" s="27">
        <v>42053.0</v>
      </c>
      <c r="B226" s="3" t="str">
        <f t="shared" si="1"/>
        <v>#REF!</v>
      </c>
    </row>
    <row r="227">
      <c r="A227" s="28">
        <v>62.89</v>
      </c>
      <c r="B227" s="3" t="str">
        <f t="shared" si="1"/>
        <v>#REF!</v>
      </c>
    </row>
    <row r="228">
      <c r="A228" s="28">
        <v>63.05</v>
      </c>
      <c r="B228" s="3" t="str">
        <f t="shared" si="1"/>
        <v>#REF!</v>
      </c>
    </row>
    <row r="229">
      <c r="A229" s="28">
        <v>60.02</v>
      </c>
      <c r="B229" s="3" t="str">
        <f t="shared" si="1"/>
        <v>#REF!</v>
      </c>
    </row>
    <row r="230">
      <c r="A230" s="28">
        <v>61.27</v>
      </c>
      <c r="B230" s="3" t="str">
        <f t="shared" si="1"/>
        <v>#REF!</v>
      </c>
    </row>
    <row r="231">
      <c r="A231" s="21">
        <v>-1.92</v>
      </c>
      <c r="B231" s="3" t="str">
        <f t="shared" si="1"/>
        <v>#REF!</v>
      </c>
    </row>
    <row r="232">
      <c r="A232" s="22">
        <v>-0.0304</v>
      </c>
      <c r="B232" s="3" t="str">
        <f t="shared" si="1"/>
        <v>#REF!</v>
      </c>
    </row>
    <row r="233">
      <c r="A233" s="24">
        <v>95100.0</v>
      </c>
      <c r="B233" s="3" t="str">
        <f t="shared" si="1"/>
        <v>#REF!</v>
      </c>
    </row>
    <row r="234">
      <c r="A234" s="24">
        <v>308926.0</v>
      </c>
      <c r="B234" s="3" t="str">
        <f t="shared" si="1"/>
        <v>#REF!</v>
      </c>
    </row>
    <row r="235">
      <c r="A235" s="23">
        <v>42054.0</v>
      </c>
      <c r="B235" s="3" t="str">
        <f t="shared" si="1"/>
        <v>#REF!</v>
      </c>
    </row>
    <row r="236">
      <c r="A236" s="21">
        <v>60.31</v>
      </c>
      <c r="B236" s="3" t="str">
        <f t="shared" si="1"/>
        <v>#REF!</v>
      </c>
    </row>
    <row r="237">
      <c r="A237" s="21">
        <v>61.66</v>
      </c>
      <c r="B237" s="3" t="str">
        <f t="shared" si="1"/>
        <v>#REF!</v>
      </c>
    </row>
    <row r="238">
      <c r="A238" s="21">
        <v>58.62</v>
      </c>
      <c r="B238" s="3" t="str">
        <f t="shared" si="1"/>
        <v>#REF!</v>
      </c>
    </row>
    <row r="239">
      <c r="A239" s="21">
        <v>60.9</v>
      </c>
      <c r="B239" s="3" t="str">
        <f t="shared" si="1"/>
        <v>#REF!</v>
      </c>
    </row>
    <row r="240">
      <c r="A240" s="21">
        <v>-0.37</v>
      </c>
      <c r="B240" s="3" t="str">
        <f t="shared" si="1"/>
        <v>#REF!</v>
      </c>
    </row>
    <row r="241">
      <c r="A241" s="22">
        <v>-0.006</v>
      </c>
      <c r="B241" s="3" t="str">
        <f t="shared" si="1"/>
        <v>#REF!</v>
      </c>
    </row>
    <row r="242">
      <c r="A242" s="24">
        <v>142631.0</v>
      </c>
      <c r="B242" s="3" t="str">
        <f t="shared" si="1"/>
        <v>#REF!</v>
      </c>
    </row>
    <row r="243">
      <c r="A243" s="24">
        <v>317698.0</v>
      </c>
      <c r="B243" s="3" t="str">
        <f t="shared" si="1"/>
        <v>#REF!</v>
      </c>
    </row>
    <row r="244">
      <c r="A244" s="23">
        <v>42055.0</v>
      </c>
      <c r="B244" s="3" t="str">
        <f t="shared" si="1"/>
        <v>#REF!</v>
      </c>
    </row>
    <row r="245">
      <c r="A245" s="21">
        <v>60.89</v>
      </c>
      <c r="B245" s="3" t="str">
        <f t="shared" si="1"/>
        <v>#REF!</v>
      </c>
    </row>
    <row r="246">
      <c r="A246" s="21">
        <v>61.72</v>
      </c>
      <c r="B246" s="3" t="str">
        <f t="shared" si="1"/>
        <v>#REF!</v>
      </c>
    </row>
    <row r="247">
      <c r="A247" s="21">
        <v>60.51</v>
      </c>
      <c r="B247" s="3" t="str">
        <f t="shared" si="1"/>
        <v>#REF!</v>
      </c>
    </row>
    <row r="248">
      <c r="A248" s="21">
        <v>60.77</v>
      </c>
      <c r="B248" s="3" t="str">
        <f t="shared" si="1"/>
        <v>#REF!</v>
      </c>
    </row>
    <row r="249">
      <c r="A249" s="21">
        <v>-0.13</v>
      </c>
      <c r="B249" s="3" t="str">
        <f t="shared" si="1"/>
        <v>#REF!</v>
      </c>
    </row>
    <row r="250">
      <c r="A250" s="22">
        <v>-0.0021</v>
      </c>
      <c r="B250" s="3" t="str">
        <f t="shared" si="1"/>
        <v>#REF!</v>
      </c>
    </row>
    <row r="251">
      <c r="A251" s="24">
        <v>125659.0</v>
      </c>
      <c r="B251" s="3" t="str">
        <f t="shared" si="1"/>
        <v>#REF!</v>
      </c>
    </row>
    <row r="252">
      <c r="A252" s="24">
        <v>315888.0</v>
      </c>
      <c r="B252" s="3" t="str">
        <f t="shared" si="1"/>
        <v>#REF!</v>
      </c>
    </row>
    <row r="253">
      <c r="A253" s="23">
        <v>42058.0</v>
      </c>
      <c r="B253" s="3" t="str">
        <f t="shared" si="1"/>
        <v>#REF!</v>
      </c>
    </row>
    <row r="254">
      <c r="A254" s="21">
        <v>60.58</v>
      </c>
      <c r="B254" s="3" t="str">
        <f t="shared" si="1"/>
        <v>#REF!</v>
      </c>
    </row>
    <row r="255">
      <c r="A255" s="21">
        <v>61.36</v>
      </c>
      <c r="B255" s="3" t="str">
        <f t="shared" si="1"/>
        <v>#REF!</v>
      </c>
    </row>
    <row r="256">
      <c r="A256" s="21">
        <v>58.94</v>
      </c>
      <c r="B256" s="3" t="str">
        <f t="shared" si="1"/>
        <v>#REF!</v>
      </c>
    </row>
    <row r="257">
      <c r="A257" s="21">
        <v>59.65</v>
      </c>
      <c r="B257" s="3" t="str">
        <f t="shared" si="1"/>
        <v>#REF!</v>
      </c>
    </row>
    <row r="258">
      <c r="A258" s="21">
        <v>-1.12</v>
      </c>
      <c r="B258" s="3" t="str">
        <f t="shared" si="1"/>
        <v>#REF!</v>
      </c>
    </row>
    <row r="259">
      <c r="A259" s="22">
        <v>-0.0184</v>
      </c>
      <c r="B259" s="3" t="str">
        <f t="shared" si="1"/>
        <v>#REF!</v>
      </c>
    </row>
    <row r="260">
      <c r="A260" s="24">
        <v>145660.0</v>
      </c>
      <c r="B260" s="3" t="str">
        <f t="shared" si="1"/>
        <v>#REF!</v>
      </c>
    </row>
    <row r="261">
      <c r="A261" s="24">
        <v>312616.0</v>
      </c>
      <c r="B261" s="3" t="str">
        <f t="shared" si="1"/>
        <v>#REF!</v>
      </c>
    </row>
    <row r="262">
      <c r="A262" s="23">
        <v>42059.0</v>
      </c>
      <c r="B262" s="3" t="str">
        <f t="shared" si="1"/>
        <v>#REF!</v>
      </c>
    </row>
    <row r="263">
      <c r="A263" s="21">
        <v>59.92</v>
      </c>
      <c r="B263" s="3" t="str">
        <f t="shared" si="1"/>
        <v>#REF!</v>
      </c>
    </row>
    <row r="264">
      <c r="A264" s="21">
        <v>60.94</v>
      </c>
      <c r="B264" s="3" t="str">
        <f t="shared" si="1"/>
        <v>#REF!</v>
      </c>
    </row>
    <row r="265">
      <c r="A265" s="21">
        <v>58.87</v>
      </c>
      <c r="B265" s="3" t="str">
        <f t="shared" si="1"/>
        <v>#REF!</v>
      </c>
    </row>
    <row r="266">
      <c r="A266" s="21">
        <v>59.44</v>
      </c>
      <c r="B266" s="3" t="str">
        <f t="shared" si="1"/>
        <v>#REF!</v>
      </c>
    </row>
    <row r="267">
      <c r="A267" s="21">
        <v>-0.21</v>
      </c>
      <c r="B267" s="3" t="str">
        <f t="shared" si="1"/>
        <v>#REF!</v>
      </c>
    </row>
    <row r="268">
      <c r="A268" s="22">
        <v>-0.0035</v>
      </c>
      <c r="B268" s="3" t="str">
        <f t="shared" si="1"/>
        <v>#REF!</v>
      </c>
    </row>
    <row r="269">
      <c r="A269" s="24">
        <v>135743.0</v>
      </c>
      <c r="B269" s="3" t="str">
        <f t="shared" si="1"/>
        <v>#REF!</v>
      </c>
    </row>
    <row r="270">
      <c r="A270" s="24">
        <v>308947.0</v>
      </c>
      <c r="B270" s="3" t="str">
        <f t="shared" si="1"/>
        <v>#REF!</v>
      </c>
    </row>
    <row r="271">
      <c r="A271" s="23">
        <v>42060.0</v>
      </c>
      <c r="B271" s="3" t="str">
        <f t="shared" si="1"/>
        <v>#REF!</v>
      </c>
    </row>
    <row r="272">
      <c r="A272" s="21">
        <v>59.51</v>
      </c>
      <c r="B272" s="3" t="str">
        <f t="shared" si="1"/>
        <v>#REF!</v>
      </c>
    </row>
    <row r="273">
      <c r="A273" s="21">
        <v>62.92</v>
      </c>
      <c r="B273" s="3" t="str">
        <f t="shared" si="1"/>
        <v>#REF!</v>
      </c>
    </row>
    <row r="274">
      <c r="A274" s="21">
        <v>59.25</v>
      </c>
      <c r="B274" s="3" t="str">
        <f t="shared" si="1"/>
        <v>#REF!</v>
      </c>
    </row>
    <row r="275">
      <c r="A275" s="21">
        <v>62.35</v>
      </c>
      <c r="B275" s="3" t="str">
        <f t="shared" si="1"/>
        <v>#REF!</v>
      </c>
    </row>
    <row r="276">
      <c r="A276" s="25">
        <f>+2.91</f>
        <v>2.91</v>
      </c>
      <c r="B276" s="3" t="str">
        <f t="shared" si="1"/>
        <v>#REF!</v>
      </c>
    </row>
    <row r="277">
      <c r="A277" s="25">
        <f>+4.9%</f>
        <v>0.049</v>
      </c>
      <c r="B277" s="3" t="str">
        <f t="shared" si="1"/>
        <v>#REF!</v>
      </c>
    </row>
    <row r="278">
      <c r="A278" s="26">
        <v>133814.0</v>
      </c>
      <c r="B278" s="3" t="str">
        <f t="shared" si="1"/>
        <v>#REF!</v>
      </c>
    </row>
    <row r="279">
      <c r="A279" s="26">
        <v>311956.0</v>
      </c>
      <c r="B279" s="3" t="str">
        <f t="shared" si="1"/>
        <v>#REF!</v>
      </c>
    </row>
    <row r="280">
      <c r="A280" s="27">
        <v>42061.0</v>
      </c>
      <c r="B280" s="3" t="str">
        <f t="shared" si="1"/>
        <v>#REF!</v>
      </c>
    </row>
    <row r="281">
      <c r="A281" s="28">
        <v>62.53</v>
      </c>
      <c r="B281" s="3" t="str">
        <f t="shared" si="1"/>
        <v>#REF!</v>
      </c>
    </row>
    <row r="282">
      <c r="A282" s="28">
        <v>63.25</v>
      </c>
      <c r="B282" s="3" t="str">
        <f t="shared" si="1"/>
        <v>#REF!</v>
      </c>
    </row>
    <row r="283">
      <c r="A283" s="28">
        <v>60.33</v>
      </c>
      <c r="B283" s="3" t="str">
        <f t="shared" si="1"/>
        <v>#REF!</v>
      </c>
    </row>
    <row r="284">
      <c r="A284" s="28">
        <v>60.71</v>
      </c>
      <c r="B284" s="3" t="str">
        <f t="shared" si="1"/>
        <v>#REF!</v>
      </c>
    </row>
    <row r="285">
      <c r="A285" s="21">
        <v>-1.64</v>
      </c>
      <c r="B285" s="3" t="str">
        <f t="shared" si="1"/>
        <v>#REF!</v>
      </c>
    </row>
    <row r="286">
      <c r="A286" s="22">
        <v>-0.0263</v>
      </c>
      <c r="B286" s="3" t="str">
        <f t="shared" si="1"/>
        <v>#REF!</v>
      </c>
    </row>
    <row r="287">
      <c r="A287" s="24">
        <v>135915.0</v>
      </c>
      <c r="B287" s="3" t="str">
        <f t="shared" si="1"/>
        <v>#REF!</v>
      </c>
    </row>
    <row r="288">
      <c r="A288" s="24">
        <v>311246.0</v>
      </c>
      <c r="B288" s="3" t="str">
        <f t="shared" si="1"/>
        <v>#REF!</v>
      </c>
    </row>
    <row r="289">
      <c r="A289" s="23">
        <v>42062.0</v>
      </c>
      <c r="B289" s="3" t="str">
        <f t="shared" si="1"/>
        <v>#REF!</v>
      </c>
    </row>
    <row r="290">
      <c r="A290" s="21">
        <v>61.33</v>
      </c>
      <c r="B290" s="3" t="str">
        <f t="shared" si="1"/>
        <v>#REF!</v>
      </c>
    </row>
    <row r="291">
      <c r="A291" s="21">
        <v>63.4</v>
      </c>
      <c r="B291" s="3" t="str">
        <f t="shared" si="1"/>
        <v>#REF!</v>
      </c>
    </row>
    <row r="292">
      <c r="A292" s="21">
        <v>61.24</v>
      </c>
      <c r="B292" s="3" t="str">
        <f t="shared" si="1"/>
        <v>#REF!</v>
      </c>
    </row>
    <row r="293">
      <c r="A293" s="21">
        <v>63.15</v>
      </c>
      <c r="B293" s="3" t="str">
        <f t="shared" si="1"/>
        <v>#REF!</v>
      </c>
    </row>
    <row r="294">
      <c r="A294" s="25">
        <f>+2.44</f>
        <v>2.44</v>
      </c>
      <c r="B294" s="3" t="str">
        <f t="shared" si="1"/>
        <v>#REF!</v>
      </c>
    </row>
    <row r="295">
      <c r="A295" s="25">
        <f>+4.02%</f>
        <v>0.0402</v>
      </c>
      <c r="B295" s="3" t="str">
        <f t="shared" si="1"/>
        <v>#REF!</v>
      </c>
    </row>
    <row r="296">
      <c r="A296" s="26">
        <v>145228.0</v>
      </c>
      <c r="B296" s="3" t="str">
        <f t="shared" si="1"/>
        <v>#REF!</v>
      </c>
    </row>
    <row r="297">
      <c r="A297" s="26">
        <v>322136.0</v>
      </c>
      <c r="B297" s="3" t="str">
        <f t="shared" si="1"/>
        <v>#REF!</v>
      </c>
    </row>
    <row r="298">
      <c r="A298" s="27">
        <v>42065.0</v>
      </c>
      <c r="B298" s="3" t="str">
        <f t="shared" si="1"/>
        <v>#REF!</v>
      </c>
    </row>
    <row r="299">
      <c r="A299" s="28">
        <v>62.83</v>
      </c>
      <c r="B299" s="3" t="str">
        <f t="shared" si="1"/>
        <v>#REF!</v>
      </c>
    </row>
    <row r="300">
      <c r="A300" s="28">
        <v>62.96</v>
      </c>
      <c r="B300" s="3" t="str">
        <f t="shared" si="1"/>
        <v>#REF!</v>
      </c>
    </row>
    <row r="301">
      <c r="A301" s="28">
        <v>60.04</v>
      </c>
      <c r="B301" s="3" t="str">
        <f t="shared" si="1"/>
        <v>#REF!</v>
      </c>
    </row>
    <row r="302">
      <c r="A302" s="28">
        <v>60.19</v>
      </c>
      <c r="B302" s="3" t="str">
        <f t="shared" si="1"/>
        <v>#REF!</v>
      </c>
    </row>
    <row r="303">
      <c r="A303" s="21">
        <v>-2.96</v>
      </c>
      <c r="B303" s="3" t="str">
        <f t="shared" si="1"/>
        <v>#REF!</v>
      </c>
    </row>
    <row r="304">
      <c r="A304" s="22">
        <v>-0.0469</v>
      </c>
      <c r="B304" s="3" t="str">
        <f t="shared" si="1"/>
        <v>#REF!</v>
      </c>
    </row>
    <row r="305">
      <c r="A305" s="24">
        <v>173291.0</v>
      </c>
      <c r="B305" s="3" t="str">
        <f t="shared" si="1"/>
        <v>#REF!</v>
      </c>
    </row>
    <row r="306">
      <c r="A306" s="24">
        <v>321919.0</v>
      </c>
      <c r="B306" s="3" t="str">
        <f t="shared" si="1"/>
        <v>#REF!</v>
      </c>
    </row>
    <row r="307">
      <c r="A307" s="23">
        <v>42066.0</v>
      </c>
      <c r="B307" s="3" t="str">
        <f t="shared" si="1"/>
        <v>#REF!</v>
      </c>
    </row>
    <row r="308">
      <c r="A308" s="21">
        <v>60.64</v>
      </c>
      <c r="B308" s="3" t="str">
        <f t="shared" si="1"/>
        <v>#REF!</v>
      </c>
    </row>
    <row r="309">
      <c r="A309" s="21">
        <v>62.52</v>
      </c>
      <c r="B309" s="3" t="str">
        <f t="shared" si="1"/>
        <v>#REF!</v>
      </c>
    </row>
    <row r="310">
      <c r="A310" s="21">
        <v>60.47</v>
      </c>
      <c r="B310" s="3" t="str">
        <f t="shared" si="1"/>
        <v>#REF!</v>
      </c>
    </row>
    <row r="311">
      <c r="A311" s="21">
        <v>61.78</v>
      </c>
      <c r="B311" s="3" t="str">
        <f t="shared" si="1"/>
        <v>#REF!</v>
      </c>
    </row>
    <row r="312">
      <c r="A312" s="25">
        <f>+1.59</f>
        <v>1.59</v>
      </c>
      <c r="B312" s="3" t="str">
        <f t="shared" si="1"/>
        <v>#REF!</v>
      </c>
    </row>
    <row r="313">
      <c r="A313" s="25">
        <f>+2.64%</f>
        <v>0.0264</v>
      </c>
      <c r="B313" s="3" t="str">
        <f t="shared" si="1"/>
        <v>#REF!</v>
      </c>
    </row>
    <row r="314">
      <c r="A314" s="26">
        <v>167299.0</v>
      </c>
      <c r="B314" s="3" t="str">
        <f t="shared" si="1"/>
        <v>#REF!</v>
      </c>
    </row>
    <row r="315">
      <c r="A315" s="26">
        <v>313523.0</v>
      </c>
      <c r="B315" s="3" t="str">
        <f t="shared" si="1"/>
        <v>#REF!</v>
      </c>
    </row>
    <row r="316">
      <c r="A316" s="27">
        <v>42067.0</v>
      </c>
      <c r="B316" s="3" t="str">
        <f t="shared" si="1"/>
        <v>#REF!</v>
      </c>
    </row>
    <row r="317">
      <c r="A317" s="28">
        <v>61.54</v>
      </c>
      <c r="B317" s="3" t="str">
        <f t="shared" si="1"/>
        <v>#REF!</v>
      </c>
    </row>
    <row r="318">
      <c r="A318" s="28">
        <v>61.69</v>
      </c>
      <c r="B318" s="3" t="str">
        <f t="shared" si="1"/>
        <v>#REF!</v>
      </c>
    </row>
    <row r="319">
      <c r="A319" s="28">
        <v>60.24</v>
      </c>
      <c r="B319" s="3" t="str">
        <f t="shared" si="1"/>
        <v>#REF!</v>
      </c>
    </row>
    <row r="320">
      <c r="A320" s="28">
        <v>61.21</v>
      </c>
      <c r="B320" s="3" t="str">
        <f t="shared" si="1"/>
        <v>#REF!</v>
      </c>
    </row>
    <row r="321">
      <c r="A321" s="21">
        <v>-0.57</v>
      </c>
      <c r="B321" s="3" t="str">
        <f t="shared" si="1"/>
        <v>#REF!</v>
      </c>
    </row>
    <row r="322">
      <c r="A322" s="22">
        <v>-0.0092</v>
      </c>
      <c r="B322" s="3" t="str">
        <f t="shared" si="1"/>
        <v>#REF!</v>
      </c>
    </row>
    <row r="323">
      <c r="A323" s="24">
        <v>162982.0</v>
      </c>
      <c r="B323" s="3" t="str">
        <f t="shared" si="1"/>
        <v>#REF!</v>
      </c>
    </row>
    <row r="324">
      <c r="A324" s="24">
        <v>333432.0</v>
      </c>
      <c r="B324" s="3" t="str">
        <f t="shared" si="1"/>
        <v>#REF!</v>
      </c>
    </row>
    <row r="325">
      <c r="A325" s="23">
        <v>42068.0</v>
      </c>
      <c r="B325" s="3" t="str">
        <f t="shared" si="1"/>
        <v>#REF!</v>
      </c>
    </row>
    <row r="326">
      <c r="A326" s="21">
        <v>61.19</v>
      </c>
      <c r="B326" s="3" t="str">
        <f t="shared" si="1"/>
        <v>#REF!</v>
      </c>
    </row>
    <row r="327">
      <c r="A327" s="21">
        <v>62.1</v>
      </c>
      <c r="B327" s="3" t="str">
        <f t="shared" si="1"/>
        <v>#REF!</v>
      </c>
    </row>
    <row r="328">
      <c r="A328" s="21">
        <v>60.58</v>
      </c>
      <c r="B328" s="3" t="str">
        <f t="shared" si="1"/>
        <v>#REF!</v>
      </c>
    </row>
    <row r="329">
      <c r="A329" s="21">
        <v>60.96</v>
      </c>
      <c r="B329" s="3" t="str">
        <f t="shared" si="1"/>
        <v>#REF!</v>
      </c>
    </row>
    <row r="330">
      <c r="A330" s="21">
        <v>-0.25</v>
      </c>
      <c r="B330" s="3" t="str">
        <f t="shared" si="1"/>
        <v>#REF!</v>
      </c>
    </row>
    <row r="331">
      <c r="A331" s="22">
        <v>-0.0041</v>
      </c>
      <c r="B331" s="3" t="str">
        <f t="shared" si="1"/>
        <v>#REF!</v>
      </c>
    </row>
    <row r="332">
      <c r="A332" s="24">
        <v>177542.0</v>
      </c>
      <c r="B332" s="3" t="str">
        <f t="shared" si="1"/>
        <v>#REF!</v>
      </c>
    </row>
    <row r="333">
      <c r="A333" s="24">
        <v>345631.0</v>
      </c>
      <c r="B333" s="3" t="str">
        <f t="shared" si="1"/>
        <v>#REF!</v>
      </c>
    </row>
    <row r="334">
      <c r="A334" s="23">
        <v>42069.0</v>
      </c>
      <c r="B334" s="3" t="str">
        <f t="shared" si="1"/>
        <v>#REF!</v>
      </c>
    </row>
    <row r="335">
      <c r="A335" s="21">
        <v>61.19</v>
      </c>
      <c r="B335" s="3" t="str">
        <f t="shared" si="1"/>
        <v>#REF!</v>
      </c>
    </row>
    <row r="336">
      <c r="A336" s="21">
        <v>61.75</v>
      </c>
      <c r="B336" s="3" t="str">
        <f t="shared" si="1"/>
        <v>#REF!</v>
      </c>
    </row>
    <row r="337">
      <c r="A337" s="21">
        <v>59.67</v>
      </c>
      <c r="B337" s="3" t="str">
        <f t="shared" si="1"/>
        <v>#REF!</v>
      </c>
    </row>
    <row r="338">
      <c r="A338" s="21">
        <v>60.18</v>
      </c>
      <c r="B338" s="3" t="str">
        <f t="shared" si="1"/>
        <v>#REF!</v>
      </c>
    </row>
    <row r="339">
      <c r="A339" s="21">
        <v>-0.78</v>
      </c>
      <c r="B339" s="3" t="str">
        <f t="shared" si="1"/>
        <v>#REF!</v>
      </c>
    </row>
    <row r="340">
      <c r="A340" s="22">
        <v>-0.0128</v>
      </c>
      <c r="B340" s="3" t="str">
        <f t="shared" si="1"/>
        <v>#REF!</v>
      </c>
    </row>
    <row r="341">
      <c r="A341" s="24">
        <v>160563.0</v>
      </c>
      <c r="B341" s="3" t="str">
        <f t="shared" si="1"/>
        <v>#REF!</v>
      </c>
    </row>
    <row r="342">
      <c r="A342" s="24">
        <v>352048.0</v>
      </c>
      <c r="B342" s="3" t="str">
        <f t="shared" si="1"/>
        <v>#REF!</v>
      </c>
    </row>
    <row r="343">
      <c r="A343" s="23">
        <v>42072.0</v>
      </c>
      <c r="B343" s="3" t="str">
        <f t="shared" si="1"/>
        <v>#REF!</v>
      </c>
    </row>
    <row r="344">
      <c r="A344" s="21">
        <v>60.05</v>
      </c>
      <c r="B344" s="3" t="str">
        <f t="shared" si="1"/>
        <v>#REF!</v>
      </c>
    </row>
    <row r="345">
      <c r="A345" s="21">
        <v>60.5</v>
      </c>
      <c r="B345" s="3" t="str">
        <f t="shared" si="1"/>
        <v>#REF!</v>
      </c>
    </row>
    <row r="346">
      <c r="A346" s="21">
        <v>58.95</v>
      </c>
      <c r="B346" s="3" t="str">
        <f t="shared" si="1"/>
        <v>#REF!</v>
      </c>
    </row>
    <row r="347">
      <c r="A347" s="21">
        <v>59.08</v>
      </c>
      <c r="B347" s="3" t="str">
        <f t="shared" si="1"/>
        <v>#REF!</v>
      </c>
    </row>
    <row r="348">
      <c r="A348" s="21">
        <v>-1.1</v>
      </c>
      <c r="B348" s="3" t="str">
        <f t="shared" si="1"/>
        <v>#REF!</v>
      </c>
    </row>
    <row r="349">
      <c r="A349" s="22">
        <v>-0.0183</v>
      </c>
      <c r="B349" s="3" t="str">
        <f t="shared" si="1"/>
        <v>#REF!</v>
      </c>
    </row>
    <row r="350">
      <c r="A350" s="24">
        <v>194228.0</v>
      </c>
      <c r="B350" s="3" t="str">
        <f t="shared" si="1"/>
        <v>#REF!</v>
      </c>
    </row>
    <row r="351">
      <c r="A351" s="24">
        <v>360161.0</v>
      </c>
      <c r="B351" s="3" t="str">
        <f t="shared" si="1"/>
        <v>#REF!</v>
      </c>
    </row>
    <row r="352">
      <c r="A352" s="23">
        <v>42073.0</v>
      </c>
      <c r="B352" s="3" t="str">
        <f t="shared" si="1"/>
        <v>#REF!</v>
      </c>
    </row>
    <row r="353">
      <c r="A353" s="21">
        <v>58.95</v>
      </c>
      <c r="B353" s="3" t="str">
        <f t="shared" si="1"/>
        <v>#REF!</v>
      </c>
    </row>
    <row r="354">
      <c r="A354" s="21">
        <v>59.26</v>
      </c>
      <c r="B354" s="3" t="str">
        <f t="shared" si="1"/>
        <v>#REF!</v>
      </c>
    </row>
    <row r="355">
      <c r="A355" s="21">
        <v>56.62</v>
      </c>
      <c r="B355" s="3" t="str">
        <f t="shared" si="1"/>
        <v>#REF!</v>
      </c>
    </row>
    <row r="356">
      <c r="A356" s="21">
        <v>56.87</v>
      </c>
      <c r="B356" s="3" t="str">
        <f t="shared" si="1"/>
        <v>#REF!</v>
      </c>
    </row>
    <row r="357">
      <c r="A357" s="21">
        <v>-2.21</v>
      </c>
      <c r="B357" s="3" t="str">
        <f t="shared" si="1"/>
        <v>#REF!</v>
      </c>
    </row>
    <row r="358">
      <c r="A358" s="22">
        <v>-0.0374</v>
      </c>
      <c r="B358" s="3" t="str">
        <f t="shared" si="1"/>
        <v>#REF!</v>
      </c>
    </row>
    <row r="359">
      <c r="A359" s="24">
        <v>197285.0</v>
      </c>
      <c r="B359" s="3" t="str">
        <f t="shared" si="1"/>
        <v>#REF!</v>
      </c>
    </row>
    <row r="360">
      <c r="A360" s="24">
        <v>352594.0</v>
      </c>
      <c r="B360" s="3" t="str">
        <f t="shared" si="1"/>
        <v>#REF!</v>
      </c>
    </row>
    <row r="361">
      <c r="A361" s="23">
        <v>42074.0</v>
      </c>
      <c r="B361" s="3" t="str">
        <f t="shared" si="1"/>
        <v>#REF!</v>
      </c>
    </row>
    <row r="362">
      <c r="A362" s="21">
        <v>56.93</v>
      </c>
      <c r="B362" s="3" t="str">
        <f t="shared" si="1"/>
        <v>#REF!</v>
      </c>
    </row>
    <row r="363">
      <c r="A363" s="21">
        <v>58.25</v>
      </c>
      <c r="B363" s="3" t="str">
        <f t="shared" si="1"/>
        <v>#REF!</v>
      </c>
    </row>
    <row r="364">
      <c r="A364" s="21">
        <v>56.35</v>
      </c>
      <c r="B364" s="3" t="str">
        <f t="shared" si="1"/>
        <v>#REF!</v>
      </c>
    </row>
    <row r="365">
      <c r="A365" s="21">
        <v>57.88</v>
      </c>
      <c r="B365" s="3" t="str">
        <f t="shared" si="1"/>
        <v>#REF!</v>
      </c>
    </row>
    <row r="366">
      <c r="A366" s="25">
        <f>+1.01</f>
        <v>1.01</v>
      </c>
      <c r="B366" s="3" t="str">
        <f t="shared" si="1"/>
        <v>#REF!</v>
      </c>
    </row>
    <row r="367">
      <c r="A367" s="25">
        <f>+1.78%</f>
        <v>0.0178</v>
      </c>
      <c r="B367" s="3" t="str">
        <f t="shared" si="1"/>
        <v>#REF!</v>
      </c>
    </row>
    <row r="368">
      <c r="A368" s="26">
        <v>228623.0</v>
      </c>
      <c r="B368" s="3" t="str">
        <f t="shared" si="1"/>
        <v>#REF!</v>
      </c>
    </row>
    <row r="369">
      <c r="A369" s="26">
        <v>350269.0</v>
      </c>
      <c r="B369" s="3" t="str">
        <f t="shared" si="1"/>
        <v>#REF!</v>
      </c>
    </row>
    <row r="370">
      <c r="A370" s="27">
        <v>42075.0</v>
      </c>
      <c r="B370" s="3" t="str">
        <f t="shared" si="1"/>
        <v>#REF!</v>
      </c>
    </row>
    <row r="371">
      <c r="A371" s="28">
        <v>58.23</v>
      </c>
      <c r="B371" s="3" t="str">
        <f t="shared" si="1"/>
        <v>#REF!</v>
      </c>
    </row>
    <row r="372">
      <c r="A372" s="28">
        <v>59.15</v>
      </c>
      <c r="B372" s="3" t="str">
        <f t="shared" si="1"/>
        <v>#REF!</v>
      </c>
    </row>
    <row r="373">
      <c r="A373" s="28">
        <v>56.75</v>
      </c>
      <c r="B373" s="3" t="str">
        <f t="shared" si="1"/>
        <v>#REF!</v>
      </c>
    </row>
    <row r="374">
      <c r="A374" s="28">
        <v>57.28</v>
      </c>
      <c r="B374" s="3" t="str">
        <f t="shared" si="1"/>
        <v>#REF!</v>
      </c>
    </row>
    <row r="375">
      <c r="A375" s="21">
        <v>-0.6</v>
      </c>
      <c r="B375" s="3" t="str">
        <f t="shared" si="1"/>
        <v>#REF!</v>
      </c>
    </row>
    <row r="376">
      <c r="A376" s="22">
        <v>-0.0104</v>
      </c>
      <c r="B376" s="3" t="str">
        <f t="shared" si="1"/>
        <v>#REF!</v>
      </c>
    </row>
    <row r="377">
      <c r="A377" s="24">
        <v>270011.0</v>
      </c>
      <c r="B377" s="3" t="str">
        <f t="shared" si="1"/>
        <v>#REF!</v>
      </c>
    </row>
    <row r="378">
      <c r="A378" s="24">
        <v>356368.0</v>
      </c>
      <c r="B378" s="3" t="str">
        <f t="shared" si="1"/>
        <v>#REF!</v>
      </c>
    </row>
    <row r="379">
      <c r="A379" s="23">
        <v>42076.0</v>
      </c>
      <c r="B379" s="3" t="str">
        <f t="shared" si="1"/>
        <v>#REF!</v>
      </c>
    </row>
    <row r="380">
      <c r="A380" s="21">
        <v>57.25</v>
      </c>
      <c r="B380" s="3" t="str">
        <f t="shared" si="1"/>
        <v>#REF!</v>
      </c>
    </row>
    <row r="381">
      <c r="A381" s="21">
        <v>57.6</v>
      </c>
      <c r="B381" s="3" t="str">
        <f t="shared" si="1"/>
        <v>#REF!</v>
      </c>
    </row>
    <row r="382">
      <c r="A382" s="21">
        <v>54.75</v>
      </c>
      <c r="B382" s="3" t="str">
        <f t="shared" si="1"/>
        <v>#REF!</v>
      </c>
    </row>
    <row r="383">
      <c r="A383" s="21">
        <v>55.01</v>
      </c>
      <c r="B383" s="3" t="str">
        <f t="shared" si="1"/>
        <v>#REF!</v>
      </c>
    </row>
    <row r="384">
      <c r="A384" s="21">
        <v>-2.27</v>
      </c>
      <c r="B384" s="3" t="str">
        <f t="shared" si="1"/>
        <v>#REF!</v>
      </c>
    </row>
    <row r="385">
      <c r="A385" s="22">
        <v>-0.0396</v>
      </c>
      <c r="B385" s="3" t="str">
        <f t="shared" si="1"/>
        <v>#REF!</v>
      </c>
    </row>
    <row r="386">
      <c r="A386" s="24">
        <v>276362.0</v>
      </c>
      <c r="B386" s="3" t="str">
        <f t="shared" si="1"/>
        <v>#REF!</v>
      </c>
    </row>
    <row r="387">
      <c r="A387" s="24">
        <v>363984.0</v>
      </c>
      <c r="B387" s="3" t="str">
        <f t="shared" si="1"/>
        <v>#REF!</v>
      </c>
    </row>
    <row r="388">
      <c r="A388" s="23">
        <v>42079.0</v>
      </c>
      <c r="B388" s="3" t="str">
        <f t="shared" si="1"/>
        <v>#REF!</v>
      </c>
    </row>
    <row r="389">
      <c r="A389" s="21">
        <v>54.66</v>
      </c>
      <c r="B389" s="3" t="str">
        <f t="shared" si="1"/>
        <v>#REF!</v>
      </c>
    </row>
    <row r="390">
      <c r="A390" s="21">
        <v>55.01</v>
      </c>
      <c r="B390" s="3" t="str">
        <f t="shared" si="1"/>
        <v>#REF!</v>
      </c>
    </row>
    <row r="391">
      <c r="A391" s="21">
        <v>52.65</v>
      </c>
      <c r="B391" s="3" t="str">
        <f t="shared" si="1"/>
        <v>#REF!</v>
      </c>
    </row>
    <row r="392">
      <c r="A392" s="21">
        <v>53.94</v>
      </c>
      <c r="B392" s="3" t="str">
        <f t="shared" si="1"/>
        <v>#REF!</v>
      </c>
    </row>
    <row r="393">
      <c r="A393" s="21">
        <v>-1.07</v>
      </c>
      <c r="B393" s="3" t="str">
        <f t="shared" si="1"/>
        <v>#REF!</v>
      </c>
    </row>
    <row r="394">
      <c r="A394" s="22">
        <v>-0.0195</v>
      </c>
      <c r="B394" s="3" t="str">
        <f t="shared" si="1"/>
        <v>#REF!</v>
      </c>
    </row>
    <row r="395">
      <c r="A395" s="24">
        <v>283903.0</v>
      </c>
      <c r="B395" s="3" t="str">
        <f t="shared" si="1"/>
        <v>#REF!</v>
      </c>
    </row>
    <row r="396">
      <c r="A396" s="24">
        <v>364846.0</v>
      </c>
      <c r="B396" s="3" t="str">
        <f t="shared" si="1"/>
        <v>#REF!</v>
      </c>
    </row>
    <row r="397">
      <c r="A397" s="23">
        <v>42080.0</v>
      </c>
      <c r="B397" s="3" t="str">
        <f t="shared" si="1"/>
        <v>#REF!</v>
      </c>
    </row>
    <row r="398">
      <c r="A398" s="21">
        <v>54.1</v>
      </c>
      <c r="B398" s="3" t="str">
        <f t="shared" si="1"/>
        <v>#REF!</v>
      </c>
    </row>
    <row r="399">
      <c r="A399" s="21">
        <v>54.38</v>
      </c>
      <c r="B399" s="3" t="str">
        <f t="shared" si="1"/>
        <v>#REF!</v>
      </c>
    </row>
    <row r="400">
      <c r="A400" s="21">
        <v>52.57</v>
      </c>
      <c r="B400" s="3" t="str">
        <f t="shared" si="1"/>
        <v>#REF!</v>
      </c>
    </row>
    <row r="401">
      <c r="A401" s="21">
        <v>53.51</v>
      </c>
      <c r="B401" s="3" t="str">
        <f t="shared" si="1"/>
        <v>#REF!</v>
      </c>
    </row>
    <row r="402">
      <c r="A402" s="21">
        <v>-0.43</v>
      </c>
      <c r="B402" s="3" t="str">
        <f t="shared" si="1"/>
        <v>#REF!</v>
      </c>
    </row>
    <row r="403">
      <c r="A403" s="22">
        <v>-0.008</v>
      </c>
      <c r="B403" s="3" t="str">
        <f t="shared" si="1"/>
        <v>#REF!</v>
      </c>
    </row>
    <row r="404">
      <c r="A404" s="24">
        <v>240285.0</v>
      </c>
      <c r="B404" s="3" t="str">
        <f t="shared" si="1"/>
        <v>#REF!</v>
      </c>
    </row>
    <row r="405">
      <c r="A405" s="24">
        <v>363880.0</v>
      </c>
      <c r="B405" s="3" t="str">
        <f t="shared" si="1"/>
        <v>#REF!</v>
      </c>
    </row>
    <row r="406">
      <c r="A406" s="23">
        <v>42081.0</v>
      </c>
      <c r="B406" s="3" t="str">
        <f t="shared" si="1"/>
        <v>#REF!</v>
      </c>
    </row>
    <row r="407">
      <c r="A407" s="21">
        <v>53.28</v>
      </c>
      <c r="B407" s="3" t="str">
        <f t="shared" si="1"/>
        <v>#REF!</v>
      </c>
    </row>
    <row r="408">
      <c r="A408" s="21">
        <v>56.84</v>
      </c>
      <c r="B408" s="3" t="str">
        <f t="shared" si="1"/>
        <v>#REF!</v>
      </c>
    </row>
    <row r="409">
      <c r="A409" s="21">
        <v>52.68</v>
      </c>
      <c r="B409" s="3" t="str">
        <f t="shared" si="1"/>
        <v>#REF!</v>
      </c>
    </row>
    <row r="410">
      <c r="A410" s="21">
        <v>55.91</v>
      </c>
      <c r="B410" s="3" t="str">
        <f t="shared" si="1"/>
        <v>#REF!</v>
      </c>
    </row>
    <row r="411">
      <c r="A411" s="25">
        <f>+2.4</f>
        <v>2.4</v>
      </c>
      <c r="B411" s="3" t="str">
        <f t="shared" si="1"/>
        <v>#REF!</v>
      </c>
    </row>
    <row r="412">
      <c r="A412" s="25">
        <f>+4.49%</f>
        <v>0.0449</v>
      </c>
      <c r="B412" s="3" t="str">
        <f t="shared" si="1"/>
        <v>#REF!</v>
      </c>
    </row>
    <row r="413">
      <c r="A413" s="26">
        <v>262440.0</v>
      </c>
      <c r="B413" s="3" t="str">
        <f t="shared" si="1"/>
        <v>#REF!</v>
      </c>
    </row>
    <row r="414">
      <c r="A414" s="26">
        <v>362911.0</v>
      </c>
      <c r="B414" s="3" t="str">
        <f t="shared" si="1"/>
        <v>#REF!</v>
      </c>
    </row>
    <row r="415">
      <c r="A415" s="27">
        <v>42082.0</v>
      </c>
      <c r="B415" s="3" t="str">
        <f t="shared" si="1"/>
        <v>#REF!</v>
      </c>
    </row>
    <row r="416">
      <c r="A416" s="28">
        <v>56.18</v>
      </c>
      <c r="B416" s="3" t="str">
        <f t="shared" si="1"/>
        <v>#REF!</v>
      </c>
    </row>
    <row r="417">
      <c r="A417" s="28">
        <v>56.2</v>
      </c>
      <c r="B417" s="3" t="str">
        <f t="shared" si="1"/>
        <v>#REF!</v>
      </c>
    </row>
    <row r="418">
      <c r="A418" s="28">
        <v>53.91</v>
      </c>
      <c r="B418" s="3" t="str">
        <f t="shared" si="1"/>
        <v>#REF!</v>
      </c>
    </row>
    <row r="419">
      <c r="A419" s="28">
        <v>54.43</v>
      </c>
      <c r="B419" s="3" t="str">
        <f t="shared" si="1"/>
        <v>#REF!</v>
      </c>
    </row>
    <row r="420">
      <c r="A420" s="21">
        <v>-1.48</v>
      </c>
      <c r="B420" s="3" t="str">
        <f t="shared" si="1"/>
        <v>#REF!</v>
      </c>
    </row>
    <row r="421">
      <c r="A421" s="22">
        <v>-0.0265</v>
      </c>
      <c r="B421" s="3" t="str">
        <f t="shared" si="1"/>
        <v>#REF!</v>
      </c>
    </row>
    <row r="422">
      <c r="A422" s="24">
        <v>209646.0</v>
      </c>
      <c r="B422" s="3" t="str">
        <f t="shared" si="1"/>
        <v>#REF!</v>
      </c>
    </row>
    <row r="423">
      <c r="A423" s="24">
        <v>356693.0</v>
      </c>
      <c r="B423" s="3" t="str">
        <f t="shared" si="1"/>
        <v>#REF!</v>
      </c>
    </row>
    <row r="424">
      <c r="A424" s="23">
        <v>42083.0</v>
      </c>
      <c r="B424" s="3" t="str">
        <f t="shared" si="1"/>
        <v>#REF!</v>
      </c>
    </row>
    <row r="425">
      <c r="A425" s="21">
        <v>54.46</v>
      </c>
      <c r="B425" s="3" t="str">
        <f t="shared" si="1"/>
        <v>#REF!</v>
      </c>
    </row>
    <row r="426">
      <c r="A426" s="21">
        <v>55.67</v>
      </c>
      <c r="B426" s="3" t="str">
        <f t="shared" si="1"/>
        <v>#REF!</v>
      </c>
    </row>
    <row r="427">
      <c r="A427" s="21">
        <v>53.55</v>
      </c>
      <c r="B427" s="3" t="str">
        <f t="shared" si="1"/>
        <v>#REF!</v>
      </c>
    </row>
    <row r="428">
      <c r="A428" s="21">
        <v>55.32</v>
      </c>
      <c r="B428" s="3" t="str">
        <f t="shared" si="1"/>
        <v>#REF!</v>
      </c>
    </row>
    <row r="429">
      <c r="A429" s="25">
        <f>+0.89</f>
        <v>0.89</v>
      </c>
      <c r="B429" s="3" t="str">
        <f t="shared" si="1"/>
        <v>#REF!</v>
      </c>
    </row>
    <row r="430">
      <c r="A430" s="25">
        <f>+1.64%</f>
        <v>0.0164</v>
      </c>
      <c r="B430" s="3" t="str">
        <f t="shared" si="1"/>
        <v>#REF!</v>
      </c>
    </row>
    <row r="431">
      <c r="A431" s="26">
        <v>186667.0</v>
      </c>
      <c r="B431" s="3" t="str">
        <f t="shared" si="1"/>
        <v>#REF!</v>
      </c>
    </row>
    <row r="432">
      <c r="A432" s="26">
        <v>344310.0</v>
      </c>
      <c r="B432" s="3" t="str">
        <f t="shared" si="1"/>
        <v>#REF!</v>
      </c>
    </row>
    <row r="433">
      <c r="A433" s="27">
        <v>42086.0</v>
      </c>
      <c r="B433" s="3" t="str">
        <f t="shared" si="1"/>
        <v>#REF!</v>
      </c>
    </row>
    <row r="434">
      <c r="A434" s="28">
        <v>55.24</v>
      </c>
      <c r="B434" s="3" t="str">
        <f t="shared" si="1"/>
        <v>#REF!</v>
      </c>
    </row>
    <row r="435">
      <c r="A435" s="28">
        <v>56.19</v>
      </c>
      <c r="B435" s="3" t="str">
        <f t="shared" si="1"/>
        <v>#REF!</v>
      </c>
    </row>
    <row r="436">
      <c r="A436" s="28">
        <v>54.12</v>
      </c>
      <c r="B436" s="3" t="str">
        <f t="shared" si="1"/>
        <v>#REF!</v>
      </c>
    </row>
    <row r="437">
      <c r="A437" s="28">
        <v>55.92</v>
      </c>
      <c r="B437" s="3" t="str">
        <f t="shared" si="1"/>
        <v>#REF!</v>
      </c>
    </row>
    <row r="438">
      <c r="A438" s="25">
        <f>+0.6</f>
        <v>0.6</v>
      </c>
      <c r="B438" s="3" t="str">
        <f t="shared" si="1"/>
        <v>#REF!</v>
      </c>
    </row>
    <row r="439">
      <c r="A439" s="25">
        <f>+1.08%</f>
        <v>0.0108</v>
      </c>
      <c r="B439" s="3" t="str">
        <f t="shared" si="1"/>
        <v>#REF!</v>
      </c>
    </row>
    <row r="440">
      <c r="A440" s="26">
        <v>191637.0</v>
      </c>
      <c r="B440" s="3" t="str">
        <f t="shared" si="1"/>
        <v>#REF!</v>
      </c>
    </row>
    <row r="441">
      <c r="A441" s="26">
        <v>342716.0</v>
      </c>
      <c r="B441" s="3" t="str">
        <f t="shared" si="1"/>
        <v>#REF!</v>
      </c>
    </row>
    <row r="442">
      <c r="A442" s="27">
        <v>42087.0</v>
      </c>
      <c r="B442" s="3" t="str">
        <f t="shared" si="1"/>
        <v>#REF!</v>
      </c>
    </row>
    <row r="443">
      <c r="A443" s="28">
        <v>55.83</v>
      </c>
      <c r="B443" s="3" t="str">
        <f t="shared" si="1"/>
        <v>#REF!</v>
      </c>
    </row>
    <row r="444">
      <c r="A444" s="28">
        <v>56.79</v>
      </c>
      <c r="B444" s="3" t="str">
        <f t="shared" si="1"/>
        <v>#REF!</v>
      </c>
    </row>
    <row r="445">
      <c r="A445" s="28">
        <v>54.85</v>
      </c>
      <c r="B445" s="3" t="str">
        <f t="shared" si="1"/>
        <v>#REF!</v>
      </c>
    </row>
    <row r="446">
      <c r="A446" s="28">
        <v>55.11</v>
      </c>
      <c r="B446" s="3" t="str">
        <f t="shared" si="1"/>
        <v>#REF!</v>
      </c>
    </row>
    <row r="447">
      <c r="A447" s="21">
        <v>-0.81</v>
      </c>
      <c r="B447" s="3" t="str">
        <f t="shared" si="1"/>
        <v>#REF!</v>
      </c>
    </row>
    <row r="448">
      <c r="A448" s="22">
        <v>-0.0145</v>
      </c>
      <c r="B448" s="3" t="str">
        <f t="shared" si="1"/>
        <v>#REF!</v>
      </c>
    </row>
    <row r="449">
      <c r="A449" s="24">
        <v>197476.0</v>
      </c>
      <c r="B449" s="3" t="str">
        <f t="shared" si="1"/>
        <v>#REF!</v>
      </c>
    </row>
    <row r="450">
      <c r="A450" s="24">
        <v>336435.0</v>
      </c>
      <c r="B450" s="3" t="str">
        <f t="shared" si="1"/>
        <v>#REF!</v>
      </c>
    </row>
    <row r="451">
      <c r="A451" s="23">
        <v>42088.0</v>
      </c>
      <c r="B451" s="3" t="str">
        <f t="shared" si="1"/>
        <v>#REF!</v>
      </c>
    </row>
    <row r="452">
      <c r="A452" s="21">
        <v>55.09</v>
      </c>
      <c r="B452" s="3" t="str">
        <f t="shared" si="1"/>
        <v>#REF!</v>
      </c>
    </row>
    <row r="453">
      <c r="A453" s="21">
        <v>57.17</v>
      </c>
      <c r="B453" s="3" t="str">
        <f t="shared" si="1"/>
        <v>#REF!</v>
      </c>
    </row>
    <row r="454">
      <c r="A454" s="21">
        <v>54.7</v>
      </c>
      <c r="B454" s="3" t="str">
        <f t="shared" si="1"/>
        <v>#REF!</v>
      </c>
    </row>
    <row r="455">
      <c r="A455" s="21">
        <v>56.48</v>
      </c>
      <c r="B455" s="3" t="str">
        <f t="shared" si="1"/>
        <v>#REF!</v>
      </c>
    </row>
    <row r="456">
      <c r="A456" s="25">
        <f>+1.37</f>
        <v>1.37</v>
      </c>
      <c r="B456" s="3" t="str">
        <f t="shared" si="1"/>
        <v>#REF!</v>
      </c>
    </row>
    <row r="457">
      <c r="A457" s="25">
        <f>+2.49%</f>
        <v>0.0249</v>
      </c>
      <c r="B457" s="3" t="str">
        <f t="shared" si="1"/>
        <v>#REF!</v>
      </c>
    </row>
    <row r="458">
      <c r="A458" s="26">
        <v>256043.0</v>
      </c>
      <c r="B458" s="3" t="str">
        <f t="shared" si="1"/>
        <v>#REF!</v>
      </c>
    </row>
    <row r="459">
      <c r="A459" s="26">
        <v>341882.0</v>
      </c>
      <c r="B459" s="3" t="str">
        <f t="shared" si="1"/>
        <v>#REF!</v>
      </c>
    </row>
    <row r="460">
      <c r="A460" s="27">
        <v>42089.0</v>
      </c>
      <c r="B460" s="3" t="str">
        <f t="shared" si="1"/>
        <v>#REF!</v>
      </c>
    </row>
    <row r="461">
      <c r="A461" s="28">
        <v>56.35</v>
      </c>
      <c r="B461" s="3" t="str">
        <f t="shared" si="1"/>
        <v>#REF!</v>
      </c>
    </row>
    <row r="462">
      <c r="A462" s="28">
        <v>59.78</v>
      </c>
      <c r="B462" s="3" t="str">
        <f t="shared" si="1"/>
        <v>#REF!</v>
      </c>
    </row>
    <row r="463">
      <c r="A463" s="28">
        <v>56.3</v>
      </c>
      <c r="B463" s="3" t="str">
        <f t="shared" si="1"/>
        <v>#REF!</v>
      </c>
    </row>
    <row r="464">
      <c r="A464" s="28">
        <v>59.19</v>
      </c>
      <c r="B464" s="3" t="str">
        <f t="shared" si="1"/>
        <v>#REF!</v>
      </c>
    </row>
    <row r="465">
      <c r="A465" s="25">
        <f>+2.71</f>
        <v>2.71</v>
      </c>
      <c r="B465" s="3" t="str">
        <f t="shared" si="1"/>
        <v>#REF!</v>
      </c>
    </row>
    <row r="466">
      <c r="A466" s="25">
        <f>+4.8%</f>
        <v>0.048</v>
      </c>
      <c r="B466" s="3" t="str">
        <f t="shared" si="1"/>
        <v>#REF!</v>
      </c>
    </row>
    <row r="467">
      <c r="A467" s="26">
        <v>334870.0</v>
      </c>
      <c r="B467" s="3" t="str">
        <f t="shared" si="1"/>
        <v>#REF!</v>
      </c>
    </row>
    <row r="468">
      <c r="A468" s="26">
        <v>339210.0</v>
      </c>
      <c r="B468" s="3" t="str">
        <f t="shared" si="1"/>
        <v>#REF!</v>
      </c>
    </row>
    <row r="469">
      <c r="A469" s="27">
        <v>42090.0</v>
      </c>
      <c r="B469" s="3" t="str">
        <f t="shared" si="1"/>
        <v>#REF!</v>
      </c>
    </row>
    <row r="470">
      <c r="A470" s="28">
        <v>58.97</v>
      </c>
      <c r="B470" s="3" t="str">
        <f t="shared" si="1"/>
        <v>#REF!</v>
      </c>
    </row>
    <row r="471">
      <c r="A471" s="28">
        <v>59.04</v>
      </c>
      <c r="B471" s="3" t="str">
        <f t="shared" si="1"/>
        <v>#REF!</v>
      </c>
    </row>
    <row r="472">
      <c r="A472" s="28">
        <v>55.95</v>
      </c>
      <c r="B472" s="3" t="str">
        <f t="shared" si="1"/>
        <v>#REF!</v>
      </c>
    </row>
    <row r="473">
      <c r="A473" s="28">
        <v>56.41</v>
      </c>
      <c r="B473" s="3" t="str">
        <f t="shared" si="1"/>
        <v>#REF!</v>
      </c>
    </row>
    <row r="474">
      <c r="A474" s="21">
        <v>-2.78</v>
      </c>
      <c r="B474" s="3" t="str">
        <f t="shared" si="1"/>
        <v>#REF!</v>
      </c>
    </row>
    <row r="475">
      <c r="A475" s="22">
        <v>-0.047</v>
      </c>
      <c r="B475" s="3" t="str">
        <f t="shared" si="1"/>
        <v>#REF!</v>
      </c>
    </row>
    <row r="476">
      <c r="A476" s="24">
        <v>223862.0</v>
      </c>
      <c r="B476" s="3" t="str">
        <f t="shared" si="1"/>
        <v>#REF!</v>
      </c>
    </row>
    <row r="477">
      <c r="A477" s="24">
        <v>327894.0</v>
      </c>
      <c r="B477" s="3" t="str">
        <f t="shared" si="1"/>
        <v>#REF!</v>
      </c>
    </row>
    <row r="478">
      <c r="A478" s="23">
        <v>42093.0</v>
      </c>
      <c r="B478" s="3" t="str">
        <f t="shared" si="1"/>
        <v>#REF!</v>
      </c>
    </row>
    <row r="479">
      <c r="A479" s="21">
        <v>55.96</v>
      </c>
      <c r="B479" s="3" t="str">
        <f t="shared" si="1"/>
        <v>#REF!</v>
      </c>
    </row>
    <row r="480">
      <c r="A480" s="21">
        <v>56.65</v>
      </c>
      <c r="B480" s="3" t="str">
        <f t="shared" si="1"/>
        <v>#REF!</v>
      </c>
    </row>
    <row r="481">
      <c r="A481" s="21">
        <v>55.2</v>
      </c>
      <c r="B481" s="3" t="str">
        <f t="shared" si="1"/>
        <v>#REF!</v>
      </c>
    </row>
    <row r="482">
      <c r="A482" s="21">
        <v>56.29</v>
      </c>
      <c r="B482" s="3" t="str">
        <f t="shared" si="1"/>
        <v>#REF!</v>
      </c>
    </row>
    <row r="483">
      <c r="A483" s="21">
        <v>-0.12</v>
      </c>
      <c r="B483" s="3" t="str">
        <f t="shared" si="1"/>
        <v>#REF!</v>
      </c>
    </row>
    <row r="484">
      <c r="A484" s="22">
        <v>-0.0021</v>
      </c>
      <c r="B484" s="3" t="str">
        <f t="shared" si="1"/>
        <v>#REF!</v>
      </c>
    </row>
    <row r="485">
      <c r="A485" s="24">
        <v>220109.0</v>
      </c>
      <c r="B485" s="3" t="str">
        <f t="shared" si="1"/>
        <v>#REF!</v>
      </c>
    </row>
    <row r="486">
      <c r="A486" s="24">
        <v>319772.0</v>
      </c>
      <c r="B486" s="3" t="str">
        <f t="shared" si="1"/>
        <v>#REF!</v>
      </c>
    </row>
    <row r="487">
      <c r="A487" s="23">
        <v>42094.0</v>
      </c>
      <c r="B487" s="3" t="str">
        <f t="shared" si="1"/>
        <v>#REF!</v>
      </c>
    </row>
    <row r="488">
      <c r="A488" s="21">
        <v>56.31</v>
      </c>
      <c r="B488" s="3" t="str">
        <f t="shared" si="1"/>
        <v>#REF!</v>
      </c>
    </row>
    <row r="489">
      <c r="A489" s="21">
        <v>56.33</v>
      </c>
      <c r="B489" s="3" t="str">
        <f t="shared" si="1"/>
        <v>#REF!</v>
      </c>
    </row>
    <row r="490">
      <c r="A490" s="21">
        <v>54.72</v>
      </c>
      <c r="B490" s="3" t="str">
        <f t="shared" si="1"/>
        <v>#REF!</v>
      </c>
    </row>
    <row r="491">
      <c r="A491" s="21">
        <v>55.11</v>
      </c>
      <c r="B491" s="3" t="str">
        <f t="shared" si="1"/>
        <v>#REF!</v>
      </c>
    </row>
    <row r="492">
      <c r="A492" s="21">
        <v>-1.18</v>
      </c>
      <c r="B492" s="3" t="str">
        <f t="shared" si="1"/>
        <v>#REF!</v>
      </c>
    </row>
    <row r="493">
      <c r="A493" s="22">
        <v>-0.021</v>
      </c>
      <c r="B493" s="3" t="str">
        <f t="shared" si="1"/>
        <v>#REF!</v>
      </c>
    </row>
    <row r="494">
      <c r="A494" s="24">
        <v>238494.0</v>
      </c>
      <c r="B494" s="3" t="str">
        <f t="shared" si="1"/>
        <v>#REF!</v>
      </c>
    </row>
    <row r="495">
      <c r="A495" s="24">
        <v>308798.0</v>
      </c>
      <c r="B495" s="3" t="str">
        <f t="shared" si="1"/>
        <v>#REF!</v>
      </c>
    </row>
    <row r="496">
      <c r="A496" s="23">
        <v>42095.0</v>
      </c>
      <c r="B496" s="3" t="str">
        <f t="shared" si="1"/>
        <v>#REF!</v>
      </c>
    </row>
    <row r="497">
      <c r="A497" s="21">
        <v>55.18</v>
      </c>
      <c r="B497" s="3" t="str">
        <f t="shared" si="1"/>
        <v>#REF!</v>
      </c>
    </row>
    <row r="498">
      <c r="A498" s="21">
        <v>57.69</v>
      </c>
      <c r="B498" s="3" t="str">
        <f t="shared" si="1"/>
        <v>#REF!</v>
      </c>
    </row>
    <row r="499">
      <c r="A499" s="21">
        <v>54.7</v>
      </c>
      <c r="B499" s="3" t="str">
        <f t="shared" si="1"/>
        <v>#REF!</v>
      </c>
    </row>
    <row r="500">
      <c r="A500" s="21">
        <v>57.1</v>
      </c>
      <c r="B500" s="3" t="str">
        <f t="shared" si="1"/>
        <v>#REF!</v>
      </c>
    </row>
    <row r="501">
      <c r="A501" s="25">
        <f>+1.99</f>
        <v>1.99</v>
      </c>
      <c r="B501" s="3" t="str">
        <f t="shared" si="1"/>
        <v>#REF!</v>
      </c>
    </row>
    <row r="502">
      <c r="A502" s="25">
        <f>+3.61%</f>
        <v>0.0361</v>
      </c>
      <c r="B502" s="3" t="str">
        <f t="shared" si="1"/>
        <v>#REF!</v>
      </c>
    </row>
    <row r="503">
      <c r="A503" s="26">
        <v>256904.0</v>
      </c>
      <c r="B503" s="3" t="str">
        <f t="shared" si="1"/>
        <v>#REF!</v>
      </c>
    </row>
    <row r="504">
      <c r="A504" s="26">
        <v>287844.0</v>
      </c>
      <c r="B504" s="3" t="str">
        <f t="shared" si="1"/>
        <v>#REF!</v>
      </c>
    </row>
    <row r="505">
      <c r="A505" s="27">
        <v>42096.0</v>
      </c>
      <c r="B505" s="3" t="str">
        <f t="shared" si="1"/>
        <v>#REF!</v>
      </c>
    </row>
    <row r="506">
      <c r="A506" s="28">
        <v>56.72</v>
      </c>
      <c r="B506" s="3" t="str">
        <f t="shared" si="1"/>
        <v>#REF!</v>
      </c>
    </row>
    <row r="507">
      <c r="A507" s="28">
        <v>57.28</v>
      </c>
      <c r="B507" s="3" t="str">
        <f t="shared" si="1"/>
        <v>#REF!</v>
      </c>
    </row>
    <row r="508">
      <c r="A508" s="28">
        <v>54.0</v>
      </c>
      <c r="B508" s="3" t="str">
        <f t="shared" si="1"/>
        <v>#REF!</v>
      </c>
    </row>
    <row r="509">
      <c r="A509" s="28">
        <v>54.95</v>
      </c>
      <c r="B509" s="3" t="str">
        <f t="shared" si="1"/>
        <v>#REF!</v>
      </c>
    </row>
    <row r="510">
      <c r="A510" s="21">
        <v>-2.15</v>
      </c>
      <c r="B510" s="3" t="str">
        <f t="shared" si="1"/>
        <v>#REF!</v>
      </c>
    </row>
    <row r="511">
      <c r="A511" s="22">
        <v>-0.0377</v>
      </c>
      <c r="B511" s="3" t="str">
        <f t="shared" si="1"/>
        <v>#REF!</v>
      </c>
    </row>
    <row r="512">
      <c r="A512" s="24">
        <v>288965.0</v>
      </c>
      <c r="B512" s="3" t="str">
        <f t="shared" si="1"/>
        <v>#REF!</v>
      </c>
    </row>
    <row r="513">
      <c r="A513" s="24">
        <v>271527.0</v>
      </c>
      <c r="B513" s="3" t="str">
        <f t="shared" si="1"/>
        <v>#REF!</v>
      </c>
    </row>
    <row r="514">
      <c r="A514" s="23">
        <v>42100.0</v>
      </c>
      <c r="B514" s="3" t="str">
        <f t="shared" si="1"/>
        <v>#REF!</v>
      </c>
    </row>
    <row r="515">
      <c r="A515" s="21">
        <v>55.18</v>
      </c>
      <c r="B515" s="3" t="str">
        <f t="shared" si="1"/>
        <v>#REF!</v>
      </c>
    </row>
    <row r="516">
      <c r="A516" s="21">
        <v>58.24</v>
      </c>
      <c r="B516" s="3" t="str">
        <f t="shared" si="1"/>
        <v>#REF!</v>
      </c>
    </row>
    <row r="517">
      <c r="A517" s="21">
        <v>55.08</v>
      </c>
      <c r="B517" s="3" t="str">
        <f t="shared" si="1"/>
        <v>#REF!</v>
      </c>
    </row>
    <row r="518">
      <c r="A518" s="21">
        <v>58.12</v>
      </c>
      <c r="B518" s="3" t="str">
        <f t="shared" si="1"/>
        <v>#REF!</v>
      </c>
    </row>
    <row r="519">
      <c r="A519" s="25">
        <f>+3.17</f>
        <v>3.17</v>
      </c>
      <c r="B519" s="3" t="str">
        <f t="shared" si="1"/>
        <v>#REF!</v>
      </c>
    </row>
    <row r="520">
      <c r="A520" s="25">
        <f>+5.77%</f>
        <v>0.0577</v>
      </c>
      <c r="B520" s="3" t="str">
        <f t="shared" si="1"/>
        <v>#REF!</v>
      </c>
    </row>
    <row r="521">
      <c r="A521" s="26">
        <v>126804.0</v>
      </c>
      <c r="B521" s="3" t="str">
        <f t="shared" si="1"/>
        <v>#REF!</v>
      </c>
    </row>
    <row r="522">
      <c r="A522" s="26">
        <v>251062.0</v>
      </c>
      <c r="B522" s="3" t="str">
        <f t="shared" si="1"/>
        <v>#REF!</v>
      </c>
    </row>
    <row r="523">
      <c r="A523" s="27">
        <v>42101.0</v>
      </c>
      <c r="B523" s="3" t="str">
        <f t="shared" si="1"/>
        <v>#REF!</v>
      </c>
    </row>
    <row r="524">
      <c r="A524" s="28">
        <v>57.8</v>
      </c>
      <c r="B524" s="3" t="str">
        <f t="shared" si="1"/>
        <v>#REF!</v>
      </c>
    </row>
    <row r="525">
      <c r="A525" s="28">
        <v>59.27</v>
      </c>
      <c r="B525" s="3" t="str">
        <f t="shared" si="1"/>
        <v>#REF!</v>
      </c>
    </row>
    <row r="526">
      <c r="A526" s="28">
        <v>57.02</v>
      </c>
      <c r="B526" s="3" t="str">
        <f t="shared" si="1"/>
        <v>#REF!</v>
      </c>
    </row>
    <row r="527">
      <c r="A527" s="28">
        <v>59.1</v>
      </c>
      <c r="B527" s="3" t="str">
        <f t="shared" si="1"/>
        <v>#REF!</v>
      </c>
    </row>
    <row r="528">
      <c r="A528" s="25">
        <f>+0.98</f>
        <v>0.98</v>
      </c>
      <c r="B528" s="3" t="str">
        <f t="shared" si="1"/>
        <v>#REF!</v>
      </c>
    </row>
    <row r="529">
      <c r="A529" s="25">
        <f>+1.69%</f>
        <v>0.0169</v>
      </c>
      <c r="B529" s="3" t="str">
        <f t="shared" si="1"/>
        <v>#REF!</v>
      </c>
    </row>
    <row r="530">
      <c r="A530" s="26">
        <v>236714.0</v>
      </c>
      <c r="B530" s="3" t="str">
        <f t="shared" si="1"/>
        <v>#REF!</v>
      </c>
    </row>
    <row r="531">
      <c r="A531" s="26">
        <v>222231.0</v>
      </c>
      <c r="B531" s="3" t="str">
        <f t="shared" si="1"/>
        <v>#REF!</v>
      </c>
    </row>
    <row r="532">
      <c r="A532" s="27">
        <v>42102.0</v>
      </c>
      <c r="B532" s="3" t="str">
        <f t="shared" si="1"/>
        <v>#REF!</v>
      </c>
    </row>
    <row r="533">
      <c r="A533" s="28">
        <v>58.3</v>
      </c>
      <c r="B533" s="3" t="str">
        <f t="shared" si="1"/>
        <v>#REF!</v>
      </c>
    </row>
    <row r="534">
      <c r="A534" s="28">
        <v>58.72</v>
      </c>
      <c r="B534" s="3" t="str">
        <f t="shared" si="1"/>
        <v>#REF!</v>
      </c>
    </row>
    <row r="535">
      <c r="A535" s="28">
        <v>55.45</v>
      </c>
      <c r="B535" s="3" t="str">
        <f t="shared" si="1"/>
        <v>#REF!</v>
      </c>
    </row>
    <row r="536">
      <c r="A536" s="28">
        <v>55.55</v>
      </c>
      <c r="B536" s="3" t="str">
        <f t="shared" si="1"/>
        <v>#REF!</v>
      </c>
    </row>
    <row r="537">
      <c r="A537" s="21">
        <v>-3.55</v>
      </c>
      <c r="B537" s="3" t="str">
        <f t="shared" si="1"/>
        <v>#REF!</v>
      </c>
    </row>
    <row r="538">
      <c r="A538" s="22">
        <v>-0.0601</v>
      </c>
      <c r="B538" s="3" t="str">
        <f t="shared" si="1"/>
        <v>#REF!</v>
      </c>
    </row>
    <row r="539">
      <c r="A539" s="24">
        <v>250564.0</v>
      </c>
      <c r="B539" s="3" t="str">
        <f t="shared" si="1"/>
        <v>#REF!</v>
      </c>
    </row>
    <row r="540">
      <c r="A540" s="24">
        <v>185772.0</v>
      </c>
      <c r="B540" s="3" t="str">
        <f t="shared" si="1"/>
        <v>#REF!</v>
      </c>
    </row>
    <row r="541">
      <c r="A541" s="23">
        <v>42103.0</v>
      </c>
      <c r="B541" s="3" t="str">
        <f t="shared" si="1"/>
        <v>#REF!</v>
      </c>
    </row>
    <row r="542">
      <c r="A542" s="21">
        <v>56.1</v>
      </c>
      <c r="B542" s="3" t="str">
        <f t="shared" si="1"/>
        <v>#REF!</v>
      </c>
    </row>
    <row r="543">
      <c r="A543" s="21">
        <v>58.02</v>
      </c>
      <c r="B543" s="3" t="str">
        <f t="shared" si="1"/>
        <v>#REF!</v>
      </c>
    </row>
    <row r="544">
      <c r="A544" s="21">
        <v>55.97</v>
      </c>
      <c r="B544" s="3" t="str">
        <f t="shared" si="1"/>
        <v>#REF!</v>
      </c>
    </row>
    <row r="545">
      <c r="A545" s="21">
        <v>56.57</v>
      </c>
      <c r="B545" s="3" t="str">
        <f t="shared" si="1"/>
        <v>#REF!</v>
      </c>
    </row>
    <row r="546">
      <c r="A546" s="25">
        <f>+1.02</f>
        <v>1.02</v>
      </c>
      <c r="B546" s="3" t="str">
        <f t="shared" si="1"/>
        <v>#REF!</v>
      </c>
    </row>
    <row r="547">
      <c r="A547" s="25">
        <f>+1.84%</f>
        <v>0.0184</v>
      </c>
      <c r="B547" s="3" t="str">
        <f t="shared" si="1"/>
        <v>#REF!</v>
      </c>
    </row>
    <row r="548">
      <c r="A548" s="26">
        <v>174812.0</v>
      </c>
      <c r="B548" s="3" t="str">
        <f t="shared" si="1"/>
        <v>#REF!</v>
      </c>
    </row>
    <row r="549">
      <c r="A549" s="26">
        <v>165590.0</v>
      </c>
      <c r="B549" s="3" t="str">
        <f t="shared" si="1"/>
        <v>#REF!</v>
      </c>
    </row>
    <row r="550">
      <c r="A550" s="27">
        <v>42104.0</v>
      </c>
      <c r="B550" s="3" t="str">
        <f t="shared" si="1"/>
        <v>#REF!</v>
      </c>
    </row>
    <row r="551">
      <c r="A551" s="28">
        <v>56.84</v>
      </c>
      <c r="B551" s="3" t="str">
        <f t="shared" si="1"/>
        <v>#REF!</v>
      </c>
    </row>
    <row r="552">
      <c r="A552" s="28">
        <v>58.12</v>
      </c>
      <c r="B552" s="3" t="str">
        <f t="shared" si="1"/>
        <v>#REF!</v>
      </c>
    </row>
    <row r="553">
      <c r="A553" s="28">
        <v>56.25</v>
      </c>
      <c r="B553" s="3" t="str">
        <f t="shared" si="1"/>
        <v>#REF!</v>
      </c>
    </row>
    <row r="554">
      <c r="A554" s="28">
        <v>57.87</v>
      </c>
      <c r="B554" s="3" t="str">
        <f t="shared" si="1"/>
        <v>#REF!</v>
      </c>
    </row>
    <row r="555">
      <c r="A555" s="25">
        <f>+1.3</f>
        <v>1.3</v>
      </c>
      <c r="B555" s="3" t="str">
        <f t="shared" si="1"/>
        <v>#REF!</v>
      </c>
    </row>
    <row r="556">
      <c r="A556" s="25">
        <f>+2.3%</f>
        <v>0.023</v>
      </c>
      <c r="B556" s="3" t="str">
        <f t="shared" si="1"/>
        <v>#REF!</v>
      </c>
    </row>
    <row r="557">
      <c r="A557" s="26">
        <v>137659.0</v>
      </c>
      <c r="B557" s="3" t="str">
        <f t="shared" si="1"/>
        <v>#REF!</v>
      </c>
    </row>
    <row r="558">
      <c r="A558" s="26">
        <v>134621.0</v>
      </c>
      <c r="B558" s="3" t="str">
        <f t="shared" si="1"/>
        <v>#REF!</v>
      </c>
    </row>
    <row r="559">
      <c r="A559" s="27">
        <v>42107.0</v>
      </c>
      <c r="B559" s="3" t="str">
        <f t="shared" si="1"/>
        <v>#REF!</v>
      </c>
    </row>
    <row r="560">
      <c r="A560" s="28">
        <v>58.02</v>
      </c>
      <c r="B560" s="3" t="str">
        <f t="shared" si="1"/>
        <v>#REF!</v>
      </c>
    </row>
    <row r="561">
      <c r="A561" s="28">
        <v>59.54</v>
      </c>
      <c r="B561" s="3" t="str">
        <f t="shared" si="1"/>
        <v>#REF!</v>
      </c>
    </row>
    <row r="562">
      <c r="A562" s="28">
        <v>57.46</v>
      </c>
      <c r="B562" s="3" t="str">
        <f t="shared" si="1"/>
        <v>#REF!</v>
      </c>
    </row>
    <row r="563">
      <c r="A563" s="28">
        <v>57.93</v>
      </c>
      <c r="B563" s="3" t="str">
        <f t="shared" si="1"/>
        <v>#REF!</v>
      </c>
    </row>
    <row r="564">
      <c r="A564" s="25">
        <f>+0.06</f>
        <v>0.06</v>
      </c>
      <c r="B564" s="3" t="str">
        <f t="shared" si="1"/>
        <v>#REF!</v>
      </c>
    </row>
    <row r="565">
      <c r="A565" s="25">
        <f>+0.1%</f>
        <v>0.001</v>
      </c>
      <c r="B565" s="3" t="str">
        <f t="shared" si="1"/>
        <v>#REF!</v>
      </c>
    </row>
    <row r="566">
      <c r="A566" s="26">
        <v>119317.0</v>
      </c>
      <c r="B566" s="3" t="str">
        <f t="shared" si="1"/>
        <v>#REF!</v>
      </c>
    </row>
    <row r="567">
      <c r="A567" s="26">
        <v>105659.0</v>
      </c>
      <c r="B567" s="3" t="str">
        <f t="shared" si="1"/>
        <v>#REF!</v>
      </c>
    </row>
    <row r="568">
      <c r="A568" s="27">
        <v>42108.0</v>
      </c>
      <c r="B568" s="3" t="str">
        <f t="shared" si="1"/>
        <v>#REF!</v>
      </c>
    </row>
    <row r="569">
      <c r="A569" s="28">
        <v>58.17</v>
      </c>
      <c r="B569" s="3" t="str">
        <f t="shared" si="1"/>
        <v>#REF!</v>
      </c>
    </row>
    <row r="570">
      <c r="A570" s="28">
        <v>59.24</v>
      </c>
      <c r="B570" s="3" t="str">
        <f t="shared" si="1"/>
        <v>#REF!</v>
      </c>
    </row>
    <row r="571">
      <c r="A571" s="28">
        <v>57.76</v>
      </c>
      <c r="B571" s="3" t="str">
        <f t="shared" si="1"/>
        <v>#REF!</v>
      </c>
    </row>
    <row r="572">
      <c r="A572" s="28">
        <v>58.43</v>
      </c>
      <c r="B572" s="3" t="str">
        <f t="shared" si="1"/>
        <v>#REF!</v>
      </c>
    </row>
    <row r="573">
      <c r="A573" s="25">
        <f>+0.5</f>
        <v>0.5</v>
      </c>
      <c r="B573" s="3" t="str">
        <f t="shared" si="1"/>
        <v>#REF!</v>
      </c>
    </row>
    <row r="574">
      <c r="A574" s="25">
        <f>+0.86%</f>
        <v>0.0086</v>
      </c>
      <c r="B574" s="3" t="str">
        <f t="shared" si="1"/>
        <v>#REF!</v>
      </c>
    </row>
    <row r="575">
      <c r="A575" s="26">
        <v>106803.0</v>
      </c>
      <c r="B575" s="3" t="str">
        <f t="shared" si="1"/>
        <v>#REF!</v>
      </c>
    </row>
    <row r="576">
      <c r="A576" s="26">
        <v>57418.0</v>
      </c>
      <c r="B576" s="3" t="str">
        <f t="shared" si="1"/>
        <v>#REF!</v>
      </c>
    </row>
    <row r="577">
      <c r="A577" s="7">
        <v>42109.0</v>
      </c>
      <c r="B577" s="3" t="str">
        <f t="shared" si="1"/>
        <v>#REF!</v>
      </c>
    </row>
    <row r="578">
      <c r="A578" s="8">
        <v>58.74</v>
      </c>
      <c r="B578" s="3" t="str">
        <f t="shared" si="1"/>
        <v>#REF!</v>
      </c>
    </row>
    <row r="579">
      <c r="A579" s="8">
        <v>60.45</v>
      </c>
      <c r="B579" s="3" t="str">
        <f t="shared" si="1"/>
        <v>#REF!</v>
      </c>
    </row>
    <row r="580">
      <c r="A580" s="8">
        <v>58.74</v>
      </c>
      <c r="B580" s="3" t="str">
        <f t="shared" si="1"/>
        <v>#REF!</v>
      </c>
    </row>
    <row r="581">
      <c r="A581" s="8">
        <v>60.32</v>
      </c>
      <c r="B581" s="3" t="str">
        <f t="shared" si="1"/>
        <v>#REF!</v>
      </c>
    </row>
    <row r="582">
      <c r="A582" s="9">
        <f>+1.89</f>
        <v>1.89</v>
      </c>
      <c r="B582" s="3" t="str">
        <f t="shared" si="1"/>
        <v>#REF!</v>
      </c>
    </row>
    <row r="583">
      <c r="A583" s="9">
        <f>+3.23%</f>
        <v>0.0323</v>
      </c>
      <c r="B583" s="3" t="str">
        <f t="shared" si="1"/>
        <v>#REF!</v>
      </c>
    </row>
    <row r="584">
      <c r="A584" s="31">
        <v>21182.0</v>
      </c>
      <c r="B584" s="3" t="str">
        <f t="shared" si="1"/>
        <v>#REF!</v>
      </c>
    </row>
    <row r="585">
      <c r="A585" s="32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42048</v>
      </c>
      <c r="C3" s="3">
        <v>61.19</v>
      </c>
      <c r="D3" s="3">
        <v>63.43</v>
      </c>
      <c r="E3" s="3">
        <v>61.02</v>
      </c>
      <c r="F3" s="3">
        <v>63.18</v>
      </c>
      <c r="G3" s="3">
        <v>1.89</v>
      </c>
      <c r="H3" s="3">
        <v>0.0308</v>
      </c>
      <c r="I3" s="15">
        <v>147556.0</v>
      </c>
      <c r="J3" s="15">
        <v>207467.0</v>
      </c>
    </row>
    <row r="4">
      <c r="A4" s="19" t="s">
        <v>4</v>
      </c>
      <c r="B4" s="5">
        <f t="shared" si="1"/>
        <v>42051</v>
      </c>
      <c r="C4" s="3">
        <v>63.14</v>
      </c>
      <c r="D4" s="3">
        <v>64.06</v>
      </c>
      <c r="E4" s="3">
        <v>62.43</v>
      </c>
      <c r="F4" s="3">
        <v>62.86</v>
      </c>
      <c r="G4" s="3">
        <v>-0.32</v>
      </c>
      <c r="H4" s="6">
        <v>-0.0051</v>
      </c>
      <c r="I4" s="15">
        <v>80396.0</v>
      </c>
      <c r="J4" s="15">
        <v>210531.0</v>
      </c>
    </row>
    <row r="5">
      <c r="A5" s="19" t="s">
        <v>5</v>
      </c>
      <c r="B5" s="5">
        <f t="shared" si="1"/>
        <v>42052</v>
      </c>
      <c r="C5" s="3">
        <v>63.03</v>
      </c>
      <c r="D5" s="3">
        <v>64.42</v>
      </c>
      <c r="E5" s="3">
        <v>61.87</v>
      </c>
      <c r="F5" s="3">
        <v>63.96</v>
      </c>
      <c r="G5" s="3">
        <v>1.1</v>
      </c>
      <c r="H5" s="3">
        <v>0.0175</v>
      </c>
      <c r="I5" s="15">
        <v>123751.0</v>
      </c>
      <c r="J5" s="15">
        <v>216505.0</v>
      </c>
    </row>
    <row r="6">
      <c r="A6" s="19" t="s">
        <v>6</v>
      </c>
      <c r="B6" s="5">
        <f t="shared" si="1"/>
        <v>42053</v>
      </c>
      <c r="C6" s="3">
        <v>63.67</v>
      </c>
      <c r="D6" s="3">
        <v>63.8</v>
      </c>
      <c r="E6" s="3">
        <v>60.9</v>
      </c>
      <c r="F6" s="3">
        <v>62.12</v>
      </c>
      <c r="G6" s="3">
        <v>-1.84</v>
      </c>
      <c r="H6" s="6">
        <v>-0.0288</v>
      </c>
      <c r="I6" s="15">
        <v>79689.0</v>
      </c>
      <c r="J6" s="15">
        <v>213591.0</v>
      </c>
    </row>
    <row r="7">
      <c r="A7" s="19" t="s">
        <v>7</v>
      </c>
      <c r="B7" s="5">
        <f t="shared" si="1"/>
        <v>42054</v>
      </c>
      <c r="C7" s="3">
        <v>61.15</v>
      </c>
      <c r="D7" s="3">
        <v>62.48</v>
      </c>
      <c r="E7" s="3">
        <v>59.56</v>
      </c>
      <c r="F7" s="3">
        <v>61.74</v>
      </c>
      <c r="G7" s="3">
        <v>-0.38</v>
      </c>
      <c r="H7" s="6">
        <v>-0.0061</v>
      </c>
      <c r="I7" s="15">
        <v>131077.0</v>
      </c>
      <c r="J7" s="15">
        <v>207514.0</v>
      </c>
    </row>
    <row r="8">
      <c r="A8" s="19" t="s">
        <v>8</v>
      </c>
      <c r="B8" s="5">
        <f t="shared" si="1"/>
        <v>42055</v>
      </c>
      <c r="C8" s="3">
        <v>61.79</v>
      </c>
      <c r="D8" s="3">
        <v>62.47</v>
      </c>
      <c r="E8" s="3">
        <v>61.28</v>
      </c>
      <c r="F8" s="3">
        <v>61.52</v>
      </c>
      <c r="G8" s="3">
        <v>-0.22</v>
      </c>
      <c r="H8" s="6">
        <v>-0.0036</v>
      </c>
      <c r="I8" s="15">
        <v>97744.0</v>
      </c>
      <c r="J8" s="15">
        <v>213694.0</v>
      </c>
    </row>
    <row r="9">
      <c r="A9" s="19" t="s">
        <v>9</v>
      </c>
      <c r="B9" s="5">
        <f t="shared" si="1"/>
        <v>42058</v>
      </c>
      <c r="C9" s="3">
        <v>61.11</v>
      </c>
      <c r="D9" s="3">
        <v>62.17</v>
      </c>
      <c r="E9" s="3">
        <v>59.76</v>
      </c>
      <c r="F9" s="3">
        <v>60.54</v>
      </c>
      <c r="G9" s="3">
        <v>-0.98</v>
      </c>
      <c r="H9" s="6">
        <v>-0.0159</v>
      </c>
      <c r="I9" s="15">
        <v>130903.0</v>
      </c>
      <c r="J9" s="15">
        <v>221680.0</v>
      </c>
    </row>
    <row r="10">
      <c r="A10" s="20">
        <v>42048.0</v>
      </c>
      <c r="B10" s="5">
        <f t="shared" si="1"/>
        <v>42059</v>
      </c>
      <c r="C10" s="3">
        <v>60.89</v>
      </c>
      <c r="D10" s="3">
        <v>61.78</v>
      </c>
      <c r="E10" s="3">
        <v>59.77</v>
      </c>
      <c r="F10" s="3">
        <v>60.35</v>
      </c>
      <c r="G10" s="3">
        <v>-0.19</v>
      </c>
      <c r="H10" s="6">
        <v>-0.0031</v>
      </c>
      <c r="I10" s="15">
        <v>100075.0</v>
      </c>
      <c r="J10" s="15">
        <v>220627.0</v>
      </c>
    </row>
    <row r="11">
      <c r="A11" s="19">
        <v>61.19</v>
      </c>
      <c r="B11" s="5">
        <f t="shared" si="1"/>
        <v>42060</v>
      </c>
      <c r="C11" s="3">
        <v>60.4</v>
      </c>
      <c r="D11" s="3">
        <v>63.76</v>
      </c>
      <c r="E11" s="3">
        <v>60.19</v>
      </c>
      <c r="F11" s="3">
        <v>63.22</v>
      </c>
      <c r="G11" s="3">
        <v>2.87</v>
      </c>
      <c r="H11" s="3">
        <v>0.047599999999999996</v>
      </c>
      <c r="I11" s="15">
        <v>98250.0</v>
      </c>
      <c r="J11" s="15">
        <v>220580.0</v>
      </c>
    </row>
    <row r="12">
      <c r="A12" s="19">
        <v>63.43</v>
      </c>
      <c r="B12" s="5">
        <f t="shared" si="1"/>
        <v>42061</v>
      </c>
      <c r="C12" s="3">
        <v>63.43</v>
      </c>
      <c r="D12" s="3">
        <v>64.06</v>
      </c>
      <c r="E12" s="3">
        <v>61.19</v>
      </c>
      <c r="F12" s="3">
        <v>61.57</v>
      </c>
      <c r="G12" s="3">
        <v>-1.65</v>
      </c>
      <c r="H12" s="6">
        <v>-0.0261</v>
      </c>
      <c r="I12" s="15">
        <v>102207.0</v>
      </c>
      <c r="J12" s="15">
        <v>224686.0</v>
      </c>
    </row>
    <row r="13">
      <c r="A13" s="19">
        <v>61.02</v>
      </c>
      <c r="B13" s="5">
        <f t="shared" si="1"/>
        <v>42062</v>
      </c>
      <c r="C13" s="3">
        <v>62.21</v>
      </c>
      <c r="D13" s="3">
        <v>64.21</v>
      </c>
      <c r="E13" s="3">
        <v>62.09</v>
      </c>
      <c r="F13" s="3">
        <v>63.98</v>
      </c>
      <c r="G13" s="3">
        <v>2.41</v>
      </c>
      <c r="H13" s="3">
        <v>0.0391</v>
      </c>
      <c r="I13" s="15">
        <v>115981.0</v>
      </c>
      <c r="J13" s="15">
        <v>229000.0</v>
      </c>
    </row>
    <row r="14">
      <c r="A14" s="19">
        <v>63.18</v>
      </c>
      <c r="B14" s="5">
        <f t="shared" si="1"/>
        <v>42065</v>
      </c>
      <c r="C14" s="3">
        <v>63.68</v>
      </c>
      <c r="D14" s="3">
        <v>63.83</v>
      </c>
      <c r="E14" s="3">
        <v>61.0</v>
      </c>
      <c r="F14" s="3">
        <v>61.13</v>
      </c>
      <c r="G14" s="3">
        <v>-2.85</v>
      </c>
      <c r="H14" s="6">
        <v>-0.0445</v>
      </c>
      <c r="I14" s="15">
        <v>119011.0</v>
      </c>
      <c r="J14" s="15">
        <v>232959.0</v>
      </c>
    </row>
    <row r="15">
      <c r="A15" s="25">
        <f>+1.89</f>
        <v>1.89</v>
      </c>
      <c r="B15" s="5">
        <f t="shared" si="1"/>
        <v>42066</v>
      </c>
      <c r="C15" s="3">
        <v>61.61</v>
      </c>
      <c r="D15" s="3">
        <v>63.43</v>
      </c>
      <c r="E15" s="3">
        <v>61.42</v>
      </c>
      <c r="F15" s="3">
        <v>62.7</v>
      </c>
      <c r="G15" s="3">
        <v>1.57</v>
      </c>
      <c r="H15" s="3">
        <v>0.025699999999999997</v>
      </c>
      <c r="I15" s="15">
        <v>104650.0</v>
      </c>
      <c r="J15" s="15">
        <v>236750.0</v>
      </c>
    </row>
    <row r="16">
      <c r="A16" s="25">
        <f>+3.08%</f>
        <v>0.0308</v>
      </c>
      <c r="B16" s="5">
        <f t="shared" si="1"/>
        <v>42067</v>
      </c>
      <c r="C16" s="3">
        <v>62.47</v>
      </c>
      <c r="D16" s="3">
        <v>62.58</v>
      </c>
      <c r="E16" s="3">
        <v>61.16</v>
      </c>
      <c r="F16" s="3">
        <v>62.07</v>
      </c>
      <c r="G16" s="3">
        <v>-0.63</v>
      </c>
      <c r="H16" s="6">
        <v>-0.01</v>
      </c>
      <c r="I16" s="15">
        <v>123217.0</v>
      </c>
      <c r="J16" s="15">
        <v>243621.0</v>
      </c>
    </row>
    <row r="17">
      <c r="A17" s="26">
        <v>147556.0</v>
      </c>
      <c r="B17" s="5">
        <f t="shared" si="1"/>
        <v>42068</v>
      </c>
      <c r="C17" s="3">
        <v>62.06</v>
      </c>
      <c r="D17" s="3">
        <v>62.85</v>
      </c>
      <c r="E17" s="3">
        <v>61.37</v>
      </c>
      <c r="F17" s="3">
        <v>61.72</v>
      </c>
      <c r="G17" s="3">
        <v>-0.35</v>
      </c>
      <c r="H17" s="6">
        <v>-0.0056</v>
      </c>
      <c r="I17" s="15">
        <v>138875.0</v>
      </c>
      <c r="J17" s="15">
        <v>248489.0</v>
      </c>
    </row>
    <row r="18">
      <c r="A18" s="26">
        <v>207467.0</v>
      </c>
      <c r="B18" s="5">
        <f t="shared" si="1"/>
        <v>42069</v>
      </c>
      <c r="C18" s="3">
        <v>61.94</v>
      </c>
      <c r="D18" s="3">
        <v>62.5</v>
      </c>
      <c r="E18" s="3">
        <v>60.5</v>
      </c>
      <c r="F18" s="3">
        <v>60.98</v>
      </c>
      <c r="G18" s="3">
        <v>-0.74</v>
      </c>
      <c r="H18" s="6">
        <v>-0.012</v>
      </c>
      <c r="I18" s="15">
        <v>115686.0</v>
      </c>
      <c r="J18" s="15">
        <v>258687.0</v>
      </c>
    </row>
    <row r="19">
      <c r="A19" s="27">
        <v>42051.0</v>
      </c>
      <c r="B19" s="5">
        <f t="shared" si="1"/>
        <v>42072</v>
      </c>
      <c r="C19" s="3">
        <v>60.87</v>
      </c>
      <c r="D19" s="3">
        <v>61.32</v>
      </c>
      <c r="E19" s="3">
        <v>59.81</v>
      </c>
      <c r="F19" s="3">
        <v>59.95</v>
      </c>
      <c r="G19" s="3">
        <v>-1.03</v>
      </c>
      <c r="H19" s="6">
        <v>-0.0169</v>
      </c>
      <c r="I19" s="15">
        <v>106580.0</v>
      </c>
      <c r="J19" s="15">
        <v>267078.0</v>
      </c>
    </row>
    <row r="20">
      <c r="A20" s="28">
        <v>63.14</v>
      </c>
      <c r="B20" s="5">
        <f t="shared" si="1"/>
        <v>42073</v>
      </c>
      <c r="C20" s="3">
        <v>59.84</v>
      </c>
      <c r="D20" s="3">
        <v>60.12</v>
      </c>
      <c r="E20" s="3">
        <v>57.54</v>
      </c>
      <c r="F20" s="3">
        <v>57.8</v>
      </c>
      <c r="G20" s="3">
        <v>-2.15</v>
      </c>
      <c r="H20" s="6">
        <v>-0.0359</v>
      </c>
      <c r="I20" s="15">
        <v>129282.0</v>
      </c>
      <c r="J20" s="15">
        <v>269655.0</v>
      </c>
    </row>
    <row r="21">
      <c r="A21" s="28">
        <v>64.06</v>
      </c>
      <c r="B21" s="5">
        <f t="shared" si="1"/>
        <v>42074</v>
      </c>
      <c r="C21" s="3">
        <v>57.8</v>
      </c>
      <c r="D21" s="3">
        <v>59.14</v>
      </c>
      <c r="E21" s="3">
        <v>57.3</v>
      </c>
      <c r="F21" s="3">
        <v>58.77</v>
      </c>
      <c r="G21" s="3">
        <v>0.97</v>
      </c>
      <c r="H21" s="3">
        <v>0.0168</v>
      </c>
      <c r="I21" s="15">
        <v>133370.0</v>
      </c>
      <c r="J21" s="15">
        <v>281818.0</v>
      </c>
    </row>
    <row r="22">
      <c r="A22" s="28">
        <v>62.43</v>
      </c>
      <c r="B22" s="5">
        <f t="shared" si="1"/>
        <v>42075</v>
      </c>
      <c r="C22" s="3">
        <v>59.26</v>
      </c>
      <c r="D22" s="3">
        <v>60.0</v>
      </c>
      <c r="E22" s="3">
        <v>57.61</v>
      </c>
      <c r="F22" s="3">
        <v>58.14</v>
      </c>
      <c r="G22" s="3">
        <v>-0.63</v>
      </c>
      <c r="H22" s="6">
        <v>-0.0107</v>
      </c>
      <c r="I22" s="15">
        <v>168628.0</v>
      </c>
      <c r="J22" s="15">
        <v>299748.0</v>
      </c>
    </row>
    <row r="23">
      <c r="A23" s="28">
        <v>62.86</v>
      </c>
      <c r="B23" s="5">
        <f t="shared" si="1"/>
        <v>42076</v>
      </c>
      <c r="C23" s="3">
        <v>57.75</v>
      </c>
      <c r="D23" s="3">
        <v>58.47</v>
      </c>
      <c r="E23" s="3">
        <v>55.66</v>
      </c>
      <c r="F23" s="3">
        <v>55.88</v>
      </c>
      <c r="G23" s="3">
        <v>-2.26</v>
      </c>
      <c r="H23" s="6">
        <v>-0.0389</v>
      </c>
      <c r="I23" s="15">
        <v>135535.0</v>
      </c>
      <c r="J23" s="15">
        <v>319249.0</v>
      </c>
    </row>
    <row r="24">
      <c r="A24" s="21">
        <v>-0.32</v>
      </c>
      <c r="B24" s="5">
        <f t="shared" si="1"/>
        <v>42079</v>
      </c>
      <c r="C24" s="3">
        <v>56.02</v>
      </c>
      <c r="D24" s="3">
        <v>56.02</v>
      </c>
      <c r="E24" s="3">
        <v>53.63</v>
      </c>
      <c r="F24" s="3">
        <v>54.97</v>
      </c>
      <c r="G24" s="3">
        <v>-0.91</v>
      </c>
      <c r="H24" s="6">
        <v>-0.0163</v>
      </c>
      <c r="I24" s="15">
        <v>166596.0</v>
      </c>
      <c r="J24" s="15">
        <v>321981.0</v>
      </c>
    </row>
    <row r="25">
      <c r="A25" s="22">
        <v>-0.0051</v>
      </c>
      <c r="B25" s="5">
        <f t="shared" si="1"/>
        <v>42080</v>
      </c>
      <c r="C25" s="3">
        <v>55.02</v>
      </c>
      <c r="D25" s="3">
        <v>55.38</v>
      </c>
      <c r="E25" s="3">
        <v>53.72</v>
      </c>
      <c r="F25" s="3">
        <v>54.56</v>
      </c>
      <c r="G25" s="3">
        <v>-0.41</v>
      </c>
      <c r="H25" s="6">
        <v>-0.0075</v>
      </c>
      <c r="I25" s="15">
        <v>169324.0</v>
      </c>
      <c r="J25" s="15">
        <v>325953.0</v>
      </c>
    </row>
    <row r="26">
      <c r="A26" s="24">
        <v>80396.0</v>
      </c>
      <c r="B26" s="5">
        <f t="shared" si="1"/>
        <v>42081</v>
      </c>
      <c r="C26" s="3">
        <v>54.17</v>
      </c>
      <c r="D26" s="3">
        <v>57.9</v>
      </c>
      <c r="E26" s="3">
        <v>53.77</v>
      </c>
      <c r="F26" s="3">
        <v>56.99</v>
      </c>
      <c r="G26" s="3">
        <v>2.43</v>
      </c>
      <c r="H26" s="3">
        <v>0.044500000000000005</v>
      </c>
      <c r="I26" s="15">
        <v>157062.0</v>
      </c>
      <c r="J26" s="15">
        <v>331683.0</v>
      </c>
    </row>
    <row r="27">
      <c r="A27" s="24">
        <v>210531.0</v>
      </c>
      <c r="B27" s="5">
        <f t="shared" si="1"/>
        <v>42082</v>
      </c>
      <c r="C27" s="3">
        <v>57.25</v>
      </c>
      <c r="D27" s="3">
        <v>57.25</v>
      </c>
      <c r="E27" s="3">
        <v>54.99</v>
      </c>
      <c r="F27" s="3">
        <v>55.51</v>
      </c>
      <c r="G27" s="3">
        <v>-1.48</v>
      </c>
      <c r="H27" s="6">
        <v>-0.026</v>
      </c>
      <c r="I27" s="15">
        <v>117690.0</v>
      </c>
      <c r="J27" s="15">
        <v>333036.0</v>
      </c>
    </row>
    <row r="28">
      <c r="A28" s="23">
        <v>42052.0</v>
      </c>
      <c r="B28" s="5">
        <f t="shared" si="1"/>
        <v>42083</v>
      </c>
      <c r="C28" s="3">
        <v>55.26</v>
      </c>
      <c r="D28" s="3">
        <v>56.71</v>
      </c>
      <c r="E28" s="3">
        <v>54.64</v>
      </c>
      <c r="F28" s="3">
        <v>56.43</v>
      </c>
      <c r="G28" s="3">
        <v>0.92</v>
      </c>
      <c r="H28" s="3">
        <v>0.0166</v>
      </c>
      <c r="I28" s="15">
        <v>111107.0</v>
      </c>
      <c r="J28" s="15">
        <v>334762.0</v>
      </c>
    </row>
    <row r="29">
      <c r="A29" s="21">
        <v>63.03</v>
      </c>
      <c r="B29" s="5">
        <f t="shared" si="1"/>
        <v>42086</v>
      </c>
      <c r="C29" s="3">
        <v>56.29</v>
      </c>
      <c r="D29" s="3">
        <v>57.24</v>
      </c>
      <c r="E29" s="3">
        <v>55.24</v>
      </c>
      <c r="F29" s="3">
        <v>56.98</v>
      </c>
      <c r="G29" s="3">
        <v>0.55</v>
      </c>
      <c r="H29" s="3">
        <v>0.0097</v>
      </c>
      <c r="I29" s="15">
        <v>149714.0</v>
      </c>
      <c r="J29" s="15">
        <v>327211.0</v>
      </c>
    </row>
    <row r="30">
      <c r="A30" s="21">
        <v>64.42</v>
      </c>
      <c r="B30" s="5">
        <f t="shared" si="1"/>
        <v>42087</v>
      </c>
      <c r="C30" s="3">
        <v>56.7</v>
      </c>
      <c r="D30" s="3">
        <v>57.86</v>
      </c>
      <c r="E30" s="3">
        <v>55.96</v>
      </c>
      <c r="F30" s="3">
        <v>56.21</v>
      </c>
      <c r="G30" s="3">
        <v>-0.77</v>
      </c>
      <c r="H30" s="6">
        <v>-0.0135</v>
      </c>
      <c r="I30" s="15">
        <v>117364.0</v>
      </c>
      <c r="J30" s="15">
        <v>328859.0</v>
      </c>
    </row>
    <row r="31">
      <c r="A31" s="21">
        <v>61.87</v>
      </c>
      <c r="B31" s="5">
        <f t="shared" si="1"/>
        <v>42088</v>
      </c>
      <c r="C31" s="3">
        <v>56.21</v>
      </c>
      <c r="D31" s="3">
        <v>58.14</v>
      </c>
      <c r="E31" s="3">
        <v>55.82</v>
      </c>
      <c r="F31" s="3">
        <v>57.44</v>
      </c>
      <c r="G31" s="3">
        <v>1.23</v>
      </c>
      <c r="H31" s="3">
        <v>0.0219</v>
      </c>
      <c r="I31" s="15">
        <v>160104.0</v>
      </c>
      <c r="J31" s="15">
        <v>333021.0</v>
      </c>
    </row>
    <row r="32">
      <c r="A32" s="21">
        <v>63.96</v>
      </c>
      <c r="B32" s="5">
        <f t="shared" si="1"/>
        <v>42089</v>
      </c>
      <c r="C32" s="3">
        <v>57.55</v>
      </c>
      <c r="D32" s="3">
        <v>60.65</v>
      </c>
      <c r="E32" s="3">
        <v>57.3</v>
      </c>
      <c r="F32" s="3">
        <v>60.01</v>
      </c>
      <c r="G32" s="3">
        <v>2.57</v>
      </c>
      <c r="H32" s="3">
        <v>0.0447</v>
      </c>
      <c r="I32" s="15">
        <v>225149.0</v>
      </c>
      <c r="J32" s="15">
        <v>340386.0</v>
      </c>
    </row>
    <row r="33">
      <c r="A33" s="25">
        <f>+1.1</f>
        <v>1.1</v>
      </c>
      <c r="B33" s="5">
        <f t="shared" si="1"/>
        <v>42090</v>
      </c>
      <c r="C33" s="3">
        <v>59.94</v>
      </c>
      <c r="D33" s="3">
        <v>59.94</v>
      </c>
      <c r="E33" s="3">
        <v>56.85</v>
      </c>
      <c r="F33" s="3">
        <v>57.28</v>
      </c>
      <c r="G33" s="3">
        <v>-2.73</v>
      </c>
      <c r="H33" s="6">
        <v>-0.0455</v>
      </c>
      <c r="I33" s="15">
        <v>145151.0</v>
      </c>
      <c r="J33" s="15">
        <v>341935.0</v>
      </c>
    </row>
    <row r="34">
      <c r="A34" s="25">
        <f>+1.75%</f>
        <v>0.0175</v>
      </c>
      <c r="B34" s="5">
        <f t="shared" si="1"/>
        <v>42093</v>
      </c>
      <c r="C34" s="3">
        <v>56.79</v>
      </c>
      <c r="D34" s="3">
        <v>57.58</v>
      </c>
      <c r="E34" s="3">
        <v>56.18</v>
      </c>
      <c r="F34" s="3">
        <v>57.28</v>
      </c>
      <c r="G34" s="3" t="s">
        <v>10</v>
      </c>
      <c r="H34" s="3" t="s">
        <v>10</v>
      </c>
      <c r="I34" s="15">
        <v>133782.0</v>
      </c>
      <c r="J34" s="15">
        <v>337637.0</v>
      </c>
    </row>
    <row r="35">
      <c r="A35" s="26">
        <v>123751.0</v>
      </c>
      <c r="B35" s="5">
        <f t="shared" si="1"/>
        <v>42094</v>
      </c>
      <c r="C35" s="3">
        <v>57.12</v>
      </c>
      <c r="D35" s="3">
        <v>57.31</v>
      </c>
      <c r="E35" s="3">
        <v>55.78</v>
      </c>
      <c r="F35" s="3">
        <v>56.21</v>
      </c>
      <c r="G35" s="3">
        <v>-1.07</v>
      </c>
      <c r="H35" s="6">
        <v>-0.0187</v>
      </c>
      <c r="I35" s="15">
        <v>161563.0</v>
      </c>
      <c r="J35" s="15">
        <v>350823.0</v>
      </c>
    </row>
    <row r="36">
      <c r="A36" s="26">
        <v>216505.0</v>
      </c>
      <c r="B36" s="5">
        <f t="shared" si="1"/>
        <v>42095</v>
      </c>
      <c r="C36" s="3">
        <v>56.18</v>
      </c>
      <c r="D36" s="3">
        <v>58.72</v>
      </c>
      <c r="E36" s="3">
        <v>55.76</v>
      </c>
      <c r="F36" s="3">
        <v>58.19</v>
      </c>
      <c r="G36" s="3">
        <v>1.98</v>
      </c>
      <c r="H36" s="3">
        <v>0.0352</v>
      </c>
      <c r="I36" s="15">
        <v>203788.0</v>
      </c>
      <c r="J36" s="15">
        <v>363132.0</v>
      </c>
    </row>
    <row r="37">
      <c r="A37" s="27">
        <v>42053.0</v>
      </c>
      <c r="B37" s="5">
        <f t="shared" si="1"/>
        <v>42096</v>
      </c>
      <c r="C37" s="3">
        <v>57.75</v>
      </c>
      <c r="D37" s="3">
        <v>58.32</v>
      </c>
      <c r="E37" s="3">
        <v>55.12</v>
      </c>
      <c r="F37" s="3">
        <v>56.09</v>
      </c>
      <c r="G37" s="3">
        <v>-2.1</v>
      </c>
      <c r="H37" s="6">
        <v>-0.0361</v>
      </c>
      <c r="I37" s="15">
        <v>187638.0</v>
      </c>
      <c r="J37" s="15">
        <v>377577.0</v>
      </c>
    </row>
    <row r="38">
      <c r="A38" s="28">
        <v>63.67</v>
      </c>
      <c r="B38" s="5">
        <f t="shared" si="1"/>
        <v>42100</v>
      </c>
      <c r="C38" s="3">
        <v>56.21</v>
      </c>
      <c r="D38" s="3">
        <v>59.43</v>
      </c>
      <c r="E38" s="3">
        <v>56.21</v>
      </c>
      <c r="F38" s="3">
        <v>59.29</v>
      </c>
      <c r="G38" s="3">
        <v>3.2</v>
      </c>
      <c r="H38" s="3">
        <v>0.0571</v>
      </c>
      <c r="I38" s="15">
        <v>90386.0</v>
      </c>
      <c r="J38" s="15">
        <v>383893.0</v>
      </c>
    </row>
    <row r="39">
      <c r="A39" s="28">
        <v>63.8</v>
      </c>
      <c r="B39" s="5">
        <f t="shared" si="1"/>
        <v>42101</v>
      </c>
      <c r="C39" s="3">
        <v>59.3</v>
      </c>
      <c r="D39" s="3">
        <v>60.32</v>
      </c>
      <c r="E39" s="3">
        <v>58.17</v>
      </c>
      <c r="F39" s="3">
        <v>60.16</v>
      </c>
      <c r="G39" s="3">
        <v>0.87</v>
      </c>
      <c r="H39" s="3">
        <v>0.0147</v>
      </c>
      <c r="I39" s="15">
        <v>222597.0</v>
      </c>
      <c r="J39" s="15">
        <v>395125.0</v>
      </c>
    </row>
    <row r="40">
      <c r="A40" s="28">
        <v>60.9</v>
      </c>
      <c r="B40" s="5">
        <f t="shared" si="1"/>
        <v>42102</v>
      </c>
      <c r="C40" s="3">
        <v>59.35</v>
      </c>
      <c r="D40" s="3">
        <v>59.75</v>
      </c>
      <c r="E40" s="3">
        <v>56.61</v>
      </c>
      <c r="F40" s="3">
        <v>56.69</v>
      </c>
      <c r="G40" s="3">
        <v>-3.47</v>
      </c>
      <c r="H40" s="6">
        <v>-0.0577</v>
      </c>
      <c r="I40" s="15">
        <v>268733.0</v>
      </c>
      <c r="J40" s="15">
        <v>407511.0</v>
      </c>
    </row>
    <row r="41">
      <c r="A41" s="28">
        <v>62.12</v>
      </c>
      <c r="B41" s="5">
        <f t="shared" si="1"/>
        <v>42103</v>
      </c>
      <c r="C41" s="3">
        <v>57.3</v>
      </c>
      <c r="D41" s="3">
        <v>59.16</v>
      </c>
      <c r="E41" s="3">
        <v>57.1</v>
      </c>
      <c r="F41" s="3">
        <v>57.69</v>
      </c>
      <c r="G41" s="3">
        <v>1.0</v>
      </c>
      <c r="H41" s="3">
        <v>0.0176</v>
      </c>
      <c r="I41" s="15">
        <v>214867.0</v>
      </c>
      <c r="J41" s="15">
        <v>409786.0</v>
      </c>
    </row>
    <row r="42">
      <c r="A42" s="21">
        <v>-1.84</v>
      </c>
      <c r="B42" s="5">
        <f t="shared" si="1"/>
        <v>42104</v>
      </c>
      <c r="C42" s="3">
        <v>57.88</v>
      </c>
      <c r="D42" s="3">
        <v>59.18</v>
      </c>
      <c r="E42" s="3">
        <v>57.33</v>
      </c>
      <c r="F42" s="3">
        <v>58.95</v>
      </c>
      <c r="G42" s="3">
        <v>1.26</v>
      </c>
      <c r="H42" s="3">
        <v>0.0218</v>
      </c>
      <c r="I42" s="15">
        <v>206752.0</v>
      </c>
      <c r="J42" s="15">
        <v>412181.0</v>
      </c>
    </row>
    <row r="43">
      <c r="A43" s="22">
        <v>-0.0288</v>
      </c>
      <c r="B43" s="5">
        <f t="shared" si="1"/>
        <v>42107</v>
      </c>
      <c r="C43" s="3">
        <v>59.08</v>
      </c>
      <c r="D43" s="3">
        <v>60.59</v>
      </c>
      <c r="E43" s="3">
        <v>58.56</v>
      </c>
      <c r="F43" s="3">
        <v>59.04</v>
      </c>
      <c r="G43" s="3">
        <v>0.09</v>
      </c>
      <c r="H43" s="3">
        <v>0.0015</v>
      </c>
      <c r="I43" s="15">
        <v>248544.0</v>
      </c>
      <c r="J43" s="15">
        <v>423360.0</v>
      </c>
    </row>
    <row r="44">
      <c r="A44" s="24">
        <v>79689.0</v>
      </c>
      <c r="B44" s="5">
        <f t="shared" si="1"/>
        <v>42108</v>
      </c>
      <c r="C44" s="3">
        <v>59.14</v>
      </c>
      <c r="D44" s="3">
        <v>60.44</v>
      </c>
      <c r="E44" s="3">
        <v>58.95</v>
      </c>
      <c r="F44" s="3">
        <v>59.81</v>
      </c>
      <c r="G44" s="3">
        <v>0.77</v>
      </c>
      <c r="H44" s="3">
        <v>0.013000000000000001</v>
      </c>
      <c r="I44" s="15">
        <v>296470.0</v>
      </c>
      <c r="J44" s="15">
        <v>435599.0</v>
      </c>
    </row>
    <row r="45">
      <c r="A45" s="24">
        <v>213591.0</v>
      </c>
      <c r="B45" s="5">
        <f t="shared" si="1"/>
        <v>42109</v>
      </c>
      <c r="C45" s="3">
        <v>60.06</v>
      </c>
      <c r="D45" s="3">
        <v>63.47</v>
      </c>
      <c r="E45" s="3">
        <v>60.03</v>
      </c>
      <c r="F45" s="3">
        <v>63.32</v>
      </c>
      <c r="G45" s="3">
        <v>3.51</v>
      </c>
      <c r="H45" s="3">
        <v>0.0587</v>
      </c>
      <c r="I45" s="15">
        <v>344269.0</v>
      </c>
      <c r="J45" s="15">
        <v>446816.0</v>
      </c>
    </row>
    <row r="46">
      <c r="A46" s="23">
        <v>42054.0</v>
      </c>
      <c r="B46" s="5">
        <f t="shared" si="1"/>
        <v>42110</v>
      </c>
      <c r="C46" s="3">
        <v>62.9</v>
      </c>
      <c r="D46" s="3">
        <v>64.95</v>
      </c>
      <c r="E46" s="3">
        <v>62.0</v>
      </c>
      <c r="F46" s="3">
        <v>63.98</v>
      </c>
      <c r="G46" s="3">
        <v>0.66</v>
      </c>
      <c r="H46" s="3">
        <v>0.0104</v>
      </c>
      <c r="I46" s="15">
        <v>293485.0</v>
      </c>
      <c r="J46" s="15">
        <v>440260.0</v>
      </c>
    </row>
    <row r="47">
      <c r="A47" s="21">
        <v>61.15</v>
      </c>
      <c r="B47" s="5">
        <f t="shared" si="1"/>
        <v>42111</v>
      </c>
      <c r="C47" s="3">
        <v>64.02</v>
      </c>
      <c r="D47" s="3">
        <v>64.5</v>
      </c>
      <c r="E47" s="3">
        <v>62.95</v>
      </c>
      <c r="F47" s="3">
        <v>63.45</v>
      </c>
      <c r="G47" s="3">
        <v>-0.53</v>
      </c>
      <c r="H47" s="6">
        <v>-0.0083</v>
      </c>
      <c r="I47" s="15">
        <v>220117.0</v>
      </c>
      <c r="J47" s="15">
        <v>447520.0</v>
      </c>
    </row>
    <row r="48">
      <c r="A48" s="21">
        <v>62.48</v>
      </c>
      <c r="B48" s="5">
        <f t="shared" si="1"/>
        <v>42114</v>
      </c>
      <c r="C48" s="3">
        <v>63.85</v>
      </c>
      <c r="D48" s="3">
        <v>64.4</v>
      </c>
      <c r="E48" s="3">
        <v>62.1</v>
      </c>
      <c r="F48" s="3">
        <v>63.45</v>
      </c>
      <c r="G48" s="3" t="s">
        <v>10</v>
      </c>
      <c r="H48" s="3" t="s">
        <v>10</v>
      </c>
      <c r="I48" s="15">
        <v>239802.0</v>
      </c>
      <c r="J48" s="15">
        <v>453644.0</v>
      </c>
    </row>
    <row r="49">
      <c r="A49" s="21">
        <v>59.56</v>
      </c>
      <c r="B49" s="5">
        <f t="shared" si="1"/>
        <v>42115</v>
      </c>
      <c r="C49" s="3">
        <v>63.52</v>
      </c>
      <c r="D49" s="3">
        <v>63.52</v>
      </c>
      <c r="E49" s="3">
        <v>61.65</v>
      </c>
      <c r="F49" s="3">
        <v>62.08</v>
      </c>
      <c r="G49" s="3">
        <v>-1.37</v>
      </c>
      <c r="H49" s="6">
        <v>-0.0216</v>
      </c>
      <c r="I49" s="15">
        <v>218306.0</v>
      </c>
      <c r="J49" s="15">
        <v>449458.0</v>
      </c>
    </row>
    <row r="50">
      <c r="A50" s="21">
        <v>61.74</v>
      </c>
      <c r="B50" s="5">
        <f t="shared" si="1"/>
        <v>42116</v>
      </c>
      <c r="C50" s="3">
        <v>61.9</v>
      </c>
      <c r="D50" s="3">
        <v>63.33</v>
      </c>
      <c r="E50" s="3">
        <v>61.39</v>
      </c>
      <c r="F50" s="3">
        <v>62.73</v>
      </c>
      <c r="G50" s="3">
        <v>0.65</v>
      </c>
      <c r="H50" s="3">
        <v>0.0105</v>
      </c>
      <c r="I50" s="15">
        <v>230058.0</v>
      </c>
      <c r="J50" s="15">
        <v>449517.0</v>
      </c>
    </row>
    <row r="51">
      <c r="A51" s="21">
        <v>-0.38</v>
      </c>
      <c r="B51" s="5">
        <f t="shared" si="1"/>
        <v>42117</v>
      </c>
      <c r="C51" s="3">
        <v>62.88</v>
      </c>
      <c r="D51" s="3">
        <v>65.58</v>
      </c>
      <c r="E51" s="3">
        <v>62.22</v>
      </c>
      <c r="F51" s="3">
        <v>64.85</v>
      </c>
      <c r="G51" s="3">
        <v>2.12</v>
      </c>
      <c r="H51" s="3">
        <v>0.0338</v>
      </c>
      <c r="I51" s="15">
        <v>326736.0</v>
      </c>
      <c r="J51" s="15">
        <v>423396.0</v>
      </c>
    </row>
    <row r="52">
      <c r="A52" s="22">
        <v>-0.0061</v>
      </c>
      <c r="B52" s="5">
        <f t="shared" si="1"/>
        <v>42118</v>
      </c>
      <c r="C52" s="3">
        <v>64.75</v>
      </c>
      <c r="D52" s="3">
        <v>65.8</v>
      </c>
      <c r="E52" s="3">
        <v>64.48</v>
      </c>
      <c r="F52" s="3">
        <v>65.28</v>
      </c>
      <c r="G52" s="3">
        <v>0.43</v>
      </c>
      <c r="H52" s="3">
        <v>0.0066</v>
      </c>
      <c r="I52" s="15">
        <v>259489.0</v>
      </c>
      <c r="J52" s="15">
        <v>408212.0</v>
      </c>
    </row>
    <row r="53">
      <c r="A53" s="24">
        <v>131077.0</v>
      </c>
      <c r="B53" s="5">
        <f t="shared" si="1"/>
        <v>42121</v>
      </c>
      <c r="C53" s="3">
        <v>65.47</v>
      </c>
      <c r="D53" s="3">
        <v>65.61</v>
      </c>
      <c r="E53" s="3">
        <v>64.4</v>
      </c>
      <c r="F53" s="3">
        <v>64.83</v>
      </c>
      <c r="G53" s="3">
        <v>-0.45</v>
      </c>
      <c r="H53" s="6">
        <v>-0.0069</v>
      </c>
      <c r="I53" s="15">
        <v>189765.0</v>
      </c>
      <c r="J53" s="15">
        <v>402011.0</v>
      </c>
    </row>
    <row r="54">
      <c r="A54" s="24">
        <v>207514.0</v>
      </c>
      <c r="B54" s="5">
        <f t="shared" si="1"/>
        <v>42122</v>
      </c>
      <c r="C54" s="3">
        <v>64.74</v>
      </c>
      <c r="D54" s="3">
        <v>65.49</v>
      </c>
      <c r="E54" s="3">
        <v>63.9</v>
      </c>
      <c r="F54" s="3">
        <v>64.64</v>
      </c>
      <c r="G54" s="3">
        <v>-0.19</v>
      </c>
      <c r="H54" s="6">
        <v>-0.0029</v>
      </c>
      <c r="I54" s="15">
        <v>196461.0</v>
      </c>
      <c r="J54" s="15">
        <v>395005.0</v>
      </c>
    </row>
    <row r="55">
      <c r="A55" s="23">
        <v>42055.0</v>
      </c>
      <c r="B55" s="5">
        <f t="shared" si="1"/>
        <v>42123</v>
      </c>
      <c r="C55" s="3">
        <v>64.64</v>
      </c>
      <c r="D55" s="3">
        <v>66.72</v>
      </c>
      <c r="E55" s="3">
        <v>64.13</v>
      </c>
      <c r="F55" s="3">
        <v>65.84</v>
      </c>
      <c r="G55" s="3">
        <v>1.2</v>
      </c>
      <c r="H55" s="3">
        <v>0.018600000000000002</v>
      </c>
      <c r="I55" s="15">
        <v>238435.0</v>
      </c>
      <c r="J55" s="15">
        <v>383826.0</v>
      </c>
    </row>
    <row r="56">
      <c r="A56" s="21">
        <v>61.79</v>
      </c>
      <c r="B56" s="5">
        <f t="shared" si="1"/>
        <v>42124</v>
      </c>
      <c r="C56" s="3">
        <v>65.63</v>
      </c>
      <c r="D56" s="3">
        <v>66.93</v>
      </c>
      <c r="E56" s="3">
        <v>65.37</v>
      </c>
      <c r="F56" s="3">
        <v>66.78</v>
      </c>
      <c r="G56" s="3">
        <v>0.94</v>
      </c>
      <c r="H56" s="3">
        <v>0.0143</v>
      </c>
      <c r="I56" s="15">
        <v>223481.0</v>
      </c>
      <c r="J56" s="15">
        <v>359672.0</v>
      </c>
    </row>
    <row r="57">
      <c r="A57" s="21">
        <v>62.47</v>
      </c>
      <c r="B57" s="5">
        <f t="shared" si="1"/>
        <v>42125</v>
      </c>
      <c r="C57" s="3">
        <v>66.78</v>
      </c>
      <c r="D57" s="3">
        <v>66.93</v>
      </c>
      <c r="E57" s="3">
        <v>65.52</v>
      </c>
      <c r="F57" s="3">
        <v>66.46</v>
      </c>
      <c r="G57" s="3">
        <v>-0.32</v>
      </c>
      <c r="H57" s="6">
        <v>-0.0048</v>
      </c>
      <c r="I57" s="15">
        <v>189316.0</v>
      </c>
      <c r="J57" s="15">
        <v>338220.0</v>
      </c>
    </row>
    <row r="58">
      <c r="A58" s="21">
        <v>61.28</v>
      </c>
      <c r="B58" s="5">
        <f t="shared" si="1"/>
        <v>42128</v>
      </c>
      <c r="C58" s="3">
        <v>66.4</v>
      </c>
      <c r="D58" s="3">
        <v>67.1</v>
      </c>
      <c r="E58" s="3">
        <v>65.95</v>
      </c>
      <c r="F58" s="3">
        <v>66.45</v>
      </c>
      <c r="G58" s="3">
        <v>-0.01</v>
      </c>
      <c r="H58" s="6">
        <v>-2.0E-4</v>
      </c>
      <c r="I58" s="15">
        <v>120212.0</v>
      </c>
      <c r="J58" s="15">
        <v>316509.0</v>
      </c>
    </row>
    <row r="59">
      <c r="A59" s="21">
        <v>61.52</v>
      </c>
      <c r="B59" s="5">
        <f t="shared" si="1"/>
        <v>42129</v>
      </c>
      <c r="C59" s="3">
        <v>66.33</v>
      </c>
      <c r="D59" s="3">
        <v>68.4</v>
      </c>
      <c r="E59" s="3">
        <v>66.14</v>
      </c>
      <c r="F59" s="3">
        <v>67.52</v>
      </c>
      <c r="G59" s="3">
        <v>1.07</v>
      </c>
      <c r="H59" s="3">
        <v>0.0161</v>
      </c>
      <c r="I59" s="15">
        <v>255639.0</v>
      </c>
      <c r="J59" s="15">
        <v>303704.0</v>
      </c>
    </row>
    <row r="60">
      <c r="A60" s="21">
        <v>-0.22</v>
      </c>
      <c r="B60" s="5">
        <f t="shared" si="1"/>
        <v>42130</v>
      </c>
      <c r="C60" s="3">
        <v>67.71</v>
      </c>
      <c r="D60" s="3">
        <v>69.63</v>
      </c>
      <c r="E60" s="3">
        <v>67.35</v>
      </c>
      <c r="F60" s="3">
        <v>67.77</v>
      </c>
      <c r="G60" s="3">
        <v>0.25</v>
      </c>
      <c r="H60" s="3">
        <v>0.0037</v>
      </c>
      <c r="I60" s="15">
        <v>296738.0</v>
      </c>
      <c r="J60" s="15">
        <v>255756.0</v>
      </c>
    </row>
    <row r="61">
      <c r="A61" s="22">
        <v>-0.0036</v>
      </c>
      <c r="B61" s="5">
        <f t="shared" si="1"/>
        <v>42131</v>
      </c>
      <c r="C61" s="3">
        <v>67.37</v>
      </c>
      <c r="D61" s="3">
        <v>68.49</v>
      </c>
      <c r="E61" s="3">
        <v>65.17</v>
      </c>
      <c r="F61" s="3">
        <v>65.54</v>
      </c>
      <c r="G61" s="3">
        <v>-2.23</v>
      </c>
      <c r="H61" s="6">
        <v>-0.0329</v>
      </c>
      <c r="I61" s="15">
        <v>292892.0</v>
      </c>
      <c r="J61" s="15">
        <v>212006.0</v>
      </c>
    </row>
    <row r="62">
      <c r="A62" s="24">
        <v>97744.0</v>
      </c>
      <c r="B62" s="5">
        <f t="shared" si="1"/>
        <v>42132</v>
      </c>
      <c r="C62" s="3">
        <v>65.64</v>
      </c>
      <c r="D62" s="3">
        <v>66.12</v>
      </c>
      <c r="E62" s="3">
        <v>64.23</v>
      </c>
      <c r="F62" s="3">
        <v>65.39</v>
      </c>
      <c r="G62" s="3">
        <v>-0.15</v>
      </c>
      <c r="H62" s="6">
        <v>-0.0023</v>
      </c>
      <c r="I62" s="15">
        <v>248593.0</v>
      </c>
      <c r="J62" s="15">
        <v>188440.0</v>
      </c>
    </row>
    <row r="63">
      <c r="A63" s="24">
        <v>213694.0</v>
      </c>
      <c r="B63" s="5">
        <f t="shared" si="1"/>
        <v>42135</v>
      </c>
      <c r="C63" s="3">
        <v>65.37</v>
      </c>
      <c r="D63" s="3">
        <v>65.75</v>
      </c>
      <c r="E63" s="3">
        <v>64.25</v>
      </c>
      <c r="F63" s="3">
        <v>64.91</v>
      </c>
      <c r="G63" s="3">
        <v>-0.48</v>
      </c>
      <c r="H63" s="6">
        <v>-0.0073</v>
      </c>
      <c r="I63" s="15">
        <v>202511.0</v>
      </c>
      <c r="J63" s="15">
        <v>140922.0</v>
      </c>
    </row>
    <row r="64">
      <c r="A64" s="23">
        <v>42058.0</v>
      </c>
      <c r="B64" s="5">
        <f t="shared" si="1"/>
        <v>42136</v>
      </c>
      <c r="C64" s="3">
        <v>64.77</v>
      </c>
      <c r="D64" s="3">
        <v>67.46</v>
      </c>
      <c r="E64" s="3">
        <v>64.68</v>
      </c>
      <c r="F64" s="3">
        <v>66.86</v>
      </c>
      <c r="G64" s="3">
        <v>1.95</v>
      </c>
      <c r="H64" s="3">
        <v>0.03</v>
      </c>
      <c r="I64" s="15">
        <v>183265.0</v>
      </c>
      <c r="J64" s="15">
        <v>98207.0</v>
      </c>
    </row>
    <row r="65">
      <c r="A65" s="21">
        <v>61.11</v>
      </c>
      <c r="B65" s="5">
        <f t="shared" si="1"/>
        <v>42137</v>
      </c>
      <c r="C65" s="3">
        <v>67.32</v>
      </c>
      <c r="D65" s="3">
        <v>68.17</v>
      </c>
      <c r="E65" s="3">
        <v>66.41</v>
      </c>
      <c r="F65" s="3">
        <v>66.81</v>
      </c>
      <c r="G65" s="3">
        <v>-0.05</v>
      </c>
      <c r="H65" s="6">
        <v>-7.0E-4</v>
      </c>
      <c r="I65" s="15">
        <v>120834.0</v>
      </c>
      <c r="J65" s="15">
        <v>45186.0</v>
      </c>
    </row>
    <row r="66">
      <c r="A66" s="21">
        <v>62.17</v>
      </c>
      <c r="B66" s="5">
        <f t="shared" si="1"/>
        <v>42138</v>
      </c>
      <c r="C66" s="3">
        <v>66.54</v>
      </c>
      <c r="D66" s="3">
        <v>67.29</v>
      </c>
      <c r="E66" s="3">
        <v>66.25</v>
      </c>
      <c r="F66" s="3">
        <v>66.59</v>
      </c>
      <c r="G66" s="3">
        <v>-0.22</v>
      </c>
      <c r="H66" s="6">
        <v>-0.0033</v>
      </c>
      <c r="I66" s="15">
        <v>23192.0</v>
      </c>
      <c r="J66" s="3"/>
    </row>
    <row r="67">
      <c r="A67" s="21">
        <v>59.76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60.54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-0.98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-0.0159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130903.0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221680.0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42059.0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60.89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61.78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59.77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60.35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-0.19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-0.0031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100075.0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220627.0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42060.0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60.4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63.76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60.19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63.22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+2.87</f>
        <v>2.87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+4.76%</f>
        <v>0.0476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98250.0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220580.0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42061.0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63.43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64.06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61.19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61.57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-1.65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-0.0261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102207.0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224686.0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42062.0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62.21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64.21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62.09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63.98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+2.41</f>
        <v>2.41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+3.91%</f>
        <v>0.0391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115981.0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229000.0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42065.0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63.68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63.83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61.0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61.13</v>
      </c>
      <c r="B113" s="3" t="str">
        <f t="shared" si="1"/>
        <v/>
      </c>
    </row>
    <row r="114">
      <c r="A114" s="21">
        <v>-2.85</v>
      </c>
      <c r="B114" s="3" t="str">
        <f t="shared" si="1"/>
        <v>#REF!</v>
      </c>
    </row>
    <row r="115">
      <c r="A115" s="22">
        <v>-0.0445</v>
      </c>
      <c r="B115" s="3" t="str">
        <f t="shared" si="1"/>
        <v>#REF!</v>
      </c>
    </row>
    <row r="116">
      <c r="A116" s="24">
        <v>119011.0</v>
      </c>
      <c r="B116" s="3" t="str">
        <f t="shared" si="1"/>
        <v>#REF!</v>
      </c>
    </row>
    <row r="117">
      <c r="A117" s="24">
        <v>232959.0</v>
      </c>
      <c r="B117" s="3" t="str">
        <f t="shared" si="1"/>
        <v>#REF!</v>
      </c>
    </row>
    <row r="118">
      <c r="A118" s="23">
        <v>42066.0</v>
      </c>
      <c r="B118" s="3" t="str">
        <f t="shared" si="1"/>
        <v>#REF!</v>
      </c>
    </row>
    <row r="119">
      <c r="A119" s="21">
        <v>61.61</v>
      </c>
      <c r="B119" s="3" t="str">
        <f t="shared" si="1"/>
        <v>#REF!</v>
      </c>
    </row>
    <row r="120">
      <c r="A120" s="21">
        <v>63.43</v>
      </c>
      <c r="B120" s="3" t="str">
        <f t="shared" si="1"/>
        <v>#REF!</v>
      </c>
    </row>
    <row r="121">
      <c r="A121" s="21">
        <v>61.42</v>
      </c>
      <c r="B121" s="3" t="str">
        <f t="shared" si="1"/>
        <v>#REF!</v>
      </c>
    </row>
    <row r="122">
      <c r="A122" s="21">
        <v>62.7</v>
      </c>
      <c r="B122" s="3" t="str">
        <f t="shared" si="1"/>
        <v>#REF!</v>
      </c>
    </row>
    <row r="123">
      <c r="A123" s="25">
        <f>+1.57</f>
        <v>1.57</v>
      </c>
      <c r="B123" s="3" t="str">
        <f t="shared" si="1"/>
        <v>#REF!</v>
      </c>
    </row>
    <row r="124">
      <c r="A124" s="25">
        <f>+2.57%</f>
        <v>0.0257</v>
      </c>
      <c r="B124" s="3" t="str">
        <f t="shared" si="1"/>
        <v>#REF!</v>
      </c>
    </row>
    <row r="125">
      <c r="A125" s="26">
        <v>104650.0</v>
      </c>
      <c r="B125" s="3" t="str">
        <f t="shared" si="1"/>
        <v>#REF!</v>
      </c>
    </row>
    <row r="126">
      <c r="A126" s="26">
        <v>236750.0</v>
      </c>
      <c r="B126" s="3" t="str">
        <f t="shared" si="1"/>
        <v>#REF!</v>
      </c>
    </row>
    <row r="127">
      <c r="A127" s="27">
        <v>42067.0</v>
      </c>
      <c r="B127" s="3" t="str">
        <f t="shared" si="1"/>
        <v>#REF!</v>
      </c>
    </row>
    <row r="128">
      <c r="A128" s="28">
        <v>62.47</v>
      </c>
      <c r="B128" s="3" t="str">
        <f t="shared" si="1"/>
        <v>#REF!</v>
      </c>
    </row>
    <row r="129">
      <c r="A129" s="28">
        <v>62.58</v>
      </c>
      <c r="B129" s="3" t="str">
        <f t="shared" si="1"/>
        <v>#REF!</v>
      </c>
    </row>
    <row r="130">
      <c r="A130" s="28">
        <v>61.16</v>
      </c>
      <c r="B130" s="3" t="str">
        <f t="shared" si="1"/>
        <v>#REF!</v>
      </c>
    </row>
    <row r="131">
      <c r="A131" s="28">
        <v>62.07</v>
      </c>
      <c r="B131" s="3" t="str">
        <f t="shared" si="1"/>
        <v>#REF!</v>
      </c>
    </row>
    <row r="132">
      <c r="A132" s="21">
        <v>-0.63</v>
      </c>
      <c r="B132" s="3" t="str">
        <f t="shared" si="1"/>
        <v>#REF!</v>
      </c>
    </row>
    <row r="133">
      <c r="A133" s="22">
        <v>-0.01</v>
      </c>
      <c r="B133" s="3" t="str">
        <f t="shared" si="1"/>
        <v>#REF!</v>
      </c>
    </row>
    <row r="134">
      <c r="A134" s="24">
        <v>123217.0</v>
      </c>
      <c r="B134" s="3" t="str">
        <f t="shared" si="1"/>
        <v>#REF!</v>
      </c>
    </row>
    <row r="135">
      <c r="A135" s="24">
        <v>243621.0</v>
      </c>
      <c r="B135" s="3" t="str">
        <f t="shared" si="1"/>
        <v>#REF!</v>
      </c>
    </row>
    <row r="136">
      <c r="A136" s="23">
        <v>42068.0</v>
      </c>
      <c r="B136" s="3" t="str">
        <f t="shared" si="1"/>
        <v>#REF!</v>
      </c>
    </row>
    <row r="137">
      <c r="A137" s="21">
        <v>62.06</v>
      </c>
      <c r="B137" s="3" t="str">
        <f t="shared" si="1"/>
        <v>#REF!</v>
      </c>
    </row>
    <row r="138">
      <c r="A138" s="21">
        <v>62.85</v>
      </c>
      <c r="B138" s="3" t="str">
        <f t="shared" si="1"/>
        <v>#REF!</v>
      </c>
    </row>
    <row r="139">
      <c r="A139" s="21">
        <v>61.37</v>
      </c>
      <c r="B139" s="3" t="str">
        <f t="shared" si="1"/>
        <v>#REF!</v>
      </c>
    </row>
    <row r="140">
      <c r="A140" s="21">
        <v>61.72</v>
      </c>
      <c r="B140" s="3" t="str">
        <f t="shared" si="1"/>
        <v>#REF!</v>
      </c>
    </row>
    <row r="141">
      <c r="A141" s="21">
        <v>-0.35</v>
      </c>
      <c r="B141" s="3" t="str">
        <f t="shared" si="1"/>
        <v>#REF!</v>
      </c>
    </row>
    <row r="142">
      <c r="A142" s="22">
        <v>-0.0056</v>
      </c>
      <c r="B142" s="3" t="str">
        <f t="shared" si="1"/>
        <v>#REF!</v>
      </c>
    </row>
    <row r="143">
      <c r="A143" s="24">
        <v>138875.0</v>
      </c>
      <c r="B143" s="3" t="str">
        <f t="shared" si="1"/>
        <v>#REF!</v>
      </c>
    </row>
    <row r="144">
      <c r="A144" s="24">
        <v>248489.0</v>
      </c>
      <c r="B144" s="3" t="str">
        <f t="shared" si="1"/>
        <v>#REF!</v>
      </c>
    </row>
    <row r="145">
      <c r="A145" s="23">
        <v>42069.0</v>
      </c>
      <c r="B145" s="3" t="str">
        <f t="shared" si="1"/>
        <v>#REF!</v>
      </c>
    </row>
    <row r="146">
      <c r="A146" s="21">
        <v>61.94</v>
      </c>
      <c r="B146" s="3" t="str">
        <f t="shared" si="1"/>
        <v>#REF!</v>
      </c>
    </row>
    <row r="147">
      <c r="A147" s="21">
        <v>62.5</v>
      </c>
      <c r="B147" s="3" t="str">
        <f t="shared" si="1"/>
        <v>#REF!</v>
      </c>
    </row>
    <row r="148">
      <c r="A148" s="21">
        <v>60.5</v>
      </c>
      <c r="B148" s="3" t="str">
        <f t="shared" si="1"/>
        <v>#REF!</v>
      </c>
    </row>
    <row r="149">
      <c r="A149" s="21">
        <v>60.98</v>
      </c>
      <c r="B149" s="3" t="str">
        <f t="shared" si="1"/>
        <v>#REF!</v>
      </c>
    </row>
    <row r="150">
      <c r="A150" s="21">
        <v>-0.74</v>
      </c>
      <c r="B150" s="3" t="str">
        <f t="shared" si="1"/>
        <v>#REF!</v>
      </c>
    </row>
    <row r="151">
      <c r="A151" s="22">
        <v>-0.012</v>
      </c>
      <c r="B151" s="3" t="str">
        <f t="shared" si="1"/>
        <v>#REF!</v>
      </c>
    </row>
    <row r="152">
      <c r="A152" s="24">
        <v>115686.0</v>
      </c>
      <c r="B152" s="3" t="str">
        <f t="shared" si="1"/>
        <v>#REF!</v>
      </c>
    </row>
    <row r="153">
      <c r="A153" s="24">
        <v>258687.0</v>
      </c>
      <c r="B153" s="3" t="str">
        <f t="shared" si="1"/>
        <v>#REF!</v>
      </c>
    </row>
    <row r="154">
      <c r="A154" s="23">
        <v>42072.0</v>
      </c>
      <c r="B154" s="3" t="str">
        <f t="shared" si="1"/>
        <v>#REF!</v>
      </c>
    </row>
    <row r="155">
      <c r="A155" s="21">
        <v>60.87</v>
      </c>
      <c r="B155" s="3" t="str">
        <f t="shared" si="1"/>
        <v>#REF!</v>
      </c>
    </row>
    <row r="156">
      <c r="A156" s="21">
        <v>61.32</v>
      </c>
      <c r="B156" s="3" t="str">
        <f t="shared" si="1"/>
        <v>#REF!</v>
      </c>
    </row>
    <row r="157">
      <c r="A157" s="21">
        <v>59.81</v>
      </c>
      <c r="B157" s="3" t="str">
        <f t="shared" si="1"/>
        <v>#REF!</v>
      </c>
    </row>
    <row r="158">
      <c r="A158" s="21">
        <v>59.95</v>
      </c>
      <c r="B158" s="3" t="str">
        <f t="shared" si="1"/>
        <v>#REF!</v>
      </c>
    </row>
    <row r="159">
      <c r="A159" s="21">
        <v>-1.03</v>
      </c>
      <c r="B159" s="3" t="str">
        <f t="shared" si="1"/>
        <v>#REF!</v>
      </c>
    </row>
    <row r="160">
      <c r="A160" s="22">
        <v>-0.0169</v>
      </c>
      <c r="B160" s="3" t="str">
        <f t="shared" si="1"/>
        <v>#REF!</v>
      </c>
    </row>
    <row r="161">
      <c r="A161" s="24">
        <v>106580.0</v>
      </c>
      <c r="B161" s="3" t="str">
        <f t="shared" si="1"/>
        <v>#REF!</v>
      </c>
    </row>
    <row r="162">
      <c r="A162" s="24">
        <v>267078.0</v>
      </c>
      <c r="B162" s="3" t="str">
        <f t="shared" si="1"/>
        <v>#REF!</v>
      </c>
    </row>
    <row r="163">
      <c r="A163" s="23">
        <v>42073.0</v>
      </c>
      <c r="B163" s="3" t="str">
        <f t="shared" si="1"/>
        <v>#REF!</v>
      </c>
    </row>
    <row r="164">
      <c r="A164" s="21">
        <v>59.84</v>
      </c>
      <c r="B164" s="3" t="str">
        <f t="shared" si="1"/>
        <v>#REF!</v>
      </c>
    </row>
    <row r="165">
      <c r="A165" s="21">
        <v>60.12</v>
      </c>
      <c r="B165" s="3" t="str">
        <f t="shared" si="1"/>
        <v>#REF!</v>
      </c>
    </row>
    <row r="166">
      <c r="A166" s="21">
        <v>57.54</v>
      </c>
      <c r="B166" s="3" t="str">
        <f t="shared" si="1"/>
        <v>#REF!</v>
      </c>
    </row>
    <row r="167">
      <c r="A167" s="21">
        <v>57.8</v>
      </c>
      <c r="B167" s="3" t="str">
        <f t="shared" si="1"/>
        <v>#REF!</v>
      </c>
    </row>
    <row r="168">
      <c r="A168" s="21">
        <v>-2.15</v>
      </c>
      <c r="B168" s="3" t="str">
        <f t="shared" si="1"/>
        <v>#REF!</v>
      </c>
    </row>
    <row r="169">
      <c r="A169" s="22">
        <v>-0.0359</v>
      </c>
      <c r="B169" s="3" t="str">
        <f t="shared" si="1"/>
        <v>#REF!</v>
      </c>
    </row>
    <row r="170">
      <c r="A170" s="24">
        <v>129282.0</v>
      </c>
      <c r="B170" s="3" t="str">
        <f t="shared" si="1"/>
        <v>#REF!</v>
      </c>
    </row>
    <row r="171">
      <c r="A171" s="24">
        <v>269655.0</v>
      </c>
      <c r="B171" s="3" t="str">
        <f t="shared" si="1"/>
        <v>#REF!</v>
      </c>
    </row>
    <row r="172">
      <c r="A172" s="23">
        <v>42074.0</v>
      </c>
      <c r="B172" s="3" t="str">
        <f t="shared" si="1"/>
        <v>#REF!</v>
      </c>
    </row>
    <row r="173">
      <c r="A173" s="21">
        <v>57.8</v>
      </c>
      <c r="B173" s="3" t="str">
        <f t="shared" si="1"/>
        <v>#REF!</v>
      </c>
    </row>
    <row r="174">
      <c r="A174" s="21">
        <v>59.14</v>
      </c>
      <c r="B174" s="3" t="str">
        <f t="shared" si="1"/>
        <v>#REF!</v>
      </c>
    </row>
    <row r="175">
      <c r="A175" s="21">
        <v>57.3</v>
      </c>
      <c r="B175" s="3" t="str">
        <f t="shared" si="1"/>
        <v>#REF!</v>
      </c>
    </row>
    <row r="176">
      <c r="A176" s="21">
        <v>58.77</v>
      </c>
      <c r="B176" s="3" t="str">
        <f t="shared" si="1"/>
        <v>#REF!</v>
      </c>
    </row>
    <row r="177">
      <c r="A177" s="25">
        <f>+0.97</f>
        <v>0.97</v>
      </c>
      <c r="B177" s="3" t="str">
        <f t="shared" si="1"/>
        <v>#REF!</v>
      </c>
    </row>
    <row r="178">
      <c r="A178" s="25">
        <f>+1.68%</f>
        <v>0.0168</v>
      </c>
      <c r="B178" s="3" t="str">
        <f t="shared" si="1"/>
        <v>#REF!</v>
      </c>
    </row>
    <row r="179">
      <c r="A179" s="26">
        <v>133370.0</v>
      </c>
      <c r="B179" s="3" t="str">
        <f t="shared" si="1"/>
        <v>#REF!</v>
      </c>
    </row>
    <row r="180">
      <c r="A180" s="26">
        <v>281818.0</v>
      </c>
      <c r="B180" s="3" t="str">
        <f t="shared" si="1"/>
        <v>#REF!</v>
      </c>
    </row>
    <row r="181">
      <c r="A181" s="27">
        <v>42075.0</v>
      </c>
      <c r="B181" s="3" t="str">
        <f t="shared" si="1"/>
        <v>#REF!</v>
      </c>
    </row>
    <row r="182">
      <c r="A182" s="28">
        <v>59.26</v>
      </c>
      <c r="B182" s="3" t="str">
        <f t="shared" si="1"/>
        <v>#REF!</v>
      </c>
    </row>
    <row r="183">
      <c r="A183" s="28">
        <v>60.0</v>
      </c>
      <c r="B183" s="3" t="str">
        <f t="shared" si="1"/>
        <v>#REF!</v>
      </c>
    </row>
    <row r="184">
      <c r="A184" s="28">
        <v>57.61</v>
      </c>
      <c r="B184" s="3" t="str">
        <f t="shared" si="1"/>
        <v>#REF!</v>
      </c>
    </row>
    <row r="185">
      <c r="A185" s="28">
        <v>58.14</v>
      </c>
      <c r="B185" s="3" t="str">
        <f t="shared" si="1"/>
        <v>#REF!</v>
      </c>
    </row>
    <row r="186">
      <c r="A186" s="21">
        <v>-0.63</v>
      </c>
      <c r="B186" s="3" t="str">
        <f t="shared" si="1"/>
        <v>#REF!</v>
      </c>
    </row>
    <row r="187">
      <c r="A187" s="22">
        <v>-0.0107</v>
      </c>
      <c r="B187" s="3" t="str">
        <f t="shared" si="1"/>
        <v>#REF!</v>
      </c>
    </row>
    <row r="188">
      <c r="A188" s="24">
        <v>168628.0</v>
      </c>
      <c r="B188" s="3" t="str">
        <f t="shared" si="1"/>
        <v>#REF!</v>
      </c>
    </row>
    <row r="189">
      <c r="A189" s="24">
        <v>299748.0</v>
      </c>
      <c r="B189" s="3" t="str">
        <f t="shared" si="1"/>
        <v>#REF!</v>
      </c>
    </row>
    <row r="190">
      <c r="A190" s="23">
        <v>42076.0</v>
      </c>
      <c r="B190" s="3" t="str">
        <f t="shared" si="1"/>
        <v>#REF!</v>
      </c>
    </row>
    <row r="191">
      <c r="A191" s="21">
        <v>57.75</v>
      </c>
      <c r="B191" s="3" t="str">
        <f t="shared" si="1"/>
        <v>#REF!</v>
      </c>
    </row>
    <row r="192">
      <c r="A192" s="21">
        <v>58.47</v>
      </c>
      <c r="B192" s="3" t="str">
        <f t="shared" si="1"/>
        <v>#REF!</v>
      </c>
    </row>
    <row r="193">
      <c r="A193" s="21">
        <v>55.66</v>
      </c>
      <c r="B193" s="3" t="str">
        <f t="shared" si="1"/>
        <v>#REF!</v>
      </c>
    </row>
    <row r="194">
      <c r="A194" s="21">
        <v>55.88</v>
      </c>
      <c r="B194" s="3" t="str">
        <f t="shared" si="1"/>
        <v>#REF!</v>
      </c>
    </row>
    <row r="195">
      <c r="A195" s="21">
        <v>-2.26</v>
      </c>
      <c r="B195" s="3" t="str">
        <f t="shared" si="1"/>
        <v>#REF!</v>
      </c>
    </row>
    <row r="196">
      <c r="A196" s="22">
        <v>-0.0389</v>
      </c>
      <c r="B196" s="3" t="str">
        <f t="shared" si="1"/>
        <v>#REF!</v>
      </c>
    </row>
    <row r="197">
      <c r="A197" s="24">
        <v>135535.0</v>
      </c>
      <c r="B197" s="3" t="str">
        <f t="shared" si="1"/>
        <v>#REF!</v>
      </c>
    </row>
    <row r="198">
      <c r="A198" s="24">
        <v>319249.0</v>
      </c>
      <c r="B198" s="3" t="str">
        <f t="shared" si="1"/>
        <v>#REF!</v>
      </c>
    </row>
    <row r="199">
      <c r="A199" s="23">
        <v>42079.0</v>
      </c>
      <c r="B199" s="3" t="str">
        <f t="shared" si="1"/>
        <v>#REF!</v>
      </c>
    </row>
    <row r="200">
      <c r="A200" s="21">
        <v>56.02</v>
      </c>
      <c r="B200" s="3" t="str">
        <f t="shared" si="1"/>
        <v>#REF!</v>
      </c>
    </row>
    <row r="201">
      <c r="A201" s="21">
        <v>56.02</v>
      </c>
      <c r="B201" s="3" t="str">
        <f t="shared" si="1"/>
        <v>#REF!</v>
      </c>
    </row>
    <row r="202">
      <c r="A202" s="21">
        <v>53.63</v>
      </c>
      <c r="B202" s="3" t="str">
        <f t="shared" si="1"/>
        <v>#REF!</v>
      </c>
    </row>
    <row r="203">
      <c r="A203" s="21">
        <v>54.97</v>
      </c>
      <c r="B203" s="3" t="str">
        <f t="shared" si="1"/>
        <v>#REF!</v>
      </c>
    </row>
    <row r="204">
      <c r="A204" s="21">
        <v>-0.91</v>
      </c>
      <c r="B204" s="3" t="str">
        <f t="shared" si="1"/>
        <v>#REF!</v>
      </c>
    </row>
    <row r="205">
      <c r="A205" s="22">
        <v>-0.0163</v>
      </c>
      <c r="B205" s="3" t="str">
        <f t="shared" si="1"/>
        <v>#REF!</v>
      </c>
    </row>
    <row r="206">
      <c r="A206" s="24">
        <v>166596.0</v>
      </c>
      <c r="B206" s="3" t="str">
        <f t="shared" si="1"/>
        <v>#REF!</v>
      </c>
    </row>
    <row r="207">
      <c r="A207" s="24">
        <v>321981.0</v>
      </c>
      <c r="B207" s="3" t="str">
        <f t="shared" si="1"/>
        <v>#REF!</v>
      </c>
    </row>
    <row r="208">
      <c r="A208" s="23">
        <v>42080.0</v>
      </c>
      <c r="B208" s="3" t="str">
        <f t="shared" si="1"/>
        <v>#REF!</v>
      </c>
    </row>
    <row r="209">
      <c r="A209" s="21">
        <v>55.02</v>
      </c>
      <c r="B209" s="3" t="str">
        <f t="shared" si="1"/>
        <v>#REF!</v>
      </c>
    </row>
    <row r="210">
      <c r="A210" s="21">
        <v>55.38</v>
      </c>
      <c r="B210" s="3" t="str">
        <f t="shared" si="1"/>
        <v>#REF!</v>
      </c>
    </row>
    <row r="211">
      <c r="A211" s="21">
        <v>53.72</v>
      </c>
      <c r="B211" s="3" t="str">
        <f t="shared" si="1"/>
        <v>#REF!</v>
      </c>
    </row>
    <row r="212">
      <c r="A212" s="21">
        <v>54.56</v>
      </c>
      <c r="B212" s="3" t="str">
        <f t="shared" si="1"/>
        <v>#REF!</v>
      </c>
    </row>
    <row r="213">
      <c r="A213" s="21">
        <v>-0.41</v>
      </c>
      <c r="B213" s="3" t="str">
        <f t="shared" si="1"/>
        <v>#REF!</v>
      </c>
    </row>
    <row r="214">
      <c r="A214" s="22">
        <v>-0.0075</v>
      </c>
      <c r="B214" s="3" t="str">
        <f t="shared" si="1"/>
        <v>#REF!</v>
      </c>
    </row>
    <row r="215">
      <c r="A215" s="24">
        <v>169324.0</v>
      </c>
      <c r="B215" s="3" t="str">
        <f t="shared" si="1"/>
        <v>#REF!</v>
      </c>
    </row>
    <row r="216">
      <c r="A216" s="24">
        <v>325953.0</v>
      </c>
      <c r="B216" s="3" t="str">
        <f t="shared" si="1"/>
        <v>#REF!</v>
      </c>
    </row>
    <row r="217">
      <c r="A217" s="23">
        <v>42081.0</v>
      </c>
      <c r="B217" s="3" t="str">
        <f t="shared" si="1"/>
        <v>#REF!</v>
      </c>
    </row>
    <row r="218">
      <c r="A218" s="21">
        <v>54.17</v>
      </c>
      <c r="B218" s="3" t="str">
        <f t="shared" si="1"/>
        <v>#REF!</v>
      </c>
    </row>
    <row r="219">
      <c r="A219" s="21">
        <v>57.9</v>
      </c>
      <c r="B219" s="3" t="str">
        <f t="shared" si="1"/>
        <v>#REF!</v>
      </c>
    </row>
    <row r="220">
      <c r="A220" s="21">
        <v>53.77</v>
      </c>
      <c r="B220" s="3" t="str">
        <f t="shared" si="1"/>
        <v>#REF!</v>
      </c>
    </row>
    <row r="221">
      <c r="A221" s="21">
        <v>56.99</v>
      </c>
      <c r="B221" s="3" t="str">
        <f t="shared" si="1"/>
        <v>#REF!</v>
      </c>
    </row>
    <row r="222">
      <c r="A222" s="25">
        <f>+2.43</f>
        <v>2.43</v>
      </c>
      <c r="B222" s="3" t="str">
        <f t="shared" si="1"/>
        <v>#REF!</v>
      </c>
    </row>
    <row r="223">
      <c r="A223" s="25">
        <f>+4.45%</f>
        <v>0.0445</v>
      </c>
      <c r="B223" s="3" t="str">
        <f t="shared" si="1"/>
        <v>#REF!</v>
      </c>
    </row>
    <row r="224">
      <c r="A224" s="26">
        <v>157062.0</v>
      </c>
      <c r="B224" s="3" t="str">
        <f t="shared" si="1"/>
        <v>#REF!</v>
      </c>
    </row>
    <row r="225">
      <c r="A225" s="26">
        <v>331683.0</v>
      </c>
      <c r="B225" s="3" t="str">
        <f t="shared" si="1"/>
        <v>#REF!</v>
      </c>
    </row>
    <row r="226">
      <c r="A226" s="27">
        <v>42082.0</v>
      </c>
      <c r="B226" s="3" t="str">
        <f t="shared" si="1"/>
        <v>#REF!</v>
      </c>
    </row>
    <row r="227">
      <c r="A227" s="28">
        <v>57.25</v>
      </c>
      <c r="B227" s="3" t="str">
        <f t="shared" si="1"/>
        <v>#REF!</v>
      </c>
    </row>
    <row r="228">
      <c r="A228" s="28">
        <v>57.25</v>
      </c>
      <c r="B228" s="3" t="str">
        <f t="shared" si="1"/>
        <v>#REF!</v>
      </c>
    </row>
    <row r="229">
      <c r="A229" s="28">
        <v>54.99</v>
      </c>
      <c r="B229" s="3" t="str">
        <f t="shared" si="1"/>
        <v>#REF!</v>
      </c>
    </row>
    <row r="230">
      <c r="A230" s="28">
        <v>55.51</v>
      </c>
      <c r="B230" s="3" t="str">
        <f t="shared" si="1"/>
        <v>#REF!</v>
      </c>
    </row>
    <row r="231">
      <c r="A231" s="21">
        <v>-1.48</v>
      </c>
      <c r="B231" s="3" t="str">
        <f t="shared" si="1"/>
        <v>#REF!</v>
      </c>
    </row>
    <row r="232">
      <c r="A232" s="22">
        <v>-0.026</v>
      </c>
      <c r="B232" s="3" t="str">
        <f t="shared" si="1"/>
        <v>#REF!</v>
      </c>
    </row>
    <row r="233">
      <c r="A233" s="24">
        <v>117690.0</v>
      </c>
      <c r="B233" s="3" t="str">
        <f t="shared" si="1"/>
        <v>#REF!</v>
      </c>
    </row>
    <row r="234">
      <c r="A234" s="24">
        <v>333036.0</v>
      </c>
      <c r="B234" s="3" t="str">
        <f t="shared" si="1"/>
        <v>#REF!</v>
      </c>
    </row>
    <row r="235">
      <c r="A235" s="23">
        <v>42083.0</v>
      </c>
      <c r="B235" s="3" t="str">
        <f t="shared" si="1"/>
        <v>#REF!</v>
      </c>
    </row>
    <row r="236">
      <c r="A236" s="21">
        <v>55.26</v>
      </c>
      <c r="B236" s="3" t="str">
        <f t="shared" si="1"/>
        <v>#REF!</v>
      </c>
    </row>
    <row r="237">
      <c r="A237" s="21">
        <v>56.71</v>
      </c>
      <c r="B237" s="3" t="str">
        <f t="shared" si="1"/>
        <v>#REF!</v>
      </c>
    </row>
    <row r="238">
      <c r="A238" s="21">
        <v>54.64</v>
      </c>
      <c r="B238" s="3" t="str">
        <f t="shared" si="1"/>
        <v>#REF!</v>
      </c>
    </row>
    <row r="239">
      <c r="A239" s="21">
        <v>56.43</v>
      </c>
      <c r="B239" s="3" t="str">
        <f t="shared" si="1"/>
        <v>#REF!</v>
      </c>
    </row>
    <row r="240">
      <c r="A240" s="25">
        <f>+0.92</f>
        <v>0.92</v>
      </c>
      <c r="B240" s="3" t="str">
        <f t="shared" si="1"/>
        <v>#REF!</v>
      </c>
    </row>
    <row r="241">
      <c r="A241" s="25">
        <f>+1.66%</f>
        <v>0.0166</v>
      </c>
      <c r="B241" s="3" t="str">
        <f t="shared" si="1"/>
        <v>#REF!</v>
      </c>
    </row>
    <row r="242">
      <c r="A242" s="26">
        <v>111107.0</v>
      </c>
      <c r="B242" s="3" t="str">
        <f t="shared" si="1"/>
        <v>#REF!</v>
      </c>
    </row>
    <row r="243">
      <c r="A243" s="26">
        <v>334762.0</v>
      </c>
      <c r="B243" s="3" t="str">
        <f t="shared" si="1"/>
        <v>#REF!</v>
      </c>
    </row>
    <row r="244">
      <c r="A244" s="27">
        <v>42086.0</v>
      </c>
      <c r="B244" s="3" t="str">
        <f t="shared" si="1"/>
        <v>#REF!</v>
      </c>
    </row>
    <row r="245">
      <c r="A245" s="28">
        <v>56.29</v>
      </c>
      <c r="B245" s="3" t="str">
        <f t="shared" si="1"/>
        <v>#REF!</v>
      </c>
    </row>
    <row r="246">
      <c r="A246" s="28">
        <v>57.24</v>
      </c>
      <c r="B246" s="3" t="str">
        <f t="shared" si="1"/>
        <v>#REF!</v>
      </c>
    </row>
    <row r="247">
      <c r="A247" s="28">
        <v>55.24</v>
      </c>
      <c r="B247" s="3" t="str">
        <f t="shared" si="1"/>
        <v>#REF!</v>
      </c>
    </row>
    <row r="248">
      <c r="A248" s="28">
        <v>56.98</v>
      </c>
      <c r="B248" s="3" t="str">
        <f t="shared" si="1"/>
        <v>#REF!</v>
      </c>
    </row>
    <row r="249">
      <c r="A249" s="25">
        <f>+0.55</f>
        <v>0.55</v>
      </c>
      <c r="B249" s="3" t="str">
        <f t="shared" si="1"/>
        <v>#REF!</v>
      </c>
    </row>
    <row r="250">
      <c r="A250" s="25">
        <f>+0.97%</f>
        <v>0.0097</v>
      </c>
      <c r="B250" s="3" t="str">
        <f t="shared" si="1"/>
        <v>#REF!</v>
      </c>
    </row>
    <row r="251">
      <c r="A251" s="26">
        <v>149714.0</v>
      </c>
      <c r="B251" s="3" t="str">
        <f t="shared" si="1"/>
        <v>#REF!</v>
      </c>
    </row>
    <row r="252">
      <c r="A252" s="26">
        <v>327211.0</v>
      </c>
      <c r="B252" s="3" t="str">
        <f t="shared" si="1"/>
        <v>#REF!</v>
      </c>
    </row>
    <row r="253">
      <c r="A253" s="27">
        <v>42087.0</v>
      </c>
      <c r="B253" s="3" t="str">
        <f t="shared" si="1"/>
        <v>#REF!</v>
      </c>
    </row>
    <row r="254">
      <c r="A254" s="28">
        <v>56.7</v>
      </c>
      <c r="B254" s="3" t="str">
        <f t="shared" si="1"/>
        <v>#REF!</v>
      </c>
    </row>
    <row r="255">
      <c r="A255" s="28">
        <v>57.86</v>
      </c>
      <c r="B255" s="3" t="str">
        <f t="shared" si="1"/>
        <v>#REF!</v>
      </c>
    </row>
    <row r="256">
      <c r="A256" s="28">
        <v>55.96</v>
      </c>
      <c r="B256" s="3" t="str">
        <f t="shared" si="1"/>
        <v>#REF!</v>
      </c>
    </row>
    <row r="257">
      <c r="A257" s="28">
        <v>56.21</v>
      </c>
      <c r="B257" s="3" t="str">
        <f t="shared" si="1"/>
        <v>#REF!</v>
      </c>
    </row>
    <row r="258">
      <c r="A258" s="21">
        <v>-0.77</v>
      </c>
      <c r="B258" s="3" t="str">
        <f t="shared" si="1"/>
        <v>#REF!</v>
      </c>
    </row>
    <row r="259">
      <c r="A259" s="22">
        <v>-0.0135</v>
      </c>
      <c r="B259" s="3" t="str">
        <f t="shared" si="1"/>
        <v>#REF!</v>
      </c>
    </row>
    <row r="260">
      <c r="A260" s="24">
        <v>117364.0</v>
      </c>
      <c r="B260" s="3" t="str">
        <f t="shared" si="1"/>
        <v>#REF!</v>
      </c>
    </row>
    <row r="261">
      <c r="A261" s="24">
        <v>328859.0</v>
      </c>
      <c r="B261" s="3" t="str">
        <f t="shared" si="1"/>
        <v>#REF!</v>
      </c>
    </row>
    <row r="262">
      <c r="A262" s="23">
        <v>42088.0</v>
      </c>
      <c r="B262" s="3" t="str">
        <f t="shared" si="1"/>
        <v>#REF!</v>
      </c>
    </row>
    <row r="263">
      <c r="A263" s="21">
        <v>56.21</v>
      </c>
      <c r="B263" s="3" t="str">
        <f t="shared" si="1"/>
        <v>#REF!</v>
      </c>
    </row>
    <row r="264">
      <c r="A264" s="21">
        <v>58.14</v>
      </c>
      <c r="B264" s="3" t="str">
        <f t="shared" si="1"/>
        <v>#REF!</v>
      </c>
    </row>
    <row r="265">
      <c r="A265" s="21">
        <v>55.82</v>
      </c>
      <c r="B265" s="3" t="str">
        <f t="shared" si="1"/>
        <v>#REF!</v>
      </c>
    </row>
    <row r="266">
      <c r="A266" s="21">
        <v>57.44</v>
      </c>
      <c r="B266" s="3" t="str">
        <f t="shared" si="1"/>
        <v>#REF!</v>
      </c>
    </row>
    <row r="267">
      <c r="A267" s="25">
        <f>+1.23</f>
        <v>1.23</v>
      </c>
      <c r="B267" s="3" t="str">
        <f t="shared" si="1"/>
        <v>#REF!</v>
      </c>
    </row>
    <row r="268">
      <c r="A268" s="25">
        <f>+2.19%</f>
        <v>0.0219</v>
      </c>
      <c r="B268" s="3" t="str">
        <f t="shared" si="1"/>
        <v>#REF!</v>
      </c>
    </row>
    <row r="269">
      <c r="A269" s="26">
        <v>160104.0</v>
      </c>
      <c r="B269" s="3" t="str">
        <f t="shared" si="1"/>
        <v>#REF!</v>
      </c>
    </row>
    <row r="270">
      <c r="A270" s="26">
        <v>333021.0</v>
      </c>
      <c r="B270" s="3" t="str">
        <f t="shared" si="1"/>
        <v>#REF!</v>
      </c>
    </row>
    <row r="271">
      <c r="A271" s="27">
        <v>42089.0</v>
      </c>
      <c r="B271" s="3" t="str">
        <f t="shared" si="1"/>
        <v>#REF!</v>
      </c>
    </row>
    <row r="272">
      <c r="A272" s="28">
        <v>57.55</v>
      </c>
      <c r="B272" s="3" t="str">
        <f t="shared" si="1"/>
        <v>#REF!</v>
      </c>
    </row>
    <row r="273">
      <c r="A273" s="28">
        <v>60.65</v>
      </c>
      <c r="B273" s="3" t="str">
        <f t="shared" si="1"/>
        <v>#REF!</v>
      </c>
    </row>
    <row r="274">
      <c r="A274" s="28">
        <v>57.3</v>
      </c>
      <c r="B274" s="3" t="str">
        <f t="shared" si="1"/>
        <v>#REF!</v>
      </c>
    </row>
    <row r="275">
      <c r="A275" s="28">
        <v>60.01</v>
      </c>
      <c r="B275" s="3" t="str">
        <f t="shared" si="1"/>
        <v>#REF!</v>
      </c>
    </row>
    <row r="276">
      <c r="A276" s="25">
        <f>+2.57</f>
        <v>2.57</v>
      </c>
      <c r="B276" s="3" t="str">
        <f t="shared" si="1"/>
        <v>#REF!</v>
      </c>
    </row>
    <row r="277">
      <c r="A277" s="25">
        <f>+4.47%</f>
        <v>0.0447</v>
      </c>
      <c r="B277" s="3" t="str">
        <f t="shared" si="1"/>
        <v>#REF!</v>
      </c>
    </row>
    <row r="278">
      <c r="A278" s="26">
        <v>225149.0</v>
      </c>
      <c r="B278" s="3" t="str">
        <f t="shared" si="1"/>
        <v>#REF!</v>
      </c>
    </row>
    <row r="279">
      <c r="A279" s="26">
        <v>340386.0</v>
      </c>
      <c r="B279" s="3" t="str">
        <f t="shared" si="1"/>
        <v>#REF!</v>
      </c>
    </row>
    <row r="280">
      <c r="A280" s="27">
        <v>42090.0</v>
      </c>
      <c r="B280" s="3" t="str">
        <f t="shared" si="1"/>
        <v>#REF!</v>
      </c>
    </row>
    <row r="281">
      <c r="A281" s="28">
        <v>59.94</v>
      </c>
      <c r="B281" s="3" t="str">
        <f t="shared" si="1"/>
        <v>#REF!</v>
      </c>
    </row>
    <row r="282">
      <c r="A282" s="28">
        <v>59.94</v>
      </c>
      <c r="B282" s="3" t="str">
        <f t="shared" si="1"/>
        <v>#REF!</v>
      </c>
    </row>
    <row r="283">
      <c r="A283" s="28">
        <v>56.85</v>
      </c>
      <c r="B283" s="3" t="str">
        <f t="shared" si="1"/>
        <v>#REF!</v>
      </c>
    </row>
    <row r="284">
      <c r="A284" s="28">
        <v>57.28</v>
      </c>
      <c r="B284" s="3" t="str">
        <f t="shared" si="1"/>
        <v>#REF!</v>
      </c>
    </row>
    <row r="285">
      <c r="A285" s="21">
        <v>-2.73</v>
      </c>
      <c r="B285" s="3" t="str">
        <f t="shared" si="1"/>
        <v>#REF!</v>
      </c>
    </row>
    <row r="286">
      <c r="A286" s="22">
        <v>-0.0455</v>
      </c>
      <c r="B286" s="3" t="str">
        <f t="shared" si="1"/>
        <v>#REF!</v>
      </c>
    </row>
    <row r="287">
      <c r="A287" s="24">
        <v>145151.0</v>
      </c>
      <c r="B287" s="3" t="str">
        <f t="shared" si="1"/>
        <v>#REF!</v>
      </c>
    </row>
    <row r="288">
      <c r="A288" s="24">
        <v>341935.0</v>
      </c>
      <c r="B288" s="3" t="str">
        <f t="shared" si="1"/>
        <v>#REF!</v>
      </c>
    </row>
    <row r="289">
      <c r="A289" s="23">
        <v>42093.0</v>
      </c>
      <c r="B289" s="3" t="str">
        <f t="shared" si="1"/>
        <v>#REF!</v>
      </c>
    </row>
    <row r="290">
      <c r="A290" s="21">
        <v>56.79</v>
      </c>
      <c r="B290" s="3" t="str">
        <f t="shared" si="1"/>
        <v>#REF!</v>
      </c>
    </row>
    <row r="291">
      <c r="A291" s="21">
        <v>57.58</v>
      </c>
      <c r="B291" s="3" t="str">
        <f t="shared" si="1"/>
        <v>#REF!</v>
      </c>
    </row>
    <row r="292">
      <c r="A292" s="21">
        <v>56.18</v>
      </c>
      <c r="B292" s="3" t="str">
        <f t="shared" si="1"/>
        <v>#REF!</v>
      </c>
    </row>
    <row r="293">
      <c r="A293" s="21">
        <v>57.28</v>
      </c>
      <c r="B293" s="3" t="str">
        <f t="shared" si="1"/>
        <v>#REF!</v>
      </c>
    </row>
    <row r="294">
      <c r="A294" s="34" t="s">
        <v>10</v>
      </c>
      <c r="B294" s="3" t="str">
        <f t="shared" si="1"/>
        <v>#REF!</v>
      </c>
    </row>
    <row r="295">
      <c r="A295" s="34" t="s">
        <v>10</v>
      </c>
      <c r="B295" s="3" t="str">
        <f t="shared" si="1"/>
        <v>#REF!</v>
      </c>
    </row>
    <row r="296">
      <c r="A296" s="35">
        <v>133782.0</v>
      </c>
      <c r="B296" s="3" t="str">
        <f t="shared" si="1"/>
        <v>#REF!</v>
      </c>
    </row>
    <row r="297">
      <c r="A297" s="35">
        <v>337637.0</v>
      </c>
      <c r="B297" s="3" t="str">
        <f t="shared" si="1"/>
        <v>#REF!</v>
      </c>
    </row>
    <row r="298">
      <c r="A298" s="36">
        <v>42094.0</v>
      </c>
      <c r="B298" s="3" t="str">
        <f t="shared" si="1"/>
        <v>#REF!</v>
      </c>
    </row>
    <row r="299">
      <c r="A299" s="34">
        <v>57.12</v>
      </c>
      <c r="B299" s="3" t="str">
        <f t="shared" si="1"/>
        <v>#REF!</v>
      </c>
    </row>
    <row r="300">
      <c r="A300" s="34">
        <v>57.31</v>
      </c>
      <c r="B300" s="3" t="str">
        <f t="shared" si="1"/>
        <v>#REF!</v>
      </c>
    </row>
    <row r="301">
      <c r="A301" s="34">
        <v>55.78</v>
      </c>
      <c r="B301" s="3" t="str">
        <f t="shared" si="1"/>
        <v>#REF!</v>
      </c>
    </row>
    <row r="302">
      <c r="A302" s="34">
        <v>56.21</v>
      </c>
      <c r="B302" s="3" t="str">
        <f t="shared" si="1"/>
        <v>#REF!</v>
      </c>
    </row>
    <row r="303">
      <c r="A303" s="21">
        <v>-1.07</v>
      </c>
      <c r="B303" s="3" t="str">
        <f t="shared" si="1"/>
        <v>#REF!</v>
      </c>
    </row>
    <row r="304">
      <c r="A304" s="22">
        <v>-0.0187</v>
      </c>
      <c r="B304" s="3" t="str">
        <f t="shared" si="1"/>
        <v>#REF!</v>
      </c>
    </row>
    <row r="305">
      <c r="A305" s="24">
        <v>161563.0</v>
      </c>
      <c r="B305" s="3" t="str">
        <f t="shared" si="1"/>
        <v>#REF!</v>
      </c>
    </row>
    <row r="306">
      <c r="A306" s="24">
        <v>350823.0</v>
      </c>
      <c r="B306" s="3" t="str">
        <f t="shared" si="1"/>
        <v>#REF!</v>
      </c>
    </row>
    <row r="307">
      <c r="A307" s="23">
        <v>42095.0</v>
      </c>
      <c r="B307" s="3" t="str">
        <f t="shared" si="1"/>
        <v>#REF!</v>
      </c>
    </row>
    <row r="308">
      <c r="A308" s="21">
        <v>56.18</v>
      </c>
      <c r="B308" s="3" t="str">
        <f t="shared" si="1"/>
        <v>#REF!</v>
      </c>
    </row>
    <row r="309">
      <c r="A309" s="21">
        <v>58.72</v>
      </c>
      <c r="B309" s="3" t="str">
        <f t="shared" si="1"/>
        <v>#REF!</v>
      </c>
    </row>
    <row r="310">
      <c r="A310" s="21">
        <v>55.76</v>
      </c>
      <c r="B310" s="3" t="str">
        <f t="shared" si="1"/>
        <v>#REF!</v>
      </c>
    </row>
    <row r="311">
      <c r="A311" s="21">
        <v>58.19</v>
      </c>
      <c r="B311" s="3" t="str">
        <f t="shared" si="1"/>
        <v>#REF!</v>
      </c>
    </row>
    <row r="312">
      <c r="A312" s="25">
        <f>+1.98</f>
        <v>1.98</v>
      </c>
      <c r="B312" s="3" t="str">
        <f t="shared" si="1"/>
        <v>#REF!</v>
      </c>
    </row>
    <row r="313">
      <c r="A313" s="25">
        <f>+3.52%</f>
        <v>0.0352</v>
      </c>
      <c r="B313" s="3" t="str">
        <f t="shared" si="1"/>
        <v>#REF!</v>
      </c>
    </row>
    <row r="314">
      <c r="A314" s="26">
        <v>203788.0</v>
      </c>
      <c r="B314" s="3" t="str">
        <f t="shared" si="1"/>
        <v>#REF!</v>
      </c>
    </row>
    <row r="315">
      <c r="A315" s="26">
        <v>363132.0</v>
      </c>
      <c r="B315" s="3" t="str">
        <f t="shared" si="1"/>
        <v>#REF!</v>
      </c>
    </row>
    <row r="316">
      <c r="A316" s="27">
        <v>42096.0</v>
      </c>
      <c r="B316" s="3" t="str">
        <f t="shared" si="1"/>
        <v>#REF!</v>
      </c>
    </row>
    <row r="317">
      <c r="A317" s="28">
        <v>57.75</v>
      </c>
      <c r="B317" s="3" t="str">
        <f t="shared" si="1"/>
        <v>#REF!</v>
      </c>
    </row>
    <row r="318">
      <c r="A318" s="28">
        <v>58.32</v>
      </c>
      <c r="B318" s="3" t="str">
        <f t="shared" si="1"/>
        <v>#REF!</v>
      </c>
    </row>
    <row r="319">
      <c r="A319" s="28">
        <v>55.12</v>
      </c>
      <c r="B319" s="3" t="str">
        <f t="shared" si="1"/>
        <v>#REF!</v>
      </c>
    </row>
    <row r="320">
      <c r="A320" s="28">
        <v>56.09</v>
      </c>
      <c r="B320" s="3" t="str">
        <f t="shared" si="1"/>
        <v>#REF!</v>
      </c>
    </row>
    <row r="321">
      <c r="A321" s="21">
        <v>-2.1</v>
      </c>
      <c r="B321" s="3" t="str">
        <f t="shared" si="1"/>
        <v>#REF!</v>
      </c>
    </row>
    <row r="322">
      <c r="A322" s="22">
        <v>-0.0361</v>
      </c>
      <c r="B322" s="3" t="str">
        <f t="shared" si="1"/>
        <v>#REF!</v>
      </c>
    </row>
    <row r="323">
      <c r="A323" s="24">
        <v>187638.0</v>
      </c>
      <c r="B323" s="3" t="str">
        <f t="shared" si="1"/>
        <v>#REF!</v>
      </c>
    </row>
    <row r="324">
      <c r="A324" s="24">
        <v>377577.0</v>
      </c>
      <c r="B324" s="3" t="str">
        <f t="shared" si="1"/>
        <v>#REF!</v>
      </c>
    </row>
    <row r="325">
      <c r="A325" s="23">
        <v>42100.0</v>
      </c>
      <c r="B325" s="3" t="str">
        <f t="shared" si="1"/>
        <v>#REF!</v>
      </c>
    </row>
    <row r="326">
      <c r="A326" s="21">
        <v>56.21</v>
      </c>
      <c r="B326" s="3" t="str">
        <f t="shared" si="1"/>
        <v>#REF!</v>
      </c>
    </row>
    <row r="327">
      <c r="A327" s="21">
        <v>59.43</v>
      </c>
      <c r="B327" s="3" t="str">
        <f t="shared" si="1"/>
        <v>#REF!</v>
      </c>
    </row>
    <row r="328">
      <c r="A328" s="21">
        <v>56.21</v>
      </c>
      <c r="B328" s="3" t="str">
        <f t="shared" si="1"/>
        <v>#REF!</v>
      </c>
    </row>
    <row r="329">
      <c r="A329" s="21">
        <v>59.29</v>
      </c>
      <c r="B329" s="3" t="str">
        <f t="shared" si="1"/>
        <v>#REF!</v>
      </c>
    </row>
    <row r="330">
      <c r="A330" s="25">
        <f>+3.2</f>
        <v>3.2</v>
      </c>
      <c r="B330" s="3" t="str">
        <f t="shared" si="1"/>
        <v>#REF!</v>
      </c>
    </row>
    <row r="331">
      <c r="A331" s="25">
        <f>+5.71%</f>
        <v>0.0571</v>
      </c>
      <c r="B331" s="3" t="str">
        <f t="shared" si="1"/>
        <v>#REF!</v>
      </c>
    </row>
    <row r="332">
      <c r="A332" s="26">
        <v>90386.0</v>
      </c>
      <c r="B332" s="3" t="str">
        <f t="shared" si="1"/>
        <v>#REF!</v>
      </c>
    </row>
    <row r="333">
      <c r="A333" s="26">
        <v>383893.0</v>
      </c>
      <c r="B333" s="3" t="str">
        <f t="shared" si="1"/>
        <v>#REF!</v>
      </c>
    </row>
    <row r="334">
      <c r="A334" s="27">
        <v>42101.0</v>
      </c>
      <c r="B334" s="3" t="str">
        <f t="shared" si="1"/>
        <v>#REF!</v>
      </c>
    </row>
    <row r="335">
      <c r="A335" s="28">
        <v>59.3</v>
      </c>
      <c r="B335" s="3" t="str">
        <f t="shared" si="1"/>
        <v>#REF!</v>
      </c>
    </row>
    <row r="336">
      <c r="A336" s="28">
        <v>60.32</v>
      </c>
      <c r="B336" s="3" t="str">
        <f t="shared" si="1"/>
        <v>#REF!</v>
      </c>
    </row>
    <row r="337">
      <c r="A337" s="28">
        <v>58.17</v>
      </c>
      <c r="B337" s="3" t="str">
        <f t="shared" si="1"/>
        <v>#REF!</v>
      </c>
    </row>
    <row r="338">
      <c r="A338" s="28">
        <v>60.16</v>
      </c>
      <c r="B338" s="3" t="str">
        <f t="shared" si="1"/>
        <v>#REF!</v>
      </c>
    </row>
    <row r="339">
      <c r="A339" s="25">
        <f>+0.87</f>
        <v>0.87</v>
      </c>
      <c r="B339" s="3" t="str">
        <f t="shared" si="1"/>
        <v>#REF!</v>
      </c>
    </row>
    <row r="340">
      <c r="A340" s="25">
        <f>+1.47%</f>
        <v>0.0147</v>
      </c>
      <c r="B340" s="3" t="str">
        <f t="shared" si="1"/>
        <v>#REF!</v>
      </c>
    </row>
    <row r="341">
      <c r="A341" s="26">
        <v>222597.0</v>
      </c>
      <c r="B341" s="3" t="str">
        <f t="shared" si="1"/>
        <v>#REF!</v>
      </c>
    </row>
    <row r="342">
      <c r="A342" s="26">
        <v>395125.0</v>
      </c>
      <c r="B342" s="3" t="str">
        <f t="shared" si="1"/>
        <v>#REF!</v>
      </c>
    </row>
    <row r="343">
      <c r="A343" s="27">
        <v>42102.0</v>
      </c>
      <c r="B343" s="3" t="str">
        <f t="shared" si="1"/>
        <v>#REF!</v>
      </c>
    </row>
    <row r="344">
      <c r="A344" s="28">
        <v>59.35</v>
      </c>
      <c r="B344" s="3" t="str">
        <f t="shared" si="1"/>
        <v>#REF!</v>
      </c>
    </row>
    <row r="345">
      <c r="A345" s="28">
        <v>59.75</v>
      </c>
      <c r="B345" s="3" t="str">
        <f t="shared" si="1"/>
        <v>#REF!</v>
      </c>
    </row>
    <row r="346">
      <c r="A346" s="28">
        <v>56.61</v>
      </c>
      <c r="B346" s="3" t="str">
        <f t="shared" si="1"/>
        <v>#REF!</v>
      </c>
    </row>
    <row r="347">
      <c r="A347" s="28">
        <v>56.69</v>
      </c>
      <c r="B347" s="3" t="str">
        <f t="shared" si="1"/>
        <v>#REF!</v>
      </c>
    </row>
    <row r="348">
      <c r="A348" s="21">
        <v>-3.47</v>
      </c>
      <c r="B348" s="3" t="str">
        <f t="shared" si="1"/>
        <v>#REF!</v>
      </c>
    </row>
    <row r="349">
      <c r="A349" s="22">
        <v>-0.0577</v>
      </c>
      <c r="B349" s="3" t="str">
        <f t="shared" si="1"/>
        <v>#REF!</v>
      </c>
    </row>
    <row r="350">
      <c r="A350" s="24">
        <v>268733.0</v>
      </c>
      <c r="B350" s="3" t="str">
        <f t="shared" si="1"/>
        <v>#REF!</v>
      </c>
    </row>
    <row r="351">
      <c r="A351" s="24">
        <v>407511.0</v>
      </c>
      <c r="B351" s="3" t="str">
        <f t="shared" si="1"/>
        <v>#REF!</v>
      </c>
    </row>
    <row r="352">
      <c r="A352" s="23">
        <v>42103.0</v>
      </c>
      <c r="B352" s="3" t="str">
        <f t="shared" si="1"/>
        <v>#REF!</v>
      </c>
    </row>
    <row r="353">
      <c r="A353" s="21">
        <v>57.3</v>
      </c>
      <c r="B353" s="3" t="str">
        <f t="shared" si="1"/>
        <v>#REF!</v>
      </c>
    </row>
    <row r="354">
      <c r="A354" s="21">
        <v>59.16</v>
      </c>
      <c r="B354" s="3" t="str">
        <f t="shared" si="1"/>
        <v>#REF!</v>
      </c>
    </row>
    <row r="355">
      <c r="A355" s="21">
        <v>57.1</v>
      </c>
      <c r="B355" s="3" t="str">
        <f t="shared" si="1"/>
        <v>#REF!</v>
      </c>
    </row>
    <row r="356">
      <c r="A356" s="21">
        <v>57.69</v>
      </c>
      <c r="B356" s="3" t="str">
        <f t="shared" si="1"/>
        <v>#REF!</v>
      </c>
    </row>
    <row r="357">
      <c r="A357" s="25">
        <f>+1</f>
        <v>1</v>
      </c>
      <c r="B357" s="3" t="str">
        <f t="shared" si="1"/>
        <v>#REF!</v>
      </c>
    </row>
    <row r="358">
      <c r="A358" s="25">
        <f>+1.76%</f>
        <v>0.0176</v>
      </c>
      <c r="B358" s="3" t="str">
        <f t="shared" si="1"/>
        <v>#REF!</v>
      </c>
    </row>
    <row r="359">
      <c r="A359" s="26">
        <v>214867.0</v>
      </c>
      <c r="B359" s="3" t="str">
        <f t="shared" si="1"/>
        <v>#REF!</v>
      </c>
    </row>
    <row r="360">
      <c r="A360" s="26">
        <v>409786.0</v>
      </c>
      <c r="B360" s="3" t="str">
        <f t="shared" si="1"/>
        <v>#REF!</v>
      </c>
    </row>
    <row r="361">
      <c r="A361" s="27">
        <v>42104.0</v>
      </c>
      <c r="B361" s="3" t="str">
        <f t="shared" si="1"/>
        <v>#REF!</v>
      </c>
    </row>
    <row r="362">
      <c r="A362" s="28">
        <v>57.88</v>
      </c>
      <c r="B362" s="3" t="str">
        <f t="shared" si="1"/>
        <v>#REF!</v>
      </c>
    </row>
    <row r="363">
      <c r="A363" s="28">
        <v>59.18</v>
      </c>
      <c r="B363" s="3" t="str">
        <f t="shared" si="1"/>
        <v>#REF!</v>
      </c>
    </row>
    <row r="364">
      <c r="A364" s="28">
        <v>57.33</v>
      </c>
      <c r="B364" s="3" t="str">
        <f t="shared" si="1"/>
        <v>#REF!</v>
      </c>
    </row>
    <row r="365">
      <c r="A365" s="28">
        <v>58.95</v>
      </c>
      <c r="B365" s="3" t="str">
        <f t="shared" si="1"/>
        <v>#REF!</v>
      </c>
    </row>
    <row r="366">
      <c r="A366" s="25">
        <f>+1.26</f>
        <v>1.26</v>
      </c>
      <c r="B366" s="3" t="str">
        <f t="shared" si="1"/>
        <v>#REF!</v>
      </c>
    </row>
    <row r="367">
      <c r="A367" s="25">
        <f>+2.18%</f>
        <v>0.0218</v>
      </c>
      <c r="B367" s="3" t="str">
        <f t="shared" si="1"/>
        <v>#REF!</v>
      </c>
    </row>
    <row r="368">
      <c r="A368" s="26">
        <v>206752.0</v>
      </c>
      <c r="B368" s="3" t="str">
        <f t="shared" si="1"/>
        <v>#REF!</v>
      </c>
    </row>
    <row r="369">
      <c r="A369" s="26">
        <v>412181.0</v>
      </c>
      <c r="B369" s="3" t="str">
        <f t="shared" si="1"/>
        <v>#REF!</v>
      </c>
    </row>
    <row r="370">
      <c r="A370" s="27">
        <v>42107.0</v>
      </c>
      <c r="B370" s="3" t="str">
        <f t="shared" si="1"/>
        <v>#REF!</v>
      </c>
    </row>
    <row r="371">
      <c r="A371" s="28">
        <v>59.08</v>
      </c>
      <c r="B371" s="3" t="str">
        <f t="shared" si="1"/>
        <v>#REF!</v>
      </c>
    </row>
    <row r="372">
      <c r="A372" s="28">
        <v>60.59</v>
      </c>
      <c r="B372" s="3" t="str">
        <f t="shared" si="1"/>
        <v>#REF!</v>
      </c>
    </row>
    <row r="373">
      <c r="A373" s="28">
        <v>58.56</v>
      </c>
      <c r="B373" s="3" t="str">
        <f t="shared" si="1"/>
        <v>#REF!</v>
      </c>
    </row>
    <row r="374">
      <c r="A374" s="28">
        <v>59.04</v>
      </c>
      <c r="B374" s="3" t="str">
        <f t="shared" si="1"/>
        <v>#REF!</v>
      </c>
    </row>
    <row r="375">
      <c r="A375" s="25">
        <f>+0.09</f>
        <v>0.09</v>
      </c>
      <c r="B375" s="3" t="str">
        <f t="shared" si="1"/>
        <v>#REF!</v>
      </c>
    </row>
    <row r="376">
      <c r="A376" s="25">
        <f>+0.15%</f>
        <v>0.0015</v>
      </c>
      <c r="B376" s="3" t="str">
        <f t="shared" si="1"/>
        <v>#REF!</v>
      </c>
    </row>
    <row r="377">
      <c r="A377" s="26">
        <v>248544.0</v>
      </c>
      <c r="B377" s="3" t="str">
        <f t="shared" si="1"/>
        <v>#REF!</v>
      </c>
    </row>
    <row r="378">
      <c r="A378" s="26">
        <v>423360.0</v>
      </c>
      <c r="B378" s="3" t="str">
        <f t="shared" si="1"/>
        <v>#REF!</v>
      </c>
    </row>
    <row r="379">
      <c r="A379" s="27">
        <v>42108.0</v>
      </c>
      <c r="B379" s="3" t="str">
        <f t="shared" si="1"/>
        <v>#REF!</v>
      </c>
    </row>
    <row r="380">
      <c r="A380" s="28">
        <v>59.14</v>
      </c>
      <c r="B380" s="3" t="str">
        <f t="shared" si="1"/>
        <v>#REF!</v>
      </c>
    </row>
    <row r="381">
      <c r="A381" s="28">
        <v>60.44</v>
      </c>
      <c r="B381" s="3" t="str">
        <f t="shared" si="1"/>
        <v>#REF!</v>
      </c>
    </row>
    <row r="382">
      <c r="A382" s="28">
        <v>58.95</v>
      </c>
      <c r="B382" s="3" t="str">
        <f t="shared" si="1"/>
        <v>#REF!</v>
      </c>
    </row>
    <row r="383">
      <c r="A383" s="28">
        <v>59.81</v>
      </c>
      <c r="B383" s="3" t="str">
        <f t="shared" si="1"/>
        <v>#REF!</v>
      </c>
    </row>
    <row r="384">
      <c r="A384" s="25">
        <f>+0.77</f>
        <v>0.77</v>
      </c>
      <c r="B384" s="3" t="str">
        <f t="shared" si="1"/>
        <v>#REF!</v>
      </c>
    </row>
    <row r="385">
      <c r="A385" s="25">
        <f>+1.3%</f>
        <v>0.013</v>
      </c>
      <c r="B385" s="3" t="str">
        <f t="shared" si="1"/>
        <v>#REF!</v>
      </c>
    </row>
    <row r="386">
      <c r="A386" s="26">
        <v>296470.0</v>
      </c>
      <c r="B386" s="3" t="str">
        <f t="shared" si="1"/>
        <v>#REF!</v>
      </c>
    </row>
    <row r="387">
      <c r="A387" s="26">
        <v>435599.0</v>
      </c>
      <c r="B387" s="3" t="str">
        <f t="shared" si="1"/>
        <v>#REF!</v>
      </c>
    </row>
    <row r="388">
      <c r="A388" s="27">
        <v>42109.0</v>
      </c>
      <c r="B388" s="3" t="str">
        <f t="shared" si="1"/>
        <v>#REF!</v>
      </c>
    </row>
    <row r="389">
      <c r="A389" s="28">
        <v>60.06</v>
      </c>
      <c r="B389" s="3" t="str">
        <f t="shared" si="1"/>
        <v>#REF!</v>
      </c>
    </row>
    <row r="390">
      <c r="A390" s="28">
        <v>63.47</v>
      </c>
      <c r="B390" s="3" t="str">
        <f t="shared" si="1"/>
        <v>#REF!</v>
      </c>
    </row>
    <row r="391">
      <c r="A391" s="28">
        <v>60.03</v>
      </c>
      <c r="B391" s="3" t="str">
        <f t="shared" si="1"/>
        <v>#REF!</v>
      </c>
    </row>
    <row r="392">
      <c r="A392" s="28">
        <v>63.32</v>
      </c>
      <c r="B392" s="3" t="str">
        <f t="shared" si="1"/>
        <v>#REF!</v>
      </c>
    </row>
    <row r="393">
      <c r="A393" s="25">
        <f>+3.51</f>
        <v>3.51</v>
      </c>
      <c r="B393" s="3" t="str">
        <f t="shared" si="1"/>
        <v>#REF!</v>
      </c>
    </row>
    <row r="394">
      <c r="A394" s="25">
        <f>+5.87%</f>
        <v>0.0587</v>
      </c>
      <c r="B394" s="3" t="str">
        <f t="shared" si="1"/>
        <v>#REF!</v>
      </c>
    </row>
    <row r="395">
      <c r="A395" s="26">
        <v>344269.0</v>
      </c>
      <c r="B395" s="3" t="str">
        <f t="shared" si="1"/>
        <v>#REF!</v>
      </c>
    </row>
    <row r="396">
      <c r="A396" s="26">
        <v>446816.0</v>
      </c>
      <c r="B396" s="3" t="str">
        <f t="shared" si="1"/>
        <v>#REF!</v>
      </c>
    </row>
    <row r="397">
      <c r="A397" s="27">
        <v>42110.0</v>
      </c>
      <c r="B397" s="3" t="str">
        <f t="shared" si="1"/>
        <v>#REF!</v>
      </c>
    </row>
    <row r="398">
      <c r="A398" s="28">
        <v>62.9</v>
      </c>
      <c r="B398" s="3" t="str">
        <f t="shared" si="1"/>
        <v>#REF!</v>
      </c>
    </row>
    <row r="399">
      <c r="A399" s="28">
        <v>64.95</v>
      </c>
      <c r="B399" s="3" t="str">
        <f t="shared" si="1"/>
        <v>#REF!</v>
      </c>
    </row>
    <row r="400">
      <c r="A400" s="28">
        <v>62.0</v>
      </c>
      <c r="B400" s="3" t="str">
        <f t="shared" si="1"/>
        <v>#REF!</v>
      </c>
    </row>
    <row r="401">
      <c r="A401" s="28">
        <v>63.98</v>
      </c>
      <c r="B401" s="3" t="str">
        <f t="shared" si="1"/>
        <v>#REF!</v>
      </c>
    </row>
    <row r="402">
      <c r="A402" s="25">
        <f>+0.66</f>
        <v>0.66</v>
      </c>
      <c r="B402" s="3" t="str">
        <f t="shared" si="1"/>
        <v>#REF!</v>
      </c>
    </row>
    <row r="403">
      <c r="A403" s="25">
        <f>+1.04%</f>
        <v>0.0104</v>
      </c>
      <c r="B403" s="3" t="str">
        <f t="shared" si="1"/>
        <v>#REF!</v>
      </c>
    </row>
    <row r="404">
      <c r="A404" s="26">
        <v>293485.0</v>
      </c>
      <c r="B404" s="3" t="str">
        <f t="shared" si="1"/>
        <v>#REF!</v>
      </c>
    </row>
    <row r="405">
      <c r="A405" s="26">
        <v>440260.0</v>
      </c>
      <c r="B405" s="3" t="str">
        <f t="shared" si="1"/>
        <v>#REF!</v>
      </c>
    </row>
    <row r="406">
      <c r="A406" s="27">
        <v>42111.0</v>
      </c>
      <c r="B406" s="3" t="str">
        <f t="shared" si="1"/>
        <v>#REF!</v>
      </c>
    </row>
    <row r="407">
      <c r="A407" s="28">
        <v>64.02</v>
      </c>
      <c r="B407" s="3" t="str">
        <f t="shared" si="1"/>
        <v>#REF!</v>
      </c>
    </row>
    <row r="408">
      <c r="A408" s="28">
        <v>64.5</v>
      </c>
      <c r="B408" s="3" t="str">
        <f t="shared" si="1"/>
        <v>#REF!</v>
      </c>
    </row>
    <row r="409">
      <c r="A409" s="28">
        <v>62.95</v>
      </c>
      <c r="B409" s="3" t="str">
        <f t="shared" si="1"/>
        <v>#REF!</v>
      </c>
    </row>
    <row r="410">
      <c r="A410" s="28">
        <v>63.45</v>
      </c>
      <c r="B410" s="3" t="str">
        <f t="shared" si="1"/>
        <v>#REF!</v>
      </c>
    </row>
    <row r="411">
      <c r="A411" s="21">
        <v>-0.53</v>
      </c>
      <c r="B411" s="3" t="str">
        <f t="shared" si="1"/>
        <v>#REF!</v>
      </c>
    </row>
    <row r="412">
      <c r="A412" s="22">
        <v>-0.0083</v>
      </c>
      <c r="B412" s="3" t="str">
        <f t="shared" si="1"/>
        <v>#REF!</v>
      </c>
    </row>
    <row r="413">
      <c r="A413" s="24">
        <v>220117.0</v>
      </c>
      <c r="B413" s="3" t="str">
        <f t="shared" si="1"/>
        <v>#REF!</v>
      </c>
    </row>
    <row r="414">
      <c r="A414" s="24">
        <v>447520.0</v>
      </c>
      <c r="B414" s="3" t="str">
        <f t="shared" si="1"/>
        <v>#REF!</v>
      </c>
    </row>
    <row r="415">
      <c r="A415" s="23">
        <v>42114.0</v>
      </c>
      <c r="B415" s="3" t="str">
        <f t="shared" si="1"/>
        <v>#REF!</v>
      </c>
    </row>
    <row r="416">
      <c r="A416" s="21">
        <v>63.85</v>
      </c>
      <c r="B416" s="3" t="str">
        <f t="shared" si="1"/>
        <v>#REF!</v>
      </c>
    </row>
    <row r="417">
      <c r="A417" s="21">
        <v>64.4</v>
      </c>
      <c r="B417" s="3" t="str">
        <f t="shared" si="1"/>
        <v>#REF!</v>
      </c>
    </row>
    <row r="418">
      <c r="A418" s="21">
        <v>62.1</v>
      </c>
      <c r="B418" s="3" t="str">
        <f t="shared" si="1"/>
        <v>#REF!</v>
      </c>
    </row>
    <row r="419">
      <c r="A419" s="21">
        <v>63.45</v>
      </c>
      <c r="B419" s="3" t="str">
        <f t="shared" si="1"/>
        <v>#REF!</v>
      </c>
    </row>
    <row r="420">
      <c r="A420" s="34" t="s">
        <v>10</v>
      </c>
      <c r="B420" s="3" t="str">
        <f t="shared" si="1"/>
        <v>#REF!</v>
      </c>
    </row>
    <row r="421">
      <c r="A421" s="34" t="s">
        <v>10</v>
      </c>
      <c r="B421" s="3" t="str">
        <f t="shared" si="1"/>
        <v>#REF!</v>
      </c>
    </row>
    <row r="422">
      <c r="A422" s="35">
        <v>239802.0</v>
      </c>
      <c r="B422" s="3" t="str">
        <f t="shared" si="1"/>
        <v>#REF!</v>
      </c>
    </row>
    <row r="423">
      <c r="A423" s="35">
        <v>453644.0</v>
      </c>
      <c r="B423" s="3" t="str">
        <f t="shared" si="1"/>
        <v>#REF!</v>
      </c>
    </row>
    <row r="424">
      <c r="A424" s="36">
        <v>42115.0</v>
      </c>
      <c r="B424" s="3" t="str">
        <f t="shared" si="1"/>
        <v>#REF!</v>
      </c>
    </row>
    <row r="425">
      <c r="A425" s="34">
        <v>63.52</v>
      </c>
      <c r="B425" s="3" t="str">
        <f t="shared" si="1"/>
        <v>#REF!</v>
      </c>
    </row>
    <row r="426">
      <c r="A426" s="34">
        <v>63.52</v>
      </c>
      <c r="B426" s="3" t="str">
        <f t="shared" si="1"/>
        <v>#REF!</v>
      </c>
    </row>
    <row r="427">
      <c r="A427" s="34">
        <v>61.65</v>
      </c>
      <c r="B427" s="3" t="str">
        <f t="shared" si="1"/>
        <v>#REF!</v>
      </c>
    </row>
    <row r="428">
      <c r="A428" s="34">
        <v>62.08</v>
      </c>
      <c r="B428" s="3" t="str">
        <f t="shared" si="1"/>
        <v>#REF!</v>
      </c>
    </row>
    <row r="429">
      <c r="A429" s="21">
        <v>-1.37</v>
      </c>
      <c r="B429" s="3" t="str">
        <f t="shared" si="1"/>
        <v>#REF!</v>
      </c>
    </row>
    <row r="430">
      <c r="A430" s="22">
        <v>-0.0216</v>
      </c>
      <c r="B430" s="3" t="str">
        <f t="shared" si="1"/>
        <v>#REF!</v>
      </c>
    </row>
    <row r="431">
      <c r="A431" s="24">
        <v>218306.0</v>
      </c>
      <c r="B431" s="3" t="str">
        <f t="shared" si="1"/>
        <v>#REF!</v>
      </c>
    </row>
    <row r="432">
      <c r="A432" s="24">
        <v>449458.0</v>
      </c>
      <c r="B432" s="3" t="str">
        <f t="shared" si="1"/>
        <v>#REF!</v>
      </c>
    </row>
    <row r="433">
      <c r="A433" s="23">
        <v>42116.0</v>
      </c>
      <c r="B433" s="3" t="str">
        <f t="shared" si="1"/>
        <v>#REF!</v>
      </c>
    </row>
    <row r="434">
      <c r="A434" s="21">
        <v>61.9</v>
      </c>
      <c r="B434" s="3" t="str">
        <f t="shared" si="1"/>
        <v>#REF!</v>
      </c>
    </row>
    <row r="435">
      <c r="A435" s="21">
        <v>63.33</v>
      </c>
      <c r="B435" s="3" t="str">
        <f t="shared" si="1"/>
        <v>#REF!</v>
      </c>
    </row>
    <row r="436">
      <c r="A436" s="21">
        <v>61.39</v>
      </c>
      <c r="B436" s="3" t="str">
        <f t="shared" si="1"/>
        <v>#REF!</v>
      </c>
    </row>
    <row r="437">
      <c r="A437" s="21">
        <v>62.73</v>
      </c>
      <c r="B437" s="3" t="str">
        <f t="shared" si="1"/>
        <v>#REF!</v>
      </c>
    </row>
    <row r="438">
      <c r="A438" s="25">
        <f>+0.65</f>
        <v>0.65</v>
      </c>
      <c r="B438" s="3" t="str">
        <f t="shared" si="1"/>
        <v>#REF!</v>
      </c>
    </row>
    <row r="439">
      <c r="A439" s="25">
        <f>+1.05%</f>
        <v>0.0105</v>
      </c>
      <c r="B439" s="3" t="str">
        <f t="shared" si="1"/>
        <v>#REF!</v>
      </c>
    </row>
    <row r="440">
      <c r="A440" s="26">
        <v>230058.0</v>
      </c>
      <c r="B440" s="3" t="str">
        <f t="shared" si="1"/>
        <v>#REF!</v>
      </c>
    </row>
    <row r="441">
      <c r="A441" s="26">
        <v>449517.0</v>
      </c>
      <c r="B441" s="3" t="str">
        <f t="shared" si="1"/>
        <v>#REF!</v>
      </c>
    </row>
    <row r="442">
      <c r="A442" s="27">
        <v>42117.0</v>
      </c>
      <c r="B442" s="3" t="str">
        <f t="shared" si="1"/>
        <v>#REF!</v>
      </c>
    </row>
    <row r="443">
      <c r="A443" s="28">
        <v>62.88</v>
      </c>
      <c r="B443" s="3" t="str">
        <f t="shared" si="1"/>
        <v>#REF!</v>
      </c>
    </row>
    <row r="444">
      <c r="A444" s="28">
        <v>65.58</v>
      </c>
      <c r="B444" s="3" t="str">
        <f t="shared" si="1"/>
        <v>#REF!</v>
      </c>
    </row>
    <row r="445">
      <c r="A445" s="28">
        <v>62.22</v>
      </c>
      <c r="B445" s="3" t="str">
        <f t="shared" si="1"/>
        <v>#REF!</v>
      </c>
    </row>
    <row r="446">
      <c r="A446" s="28">
        <v>64.85</v>
      </c>
      <c r="B446" s="3" t="str">
        <f t="shared" si="1"/>
        <v>#REF!</v>
      </c>
    </row>
    <row r="447">
      <c r="A447" s="25">
        <f>+2.12</f>
        <v>2.12</v>
      </c>
      <c r="B447" s="3" t="str">
        <f t="shared" si="1"/>
        <v>#REF!</v>
      </c>
    </row>
    <row r="448">
      <c r="A448" s="25">
        <f>+3.38%</f>
        <v>0.0338</v>
      </c>
      <c r="B448" s="3" t="str">
        <f t="shared" si="1"/>
        <v>#REF!</v>
      </c>
    </row>
    <row r="449">
      <c r="A449" s="26">
        <v>326736.0</v>
      </c>
      <c r="B449" s="3" t="str">
        <f t="shared" si="1"/>
        <v>#REF!</v>
      </c>
    </row>
    <row r="450">
      <c r="A450" s="26">
        <v>423396.0</v>
      </c>
      <c r="B450" s="3" t="str">
        <f t="shared" si="1"/>
        <v>#REF!</v>
      </c>
    </row>
    <row r="451">
      <c r="A451" s="27">
        <v>42118.0</v>
      </c>
      <c r="B451" s="3" t="str">
        <f t="shared" si="1"/>
        <v>#REF!</v>
      </c>
    </row>
    <row r="452">
      <c r="A452" s="28">
        <v>64.75</v>
      </c>
      <c r="B452" s="3" t="str">
        <f t="shared" si="1"/>
        <v>#REF!</v>
      </c>
    </row>
    <row r="453">
      <c r="A453" s="28">
        <v>65.8</v>
      </c>
      <c r="B453" s="3" t="str">
        <f t="shared" si="1"/>
        <v>#REF!</v>
      </c>
    </row>
    <row r="454">
      <c r="A454" s="28">
        <v>64.48</v>
      </c>
      <c r="B454" s="3" t="str">
        <f t="shared" si="1"/>
        <v>#REF!</v>
      </c>
    </row>
    <row r="455">
      <c r="A455" s="28">
        <v>65.28</v>
      </c>
      <c r="B455" s="3" t="str">
        <f t="shared" si="1"/>
        <v>#REF!</v>
      </c>
    </row>
    <row r="456">
      <c r="A456" s="25">
        <f>+0.43</f>
        <v>0.43</v>
      </c>
      <c r="B456" s="3" t="str">
        <f t="shared" si="1"/>
        <v>#REF!</v>
      </c>
    </row>
    <row r="457">
      <c r="A457" s="25">
        <f>+0.66%</f>
        <v>0.0066</v>
      </c>
      <c r="B457" s="3" t="str">
        <f t="shared" si="1"/>
        <v>#REF!</v>
      </c>
    </row>
    <row r="458">
      <c r="A458" s="26">
        <v>259489.0</v>
      </c>
      <c r="B458" s="3" t="str">
        <f t="shared" si="1"/>
        <v>#REF!</v>
      </c>
    </row>
    <row r="459">
      <c r="A459" s="26">
        <v>408212.0</v>
      </c>
      <c r="B459" s="3" t="str">
        <f t="shared" si="1"/>
        <v>#REF!</v>
      </c>
    </row>
    <row r="460">
      <c r="A460" s="27">
        <v>42121.0</v>
      </c>
      <c r="B460" s="3" t="str">
        <f t="shared" si="1"/>
        <v>#REF!</v>
      </c>
    </row>
    <row r="461">
      <c r="A461" s="28">
        <v>65.47</v>
      </c>
      <c r="B461" s="3" t="str">
        <f t="shared" si="1"/>
        <v>#REF!</v>
      </c>
    </row>
    <row r="462">
      <c r="A462" s="28">
        <v>65.61</v>
      </c>
      <c r="B462" s="3" t="str">
        <f t="shared" si="1"/>
        <v>#REF!</v>
      </c>
    </row>
    <row r="463">
      <c r="A463" s="28">
        <v>64.4</v>
      </c>
      <c r="B463" s="3" t="str">
        <f t="shared" si="1"/>
        <v>#REF!</v>
      </c>
    </row>
    <row r="464">
      <c r="A464" s="28">
        <v>64.83</v>
      </c>
      <c r="B464" s="3" t="str">
        <f t="shared" si="1"/>
        <v>#REF!</v>
      </c>
    </row>
    <row r="465">
      <c r="A465" s="21">
        <v>-0.45</v>
      </c>
      <c r="B465" s="3" t="str">
        <f t="shared" si="1"/>
        <v>#REF!</v>
      </c>
    </row>
    <row r="466">
      <c r="A466" s="22">
        <v>-0.0069</v>
      </c>
      <c r="B466" s="3" t="str">
        <f t="shared" si="1"/>
        <v>#REF!</v>
      </c>
    </row>
    <row r="467">
      <c r="A467" s="24">
        <v>189765.0</v>
      </c>
      <c r="B467" s="3" t="str">
        <f t="shared" si="1"/>
        <v>#REF!</v>
      </c>
    </row>
    <row r="468">
      <c r="A468" s="24">
        <v>402011.0</v>
      </c>
      <c r="B468" s="3" t="str">
        <f t="shared" si="1"/>
        <v>#REF!</v>
      </c>
    </row>
    <row r="469">
      <c r="A469" s="23">
        <v>42122.0</v>
      </c>
      <c r="B469" s="3" t="str">
        <f t="shared" si="1"/>
        <v>#REF!</v>
      </c>
    </row>
    <row r="470">
      <c r="A470" s="21">
        <v>64.74</v>
      </c>
      <c r="B470" s="3" t="str">
        <f t="shared" si="1"/>
        <v>#REF!</v>
      </c>
    </row>
    <row r="471">
      <c r="A471" s="21">
        <v>65.49</v>
      </c>
      <c r="B471" s="3" t="str">
        <f t="shared" si="1"/>
        <v>#REF!</v>
      </c>
    </row>
    <row r="472">
      <c r="A472" s="21">
        <v>63.9</v>
      </c>
      <c r="B472" s="3" t="str">
        <f t="shared" si="1"/>
        <v>#REF!</v>
      </c>
    </row>
    <row r="473">
      <c r="A473" s="21">
        <v>64.64</v>
      </c>
      <c r="B473" s="3" t="str">
        <f t="shared" si="1"/>
        <v>#REF!</v>
      </c>
    </row>
    <row r="474">
      <c r="A474" s="21">
        <v>-0.19</v>
      </c>
      <c r="B474" s="3" t="str">
        <f t="shared" si="1"/>
        <v>#REF!</v>
      </c>
    </row>
    <row r="475">
      <c r="A475" s="22">
        <v>-0.0029</v>
      </c>
      <c r="B475" s="3" t="str">
        <f t="shared" si="1"/>
        <v>#REF!</v>
      </c>
    </row>
    <row r="476">
      <c r="A476" s="24">
        <v>196461.0</v>
      </c>
      <c r="B476" s="3" t="str">
        <f t="shared" si="1"/>
        <v>#REF!</v>
      </c>
    </row>
    <row r="477">
      <c r="A477" s="24">
        <v>395005.0</v>
      </c>
      <c r="B477" s="3" t="str">
        <f t="shared" si="1"/>
        <v>#REF!</v>
      </c>
    </row>
    <row r="478">
      <c r="A478" s="23">
        <v>42123.0</v>
      </c>
      <c r="B478" s="3" t="str">
        <f t="shared" si="1"/>
        <v>#REF!</v>
      </c>
    </row>
    <row r="479">
      <c r="A479" s="21">
        <v>64.64</v>
      </c>
      <c r="B479" s="3" t="str">
        <f t="shared" si="1"/>
        <v>#REF!</v>
      </c>
    </row>
    <row r="480">
      <c r="A480" s="21">
        <v>66.72</v>
      </c>
      <c r="B480" s="3" t="str">
        <f t="shared" si="1"/>
        <v>#REF!</v>
      </c>
    </row>
    <row r="481">
      <c r="A481" s="21">
        <v>64.13</v>
      </c>
      <c r="B481" s="3" t="str">
        <f t="shared" si="1"/>
        <v>#REF!</v>
      </c>
    </row>
    <row r="482">
      <c r="A482" s="21">
        <v>65.84</v>
      </c>
      <c r="B482" s="3" t="str">
        <f t="shared" si="1"/>
        <v>#REF!</v>
      </c>
    </row>
    <row r="483">
      <c r="A483" s="25">
        <f>+1.2</f>
        <v>1.2</v>
      </c>
      <c r="B483" s="3" t="str">
        <f t="shared" si="1"/>
        <v>#REF!</v>
      </c>
    </row>
    <row r="484">
      <c r="A484" s="25">
        <f>+1.86%</f>
        <v>0.0186</v>
      </c>
      <c r="B484" s="3" t="str">
        <f t="shared" si="1"/>
        <v>#REF!</v>
      </c>
    </row>
    <row r="485">
      <c r="A485" s="26">
        <v>238435.0</v>
      </c>
      <c r="B485" s="3" t="str">
        <f t="shared" si="1"/>
        <v>#REF!</v>
      </c>
    </row>
    <row r="486">
      <c r="A486" s="26">
        <v>383826.0</v>
      </c>
      <c r="B486" s="3" t="str">
        <f t="shared" si="1"/>
        <v>#REF!</v>
      </c>
    </row>
    <row r="487">
      <c r="A487" s="27">
        <v>42124.0</v>
      </c>
      <c r="B487" s="3" t="str">
        <f t="shared" si="1"/>
        <v>#REF!</v>
      </c>
    </row>
    <row r="488">
      <c r="A488" s="28">
        <v>65.63</v>
      </c>
      <c r="B488" s="3" t="str">
        <f t="shared" si="1"/>
        <v>#REF!</v>
      </c>
    </row>
    <row r="489">
      <c r="A489" s="28">
        <v>66.93</v>
      </c>
      <c r="B489" s="3" t="str">
        <f t="shared" si="1"/>
        <v>#REF!</v>
      </c>
    </row>
    <row r="490">
      <c r="A490" s="28">
        <v>65.37</v>
      </c>
      <c r="B490" s="3" t="str">
        <f t="shared" si="1"/>
        <v>#REF!</v>
      </c>
    </row>
    <row r="491">
      <c r="A491" s="28">
        <v>66.78</v>
      </c>
      <c r="B491" s="3" t="str">
        <f t="shared" si="1"/>
        <v>#REF!</v>
      </c>
    </row>
    <row r="492">
      <c r="A492" s="25">
        <f>+0.94</f>
        <v>0.94</v>
      </c>
      <c r="B492" s="3" t="str">
        <f t="shared" si="1"/>
        <v>#REF!</v>
      </c>
    </row>
    <row r="493">
      <c r="A493" s="25">
        <f>+1.43%</f>
        <v>0.0143</v>
      </c>
      <c r="B493" s="3" t="str">
        <f t="shared" si="1"/>
        <v>#REF!</v>
      </c>
    </row>
    <row r="494">
      <c r="A494" s="26">
        <v>223481.0</v>
      </c>
      <c r="B494" s="3" t="str">
        <f t="shared" si="1"/>
        <v>#REF!</v>
      </c>
    </row>
    <row r="495">
      <c r="A495" s="26">
        <v>359672.0</v>
      </c>
      <c r="B495" s="3" t="str">
        <f t="shared" si="1"/>
        <v>#REF!</v>
      </c>
    </row>
    <row r="496">
      <c r="A496" s="27">
        <v>42125.0</v>
      </c>
      <c r="B496" s="3" t="str">
        <f t="shared" si="1"/>
        <v>#REF!</v>
      </c>
    </row>
    <row r="497">
      <c r="A497" s="28">
        <v>66.78</v>
      </c>
      <c r="B497" s="3" t="str">
        <f t="shared" si="1"/>
        <v>#REF!</v>
      </c>
    </row>
    <row r="498">
      <c r="A498" s="28">
        <v>66.93</v>
      </c>
      <c r="B498" s="3" t="str">
        <f t="shared" si="1"/>
        <v>#REF!</v>
      </c>
    </row>
    <row r="499">
      <c r="A499" s="28">
        <v>65.52</v>
      </c>
      <c r="B499" s="3" t="str">
        <f t="shared" si="1"/>
        <v>#REF!</v>
      </c>
    </row>
    <row r="500">
      <c r="A500" s="28">
        <v>66.46</v>
      </c>
      <c r="B500" s="3" t="str">
        <f t="shared" si="1"/>
        <v>#REF!</v>
      </c>
    </row>
    <row r="501">
      <c r="A501" s="21">
        <v>-0.32</v>
      </c>
      <c r="B501" s="3" t="str">
        <f t="shared" si="1"/>
        <v>#REF!</v>
      </c>
    </row>
    <row r="502">
      <c r="A502" s="22">
        <v>-0.0048</v>
      </c>
      <c r="B502" s="3" t="str">
        <f t="shared" si="1"/>
        <v>#REF!</v>
      </c>
    </row>
    <row r="503">
      <c r="A503" s="24">
        <v>189316.0</v>
      </c>
      <c r="B503" s="3" t="str">
        <f t="shared" si="1"/>
        <v>#REF!</v>
      </c>
    </row>
    <row r="504">
      <c r="A504" s="24">
        <v>338220.0</v>
      </c>
      <c r="B504" s="3" t="str">
        <f t="shared" si="1"/>
        <v>#REF!</v>
      </c>
    </row>
    <row r="505">
      <c r="A505" s="23">
        <v>42128.0</v>
      </c>
      <c r="B505" s="3" t="str">
        <f t="shared" si="1"/>
        <v>#REF!</v>
      </c>
    </row>
    <row r="506">
      <c r="A506" s="21">
        <v>66.4</v>
      </c>
      <c r="B506" s="3" t="str">
        <f t="shared" si="1"/>
        <v>#REF!</v>
      </c>
    </row>
    <row r="507">
      <c r="A507" s="21">
        <v>67.1</v>
      </c>
      <c r="B507" s="3" t="str">
        <f t="shared" si="1"/>
        <v>#REF!</v>
      </c>
    </row>
    <row r="508">
      <c r="A508" s="21">
        <v>65.95</v>
      </c>
      <c r="B508" s="3" t="str">
        <f t="shared" si="1"/>
        <v>#REF!</v>
      </c>
    </row>
    <row r="509">
      <c r="A509" s="21">
        <v>66.45</v>
      </c>
      <c r="B509" s="3" t="str">
        <f t="shared" si="1"/>
        <v>#REF!</v>
      </c>
    </row>
    <row r="510">
      <c r="A510" s="21">
        <v>-0.01</v>
      </c>
      <c r="B510" s="3" t="str">
        <f t="shared" si="1"/>
        <v>#REF!</v>
      </c>
    </row>
    <row r="511">
      <c r="A511" s="22">
        <v>-2.0E-4</v>
      </c>
      <c r="B511" s="3" t="str">
        <f t="shared" si="1"/>
        <v>#REF!</v>
      </c>
    </row>
    <row r="512">
      <c r="A512" s="24">
        <v>120212.0</v>
      </c>
      <c r="B512" s="3" t="str">
        <f t="shared" si="1"/>
        <v>#REF!</v>
      </c>
    </row>
    <row r="513">
      <c r="A513" s="24">
        <v>316509.0</v>
      </c>
      <c r="B513" s="3" t="str">
        <f t="shared" si="1"/>
        <v>#REF!</v>
      </c>
    </row>
    <row r="514">
      <c r="A514" s="23">
        <v>42129.0</v>
      </c>
      <c r="B514" s="3" t="str">
        <f t="shared" si="1"/>
        <v>#REF!</v>
      </c>
    </row>
    <row r="515">
      <c r="A515" s="21">
        <v>66.33</v>
      </c>
      <c r="B515" s="3" t="str">
        <f t="shared" si="1"/>
        <v>#REF!</v>
      </c>
    </row>
    <row r="516">
      <c r="A516" s="21">
        <v>68.4</v>
      </c>
      <c r="B516" s="3" t="str">
        <f t="shared" si="1"/>
        <v>#REF!</v>
      </c>
    </row>
    <row r="517">
      <c r="A517" s="21">
        <v>66.14</v>
      </c>
      <c r="B517" s="3" t="str">
        <f t="shared" si="1"/>
        <v>#REF!</v>
      </c>
    </row>
    <row r="518">
      <c r="A518" s="21">
        <v>67.52</v>
      </c>
      <c r="B518" s="3" t="str">
        <f t="shared" si="1"/>
        <v>#REF!</v>
      </c>
    </row>
    <row r="519">
      <c r="A519" s="25">
        <f>+1.07</f>
        <v>1.07</v>
      </c>
      <c r="B519" s="3" t="str">
        <f t="shared" si="1"/>
        <v>#REF!</v>
      </c>
    </row>
    <row r="520">
      <c r="A520" s="25">
        <f>+1.61%</f>
        <v>0.0161</v>
      </c>
      <c r="B520" s="3" t="str">
        <f t="shared" si="1"/>
        <v>#REF!</v>
      </c>
    </row>
    <row r="521">
      <c r="A521" s="26">
        <v>255639.0</v>
      </c>
      <c r="B521" s="3" t="str">
        <f t="shared" si="1"/>
        <v>#REF!</v>
      </c>
    </row>
    <row r="522">
      <c r="A522" s="26">
        <v>303704.0</v>
      </c>
      <c r="B522" s="3" t="str">
        <f t="shared" si="1"/>
        <v>#REF!</v>
      </c>
    </row>
    <row r="523">
      <c r="A523" s="27">
        <v>42130.0</v>
      </c>
      <c r="B523" s="3" t="str">
        <f t="shared" si="1"/>
        <v>#REF!</v>
      </c>
    </row>
    <row r="524">
      <c r="A524" s="28">
        <v>67.71</v>
      </c>
      <c r="B524" s="3" t="str">
        <f t="shared" si="1"/>
        <v>#REF!</v>
      </c>
    </row>
    <row r="525">
      <c r="A525" s="28">
        <v>69.63</v>
      </c>
      <c r="B525" s="3" t="str">
        <f t="shared" si="1"/>
        <v>#REF!</v>
      </c>
    </row>
    <row r="526">
      <c r="A526" s="28">
        <v>67.35</v>
      </c>
      <c r="B526" s="3" t="str">
        <f t="shared" si="1"/>
        <v>#REF!</v>
      </c>
    </row>
    <row r="527">
      <c r="A527" s="28">
        <v>67.77</v>
      </c>
      <c r="B527" s="3" t="str">
        <f t="shared" si="1"/>
        <v>#REF!</v>
      </c>
    </row>
    <row r="528">
      <c r="A528" s="25">
        <f>+0.25</f>
        <v>0.25</v>
      </c>
      <c r="B528" s="3" t="str">
        <f t="shared" si="1"/>
        <v>#REF!</v>
      </c>
    </row>
    <row r="529">
      <c r="A529" s="25">
        <f>+0.37%</f>
        <v>0.0037</v>
      </c>
      <c r="B529" s="3" t="str">
        <f t="shared" si="1"/>
        <v>#REF!</v>
      </c>
    </row>
    <row r="530">
      <c r="A530" s="26">
        <v>296738.0</v>
      </c>
      <c r="B530" s="3" t="str">
        <f t="shared" si="1"/>
        <v>#REF!</v>
      </c>
    </row>
    <row r="531">
      <c r="A531" s="26">
        <v>255756.0</v>
      </c>
      <c r="B531" s="3" t="str">
        <f t="shared" si="1"/>
        <v>#REF!</v>
      </c>
    </row>
    <row r="532">
      <c r="A532" s="27">
        <v>42131.0</v>
      </c>
      <c r="B532" s="3" t="str">
        <f t="shared" si="1"/>
        <v>#REF!</v>
      </c>
    </row>
    <row r="533">
      <c r="A533" s="28">
        <v>67.37</v>
      </c>
      <c r="B533" s="3" t="str">
        <f t="shared" si="1"/>
        <v>#REF!</v>
      </c>
    </row>
    <row r="534">
      <c r="A534" s="28">
        <v>68.49</v>
      </c>
      <c r="B534" s="3" t="str">
        <f t="shared" si="1"/>
        <v>#REF!</v>
      </c>
    </row>
    <row r="535">
      <c r="A535" s="28">
        <v>65.17</v>
      </c>
      <c r="B535" s="3" t="str">
        <f t="shared" si="1"/>
        <v>#REF!</v>
      </c>
    </row>
    <row r="536">
      <c r="A536" s="28">
        <v>65.54</v>
      </c>
      <c r="B536" s="3" t="str">
        <f t="shared" si="1"/>
        <v>#REF!</v>
      </c>
    </row>
    <row r="537">
      <c r="A537" s="21">
        <v>-2.23</v>
      </c>
      <c r="B537" s="3" t="str">
        <f t="shared" si="1"/>
        <v>#REF!</v>
      </c>
    </row>
    <row r="538">
      <c r="A538" s="22">
        <v>-0.0329</v>
      </c>
      <c r="B538" s="3" t="str">
        <f t="shared" si="1"/>
        <v>#REF!</v>
      </c>
    </row>
    <row r="539">
      <c r="A539" s="24">
        <v>292892.0</v>
      </c>
      <c r="B539" s="3" t="str">
        <f t="shared" si="1"/>
        <v>#REF!</v>
      </c>
    </row>
    <row r="540">
      <c r="A540" s="24">
        <v>212006.0</v>
      </c>
      <c r="B540" s="3" t="str">
        <f t="shared" si="1"/>
        <v>#REF!</v>
      </c>
    </row>
    <row r="541">
      <c r="A541" s="23">
        <v>42132.0</v>
      </c>
      <c r="B541" s="3" t="str">
        <f t="shared" si="1"/>
        <v>#REF!</v>
      </c>
    </row>
    <row r="542">
      <c r="A542" s="21">
        <v>65.64</v>
      </c>
      <c r="B542" s="3" t="str">
        <f t="shared" si="1"/>
        <v>#REF!</v>
      </c>
    </row>
    <row r="543">
      <c r="A543" s="21">
        <v>66.12</v>
      </c>
      <c r="B543" s="3" t="str">
        <f t="shared" si="1"/>
        <v>#REF!</v>
      </c>
    </row>
    <row r="544">
      <c r="A544" s="21">
        <v>64.23</v>
      </c>
      <c r="B544" s="3" t="str">
        <f t="shared" si="1"/>
        <v>#REF!</v>
      </c>
    </row>
    <row r="545">
      <c r="A545" s="21">
        <v>65.39</v>
      </c>
      <c r="B545" s="3" t="str">
        <f t="shared" si="1"/>
        <v>#REF!</v>
      </c>
    </row>
    <row r="546">
      <c r="A546" s="21">
        <v>-0.15</v>
      </c>
      <c r="B546" s="3" t="str">
        <f t="shared" si="1"/>
        <v>#REF!</v>
      </c>
    </row>
    <row r="547">
      <c r="A547" s="22">
        <v>-0.0023</v>
      </c>
      <c r="B547" s="3" t="str">
        <f t="shared" si="1"/>
        <v>#REF!</v>
      </c>
    </row>
    <row r="548">
      <c r="A548" s="24">
        <v>248593.0</v>
      </c>
      <c r="B548" s="3" t="str">
        <f t="shared" si="1"/>
        <v>#REF!</v>
      </c>
    </row>
    <row r="549">
      <c r="A549" s="24">
        <v>188440.0</v>
      </c>
      <c r="B549" s="3" t="str">
        <f t="shared" si="1"/>
        <v>#REF!</v>
      </c>
    </row>
    <row r="550">
      <c r="A550" s="23">
        <v>42135.0</v>
      </c>
      <c r="B550" s="3" t="str">
        <f t="shared" si="1"/>
        <v>#REF!</v>
      </c>
    </row>
    <row r="551">
      <c r="A551" s="21">
        <v>65.37</v>
      </c>
      <c r="B551" s="3" t="str">
        <f t="shared" si="1"/>
        <v>#REF!</v>
      </c>
    </row>
    <row r="552">
      <c r="A552" s="21">
        <v>65.75</v>
      </c>
      <c r="B552" s="3" t="str">
        <f t="shared" si="1"/>
        <v>#REF!</v>
      </c>
    </row>
    <row r="553">
      <c r="A553" s="21">
        <v>64.25</v>
      </c>
      <c r="B553" s="3" t="str">
        <f t="shared" si="1"/>
        <v>#REF!</v>
      </c>
    </row>
    <row r="554">
      <c r="A554" s="21">
        <v>64.91</v>
      </c>
      <c r="B554" s="3" t="str">
        <f t="shared" si="1"/>
        <v>#REF!</v>
      </c>
    </row>
    <row r="555">
      <c r="A555" s="21">
        <v>-0.48</v>
      </c>
      <c r="B555" s="3" t="str">
        <f t="shared" si="1"/>
        <v>#REF!</v>
      </c>
    </row>
    <row r="556">
      <c r="A556" s="22">
        <v>-0.0073</v>
      </c>
      <c r="B556" s="3" t="str">
        <f t="shared" si="1"/>
        <v>#REF!</v>
      </c>
    </row>
    <row r="557">
      <c r="A557" s="24">
        <v>202511.0</v>
      </c>
      <c r="B557" s="3" t="str">
        <f t="shared" si="1"/>
        <v>#REF!</v>
      </c>
    </row>
    <row r="558">
      <c r="A558" s="24">
        <v>140922.0</v>
      </c>
      <c r="B558" s="3" t="str">
        <f t="shared" si="1"/>
        <v>#REF!</v>
      </c>
    </row>
    <row r="559">
      <c r="A559" s="23">
        <v>42136.0</v>
      </c>
      <c r="B559" s="3" t="str">
        <f t="shared" si="1"/>
        <v>#REF!</v>
      </c>
    </row>
    <row r="560">
      <c r="A560" s="21">
        <v>64.77</v>
      </c>
      <c r="B560" s="3" t="str">
        <f t="shared" si="1"/>
        <v>#REF!</v>
      </c>
    </row>
    <row r="561">
      <c r="A561" s="21">
        <v>67.46</v>
      </c>
      <c r="B561" s="3" t="str">
        <f t="shared" si="1"/>
        <v>#REF!</v>
      </c>
    </row>
    <row r="562">
      <c r="A562" s="21">
        <v>64.68</v>
      </c>
      <c r="B562" s="3" t="str">
        <f t="shared" si="1"/>
        <v>#REF!</v>
      </c>
    </row>
    <row r="563">
      <c r="A563" s="21">
        <v>66.86</v>
      </c>
      <c r="B563" s="3" t="str">
        <f t="shared" si="1"/>
        <v>#REF!</v>
      </c>
    </row>
    <row r="564">
      <c r="A564" s="25">
        <f>+1.95</f>
        <v>1.95</v>
      </c>
      <c r="B564" s="3" t="str">
        <f t="shared" si="1"/>
        <v>#REF!</v>
      </c>
    </row>
    <row r="565">
      <c r="A565" s="25">
        <f>+3%</f>
        <v>0.03</v>
      </c>
      <c r="B565" s="3" t="str">
        <f t="shared" si="1"/>
        <v>#REF!</v>
      </c>
    </row>
    <row r="566">
      <c r="A566" s="26">
        <v>183265.0</v>
      </c>
      <c r="B566" s="3" t="str">
        <f t="shared" si="1"/>
        <v>#REF!</v>
      </c>
    </row>
    <row r="567">
      <c r="A567" s="26">
        <v>98207.0</v>
      </c>
      <c r="B567" s="3" t="str">
        <f t="shared" si="1"/>
        <v>#REF!</v>
      </c>
    </row>
    <row r="568">
      <c r="A568" s="27">
        <v>42137.0</v>
      </c>
      <c r="B568" s="3" t="str">
        <f t="shared" si="1"/>
        <v>#REF!</v>
      </c>
    </row>
    <row r="569">
      <c r="A569" s="28">
        <v>67.32</v>
      </c>
      <c r="B569" s="3" t="str">
        <f t="shared" si="1"/>
        <v>#REF!</v>
      </c>
    </row>
    <row r="570">
      <c r="A570" s="28">
        <v>68.17</v>
      </c>
      <c r="B570" s="3" t="str">
        <f t="shared" si="1"/>
        <v>#REF!</v>
      </c>
    </row>
    <row r="571">
      <c r="A571" s="28">
        <v>66.41</v>
      </c>
      <c r="B571" s="3" t="str">
        <f t="shared" si="1"/>
        <v>#REF!</v>
      </c>
    </row>
    <row r="572">
      <c r="A572" s="28">
        <v>66.81</v>
      </c>
      <c r="B572" s="3" t="str">
        <f t="shared" si="1"/>
        <v>#REF!</v>
      </c>
    </row>
    <row r="573">
      <c r="A573" s="21">
        <v>-0.05</v>
      </c>
      <c r="B573" s="3" t="str">
        <f t="shared" si="1"/>
        <v>#REF!</v>
      </c>
    </row>
    <row r="574">
      <c r="A574" s="22">
        <v>-7.0E-4</v>
      </c>
      <c r="B574" s="3" t="str">
        <f t="shared" si="1"/>
        <v>#REF!</v>
      </c>
    </row>
    <row r="575">
      <c r="A575" s="24">
        <v>120834.0</v>
      </c>
      <c r="B575" s="3" t="str">
        <f t="shared" si="1"/>
        <v>#REF!</v>
      </c>
    </row>
    <row r="576">
      <c r="A576" s="24">
        <v>45186.0</v>
      </c>
      <c r="B576" s="3" t="str">
        <f t="shared" si="1"/>
        <v>#REF!</v>
      </c>
    </row>
    <row r="577">
      <c r="A577" s="7">
        <v>42138.0</v>
      </c>
      <c r="B577" s="3" t="str">
        <f t="shared" si="1"/>
        <v>#REF!</v>
      </c>
    </row>
    <row r="578">
      <c r="A578" s="8">
        <v>66.54</v>
      </c>
      <c r="B578" s="3" t="str">
        <f t="shared" si="1"/>
        <v>#REF!</v>
      </c>
    </row>
    <row r="579">
      <c r="A579" s="8">
        <v>67.29</v>
      </c>
      <c r="B579" s="3" t="str">
        <f t="shared" si="1"/>
        <v>#REF!</v>
      </c>
    </row>
    <row r="580">
      <c r="A580" s="8">
        <v>66.25</v>
      </c>
      <c r="B580" s="3" t="str">
        <f t="shared" si="1"/>
        <v>#REF!</v>
      </c>
    </row>
    <row r="581">
      <c r="A581" s="8">
        <v>66.59</v>
      </c>
      <c r="B581" s="3" t="str">
        <f t="shared" si="1"/>
        <v>#REF!</v>
      </c>
    </row>
    <row r="582">
      <c r="A582" s="11">
        <v>-0.22</v>
      </c>
      <c r="B582" s="3" t="str">
        <f t="shared" si="1"/>
        <v>#REF!</v>
      </c>
    </row>
    <row r="583">
      <c r="A583" s="12">
        <v>-0.0033</v>
      </c>
      <c r="B583" s="3" t="str">
        <f t="shared" si="1"/>
        <v>#REF!</v>
      </c>
    </row>
    <row r="584">
      <c r="A584" s="31">
        <v>23192.0</v>
      </c>
      <c r="B584" s="3" t="str">
        <f t="shared" si="1"/>
        <v>#REF!</v>
      </c>
    </row>
    <row r="585">
      <c r="A585" s="32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42080</v>
      </c>
      <c r="C3" s="3">
        <v>56.18</v>
      </c>
      <c r="D3" s="3">
        <v>56.37</v>
      </c>
      <c r="E3" s="3">
        <v>54.73</v>
      </c>
      <c r="F3" s="3">
        <v>55.51</v>
      </c>
      <c r="G3" s="3">
        <v>-0.45</v>
      </c>
      <c r="H3" s="6">
        <v>-0.008</v>
      </c>
      <c r="I3" s="15">
        <v>65827.0</v>
      </c>
      <c r="J3" s="15">
        <v>171997.0</v>
      </c>
    </row>
    <row r="4">
      <c r="A4" s="4" t="s">
        <v>4</v>
      </c>
      <c r="B4" s="5">
        <f t="shared" si="1"/>
        <v>42081</v>
      </c>
      <c r="C4" s="3">
        <v>55.28</v>
      </c>
      <c r="D4" s="3">
        <v>58.79</v>
      </c>
      <c r="E4" s="3">
        <v>54.74</v>
      </c>
      <c r="F4" s="3">
        <v>57.9</v>
      </c>
      <c r="G4" s="3">
        <v>2.39</v>
      </c>
      <c r="H4" s="3">
        <v>0.0431</v>
      </c>
      <c r="I4" s="15">
        <v>52568.0</v>
      </c>
      <c r="J4" s="15">
        <v>169910.0</v>
      </c>
    </row>
    <row r="5">
      <c r="A5" s="4" t="s">
        <v>5</v>
      </c>
      <c r="B5" s="5">
        <f t="shared" si="1"/>
        <v>42082</v>
      </c>
      <c r="C5" s="3">
        <v>58.06</v>
      </c>
      <c r="D5" s="3">
        <v>58.1</v>
      </c>
      <c r="E5" s="3">
        <v>55.9</v>
      </c>
      <c r="F5" s="3">
        <v>56.4</v>
      </c>
      <c r="G5" s="3">
        <v>-1.5</v>
      </c>
      <c r="H5" s="6">
        <v>-0.0259</v>
      </c>
      <c r="I5" s="15">
        <v>33046.0</v>
      </c>
      <c r="J5" s="15">
        <v>172333.0</v>
      </c>
    </row>
    <row r="6">
      <c r="A6" s="4" t="s">
        <v>6</v>
      </c>
      <c r="B6" s="5">
        <f t="shared" si="1"/>
        <v>42083</v>
      </c>
      <c r="C6" s="3">
        <v>56.55</v>
      </c>
      <c r="D6" s="3">
        <v>57.56</v>
      </c>
      <c r="E6" s="3">
        <v>55.53</v>
      </c>
      <c r="F6" s="3">
        <v>57.31</v>
      </c>
      <c r="G6" s="3">
        <v>0.91</v>
      </c>
      <c r="H6" s="3">
        <v>0.0161</v>
      </c>
      <c r="I6" s="15">
        <v>41435.0</v>
      </c>
      <c r="J6" s="15">
        <v>173287.0</v>
      </c>
    </row>
    <row r="7">
      <c r="A7" s="4" t="s">
        <v>7</v>
      </c>
      <c r="B7" s="5">
        <f t="shared" si="1"/>
        <v>42086</v>
      </c>
      <c r="C7" s="3">
        <v>56.75</v>
      </c>
      <c r="D7" s="3">
        <v>58.09</v>
      </c>
      <c r="E7" s="3">
        <v>56.2</v>
      </c>
      <c r="F7" s="3">
        <v>57.84</v>
      </c>
      <c r="G7" s="3">
        <v>0.53</v>
      </c>
      <c r="H7" s="3">
        <v>0.0092</v>
      </c>
      <c r="I7" s="15">
        <v>83249.0</v>
      </c>
      <c r="J7" s="15">
        <v>172190.0</v>
      </c>
    </row>
    <row r="8">
      <c r="A8" s="4" t="s">
        <v>8</v>
      </c>
      <c r="B8" s="5">
        <f t="shared" si="1"/>
        <v>42087</v>
      </c>
      <c r="C8" s="3">
        <v>57.65</v>
      </c>
      <c r="D8" s="3">
        <v>58.66</v>
      </c>
      <c r="E8" s="3">
        <v>56.83</v>
      </c>
      <c r="F8" s="3">
        <v>57.07</v>
      </c>
      <c r="G8" s="3">
        <v>-0.77</v>
      </c>
      <c r="H8" s="6">
        <v>-0.0133</v>
      </c>
      <c r="I8" s="15">
        <v>50807.0</v>
      </c>
      <c r="J8" s="15">
        <v>176734.0</v>
      </c>
    </row>
    <row r="9">
      <c r="A9" s="4" t="s">
        <v>9</v>
      </c>
      <c r="B9" s="5">
        <f t="shared" si="1"/>
        <v>42088</v>
      </c>
      <c r="C9" s="3">
        <v>57.07</v>
      </c>
      <c r="D9" s="3">
        <v>58.91</v>
      </c>
      <c r="E9" s="3">
        <v>56.72</v>
      </c>
      <c r="F9" s="3">
        <v>58.24</v>
      </c>
      <c r="G9" s="3">
        <v>1.17</v>
      </c>
      <c r="H9" s="3">
        <v>0.020499999999999997</v>
      </c>
      <c r="I9" s="15">
        <v>51314.0</v>
      </c>
      <c r="J9" s="15">
        <v>182528.0</v>
      </c>
    </row>
    <row r="10">
      <c r="A10" s="7">
        <v>42080.0</v>
      </c>
      <c r="B10" s="5">
        <f t="shared" si="1"/>
        <v>42089</v>
      </c>
      <c r="C10" s="3">
        <v>58.17</v>
      </c>
      <c r="D10" s="3">
        <v>61.36</v>
      </c>
      <c r="E10" s="3">
        <v>58.1</v>
      </c>
      <c r="F10" s="3">
        <v>60.73</v>
      </c>
      <c r="G10" s="3">
        <v>2.49</v>
      </c>
      <c r="H10" s="3">
        <v>0.042800000000000005</v>
      </c>
      <c r="I10" s="15">
        <v>77279.0</v>
      </c>
      <c r="J10" s="15">
        <v>183869.0</v>
      </c>
    </row>
    <row r="11">
      <c r="A11" s="8">
        <v>56.18</v>
      </c>
      <c r="B11" s="5">
        <f t="shared" si="1"/>
        <v>42090</v>
      </c>
      <c r="C11" s="3">
        <v>60.54</v>
      </c>
      <c r="D11" s="3">
        <v>60.54</v>
      </c>
      <c r="E11" s="3">
        <v>57.62</v>
      </c>
      <c r="F11" s="3">
        <v>58.05</v>
      </c>
      <c r="G11" s="3">
        <v>-2.68</v>
      </c>
      <c r="H11" s="6">
        <v>-0.0441</v>
      </c>
      <c r="I11" s="15">
        <v>43216.0</v>
      </c>
      <c r="J11" s="15">
        <v>183682.0</v>
      </c>
    </row>
    <row r="12">
      <c r="A12" s="8">
        <v>56.37</v>
      </c>
      <c r="B12" s="5">
        <f t="shared" si="1"/>
        <v>42093</v>
      </c>
      <c r="C12" s="3">
        <v>57.4</v>
      </c>
      <c r="D12" s="3">
        <v>58.42</v>
      </c>
      <c r="E12" s="3">
        <v>57.02</v>
      </c>
      <c r="F12" s="3">
        <v>58.12</v>
      </c>
      <c r="G12" s="3">
        <v>0.07</v>
      </c>
      <c r="H12" s="3">
        <v>0.0012</v>
      </c>
      <c r="I12" s="15">
        <v>40249.0</v>
      </c>
      <c r="J12" s="15">
        <v>185461.0</v>
      </c>
    </row>
    <row r="13">
      <c r="A13" s="8">
        <v>54.73</v>
      </c>
      <c r="B13" s="5">
        <f t="shared" si="1"/>
        <v>42094</v>
      </c>
      <c r="C13" s="3">
        <v>58.0</v>
      </c>
      <c r="D13" s="3">
        <v>58.01</v>
      </c>
      <c r="E13" s="3">
        <v>56.65</v>
      </c>
      <c r="F13" s="3">
        <v>57.08</v>
      </c>
      <c r="G13" s="3">
        <v>-1.04</v>
      </c>
      <c r="H13" s="6">
        <v>-0.0179</v>
      </c>
      <c r="I13" s="15">
        <v>64235.0</v>
      </c>
      <c r="J13" s="15">
        <v>192010.0</v>
      </c>
    </row>
    <row r="14">
      <c r="A14" s="8">
        <v>55.51</v>
      </c>
      <c r="B14" s="5">
        <f t="shared" si="1"/>
        <v>42095</v>
      </c>
      <c r="C14" s="3">
        <v>57.15</v>
      </c>
      <c r="D14" s="3">
        <v>59.51</v>
      </c>
      <c r="E14" s="3">
        <v>56.63</v>
      </c>
      <c r="F14" s="3">
        <v>59.05</v>
      </c>
      <c r="G14" s="3">
        <v>1.97</v>
      </c>
      <c r="H14" s="3">
        <v>0.0345</v>
      </c>
      <c r="I14" s="15">
        <v>64220.0</v>
      </c>
      <c r="J14" s="15">
        <v>203419.0</v>
      </c>
    </row>
    <row r="15">
      <c r="A15" s="11">
        <v>-0.45</v>
      </c>
      <c r="B15" s="5">
        <f t="shared" si="1"/>
        <v>42096</v>
      </c>
      <c r="C15" s="3">
        <v>58.59</v>
      </c>
      <c r="D15" s="3">
        <v>59.15</v>
      </c>
      <c r="E15" s="3">
        <v>55.99</v>
      </c>
      <c r="F15" s="3">
        <v>56.96</v>
      </c>
      <c r="G15" s="3">
        <v>-2.09</v>
      </c>
      <c r="H15" s="6">
        <v>-0.0354</v>
      </c>
      <c r="I15" s="15">
        <v>61774.0</v>
      </c>
      <c r="J15" s="15">
        <v>211885.0</v>
      </c>
    </row>
    <row r="16">
      <c r="A16" s="12">
        <v>-0.008</v>
      </c>
      <c r="B16" s="5">
        <f t="shared" si="1"/>
        <v>42100</v>
      </c>
      <c r="C16" s="3">
        <v>57.15</v>
      </c>
      <c r="D16" s="3">
        <v>60.25</v>
      </c>
      <c r="E16" s="3">
        <v>57.15</v>
      </c>
      <c r="F16" s="3">
        <v>60.11</v>
      </c>
      <c r="G16" s="3">
        <v>3.15</v>
      </c>
      <c r="H16" s="3">
        <v>0.0553</v>
      </c>
      <c r="I16" s="15">
        <v>27617.0</v>
      </c>
      <c r="J16" s="15">
        <v>215931.0</v>
      </c>
    </row>
    <row r="17">
      <c r="A17" s="17">
        <v>65827.0</v>
      </c>
      <c r="B17" s="5">
        <f t="shared" si="1"/>
        <v>42101</v>
      </c>
      <c r="C17" s="3">
        <v>59.77</v>
      </c>
      <c r="D17" s="3">
        <v>61.05</v>
      </c>
      <c r="E17" s="3">
        <v>59.04</v>
      </c>
      <c r="F17" s="3">
        <v>60.92</v>
      </c>
      <c r="G17" s="3">
        <v>0.81</v>
      </c>
      <c r="H17" s="3">
        <v>0.013500000000000002</v>
      </c>
      <c r="I17" s="15">
        <v>73376.0</v>
      </c>
      <c r="J17" s="15">
        <v>223844.0</v>
      </c>
    </row>
    <row r="18">
      <c r="A18" s="17">
        <v>171997.0</v>
      </c>
      <c r="B18" s="5">
        <f t="shared" si="1"/>
        <v>42102</v>
      </c>
      <c r="C18" s="3">
        <v>60.08</v>
      </c>
      <c r="D18" s="3">
        <v>60.5</v>
      </c>
      <c r="E18" s="3">
        <v>57.42</v>
      </c>
      <c r="F18" s="3">
        <v>57.51</v>
      </c>
      <c r="G18" s="3">
        <v>-3.41</v>
      </c>
      <c r="H18" s="6">
        <v>-0.056</v>
      </c>
      <c r="I18" s="15">
        <v>90251.0</v>
      </c>
      <c r="J18" s="15">
        <v>234791.0</v>
      </c>
    </row>
    <row r="19">
      <c r="A19" s="7">
        <v>42081.0</v>
      </c>
      <c r="B19" s="5">
        <f t="shared" si="1"/>
        <v>42103</v>
      </c>
      <c r="C19" s="3">
        <v>58.07</v>
      </c>
      <c r="D19" s="3">
        <v>59.95</v>
      </c>
      <c r="E19" s="3">
        <v>57.95</v>
      </c>
      <c r="F19" s="3">
        <v>58.51</v>
      </c>
      <c r="G19" s="3">
        <v>1.0</v>
      </c>
      <c r="H19" s="3">
        <v>0.0174</v>
      </c>
      <c r="I19" s="15">
        <v>77619.0</v>
      </c>
      <c r="J19" s="15">
        <v>250741.0</v>
      </c>
    </row>
    <row r="20">
      <c r="A20" s="8">
        <v>55.28</v>
      </c>
      <c r="B20" s="5">
        <f t="shared" si="1"/>
        <v>42104</v>
      </c>
      <c r="C20" s="3">
        <v>58.78</v>
      </c>
      <c r="D20" s="3">
        <v>60.0</v>
      </c>
      <c r="E20" s="3">
        <v>58.13</v>
      </c>
      <c r="F20" s="3">
        <v>59.76</v>
      </c>
      <c r="G20" s="3">
        <v>1.25</v>
      </c>
      <c r="H20" s="3">
        <v>0.021400000000000002</v>
      </c>
      <c r="I20" s="15">
        <v>81790.0</v>
      </c>
      <c r="J20" s="15">
        <v>268681.0</v>
      </c>
    </row>
    <row r="21">
      <c r="A21" s="8">
        <v>58.79</v>
      </c>
      <c r="B21" s="5">
        <f t="shared" si="1"/>
        <v>42107</v>
      </c>
      <c r="C21" s="3">
        <v>59.85</v>
      </c>
      <c r="D21" s="3">
        <v>61.37</v>
      </c>
      <c r="E21" s="3">
        <v>59.36</v>
      </c>
      <c r="F21" s="3">
        <v>59.85</v>
      </c>
      <c r="G21" s="3">
        <v>0.09</v>
      </c>
      <c r="H21" s="3">
        <v>0.0015</v>
      </c>
      <c r="I21" s="15">
        <v>78780.0</v>
      </c>
      <c r="J21" s="15">
        <v>283270.0</v>
      </c>
    </row>
    <row r="22">
      <c r="A22" s="8">
        <v>54.74</v>
      </c>
      <c r="B22" s="5">
        <f t="shared" si="1"/>
        <v>42108</v>
      </c>
      <c r="C22" s="3">
        <v>59.98</v>
      </c>
      <c r="D22" s="3">
        <v>61.26</v>
      </c>
      <c r="E22" s="3">
        <v>59.81</v>
      </c>
      <c r="F22" s="3">
        <v>60.65</v>
      </c>
      <c r="G22" s="3">
        <v>0.8</v>
      </c>
      <c r="H22" s="3">
        <v>0.0134</v>
      </c>
      <c r="I22" s="15">
        <v>98803.0</v>
      </c>
      <c r="J22" s="15">
        <v>299356.0</v>
      </c>
    </row>
    <row r="23">
      <c r="A23" s="8">
        <v>57.9</v>
      </c>
      <c r="B23" s="5">
        <f t="shared" si="1"/>
        <v>42109</v>
      </c>
      <c r="C23" s="3">
        <v>60.91</v>
      </c>
      <c r="D23" s="3">
        <v>64.28</v>
      </c>
      <c r="E23" s="3">
        <v>60.91</v>
      </c>
      <c r="F23" s="3">
        <v>64.13</v>
      </c>
      <c r="G23" s="3">
        <v>3.48</v>
      </c>
      <c r="H23" s="3">
        <v>0.0574</v>
      </c>
      <c r="I23" s="15">
        <v>121250.0</v>
      </c>
      <c r="J23" s="15">
        <v>303432.0</v>
      </c>
    </row>
    <row r="24">
      <c r="A24" s="9">
        <f>+2.39</f>
        <v>2.39</v>
      </c>
      <c r="B24" s="5">
        <f t="shared" si="1"/>
        <v>42110</v>
      </c>
      <c r="C24" s="3">
        <v>63.68</v>
      </c>
      <c r="D24" s="3">
        <v>65.73</v>
      </c>
      <c r="E24" s="3">
        <v>62.85</v>
      </c>
      <c r="F24" s="3">
        <v>64.76</v>
      </c>
      <c r="G24" s="3">
        <v>0.63</v>
      </c>
      <c r="H24" s="3">
        <v>0.0098</v>
      </c>
      <c r="I24" s="15">
        <v>118449.0</v>
      </c>
      <c r="J24" s="15">
        <v>318747.0</v>
      </c>
    </row>
    <row r="25">
      <c r="A25" s="9">
        <f>+4.31%</f>
        <v>0.0431</v>
      </c>
      <c r="B25" s="5">
        <f t="shared" si="1"/>
        <v>42111</v>
      </c>
      <c r="C25" s="3">
        <v>64.68</v>
      </c>
      <c r="D25" s="3">
        <v>65.27</v>
      </c>
      <c r="E25" s="3">
        <v>63.79</v>
      </c>
      <c r="F25" s="3">
        <v>64.24</v>
      </c>
      <c r="G25" s="3">
        <v>-0.52</v>
      </c>
      <c r="H25" s="6">
        <v>-0.008</v>
      </c>
      <c r="I25" s="15">
        <v>101016.0</v>
      </c>
      <c r="J25" s="15">
        <v>327935.0</v>
      </c>
    </row>
    <row r="26">
      <c r="A26" s="16">
        <v>52568.0</v>
      </c>
      <c r="B26" s="5">
        <f t="shared" si="1"/>
        <v>42114</v>
      </c>
      <c r="C26" s="3">
        <v>64.69</v>
      </c>
      <c r="D26" s="3">
        <v>65.16</v>
      </c>
      <c r="E26" s="3">
        <v>62.87</v>
      </c>
      <c r="F26" s="3">
        <v>64.23</v>
      </c>
      <c r="G26" s="3">
        <v>-0.01</v>
      </c>
      <c r="H26" s="6">
        <v>-2.0E-4</v>
      </c>
      <c r="I26" s="15">
        <v>90610.0</v>
      </c>
      <c r="J26" s="15">
        <v>333948.0</v>
      </c>
    </row>
    <row r="27">
      <c r="A27" s="16">
        <v>169910.0</v>
      </c>
      <c r="B27" s="5">
        <f t="shared" si="1"/>
        <v>42115</v>
      </c>
      <c r="C27" s="3">
        <v>64.55</v>
      </c>
      <c r="D27" s="3">
        <v>64.55</v>
      </c>
      <c r="E27" s="3">
        <v>62.46</v>
      </c>
      <c r="F27" s="3">
        <v>62.87</v>
      </c>
      <c r="G27" s="3">
        <v>-1.36</v>
      </c>
      <c r="H27" s="6">
        <v>-0.0212</v>
      </c>
      <c r="I27" s="15">
        <v>87067.0</v>
      </c>
      <c r="J27" s="15">
        <v>338353.0</v>
      </c>
    </row>
    <row r="28">
      <c r="A28" s="7">
        <v>42082.0</v>
      </c>
      <c r="B28" s="5">
        <f t="shared" si="1"/>
        <v>42116</v>
      </c>
      <c r="C28" s="3">
        <v>62.71</v>
      </c>
      <c r="D28" s="3">
        <v>64.06</v>
      </c>
      <c r="E28" s="3">
        <v>62.21</v>
      </c>
      <c r="F28" s="3">
        <v>63.48</v>
      </c>
      <c r="G28" s="3">
        <v>0.61</v>
      </c>
      <c r="H28" s="3">
        <v>0.0097</v>
      </c>
      <c r="I28" s="15">
        <v>89732.0</v>
      </c>
      <c r="J28" s="15">
        <v>342828.0</v>
      </c>
    </row>
    <row r="29">
      <c r="A29" s="8">
        <v>58.06</v>
      </c>
      <c r="B29" s="5">
        <f t="shared" si="1"/>
        <v>42117</v>
      </c>
      <c r="C29" s="3">
        <v>63.43</v>
      </c>
      <c r="D29" s="3">
        <v>66.23</v>
      </c>
      <c r="E29" s="3">
        <v>62.96</v>
      </c>
      <c r="F29" s="3">
        <v>65.51</v>
      </c>
      <c r="G29" s="3">
        <v>2.03</v>
      </c>
      <c r="H29" s="3">
        <v>0.032</v>
      </c>
      <c r="I29" s="15">
        <v>150617.0</v>
      </c>
      <c r="J29" s="15">
        <v>342642.0</v>
      </c>
    </row>
    <row r="30">
      <c r="A30" s="8">
        <v>58.1</v>
      </c>
      <c r="B30" s="5">
        <f t="shared" si="1"/>
        <v>42118</v>
      </c>
      <c r="C30" s="3">
        <v>65.39</v>
      </c>
      <c r="D30" s="3">
        <v>66.42</v>
      </c>
      <c r="E30" s="3">
        <v>65.15</v>
      </c>
      <c r="F30" s="3">
        <v>65.97</v>
      </c>
      <c r="G30" s="3">
        <v>0.46</v>
      </c>
      <c r="H30" s="3">
        <v>0.006999999999999999</v>
      </c>
      <c r="I30" s="15">
        <v>128838.0</v>
      </c>
      <c r="J30" s="15">
        <v>334772.0</v>
      </c>
    </row>
    <row r="31">
      <c r="A31" s="8">
        <v>55.9</v>
      </c>
      <c r="B31" s="5">
        <f t="shared" si="1"/>
        <v>42121</v>
      </c>
      <c r="C31" s="3">
        <v>66.17</v>
      </c>
      <c r="D31" s="3">
        <v>66.29</v>
      </c>
      <c r="E31" s="3">
        <v>65.18</v>
      </c>
      <c r="F31" s="3">
        <v>65.59</v>
      </c>
      <c r="G31" s="3">
        <v>-0.38</v>
      </c>
      <c r="H31" s="6">
        <v>-0.0058</v>
      </c>
      <c r="I31" s="15">
        <v>108441.0</v>
      </c>
      <c r="J31" s="15">
        <v>340706.0</v>
      </c>
    </row>
    <row r="32">
      <c r="A32" s="8">
        <v>56.4</v>
      </c>
      <c r="B32" s="5">
        <f t="shared" si="1"/>
        <v>42122</v>
      </c>
      <c r="C32" s="3">
        <v>65.4</v>
      </c>
      <c r="D32" s="3">
        <v>66.19</v>
      </c>
      <c r="E32" s="3">
        <v>64.68</v>
      </c>
      <c r="F32" s="3">
        <v>65.35</v>
      </c>
      <c r="G32" s="3">
        <v>-0.24</v>
      </c>
      <c r="H32" s="6">
        <v>-0.0037</v>
      </c>
      <c r="I32" s="15">
        <v>93387.0</v>
      </c>
      <c r="J32" s="15">
        <v>343049.0</v>
      </c>
    </row>
    <row r="33">
      <c r="A33" s="11">
        <v>-1.5</v>
      </c>
      <c r="B33" s="5">
        <f t="shared" si="1"/>
        <v>42123</v>
      </c>
      <c r="C33" s="3">
        <v>65.3</v>
      </c>
      <c r="D33" s="3">
        <v>67.39</v>
      </c>
      <c r="E33" s="3">
        <v>64.87</v>
      </c>
      <c r="F33" s="3">
        <v>66.54</v>
      </c>
      <c r="G33" s="3">
        <v>1.19</v>
      </c>
      <c r="H33" s="3">
        <v>0.0182</v>
      </c>
      <c r="I33" s="15">
        <v>109670.0</v>
      </c>
      <c r="J33" s="15">
        <v>344335.0</v>
      </c>
    </row>
    <row r="34">
      <c r="A34" s="12">
        <v>-0.0259</v>
      </c>
      <c r="B34" s="5">
        <f t="shared" si="1"/>
        <v>42124</v>
      </c>
      <c r="C34" s="3">
        <v>66.2</v>
      </c>
      <c r="D34" s="3">
        <v>67.58</v>
      </c>
      <c r="E34" s="3">
        <v>66.07</v>
      </c>
      <c r="F34" s="3">
        <v>67.45</v>
      </c>
      <c r="G34" s="3">
        <v>0.91</v>
      </c>
      <c r="H34" s="3">
        <v>0.0137</v>
      </c>
      <c r="I34" s="15">
        <v>120188.0</v>
      </c>
      <c r="J34" s="15">
        <v>349959.0</v>
      </c>
    </row>
    <row r="35">
      <c r="A35" s="17">
        <v>33046.0</v>
      </c>
      <c r="B35" s="5">
        <f t="shared" si="1"/>
        <v>42125</v>
      </c>
      <c r="C35" s="3">
        <v>67.42</v>
      </c>
      <c r="D35" s="3">
        <v>67.63</v>
      </c>
      <c r="E35" s="3">
        <v>66.28</v>
      </c>
      <c r="F35" s="3">
        <v>67.23</v>
      </c>
      <c r="G35" s="3">
        <v>-0.22</v>
      </c>
      <c r="H35" s="6">
        <v>-0.0033</v>
      </c>
      <c r="I35" s="15">
        <v>117793.0</v>
      </c>
      <c r="J35" s="15">
        <v>337575.0</v>
      </c>
    </row>
    <row r="36">
      <c r="A36" s="17">
        <v>172333.0</v>
      </c>
      <c r="B36" s="5">
        <f t="shared" si="1"/>
        <v>42128</v>
      </c>
      <c r="C36" s="3">
        <v>67.24</v>
      </c>
      <c r="D36" s="3">
        <v>67.85</v>
      </c>
      <c r="E36" s="3">
        <v>66.73</v>
      </c>
      <c r="F36" s="3">
        <v>67.23</v>
      </c>
      <c r="G36" s="3" t="s">
        <v>10</v>
      </c>
      <c r="H36" s="3" t="s">
        <v>10</v>
      </c>
      <c r="I36" s="15">
        <v>63830.0</v>
      </c>
      <c r="J36" s="15">
        <v>346028.0</v>
      </c>
    </row>
    <row r="37">
      <c r="A37" s="7">
        <v>42083.0</v>
      </c>
      <c r="B37" s="5">
        <f t="shared" si="1"/>
        <v>42129</v>
      </c>
      <c r="C37" s="3">
        <v>67.2</v>
      </c>
      <c r="D37" s="3">
        <v>69.13</v>
      </c>
      <c r="E37" s="3">
        <v>66.91</v>
      </c>
      <c r="F37" s="3">
        <v>68.27</v>
      </c>
      <c r="G37" s="3">
        <v>1.04</v>
      </c>
      <c r="H37" s="3">
        <v>0.0155</v>
      </c>
      <c r="I37" s="15">
        <v>149248.0</v>
      </c>
      <c r="J37" s="15">
        <v>358607.0</v>
      </c>
    </row>
    <row r="38">
      <c r="A38" s="8">
        <v>56.55</v>
      </c>
      <c r="B38" s="5">
        <f t="shared" si="1"/>
        <v>42130</v>
      </c>
      <c r="C38" s="3">
        <v>68.43</v>
      </c>
      <c r="D38" s="3">
        <v>70.36</v>
      </c>
      <c r="E38" s="3">
        <v>68.04</v>
      </c>
      <c r="F38" s="3">
        <v>68.47</v>
      </c>
      <c r="G38" s="3">
        <v>0.2</v>
      </c>
      <c r="H38" s="3">
        <v>0.0029</v>
      </c>
      <c r="I38" s="15">
        <v>182444.0</v>
      </c>
      <c r="J38" s="15">
        <v>364663.0</v>
      </c>
    </row>
    <row r="39">
      <c r="A39" s="8">
        <v>57.56</v>
      </c>
      <c r="B39" s="5">
        <f t="shared" si="1"/>
        <v>42131</v>
      </c>
      <c r="C39" s="3">
        <v>68.04</v>
      </c>
      <c r="D39" s="3">
        <v>69.17</v>
      </c>
      <c r="E39" s="3">
        <v>65.88</v>
      </c>
      <c r="F39" s="3">
        <v>66.23</v>
      </c>
      <c r="G39" s="3">
        <v>-2.24</v>
      </c>
      <c r="H39" s="6">
        <v>-0.0327</v>
      </c>
      <c r="I39" s="15">
        <v>215495.0</v>
      </c>
      <c r="J39" s="15">
        <v>359046.0</v>
      </c>
    </row>
    <row r="40">
      <c r="A40" s="8">
        <v>55.53</v>
      </c>
      <c r="B40" s="5">
        <f t="shared" si="1"/>
        <v>42132</v>
      </c>
      <c r="C40" s="3">
        <v>66.16</v>
      </c>
      <c r="D40" s="3">
        <v>66.88</v>
      </c>
      <c r="E40" s="3">
        <v>65.0</v>
      </c>
      <c r="F40" s="3">
        <v>66.16</v>
      </c>
      <c r="G40" s="3">
        <v>-0.07</v>
      </c>
      <c r="H40" s="6">
        <v>-0.0011</v>
      </c>
      <c r="I40" s="15">
        <v>194398.0</v>
      </c>
      <c r="J40" s="15">
        <v>355235.0</v>
      </c>
    </row>
    <row r="41">
      <c r="A41" s="8">
        <v>57.31</v>
      </c>
      <c r="B41" s="5">
        <f t="shared" si="1"/>
        <v>42135</v>
      </c>
      <c r="C41" s="3">
        <v>66.15</v>
      </c>
      <c r="D41" s="3">
        <v>66.53</v>
      </c>
      <c r="E41" s="3">
        <v>65.01</v>
      </c>
      <c r="F41" s="3">
        <v>65.62</v>
      </c>
      <c r="G41" s="3">
        <v>-0.54</v>
      </c>
      <c r="H41" s="6">
        <v>-0.0082</v>
      </c>
      <c r="I41" s="15">
        <v>192324.0</v>
      </c>
      <c r="J41" s="15">
        <v>364025.0</v>
      </c>
    </row>
    <row r="42">
      <c r="A42" s="9">
        <f>+0.91</f>
        <v>0.91</v>
      </c>
      <c r="B42" s="5">
        <f t="shared" si="1"/>
        <v>42136</v>
      </c>
      <c r="C42" s="3">
        <v>65.5</v>
      </c>
      <c r="D42" s="3">
        <v>67.95</v>
      </c>
      <c r="E42" s="3">
        <v>65.4</v>
      </c>
      <c r="F42" s="3">
        <v>67.38</v>
      </c>
      <c r="G42" s="3">
        <v>1.76</v>
      </c>
      <c r="H42" s="3">
        <v>0.0268</v>
      </c>
      <c r="I42" s="15">
        <v>296214.0</v>
      </c>
      <c r="J42" s="15">
        <v>364409.0</v>
      </c>
    </row>
    <row r="43">
      <c r="A43" s="9">
        <f>+1.61%</f>
        <v>0.0161</v>
      </c>
      <c r="B43" s="5">
        <f t="shared" si="1"/>
        <v>42137</v>
      </c>
      <c r="C43" s="3">
        <v>67.83</v>
      </c>
      <c r="D43" s="3">
        <v>68.52</v>
      </c>
      <c r="E43" s="3">
        <v>66.87</v>
      </c>
      <c r="F43" s="3">
        <v>67.27</v>
      </c>
      <c r="G43" s="3">
        <v>-0.11</v>
      </c>
      <c r="H43" s="6">
        <v>-0.0016</v>
      </c>
      <c r="I43" s="15">
        <v>315582.0</v>
      </c>
      <c r="J43" s="15">
        <v>354307.0</v>
      </c>
    </row>
    <row r="44">
      <c r="A44" s="16">
        <v>41435.0</v>
      </c>
      <c r="B44" s="5">
        <f t="shared" si="1"/>
        <v>42138</v>
      </c>
      <c r="C44" s="3">
        <v>67.03</v>
      </c>
      <c r="D44" s="3">
        <v>67.82</v>
      </c>
      <c r="E44" s="3">
        <v>66.26</v>
      </c>
      <c r="F44" s="3">
        <v>66.7</v>
      </c>
      <c r="G44" s="3">
        <v>-0.57</v>
      </c>
      <c r="H44" s="6">
        <v>-0.0085</v>
      </c>
      <c r="I44" s="15">
        <v>247258.0</v>
      </c>
      <c r="J44" s="15">
        <v>346213.0</v>
      </c>
    </row>
    <row r="45">
      <c r="A45" s="16">
        <v>173287.0</v>
      </c>
      <c r="B45" s="5">
        <f t="shared" si="1"/>
        <v>42139</v>
      </c>
      <c r="C45" s="3">
        <v>66.75</v>
      </c>
      <c r="D45" s="3">
        <v>67.0</v>
      </c>
      <c r="E45" s="3">
        <v>65.37</v>
      </c>
      <c r="F45" s="3">
        <v>66.81</v>
      </c>
      <c r="G45" s="3">
        <v>0.11</v>
      </c>
      <c r="H45" s="3">
        <v>0.0016</v>
      </c>
      <c r="I45" s="15">
        <v>206137.0</v>
      </c>
      <c r="J45" s="15">
        <v>342030.0</v>
      </c>
    </row>
    <row r="46">
      <c r="A46" s="7">
        <v>42086.0</v>
      </c>
      <c r="B46" s="5">
        <f t="shared" si="1"/>
        <v>42142</v>
      </c>
      <c r="C46" s="3">
        <v>66.91</v>
      </c>
      <c r="D46" s="3">
        <v>67.88</v>
      </c>
      <c r="E46" s="3">
        <v>65.92</v>
      </c>
      <c r="F46" s="3">
        <v>66.27</v>
      </c>
      <c r="G46" s="3">
        <v>-0.54</v>
      </c>
      <c r="H46" s="6">
        <v>-0.0081</v>
      </c>
      <c r="I46" s="15">
        <v>198219.0</v>
      </c>
      <c r="J46" s="15">
        <v>323985.0</v>
      </c>
    </row>
    <row r="47">
      <c r="A47" s="8">
        <v>56.75</v>
      </c>
      <c r="B47" s="5">
        <f t="shared" si="1"/>
        <v>42143</v>
      </c>
      <c r="C47" s="3">
        <v>66.19</v>
      </c>
      <c r="D47" s="3">
        <v>66.39</v>
      </c>
      <c r="E47" s="3">
        <v>63.95</v>
      </c>
      <c r="F47" s="3">
        <v>64.02</v>
      </c>
      <c r="G47" s="3">
        <v>-2.25</v>
      </c>
      <c r="H47" s="6">
        <v>-0.034</v>
      </c>
      <c r="I47" s="15">
        <v>253354.0</v>
      </c>
      <c r="J47" s="15">
        <v>309751.0</v>
      </c>
    </row>
    <row r="48">
      <c r="A48" s="8">
        <v>58.09</v>
      </c>
      <c r="B48" s="5">
        <f t="shared" si="1"/>
        <v>42144</v>
      </c>
      <c r="C48" s="3">
        <v>64.49</v>
      </c>
      <c r="D48" s="3">
        <v>65.18</v>
      </c>
      <c r="E48" s="3">
        <v>64.1</v>
      </c>
      <c r="F48" s="3">
        <v>65.03</v>
      </c>
      <c r="G48" s="3">
        <v>1.01</v>
      </c>
      <c r="H48" s="3">
        <v>0.0158</v>
      </c>
      <c r="I48" s="15">
        <v>210395.0</v>
      </c>
      <c r="J48" s="15">
        <v>297462.0</v>
      </c>
    </row>
    <row r="49">
      <c r="A49" s="8">
        <v>56.2</v>
      </c>
      <c r="B49" s="5">
        <f t="shared" si="1"/>
        <v>42145</v>
      </c>
      <c r="C49" s="3">
        <v>64.89</v>
      </c>
      <c r="D49" s="3">
        <v>66.88</v>
      </c>
      <c r="E49" s="3">
        <v>64.83</v>
      </c>
      <c r="F49" s="3">
        <v>66.54</v>
      </c>
      <c r="G49" s="3">
        <v>1.51</v>
      </c>
      <c r="H49" s="3">
        <v>0.0232</v>
      </c>
      <c r="I49" s="15">
        <v>250909.0</v>
      </c>
      <c r="J49" s="15">
        <v>294612.0</v>
      </c>
    </row>
    <row r="50">
      <c r="A50" s="8">
        <v>57.84</v>
      </c>
      <c r="B50" s="5">
        <f t="shared" si="1"/>
        <v>42146</v>
      </c>
      <c r="C50" s="3">
        <v>66.59</v>
      </c>
      <c r="D50" s="3">
        <v>66.64</v>
      </c>
      <c r="E50" s="3">
        <v>65.1</v>
      </c>
      <c r="F50" s="3">
        <v>65.37</v>
      </c>
      <c r="G50" s="3">
        <v>-1.17</v>
      </c>
      <c r="H50" s="6">
        <v>-0.0176</v>
      </c>
      <c r="I50" s="15">
        <v>184554.0</v>
      </c>
      <c r="J50" s="15">
        <v>279929.0</v>
      </c>
    </row>
    <row r="51">
      <c r="A51" s="9">
        <f>+0.53</f>
        <v>0.53</v>
      </c>
      <c r="B51" s="5">
        <f t="shared" si="1"/>
        <v>42149</v>
      </c>
      <c r="C51" s="3">
        <v>65.56</v>
      </c>
      <c r="D51" s="3">
        <v>66.22</v>
      </c>
      <c r="E51" s="3">
        <v>64.72</v>
      </c>
      <c r="F51" s="3">
        <v>65.52</v>
      </c>
      <c r="G51" s="3">
        <v>0.15</v>
      </c>
      <c r="H51" s="3">
        <v>0.0023</v>
      </c>
      <c r="I51" s="15">
        <v>41140.0</v>
      </c>
      <c r="J51" s="15">
        <v>278422.0</v>
      </c>
    </row>
    <row r="52">
      <c r="A52" s="9">
        <f>+0.92%</f>
        <v>0.0092</v>
      </c>
      <c r="B52" s="5">
        <f t="shared" si="1"/>
        <v>42150</v>
      </c>
      <c r="C52" s="3">
        <v>65.7</v>
      </c>
      <c r="D52" s="3">
        <v>65.7</v>
      </c>
      <c r="E52" s="3">
        <v>63.29</v>
      </c>
      <c r="F52" s="3">
        <v>63.72</v>
      </c>
      <c r="G52" s="3">
        <v>-1.8</v>
      </c>
      <c r="H52" s="6">
        <v>-0.0275</v>
      </c>
      <c r="I52" s="15">
        <v>224131.0</v>
      </c>
      <c r="J52" s="15">
        <v>268359.0</v>
      </c>
    </row>
    <row r="53">
      <c r="A53" s="16">
        <v>83249.0</v>
      </c>
      <c r="B53" s="5">
        <f t="shared" si="1"/>
        <v>42151</v>
      </c>
      <c r="C53" s="3">
        <v>63.89</v>
      </c>
      <c r="D53" s="3">
        <v>64.67</v>
      </c>
      <c r="E53" s="3">
        <v>61.96</v>
      </c>
      <c r="F53" s="3">
        <v>62.06</v>
      </c>
      <c r="G53" s="3">
        <v>-1.66</v>
      </c>
      <c r="H53" s="6">
        <v>-0.0261</v>
      </c>
      <c r="I53" s="15">
        <v>257061.0</v>
      </c>
      <c r="J53" s="15">
        <v>256323.0</v>
      </c>
    </row>
    <row r="54">
      <c r="A54" s="16">
        <v>172190.0</v>
      </c>
      <c r="B54" s="5">
        <f t="shared" si="1"/>
        <v>42152</v>
      </c>
      <c r="C54" s="3">
        <v>62.2</v>
      </c>
      <c r="D54" s="3">
        <v>62.95</v>
      </c>
      <c r="E54" s="3">
        <v>61.24</v>
      </c>
      <c r="F54" s="3">
        <v>62.58</v>
      </c>
      <c r="G54" s="3">
        <v>0.52</v>
      </c>
      <c r="H54" s="3">
        <v>0.0084</v>
      </c>
      <c r="I54" s="15">
        <v>238590.0</v>
      </c>
      <c r="J54" s="15">
        <v>242930.0</v>
      </c>
    </row>
    <row r="55">
      <c r="A55" s="7">
        <v>42087.0</v>
      </c>
      <c r="B55" s="5">
        <f t="shared" si="1"/>
        <v>42153</v>
      </c>
      <c r="C55" s="3">
        <v>62.89</v>
      </c>
      <c r="D55" s="3">
        <v>65.83</v>
      </c>
      <c r="E55" s="3">
        <v>62.68</v>
      </c>
      <c r="F55" s="3">
        <v>65.56</v>
      </c>
      <c r="G55" s="3">
        <v>2.98</v>
      </c>
      <c r="H55" s="3">
        <v>0.047599999999999996</v>
      </c>
      <c r="I55" s="15">
        <v>278461.0</v>
      </c>
      <c r="J55" s="15">
        <v>250258.0</v>
      </c>
    </row>
    <row r="56">
      <c r="A56" s="8">
        <v>57.65</v>
      </c>
      <c r="B56" s="5">
        <f t="shared" si="1"/>
        <v>42156</v>
      </c>
      <c r="C56" s="3">
        <v>65.59</v>
      </c>
      <c r="D56" s="3">
        <v>65.8</v>
      </c>
      <c r="E56" s="3">
        <v>64.25</v>
      </c>
      <c r="F56" s="3">
        <v>64.88</v>
      </c>
      <c r="G56" s="3">
        <v>-0.68</v>
      </c>
      <c r="H56" s="6">
        <v>-0.0104</v>
      </c>
      <c r="I56" s="15">
        <v>217982.0</v>
      </c>
      <c r="J56" s="15">
        <v>252139.0</v>
      </c>
    </row>
    <row r="57">
      <c r="A57" s="8">
        <v>58.66</v>
      </c>
      <c r="B57" s="5">
        <f t="shared" si="1"/>
        <v>42157</v>
      </c>
      <c r="C57" s="3">
        <v>64.9</v>
      </c>
      <c r="D57" s="3">
        <v>65.88</v>
      </c>
      <c r="E57" s="3">
        <v>64.58</v>
      </c>
      <c r="F57" s="3">
        <v>65.49</v>
      </c>
      <c r="G57" s="3">
        <v>0.61</v>
      </c>
      <c r="H57" s="3">
        <v>0.009399999999999999</v>
      </c>
      <c r="I57" s="15">
        <v>245909.0</v>
      </c>
      <c r="J57" s="15">
        <v>248032.0</v>
      </c>
    </row>
    <row r="58">
      <c r="A58" s="8">
        <v>56.83</v>
      </c>
      <c r="B58" s="5">
        <f t="shared" si="1"/>
        <v>42158</v>
      </c>
      <c r="C58" s="3">
        <v>65.38</v>
      </c>
      <c r="D58" s="3">
        <v>65.4</v>
      </c>
      <c r="E58" s="3">
        <v>63.5</v>
      </c>
      <c r="F58" s="3">
        <v>63.8</v>
      </c>
      <c r="G58" s="3">
        <v>-1.69</v>
      </c>
      <c r="H58" s="6">
        <v>-0.0258</v>
      </c>
      <c r="I58" s="15">
        <v>262656.0</v>
      </c>
      <c r="J58" s="15">
        <v>221529.0</v>
      </c>
    </row>
    <row r="59">
      <c r="A59" s="8">
        <v>57.07</v>
      </c>
      <c r="B59" s="5">
        <f t="shared" si="1"/>
        <v>42159</v>
      </c>
      <c r="C59" s="3">
        <v>63.81</v>
      </c>
      <c r="D59" s="3">
        <v>64.08</v>
      </c>
      <c r="E59" s="3">
        <v>61.78</v>
      </c>
      <c r="F59" s="3">
        <v>62.03</v>
      </c>
      <c r="G59" s="3">
        <v>-1.77</v>
      </c>
      <c r="H59" s="6">
        <v>-0.0277</v>
      </c>
      <c r="I59" s="15">
        <v>235207.0</v>
      </c>
      <c r="J59" s="15">
        <v>201325.0</v>
      </c>
    </row>
    <row r="60">
      <c r="A60" s="11">
        <v>-0.77</v>
      </c>
      <c r="B60" s="5">
        <f t="shared" si="1"/>
        <v>42160</v>
      </c>
      <c r="C60" s="3">
        <v>62.08</v>
      </c>
      <c r="D60" s="3">
        <v>63.43</v>
      </c>
      <c r="E60" s="3">
        <v>60.94</v>
      </c>
      <c r="F60" s="3">
        <v>63.31</v>
      </c>
      <c r="G60" s="3">
        <v>1.28</v>
      </c>
      <c r="H60" s="3">
        <v>0.0206</v>
      </c>
      <c r="I60" s="15">
        <v>248872.0</v>
      </c>
      <c r="J60" s="15">
        <v>184003.0</v>
      </c>
    </row>
    <row r="61">
      <c r="A61" s="12">
        <v>-0.0133</v>
      </c>
      <c r="B61" s="5">
        <f t="shared" si="1"/>
        <v>42163</v>
      </c>
      <c r="C61" s="3">
        <v>63.06</v>
      </c>
      <c r="D61" s="3">
        <v>63.38</v>
      </c>
      <c r="E61" s="3">
        <v>62.47</v>
      </c>
      <c r="F61" s="3">
        <v>62.69</v>
      </c>
      <c r="G61" s="3">
        <v>-0.62</v>
      </c>
      <c r="H61" s="6">
        <v>-0.0098</v>
      </c>
      <c r="I61" s="15">
        <v>205404.0</v>
      </c>
      <c r="J61" s="15">
        <v>151661.0</v>
      </c>
    </row>
    <row r="62">
      <c r="A62" s="17">
        <v>50807.0</v>
      </c>
      <c r="B62" s="5">
        <f t="shared" si="1"/>
        <v>42164</v>
      </c>
      <c r="C62" s="3">
        <v>62.81</v>
      </c>
      <c r="D62" s="3">
        <v>65.23</v>
      </c>
      <c r="E62" s="3">
        <v>62.72</v>
      </c>
      <c r="F62" s="3">
        <v>64.88</v>
      </c>
      <c r="G62" s="3">
        <v>2.19</v>
      </c>
      <c r="H62" s="3">
        <v>0.0349</v>
      </c>
      <c r="I62" s="15">
        <v>223355.0</v>
      </c>
      <c r="J62" s="15">
        <v>131976.0</v>
      </c>
    </row>
    <row r="63">
      <c r="A63" s="17">
        <v>176734.0</v>
      </c>
      <c r="B63" s="5">
        <f t="shared" si="1"/>
        <v>42165</v>
      </c>
      <c r="C63" s="3">
        <v>65.04</v>
      </c>
      <c r="D63" s="3">
        <v>66.36</v>
      </c>
      <c r="E63" s="3">
        <v>64.88</v>
      </c>
      <c r="F63" s="3">
        <v>65.7</v>
      </c>
      <c r="G63" s="3">
        <v>0.82</v>
      </c>
      <c r="H63" s="3">
        <v>0.0126</v>
      </c>
      <c r="I63" s="15">
        <v>210396.0</v>
      </c>
      <c r="J63" s="15">
        <v>106488.0</v>
      </c>
    </row>
    <row r="64">
      <c r="A64" s="7">
        <v>42088.0</v>
      </c>
      <c r="B64" s="5">
        <f t="shared" si="1"/>
        <v>42166</v>
      </c>
      <c r="C64" s="3">
        <v>65.57</v>
      </c>
      <c r="D64" s="3">
        <v>66.06</v>
      </c>
      <c r="E64" s="3">
        <v>64.5</v>
      </c>
      <c r="F64" s="3">
        <v>65.11</v>
      </c>
      <c r="G64" s="3">
        <v>-0.59</v>
      </c>
      <c r="H64" s="6">
        <v>-0.009</v>
      </c>
      <c r="I64" s="15">
        <v>113456.0</v>
      </c>
      <c r="J64" s="15">
        <v>80442.0</v>
      </c>
    </row>
    <row r="65">
      <c r="A65" s="8">
        <v>57.07</v>
      </c>
      <c r="B65" s="5">
        <f t="shared" si="1"/>
        <v>42167</v>
      </c>
      <c r="C65" s="3">
        <v>64.87</v>
      </c>
      <c r="D65" s="3">
        <v>64.95</v>
      </c>
      <c r="E65" s="3">
        <v>63.68</v>
      </c>
      <c r="F65" s="3">
        <v>63.87</v>
      </c>
      <c r="G65" s="3">
        <v>-1.24</v>
      </c>
      <c r="H65" s="6">
        <v>-0.019</v>
      </c>
      <c r="I65" s="15">
        <v>101413.0</v>
      </c>
      <c r="J65" s="15">
        <v>43809.0</v>
      </c>
    </row>
    <row r="66">
      <c r="A66" s="8">
        <v>58.91</v>
      </c>
      <c r="B66" s="5">
        <f t="shared" si="1"/>
        <v>42170</v>
      </c>
      <c r="C66" s="3">
        <v>63.62</v>
      </c>
      <c r="D66" s="3">
        <v>63.96</v>
      </c>
      <c r="E66" s="3">
        <v>62.24</v>
      </c>
      <c r="F66" s="3">
        <v>62.61</v>
      </c>
      <c r="G66" s="3">
        <v>-1.26</v>
      </c>
      <c r="H66" s="6">
        <v>-0.0197</v>
      </c>
      <c r="I66" s="15">
        <v>26681.0</v>
      </c>
      <c r="J66" s="3">
        <v>0.0</v>
      </c>
    </row>
    <row r="67">
      <c r="A67" s="8">
        <v>56.72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58.24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+1.17</f>
        <v>1.17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+2.05%</f>
        <v>0.0205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51314.0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182528.0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42089.0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58.17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61.36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58.1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60.73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+2.49</f>
        <v>2.49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+4.28%</f>
        <v>0.0428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77279.0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183869.0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42090.0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60.54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60.54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57.62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58.05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-2.68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-0.0441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43216.0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183682.0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42093.0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57.4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58.42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57.02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58.12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+0.07</f>
        <v>0.07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+0.12%</f>
        <v>0.0012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40249.0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185461.0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42094.0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58.0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58.01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56.65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57.08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-1.04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-0.0179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64235.0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192010.0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42095.0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57.15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59.51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56.63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59.05</v>
      </c>
      <c r="B113" s="3" t="str">
        <f t="shared" si="1"/>
        <v/>
      </c>
    </row>
    <row r="114">
      <c r="A114" s="9">
        <f>+1.97</f>
        <v>1.97</v>
      </c>
      <c r="B114" s="3" t="str">
        <f t="shared" si="1"/>
        <v>#REF!</v>
      </c>
    </row>
    <row r="115">
      <c r="A115" s="9">
        <f>+3.45%</f>
        <v>0.0345</v>
      </c>
      <c r="B115" s="3" t="str">
        <f t="shared" si="1"/>
        <v>#REF!</v>
      </c>
    </row>
    <row r="116">
      <c r="A116" s="16">
        <v>64220.0</v>
      </c>
      <c r="B116" s="3" t="str">
        <f t="shared" si="1"/>
        <v>#REF!</v>
      </c>
    </row>
    <row r="117">
      <c r="A117" s="16">
        <v>203419.0</v>
      </c>
      <c r="B117" s="3" t="str">
        <f t="shared" si="1"/>
        <v>#REF!</v>
      </c>
    </row>
    <row r="118">
      <c r="A118" s="7">
        <v>42096.0</v>
      </c>
      <c r="B118" s="3" t="str">
        <f t="shared" si="1"/>
        <v>#REF!</v>
      </c>
    </row>
    <row r="119">
      <c r="A119" s="8">
        <v>58.59</v>
      </c>
      <c r="B119" s="3" t="str">
        <f t="shared" si="1"/>
        <v>#REF!</v>
      </c>
    </row>
    <row r="120">
      <c r="A120" s="8">
        <v>59.15</v>
      </c>
      <c r="B120" s="3" t="str">
        <f t="shared" si="1"/>
        <v>#REF!</v>
      </c>
    </row>
    <row r="121">
      <c r="A121" s="8">
        <v>55.99</v>
      </c>
      <c r="B121" s="3" t="str">
        <f t="shared" si="1"/>
        <v>#REF!</v>
      </c>
    </row>
    <row r="122">
      <c r="A122" s="8">
        <v>56.96</v>
      </c>
      <c r="B122" s="3" t="str">
        <f t="shared" si="1"/>
        <v>#REF!</v>
      </c>
    </row>
    <row r="123">
      <c r="A123" s="11">
        <v>-2.09</v>
      </c>
      <c r="B123" s="3" t="str">
        <f t="shared" si="1"/>
        <v>#REF!</v>
      </c>
    </row>
    <row r="124">
      <c r="A124" s="12">
        <v>-0.0354</v>
      </c>
      <c r="B124" s="3" t="str">
        <f t="shared" si="1"/>
        <v>#REF!</v>
      </c>
    </row>
    <row r="125">
      <c r="A125" s="17">
        <v>61774.0</v>
      </c>
      <c r="B125" s="3" t="str">
        <f t="shared" si="1"/>
        <v>#REF!</v>
      </c>
    </row>
    <row r="126">
      <c r="A126" s="17">
        <v>211885.0</v>
      </c>
      <c r="B126" s="3" t="str">
        <f t="shared" si="1"/>
        <v>#REF!</v>
      </c>
    </row>
    <row r="127">
      <c r="A127" s="7">
        <v>42100.0</v>
      </c>
      <c r="B127" s="3" t="str">
        <f t="shared" si="1"/>
        <v>#REF!</v>
      </c>
    </row>
    <row r="128">
      <c r="A128" s="8">
        <v>57.15</v>
      </c>
      <c r="B128" s="3" t="str">
        <f t="shared" si="1"/>
        <v>#REF!</v>
      </c>
    </row>
    <row r="129">
      <c r="A129" s="8">
        <v>60.25</v>
      </c>
      <c r="B129" s="3" t="str">
        <f t="shared" si="1"/>
        <v>#REF!</v>
      </c>
    </row>
    <row r="130">
      <c r="A130" s="8">
        <v>57.15</v>
      </c>
      <c r="B130" s="3" t="str">
        <f t="shared" si="1"/>
        <v>#REF!</v>
      </c>
    </row>
    <row r="131">
      <c r="A131" s="8">
        <v>60.11</v>
      </c>
      <c r="B131" s="3" t="str">
        <f t="shared" si="1"/>
        <v>#REF!</v>
      </c>
    </row>
    <row r="132">
      <c r="A132" s="9">
        <f>+3.15</f>
        <v>3.15</v>
      </c>
      <c r="B132" s="3" t="str">
        <f t="shared" si="1"/>
        <v>#REF!</v>
      </c>
    </row>
    <row r="133">
      <c r="A133" s="9">
        <f>+5.53%</f>
        <v>0.0553</v>
      </c>
      <c r="B133" s="3" t="str">
        <f t="shared" si="1"/>
        <v>#REF!</v>
      </c>
    </row>
    <row r="134">
      <c r="A134" s="16">
        <v>27617.0</v>
      </c>
      <c r="B134" s="3" t="str">
        <f t="shared" si="1"/>
        <v>#REF!</v>
      </c>
    </row>
    <row r="135">
      <c r="A135" s="16">
        <v>215931.0</v>
      </c>
      <c r="B135" s="3" t="str">
        <f t="shared" si="1"/>
        <v>#REF!</v>
      </c>
    </row>
    <row r="136">
      <c r="A136" s="7">
        <v>42101.0</v>
      </c>
      <c r="B136" s="3" t="str">
        <f t="shared" si="1"/>
        <v>#REF!</v>
      </c>
    </row>
    <row r="137">
      <c r="A137" s="8">
        <v>59.77</v>
      </c>
      <c r="B137" s="3" t="str">
        <f t="shared" si="1"/>
        <v>#REF!</v>
      </c>
    </row>
    <row r="138">
      <c r="A138" s="8">
        <v>61.05</v>
      </c>
      <c r="B138" s="3" t="str">
        <f t="shared" si="1"/>
        <v>#REF!</v>
      </c>
    </row>
    <row r="139">
      <c r="A139" s="8">
        <v>59.04</v>
      </c>
      <c r="B139" s="3" t="str">
        <f t="shared" si="1"/>
        <v>#REF!</v>
      </c>
    </row>
    <row r="140">
      <c r="A140" s="8">
        <v>60.92</v>
      </c>
      <c r="B140" s="3" t="str">
        <f t="shared" si="1"/>
        <v>#REF!</v>
      </c>
    </row>
    <row r="141">
      <c r="A141" s="9">
        <f>+0.81</f>
        <v>0.81</v>
      </c>
      <c r="B141" s="3" t="str">
        <f t="shared" si="1"/>
        <v>#REF!</v>
      </c>
    </row>
    <row r="142">
      <c r="A142" s="9">
        <f>+1.35%</f>
        <v>0.0135</v>
      </c>
      <c r="B142" s="3" t="str">
        <f t="shared" si="1"/>
        <v>#REF!</v>
      </c>
    </row>
    <row r="143">
      <c r="A143" s="16">
        <v>73376.0</v>
      </c>
      <c r="B143" s="3" t="str">
        <f t="shared" si="1"/>
        <v>#REF!</v>
      </c>
    </row>
    <row r="144">
      <c r="A144" s="16">
        <v>223844.0</v>
      </c>
      <c r="B144" s="3" t="str">
        <f t="shared" si="1"/>
        <v>#REF!</v>
      </c>
    </row>
    <row r="145">
      <c r="A145" s="7">
        <v>42102.0</v>
      </c>
      <c r="B145" s="3" t="str">
        <f t="shared" si="1"/>
        <v>#REF!</v>
      </c>
    </row>
    <row r="146">
      <c r="A146" s="8">
        <v>60.08</v>
      </c>
      <c r="B146" s="3" t="str">
        <f t="shared" si="1"/>
        <v>#REF!</v>
      </c>
    </row>
    <row r="147">
      <c r="A147" s="8">
        <v>60.5</v>
      </c>
      <c r="B147" s="3" t="str">
        <f t="shared" si="1"/>
        <v>#REF!</v>
      </c>
    </row>
    <row r="148">
      <c r="A148" s="8">
        <v>57.42</v>
      </c>
      <c r="B148" s="3" t="str">
        <f t="shared" si="1"/>
        <v>#REF!</v>
      </c>
    </row>
    <row r="149">
      <c r="A149" s="8">
        <v>57.51</v>
      </c>
      <c r="B149" s="3" t="str">
        <f t="shared" si="1"/>
        <v>#REF!</v>
      </c>
    </row>
    <row r="150">
      <c r="A150" s="11">
        <v>-3.41</v>
      </c>
      <c r="B150" s="3" t="str">
        <f t="shared" si="1"/>
        <v>#REF!</v>
      </c>
    </row>
    <row r="151">
      <c r="A151" s="12">
        <v>-0.056</v>
      </c>
      <c r="B151" s="3" t="str">
        <f t="shared" si="1"/>
        <v>#REF!</v>
      </c>
    </row>
    <row r="152">
      <c r="A152" s="17">
        <v>90251.0</v>
      </c>
      <c r="B152" s="3" t="str">
        <f t="shared" si="1"/>
        <v>#REF!</v>
      </c>
    </row>
    <row r="153">
      <c r="A153" s="17">
        <v>234791.0</v>
      </c>
      <c r="B153" s="3" t="str">
        <f t="shared" si="1"/>
        <v>#REF!</v>
      </c>
    </row>
    <row r="154">
      <c r="A154" s="7">
        <v>42103.0</v>
      </c>
      <c r="B154" s="3" t="str">
        <f t="shared" si="1"/>
        <v>#REF!</v>
      </c>
    </row>
    <row r="155">
      <c r="A155" s="8">
        <v>58.07</v>
      </c>
      <c r="B155" s="3" t="str">
        <f t="shared" si="1"/>
        <v>#REF!</v>
      </c>
    </row>
    <row r="156">
      <c r="A156" s="8">
        <v>59.95</v>
      </c>
      <c r="B156" s="3" t="str">
        <f t="shared" si="1"/>
        <v>#REF!</v>
      </c>
    </row>
    <row r="157">
      <c r="A157" s="8">
        <v>57.95</v>
      </c>
      <c r="B157" s="3" t="str">
        <f t="shared" si="1"/>
        <v>#REF!</v>
      </c>
    </row>
    <row r="158">
      <c r="A158" s="8">
        <v>58.51</v>
      </c>
      <c r="B158" s="3" t="str">
        <f t="shared" si="1"/>
        <v>#REF!</v>
      </c>
    </row>
    <row r="159">
      <c r="A159" s="9">
        <f>+1</f>
        <v>1</v>
      </c>
      <c r="B159" s="3" t="str">
        <f t="shared" si="1"/>
        <v>#REF!</v>
      </c>
    </row>
    <row r="160">
      <c r="A160" s="9">
        <f>+1.74%</f>
        <v>0.0174</v>
      </c>
      <c r="B160" s="3" t="str">
        <f t="shared" si="1"/>
        <v>#REF!</v>
      </c>
    </row>
    <row r="161">
      <c r="A161" s="16">
        <v>77619.0</v>
      </c>
      <c r="B161" s="3" t="str">
        <f t="shared" si="1"/>
        <v>#REF!</v>
      </c>
    </row>
    <row r="162">
      <c r="A162" s="16">
        <v>250741.0</v>
      </c>
      <c r="B162" s="3" t="str">
        <f t="shared" si="1"/>
        <v>#REF!</v>
      </c>
    </row>
    <row r="163">
      <c r="A163" s="7">
        <v>42104.0</v>
      </c>
      <c r="B163" s="3" t="str">
        <f t="shared" si="1"/>
        <v>#REF!</v>
      </c>
    </row>
    <row r="164">
      <c r="A164" s="8">
        <v>58.78</v>
      </c>
      <c r="B164" s="3" t="str">
        <f t="shared" si="1"/>
        <v>#REF!</v>
      </c>
    </row>
    <row r="165">
      <c r="A165" s="8">
        <v>60.0</v>
      </c>
      <c r="B165" s="3" t="str">
        <f t="shared" si="1"/>
        <v>#REF!</v>
      </c>
    </row>
    <row r="166">
      <c r="A166" s="8">
        <v>58.13</v>
      </c>
      <c r="B166" s="3" t="str">
        <f t="shared" si="1"/>
        <v>#REF!</v>
      </c>
    </row>
    <row r="167">
      <c r="A167" s="8">
        <v>59.76</v>
      </c>
      <c r="B167" s="3" t="str">
        <f t="shared" si="1"/>
        <v>#REF!</v>
      </c>
    </row>
    <row r="168">
      <c r="A168" s="9">
        <f>+1.25</f>
        <v>1.25</v>
      </c>
      <c r="B168" s="3" t="str">
        <f t="shared" si="1"/>
        <v>#REF!</v>
      </c>
    </row>
    <row r="169">
      <c r="A169" s="9">
        <f>+2.14%</f>
        <v>0.0214</v>
      </c>
      <c r="B169" s="3" t="str">
        <f t="shared" si="1"/>
        <v>#REF!</v>
      </c>
    </row>
    <row r="170">
      <c r="A170" s="16">
        <v>81790.0</v>
      </c>
      <c r="B170" s="3" t="str">
        <f t="shared" si="1"/>
        <v>#REF!</v>
      </c>
    </row>
    <row r="171">
      <c r="A171" s="16">
        <v>268681.0</v>
      </c>
      <c r="B171" s="3" t="str">
        <f t="shared" si="1"/>
        <v>#REF!</v>
      </c>
    </row>
    <row r="172">
      <c r="A172" s="7">
        <v>42107.0</v>
      </c>
      <c r="B172" s="3" t="str">
        <f t="shared" si="1"/>
        <v>#REF!</v>
      </c>
    </row>
    <row r="173">
      <c r="A173" s="8">
        <v>59.85</v>
      </c>
      <c r="B173" s="3" t="str">
        <f t="shared" si="1"/>
        <v>#REF!</v>
      </c>
    </row>
    <row r="174">
      <c r="A174" s="8">
        <v>61.37</v>
      </c>
      <c r="B174" s="3" t="str">
        <f t="shared" si="1"/>
        <v>#REF!</v>
      </c>
    </row>
    <row r="175">
      <c r="A175" s="8">
        <v>59.36</v>
      </c>
      <c r="B175" s="3" t="str">
        <f t="shared" si="1"/>
        <v>#REF!</v>
      </c>
    </row>
    <row r="176">
      <c r="A176" s="8">
        <v>59.85</v>
      </c>
      <c r="B176" s="3" t="str">
        <f t="shared" si="1"/>
        <v>#REF!</v>
      </c>
    </row>
    <row r="177">
      <c r="A177" s="9">
        <f>+0.09</f>
        <v>0.09</v>
      </c>
      <c r="B177" s="3" t="str">
        <f t="shared" si="1"/>
        <v>#REF!</v>
      </c>
    </row>
    <row r="178">
      <c r="A178" s="9">
        <f>+0.15%</f>
        <v>0.0015</v>
      </c>
      <c r="B178" s="3" t="str">
        <f t="shared" si="1"/>
        <v>#REF!</v>
      </c>
    </row>
    <row r="179">
      <c r="A179" s="16">
        <v>78780.0</v>
      </c>
      <c r="B179" s="3" t="str">
        <f t="shared" si="1"/>
        <v>#REF!</v>
      </c>
    </row>
    <row r="180">
      <c r="A180" s="16">
        <v>283270.0</v>
      </c>
      <c r="B180" s="3" t="str">
        <f t="shared" si="1"/>
        <v>#REF!</v>
      </c>
    </row>
    <row r="181">
      <c r="A181" s="7">
        <v>42108.0</v>
      </c>
      <c r="B181" s="3" t="str">
        <f t="shared" si="1"/>
        <v>#REF!</v>
      </c>
    </row>
    <row r="182">
      <c r="A182" s="8">
        <v>59.98</v>
      </c>
      <c r="B182" s="3" t="str">
        <f t="shared" si="1"/>
        <v>#REF!</v>
      </c>
    </row>
    <row r="183">
      <c r="A183" s="8">
        <v>61.26</v>
      </c>
      <c r="B183" s="3" t="str">
        <f t="shared" si="1"/>
        <v>#REF!</v>
      </c>
    </row>
    <row r="184">
      <c r="A184" s="8">
        <v>59.81</v>
      </c>
      <c r="B184" s="3" t="str">
        <f t="shared" si="1"/>
        <v>#REF!</v>
      </c>
    </row>
    <row r="185">
      <c r="A185" s="8">
        <v>60.65</v>
      </c>
      <c r="B185" s="3" t="str">
        <f t="shared" si="1"/>
        <v>#REF!</v>
      </c>
    </row>
    <row r="186">
      <c r="A186" s="9">
        <f>+0.8</f>
        <v>0.8</v>
      </c>
      <c r="B186" s="3" t="str">
        <f t="shared" si="1"/>
        <v>#REF!</v>
      </c>
    </row>
    <row r="187">
      <c r="A187" s="9">
        <f>+1.34%</f>
        <v>0.0134</v>
      </c>
      <c r="B187" s="3" t="str">
        <f t="shared" si="1"/>
        <v>#REF!</v>
      </c>
    </row>
    <row r="188">
      <c r="A188" s="16">
        <v>98803.0</v>
      </c>
      <c r="B188" s="3" t="str">
        <f t="shared" si="1"/>
        <v>#REF!</v>
      </c>
    </row>
    <row r="189">
      <c r="A189" s="16">
        <v>299356.0</v>
      </c>
      <c r="B189" s="3" t="str">
        <f t="shared" si="1"/>
        <v>#REF!</v>
      </c>
    </row>
    <row r="190">
      <c r="A190" s="7">
        <v>42109.0</v>
      </c>
      <c r="B190" s="3" t="str">
        <f t="shared" si="1"/>
        <v>#REF!</v>
      </c>
    </row>
    <row r="191">
      <c r="A191" s="8">
        <v>60.91</v>
      </c>
      <c r="B191" s="3" t="str">
        <f t="shared" si="1"/>
        <v>#REF!</v>
      </c>
    </row>
    <row r="192">
      <c r="A192" s="8">
        <v>64.28</v>
      </c>
      <c r="B192" s="3" t="str">
        <f t="shared" si="1"/>
        <v>#REF!</v>
      </c>
    </row>
    <row r="193">
      <c r="A193" s="8">
        <v>60.91</v>
      </c>
      <c r="B193" s="3" t="str">
        <f t="shared" si="1"/>
        <v>#REF!</v>
      </c>
    </row>
    <row r="194">
      <c r="A194" s="8">
        <v>64.13</v>
      </c>
      <c r="B194" s="3" t="str">
        <f t="shared" si="1"/>
        <v>#REF!</v>
      </c>
    </row>
    <row r="195">
      <c r="A195" s="9">
        <f>+3.48</f>
        <v>3.48</v>
      </c>
      <c r="B195" s="3" t="str">
        <f t="shared" si="1"/>
        <v>#REF!</v>
      </c>
    </row>
    <row r="196">
      <c r="A196" s="9">
        <f>+5.74%</f>
        <v>0.0574</v>
      </c>
      <c r="B196" s="3" t="str">
        <f t="shared" si="1"/>
        <v>#REF!</v>
      </c>
    </row>
    <row r="197">
      <c r="A197" s="16">
        <v>121250.0</v>
      </c>
      <c r="B197" s="3" t="str">
        <f t="shared" si="1"/>
        <v>#REF!</v>
      </c>
    </row>
    <row r="198">
      <c r="A198" s="16">
        <v>303432.0</v>
      </c>
      <c r="B198" s="3" t="str">
        <f t="shared" si="1"/>
        <v>#REF!</v>
      </c>
    </row>
    <row r="199">
      <c r="A199" s="7">
        <v>42110.0</v>
      </c>
      <c r="B199" s="3" t="str">
        <f t="shared" si="1"/>
        <v>#REF!</v>
      </c>
    </row>
    <row r="200">
      <c r="A200" s="8">
        <v>63.68</v>
      </c>
      <c r="B200" s="3" t="str">
        <f t="shared" si="1"/>
        <v>#REF!</v>
      </c>
    </row>
    <row r="201">
      <c r="A201" s="8">
        <v>65.73</v>
      </c>
      <c r="B201" s="3" t="str">
        <f t="shared" si="1"/>
        <v>#REF!</v>
      </c>
    </row>
    <row r="202">
      <c r="A202" s="8">
        <v>62.85</v>
      </c>
      <c r="B202" s="3" t="str">
        <f t="shared" si="1"/>
        <v>#REF!</v>
      </c>
    </row>
    <row r="203">
      <c r="A203" s="8">
        <v>64.76</v>
      </c>
      <c r="B203" s="3" t="str">
        <f t="shared" si="1"/>
        <v>#REF!</v>
      </c>
    </row>
    <row r="204">
      <c r="A204" s="9">
        <f>+0.63</f>
        <v>0.63</v>
      </c>
      <c r="B204" s="3" t="str">
        <f t="shared" si="1"/>
        <v>#REF!</v>
      </c>
    </row>
    <row r="205">
      <c r="A205" s="9">
        <f>+0.98%</f>
        <v>0.0098</v>
      </c>
      <c r="B205" s="3" t="str">
        <f t="shared" si="1"/>
        <v>#REF!</v>
      </c>
    </row>
    <row r="206">
      <c r="A206" s="16">
        <v>118449.0</v>
      </c>
      <c r="B206" s="3" t="str">
        <f t="shared" si="1"/>
        <v>#REF!</v>
      </c>
    </row>
    <row r="207">
      <c r="A207" s="16">
        <v>318747.0</v>
      </c>
      <c r="B207" s="3" t="str">
        <f t="shared" si="1"/>
        <v>#REF!</v>
      </c>
    </row>
    <row r="208">
      <c r="A208" s="7">
        <v>42111.0</v>
      </c>
      <c r="B208" s="3" t="str">
        <f t="shared" si="1"/>
        <v>#REF!</v>
      </c>
    </row>
    <row r="209">
      <c r="A209" s="8">
        <v>64.68</v>
      </c>
      <c r="B209" s="3" t="str">
        <f t="shared" si="1"/>
        <v>#REF!</v>
      </c>
    </row>
    <row r="210">
      <c r="A210" s="8">
        <v>65.27</v>
      </c>
      <c r="B210" s="3" t="str">
        <f t="shared" si="1"/>
        <v>#REF!</v>
      </c>
    </row>
    <row r="211">
      <c r="A211" s="8">
        <v>63.79</v>
      </c>
      <c r="B211" s="3" t="str">
        <f t="shared" si="1"/>
        <v>#REF!</v>
      </c>
    </row>
    <row r="212">
      <c r="A212" s="8">
        <v>64.24</v>
      </c>
      <c r="B212" s="3" t="str">
        <f t="shared" si="1"/>
        <v>#REF!</v>
      </c>
    </row>
    <row r="213">
      <c r="A213" s="11">
        <v>-0.52</v>
      </c>
      <c r="B213" s="3" t="str">
        <f t="shared" si="1"/>
        <v>#REF!</v>
      </c>
    </row>
    <row r="214">
      <c r="A214" s="12">
        <v>-0.008</v>
      </c>
      <c r="B214" s="3" t="str">
        <f t="shared" si="1"/>
        <v>#REF!</v>
      </c>
    </row>
    <row r="215">
      <c r="A215" s="17">
        <v>101016.0</v>
      </c>
      <c r="B215" s="3" t="str">
        <f t="shared" si="1"/>
        <v>#REF!</v>
      </c>
    </row>
    <row r="216">
      <c r="A216" s="17">
        <v>327935.0</v>
      </c>
      <c r="B216" s="3" t="str">
        <f t="shared" si="1"/>
        <v>#REF!</v>
      </c>
    </row>
    <row r="217">
      <c r="A217" s="7">
        <v>42114.0</v>
      </c>
      <c r="B217" s="3" t="str">
        <f t="shared" si="1"/>
        <v>#REF!</v>
      </c>
    </row>
    <row r="218">
      <c r="A218" s="8">
        <v>64.69</v>
      </c>
      <c r="B218" s="3" t="str">
        <f t="shared" si="1"/>
        <v>#REF!</v>
      </c>
    </row>
    <row r="219">
      <c r="A219" s="8">
        <v>65.16</v>
      </c>
      <c r="B219" s="3" t="str">
        <f t="shared" si="1"/>
        <v>#REF!</v>
      </c>
    </row>
    <row r="220">
      <c r="A220" s="8">
        <v>62.87</v>
      </c>
      <c r="B220" s="3" t="str">
        <f t="shared" si="1"/>
        <v>#REF!</v>
      </c>
    </row>
    <row r="221">
      <c r="A221" s="8">
        <v>64.23</v>
      </c>
      <c r="B221" s="3" t="str">
        <f t="shared" si="1"/>
        <v>#REF!</v>
      </c>
    </row>
    <row r="222">
      <c r="A222" s="11">
        <v>-0.01</v>
      </c>
      <c r="B222" s="3" t="str">
        <f t="shared" si="1"/>
        <v>#REF!</v>
      </c>
    </row>
    <row r="223">
      <c r="A223" s="12">
        <v>-2.0E-4</v>
      </c>
      <c r="B223" s="3" t="str">
        <f t="shared" si="1"/>
        <v>#REF!</v>
      </c>
    </row>
    <row r="224">
      <c r="A224" s="17">
        <v>90610.0</v>
      </c>
      <c r="B224" s="3" t="str">
        <f t="shared" si="1"/>
        <v>#REF!</v>
      </c>
    </row>
    <row r="225">
      <c r="A225" s="17">
        <v>333948.0</v>
      </c>
      <c r="B225" s="3" t="str">
        <f t="shared" si="1"/>
        <v>#REF!</v>
      </c>
    </row>
    <row r="226">
      <c r="A226" s="7">
        <v>42115.0</v>
      </c>
      <c r="B226" s="3" t="str">
        <f t="shared" si="1"/>
        <v>#REF!</v>
      </c>
    </row>
    <row r="227">
      <c r="A227" s="8">
        <v>64.55</v>
      </c>
      <c r="B227" s="3" t="str">
        <f t="shared" si="1"/>
        <v>#REF!</v>
      </c>
    </row>
    <row r="228">
      <c r="A228" s="8">
        <v>64.55</v>
      </c>
      <c r="B228" s="3" t="str">
        <f t="shared" si="1"/>
        <v>#REF!</v>
      </c>
    </row>
    <row r="229">
      <c r="A229" s="8">
        <v>62.46</v>
      </c>
      <c r="B229" s="3" t="str">
        <f t="shared" si="1"/>
        <v>#REF!</v>
      </c>
    </row>
    <row r="230">
      <c r="A230" s="8">
        <v>62.87</v>
      </c>
      <c r="B230" s="3" t="str">
        <f t="shared" si="1"/>
        <v>#REF!</v>
      </c>
    </row>
    <row r="231">
      <c r="A231" s="11">
        <v>-1.36</v>
      </c>
      <c r="B231" s="3" t="str">
        <f t="shared" si="1"/>
        <v>#REF!</v>
      </c>
    </row>
    <row r="232">
      <c r="A232" s="12">
        <v>-0.0212</v>
      </c>
      <c r="B232" s="3" t="str">
        <f t="shared" si="1"/>
        <v>#REF!</v>
      </c>
    </row>
    <row r="233">
      <c r="A233" s="17">
        <v>87067.0</v>
      </c>
      <c r="B233" s="3" t="str">
        <f t="shared" si="1"/>
        <v>#REF!</v>
      </c>
    </row>
    <row r="234">
      <c r="A234" s="17">
        <v>338353.0</v>
      </c>
      <c r="B234" s="3" t="str">
        <f t="shared" si="1"/>
        <v>#REF!</v>
      </c>
    </row>
    <row r="235">
      <c r="A235" s="7">
        <v>42116.0</v>
      </c>
      <c r="B235" s="3" t="str">
        <f t="shared" si="1"/>
        <v>#REF!</v>
      </c>
    </row>
    <row r="236">
      <c r="A236" s="8">
        <v>62.71</v>
      </c>
      <c r="B236" s="3" t="str">
        <f t="shared" si="1"/>
        <v>#REF!</v>
      </c>
    </row>
    <row r="237">
      <c r="A237" s="8">
        <v>64.06</v>
      </c>
      <c r="B237" s="3" t="str">
        <f t="shared" si="1"/>
        <v>#REF!</v>
      </c>
    </row>
    <row r="238">
      <c r="A238" s="8">
        <v>62.21</v>
      </c>
      <c r="B238" s="3" t="str">
        <f t="shared" si="1"/>
        <v>#REF!</v>
      </c>
    </row>
    <row r="239">
      <c r="A239" s="8">
        <v>63.48</v>
      </c>
      <c r="B239" s="3" t="str">
        <f t="shared" si="1"/>
        <v>#REF!</v>
      </c>
    </row>
    <row r="240">
      <c r="A240" s="9">
        <f>+0.61</f>
        <v>0.61</v>
      </c>
      <c r="B240" s="3" t="str">
        <f t="shared" si="1"/>
        <v>#REF!</v>
      </c>
    </row>
    <row r="241">
      <c r="A241" s="9">
        <f>+0.97%</f>
        <v>0.0097</v>
      </c>
      <c r="B241" s="3" t="str">
        <f t="shared" si="1"/>
        <v>#REF!</v>
      </c>
    </row>
    <row r="242">
      <c r="A242" s="16">
        <v>89732.0</v>
      </c>
      <c r="B242" s="3" t="str">
        <f t="shared" si="1"/>
        <v>#REF!</v>
      </c>
    </row>
    <row r="243">
      <c r="A243" s="16">
        <v>342828.0</v>
      </c>
      <c r="B243" s="3" t="str">
        <f t="shared" si="1"/>
        <v>#REF!</v>
      </c>
    </row>
    <row r="244">
      <c r="A244" s="7">
        <v>42117.0</v>
      </c>
      <c r="B244" s="3" t="str">
        <f t="shared" si="1"/>
        <v>#REF!</v>
      </c>
    </row>
    <row r="245">
      <c r="A245" s="8">
        <v>63.43</v>
      </c>
      <c r="B245" s="3" t="str">
        <f t="shared" si="1"/>
        <v>#REF!</v>
      </c>
    </row>
    <row r="246">
      <c r="A246" s="8">
        <v>66.23</v>
      </c>
      <c r="B246" s="3" t="str">
        <f t="shared" si="1"/>
        <v>#REF!</v>
      </c>
    </row>
    <row r="247">
      <c r="A247" s="8">
        <v>62.96</v>
      </c>
      <c r="B247" s="3" t="str">
        <f t="shared" si="1"/>
        <v>#REF!</v>
      </c>
    </row>
    <row r="248">
      <c r="A248" s="8">
        <v>65.51</v>
      </c>
      <c r="B248" s="3" t="str">
        <f t="shared" si="1"/>
        <v>#REF!</v>
      </c>
    </row>
    <row r="249">
      <c r="A249" s="9">
        <f>+2.03</f>
        <v>2.03</v>
      </c>
      <c r="B249" s="3" t="str">
        <f t="shared" si="1"/>
        <v>#REF!</v>
      </c>
    </row>
    <row r="250">
      <c r="A250" s="9">
        <f>+3.2%</f>
        <v>0.032</v>
      </c>
      <c r="B250" s="3" t="str">
        <f t="shared" si="1"/>
        <v>#REF!</v>
      </c>
    </row>
    <row r="251">
      <c r="A251" s="16">
        <v>150617.0</v>
      </c>
      <c r="B251" s="3" t="str">
        <f t="shared" si="1"/>
        <v>#REF!</v>
      </c>
    </row>
    <row r="252">
      <c r="A252" s="16">
        <v>342642.0</v>
      </c>
      <c r="B252" s="3" t="str">
        <f t="shared" si="1"/>
        <v>#REF!</v>
      </c>
    </row>
    <row r="253">
      <c r="A253" s="7">
        <v>42118.0</v>
      </c>
      <c r="B253" s="3" t="str">
        <f t="shared" si="1"/>
        <v>#REF!</v>
      </c>
    </row>
    <row r="254">
      <c r="A254" s="8">
        <v>65.39</v>
      </c>
      <c r="B254" s="3" t="str">
        <f t="shared" si="1"/>
        <v>#REF!</v>
      </c>
    </row>
    <row r="255">
      <c r="A255" s="8">
        <v>66.42</v>
      </c>
      <c r="B255" s="3" t="str">
        <f t="shared" si="1"/>
        <v>#REF!</v>
      </c>
    </row>
    <row r="256">
      <c r="A256" s="8">
        <v>65.15</v>
      </c>
      <c r="B256" s="3" t="str">
        <f t="shared" si="1"/>
        <v>#REF!</v>
      </c>
    </row>
    <row r="257">
      <c r="A257" s="8">
        <v>65.97</v>
      </c>
      <c r="B257" s="3" t="str">
        <f t="shared" si="1"/>
        <v>#REF!</v>
      </c>
    </row>
    <row r="258">
      <c r="A258" s="9">
        <f>+0.46</f>
        <v>0.46</v>
      </c>
      <c r="B258" s="3" t="str">
        <f t="shared" si="1"/>
        <v>#REF!</v>
      </c>
    </row>
    <row r="259">
      <c r="A259" s="9">
        <f>+0.7%</f>
        <v>0.007</v>
      </c>
      <c r="B259" s="3" t="str">
        <f t="shared" si="1"/>
        <v>#REF!</v>
      </c>
    </row>
    <row r="260">
      <c r="A260" s="16">
        <v>128838.0</v>
      </c>
      <c r="B260" s="3" t="str">
        <f t="shared" si="1"/>
        <v>#REF!</v>
      </c>
    </row>
    <row r="261">
      <c r="A261" s="16">
        <v>334772.0</v>
      </c>
      <c r="B261" s="3" t="str">
        <f t="shared" si="1"/>
        <v>#REF!</v>
      </c>
    </row>
    <row r="262">
      <c r="A262" s="7">
        <v>42121.0</v>
      </c>
      <c r="B262" s="3" t="str">
        <f t="shared" si="1"/>
        <v>#REF!</v>
      </c>
    </row>
    <row r="263">
      <c r="A263" s="8">
        <v>66.17</v>
      </c>
      <c r="B263" s="3" t="str">
        <f t="shared" si="1"/>
        <v>#REF!</v>
      </c>
    </row>
    <row r="264">
      <c r="A264" s="8">
        <v>66.29</v>
      </c>
      <c r="B264" s="3" t="str">
        <f t="shared" si="1"/>
        <v>#REF!</v>
      </c>
    </row>
    <row r="265">
      <c r="A265" s="8">
        <v>65.18</v>
      </c>
      <c r="B265" s="3" t="str">
        <f t="shared" si="1"/>
        <v>#REF!</v>
      </c>
    </row>
    <row r="266">
      <c r="A266" s="8">
        <v>65.59</v>
      </c>
      <c r="B266" s="3" t="str">
        <f t="shared" si="1"/>
        <v>#REF!</v>
      </c>
    </row>
    <row r="267">
      <c r="A267" s="11">
        <v>-0.38</v>
      </c>
      <c r="B267" s="3" t="str">
        <f t="shared" si="1"/>
        <v>#REF!</v>
      </c>
    </row>
    <row r="268">
      <c r="A268" s="12">
        <v>-0.0058</v>
      </c>
      <c r="B268" s="3" t="str">
        <f t="shared" si="1"/>
        <v>#REF!</v>
      </c>
    </row>
    <row r="269">
      <c r="A269" s="17">
        <v>108441.0</v>
      </c>
      <c r="B269" s="3" t="str">
        <f t="shared" si="1"/>
        <v>#REF!</v>
      </c>
    </row>
    <row r="270">
      <c r="A270" s="17">
        <v>340706.0</v>
      </c>
      <c r="B270" s="3" t="str">
        <f t="shared" si="1"/>
        <v>#REF!</v>
      </c>
    </row>
    <row r="271">
      <c r="A271" s="7">
        <v>42122.0</v>
      </c>
      <c r="B271" s="3" t="str">
        <f t="shared" si="1"/>
        <v>#REF!</v>
      </c>
    </row>
    <row r="272">
      <c r="A272" s="8">
        <v>65.4</v>
      </c>
      <c r="B272" s="3" t="str">
        <f t="shared" si="1"/>
        <v>#REF!</v>
      </c>
    </row>
    <row r="273">
      <c r="A273" s="8">
        <v>66.19</v>
      </c>
      <c r="B273" s="3" t="str">
        <f t="shared" si="1"/>
        <v>#REF!</v>
      </c>
    </row>
    <row r="274">
      <c r="A274" s="8">
        <v>64.68</v>
      </c>
      <c r="B274" s="3" t="str">
        <f t="shared" si="1"/>
        <v>#REF!</v>
      </c>
    </row>
    <row r="275">
      <c r="A275" s="8">
        <v>65.35</v>
      </c>
      <c r="B275" s="3" t="str">
        <f t="shared" si="1"/>
        <v>#REF!</v>
      </c>
    </row>
    <row r="276">
      <c r="A276" s="11">
        <v>-0.24</v>
      </c>
      <c r="B276" s="3" t="str">
        <f t="shared" si="1"/>
        <v>#REF!</v>
      </c>
    </row>
    <row r="277">
      <c r="A277" s="12">
        <v>-0.0037</v>
      </c>
      <c r="B277" s="3" t="str">
        <f t="shared" si="1"/>
        <v>#REF!</v>
      </c>
    </row>
    <row r="278">
      <c r="A278" s="17">
        <v>93387.0</v>
      </c>
      <c r="B278" s="3" t="str">
        <f t="shared" si="1"/>
        <v>#REF!</v>
      </c>
    </row>
    <row r="279">
      <c r="A279" s="17">
        <v>343049.0</v>
      </c>
      <c r="B279" s="3" t="str">
        <f t="shared" si="1"/>
        <v>#REF!</v>
      </c>
    </row>
    <row r="280">
      <c r="A280" s="7">
        <v>42123.0</v>
      </c>
      <c r="B280" s="3" t="str">
        <f t="shared" si="1"/>
        <v>#REF!</v>
      </c>
    </row>
    <row r="281">
      <c r="A281" s="8">
        <v>65.3</v>
      </c>
      <c r="B281" s="3" t="str">
        <f t="shared" si="1"/>
        <v>#REF!</v>
      </c>
    </row>
    <row r="282">
      <c r="A282" s="8">
        <v>67.39</v>
      </c>
      <c r="B282" s="3" t="str">
        <f t="shared" si="1"/>
        <v>#REF!</v>
      </c>
    </row>
    <row r="283">
      <c r="A283" s="8">
        <v>64.87</v>
      </c>
      <c r="B283" s="3" t="str">
        <f t="shared" si="1"/>
        <v>#REF!</v>
      </c>
    </row>
    <row r="284">
      <c r="A284" s="8">
        <v>66.54</v>
      </c>
      <c r="B284" s="3" t="str">
        <f t="shared" si="1"/>
        <v>#REF!</v>
      </c>
    </row>
    <row r="285">
      <c r="A285" s="9">
        <f>+1.19</f>
        <v>1.19</v>
      </c>
      <c r="B285" s="3" t="str">
        <f t="shared" si="1"/>
        <v>#REF!</v>
      </c>
    </row>
    <row r="286">
      <c r="A286" s="9">
        <f>+1.82%</f>
        <v>0.0182</v>
      </c>
      <c r="B286" s="3" t="str">
        <f t="shared" si="1"/>
        <v>#REF!</v>
      </c>
    </row>
    <row r="287">
      <c r="A287" s="16">
        <v>109670.0</v>
      </c>
      <c r="B287" s="3" t="str">
        <f t="shared" si="1"/>
        <v>#REF!</v>
      </c>
    </row>
    <row r="288">
      <c r="A288" s="16">
        <v>344335.0</v>
      </c>
      <c r="B288" s="3" t="str">
        <f t="shared" si="1"/>
        <v>#REF!</v>
      </c>
    </row>
    <row r="289">
      <c r="A289" s="7">
        <v>42124.0</v>
      </c>
      <c r="B289" s="3" t="str">
        <f t="shared" si="1"/>
        <v>#REF!</v>
      </c>
    </row>
    <row r="290">
      <c r="A290" s="8">
        <v>66.2</v>
      </c>
      <c r="B290" s="3" t="str">
        <f t="shared" si="1"/>
        <v>#REF!</v>
      </c>
    </row>
    <row r="291">
      <c r="A291" s="8">
        <v>67.58</v>
      </c>
      <c r="B291" s="3" t="str">
        <f t="shared" si="1"/>
        <v>#REF!</v>
      </c>
    </row>
    <row r="292">
      <c r="A292" s="8">
        <v>66.07</v>
      </c>
      <c r="B292" s="3" t="str">
        <f t="shared" si="1"/>
        <v>#REF!</v>
      </c>
    </row>
    <row r="293">
      <c r="A293" s="8">
        <v>67.45</v>
      </c>
      <c r="B293" s="3" t="str">
        <f t="shared" si="1"/>
        <v>#REF!</v>
      </c>
    </row>
    <row r="294">
      <c r="A294" s="9">
        <f>+0.91</f>
        <v>0.91</v>
      </c>
      <c r="B294" s="3" t="str">
        <f t="shared" si="1"/>
        <v>#REF!</v>
      </c>
    </row>
    <row r="295">
      <c r="A295" s="9">
        <f>+1.37%</f>
        <v>0.0137</v>
      </c>
      <c r="B295" s="3" t="str">
        <f t="shared" si="1"/>
        <v>#REF!</v>
      </c>
    </row>
    <row r="296">
      <c r="A296" s="16">
        <v>120188.0</v>
      </c>
      <c r="B296" s="3" t="str">
        <f t="shared" si="1"/>
        <v>#REF!</v>
      </c>
    </row>
    <row r="297">
      <c r="A297" s="16">
        <v>349959.0</v>
      </c>
      <c r="B297" s="3" t="str">
        <f t="shared" si="1"/>
        <v>#REF!</v>
      </c>
    </row>
    <row r="298">
      <c r="A298" s="7">
        <v>42125.0</v>
      </c>
      <c r="B298" s="3" t="str">
        <f t="shared" si="1"/>
        <v>#REF!</v>
      </c>
    </row>
    <row r="299">
      <c r="A299" s="8">
        <v>67.42</v>
      </c>
      <c r="B299" s="3" t="str">
        <f t="shared" si="1"/>
        <v>#REF!</v>
      </c>
    </row>
    <row r="300">
      <c r="A300" s="8">
        <v>67.63</v>
      </c>
      <c r="B300" s="3" t="str">
        <f t="shared" si="1"/>
        <v>#REF!</v>
      </c>
    </row>
    <row r="301">
      <c r="A301" s="8">
        <v>66.28</v>
      </c>
      <c r="B301" s="3" t="str">
        <f t="shared" si="1"/>
        <v>#REF!</v>
      </c>
    </row>
    <row r="302">
      <c r="A302" s="8">
        <v>67.23</v>
      </c>
      <c r="B302" s="3" t="str">
        <f t="shared" si="1"/>
        <v>#REF!</v>
      </c>
    </row>
    <row r="303">
      <c r="A303" s="11">
        <v>-0.22</v>
      </c>
      <c r="B303" s="3" t="str">
        <f t="shared" si="1"/>
        <v>#REF!</v>
      </c>
    </row>
    <row r="304">
      <c r="A304" s="12">
        <v>-0.0033</v>
      </c>
      <c r="B304" s="3" t="str">
        <f t="shared" si="1"/>
        <v>#REF!</v>
      </c>
    </row>
    <row r="305">
      <c r="A305" s="17">
        <v>117793.0</v>
      </c>
      <c r="B305" s="3" t="str">
        <f t="shared" si="1"/>
        <v>#REF!</v>
      </c>
    </row>
    <row r="306">
      <c r="A306" s="17">
        <v>337575.0</v>
      </c>
      <c r="B306" s="3" t="str">
        <f t="shared" si="1"/>
        <v>#REF!</v>
      </c>
    </row>
    <row r="307">
      <c r="A307" s="7">
        <v>42128.0</v>
      </c>
      <c r="B307" s="3" t="str">
        <f t="shared" si="1"/>
        <v>#REF!</v>
      </c>
    </row>
    <row r="308">
      <c r="A308" s="8">
        <v>67.24</v>
      </c>
      <c r="B308" s="3" t="str">
        <f t="shared" si="1"/>
        <v>#REF!</v>
      </c>
    </row>
    <row r="309">
      <c r="A309" s="8">
        <v>67.85</v>
      </c>
      <c r="B309" s="3" t="str">
        <f t="shared" si="1"/>
        <v>#REF!</v>
      </c>
    </row>
    <row r="310">
      <c r="A310" s="8">
        <v>66.73</v>
      </c>
      <c r="B310" s="3" t="str">
        <f t="shared" si="1"/>
        <v>#REF!</v>
      </c>
    </row>
    <row r="311">
      <c r="A311" s="8">
        <v>67.23</v>
      </c>
      <c r="B311" s="3" t="str">
        <f t="shared" si="1"/>
        <v>#REF!</v>
      </c>
    </row>
    <row r="312">
      <c r="A312" s="37" t="s">
        <v>10</v>
      </c>
      <c r="B312" s="3" t="str">
        <f t="shared" si="1"/>
        <v>#REF!</v>
      </c>
    </row>
    <row r="313">
      <c r="A313" s="37" t="s">
        <v>10</v>
      </c>
      <c r="B313" s="3" t="str">
        <f t="shared" si="1"/>
        <v>#REF!</v>
      </c>
    </row>
    <row r="314">
      <c r="A314" s="38">
        <v>63830.0</v>
      </c>
      <c r="B314" s="3" t="str">
        <f t="shared" si="1"/>
        <v>#REF!</v>
      </c>
    </row>
    <row r="315">
      <c r="A315" s="38">
        <v>346028.0</v>
      </c>
      <c r="B315" s="3" t="str">
        <f t="shared" si="1"/>
        <v>#REF!</v>
      </c>
    </row>
    <row r="316">
      <c r="A316" s="7">
        <v>42129.0</v>
      </c>
      <c r="B316" s="3" t="str">
        <f t="shared" si="1"/>
        <v>#REF!</v>
      </c>
    </row>
    <row r="317">
      <c r="A317" s="8">
        <v>67.2</v>
      </c>
      <c r="B317" s="3" t="str">
        <f t="shared" si="1"/>
        <v>#REF!</v>
      </c>
    </row>
    <row r="318">
      <c r="A318" s="8">
        <v>69.13</v>
      </c>
      <c r="B318" s="3" t="str">
        <f t="shared" si="1"/>
        <v>#REF!</v>
      </c>
    </row>
    <row r="319">
      <c r="A319" s="8">
        <v>66.91</v>
      </c>
      <c r="B319" s="3" t="str">
        <f t="shared" si="1"/>
        <v>#REF!</v>
      </c>
    </row>
    <row r="320">
      <c r="A320" s="8">
        <v>68.27</v>
      </c>
      <c r="B320" s="3" t="str">
        <f t="shared" si="1"/>
        <v>#REF!</v>
      </c>
    </row>
    <row r="321">
      <c r="A321" s="9">
        <f>+1.04</f>
        <v>1.04</v>
      </c>
      <c r="B321" s="3" t="str">
        <f t="shared" si="1"/>
        <v>#REF!</v>
      </c>
    </row>
    <row r="322">
      <c r="A322" s="9">
        <f>+1.55%</f>
        <v>0.0155</v>
      </c>
      <c r="B322" s="3" t="str">
        <f t="shared" si="1"/>
        <v>#REF!</v>
      </c>
    </row>
    <row r="323">
      <c r="A323" s="16">
        <v>149248.0</v>
      </c>
      <c r="B323" s="3" t="str">
        <f t="shared" si="1"/>
        <v>#REF!</v>
      </c>
    </row>
    <row r="324">
      <c r="A324" s="16">
        <v>358607.0</v>
      </c>
      <c r="B324" s="3" t="str">
        <f t="shared" si="1"/>
        <v>#REF!</v>
      </c>
    </row>
    <row r="325">
      <c r="A325" s="7">
        <v>42130.0</v>
      </c>
      <c r="B325" s="3" t="str">
        <f t="shared" si="1"/>
        <v>#REF!</v>
      </c>
    </row>
    <row r="326">
      <c r="A326" s="8">
        <v>68.43</v>
      </c>
      <c r="B326" s="3" t="str">
        <f t="shared" si="1"/>
        <v>#REF!</v>
      </c>
    </row>
    <row r="327">
      <c r="A327" s="8">
        <v>70.36</v>
      </c>
      <c r="B327" s="3" t="str">
        <f t="shared" si="1"/>
        <v>#REF!</v>
      </c>
    </row>
    <row r="328">
      <c r="A328" s="8">
        <v>68.04</v>
      </c>
      <c r="B328" s="3" t="str">
        <f t="shared" si="1"/>
        <v>#REF!</v>
      </c>
    </row>
    <row r="329">
      <c r="A329" s="8">
        <v>68.47</v>
      </c>
      <c r="B329" s="3" t="str">
        <f t="shared" si="1"/>
        <v>#REF!</v>
      </c>
    </row>
    <row r="330">
      <c r="A330" s="9">
        <f>+0.2</f>
        <v>0.2</v>
      </c>
      <c r="B330" s="3" t="str">
        <f t="shared" si="1"/>
        <v>#REF!</v>
      </c>
    </row>
    <row r="331">
      <c r="A331" s="9">
        <f>+0.29%</f>
        <v>0.0029</v>
      </c>
      <c r="B331" s="3" t="str">
        <f t="shared" si="1"/>
        <v>#REF!</v>
      </c>
    </row>
    <row r="332">
      <c r="A332" s="16">
        <v>182444.0</v>
      </c>
      <c r="B332" s="3" t="str">
        <f t="shared" si="1"/>
        <v>#REF!</v>
      </c>
    </row>
    <row r="333">
      <c r="A333" s="16">
        <v>364663.0</v>
      </c>
      <c r="B333" s="3" t="str">
        <f t="shared" si="1"/>
        <v>#REF!</v>
      </c>
    </row>
    <row r="334">
      <c r="A334" s="7">
        <v>42131.0</v>
      </c>
      <c r="B334" s="3" t="str">
        <f t="shared" si="1"/>
        <v>#REF!</v>
      </c>
    </row>
    <row r="335">
      <c r="A335" s="8">
        <v>68.04</v>
      </c>
      <c r="B335" s="3" t="str">
        <f t="shared" si="1"/>
        <v>#REF!</v>
      </c>
    </row>
    <row r="336">
      <c r="A336" s="8">
        <v>69.17</v>
      </c>
      <c r="B336" s="3" t="str">
        <f t="shared" si="1"/>
        <v>#REF!</v>
      </c>
    </row>
    <row r="337">
      <c r="A337" s="8">
        <v>65.88</v>
      </c>
      <c r="B337" s="3" t="str">
        <f t="shared" si="1"/>
        <v>#REF!</v>
      </c>
    </row>
    <row r="338">
      <c r="A338" s="8">
        <v>66.23</v>
      </c>
      <c r="B338" s="3" t="str">
        <f t="shared" si="1"/>
        <v>#REF!</v>
      </c>
    </row>
    <row r="339">
      <c r="A339" s="11">
        <v>-2.24</v>
      </c>
      <c r="B339" s="3" t="str">
        <f t="shared" si="1"/>
        <v>#REF!</v>
      </c>
    </row>
    <row r="340">
      <c r="A340" s="12">
        <v>-0.0327</v>
      </c>
      <c r="B340" s="3" t="str">
        <f t="shared" si="1"/>
        <v>#REF!</v>
      </c>
    </row>
    <row r="341">
      <c r="A341" s="17">
        <v>215495.0</v>
      </c>
      <c r="B341" s="3" t="str">
        <f t="shared" si="1"/>
        <v>#REF!</v>
      </c>
    </row>
    <row r="342">
      <c r="A342" s="17">
        <v>359046.0</v>
      </c>
      <c r="B342" s="3" t="str">
        <f t="shared" si="1"/>
        <v>#REF!</v>
      </c>
    </row>
    <row r="343">
      <c r="A343" s="7">
        <v>42132.0</v>
      </c>
      <c r="B343" s="3" t="str">
        <f t="shared" si="1"/>
        <v>#REF!</v>
      </c>
    </row>
    <row r="344">
      <c r="A344" s="8">
        <v>66.16</v>
      </c>
      <c r="B344" s="3" t="str">
        <f t="shared" si="1"/>
        <v>#REF!</v>
      </c>
    </row>
    <row r="345">
      <c r="A345" s="8">
        <v>66.88</v>
      </c>
      <c r="B345" s="3" t="str">
        <f t="shared" si="1"/>
        <v>#REF!</v>
      </c>
    </row>
    <row r="346">
      <c r="A346" s="8">
        <v>65.0</v>
      </c>
      <c r="B346" s="3" t="str">
        <f t="shared" si="1"/>
        <v>#REF!</v>
      </c>
    </row>
    <row r="347">
      <c r="A347" s="8">
        <v>66.16</v>
      </c>
      <c r="B347" s="3" t="str">
        <f t="shared" si="1"/>
        <v>#REF!</v>
      </c>
    </row>
    <row r="348">
      <c r="A348" s="11">
        <v>-0.07</v>
      </c>
      <c r="B348" s="3" t="str">
        <f t="shared" si="1"/>
        <v>#REF!</v>
      </c>
    </row>
    <row r="349">
      <c r="A349" s="12">
        <v>-0.0011</v>
      </c>
      <c r="B349" s="3" t="str">
        <f t="shared" si="1"/>
        <v>#REF!</v>
      </c>
    </row>
    <row r="350">
      <c r="A350" s="17">
        <v>194398.0</v>
      </c>
      <c r="B350" s="3" t="str">
        <f t="shared" si="1"/>
        <v>#REF!</v>
      </c>
    </row>
    <row r="351">
      <c r="A351" s="17">
        <v>355235.0</v>
      </c>
      <c r="B351" s="3" t="str">
        <f t="shared" si="1"/>
        <v>#REF!</v>
      </c>
    </row>
    <row r="352">
      <c r="A352" s="7">
        <v>42135.0</v>
      </c>
      <c r="B352" s="3" t="str">
        <f t="shared" si="1"/>
        <v>#REF!</v>
      </c>
    </row>
    <row r="353">
      <c r="A353" s="8">
        <v>66.15</v>
      </c>
      <c r="B353" s="3" t="str">
        <f t="shared" si="1"/>
        <v>#REF!</v>
      </c>
    </row>
    <row r="354">
      <c r="A354" s="8">
        <v>66.53</v>
      </c>
      <c r="B354" s="3" t="str">
        <f t="shared" si="1"/>
        <v>#REF!</v>
      </c>
    </row>
    <row r="355">
      <c r="A355" s="8">
        <v>65.01</v>
      </c>
      <c r="B355" s="3" t="str">
        <f t="shared" si="1"/>
        <v>#REF!</v>
      </c>
    </row>
    <row r="356">
      <c r="A356" s="8">
        <v>65.62</v>
      </c>
      <c r="B356" s="3" t="str">
        <f t="shared" si="1"/>
        <v>#REF!</v>
      </c>
    </row>
    <row r="357">
      <c r="A357" s="11">
        <v>-0.54</v>
      </c>
      <c r="B357" s="3" t="str">
        <f t="shared" si="1"/>
        <v>#REF!</v>
      </c>
    </row>
    <row r="358">
      <c r="A358" s="12">
        <v>-0.0082</v>
      </c>
      <c r="B358" s="3" t="str">
        <f t="shared" si="1"/>
        <v>#REF!</v>
      </c>
    </row>
    <row r="359">
      <c r="A359" s="17">
        <v>192324.0</v>
      </c>
      <c r="B359" s="3" t="str">
        <f t="shared" si="1"/>
        <v>#REF!</v>
      </c>
    </row>
    <row r="360">
      <c r="A360" s="17">
        <v>364025.0</v>
      </c>
      <c r="B360" s="3" t="str">
        <f t="shared" si="1"/>
        <v>#REF!</v>
      </c>
    </row>
    <row r="361">
      <c r="A361" s="7">
        <v>42136.0</v>
      </c>
      <c r="B361" s="3" t="str">
        <f t="shared" si="1"/>
        <v>#REF!</v>
      </c>
    </row>
    <row r="362">
      <c r="A362" s="8">
        <v>65.5</v>
      </c>
      <c r="B362" s="3" t="str">
        <f t="shared" si="1"/>
        <v>#REF!</v>
      </c>
    </row>
    <row r="363">
      <c r="A363" s="8">
        <v>67.95</v>
      </c>
      <c r="B363" s="3" t="str">
        <f t="shared" si="1"/>
        <v>#REF!</v>
      </c>
    </row>
    <row r="364">
      <c r="A364" s="8">
        <v>65.4</v>
      </c>
      <c r="B364" s="3" t="str">
        <f t="shared" si="1"/>
        <v>#REF!</v>
      </c>
    </row>
    <row r="365">
      <c r="A365" s="8">
        <v>67.38</v>
      </c>
      <c r="B365" s="3" t="str">
        <f t="shared" si="1"/>
        <v>#REF!</v>
      </c>
    </row>
    <row r="366">
      <c r="A366" s="9">
        <f>+1.76</f>
        <v>1.76</v>
      </c>
      <c r="B366" s="3" t="str">
        <f t="shared" si="1"/>
        <v>#REF!</v>
      </c>
    </row>
    <row r="367">
      <c r="A367" s="9">
        <f>+2.68%</f>
        <v>0.0268</v>
      </c>
      <c r="B367" s="3" t="str">
        <f t="shared" si="1"/>
        <v>#REF!</v>
      </c>
    </row>
    <row r="368">
      <c r="A368" s="16">
        <v>296214.0</v>
      </c>
      <c r="B368" s="3" t="str">
        <f t="shared" si="1"/>
        <v>#REF!</v>
      </c>
    </row>
    <row r="369">
      <c r="A369" s="16">
        <v>364409.0</v>
      </c>
      <c r="B369" s="3" t="str">
        <f t="shared" si="1"/>
        <v>#REF!</v>
      </c>
    </row>
    <row r="370">
      <c r="A370" s="7">
        <v>42137.0</v>
      </c>
      <c r="B370" s="3" t="str">
        <f t="shared" si="1"/>
        <v>#REF!</v>
      </c>
    </row>
    <row r="371">
      <c r="A371" s="8">
        <v>67.83</v>
      </c>
      <c r="B371" s="3" t="str">
        <f t="shared" si="1"/>
        <v>#REF!</v>
      </c>
    </row>
    <row r="372">
      <c r="A372" s="8">
        <v>68.52</v>
      </c>
      <c r="B372" s="3" t="str">
        <f t="shared" si="1"/>
        <v>#REF!</v>
      </c>
    </row>
    <row r="373">
      <c r="A373" s="8">
        <v>66.87</v>
      </c>
      <c r="B373" s="3" t="str">
        <f t="shared" si="1"/>
        <v>#REF!</v>
      </c>
    </row>
    <row r="374">
      <c r="A374" s="8">
        <v>67.27</v>
      </c>
      <c r="B374" s="3" t="str">
        <f t="shared" si="1"/>
        <v>#REF!</v>
      </c>
    </row>
    <row r="375">
      <c r="A375" s="11">
        <v>-0.11</v>
      </c>
      <c r="B375" s="3" t="str">
        <f t="shared" si="1"/>
        <v>#REF!</v>
      </c>
    </row>
    <row r="376">
      <c r="A376" s="12">
        <v>-0.0016</v>
      </c>
      <c r="B376" s="3" t="str">
        <f t="shared" si="1"/>
        <v>#REF!</v>
      </c>
    </row>
    <row r="377">
      <c r="A377" s="17">
        <v>315582.0</v>
      </c>
      <c r="B377" s="3" t="str">
        <f t="shared" si="1"/>
        <v>#REF!</v>
      </c>
    </row>
    <row r="378">
      <c r="A378" s="17">
        <v>354307.0</v>
      </c>
      <c r="B378" s="3" t="str">
        <f t="shared" si="1"/>
        <v>#REF!</v>
      </c>
    </row>
    <row r="379">
      <c r="A379" s="7">
        <v>42138.0</v>
      </c>
      <c r="B379" s="3" t="str">
        <f t="shared" si="1"/>
        <v>#REF!</v>
      </c>
    </row>
    <row r="380">
      <c r="A380" s="8">
        <v>67.03</v>
      </c>
      <c r="B380" s="3" t="str">
        <f t="shared" si="1"/>
        <v>#REF!</v>
      </c>
    </row>
    <row r="381">
      <c r="A381" s="8">
        <v>67.82</v>
      </c>
      <c r="B381" s="3" t="str">
        <f t="shared" si="1"/>
        <v>#REF!</v>
      </c>
    </row>
    <row r="382">
      <c r="A382" s="8">
        <v>66.26</v>
      </c>
      <c r="B382" s="3" t="str">
        <f t="shared" si="1"/>
        <v>#REF!</v>
      </c>
    </row>
    <row r="383">
      <c r="A383" s="8">
        <v>66.7</v>
      </c>
      <c r="B383" s="3" t="str">
        <f t="shared" si="1"/>
        <v>#REF!</v>
      </c>
    </row>
    <row r="384">
      <c r="A384" s="11">
        <v>-0.57</v>
      </c>
      <c r="B384" s="3" t="str">
        <f t="shared" si="1"/>
        <v>#REF!</v>
      </c>
    </row>
    <row r="385">
      <c r="A385" s="12">
        <v>-0.0085</v>
      </c>
      <c r="B385" s="3" t="str">
        <f t="shared" si="1"/>
        <v>#REF!</v>
      </c>
    </row>
    <row r="386">
      <c r="A386" s="17">
        <v>247258.0</v>
      </c>
      <c r="B386" s="3" t="str">
        <f t="shared" si="1"/>
        <v>#REF!</v>
      </c>
    </row>
    <row r="387">
      <c r="A387" s="17">
        <v>346213.0</v>
      </c>
      <c r="B387" s="3" t="str">
        <f t="shared" si="1"/>
        <v>#REF!</v>
      </c>
    </row>
    <row r="388">
      <c r="A388" s="7">
        <v>42139.0</v>
      </c>
      <c r="B388" s="3" t="str">
        <f t="shared" si="1"/>
        <v>#REF!</v>
      </c>
    </row>
    <row r="389">
      <c r="A389" s="8">
        <v>66.75</v>
      </c>
      <c r="B389" s="3" t="str">
        <f t="shared" si="1"/>
        <v>#REF!</v>
      </c>
    </row>
    <row r="390">
      <c r="A390" s="8">
        <v>67.0</v>
      </c>
      <c r="B390" s="3" t="str">
        <f t="shared" si="1"/>
        <v>#REF!</v>
      </c>
    </row>
    <row r="391">
      <c r="A391" s="8">
        <v>65.37</v>
      </c>
      <c r="B391" s="3" t="str">
        <f t="shared" si="1"/>
        <v>#REF!</v>
      </c>
    </row>
    <row r="392">
      <c r="A392" s="8">
        <v>66.81</v>
      </c>
      <c r="B392" s="3" t="str">
        <f t="shared" si="1"/>
        <v>#REF!</v>
      </c>
    </row>
    <row r="393">
      <c r="A393" s="9">
        <f>+0.11</f>
        <v>0.11</v>
      </c>
      <c r="B393" s="3" t="str">
        <f t="shared" si="1"/>
        <v>#REF!</v>
      </c>
    </row>
    <row r="394">
      <c r="A394" s="9">
        <f>+0.16%</f>
        <v>0.0016</v>
      </c>
      <c r="B394" s="3" t="str">
        <f t="shared" si="1"/>
        <v>#REF!</v>
      </c>
    </row>
    <row r="395">
      <c r="A395" s="16">
        <v>206137.0</v>
      </c>
      <c r="B395" s="3" t="str">
        <f t="shared" si="1"/>
        <v>#REF!</v>
      </c>
    </row>
    <row r="396">
      <c r="A396" s="16">
        <v>342030.0</v>
      </c>
      <c r="B396" s="3" t="str">
        <f t="shared" si="1"/>
        <v>#REF!</v>
      </c>
    </row>
    <row r="397">
      <c r="A397" s="7">
        <v>42142.0</v>
      </c>
      <c r="B397" s="3" t="str">
        <f t="shared" si="1"/>
        <v>#REF!</v>
      </c>
    </row>
    <row r="398">
      <c r="A398" s="8">
        <v>66.91</v>
      </c>
      <c r="B398" s="3" t="str">
        <f t="shared" si="1"/>
        <v>#REF!</v>
      </c>
    </row>
    <row r="399">
      <c r="A399" s="8">
        <v>67.88</v>
      </c>
      <c r="B399" s="3" t="str">
        <f t="shared" si="1"/>
        <v>#REF!</v>
      </c>
    </row>
    <row r="400">
      <c r="A400" s="8">
        <v>65.92</v>
      </c>
      <c r="B400" s="3" t="str">
        <f t="shared" si="1"/>
        <v>#REF!</v>
      </c>
    </row>
    <row r="401">
      <c r="A401" s="8">
        <v>66.27</v>
      </c>
      <c r="B401" s="3" t="str">
        <f t="shared" si="1"/>
        <v>#REF!</v>
      </c>
    </row>
    <row r="402">
      <c r="A402" s="11">
        <v>-0.54</v>
      </c>
      <c r="B402" s="3" t="str">
        <f t="shared" si="1"/>
        <v>#REF!</v>
      </c>
    </row>
    <row r="403">
      <c r="A403" s="12">
        <v>-0.0081</v>
      </c>
      <c r="B403" s="3" t="str">
        <f t="shared" si="1"/>
        <v>#REF!</v>
      </c>
    </row>
    <row r="404">
      <c r="A404" s="17">
        <v>198219.0</v>
      </c>
      <c r="B404" s="3" t="str">
        <f t="shared" si="1"/>
        <v>#REF!</v>
      </c>
    </row>
    <row r="405">
      <c r="A405" s="17">
        <v>323985.0</v>
      </c>
      <c r="B405" s="3" t="str">
        <f t="shared" si="1"/>
        <v>#REF!</v>
      </c>
    </row>
    <row r="406">
      <c r="A406" s="7">
        <v>42143.0</v>
      </c>
      <c r="B406" s="3" t="str">
        <f t="shared" si="1"/>
        <v>#REF!</v>
      </c>
    </row>
    <row r="407">
      <c r="A407" s="8">
        <v>66.19</v>
      </c>
      <c r="B407" s="3" t="str">
        <f t="shared" si="1"/>
        <v>#REF!</v>
      </c>
    </row>
    <row r="408">
      <c r="A408" s="8">
        <v>66.39</v>
      </c>
      <c r="B408" s="3" t="str">
        <f t="shared" si="1"/>
        <v>#REF!</v>
      </c>
    </row>
    <row r="409">
      <c r="A409" s="8">
        <v>63.95</v>
      </c>
      <c r="B409" s="3" t="str">
        <f t="shared" si="1"/>
        <v>#REF!</v>
      </c>
    </row>
    <row r="410">
      <c r="A410" s="8">
        <v>64.02</v>
      </c>
      <c r="B410" s="3" t="str">
        <f t="shared" si="1"/>
        <v>#REF!</v>
      </c>
    </row>
    <row r="411">
      <c r="A411" s="11">
        <v>-2.25</v>
      </c>
      <c r="B411" s="3" t="str">
        <f t="shared" si="1"/>
        <v>#REF!</v>
      </c>
    </row>
    <row r="412">
      <c r="A412" s="12">
        <v>-0.034</v>
      </c>
      <c r="B412" s="3" t="str">
        <f t="shared" si="1"/>
        <v>#REF!</v>
      </c>
    </row>
    <row r="413">
      <c r="A413" s="17">
        <v>253354.0</v>
      </c>
      <c r="B413" s="3" t="str">
        <f t="shared" si="1"/>
        <v>#REF!</v>
      </c>
    </row>
    <row r="414">
      <c r="A414" s="17">
        <v>309751.0</v>
      </c>
      <c r="B414" s="3" t="str">
        <f t="shared" si="1"/>
        <v>#REF!</v>
      </c>
    </row>
    <row r="415">
      <c r="A415" s="7">
        <v>42144.0</v>
      </c>
      <c r="B415" s="3" t="str">
        <f t="shared" si="1"/>
        <v>#REF!</v>
      </c>
    </row>
    <row r="416">
      <c r="A416" s="8">
        <v>64.49</v>
      </c>
      <c r="B416" s="3" t="str">
        <f t="shared" si="1"/>
        <v>#REF!</v>
      </c>
    </row>
    <row r="417">
      <c r="A417" s="8">
        <v>65.18</v>
      </c>
      <c r="B417" s="3" t="str">
        <f t="shared" si="1"/>
        <v>#REF!</v>
      </c>
    </row>
    <row r="418">
      <c r="A418" s="8">
        <v>64.1</v>
      </c>
      <c r="B418" s="3" t="str">
        <f t="shared" si="1"/>
        <v>#REF!</v>
      </c>
    </row>
    <row r="419">
      <c r="A419" s="8">
        <v>65.03</v>
      </c>
      <c r="B419" s="3" t="str">
        <f t="shared" si="1"/>
        <v>#REF!</v>
      </c>
    </row>
    <row r="420">
      <c r="A420" s="9">
        <f>+1.01</f>
        <v>1.01</v>
      </c>
      <c r="B420" s="3" t="str">
        <f t="shared" si="1"/>
        <v>#REF!</v>
      </c>
    </row>
    <row r="421">
      <c r="A421" s="9">
        <f>+1.58%</f>
        <v>0.0158</v>
      </c>
      <c r="B421" s="3" t="str">
        <f t="shared" si="1"/>
        <v>#REF!</v>
      </c>
    </row>
    <row r="422">
      <c r="A422" s="16">
        <v>210395.0</v>
      </c>
      <c r="B422" s="3" t="str">
        <f t="shared" si="1"/>
        <v>#REF!</v>
      </c>
    </row>
    <row r="423">
      <c r="A423" s="16">
        <v>297462.0</v>
      </c>
      <c r="B423" s="3" t="str">
        <f t="shared" si="1"/>
        <v>#REF!</v>
      </c>
    </row>
    <row r="424">
      <c r="A424" s="7">
        <v>42145.0</v>
      </c>
      <c r="B424" s="3" t="str">
        <f t="shared" si="1"/>
        <v>#REF!</v>
      </c>
    </row>
    <row r="425">
      <c r="A425" s="8">
        <v>64.89</v>
      </c>
      <c r="B425" s="3" t="str">
        <f t="shared" si="1"/>
        <v>#REF!</v>
      </c>
    </row>
    <row r="426">
      <c r="A426" s="8">
        <v>66.88</v>
      </c>
      <c r="B426" s="3" t="str">
        <f t="shared" si="1"/>
        <v>#REF!</v>
      </c>
    </row>
    <row r="427">
      <c r="A427" s="8">
        <v>64.83</v>
      </c>
      <c r="B427" s="3" t="str">
        <f t="shared" si="1"/>
        <v>#REF!</v>
      </c>
    </row>
    <row r="428">
      <c r="A428" s="8">
        <v>66.54</v>
      </c>
      <c r="B428" s="3" t="str">
        <f t="shared" si="1"/>
        <v>#REF!</v>
      </c>
    </row>
    <row r="429">
      <c r="A429" s="9">
        <f>+1.51</f>
        <v>1.51</v>
      </c>
      <c r="B429" s="3" t="str">
        <f t="shared" si="1"/>
        <v>#REF!</v>
      </c>
    </row>
    <row r="430">
      <c r="A430" s="9">
        <f>+2.32%</f>
        <v>0.0232</v>
      </c>
      <c r="B430" s="3" t="str">
        <f t="shared" si="1"/>
        <v>#REF!</v>
      </c>
    </row>
    <row r="431">
      <c r="A431" s="16">
        <v>250909.0</v>
      </c>
      <c r="B431" s="3" t="str">
        <f t="shared" si="1"/>
        <v>#REF!</v>
      </c>
    </row>
    <row r="432">
      <c r="A432" s="16">
        <v>294612.0</v>
      </c>
      <c r="B432" s="3" t="str">
        <f t="shared" si="1"/>
        <v>#REF!</v>
      </c>
    </row>
    <row r="433">
      <c r="A433" s="7">
        <v>42146.0</v>
      </c>
      <c r="B433" s="3" t="str">
        <f t="shared" si="1"/>
        <v>#REF!</v>
      </c>
    </row>
    <row r="434">
      <c r="A434" s="8">
        <v>66.59</v>
      </c>
      <c r="B434" s="3" t="str">
        <f t="shared" si="1"/>
        <v>#REF!</v>
      </c>
    </row>
    <row r="435">
      <c r="A435" s="8">
        <v>66.64</v>
      </c>
      <c r="B435" s="3" t="str">
        <f t="shared" si="1"/>
        <v>#REF!</v>
      </c>
    </row>
    <row r="436">
      <c r="A436" s="8">
        <v>65.1</v>
      </c>
      <c r="B436" s="3" t="str">
        <f t="shared" si="1"/>
        <v>#REF!</v>
      </c>
    </row>
    <row r="437">
      <c r="A437" s="8">
        <v>65.37</v>
      </c>
      <c r="B437" s="3" t="str">
        <f t="shared" si="1"/>
        <v>#REF!</v>
      </c>
    </row>
    <row r="438">
      <c r="A438" s="11">
        <v>-1.17</v>
      </c>
      <c r="B438" s="3" t="str">
        <f t="shared" si="1"/>
        <v>#REF!</v>
      </c>
    </row>
    <row r="439">
      <c r="A439" s="12">
        <v>-0.0176</v>
      </c>
      <c r="B439" s="3" t="str">
        <f t="shared" si="1"/>
        <v>#REF!</v>
      </c>
    </row>
    <row r="440">
      <c r="A440" s="17">
        <v>184554.0</v>
      </c>
      <c r="B440" s="3" t="str">
        <f t="shared" si="1"/>
        <v>#REF!</v>
      </c>
    </row>
    <row r="441">
      <c r="A441" s="17">
        <v>279929.0</v>
      </c>
      <c r="B441" s="3" t="str">
        <f t="shared" si="1"/>
        <v>#REF!</v>
      </c>
    </row>
    <row r="442">
      <c r="A442" s="7">
        <v>42149.0</v>
      </c>
      <c r="B442" s="3" t="str">
        <f t="shared" si="1"/>
        <v>#REF!</v>
      </c>
    </row>
    <row r="443">
      <c r="A443" s="8">
        <v>65.56</v>
      </c>
      <c r="B443" s="3" t="str">
        <f t="shared" si="1"/>
        <v>#REF!</v>
      </c>
    </row>
    <row r="444">
      <c r="A444" s="8">
        <v>66.22</v>
      </c>
      <c r="B444" s="3" t="str">
        <f t="shared" si="1"/>
        <v>#REF!</v>
      </c>
    </row>
    <row r="445">
      <c r="A445" s="8">
        <v>64.72</v>
      </c>
      <c r="B445" s="3" t="str">
        <f t="shared" si="1"/>
        <v>#REF!</v>
      </c>
    </row>
    <row r="446">
      <c r="A446" s="8">
        <v>65.52</v>
      </c>
      <c r="B446" s="3" t="str">
        <f t="shared" si="1"/>
        <v>#REF!</v>
      </c>
    </row>
    <row r="447">
      <c r="A447" s="9">
        <f>+0.15</f>
        <v>0.15</v>
      </c>
      <c r="B447" s="3" t="str">
        <f t="shared" si="1"/>
        <v>#REF!</v>
      </c>
    </row>
    <row r="448">
      <c r="A448" s="9">
        <f>+0.23%</f>
        <v>0.0023</v>
      </c>
      <c r="B448" s="3" t="str">
        <f t="shared" si="1"/>
        <v>#REF!</v>
      </c>
    </row>
    <row r="449">
      <c r="A449" s="16">
        <v>41140.0</v>
      </c>
      <c r="B449" s="3" t="str">
        <f t="shared" si="1"/>
        <v>#REF!</v>
      </c>
    </row>
    <row r="450">
      <c r="A450" s="16">
        <v>278422.0</v>
      </c>
      <c r="B450" s="3" t="str">
        <f t="shared" si="1"/>
        <v>#REF!</v>
      </c>
    </row>
    <row r="451">
      <c r="A451" s="7">
        <v>42150.0</v>
      </c>
      <c r="B451" s="3" t="str">
        <f t="shared" si="1"/>
        <v>#REF!</v>
      </c>
    </row>
    <row r="452">
      <c r="A452" s="8">
        <v>65.7</v>
      </c>
      <c r="B452" s="3" t="str">
        <f t="shared" si="1"/>
        <v>#REF!</v>
      </c>
    </row>
    <row r="453">
      <c r="A453" s="8">
        <v>65.7</v>
      </c>
      <c r="B453" s="3" t="str">
        <f t="shared" si="1"/>
        <v>#REF!</v>
      </c>
    </row>
    <row r="454">
      <c r="A454" s="8">
        <v>63.29</v>
      </c>
      <c r="B454" s="3" t="str">
        <f t="shared" si="1"/>
        <v>#REF!</v>
      </c>
    </row>
    <row r="455">
      <c r="A455" s="8">
        <v>63.72</v>
      </c>
      <c r="B455" s="3" t="str">
        <f t="shared" si="1"/>
        <v>#REF!</v>
      </c>
    </row>
    <row r="456">
      <c r="A456" s="11">
        <v>-1.8</v>
      </c>
      <c r="B456" s="3" t="str">
        <f t="shared" si="1"/>
        <v>#REF!</v>
      </c>
    </row>
    <row r="457">
      <c r="A457" s="12">
        <v>-0.0275</v>
      </c>
      <c r="B457" s="3" t="str">
        <f t="shared" si="1"/>
        <v>#REF!</v>
      </c>
    </row>
    <row r="458">
      <c r="A458" s="17">
        <v>224131.0</v>
      </c>
      <c r="B458" s="3" t="str">
        <f t="shared" si="1"/>
        <v>#REF!</v>
      </c>
    </row>
    <row r="459">
      <c r="A459" s="17">
        <v>268359.0</v>
      </c>
      <c r="B459" s="3" t="str">
        <f t="shared" si="1"/>
        <v>#REF!</v>
      </c>
    </row>
    <row r="460">
      <c r="A460" s="7">
        <v>42151.0</v>
      </c>
      <c r="B460" s="3" t="str">
        <f t="shared" si="1"/>
        <v>#REF!</v>
      </c>
    </row>
    <row r="461">
      <c r="A461" s="8">
        <v>63.89</v>
      </c>
      <c r="B461" s="3" t="str">
        <f t="shared" si="1"/>
        <v>#REF!</v>
      </c>
    </row>
    <row r="462">
      <c r="A462" s="8">
        <v>64.67</v>
      </c>
      <c r="B462" s="3" t="str">
        <f t="shared" si="1"/>
        <v>#REF!</v>
      </c>
    </row>
    <row r="463">
      <c r="A463" s="8">
        <v>61.96</v>
      </c>
      <c r="B463" s="3" t="str">
        <f t="shared" si="1"/>
        <v>#REF!</v>
      </c>
    </row>
    <row r="464">
      <c r="A464" s="8">
        <v>62.06</v>
      </c>
      <c r="B464" s="3" t="str">
        <f t="shared" si="1"/>
        <v>#REF!</v>
      </c>
    </row>
    <row r="465">
      <c r="A465" s="11">
        <v>-1.66</v>
      </c>
      <c r="B465" s="3" t="str">
        <f t="shared" si="1"/>
        <v>#REF!</v>
      </c>
    </row>
    <row r="466">
      <c r="A466" s="12">
        <v>-0.0261</v>
      </c>
      <c r="B466" s="3" t="str">
        <f t="shared" si="1"/>
        <v>#REF!</v>
      </c>
    </row>
    <row r="467">
      <c r="A467" s="17">
        <v>257061.0</v>
      </c>
      <c r="B467" s="3" t="str">
        <f t="shared" si="1"/>
        <v>#REF!</v>
      </c>
    </row>
    <row r="468">
      <c r="A468" s="17">
        <v>256323.0</v>
      </c>
      <c r="B468" s="3" t="str">
        <f t="shared" si="1"/>
        <v>#REF!</v>
      </c>
    </row>
    <row r="469">
      <c r="A469" s="7">
        <v>42152.0</v>
      </c>
      <c r="B469" s="3" t="str">
        <f t="shared" si="1"/>
        <v>#REF!</v>
      </c>
    </row>
    <row r="470">
      <c r="A470" s="8">
        <v>62.2</v>
      </c>
      <c r="B470" s="3" t="str">
        <f t="shared" si="1"/>
        <v>#REF!</v>
      </c>
    </row>
    <row r="471">
      <c r="A471" s="8">
        <v>62.95</v>
      </c>
      <c r="B471" s="3" t="str">
        <f t="shared" si="1"/>
        <v>#REF!</v>
      </c>
    </row>
    <row r="472">
      <c r="A472" s="8">
        <v>61.24</v>
      </c>
      <c r="B472" s="3" t="str">
        <f t="shared" si="1"/>
        <v>#REF!</v>
      </c>
    </row>
    <row r="473">
      <c r="A473" s="8">
        <v>62.58</v>
      </c>
      <c r="B473" s="3" t="str">
        <f t="shared" si="1"/>
        <v>#REF!</v>
      </c>
    </row>
    <row r="474">
      <c r="A474" s="9">
        <f>+0.52</f>
        <v>0.52</v>
      </c>
      <c r="B474" s="3" t="str">
        <f t="shared" si="1"/>
        <v>#REF!</v>
      </c>
    </row>
    <row r="475">
      <c r="A475" s="9">
        <f>+0.84%</f>
        <v>0.0084</v>
      </c>
      <c r="B475" s="3" t="str">
        <f t="shared" si="1"/>
        <v>#REF!</v>
      </c>
    </row>
    <row r="476">
      <c r="A476" s="16">
        <v>238590.0</v>
      </c>
      <c r="B476" s="3" t="str">
        <f t="shared" si="1"/>
        <v>#REF!</v>
      </c>
    </row>
    <row r="477">
      <c r="A477" s="16">
        <v>242930.0</v>
      </c>
      <c r="B477" s="3" t="str">
        <f t="shared" si="1"/>
        <v>#REF!</v>
      </c>
    </row>
    <row r="478">
      <c r="A478" s="7">
        <v>42153.0</v>
      </c>
      <c r="B478" s="3" t="str">
        <f t="shared" si="1"/>
        <v>#REF!</v>
      </c>
    </row>
    <row r="479">
      <c r="A479" s="8">
        <v>62.89</v>
      </c>
      <c r="B479" s="3" t="str">
        <f t="shared" si="1"/>
        <v>#REF!</v>
      </c>
    </row>
    <row r="480">
      <c r="A480" s="8">
        <v>65.83</v>
      </c>
      <c r="B480" s="3" t="str">
        <f t="shared" si="1"/>
        <v>#REF!</v>
      </c>
    </row>
    <row r="481">
      <c r="A481" s="8">
        <v>62.68</v>
      </c>
      <c r="B481" s="3" t="str">
        <f t="shared" si="1"/>
        <v>#REF!</v>
      </c>
    </row>
    <row r="482">
      <c r="A482" s="8">
        <v>65.56</v>
      </c>
      <c r="B482" s="3" t="str">
        <f t="shared" si="1"/>
        <v>#REF!</v>
      </c>
    </row>
    <row r="483">
      <c r="A483" s="9">
        <f>+2.98</f>
        <v>2.98</v>
      </c>
      <c r="B483" s="3" t="str">
        <f t="shared" si="1"/>
        <v>#REF!</v>
      </c>
    </row>
    <row r="484">
      <c r="A484" s="9">
        <f>+4.76%</f>
        <v>0.0476</v>
      </c>
      <c r="B484" s="3" t="str">
        <f t="shared" si="1"/>
        <v>#REF!</v>
      </c>
    </row>
    <row r="485">
      <c r="A485" s="16">
        <v>278461.0</v>
      </c>
      <c r="B485" s="3" t="str">
        <f t="shared" si="1"/>
        <v>#REF!</v>
      </c>
    </row>
    <row r="486">
      <c r="A486" s="16">
        <v>250258.0</v>
      </c>
      <c r="B486" s="3" t="str">
        <f t="shared" si="1"/>
        <v>#REF!</v>
      </c>
    </row>
    <row r="487">
      <c r="A487" s="7">
        <v>42156.0</v>
      </c>
      <c r="B487" s="3" t="str">
        <f t="shared" si="1"/>
        <v>#REF!</v>
      </c>
    </row>
    <row r="488">
      <c r="A488" s="8">
        <v>65.59</v>
      </c>
      <c r="B488" s="3" t="str">
        <f t="shared" si="1"/>
        <v>#REF!</v>
      </c>
    </row>
    <row r="489">
      <c r="A489" s="8">
        <v>65.8</v>
      </c>
      <c r="B489" s="3" t="str">
        <f t="shared" si="1"/>
        <v>#REF!</v>
      </c>
    </row>
    <row r="490">
      <c r="A490" s="8">
        <v>64.25</v>
      </c>
      <c r="B490" s="3" t="str">
        <f t="shared" si="1"/>
        <v>#REF!</v>
      </c>
    </row>
    <row r="491">
      <c r="A491" s="8">
        <v>64.88</v>
      </c>
      <c r="B491" s="3" t="str">
        <f t="shared" si="1"/>
        <v>#REF!</v>
      </c>
    </row>
    <row r="492">
      <c r="A492" s="11">
        <v>-0.68</v>
      </c>
      <c r="B492" s="3" t="str">
        <f t="shared" si="1"/>
        <v>#REF!</v>
      </c>
    </row>
    <row r="493">
      <c r="A493" s="12">
        <v>-0.0104</v>
      </c>
      <c r="B493" s="3" t="str">
        <f t="shared" si="1"/>
        <v>#REF!</v>
      </c>
    </row>
    <row r="494">
      <c r="A494" s="17">
        <v>217982.0</v>
      </c>
      <c r="B494" s="3" t="str">
        <f t="shared" si="1"/>
        <v>#REF!</v>
      </c>
    </row>
    <row r="495">
      <c r="A495" s="17">
        <v>252139.0</v>
      </c>
      <c r="B495" s="3" t="str">
        <f t="shared" si="1"/>
        <v>#REF!</v>
      </c>
    </row>
    <row r="496">
      <c r="A496" s="7">
        <v>42157.0</v>
      </c>
      <c r="B496" s="3" t="str">
        <f t="shared" si="1"/>
        <v>#REF!</v>
      </c>
    </row>
    <row r="497">
      <c r="A497" s="8">
        <v>64.9</v>
      </c>
      <c r="B497" s="3" t="str">
        <f t="shared" si="1"/>
        <v>#REF!</v>
      </c>
    </row>
    <row r="498">
      <c r="A498" s="8">
        <v>65.88</v>
      </c>
      <c r="B498" s="3" t="str">
        <f t="shared" si="1"/>
        <v>#REF!</v>
      </c>
    </row>
    <row r="499">
      <c r="A499" s="8">
        <v>64.58</v>
      </c>
      <c r="B499" s="3" t="str">
        <f t="shared" si="1"/>
        <v>#REF!</v>
      </c>
    </row>
    <row r="500">
      <c r="A500" s="8">
        <v>65.49</v>
      </c>
      <c r="B500" s="3" t="str">
        <f t="shared" si="1"/>
        <v>#REF!</v>
      </c>
    </row>
    <row r="501">
      <c r="A501" s="9">
        <f>+0.61</f>
        <v>0.61</v>
      </c>
      <c r="B501" s="3" t="str">
        <f t="shared" si="1"/>
        <v>#REF!</v>
      </c>
    </row>
    <row r="502">
      <c r="A502" s="9">
        <f>+0.94%</f>
        <v>0.0094</v>
      </c>
      <c r="B502" s="3" t="str">
        <f t="shared" si="1"/>
        <v>#REF!</v>
      </c>
    </row>
    <row r="503">
      <c r="A503" s="16">
        <v>245909.0</v>
      </c>
      <c r="B503" s="3" t="str">
        <f t="shared" si="1"/>
        <v>#REF!</v>
      </c>
    </row>
    <row r="504">
      <c r="A504" s="16">
        <v>248032.0</v>
      </c>
      <c r="B504" s="3" t="str">
        <f t="shared" si="1"/>
        <v>#REF!</v>
      </c>
    </row>
    <row r="505">
      <c r="A505" s="7">
        <v>42158.0</v>
      </c>
      <c r="B505" s="3" t="str">
        <f t="shared" si="1"/>
        <v>#REF!</v>
      </c>
    </row>
    <row r="506">
      <c r="A506" s="8">
        <v>65.38</v>
      </c>
      <c r="B506" s="3" t="str">
        <f t="shared" si="1"/>
        <v>#REF!</v>
      </c>
    </row>
    <row r="507">
      <c r="A507" s="8">
        <v>65.4</v>
      </c>
      <c r="B507" s="3" t="str">
        <f t="shared" si="1"/>
        <v>#REF!</v>
      </c>
    </row>
    <row r="508">
      <c r="A508" s="8">
        <v>63.5</v>
      </c>
      <c r="B508" s="3" t="str">
        <f t="shared" si="1"/>
        <v>#REF!</v>
      </c>
    </row>
    <row r="509">
      <c r="A509" s="8">
        <v>63.8</v>
      </c>
      <c r="B509" s="3" t="str">
        <f t="shared" si="1"/>
        <v>#REF!</v>
      </c>
    </row>
    <row r="510">
      <c r="A510" s="11">
        <v>-1.69</v>
      </c>
      <c r="B510" s="3" t="str">
        <f t="shared" si="1"/>
        <v>#REF!</v>
      </c>
    </row>
    <row r="511">
      <c r="A511" s="12">
        <v>-0.0258</v>
      </c>
      <c r="B511" s="3" t="str">
        <f t="shared" si="1"/>
        <v>#REF!</v>
      </c>
    </row>
    <row r="512">
      <c r="A512" s="17">
        <v>262656.0</v>
      </c>
      <c r="B512" s="3" t="str">
        <f t="shared" si="1"/>
        <v>#REF!</v>
      </c>
    </row>
    <row r="513">
      <c r="A513" s="17">
        <v>221529.0</v>
      </c>
      <c r="B513" s="3" t="str">
        <f t="shared" si="1"/>
        <v>#REF!</v>
      </c>
    </row>
    <row r="514">
      <c r="A514" s="7">
        <v>42159.0</v>
      </c>
      <c r="B514" s="3" t="str">
        <f t="shared" si="1"/>
        <v>#REF!</v>
      </c>
    </row>
    <row r="515">
      <c r="A515" s="8">
        <v>63.81</v>
      </c>
      <c r="B515" s="3" t="str">
        <f t="shared" si="1"/>
        <v>#REF!</v>
      </c>
    </row>
    <row r="516">
      <c r="A516" s="8">
        <v>64.08</v>
      </c>
      <c r="B516" s="3" t="str">
        <f t="shared" si="1"/>
        <v>#REF!</v>
      </c>
    </row>
    <row r="517">
      <c r="A517" s="8">
        <v>61.78</v>
      </c>
      <c r="B517" s="3" t="str">
        <f t="shared" si="1"/>
        <v>#REF!</v>
      </c>
    </row>
    <row r="518">
      <c r="A518" s="8">
        <v>62.03</v>
      </c>
      <c r="B518" s="3" t="str">
        <f t="shared" si="1"/>
        <v>#REF!</v>
      </c>
    </row>
    <row r="519">
      <c r="A519" s="11">
        <v>-1.77</v>
      </c>
      <c r="B519" s="3" t="str">
        <f t="shared" si="1"/>
        <v>#REF!</v>
      </c>
    </row>
    <row r="520">
      <c r="A520" s="12">
        <v>-0.0277</v>
      </c>
      <c r="B520" s="3" t="str">
        <f t="shared" si="1"/>
        <v>#REF!</v>
      </c>
    </row>
    <row r="521">
      <c r="A521" s="17">
        <v>235207.0</v>
      </c>
      <c r="B521" s="3" t="str">
        <f t="shared" si="1"/>
        <v>#REF!</v>
      </c>
    </row>
    <row r="522">
      <c r="A522" s="17">
        <v>201325.0</v>
      </c>
      <c r="B522" s="3" t="str">
        <f t="shared" si="1"/>
        <v>#REF!</v>
      </c>
    </row>
    <row r="523">
      <c r="A523" s="7">
        <v>42160.0</v>
      </c>
      <c r="B523" s="3" t="str">
        <f t="shared" si="1"/>
        <v>#REF!</v>
      </c>
    </row>
    <row r="524">
      <c r="A524" s="8">
        <v>62.08</v>
      </c>
      <c r="B524" s="3" t="str">
        <f t="shared" si="1"/>
        <v>#REF!</v>
      </c>
    </row>
    <row r="525">
      <c r="A525" s="8">
        <v>63.43</v>
      </c>
      <c r="B525" s="3" t="str">
        <f t="shared" si="1"/>
        <v>#REF!</v>
      </c>
    </row>
    <row r="526">
      <c r="A526" s="8">
        <v>60.94</v>
      </c>
      <c r="B526" s="3" t="str">
        <f t="shared" si="1"/>
        <v>#REF!</v>
      </c>
    </row>
    <row r="527">
      <c r="A527" s="8">
        <v>63.31</v>
      </c>
      <c r="B527" s="3" t="str">
        <f t="shared" si="1"/>
        <v>#REF!</v>
      </c>
    </row>
    <row r="528">
      <c r="A528" s="9">
        <f>+1.28</f>
        <v>1.28</v>
      </c>
      <c r="B528" s="3" t="str">
        <f t="shared" si="1"/>
        <v>#REF!</v>
      </c>
    </row>
    <row r="529">
      <c r="A529" s="9">
        <f>+2.06%</f>
        <v>0.0206</v>
      </c>
      <c r="B529" s="3" t="str">
        <f t="shared" si="1"/>
        <v>#REF!</v>
      </c>
    </row>
    <row r="530">
      <c r="A530" s="16">
        <v>248872.0</v>
      </c>
      <c r="B530" s="3" t="str">
        <f t="shared" si="1"/>
        <v>#REF!</v>
      </c>
    </row>
    <row r="531">
      <c r="A531" s="16">
        <v>184003.0</v>
      </c>
      <c r="B531" s="3" t="str">
        <f t="shared" si="1"/>
        <v>#REF!</v>
      </c>
    </row>
    <row r="532">
      <c r="A532" s="7">
        <v>42163.0</v>
      </c>
      <c r="B532" s="3" t="str">
        <f t="shared" si="1"/>
        <v>#REF!</v>
      </c>
    </row>
    <row r="533">
      <c r="A533" s="8">
        <v>63.06</v>
      </c>
      <c r="B533" s="3" t="str">
        <f t="shared" si="1"/>
        <v>#REF!</v>
      </c>
    </row>
    <row r="534">
      <c r="A534" s="8">
        <v>63.38</v>
      </c>
      <c r="B534" s="3" t="str">
        <f t="shared" si="1"/>
        <v>#REF!</v>
      </c>
    </row>
    <row r="535">
      <c r="A535" s="8">
        <v>62.47</v>
      </c>
      <c r="B535" s="3" t="str">
        <f t="shared" si="1"/>
        <v>#REF!</v>
      </c>
    </row>
    <row r="536">
      <c r="A536" s="8">
        <v>62.69</v>
      </c>
      <c r="B536" s="3" t="str">
        <f t="shared" si="1"/>
        <v>#REF!</v>
      </c>
    </row>
    <row r="537">
      <c r="A537" s="11">
        <v>-0.62</v>
      </c>
      <c r="B537" s="3" t="str">
        <f t="shared" si="1"/>
        <v>#REF!</v>
      </c>
    </row>
    <row r="538">
      <c r="A538" s="12">
        <v>-0.0098</v>
      </c>
      <c r="B538" s="3" t="str">
        <f t="shared" si="1"/>
        <v>#REF!</v>
      </c>
    </row>
    <row r="539">
      <c r="A539" s="17">
        <v>205404.0</v>
      </c>
      <c r="B539" s="3" t="str">
        <f t="shared" si="1"/>
        <v>#REF!</v>
      </c>
    </row>
    <row r="540">
      <c r="A540" s="17">
        <v>151661.0</v>
      </c>
      <c r="B540" s="3" t="str">
        <f t="shared" si="1"/>
        <v>#REF!</v>
      </c>
    </row>
    <row r="541">
      <c r="A541" s="7">
        <v>42164.0</v>
      </c>
      <c r="B541" s="3" t="str">
        <f t="shared" si="1"/>
        <v>#REF!</v>
      </c>
    </row>
    <row r="542">
      <c r="A542" s="8">
        <v>62.81</v>
      </c>
      <c r="B542" s="3" t="str">
        <f t="shared" si="1"/>
        <v>#REF!</v>
      </c>
    </row>
    <row r="543">
      <c r="A543" s="8">
        <v>65.23</v>
      </c>
      <c r="B543" s="3" t="str">
        <f t="shared" si="1"/>
        <v>#REF!</v>
      </c>
    </row>
    <row r="544">
      <c r="A544" s="8">
        <v>62.72</v>
      </c>
      <c r="B544" s="3" t="str">
        <f t="shared" si="1"/>
        <v>#REF!</v>
      </c>
    </row>
    <row r="545">
      <c r="A545" s="8">
        <v>64.88</v>
      </c>
      <c r="B545" s="3" t="str">
        <f t="shared" si="1"/>
        <v>#REF!</v>
      </c>
    </row>
    <row r="546">
      <c r="A546" s="9">
        <f>+2.19</f>
        <v>2.19</v>
      </c>
      <c r="B546" s="3" t="str">
        <f t="shared" si="1"/>
        <v>#REF!</v>
      </c>
    </row>
    <row r="547">
      <c r="A547" s="9">
        <f>+3.49%</f>
        <v>0.0349</v>
      </c>
      <c r="B547" s="3" t="str">
        <f t="shared" si="1"/>
        <v>#REF!</v>
      </c>
    </row>
    <row r="548">
      <c r="A548" s="16">
        <v>223355.0</v>
      </c>
      <c r="B548" s="3" t="str">
        <f t="shared" si="1"/>
        <v>#REF!</v>
      </c>
    </row>
    <row r="549">
      <c r="A549" s="16">
        <v>131976.0</v>
      </c>
      <c r="B549" s="3" t="str">
        <f t="shared" si="1"/>
        <v>#REF!</v>
      </c>
    </row>
    <row r="550">
      <c r="A550" s="7">
        <v>42165.0</v>
      </c>
      <c r="B550" s="3" t="str">
        <f t="shared" si="1"/>
        <v>#REF!</v>
      </c>
    </row>
    <row r="551">
      <c r="A551" s="8">
        <v>65.04</v>
      </c>
      <c r="B551" s="3" t="str">
        <f t="shared" si="1"/>
        <v>#REF!</v>
      </c>
    </row>
    <row r="552">
      <c r="A552" s="8">
        <v>66.36</v>
      </c>
      <c r="B552" s="3" t="str">
        <f t="shared" si="1"/>
        <v>#REF!</v>
      </c>
    </row>
    <row r="553">
      <c r="A553" s="8">
        <v>64.88</v>
      </c>
      <c r="B553" s="3" t="str">
        <f t="shared" si="1"/>
        <v>#REF!</v>
      </c>
    </row>
    <row r="554">
      <c r="A554" s="8">
        <v>65.7</v>
      </c>
      <c r="B554" s="3" t="str">
        <f t="shared" si="1"/>
        <v>#REF!</v>
      </c>
    </row>
    <row r="555">
      <c r="A555" s="9">
        <f>+0.82</f>
        <v>0.82</v>
      </c>
      <c r="B555" s="3" t="str">
        <f t="shared" si="1"/>
        <v>#REF!</v>
      </c>
    </row>
    <row r="556">
      <c r="A556" s="9">
        <f>+1.26%</f>
        <v>0.0126</v>
      </c>
      <c r="B556" s="3" t="str">
        <f t="shared" si="1"/>
        <v>#REF!</v>
      </c>
    </row>
    <row r="557">
      <c r="A557" s="16">
        <v>210396.0</v>
      </c>
      <c r="B557" s="3" t="str">
        <f t="shared" si="1"/>
        <v>#REF!</v>
      </c>
    </row>
    <row r="558">
      <c r="A558" s="16">
        <v>106488.0</v>
      </c>
      <c r="B558" s="3" t="str">
        <f t="shared" si="1"/>
        <v>#REF!</v>
      </c>
    </row>
    <row r="559">
      <c r="A559" s="7">
        <v>42166.0</v>
      </c>
      <c r="B559" s="3" t="str">
        <f t="shared" si="1"/>
        <v>#REF!</v>
      </c>
    </row>
    <row r="560">
      <c r="A560" s="8">
        <v>65.57</v>
      </c>
      <c r="B560" s="3" t="str">
        <f t="shared" si="1"/>
        <v>#REF!</v>
      </c>
    </row>
    <row r="561">
      <c r="A561" s="8">
        <v>66.06</v>
      </c>
      <c r="B561" s="3" t="str">
        <f t="shared" si="1"/>
        <v>#REF!</v>
      </c>
    </row>
    <row r="562">
      <c r="A562" s="8">
        <v>64.5</v>
      </c>
      <c r="B562" s="3" t="str">
        <f t="shared" si="1"/>
        <v>#REF!</v>
      </c>
    </row>
    <row r="563">
      <c r="A563" s="8">
        <v>65.11</v>
      </c>
      <c r="B563" s="3" t="str">
        <f t="shared" si="1"/>
        <v>#REF!</v>
      </c>
    </row>
    <row r="564">
      <c r="A564" s="11">
        <v>-0.59</v>
      </c>
      <c r="B564" s="3" t="str">
        <f t="shared" si="1"/>
        <v>#REF!</v>
      </c>
    </row>
    <row r="565">
      <c r="A565" s="12">
        <v>-0.009</v>
      </c>
      <c r="B565" s="3" t="str">
        <f t="shared" si="1"/>
        <v>#REF!</v>
      </c>
    </row>
    <row r="566">
      <c r="A566" s="17">
        <v>113456.0</v>
      </c>
      <c r="B566" s="3" t="str">
        <f t="shared" si="1"/>
        <v>#REF!</v>
      </c>
    </row>
    <row r="567">
      <c r="A567" s="17">
        <v>80442.0</v>
      </c>
      <c r="B567" s="3" t="str">
        <f t="shared" si="1"/>
        <v>#REF!</v>
      </c>
    </row>
    <row r="568">
      <c r="A568" s="7">
        <v>42167.0</v>
      </c>
      <c r="B568" s="3" t="str">
        <f t="shared" si="1"/>
        <v>#REF!</v>
      </c>
    </row>
    <row r="569">
      <c r="A569" s="8">
        <v>64.87</v>
      </c>
      <c r="B569" s="3" t="str">
        <f t="shared" si="1"/>
        <v>#REF!</v>
      </c>
    </row>
    <row r="570">
      <c r="A570" s="8">
        <v>64.95</v>
      </c>
      <c r="B570" s="3" t="str">
        <f t="shared" si="1"/>
        <v>#REF!</v>
      </c>
    </row>
    <row r="571">
      <c r="A571" s="8">
        <v>63.68</v>
      </c>
      <c r="B571" s="3" t="str">
        <f t="shared" si="1"/>
        <v>#REF!</v>
      </c>
    </row>
    <row r="572">
      <c r="A572" s="8">
        <v>63.87</v>
      </c>
      <c r="B572" s="3" t="str">
        <f t="shared" si="1"/>
        <v>#REF!</v>
      </c>
    </row>
    <row r="573">
      <c r="A573" s="11">
        <v>-1.24</v>
      </c>
      <c r="B573" s="3" t="str">
        <f t="shared" si="1"/>
        <v>#REF!</v>
      </c>
    </row>
    <row r="574">
      <c r="A574" s="12">
        <v>-0.019</v>
      </c>
      <c r="B574" s="3" t="str">
        <f t="shared" si="1"/>
        <v>#REF!</v>
      </c>
    </row>
    <row r="575">
      <c r="A575" s="17">
        <v>101413.0</v>
      </c>
      <c r="B575" s="3" t="str">
        <f t="shared" si="1"/>
        <v>#REF!</v>
      </c>
    </row>
    <row r="576">
      <c r="A576" s="17">
        <v>43809.0</v>
      </c>
      <c r="B576" s="3" t="str">
        <f t="shared" si="1"/>
        <v>#REF!</v>
      </c>
    </row>
    <row r="577">
      <c r="A577" s="7">
        <v>42170.0</v>
      </c>
      <c r="B577" s="3" t="str">
        <f t="shared" si="1"/>
        <v>#REF!</v>
      </c>
    </row>
    <row r="578">
      <c r="A578" s="8">
        <v>63.62</v>
      </c>
      <c r="B578" s="3" t="str">
        <f t="shared" si="1"/>
        <v>#REF!</v>
      </c>
    </row>
    <row r="579">
      <c r="A579" s="8">
        <v>63.96</v>
      </c>
      <c r="B579" s="3" t="str">
        <f t="shared" si="1"/>
        <v>#REF!</v>
      </c>
    </row>
    <row r="580">
      <c r="A580" s="8">
        <v>62.24</v>
      </c>
      <c r="B580" s="3" t="str">
        <f t="shared" si="1"/>
        <v>#REF!</v>
      </c>
    </row>
    <row r="581">
      <c r="A581" s="8">
        <v>62.61</v>
      </c>
      <c r="B581" s="3" t="str">
        <f t="shared" si="1"/>
        <v>#REF!</v>
      </c>
    </row>
    <row r="582">
      <c r="A582" s="11">
        <v>-1.26</v>
      </c>
      <c r="B582" s="3" t="str">
        <f t="shared" si="1"/>
        <v>#REF!</v>
      </c>
    </row>
    <row r="583">
      <c r="A583" s="12">
        <v>-0.0197</v>
      </c>
      <c r="B583" s="3" t="str">
        <f t="shared" si="1"/>
        <v>#REF!</v>
      </c>
    </row>
    <row r="584">
      <c r="A584" s="17">
        <v>26681.0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42114</v>
      </c>
      <c r="C3" s="3">
        <v>65.41</v>
      </c>
      <c r="D3" s="3">
        <v>65.83</v>
      </c>
      <c r="E3" s="3">
        <v>63.55</v>
      </c>
      <c r="F3" s="3">
        <v>64.91</v>
      </c>
      <c r="G3" s="3">
        <v>-0.01</v>
      </c>
      <c r="H3" s="6">
        <v>-2.0E-4</v>
      </c>
      <c r="I3" s="15">
        <v>40412.0</v>
      </c>
      <c r="J3" s="15">
        <v>149028.0</v>
      </c>
    </row>
    <row r="4">
      <c r="A4" s="19" t="s">
        <v>4</v>
      </c>
      <c r="B4" s="5">
        <f t="shared" si="1"/>
        <v>42115</v>
      </c>
      <c r="C4" s="3">
        <v>64.86</v>
      </c>
      <c r="D4" s="3">
        <v>64.96</v>
      </c>
      <c r="E4" s="3">
        <v>63.18</v>
      </c>
      <c r="F4" s="3">
        <v>63.59</v>
      </c>
      <c r="G4" s="3">
        <v>-1.32</v>
      </c>
      <c r="H4" s="6">
        <v>-0.0203</v>
      </c>
      <c r="I4" s="15">
        <v>29581.0</v>
      </c>
      <c r="J4" s="15">
        <v>149524.0</v>
      </c>
    </row>
    <row r="5">
      <c r="A5" s="19" t="s">
        <v>5</v>
      </c>
      <c r="B5" s="5">
        <f t="shared" si="1"/>
        <v>42116</v>
      </c>
      <c r="C5" s="3">
        <v>63.55</v>
      </c>
      <c r="D5" s="3">
        <v>64.7</v>
      </c>
      <c r="E5" s="3">
        <v>62.92</v>
      </c>
      <c r="F5" s="3">
        <v>64.16</v>
      </c>
      <c r="G5" s="3">
        <v>0.57</v>
      </c>
      <c r="H5" s="3">
        <v>0.009000000000000001</v>
      </c>
      <c r="I5" s="15">
        <v>40880.0</v>
      </c>
      <c r="J5" s="15">
        <v>151167.0</v>
      </c>
    </row>
    <row r="6">
      <c r="A6" s="19" t="s">
        <v>6</v>
      </c>
      <c r="B6" s="5">
        <f t="shared" si="1"/>
        <v>42117</v>
      </c>
      <c r="C6" s="3">
        <v>64.1</v>
      </c>
      <c r="D6" s="3">
        <v>66.8</v>
      </c>
      <c r="E6" s="3">
        <v>63.62</v>
      </c>
      <c r="F6" s="3">
        <v>66.12</v>
      </c>
      <c r="G6" s="3">
        <v>1.96</v>
      </c>
      <c r="H6" s="3">
        <v>0.0305</v>
      </c>
      <c r="I6" s="15">
        <v>62066.0</v>
      </c>
      <c r="J6" s="15">
        <v>146611.0</v>
      </c>
    </row>
    <row r="7">
      <c r="A7" s="19" t="s">
        <v>7</v>
      </c>
      <c r="B7" s="5">
        <f t="shared" si="1"/>
        <v>42118</v>
      </c>
      <c r="C7" s="3">
        <v>66.0</v>
      </c>
      <c r="D7" s="3">
        <v>66.98</v>
      </c>
      <c r="E7" s="3">
        <v>65.76</v>
      </c>
      <c r="F7" s="3">
        <v>66.59</v>
      </c>
      <c r="G7" s="3">
        <v>0.47</v>
      </c>
      <c r="H7" s="3">
        <v>0.0070999999999999995</v>
      </c>
      <c r="I7" s="15">
        <v>49212.0</v>
      </c>
      <c r="J7" s="15">
        <v>141325.0</v>
      </c>
    </row>
    <row r="8">
      <c r="A8" s="19" t="s">
        <v>8</v>
      </c>
      <c r="B8" s="5">
        <f t="shared" si="1"/>
        <v>42121</v>
      </c>
      <c r="C8" s="3">
        <v>66.77</v>
      </c>
      <c r="D8" s="3">
        <v>66.88</v>
      </c>
      <c r="E8" s="3">
        <v>65.86</v>
      </c>
      <c r="F8" s="3">
        <v>66.25</v>
      </c>
      <c r="G8" s="3">
        <v>-0.34</v>
      </c>
      <c r="H8" s="6">
        <v>-0.0051</v>
      </c>
      <c r="I8" s="15">
        <v>38134.0</v>
      </c>
      <c r="J8" s="15">
        <v>137221.0</v>
      </c>
    </row>
    <row r="9">
      <c r="A9" s="19" t="s">
        <v>9</v>
      </c>
      <c r="B9" s="5">
        <f t="shared" si="1"/>
        <v>42122</v>
      </c>
      <c r="C9" s="3">
        <v>66.03</v>
      </c>
      <c r="D9" s="3">
        <v>66.8</v>
      </c>
      <c r="E9" s="3">
        <v>65.38</v>
      </c>
      <c r="F9" s="3">
        <v>65.99</v>
      </c>
      <c r="G9" s="3">
        <v>-0.26</v>
      </c>
      <c r="H9" s="6">
        <v>-0.0039</v>
      </c>
      <c r="I9" s="15">
        <v>43852.0</v>
      </c>
      <c r="J9" s="15">
        <v>135714.0</v>
      </c>
    </row>
    <row r="10">
      <c r="A10" s="20">
        <v>42114.0</v>
      </c>
      <c r="B10" s="5">
        <f t="shared" si="1"/>
        <v>42123</v>
      </c>
      <c r="C10" s="3">
        <v>65.82</v>
      </c>
      <c r="D10" s="3">
        <v>67.94</v>
      </c>
      <c r="E10" s="3">
        <v>65.52</v>
      </c>
      <c r="F10" s="3">
        <v>67.16</v>
      </c>
      <c r="G10" s="3">
        <v>1.17</v>
      </c>
      <c r="H10" s="3">
        <v>0.0177</v>
      </c>
      <c r="I10" s="15">
        <v>44635.0</v>
      </c>
      <c r="J10" s="15">
        <v>134495.0</v>
      </c>
    </row>
    <row r="11">
      <c r="A11" s="19">
        <v>65.41</v>
      </c>
      <c r="B11" s="5">
        <f t="shared" si="1"/>
        <v>42124</v>
      </c>
      <c r="C11" s="3">
        <v>66.81</v>
      </c>
      <c r="D11" s="3">
        <v>68.1</v>
      </c>
      <c r="E11" s="3">
        <v>66.7</v>
      </c>
      <c r="F11" s="3">
        <v>67.99</v>
      </c>
      <c r="G11" s="3">
        <v>0.83</v>
      </c>
      <c r="H11" s="3">
        <v>0.0124</v>
      </c>
      <c r="I11" s="15">
        <v>54205.0</v>
      </c>
      <c r="J11" s="15">
        <v>141726.0</v>
      </c>
    </row>
    <row r="12">
      <c r="A12" s="19">
        <v>65.83</v>
      </c>
      <c r="B12" s="5">
        <f t="shared" si="1"/>
        <v>42125</v>
      </c>
      <c r="C12" s="3">
        <v>67.89</v>
      </c>
      <c r="D12" s="3">
        <v>68.11</v>
      </c>
      <c r="E12" s="3">
        <v>66.87</v>
      </c>
      <c r="F12" s="3">
        <v>67.79</v>
      </c>
      <c r="G12" s="3">
        <v>-0.2</v>
      </c>
      <c r="H12" s="6">
        <v>-0.0029</v>
      </c>
      <c r="I12" s="15">
        <v>44384.0</v>
      </c>
      <c r="J12" s="15">
        <v>140684.0</v>
      </c>
    </row>
    <row r="13">
      <c r="A13" s="19">
        <v>63.55</v>
      </c>
      <c r="B13" s="5">
        <f t="shared" si="1"/>
        <v>42128</v>
      </c>
      <c r="C13" s="3">
        <v>67.87</v>
      </c>
      <c r="D13" s="3">
        <v>68.4</v>
      </c>
      <c r="E13" s="3">
        <v>67.34</v>
      </c>
      <c r="F13" s="3">
        <v>67.84</v>
      </c>
      <c r="G13" s="3">
        <v>0.05</v>
      </c>
      <c r="H13" s="3">
        <v>7.000000000000001E-4</v>
      </c>
      <c r="I13" s="15">
        <v>23309.0</v>
      </c>
      <c r="J13" s="15">
        <v>144991.0</v>
      </c>
    </row>
    <row r="14">
      <c r="A14" s="19">
        <v>64.91</v>
      </c>
      <c r="B14" s="5">
        <f t="shared" si="1"/>
        <v>42129</v>
      </c>
      <c r="C14" s="3">
        <v>67.72</v>
      </c>
      <c r="D14" s="3">
        <v>69.7</v>
      </c>
      <c r="E14" s="3">
        <v>67.55</v>
      </c>
      <c r="F14" s="3">
        <v>68.86</v>
      </c>
      <c r="G14" s="3">
        <v>1.02</v>
      </c>
      <c r="H14" s="3">
        <v>0.015</v>
      </c>
      <c r="I14" s="15">
        <v>49069.0</v>
      </c>
      <c r="J14" s="15">
        <v>147213.0</v>
      </c>
    </row>
    <row r="15">
      <c r="A15" s="21">
        <v>-0.01</v>
      </c>
      <c r="B15" s="5">
        <f t="shared" si="1"/>
        <v>42130</v>
      </c>
      <c r="C15" s="3">
        <v>69.09</v>
      </c>
      <c r="D15" s="3">
        <v>70.92</v>
      </c>
      <c r="E15" s="3">
        <v>68.59</v>
      </c>
      <c r="F15" s="3">
        <v>69.02</v>
      </c>
      <c r="G15" s="3">
        <v>0.16</v>
      </c>
      <c r="H15" s="3">
        <v>0.0023</v>
      </c>
      <c r="I15" s="15">
        <v>59342.0</v>
      </c>
      <c r="J15" s="15">
        <v>157346.0</v>
      </c>
    </row>
    <row r="16">
      <c r="A16" s="22">
        <v>-2.0E-4</v>
      </c>
      <c r="B16" s="5">
        <f t="shared" si="1"/>
        <v>42131</v>
      </c>
      <c r="C16" s="3">
        <v>68.6</v>
      </c>
      <c r="D16" s="3">
        <v>69.7</v>
      </c>
      <c r="E16" s="3">
        <v>66.42</v>
      </c>
      <c r="F16" s="3">
        <v>66.76</v>
      </c>
      <c r="G16" s="3">
        <v>-2.26</v>
      </c>
      <c r="H16" s="6">
        <v>-0.0327</v>
      </c>
      <c r="I16" s="15">
        <v>91183.0</v>
      </c>
      <c r="J16" s="15">
        <v>171215.0</v>
      </c>
    </row>
    <row r="17">
      <c r="A17" s="24">
        <v>40412.0</v>
      </c>
      <c r="B17" s="5">
        <f t="shared" si="1"/>
        <v>42132</v>
      </c>
      <c r="C17" s="3">
        <v>66.89</v>
      </c>
      <c r="D17" s="3">
        <v>67.43</v>
      </c>
      <c r="E17" s="3">
        <v>65.56</v>
      </c>
      <c r="F17" s="3">
        <v>66.72</v>
      </c>
      <c r="G17" s="3">
        <v>-0.04</v>
      </c>
      <c r="H17" s="6">
        <v>-6.0E-4</v>
      </c>
      <c r="I17" s="15">
        <v>79126.0</v>
      </c>
      <c r="J17" s="15">
        <v>172151.0</v>
      </c>
    </row>
    <row r="18">
      <c r="A18" s="24">
        <v>149028.0</v>
      </c>
      <c r="B18" s="5">
        <f t="shared" si="1"/>
        <v>42135</v>
      </c>
      <c r="C18" s="3">
        <v>66.71</v>
      </c>
      <c r="D18" s="3">
        <v>67.08</v>
      </c>
      <c r="E18" s="3">
        <v>65.56</v>
      </c>
      <c r="F18" s="3">
        <v>66.19</v>
      </c>
      <c r="G18" s="3">
        <v>-0.53</v>
      </c>
      <c r="H18" s="6">
        <v>-0.0079</v>
      </c>
      <c r="I18" s="15">
        <v>63139.0</v>
      </c>
      <c r="J18" s="15">
        <v>180103.0</v>
      </c>
    </row>
    <row r="19">
      <c r="A19" s="23">
        <v>42115.0</v>
      </c>
      <c r="B19" s="5">
        <f t="shared" si="1"/>
        <v>42136</v>
      </c>
      <c r="C19" s="3">
        <v>66.08</v>
      </c>
      <c r="D19" s="3">
        <v>68.4</v>
      </c>
      <c r="E19" s="3">
        <v>65.98</v>
      </c>
      <c r="F19" s="3">
        <v>67.85</v>
      </c>
      <c r="G19" s="3">
        <v>1.66</v>
      </c>
      <c r="H19" s="3">
        <v>0.025099999999999997</v>
      </c>
      <c r="I19" s="15">
        <v>100674.0</v>
      </c>
      <c r="J19" s="15">
        <v>187955.0</v>
      </c>
    </row>
    <row r="20">
      <c r="A20" s="21">
        <v>64.86</v>
      </c>
      <c r="B20" s="5">
        <f t="shared" si="1"/>
        <v>42137</v>
      </c>
      <c r="C20" s="3">
        <v>68.5</v>
      </c>
      <c r="D20" s="3">
        <v>68.93</v>
      </c>
      <c r="E20" s="3">
        <v>67.36</v>
      </c>
      <c r="F20" s="3">
        <v>67.76</v>
      </c>
      <c r="G20" s="3">
        <v>-0.09</v>
      </c>
      <c r="H20" s="6">
        <v>-0.0013</v>
      </c>
      <c r="I20" s="15">
        <v>113723.0</v>
      </c>
      <c r="J20" s="15">
        <v>202300.0</v>
      </c>
    </row>
    <row r="21">
      <c r="A21" s="21">
        <v>64.96</v>
      </c>
      <c r="B21" s="5">
        <f t="shared" si="1"/>
        <v>42138</v>
      </c>
      <c r="C21" s="3">
        <v>67.49</v>
      </c>
      <c r="D21" s="3">
        <v>68.3</v>
      </c>
      <c r="E21" s="3">
        <v>66.8</v>
      </c>
      <c r="F21" s="3">
        <v>67.25</v>
      </c>
      <c r="G21" s="3">
        <v>-0.51</v>
      </c>
      <c r="H21" s="6">
        <v>-0.0075</v>
      </c>
      <c r="I21" s="15">
        <v>68244.0</v>
      </c>
      <c r="J21" s="15">
        <v>201230.0</v>
      </c>
    </row>
    <row r="22">
      <c r="A22" s="21">
        <v>63.18</v>
      </c>
      <c r="B22" s="5">
        <f t="shared" si="1"/>
        <v>42139</v>
      </c>
      <c r="C22" s="3">
        <v>67.4</v>
      </c>
      <c r="D22" s="3">
        <v>67.47</v>
      </c>
      <c r="E22" s="3">
        <v>65.88</v>
      </c>
      <c r="F22" s="3">
        <v>67.29</v>
      </c>
      <c r="G22" s="3">
        <v>0.04</v>
      </c>
      <c r="H22" s="3">
        <v>6.0E-4</v>
      </c>
      <c r="I22" s="15">
        <v>73688.0</v>
      </c>
      <c r="J22" s="15">
        <v>207909.0</v>
      </c>
    </row>
    <row r="23">
      <c r="A23" s="21">
        <v>63.59</v>
      </c>
      <c r="B23" s="5">
        <f t="shared" si="1"/>
        <v>42142</v>
      </c>
      <c r="C23" s="3">
        <v>67.46</v>
      </c>
      <c r="D23" s="3">
        <v>68.33</v>
      </c>
      <c r="E23" s="3">
        <v>66.41</v>
      </c>
      <c r="F23" s="3">
        <v>66.75</v>
      </c>
      <c r="G23" s="3">
        <v>-0.54</v>
      </c>
      <c r="H23" s="6">
        <v>-0.008</v>
      </c>
      <c r="I23" s="15">
        <v>86935.0</v>
      </c>
      <c r="J23" s="15">
        <v>207929.0</v>
      </c>
    </row>
    <row r="24">
      <c r="A24" s="21">
        <v>-1.32</v>
      </c>
      <c r="B24" s="5">
        <f t="shared" si="1"/>
        <v>42143</v>
      </c>
      <c r="C24" s="3">
        <v>66.7</v>
      </c>
      <c r="D24" s="3">
        <v>66.86</v>
      </c>
      <c r="E24" s="3">
        <v>64.49</v>
      </c>
      <c r="F24" s="3">
        <v>64.55</v>
      </c>
      <c r="G24" s="3">
        <v>-2.2</v>
      </c>
      <c r="H24" s="6">
        <v>-0.033</v>
      </c>
      <c r="I24" s="15">
        <v>104255.0</v>
      </c>
      <c r="J24" s="15">
        <v>212335.0</v>
      </c>
    </row>
    <row r="25">
      <c r="A25" s="22">
        <v>-0.0203</v>
      </c>
      <c r="B25" s="5">
        <f t="shared" si="1"/>
        <v>42144</v>
      </c>
      <c r="C25" s="3">
        <v>65.0</v>
      </c>
      <c r="D25" s="3">
        <v>65.64</v>
      </c>
      <c r="E25" s="3">
        <v>64.62</v>
      </c>
      <c r="F25" s="3">
        <v>65.52</v>
      </c>
      <c r="G25" s="3">
        <v>0.97</v>
      </c>
      <c r="H25" s="3">
        <v>0.015</v>
      </c>
      <c r="I25" s="15">
        <v>77577.0</v>
      </c>
      <c r="J25" s="15">
        <v>222273.0</v>
      </c>
    </row>
    <row r="26">
      <c r="A26" s="24">
        <v>29581.0</v>
      </c>
      <c r="B26" s="5">
        <f t="shared" si="1"/>
        <v>42145</v>
      </c>
      <c r="C26" s="3">
        <v>65.36</v>
      </c>
      <c r="D26" s="3">
        <v>67.36</v>
      </c>
      <c r="E26" s="3">
        <v>65.36</v>
      </c>
      <c r="F26" s="3">
        <v>67.06</v>
      </c>
      <c r="G26" s="3">
        <v>1.54</v>
      </c>
      <c r="H26" s="3">
        <v>0.0235</v>
      </c>
      <c r="I26" s="15">
        <v>127899.0</v>
      </c>
      <c r="J26" s="15">
        <v>226160.0</v>
      </c>
    </row>
    <row r="27">
      <c r="A27" s="24">
        <v>149524.0</v>
      </c>
      <c r="B27" s="5">
        <f t="shared" si="1"/>
        <v>42146</v>
      </c>
      <c r="C27" s="3">
        <v>67.05</v>
      </c>
      <c r="D27" s="3">
        <v>67.1</v>
      </c>
      <c r="E27" s="3">
        <v>65.67</v>
      </c>
      <c r="F27" s="3">
        <v>65.93</v>
      </c>
      <c r="G27" s="3">
        <v>-1.13</v>
      </c>
      <c r="H27" s="6">
        <v>-0.0169</v>
      </c>
      <c r="I27" s="15">
        <v>89001.0</v>
      </c>
      <c r="J27" s="15">
        <v>228420.0</v>
      </c>
    </row>
    <row r="28">
      <c r="A28" s="23">
        <v>42116.0</v>
      </c>
      <c r="B28" s="5">
        <f t="shared" si="1"/>
        <v>42149</v>
      </c>
      <c r="C28" s="3">
        <v>66.14</v>
      </c>
      <c r="D28" s="3">
        <v>66.78</v>
      </c>
      <c r="E28" s="3">
        <v>65.28</v>
      </c>
      <c r="F28" s="3">
        <v>66.07</v>
      </c>
      <c r="G28" s="3">
        <v>0.14</v>
      </c>
      <c r="H28" s="3">
        <v>0.0021</v>
      </c>
      <c r="I28" s="15">
        <v>9446.0</v>
      </c>
      <c r="J28" s="15">
        <v>228600.0</v>
      </c>
    </row>
    <row r="29">
      <c r="A29" s="21">
        <v>63.55</v>
      </c>
      <c r="B29" s="5">
        <f t="shared" si="1"/>
        <v>42150</v>
      </c>
      <c r="C29" s="3">
        <v>66.24</v>
      </c>
      <c r="D29" s="3">
        <v>66.24</v>
      </c>
      <c r="E29" s="3">
        <v>63.9</v>
      </c>
      <c r="F29" s="3">
        <v>64.31</v>
      </c>
      <c r="G29" s="3">
        <v>-1.76</v>
      </c>
      <c r="H29" s="6">
        <v>-0.0266</v>
      </c>
      <c r="I29" s="15">
        <v>96523.0</v>
      </c>
      <c r="J29" s="15">
        <v>231967.0</v>
      </c>
    </row>
    <row r="30">
      <c r="A30" s="21">
        <v>64.7</v>
      </c>
      <c r="B30" s="5">
        <f t="shared" si="1"/>
        <v>42151</v>
      </c>
      <c r="C30" s="3">
        <v>64.5</v>
      </c>
      <c r="D30" s="3">
        <v>65.23</v>
      </c>
      <c r="E30" s="3">
        <v>62.57</v>
      </c>
      <c r="F30" s="3">
        <v>62.66</v>
      </c>
      <c r="G30" s="3">
        <v>-1.65</v>
      </c>
      <c r="H30" s="6">
        <v>-0.0257</v>
      </c>
      <c r="I30" s="15">
        <v>114968.0</v>
      </c>
      <c r="J30" s="15">
        <v>246472.0</v>
      </c>
    </row>
    <row r="31">
      <c r="A31" s="21">
        <v>62.92</v>
      </c>
      <c r="B31" s="5">
        <f t="shared" si="1"/>
        <v>42152</v>
      </c>
      <c r="C31" s="3">
        <v>62.9</v>
      </c>
      <c r="D31" s="3">
        <v>63.52</v>
      </c>
      <c r="E31" s="3">
        <v>61.86</v>
      </c>
      <c r="F31" s="3">
        <v>63.16</v>
      </c>
      <c r="G31" s="3">
        <v>0.5</v>
      </c>
      <c r="H31" s="3">
        <v>0.008</v>
      </c>
      <c r="I31" s="15">
        <v>106483.0</v>
      </c>
      <c r="J31" s="15">
        <v>247323.0</v>
      </c>
    </row>
    <row r="32">
      <c r="A32" s="21">
        <v>64.16</v>
      </c>
      <c r="B32" s="5">
        <f t="shared" si="1"/>
        <v>42153</v>
      </c>
      <c r="C32" s="3">
        <v>63.58</v>
      </c>
      <c r="D32" s="3">
        <v>66.4</v>
      </c>
      <c r="E32" s="3">
        <v>63.25</v>
      </c>
      <c r="F32" s="3">
        <v>66.14</v>
      </c>
      <c r="G32" s="3">
        <v>2.98</v>
      </c>
      <c r="H32" s="3">
        <v>0.0472</v>
      </c>
      <c r="I32" s="15">
        <v>140491.0</v>
      </c>
      <c r="J32" s="15">
        <v>256268.0</v>
      </c>
    </row>
    <row r="33">
      <c r="A33" s="25">
        <f>+0.57</f>
        <v>0.57</v>
      </c>
      <c r="B33" s="5">
        <f t="shared" si="1"/>
        <v>42156</v>
      </c>
      <c r="C33" s="3">
        <v>66.6</v>
      </c>
      <c r="D33" s="3">
        <v>66.6</v>
      </c>
      <c r="E33" s="3">
        <v>64.86</v>
      </c>
      <c r="F33" s="3">
        <v>65.51</v>
      </c>
      <c r="G33" s="3">
        <v>-0.63</v>
      </c>
      <c r="H33" s="6">
        <v>-0.0095</v>
      </c>
      <c r="I33" s="15">
        <v>133238.0</v>
      </c>
      <c r="J33" s="15">
        <v>264965.0</v>
      </c>
    </row>
    <row r="34">
      <c r="A34" s="25">
        <f>+0.9%</f>
        <v>0.009</v>
      </c>
      <c r="B34" s="5">
        <f t="shared" si="1"/>
        <v>42157</v>
      </c>
      <c r="C34" s="3">
        <v>65.35</v>
      </c>
      <c r="D34" s="3">
        <v>66.5</v>
      </c>
      <c r="E34" s="3">
        <v>65.27</v>
      </c>
      <c r="F34" s="3">
        <v>66.2</v>
      </c>
      <c r="G34" s="3">
        <v>0.69</v>
      </c>
      <c r="H34" s="3">
        <v>0.0105</v>
      </c>
      <c r="I34" s="15">
        <v>169533.0</v>
      </c>
      <c r="J34" s="15">
        <v>299408.0</v>
      </c>
    </row>
    <row r="35">
      <c r="A35" s="26">
        <v>40880.0</v>
      </c>
      <c r="B35" s="5">
        <f t="shared" si="1"/>
        <v>42158</v>
      </c>
      <c r="C35" s="3">
        <v>66.11</v>
      </c>
      <c r="D35" s="3">
        <v>66.12</v>
      </c>
      <c r="E35" s="3">
        <v>64.26</v>
      </c>
      <c r="F35" s="3">
        <v>64.54</v>
      </c>
      <c r="G35" s="3">
        <v>-1.66</v>
      </c>
      <c r="H35" s="6">
        <v>-0.0251</v>
      </c>
      <c r="I35" s="15">
        <v>193201.0</v>
      </c>
      <c r="J35" s="15">
        <v>313821.0</v>
      </c>
    </row>
    <row r="36">
      <c r="A36" s="26">
        <v>151167.0</v>
      </c>
      <c r="B36" s="5">
        <f t="shared" si="1"/>
        <v>42159</v>
      </c>
      <c r="C36" s="3">
        <v>64.56</v>
      </c>
      <c r="D36" s="3">
        <v>64.74</v>
      </c>
      <c r="E36" s="3">
        <v>62.48</v>
      </c>
      <c r="F36" s="3">
        <v>62.69</v>
      </c>
      <c r="G36" s="3">
        <v>-1.85</v>
      </c>
      <c r="H36" s="6">
        <v>-0.0287</v>
      </c>
      <c r="I36" s="15">
        <v>175573.0</v>
      </c>
      <c r="J36" s="15">
        <v>317082.0</v>
      </c>
    </row>
    <row r="37">
      <c r="A37" s="27">
        <v>42117.0</v>
      </c>
      <c r="B37" s="5">
        <f t="shared" si="1"/>
        <v>42160</v>
      </c>
      <c r="C37" s="3">
        <v>62.6</v>
      </c>
      <c r="D37" s="3">
        <v>64.12</v>
      </c>
      <c r="E37" s="3">
        <v>61.67</v>
      </c>
      <c r="F37" s="3">
        <v>64.0</v>
      </c>
      <c r="G37" s="3">
        <v>1.31</v>
      </c>
      <c r="H37" s="3">
        <v>0.0209</v>
      </c>
      <c r="I37" s="15">
        <v>161461.0</v>
      </c>
      <c r="J37" s="15">
        <v>317049.0</v>
      </c>
    </row>
    <row r="38">
      <c r="A38" s="28">
        <v>64.1</v>
      </c>
      <c r="B38" s="5">
        <f t="shared" si="1"/>
        <v>42163</v>
      </c>
      <c r="C38" s="3">
        <v>63.56</v>
      </c>
      <c r="D38" s="3">
        <v>64.04</v>
      </c>
      <c r="E38" s="3">
        <v>63.04</v>
      </c>
      <c r="F38" s="3">
        <v>63.23</v>
      </c>
      <c r="G38" s="3">
        <v>-0.77</v>
      </c>
      <c r="H38" s="6">
        <v>-0.012</v>
      </c>
      <c r="I38" s="15">
        <v>208398.0</v>
      </c>
      <c r="J38" s="15">
        <v>323105.0</v>
      </c>
    </row>
    <row r="39">
      <c r="A39" s="28">
        <v>66.8</v>
      </c>
      <c r="B39" s="5">
        <f t="shared" si="1"/>
        <v>42164</v>
      </c>
      <c r="C39" s="3">
        <v>63.22</v>
      </c>
      <c r="D39" s="3">
        <v>65.79</v>
      </c>
      <c r="E39" s="3">
        <v>63.22</v>
      </c>
      <c r="F39" s="3">
        <v>65.46</v>
      </c>
      <c r="G39" s="3">
        <v>2.23</v>
      </c>
      <c r="H39" s="3">
        <v>0.0353</v>
      </c>
      <c r="I39" s="15">
        <v>237039.0</v>
      </c>
      <c r="J39" s="15">
        <v>318714.0</v>
      </c>
    </row>
    <row r="40">
      <c r="A40" s="28">
        <v>63.62</v>
      </c>
      <c r="B40" s="5">
        <f t="shared" si="1"/>
        <v>42165</v>
      </c>
      <c r="C40" s="3">
        <v>65.8</v>
      </c>
      <c r="D40" s="3">
        <v>66.94</v>
      </c>
      <c r="E40" s="3">
        <v>65.44</v>
      </c>
      <c r="F40" s="3">
        <v>66.37</v>
      </c>
      <c r="G40" s="3">
        <v>0.91</v>
      </c>
      <c r="H40" s="3">
        <v>0.0139</v>
      </c>
      <c r="I40" s="15">
        <v>235649.0</v>
      </c>
      <c r="J40" s="15">
        <v>309791.0</v>
      </c>
    </row>
    <row r="41">
      <c r="A41" s="28">
        <v>66.12</v>
      </c>
      <c r="B41" s="5">
        <f t="shared" si="1"/>
        <v>42166</v>
      </c>
      <c r="C41" s="3">
        <v>66.11</v>
      </c>
      <c r="D41" s="3">
        <v>66.71</v>
      </c>
      <c r="E41" s="3">
        <v>65.2</v>
      </c>
      <c r="F41" s="3">
        <v>65.79</v>
      </c>
      <c r="G41" s="3">
        <v>-0.58</v>
      </c>
      <c r="H41" s="6">
        <v>-0.0087</v>
      </c>
      <c r="I41" s="15">
        <v>193362.0</v>
      </c>
      <c r="J41" s="15">
        <v>306199.0</v>
      </c>
    </row>
    <row r="42">
      <c r="A42" s="25">
        <f>+1.96</f>
        <v>1.96</v>
      </c>
      <c r="B42" s="5">
        <f t="shared" si="1"/>
        <v>42167</v>
      </c>
      <c r="C42" s="3">
        <v>65.5</v>
      </c>
      <c r="D42" s="3">
        <v>65.63</v>
      </c>
      <c r="E42" s="3">
        <v>64.52</v>
      </c>
      <c r="F42" s="3">
        <v>64.64</v>
      </c>
      <c r="G42" s="3">
        <v>-1.15</v>
      </c>
      <c r="H42" s="6">
        <v>-0.0175</v>
      </c>
      <c r="I42" s="15">
        <v>225877.0</v>
      </c>
      <c r="J42" s="15">
        <v>310580.0</v>
      </c>
    </row>
    <row r="43">
      <c r="A43" s="25">
        <f>+3.05%</f>
        <v>0.0305</v>
      </c>
      <c r="B43" s="5">
        <f t="shared" si="1"/>
        <v>42170</v>
      </c>
      <c r="C43" s="3">
        <v>64.37</v>
      </c>
      <c r="D43" s="3">
        <v>64.76</v>
      </c>
      <c r="E43" s="3">
        <v>63.37</v>
      </c>
      <c r="F43" s="3">
        <v>63.95</v>
      </c>
      <c r="G43" s="3">
        <v>-0.69</v>
      </c>
      <c r="H43" s="6">
        <v>-0.0107</v>
      </c>
      <c r="I43" s="15">
        <v>307454.0</v>
      </c>
      <c r="J43" s="15">
        <v>306843.0</v>
      </c>
    </row>
    <row r="44">
      <c r="A44" s="26">
        <v>62066.0</v>
      </c>
      <c r="B44" s="5">
        <f t="shared" si="1"/>
        <v>42171</v>
      </c>
      <c r="C44" s="3">
        <v>63.8</v>
      </c>
      <c r="D44" s="3">
        <v>64.41</v>
      </c>
      <c r="E44" s="3">
        <v>63.42</v>
      </c>
      <c r="F44" s="3">
        <v>63.7</v>
      </c>
      <c r="G44" s="3">
        <v>-0.25</v>
      </c>
      <c r="H44" s="6">
        <v>-0.0039</v>
      </c>
      <c r="I44" s="15">
        <v>279742.0</v>
      </c>
      <c r="J44" s="15">
        <v>297497.0</v>
      </c>
    </row>
    <row r="45">
      <c r="A45" s="26">
        <v>146611.0</v>
      </c>
      <c r="B45" s="5">
        <f t="shared" si="1"/>
        <v>42172</v>
      </c>
      <c r="C45" s="3">
        <v>63.6</v>
      </c>
      <c r="D45" s="3">
        <v>65.47</v>
      </c>
      <c r="E45" s="3">
        <v>62.6</v>
      </c>
      <c r="F45" s="3">
        <v>63.87</v>
      </c>
      <c r="G45" s="3">
        <v>0.17</v>
      </c>
      <c r="H45" s="3">
        <v>0.0027</v>
      </c>
      <c r="I45" s="15">
        <v>331877.0</v>
      </c>
      <c r="J45" s="15">
        <v>283420.0</v>
      </c>
    </row>
    <row r="46">
      <c r="A46" s="27">
        <v>42118.0</v>
      </c>
      <c r="B46" s="5">
        <f t="shared" si="1"/>
        <v>42173</v>
      </c>
      <c r="C46" s="3">
        <v>63.74</v>
      </c>
      <c r="D46" s="3">
        <v>64.96</v>
      </c>
      <c r="E46" s="3">
        <v>63.44</v>
      </c>
      <c r="F46" s="3">
        <v>64.26</v>
      </c>
      <c r="G46" s="3">
        <v>0.39</v>
      </c>
      <c r="H46" s="3">
        <v>0.0060999999999999995</v>
      </c>
      <c r="I46" s="15">
        <v>217210.0</v>
      </c>
      <c r="J46" s="15">
        <v>280985.0</v>
      </c>
    </row>
    <row r="47">
      <c r="A47" s="28">
        <v>66.0</v>
      </c>
      <c r="B47" s="5">
        <f t="shared" si="1"/>
        <v>42174</v>
      </c>
      <c r="C47" s="3">
        <v>64.2</v>
      </c>
      <c r="D47" s="3">
        <v>64.56</v>
      </c>
      <c r="E47" s="3">
        <v>62.34</v>
      </c>
      <c r="F47" s="3">
        <v>63.02</v>
      </c>
      <c r="G47" s="3">
        <v>-1.24</v>
      </c>
      <c r="H47" s="6">
        <v>-0.0193</v>
      </c>
      <c r="I47" s="15">
        <v>216169.0</v>
      </c>
      <c r="J47" s="15">
        <v>284028.0</v>
      </c>
    </row>
    <row r="48">
      <c r="A48" s="28">
        <v>66.98</v>
      </c>
      <c r="B48" s="5">
        <f t="shared" si="1"/>
        <v>42177</v>
      </c>
      <c r="C48" s="3">
        <v>62.57</v>
      </c>
      <c r="D48" s="3">
        <v>63.74</v>
      </c>
      <c r="E48" s="3">
        <v>62.1</v>
      </c>
      <c r="F48" s="3">
        <v>63.34</v>
      </c>
      <c r="G48" s="3">
        <v>0.32</v>
      </c>
      <c r="H48" s="3">
        <v>0.0051</v>
      </c>
      <c r="I48" s="15">
        <v>216386.0</v>
      </c>
      <c r="J48" s="15">
        <v>277252.0</v>
      </c>
    </row>
    <row r="49">
      <c r="A49" s="28">
        <v>65.76</v>
      </c>
      <c r="B49" s="5">
        <f t="shared" si="1"/>
        <v>42178</v>
      </c>
      <c r="C49" s="3">
        <v>63.21</v>
      </c>
      <c r="D49" s="3">
        <v>64.89</v>
      </c>
      <c r="E49" s="3">
        <v>62.76</v>
      </c>
      <c r="F49" s="3">
        <v>64.45</v>
      </c>
      <c r="G49" s="3">
        <v>1.11</v>
      </c>
      <c r="H49" s="3">
        <v>0.0175</v>
      </c>
      <c r="I49" s="15">
        <v>266021.0</v>
      </c>
      <c r="J49" s="15">
        <v>280323.0</v>
      </c>
    </row>
    <row r="50">
      <c r="A50" s="28">
        <v>66.59</v>
      </c>
      <c r="B50" s="5">
        <f t="shared" si="1"/>
        <v>42179</v>
      </c>
      <c r="C50" s="3">
        <v>64.66</v>
      </c>
      <c r="D50" s="3">
        <v>65.05</v>
      </c>
      <c r="E50" s="3">
        <v>63.01</v>
      </c>
      <c r="F50" s="3">
        <v>63.49</v>
      </c>
      <c r="G50" s="3">
        <v>-0.96</v>
      </c>
      <c r="H50" s="6">
        <v>-0.0149</v>
      </c>
      <c r="I50" s="15">
        <v>256385.0</v>
      </c>
      <c r="J50" s="15">
        <v>281097.0</v>
      </c>
    </row>
    <row r="51">
      <c r="A51" s="25">
        <f>+0.47</f>
        <v>0.47</v>
      </c>
      <c r="B51" s="5">
        <f t="shared" si="1"/>
        <v>42180</v>
      </c>
      <c r="C51" s="3">
        <v>63.5</v>
      </c>
      <c r="D51" s="3">
        <v>63.95</v>
      </c>
      <c r="E51" s="3">
        <v>62.72</v>
      </c>
      <c r="F51" s="3">
        <v>63.2</v>
      </c>
      <c r="G51" s="3">
        <v>-0.29</v>
      </c>
      <c r="H51" s="6">
        <v>-0.0046</v>
      </c>
      <c r="I51" s="15">
        <v>213751.0</v>
      </c>
      <c r="J51" s="15">
        <v>264563.0</v>
      </c>
    </row>
    <row r="52">
      <c r="A52" s="25">
        <f>+0.71%</f>
        <v>0.0071</v>
      </c>
      <c r="B52" s="5">
        <f t="shared" si="1"/>
        <v>42181</v>
      </c>
      <c r="C52" s="3">
        <v>63.34</v>
      </c>
      <c r="D52" s="3">
        <v>63.62</v>
      </c>
      <c r="E52" s="3">
        <v>62.5</v>
      </c>
      <c r="F52" s="3">
        <v>63.26</v>
      </c>
      <c r="G52" s="3">
        <v>0.06</v>
      </c>
      <c r="H52" s="3">
        <v>9.0E-4</v>
      </c>
      <c r="I52" s="15">
        <v>212119.0</v>
      </c>
      <c r="J52" s="15">
        <v>252029.0</v>
      </c>
    </row>
    <row r="53">
      <c r="A53" s="26">
        <v>49212.0</v>
      </c>
      <c r="B53" s="5">
        <f t="shared" si="1"/>
        <v>42184</v>
      </c>
      <c r="C53" s="3">
        <v>62.85</v>
      </c>
      <c r="D53" s="3">
        <v>62.96</v>
      </c>
      <c r="E53" s="3">
        <v>61.35</v>
      </c>
      <c r="F53" s="3">
        <v>62.01</v>
      </c>
      <c r="G53" s="3">
        <v>-1.25</v>
      </c>
      <c r="H53" s="6">
        <v>-0.0198</v>
      </c>
      <c r="I53" s="15">
        <v>266549.0</v>
      </c>
      <c r="J53" s="15">
        <v>258860.0</v>
      </c>
    </row>
    <row r="54">
      <c r="A54" s="26">
        <v>141325.0</v>
      </c>
      <c r="B54" s="5">
        <f t="shared" si="1"/>
        <v>42185</v>
      </c>
      <c r="C54" s="3">
        <v>61.77</v>
      </c>
      <c r="D54" s="3">
        <v>63.83</v>
      </c>
      <c r="E54" s="3">
        <v>61.71</v>
      </c>
      <c r="F54" s="3">
        <v>63.59</v>
      </c>
      <c r="G54" s="3">
        <v>1.58</v>
      </c>
      <c r="H54" s="3">
        <v>0.0255</v>
      </c>
      <c r="I54" s="15">
        <v>256884.0</v>
      </c>
      <c r="J54" s="15">
        <v>247869.0</v>
      </c>
    </row>
    <row r="55">
      <c r="A55" s="27">
        <v>42121.0</v>
      </c>
      <c r="B55" s="5">
        <f t="shared" si="1"/>
        <v>42186</v>
      </c>
      <c r="C55" s="3">
        <v>63.02</v>
      </c>
      <c r="D55" s="3">
        <v>63.35</v>
      </c>
      <c r="E55" s="3">
        <v>61.84</v>
      </c>
      <c r="F55" s="3">
        <v>62.01</v>
      </c>
      <c r="G55" s="3">
        <v>-1.58</v>
      </c>
      <c r="H55" s="6">
        <v>-0.0248</v>
      </c>
      <c r="I55" s="15">
        <v>266621.0</v>
      </c>
      <c r="J55" s="15">
        <v>243587.0</v>
      </c>
    </row>
    <row r="56">
      <c r="A56" s="28">
        <v>66.77</v>
      </c>
      <c r="B56" s="5">
        <f t="shared" si="1"/>
        <v>42187</v>
      </c>
      <c r="C56" s="3">
        <v>61.92</v>
      </c>
      <c r="D56" s="3">
        <v>63.2</v>
      </c>
      <c r="E56" s="3">
        <v>61.75</v>
      </c>
      <c r="F56" s="3">
        <v>62.07</v>
      </c>
      <c r="G56" s="3">
        <v>0.06</v>
      </c>
      <c r="H56" s="3">
        <v>0.001</v>
      </c>
      <c r="I56" s="15">
        <v>206002.0</v>
      </c>
      <c r="J56" s="15">
        <v>241798.0</v>
      </c>
    </row>
    <row r="57">
      <c r="A57" s="28">
        <v>66.88</v>
      </c>
      <c r="B57" s="5">
        <f t="shared" si="1"/>
        <v>42188</v>
      </c>
      <c r="C57" s="3">
        <v>61.73</v>
      </c>
      <c r="D57" s="3">
        <v>62.06</v>
      </c>
      <c r="E57" s="3">
        <v>60.12</v>
      </c>
      <c r="F57" s="3">
        <v>60.32</v>
      </c>
      <c r="G57" s="3">
        <v>-1.75</v>
      </c>
      <c r="H57" s="6">
        <v>-0.0282</v>
      </c>
      <c r="I57" s="15">
        <v>107245.0</v>
      </c>
      <c r="J57" s="15">
        <v>242518.0</v>
      </c>
    </row>
    <row r="58">
      <c r="A58" s="28">
        <v>65.86</v>
      </c>
      <c r="B58" s="5">
        <f t="shared" si="1"/>
        <v>42191</v>
      </c>
      <c r="C58" s="3">
        <v>60.0</v>
      </c>
      <c r="D58" s="3">
        <v>60.0</v>
      </c>
      <c r="E58" s="3">
        <v>56.38</v>
      </c>
      <c r="F58" s="3">
        <v>56.54</v>
      </c>
      <c r="G58" s="3">
        <v>-3.78</v>
      </c>
      <c r="H58" s="6">
        <v>-0.0627</v>
      </c>
      <c r="I58" s="15">
        <v>5898.0</v>
      </c>
      <c r="J58" s="15">
        <v>221825.0</v>
      </c>
    </row>
    <row r="59">
      <c r="A59" s="28">
        <v>66.25</v>
      </c>
      <c r="B59" s="5">
        <f t="shared" si="1"/>
        <v>42192</v>
      </c>
      <c r="C59" s="3">
        <v>56.85</v>
      </c>
      <c r="D59" s="3">
        <v>57.83</v>
      </c>
      <c r="E59" s="3">
        <v>55.1</v>
      </c>
      <c r="F59" s="3">
        <v>56.85</v>
      </c>
      <c r="G59" s="3">
        <v>0.31</v>
      </c>
      <c r="H59" s="3">
        <v>0.0055000000000000005</v>
      </c>
      <c r="I59" s="15">
        <v>331586.0</v>
      </c>
      <c r="J59" s="15">
        <v>193224.0</v>
      </c>
    </row>
    <row r="60">
      <c r="A60" s="21">
        <v>-0.34</v>
      </c>
      <c r="B60" s="5">
        <f t="shared" si="1"/>
        <v>42193</v>
      </c>
      <c r="C60" s="3">
        <v>57.25</v>
      </c>
      <c r="D60" s="3">
        <v>57.75</v>
      </c>
      <c r="E60" s="3">
        <v>55.87</v>
      </c>
      <c r="F60" s="3">
        <v>57.05</v>
      </c>
      <c r="G60" s="3">
        <v>0.2</v>
      </c>
      <c r="H60" s="3">
        <v>0.0034999999999999996</v>
      </c>
      <c r="I60" s="15">
        <v>301107.0</v>
      </c>
      <c r="J60" s="15">
        <v>158658.0</v>
      </c>
    </row>
    <row r="61">
      <c r="A61" s="22">
        <v>-0.0051</v>
      </c>
      <c r="B61" s="5">
        <f t="shared" si="1"/>
        <v>42194</v>
      </c>
      <c r="C61" s="3">
        <v>57.1</v>
      </c>
      <c r="D61" s="3">
        <v>59.27</v>
      </c>
      <c r="E61" s="3">
        <v>57.01</v>
      </c>
      <c r="F61" s="3">
        <v>58.61</v>
      </c>
      <c r="G61" s="3">
        <v>1.56</v>
      </c>
      <c r="H61" s="3">
        <v>0.0273</v>
      </c>
      <c r="I61" s="15">
        <v>277592.0</v>
      </c>
      <c r="J61" s="15">
        <v>125618.0</v>
      </c>
    </row>
    <row r="62">
      <c r="A62" s="24">
        <v>38134.0</v>
      </c>
      <c r="B62" s="5">
        <f t="shared" si="1"/>
        <v>42195</v>
      </c>
      <c r="C62" s="3">
        <v>58.49</v>
      </c>
      <c r="D62" s="3">
        <v>59.66</v>
      </c>
      <c r="E62" s="3">
        <v>57.86</v>
      </c>
      <c r="F62" s="3">
        <v>58.73</v>
      </c>
      <c r="G62" s="3">
        <v>0.12</v>
      </c>
      <c r="H62" s="3">
        <v>0.002</v>
      </c>
      <c r="I62" s="15">
        <v>154371.0</v>
      </c>
      <c r="J62" s="15">
        <v>117297.0</v>
      </c>
    </row>
    <row r="63">
      <c r="A63" s="24">
        <v>137221.0</v>
      </c>
      <c r="B63" s="5">
        <f t="shared" si="1"/>
        <v>42198</v>
      </c>
      <c r="C63" s="3">
        <v>58.35</v>
      </c>
      <c r="D63" s="3">
        <v>58.83</v>
      </c>
      <c r="E63" s="3">
        <v>56.84</v>
      </c>
      <c r="F63" s="3">
        <v>57.85</v>
      </c>
      <c r="G63" s="3">
        <v>-0.88</v>
      </c>
      <c r="H63" s="6">
        <v>-0.015</v>
      </c>
      <c r="I63" s="15">
        <v>176870.0</v>
      </c>
      <c r="J63" s="15">
        <v>87210.0</v>
      </c>
    </row>
    <row r="64">
      <c r="A64" s="23">
        <v>42122.0</v>
      </c>
      <c r="B64" s="5">
        <f t="shared" si="1"/>
        <v>42199</v>
      </c>
      <c r="C64" s="3">
        <v>57.71</v>
      </c>
      <c r="D64" s="3">
        <v>58.82</v>
      </c>
      <c r="E64" s="3">
        <v>56.43</v>
      </c>
      <c r="F64" s="3">
        <v>58.51</v>
      </c>
      <c r="G64" s="3">
        <v>0.66</v>
      </c>
      <c r="H64" s="3">
        <v>0.011399999999999999</v>
      </c>
      <c r="I64" s="15">
        <v>143123.0</v>
      </c>
      <c r="J64" s="15">
        <v>61698.0</v>
      </c>
    </row>
    <row r="65">
      <c r="A65" s="21">
        <v>66.03</v>
      </c>
      <c r="B65" s="5">
        <f t="shared" si="1"/>
        <v>42200</v>
      </c>
      <c r="C65" s="3">
        <v>58.63</v>
      </c>
      <c r="D65" s="3">
        <v>58.81</v>
      </c>
      <c r="E65" s="3">
        <v>56.86</v>
      </c>
      <c r="F65" s="3">
        <v>57.05</v>
      </c>
      <c r="G65" s="3">
        <v>-1.46</v>
      </c>
      <c r="H65" s="6">
        <v>-0.025</v>
      </c>
      <c r="I65" s="15">
        <v>79694.0</v>
      </c>
      <c r="J65" s="15">
        <v>36987.0</v>
      </c>
    </row>
    <row r="66">
      <c r="A66" s="21">
        <v>66.8</v>
      </c>
      <c r="B66" s="5">
        <f t="shared" si="1"/>
        <v>42201</v>
      </c>
      <c r="C66" s="3">
        <v>57.31</v>
      </c>
      <c r="D66" s="3">
        <v>58.21</v>
      </c>
      <c r="E66" s="3">
        <v>56.95</v>
      </c>
      <c r="F66" s="3">
        <v>57.51</v>
      </c>
      <c r="G66" s="3">
        <v>0.46</v>
      </c>
      <c r="H66" s="3">
        <v>0.008100000000000001</v>
      </c>
      <c r="I66" s="15">
        <v>14289.0</v>
      </c>
      <c r="J66" s="3"/>
    </row>
    <row r="67">
      <c r="A67" s="21">
        <v>65.38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65.99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-0.26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-0.0039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43852.0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135714.0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42123.0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65.82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67.94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65.52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67.16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+1.17</f>
        <v>1.17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+1.77%</f>
        <v>0.0177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44635.0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134495.0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42124.0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66.81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68.1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66.7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67.99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+0.83</f>
        <v>0.83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+1.24%</f>
        <v>0.0124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54205.0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141726.0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42125.0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67.89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68.11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66.87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67.79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-0.0029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44384.0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140684.0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42128.0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67.87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68.4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67.34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67.84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+0.05</f>
        <v>0.05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+0.07%</f>
        <v>0.0007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23309.0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144991.0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42129.0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67.72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69.7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67.55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68.86</v>
      </c>
      <c r="B113" s="3" t="str">
        <f t="shared" si="1"/>
        <v/>
      </c>
    </row>
    <row r="114">
      <c r="A114" s="25">
        <f>+1.02</f>
        <v>1.02</v>
      </c>
      <c r="B114" s="3" t="str">
        <f t="shared" si="1"/>
        <v>#REF!</v>
      </c>
    </row>
    <row r="115">
      <c r="A115" s="25">
        <f>+1.5%</f>
        <v>0.015</v>
      </c>
      <c r="B115" s="3" t="str">
        <f t="shared" si="1"/>
        <v>#REF!</v>
      </c>
    </row>
    <row r="116">
      <c r="A116" s="26">
        <v>49069.0</v>
      </c>
      <c r="B116" s="3" t="str">
        <f t="shared" si="1"/>
        <v>#REF!</v>
      </c>
    </row>
    <row r="117">
      <c r="A117" s="26">
        <v>147213.0</v>
      </c>
      <c r="B117" s="3" t="str">
        <f t="shared" si="1"/>
        <v>#REF!</v>
      </c>
    </row>
    <row r="118">
      <c r="A118" s="27">
        <v>42130.0</v>
      </c>
      <c r="B118" s="3" t="str">
        <f t="shared" si="1"/>
        <v>#REF!</v>
      </c>
    </row>
    <row r="119">
      <c r="A119" s="28">
        <v>69.09</v>
      </c>
      <c r="B119" s="3" t="str">
        <f t="shared" si="1"/>
        <v>#REF!</v>
      </c>
    </row>
    <row r="120">
      <c r="A120" s="28">
        <v>70.92</v>
      </c>
      <c r="B120" s="3" t="str">
        <f t="shared" si="1"/>
        <v>#REF!</v>
      </c>
    </row>
    <row r="121">
      <c r="A121" s="28">
        <v>68.59</v>
      </c>
      <c r="B121" s="3" t="str">
        <f t="shared" si="1"/>
        <v>#REF!</v>
      </c>
    </row>
    <row r="122">
      <c r="A122" s="28">
        <v>69.02</v>
      </c>
      <c r="B122" s="3" t="str">
        <f t="shared" si="1"/>
        <v>#REF!</v>
      </c>
    </row>
    <row r="123">
      <c r="A123" s="25">
        <f>+0.16</f>
        <v>0.16</v>
      </c>
      <c r="B123" s="3" t="str">
        <f t="shared" si="1"/>
        <v>#REF!</v>
      </c>
    </row>
    <row r="124">
      <c r="A124" s="25">
        <f>+0.23%</f>
        <v>0.0023</v>
      </c>
      <c r="B124" s="3" t="str">
        <f t="shared" si="1"/>
        <v>#REF!</v>
      </c>
    </row>
    <row r="125">
      <c r="A125" s="26">
        <v>59342.0</v>
      </c>
      <c r="B125" s="3" t="str">
        <f t="shared" si="1"/>
        <v>#REF!</v>
      </c>
    </row>
    <row r="126">
      <c r="A126" s="26">
        <v>157346.0</v>
      </c>
      <c r="B126" s="3" t="str">
        <f t="shared" si="1"/>
        <v>#REF!</v>
      </c>
    </row>
    <row r="127">
      <c r="A127" s="27">
        <v>42131.0</v>
      </c>
      <c r="B127" s="3" t="str">
        <f t="shared" si="1"/>
        <v>#REF!</v>
      </c>
    </row>
    <row r="128">
      <c r="A128" s="28">
        <v>68.6</v>
      </c>
      <c r="B128" s="3" t="str">
        <f t="shared" si="1"/>
        <v>#REF!</v>
      </c>
    </row>
    <row r="129">
      <c r="A129" s="28">
        <v>69.7</v>
      </c>
      <c r="B129" s="3" t="str">
        <f t="shared" si="1"/>
        <v>#REF!</v>
      </c>
    </row>
    <row r="130">
      <c r="A130" s="28">
        <v>66.42</v>
      </c>
      <c r="B130" s="3" t="str">
        <f t="shared" si="1"/>
        <v>#REF!</v>
      </c>
    </row>
    <row r="131">
      <c r="A131" s="28">
        <v>66.76</v>
      </c>
      <c r="B131" s="3" t="str">
        <f t="shared" si="1"/>
        <v>#REF!</v>
      </c>
    </row>
    <row r="132">
      <c r="A132" s="21">
        <v>-2.26</v>
      </c>
      <c r="B132" s="3" t="str">
        <f t="shared" si="1"/>
        <v>#REF!</v>
      </c>
    </row>
    <row r="133">
      <c r="A133" s="22">
        <v>-0.0327</v>
      </c>
      <c r="B133" s="3" t="str">
        <f t="shared" si="1"/>
        <v>#REF!</v>
      </c>
    </row>
    <row r="134">
      <c r="A134" s="24">
        <v>91183.0</v>
      </c>
      <c r="B134" s="3" t="str">
        <f t="shared" si="1"/>
        <v>#REF!</v>
      </c>
    </row>
    <row r="135">
      <c r="A135" s="24">
        <v>171215.0</v>
      </c>
      <c r="B135" s="3" t="str">
        <f t="shared" si="1"/>
        <v>#REF!</v>
      </c>
    </row>
    <row r="136">
      <c r="A136" s="23">
        <v>42132.0</v>
      </c>
      <c r="B136" s="3" t="str">
        <f t="shared" si="1"/>
        <v>#REF!</v>
      </c>
    </row>
    <row r="137">
      <c r="A137" s="21">
        <v>66.89</v>
      </c>
      <c r="B137" s="3" t="str">
        <f t="shared" si="1"/>
        <v>#REF!</v>
      </c>
    </row>
    <row r="138">
      <c r="A138" s="21">
        <v>67.43</v>
      </c>
      <c r="B138" s="3" t="str">
        <f t="shared" si="1"/>
        <v>#REF!</v>
      </c>
    </row>
    <row r="139">
      <c r="A139" s="21">
        <v>65.56</v>
      </c>
      <c r="B139" s="3" t="str">
        <f t="shared" si="1"/>
        <v>#REF!</v>
      </c>
    </row>
    <row r="140">
      <c r="A140" s="21">
        <v>66.72</v>
      </c>
      <c r="B140" s="3" t="str">
        <f t="shared" si="1"/>
        <v>#REF!</v>
      </c>
    </row>
    <row r="141">
      <c r="A141" s="21">
        <v>-0.04</v>
      </c>
      <c r="B141" s="3" t="str">
        <f t="shared" si="1"/>
        <v>#REF!</v>
      </c>
    </row>
    <row r="142">
      <c r="A142" s="22">
        <v>-6.0E-4</v>
      </c>
      <c r="B142" s="3" t="str">
        <f t="shared" si="1"/>
        <v>#REF!</v>
      </c>
    </row>
    <row r="143">
      <c r="A143" s="24">
        <v>79126.0</v>
      </c>
      <c r="B143" s="3" t="str">
        <f t="shared" si="1"/>
        <v>#REF!</v>
      </c>
    </row>
    <row r="144">
      <c r="A144" s="24">
        <v>172151.0</v>
      </c>
      <c r="B144" s="3" t="str">
        <f t="shared" si="1"/>
        <v>#REF!</v>
      </c>
    </row>
    <row r="145">
      <c r="A145" s="23">
        <v>42135.0</v>
      </c>
      <c r="B145" s="3" t="str">
        <f t="shared" si="1"/>
        <v>#REF!</v>
      </c>
    </row>
    <row r="146">
      <c r="A146" s="21">
        <v>66.71</v>
      </c>
      <c r="B146" s="3" t="str">
        <f t="shared" si="1"/>
        <v>#REF!</v>
      </c>
    </row>
    <row r="147">
      <c r="A147" s="21">
        <v>67.08</v>
      </c>
      <c r="B147" s="3" t="str">
        <f t="shared" si="1"/>
        <v>#REF!</v>
      </c>
    </row>
    <row r="148">
      <c r="A148" s="21">
        <v>65.56</v>
      </c>
      <c r="B148" s="3" t="str">
        <f t="shared" si="1"/>
        <v>#REF!</v>
      </c>
    </row>
    <row r="149">
      <c r="A149" s="21">
        <v>66.19</v>
      </c>
      <c r="B149" s="3" t="str">
        <f t="shared" si="1"/>
        <v>#REF!</v>
      </c>
    </row>
    <row r="150">
      <c r="A150" s="21">
        <v>-0.53</v>
      </c>
      <c r="B150" s="3" t="str">
        <f t="shared" si="1"/>
        <v>#REF!</v>
      </c>
    </row>
    <row r="151">
      <c r="A151" s="22">
        <v>-0.0079</v>
      </c>
      <c r="B151" s="3" t="str">
        <f t="shared" si="1"/>
        <v>#REF!</v>
      </c>
    </row>
    <row r="152">
      <c r="A152" s="24">
        <v>63139.0</v>
      </c>
      <c r="B152" s="3" t="str">
        <f t="shared" si="1"/>
        <v>#REF!</v>
      </c>
    </row>
    <row r="153">
      <c r="A153" s="24">
        <v>180103.0</v>
      </c>
      <c r="B153" s="3" t="str">
        <f t="shared" si="1"/>
        <v>#REF!</v>
      </c>
    </row>
    <row r="154">
      <c r="A154" s="23">
        <v>42136.0</v>
      </c>
      <c r="B154" s="3" t="str">
        <f t="shared" si="1"/>
        <v>#REF!</v>
      </c>
    </row>
    <row r="155">
      <c r="A155" s="21">
        <v>66.08</v>
      </c>
      <c r="B155" s="3" t="str">
        <f t="shared" si="1"/>
        <v>#REF!</v>
      </c>
    </row>
    <row r="156">
      <c r="A156" s="21">
        <v>68.4</v>
      </c>
      <c r="B156" s="3" t="str">
        <f t="shared" si="1"/>
        <v>#REF!</v>
      </c>
    </row>
    <row r="157">
      <c r="A157" s="21">
        <v>65.98</v>
      </c>
      <c r="B157" s="3" t="str">
        <f t="shared" si="1"/>
        <v>#REF!</v>
      </c>
    </row>
    <row r="158">
      <c r="A158" s="21">
        <v>67.85</v>
      </c>
      <c r="B158" s="3" t="str">
        <f t="shared" si="1"/>
        <v>#REF!</v>
      </c>
    </row>
    <row r="159">
      <c r="A159" s="25">
        <f>+1.66</f>
        <v>1.66</v>
      </c>
      <c r="B159" s="3" t="str">
        <f t="shared" si="1"/>
        <v>#REF!</v>
      </c>
    </row>
    <row r="160">
      <c r="A160" s="25">
        <f>+2.51%</f>
        <v>0.0251</v>
      </c>
      <c r="B160" s="3" t="str">
        <f t="shared" si="1"/>
        <v>#REF!</v>
      </c>
    </row>
    <row r="161">
      <c r="A161" s="26">
        <v>100674.0</v>
      </c>
      <c r="B161" s="3" t="str">
        <f t="shared" si="1"/>
        <v>#REF!</v>
      </c>
    </row>
    <row r="162">
      <c r="A162" s="26">
        <v>187955.0</v>
      </c>
      <c r="B162" s="3" t="str">
        <f t="shared" si="1"/>
        <v>#REF!</v>
      </c>
    </row>
    <row r="163">
      <c r="A163" s="27">
        <v>42137.0</v>
      </c>
      <c r="B163" s="3" t="str">
        <f t="shared" si="1"/>
        <v>#REF!</v>
      </c>
    </row>
    <row r="164">
      <c r="A164" s="28">
        <v>68.5</v>
      </c>
      <c r="B164" s="3" t="str">
        <f t="shared" si="1"/>
        <v>#REF!</v>
      </c>
    </row>
    <row r="165">
      <c r="A165" s="28">
        <v>68.93</v>
      </c>
      <c r="B165" s="3" t="str">
        <f t="shared" si="1"/>
        <v>#REF!</v>
      </c>
    </row>
    <row r="166">
      <c r="A166" s="28">
        <v>67.36</v>
      </c>
      <c r="B166" s="3" t="str">
        <f t="shared" si="1"/>
        <v>#REF!</v>
      </c>
    </row>
    <row r="167">
      <c r="A167" s="28">
        <v>67.76</v>
      </c>
      <c r="B167" s="3" t="str">
        <f t="shared" si="1"/>
        <v>#REF!</v>
      </c>
    </row>
    <row r="168">
      <c r="A168" s="21">
        <v>-0.09</v>
      </c>
      <c r="B168" s="3" t="str">
        <f t="shared" si="1"/>
        <v>#REF!</v>
      </c>
    </row>
    <row r="169">
      <c r="A169" s="22">
        <v>-0.0013</v>
      </c>
      <c r="B169" s="3" t="str">
        <f t="shared" si="1"/>
        <v>#REF!</v>
      </c>
    </row>
    <row r="170">
      <c r="A170" s="24">
        <v>113723.0</v>
      </c>
      <c r="B170" s="3" t="str">
        <f t="shared" si="1"/>
        <v>#REF!</v>
      </c>
    </row>
    <row r="171">
      <c r="A171" s="24">
        <v>202300.0</v>
      </c>
      <c r="B171" s="3" t="str">
        <f t="shared" si="1"/>
        <v>#REF!</v>
      </c>
    </row>
    <row r="172">
      <c r="A172" s="23">
        <v>42138.0</v>
      </c>
      <c r="B172" s="3" t="str">
        <f t="shared" si="1"/>
        <v>#REF!</v>
      </c>
    </row>
    <row r="173">
      <c r="A173" s="21">
        <v>67.49</v>
      </c>
      <c r="B173" s="3" t="str">
        <f t="shared" si="1"/>
        <v>#REF!</v>
      </c>
    </row>
    <row r="174">
      <c r="A174" s="21">
        <v>68.3</v>
      </c>
      <c r="B174" s="3" t="str">
        <f t="shared" si="1"/>
        <v>#REF!</v>
      </c>
    </row>
    <row r="175">
      <c r="A175" s="21">
        <v>66.8</v>
      </c>
      <c r="B175" s="3" t="str">
        <f t="shared" si="1"/>
        <v>#REF!</v>
      </c>
    </row>
    <row r="176">
      <c r="A176" s="21">
        <v>67.25</v>
      </c>
      <c r="B176" s="3" t="str">
        <f t="shared" si="1"/>
        <v>#REF!</v>
      </c>
    </row>
    <row r="177">
      <c r="A177" s="21">
        <v>-0.51</v>
      </c>
      <c r="B177" s="3" t="str">
        <f t="shared" si="1"/>
        <v>#REF!</v>
      </c>
    </row>
    <row r="178">
      <c r="A178" s="22">
        <v>-0.0075</v>
      </c>
      <c r="B178" s="3" t="str">
        <f t="shared" si="1"/>
        <v>#REF!</v>
      </c>
    </row>
    <row r="179">
      <c r="A179" s="24">
        <v>68244.0</v>
      </c>
      <c r="B179" s="3" t="str">
        <f t="shared" si="1"/>
        <v>#REF!</v>
      </c>
    </row>
    <row r="180">
      <c r="A180" s="24">
        <v>201230.0</v>
      </c>
      <c r="B180" s="3" t="str">
        <f t="shared" si="1"/>
        <v>#REF!</v>
      </c>
    </row>
    <row r="181">
      <c r="A181" s="23">
        <v>42139.0</v>
      </c>
      <c r="B181" s="3" t="str">
        <f t="shared" si="1"/>
        <v>#REF!</v>
      </c>
    </row>
    <row r="182">
      <c r="A182" s="21">
        <v>67.4</v>
      </c>
      <c r="B182" s="3" t="str">
        <f t="shared" si="1"/>
        <v>#REF!</v>
      </c>
    </row>
    <row r="183">
      <c r="A183" s="21">
        <v>67.47</v>
      </c>
      <c r="B183" s="3" t="str">
        <f t="shared" si="1"/>
        <v>#REF!</v>
      </c>
    </row>
    <row r="184">
      <c r="A184" s="21">
        <v>65.88</v>
      </c>
      <c r="B184" s="3" t="str">
        <f t="shared" si="1"/>
        <v>#REF!</v>
      </c>
    </row>
    <row r="185">
      <c r="A185" s="21">
        <v>67.29</v>
      </c>
      <c r="B185" s="3" t="str">
        <f t="shared" si="1"/>
        <v>#REF!</v>
      </c>
    </row>
    <row r="186">
      <c r="A186" s="25">
        <f>+0.04</f>
        <v>0.04</v>
      </c>
      <c r="B186" s="3" t="str">
        <f t="shared" si="1"/>
        <v>#REF!</v>
      </c>
    </row>
    <row r="187">
      <c r="A187" s="25">
        <f>+0.06%</f>
        <v>0.0006</v>
      </c>
      <c r="B187" s="3" t="str">
        <f t="shared" si="1"/>
        <v>#REF!</v>
      </c>
    </row>
    <row r="188">
      <c r="A188" s="26">
        <v>73688.0</v>
      </c>
      <c r="B188" s="3" t="str">
        <f t="shared" si="1"/>
        <v>#REF!</v>
      </c>
    </row>
    <row r="189">
      <c r="A189" s="26">
        <v>207909.0</v>
      </c>
      <c r="B189" s="3" t="str">
        <f t="shared" si="1"/>
        <v>#REF!</v>
      </c>
    </row>
    <row r="190">
      <c r="A190" s="27">
        <v>42142.0</v>
      </c>
      <c r="B190" s="3" t="str">
        <f t="shared" si="1"/>
        <v>#REF!</v>
      </c>
    </row>
    <row r="191">
      <c r="A191" s="28">
        <v>67.46</v>
      </c>
      <c r="B191" s="3" t="str">
        <f t="shared" si="1"/>
        <v>#REF!</v>
      </c>
    </row>
    <row r="192">
      <c r="A192" s="28">
        <v>68.33</v>
      </c>
      <c r="B192" s="3" t="str">
        <f t="shared" si="1"/>
        <v>#REF!</v>
      </c>
    </row>
    <row r="193">
      <c r="A193" s="28">
        <v>66.41</v>
      </c>
      <c r="B193" s="3" t="str">
        <f t="shared" si="1"/>
        <v>#REF!</v>
      </c>
    </row>
    <row r="194">
      <c r="A194" s="28">
        <v>66.75</v>
      </c>
      <c r="B194" s="3" t="str">
        <f t="shared" si="1"/>
        <v>#REF!</v>
      </c>
    </row>
    <row r="195">
      <c r="A195" s="21">
        <v>-0.54</v>
      </c>
      <c r="B195" s="3" t="str">
        <f t="shared" si="1"/>
        <v>#REF!</v>
      </c>
    </row>
    <row r="196">
      <c r="A196" s="22">
        <v>-0.008</v>
      </c>
      <c r="B196" s="3" t="str">
        <f t="shared" si="1"/>
        <v>#REF!</v>
      </c>
    </row>
    <row r="197">
      <c r="A197" s="24">
        <v>86935.0</v>
      </c>
      <c r="B197" s="3" t="str">
        <f t="shared" si="1"/>
        <v>#REF!</v>
      </c>
    </row>
    <row r="198">
      <c r="A198" s="24">
        <v>207929.0</v>
      </c>
      <c r="B198" s="3" t="str">
        <f t="shared" si="1"/>
        <v>#REF!</v>
      </c>
    </row>
    <row r="199">
      <c r="A199" s="23">
        <v>42143.0</v>
      </c>
      <c r="B199" s="3" t="str">
        <f t="shared" si="1"/>
        <v>#REF!</v>
      </c>
    </row>
    <row r="200">
      <c r="A200" s="21">
        <v>66.7</v>
      </c>
      <c r="B200" s="3" t="str">
        <f t="shared" si="1"/>
        <v>#REF!</v>
      </c>
    </row>
    <row r="201">
      <c r="A201" s="21">
        <v>66.86</v>
      </c>
      <c r="B201" s="3" t="str">
        <f t="shared" si="1"/>
        <v>#REF!</v>
      </c>
    </row>
    <row r="202">
      <c r="A202" s="21">
        <v>64.49</v>
      </c>
      <c r="B202" s="3" t="str">
        <f t="shared" si="1"/>
        <v>#REF!</v>
      </c>
    </row>
    <row r="203">
      <c r="A203" s="21">
        <v>64.55</v>
      </c>
      <c r="B203" s="3" t="str">
        <f t="shared" si="1"/>
        <v>#REF!</v>
      </c>
    </row>
    <row r="204">
      <c r="A204" s="21">
        <v>-2.2</v>
      </c>
      <c r="B204" s="3" t="str">
        <f t="shared" si="1"/>
        <v>#REF!</v>
      </c>
    </row>
    <row r="205">
      <c r="A205" s="22">
        <v>-0.033</v>
      </c>
      <c r="B205" s="3" t="str">
        <f t="shared" si="1"/>
        <v>#REF!</v>
      </c>
    </row>
    <row r="206">
      <c r="A206" s="24">
        <v>104255.0</v>
      </c>
      <c r="B206" s="3" t="str">
        <f t="shared" si="1"/>
        <v>#REF!</v>
      </c>
    </row>
    <row r="207">
      <c r="A207" s="24">
        <v>212335.0</v>
      </c>
      <c r="B207" s="3" t="str">
        <f t="shared" si="1"/>
        <v>#REF!</v>
      </c>
    </row>
    <row r="208">
      <c r="A208" s="23">
        <v>42144.0</v>
      </c>
      <c r="B208" s="3" t="str">
        <f t="shared" si="1"/>
        <v>#REF!</v>
      </c>
    </row>
    <row r="209">
      <c r="A209" s="21">
        <v>65.0</v>
      </c>
      <c r="B209" s="3" t="str">
        <f t="shared" si="1"/>
        <v>#REF!</v>
      </c>
    </row>
    <row r="210">
      <c r="A210" s="21">
        <v>65.64</v>
      </c>
      <c r="B210" s="3" t="str">
        <f t="shared" si="1"/>
        <v>#REF!</v>
      </c>
    </row>
    <row r="211">
      <c r="A211" s="21">
        <v>64.62</v>
      </c>
      <c r="B211" s="3" t="str">
        <f t="shared" si="1"/>
        <v>#REF!</v>
      </c>
    </row>
    <row r="212">
      <c r="A212" s="21">
        <v>65.52</v>
      </c>
      <c r="B212" s="3" t="str">
        <f t="shared" si="1"/>
        <v>#REF!</v>
      </c>
    </row>
    <row r="213">
      <c r="A213" s="25">
        <f>+0.97</f>
        <v>0.97</v>
      </c>
      <c r="B213" s="3" t="str">
        <f t="shared" si="1"/>
        <v>#REF!</v>
      </c>
    </row>
    <row r="214">
      <c r="A214" s="25">
        <f>+1.5%</f>
        <v>0.015</v>
      </c>
      <c r="B214" s="3" t="str">
        <f t="shared" si="1"/>
        <v>#REF!</v>
      </c>
    </row>
    <row r="215">
      <c r="A215" s="26">
        <v>77577.0</v>
      </c>
      <c r="B215" s="3" t="str">
        <f t="shared" si="1"/>
        <v>#REF!</v>
      </c>
    </row>
    <row r="216">
      <c r="A216" s="26">
        <v>222273.0</v>
      </c>
      <c r="B216" s="3" t="str">
        <f t="shared" si="1"/>
        <v>#REF!</v>
      </c>
    </row>
    <row r="217">
      <c r="A217" s="27">
        <v>42145.0</v>
      </c>
      <c r="B217" s="3" t="str">
        <f t="shared" si="1"/>
        <v>#REF!</v>
      </c>
    </row>
    <row r="218">
      <c r="A218" s="28">
        <v>65.36</v>
      </c>
      <c r="B218" s="3" t="str">
        <f t="shared" si="1"/>
        <v>#REF!</v>
      </c>
    </row>
    <row r="219">
      <c r="A219" s="28">
        <v>67.36</v>
      </c>
      <c r="B219" s="3" t="str">
        <f t="shared" si="1"/>
        <v>#REF!</v>
      </c>
    </row>
    <row r="220">
      <c r="A220" s="28">
        <v>65.36</v>
      </c>
      <c r="B220" s="3" t="str">
        <f t="shared" si="1"/>
        <v>#REF!</v>
      </c>
    </row>
    <row r="221">
      <c r="A221" s="28">
        <v>67.06</v>
      </c>
      <c r="B221" s="3" t="str">
        <f t="shared" si="1"/>
        <v>#REF!</v>
      </c>
    </row>
    <row r="222">
      <c r="A222" s="25">
        <f>+1.54</f>
        <v>1.54</v>
      </c>
      <c r="B222" s="3" t="str">
        <f t="shared" si="1"/>
        <v>#REF!</v>
      </c>
    </row>
    <row r="223">
      <c r="A223" s="25">
        <f>+2.35%</f>
        <v>0.0235</v>
      </c>
      <c r="B223" s="3" t="str">
        <f t="shared" si="1"/>
        <v>#REF!</v>
      </c>
    </row>
    <row r="224">
      <c r="A224" s="26">
        <v>127899.0</v>
      </c>
      <c r="B224" s="3" t="str">
        <f t="shared" si="1"/>
        <v>#REF!</v>
      </c>
    </row>
    <row r="225">
      <c r="A225" s="26">
        <v>226160.0</v>
      </c>
      <c r="B225" s="3" t="str">
        <f t="shared" si="1"/>
        <v>#REF!</v>
      </c>
    </row>
    <row r="226">
      <c r="A226" s="27">
        <v>42146.0</v>
      </c>
      <c r="B226" s="3" t="str">
        <f t="shared" si="1"/>
        <v>#REF!</v>
      </c>
    </row>
    <row r="227">
      <c r="A227" s="28">
        <v>67.05</v>
      </c>
      <c r="B227" s="3" t="str">
        <f t="shared" si="1"/>
        <v>#REF!</v>
      </c>
    </row>
    <row r="228">
      <c r="A228" s="28">
        <v>67.1</v>
      </c>
      <c r="B228" s="3" t="str">
        <f t="shared" si="1"/>
        <v>#REF!</v>
      </c>
    </row>
    <row r="229">
      <c r="A229" s="28">
        <v>65.67</v>
      </c>
      <c r="B229" s="3" t="str">
        <f t="shared" si="1"/>
        <v>#REF!</v>
      </c>
    </row>
    <row r="230">
      <c r="A230" s="28">
        <v>65.93</v>
      </c>
      <c r="B230" s="3" t="str">
        <f t="shared" si="1"/>
        <v>#REF!</v>
      </c>
    </row>
    <row r="231">
      <c r="A231" s="21">
        <v>-1.13</v>
      </c>
      <c r="B231" s="3" t="str">
        <f t="shared" si="1"/>
        <v>#REF!</v>
      </c>
    </row>
    <row r="232">
      <c r="A232" s="22">
        <v>-0.0169</v>
      </c>
      <c r="B232" s="3" t="str">
        <f t="shared" si="1"/>
        <v>#REF!</v>
      </c>
    </row>
    <row r="233">
      <c r="A233" s="24">
        <v>89001.0</v>
      </c>
      <c r="B233" s="3" t="str">
        <f t="shared" si="1"/>
        <v>#REF!</v>
      </c>
    </row>
    <row r="234">
      <c r="A234" s="24">
        <v>228420.0</v>
      </c>
      <c r="B234" s="3" t="str">
        <f t="shared" si="1"/>
        <v>#REF!</v>
      </c>
    </row>
    <row r="235">
      <c r="A235" s="23">
        <v>42149.0</v>
      </c>
      <c r="B235" s="3" t="str">
        <f t="shared" si="1"/>
        <v>#REF!</v>
      </c>
    </row>
    <row r="236">
      <c r="A236" s="21">
        <v>66.14</v>
      </c>
      <c r="B236" s="3" t="str">
        <f t="shared" si="1"/>
        <v>#REF!</v>
      </c>
    </row>
    <row r="237">
      <c r="A237" s="21">
        <v>66.78</v>
      </c>
      <c r="B237" s="3" t="str">
        <f t="shared" si="1"/>
        <v>#REF!</v>
      </c>
    </row>
    <row r="238">
      <c r="A238" s="21">
        <v>65.28</v>
      </c>
      <c r="B238" s="3" t="str">
        <f t="shared" si="1"/>
        <v>#REF!</v>
      </c>
    </row>
    <row r="239">
      <c r="A239" s="21">
        <v>66.07</v>
      </c>
      <c r="B239" s="3" t="str">
        <f t="shared" si="1"/>
        <v>#REF!</v>
      </c>
    </row>
    <row r="240">
      <c r="A240" s="25">
        <f>+0.14</f>
        <v>0.14</v>
      </c>
      <c r="B240" s="3" t="str">
        <f t="shared" si="1"/>
        <v>#REF!</v>
      </c>
    </row>
    <row r="241">
      <c r="A241" s="25">
        <f>+0.21%</f>
        <v>0.0021</v>
      </c>
      <c r="B241" s="3" t="str">
        <f t="shared" si="1"/>
        <v>#REF!</v>
      </c>
    </row>
    <row r="242">
      <c r="A242" s="26">
        <v>9446.0</v>
      </c>
      <c r="B242" s="3" t="str">
        <f t="shared" si="1"/>
        <v>#REF!</v>
      </c>
    </row>
    <row r="243">
      <c r="A243" s="26">
        <v>228600.0</v>
      </c>
      <c r="B243" s="3" t="str">
        <f t="shared" si="1"/>
        <v>#REF!</v>
      </c>
    </row>
    <row r="244">
      <c r="A244" s="27">
        <v>42150.0</v>
      </c>
      <c r="B244" s="3" t="str">
        <f t="shared" si="1"/>
        <v>#REF!</v>
      </c>
    </row>
    <row r="245">
      <c r="A245" s="28">
        <v>66.24</v>
      </c>
      <c r="B245" s="3" t="str">
        <f t="shared" si="1"/>
        <v>#REF!</v>
      </c>
    </row>
    <row r="246">
      <c r="A246" s="28">
        <v>66.24</v>
      </c>
      <c r="B246" s="3" t="str">
        <f t="shared" si="1"/>
        <v>#REF!</v>
      </c>
    </row>
    <row r="247">
      <c r="A247" s="28">
        <v>63.9</v>
      </c>
      <c r="B247" s="3" t="str">
        <f t="shared" si="1"/>
        <v>#REF!</v>
      </c>
    </row>
    <row r="248">
      <c r="A248" s="28">
        <v>64.31</v>
      </c>
      <c r="B248" s="3" t="str">
        <f t="shared" si="1"/>
        <v>#REF!</v>
      </c>
    </row>
    <row r="249">
      <c r="A249" s="21">
        <v>-1.76</v>
      </c>
      <c r="B249" s="3" t="str">
        <f t="shared" si="1"/>
        <v>#REF!</v>
      </c>
    </row>
    <row r="250">
      <c r="A250" s="22">
        <v>-0.0266</v>
      </c>
      <c r="B250" s="3" t="str">
        <f t="shared" si="1"/>
        <v>#REF!</v>
      </c>
    </row>
    <row r="251">
      <c r="A251" s="24">
        <v>96523.0</v>
      </c>
      <c r="B251" s="3" t="str">
        <f t="shared" si="1"/>
        <v>#REF!</v>
      </c>
    </row>
    <row r="252">
      <c r="A252" s="24">
        <v>231967.0</v>
      </c>
      <c r="B252" s="3" t="str">
        <f t="shared" si="1"/>
        <v>#REF!</v>
      </c>
    </row>
    <row r="253">
      <c r="A253" s="23">
        <v>42151.0</v>
      </c>
      <c r="B253" s="3" t="str">
        <f t="shared" si="1"/>
        <v>#REF!</v>
      </c>
    </row>
    <row r="254">
      <c r="A254" s="21">
        <v>64.5</v>
      </c>
      <c r="B254" s="3" t="str">
        <f t="shared" si="1"/>
        <v>#REF!</v>
      </c>
    </row>
    <row r="255">
      <c r="A255" s="21">
        <v>65.23</v>
      </c>
      <c r="B255" s="3" t="str">
        <f t="shared" si="1"/>
        <v>#REF!</v>
      </c>
    </row>
    <row r="256">
      <c r="A256" s="21">
        <v>62.57</v>
      </c>
      <c r="B256" s="3" t="str">
        <f t="shared" si="1"/>
        <v>#REF!</v>
      </c>
    </row>
    <row r="257">
      <c r="A257" s="21">
        <v>62.66</v>
      </c>
      <c r="B257" s="3" t="str">
        <f t="shared" si="1"/>
        <v>#REF!</v>
      </c>
    </row>
    <row r="258">
      <c r="A258" s="21">
        <v>-1.65</v>
      </c>
      <c r="B258" s="3" t="str">
        <f t="shared" si="1"/>
        <v>#REF!</v>
      </c>
    </row>
    <row r="259">
      <c r="A259" s="22">
        <v>-0.0257</v>
      </c>
      <c r="B259" s="3" t="str">
        <f t="shared" si="1"/>
        <v>#REF!</v>
      </c>
    </row>
    <row r="260">
      <c r="A260" s="24">
        <v>114968.0</v>
      </c>
      <c r="B260" s="3" t="str">
        <f t="shared" si="1"/>
        <v>#REF!</v>
      </c>
    </row>
    <row r="261">
      <c r="A261" s="24">
        <v>246472.0</v>
      </c>
      <c r="B261" s="3" t="str">
        <f t="shared" si="1"/>
        <v>#REF!</v>
      </c>
    </row>
    <row r="262">
      <c r="A262" s="23">
        <v>42152.0</v>
      </c>
      <c r="B262" s="3" t="str">
        <f t="shared" si="1"/>
        <v>#REF!</v>
      </c>
    </row>
    <row r="263">
      <c r="A263" s="21">
        <v>62.9</v>
      </c>
      <c r="B263" s="3" t="str">
        <f t="shared" si="1"/>
        <v>#REF!</v>
      </c>
    </row>
    <row r="264">
      <c r="A264" s="21">
        <v>63.52</v>
      </c>
      <c r="B264" s="3" t="str">
        <f t="shared" si="1"/>
        <v>#REF!</v>
      </c>
    </row>
    <row r="265">
      <c r="A265" s="21">
        <v>61.86</v>
      </c>
      <c r="B265" s="3" t="str">
        <f t="shared" si="1"/>
        <v>#REF!</v>
      </c>
    </row>
    <row r="266">
      <c r="A266" s="21">
        <v>63.16</v>
      </c>
      <c r="B266" s="3" t="str">
        <f t="shared" si="1"/>
        <v>#REF!</v>
      </c>
    </row>
    <row r="267">
      <c r="A267" s="25">
        <f>+0.5</f>
        <v>0.5</v>
      </c>
      <c r="B267" s="3" t="str">
        <f t="shared" si="1"/>
        <v>#REF!</v>
      </c>
    </row>
    <row r="268">
      <c r="A268" s="25">
        <f>+0.8%</f>
        <v>0.008</v>
      </c>
      <c r="B268" s="3" t="str">
        <f t="shared" si="1"/>
        <v>#REF!</v>
      </c>
    </row>
    <row r="269">
      <c r="A269" s="26">
        <v>106483.0</v>
      </c>
      <c r="B269" s="3" t="str">
        <f t="shared" si="1"/>
        <v>#REF!</v>
      </c>
    </row>
    <row r="270">
      <c r="A270" s="26">
        <v>247323.0</v>
      </c>
      <c r="B270" s="3" t="str">
        <f t="shared" si="1"/>
        <v>#REF!</v>
      </c>
    </row>
    <row r="271">
      <c r="A271" s="27">
        <v>42153.0</v>
      </c>
      <c r="B271" s="3" t="str">
        <f t="shared" si="1"/>
        <v>#REF!</v>
      </c>
    </row>
    <row r="272">
      <c r="A272" s="28">
        <v>63.58</v>
      </c>
      <c r="B272" s="3" t="str">
        <f t="shared" si="1"/>
        <v>#REF!</v>
      </c>
    </row>
    <row r="273">
      <c r="A273" s="28">
        <v>66.4</v>
      </c>
      <c r="B273" s="3" t="str">
        <f t="shared" si="1"/>
        <v>#REF!</v>
      </c>
    </row>
    <row r="274">
      <c r="A274" s="28">
        <v>63.25</v>
      </c>
      <c r="B274" s="3" t="str">
        <f t="shared" si="1"/>
        <v>#REF!</v>
      </c>
    </row>
    <row r="275">
      <c r="A275" s="28">
        <v>66.14</v>
      </c>
      <c r="B275" s="3" t="str">
        <f t="shared" si="1"/>
        <v>#REF!</v>
      </c>
    </row>
    <row r="276">
      <c r="A276" s="25">
        <f>+2.98</f>
        <v>2.98</v>
      </c>
      <c r="B276" s="3" t="str">
        <f t="shared" si="1"/>
        <v>#REF!</v>
      </c>
    </row>
    <row r="277">
      <c r="A277" s="25">
        <f>+4.72%</f>
        <v>0.0472</v>
      </c>
      <c r="B277" s="3" t="str">
        <f t="shared" si="1"/>
        <v>#REF!</v>
      </c>
    </row>
    <row r="278">
      <c r="A278" s="26">
        <v>140491.0</v>
      </c>
      <c r="B278" s="3" t="str">
        <f t="shared" si="1"/>
        <v>#REF!</v>
      </c>
    </row>
    <row r="279">
      <c r="A279" s="26">
        <v>256268.0</v>
      </c>
      <c r="B279" s="3" t="str">
        <f t="shared" si="1"/>
        <v>#REF!</v>
      </c>
    </row>
    <row r="280">
      <c r="A280" s="27">
        <v>42156.0</v>
      </c>
      <c r="B280" s="3" t="str">
        <f t="shared" si="1"/>
        <v>#REF!</v>
      </c>
    </row>
    <row r="281">
      <c r="A281" s="28">
        <v>66.6</v>
      </c>
      <c r="B281" s="3" t="str">
        <f t="shared" si="1"/>
        <v>#REF!</v>
      </c>
    </row>
    <row r="282">
      <c r="A282" s="28">
        <v>66.6</v>
      </c>
      <c r="B282" s="3" t="str">
        <f t="shared" si="1"/>
        <v>#REF!</v>
      </c>
    </row>
    <row r="283">
      <c r="A283" s="28">
        <v>64.86</v>
      </c>
      <c r="B283" s="3" t="str">
        <f t="shared" si="1"/>
        <v>#REF!</v>
      </c>
    </row>
    <row r="284">
      <c r="A284" s="28">
        <v>65.51</v>
      </c>
      <c r="B284" s="3" t="str">
        <f t="shared" si="1"/>
        <v>#REF!</v>
      </c>
    </row>
    <row r="285">
      <c r="A285" s="21">
        <v>-0.63</v>
      </c>
      <c r="B285" s="3" t="str">
        <f t="shared" si="1"/>
        <v>#REF!</v>
      </c>
    </row>
    <row r="286">
      <c r="A286" s="22">
        <v>-0.0095</v>
      </c>
      <c r="B286" s="3" t="str">
        <f t="shared" si="1"/>
        <v>#REF!</v>
      </c>
    </row>
    <row r="287">
      <c r="A287" s="24">
        <v>133238.0</v>
      </c>
      <c r="B287" s="3" t="str">
        <f t="shared" si="1"/>
        <v>#REF!</v>
      </c>
    </row>
    <row r="288">
      <c r="A288" s="24">
        <v>264965.0</v>
      </c>
      <c r="B288" s="3" t="str">
        <f t="shared" si="1"/>
        <v>#REF!</v>
      </c>
    </row>
    <row r="289">
      <c r="A289" s="23">
        <v>42157.0</v>
      </c>
      <c r="B289" s="3" t="str">
        <f t="shared" si="1"/>
        <v>#REF!</v>
      </c>
    </row>
    <row r="290">
      <c r="A290" s="21">
        <v>65.35</v>
      </c>
      <c r="B290" s="3" t="str">
        <f t="shared" si="1"/>
        <v>#REF!</v>
      </c>
    </row>
    <row r="291">
      <c r="A291" s="21">
        <v>66.5</v>
      </c>
      <c r="B291" s="3" t="str">
        <f t="shared" si="1"/>
        <v>#REF!</v>
      </c>
    </row>
    <row r="292">
      <c r="A292" s="21">
        <v>65.27</v>
      </c>
      <c r="B292" s="3" t="str">
        <f t="shared" si="1"/>
        <v>#REF!</v>
      </c>
    </row>
    <row r="293">
      <c r="A293" s="21">
        <v>66.2</v>
      </c>
      <c r="B293" s="3" t="str">
        <f t="shared" si="1"/>
        <v>#REF!</v>
      </c>
    </row>
    <row r="294">
      <c r="A294" s="25">
        <f>+0.69</f>
        <v>0.69</v>
      </c>
      <c r="B294" s="3" t="str">
        <f t="shared" si="1"/>
        <v>#REF!</v>
      </c>
    </row>
    <row r="295">
      <c r="A295" s="25">
        <f>+1.05%</f>
        <v>0.0105</v>
      </c>
      <c r="B295" s="3" t="str">
        <f t="shared" si="1"/>
        <v>#REF!</v>
      </c>
    </row>
    <row r="296">
      <c r="A296" s="26">
        <v>169533.0</v>
      </c>
      <c r="B296" s="3" t="str">
        <f t="shared" si="1"/>
        <v>#REF!</v>
      </c>
    </row>
    <row r="297">
      <c r="A297" s="26">
        <v>299408.0</v>
      </c>
      <c r="B297" s="3" t="str">
        <f t="shared" si="1"/>
        <v>#REF!</v>
      </c>
    </row>
    <row r="298">
      <c r="A298" s="27">
        <v>42158.0</v>
      </c>
      <c r="B298" s="3" t="str">
        <f t="shared" si="1"/>
        <v>#REF!</v>
      </c>
    </row>
    <row r="299">
      <c r="A299" s="28">
        <v>66.11</v>
      </c>
      <c r="B299" s="3" t="str">
        <f t="shared" si="1"/>
        <v>#REF!</v>
      </c>
    </row>
    <row r="300">
      <c r="A300" s="28">
        <v>66.12</v>
      </c>
      <c r="B300" s="3" t="str">
        <f t="shared" si="1"/>
        <v>#REF!</v>
      </c>
    </row>
    <row r="301">
      <c r="A301" s="28">
        <v>64.26</v>
      </c>
      <c r="B301" s="3" t="str">
        <f t="shared" si="1"/>
        <v>#REF!</v>
      </c>
    </row>
    <row r="302">
      <c r="A302" s="28">
        <v>64.54</v>
      </c>
      <c r="B302" s="3" t="str">
        <f t="shared" si="1"/>
        <v>#REF!</v>
      </c>
    </row>
    <row r="303">
      <c r="A303" s="21">
        <v>-1.66</v>
      </c>
      <c r="B303" s="3" t="str">
        <f t="shared" si="1"/>
        <v>#REF!</v>
      </c>
    </row>
    <row r="304">
      <c r="A304" s="22">
        <v>-0.0251</v>
      </c>
      <c r="B304" s="3" t="str">
        <f t="shared" si="1"/>
        <v>#REF!</v>
      </c>
    </row>
    <row r="305">
      <c r="A305" s="24">
        <v>193201.0</v>
      </c>
      <c r="B305" s="3" t="str">
        <f t="shared" si="1"/>
        <v>#REF!</v>
      </c>
    </row>
    <row r="306">
      <c r="A306" s="24">
        <v>313821.0</v>
      </c>
      <c r="B306" s="3" t="str">
        <f t="shared" si="1"/>
        <v>#REF!</v>
      </c>
    </row>
    <row r="307">
      <c r="A307" s="23">
        <v>42159.0</v>
      </c>
      <c r="B307" s="3" t="str">
        <f t="shared" si="1"/>
        <v>#REF!</v>
      </c>
    </row>
    <row r="308">
      <c r="A308" s="21">
        <v>64.56</v>
      </c>
      <c r="B308" s="3" t="str">
        <f t="shared" si="1"/>
        <v>#REF!</v>
      </c>
    </row>
    <row r="309">
      <c r="A309" s="21">
        <v>64.74</v>
      </c>
      <c r="B309" s="3" t="str">
        <f t="shared" si="1"/>
        <v>#REF!</v>
      </c>
    </row>
    <row r="310">
      <c r="A310" s="21">
        <v>62.48</v>
      </c>
      <c r="B310" s="3" t="str">
        <f t="shared" si="1"/>
        <v>#REF!</v>
      </c>
    </row>
    <row r="311">
      <c r="A311" s="21">
        <v>62.69</v>
      </c>
      <c r="B311" s="3" t="str">
        <f t="shared" si="1"/>
        <v>#REF!</v>
      </c>
    </row>
    <row r="312">
      <c r="A312" s="21">
        <v>-1.85</v>
      </c>
      <c r="B312" s="3" t="str">
        <f t="shared" si="1"/>
        <v>#REF!</v>
      </c>
    </row>
    <row r="313">
      <c r="A313" s="22">
        <v>-0.0287</v>
      </c>
      <c r="B313" s="3" t="str">
        <f t="shared" si="1"/>
        <v>#REF!</v>
      </c>
    </row>
    <row r="314">
      <c r="A314" s="24">
        <v>175573.0</v>
      </c>
      <c r="B314" s="3" t="str">
        <f t="shared" si="1"/>
        <v>#REF!</v>
      </c>
    </row>
    <row r="315">
      <c r="A315" s="24">
        <v>317082.0</v>
      </c>
      <c r="B315" s="3" t="str">
        <f t="shared" si="1"/>
        <v>#REF!</v>
      </c>
    </row>
    <row r="316">
      <c r="A316" s="23">
        <v>42160.0</v>
      </c>
      <c r="B316" s="3" t="str">
        <f t="shared" si="1"/>
        <v>#REF!</v>
      </c>
    </row>
    <row r="317">
      <c r="A317" s="21">
        <v>62.6</v>
      </c>
      <c r="B317" s="3" t="str">
        <f t="shared" si="1"/>
        <v>#REF!</v>
      </c>
    </row>
    <row r="318">
      <c r="A318" s="21">
        <v>64.12</v>
      </c>
      <c r="B318" s="3" t="str">
        <f t="shared" si="1"/>
        <v>#REF!</v>
      </c>
    </row>
    <row r="319">
      <c r="A319" s="21">
        <v>61.67</v>
      </c>
      <c r="B319" s="3" t="str">
        <f t="shared" si="1"/>
        <v>#REF!</v>
      </c>
    </row>
    <row r="320">
      <c r="A320" s="21">
        <v>64.0</v>
      </c>
      <c r="B320" s="3" t="str">
        <f t="shared" si="1"/>
        <v>#REF!</v>
      </c>
    </row>
    <row r="321">
      <c r="A321" s="25">
        <f>+1.31</f>
        <v>1.31</v>
      </c>
      <c r="B321" s="3" t="str">
        <f t="shared" si="1"/>
        <v>#REF!</v>
      </c>
    </row>
    <row r="322">
      <c r="A322" s="25">
        <f>+2.09%</f>
        <v>0.0209</v>
      </c>
      <c r="B322" s="3" t="str">
        <f t="shared" si="1"/>
        <v>#REF!</v>
      </c>
    </row>
    <row r="323">
      <c r="A323" s="26">
        <v>161461.0</v>
      </c>
      <c r="B323" s="3" t="str">
        <f t="shared" si="1"/>
        <v>#REF!</v>
      </c>
    </row>
    <row r="324">
      <c r="A324" s="26">
        <v>317049.0</v>
      </c>
      <c r="B324" s="3" t="str">
        <f t="shared" si="1"/>
        <v>#REF!</v>
      </c>
    </row>
    <row r="325">
      <c r="A325" s="27">
        <v>42163.0</v>
      </c>
      <c r="B325" s="3" t="str">
        <f t="shared" si="1"/>
        <v>#REF!</v>
      </c>
    </row>
    <row r="326">
      <c r="A326" s="28">
        <v>63.56</v>
      </c>
      <c r="B326" s="3" t="str">
        <f t="shared" si="1"/>
        <v>#REF!</v>
      </c>
    </row>
    <row r="327">
      <c r="A327" s="28">
        <v>64.04</v>
      </c>
      <c r="B327" s="3" t="str">
        <f t="shared" si="1"/>
        <v>#REF!</v>
      </c>
    </row>
    <row r="328">
      <c r="A328" s="28">
        <v>63.04</v>
      </c>
      <c r="B328" s="3" t="str">
        <f t="shared" si="1"/>
        <v>#REF!</v>
      </c>
    </row>
    <row r="329">
      <c r="A329" s="28">
        <v>63.23</v>
      </c>
      <c r="B329" s="3" t="str">
        <f t="shared" si="1"/>
        <v>#REF!</v>
      </c>
    </row>
    <row r="330">
      <c r="A330" s="21">
        <v>-0.77</v>
      </c>
      <c r="B330" s="3" t="str">
        <f t="shared" si="1"/>
        <v>#REF!</v>
      </c>
    </row>
    <row r="331">
      <c r="A331" s="22">
        <v>-0.012</v>
      </c>
      <c r="B331" s="3" t="str">
        <f t="shared" si="1"/>
        <v>#REF!</v>
      </c>
    </row>
    <row r="332">
      <c r="A332" s="24">
        <v>208398.0</v>
      </c>
      <c r="B332" s="3" t="str">
        <f t="shared" si="1"/>
        <v>#REF!</v>
      </c>
    </row>
    <row r="333">
      <c r="A333" s="24">
        <v>323105.0</v>
      </c>
      <c r="B333" s="3" t="str">
        <f t="shared" si="1"/>
        <v>#REF!</v>
      </c>
    </row>
    <row r="334">
      <c r="A334" s="23">
        <v>42164.0</v>
      </c>
      <c r="B334" s="3" t="str">
        <f t="shared" si="1"/>
        <v>#REF!</v>
      </c>
    </row>
    <row r="335">
      <c r="A335" s="21">
        <v>63.22</v>
      </c>
      <c r="B335" s="3" t="str">
        <f t="shared" si="1"/>
        <v>#REF!</v>
      </c>
    </row>
    <row r="336">
      <c r="A336" s="21">
        <v>65.79</v>
      </c>
      <c r="B336" s="3" t="str">
        <f t="shared" si="1"/>
        <v>#REF!</v>
      </c>
    </row>
    <row r="337">
      <c r="A337" s="21">
        <v>63.22</v>
      </c>
      <c r="B337" s="3" t="str">
        <f t="shared" si="1"/>
        <v>#REF!</v>
      </c>
    </row>
    <row r="338">
      <c r="A338" s="21">
        <v>65.46</v>
      </c>
      <c r="B338" s="3" t="str">
        <f t="shared" si="1"/>
        <v>#REF!</v>
      </c>
    </row>
    <row r="339">
      <c r="A339" s="25">
        <f>+2.23</f>
        <v>2.23</v>
      </c>
      <c r="B339" s="3" t="str">
        <f t="shared" si="1"/>
        <v>#REF!</v>
      </c>
    </row>
    <row r="340">
      <c r="A340" s="25">
        <f>+3.53%</f>
        <v>0.0353</v>
      </c>
      <c r="B340" s="3" t="str">
        <f t="shared" si="1"/>
        <v>#REF!</v>
      </c>
    </row>
    <row r="341">
      <c r="A341" s="26">
        <v>237039.0</v>
      </c>
      <c r="B341" s="3" t="str">
        <f t="shared" si="1"/>
        <v>#REF!</v>
      </c>
    </row>
    <row r="342">
      <c r="A342" s="26">
        <v>318714.0</v>
      </c>
      <c r="B342" s="3" t="str">
        <f t="shared" si="1"/>
        <v>#REF!</v>
      </c>
    </row>
    <row r="343">
      <c r="A343" s="27">
        <v>42165.0</v>
      </c>
      <c r="B343" s="3" t="str">
        <f t="shared" si="1"/>
        <v>#REF!</v>
      </c>
    </row>
    <row r="344">
      <c r="A344" s="28">
        <v>65.8</v>
      </c>
      <c r="B344" s="3" t="str">
        <f t="shared" si="1"/>
        <v>#REF!</v>
      </c>
    </row>
    <row r="345">
      <c r="A345" s="28">
        <v>66.94</v>
      </c>
      <c r="B345" s="3" t="str">
        <f t="shared" si="1"/>
        <v>#REF!</v>
      </c>
    </row>
    <row r="346">
      <c r="A346" s="28">
        <v>65.44</v>
      </c>
      <c r="B346" s="3" t="str">
        <f t="shared" si="1"/>
        <v>#REF!</v>
      </c>
    </row>
    <row r="347">
      <c r="A347" s="28">
        <v>66.37</v>
      </c>
      <c r="B347" s="3" t="str">
        <f t="shared" si="1"/>
        <v>#REF!</v>
      </c>
    </row>
    <row r="348">
      <c r="A348" s="25">
        <f>+0.91</f>
        <v>0.91</v>
      </c>
      <c r="B348" s="3" t="str">
        <f t="shared" si="1"/>
        <v>#REF!</v>
      </c>
    </row>
    <row r="349">
      <c r="A349" s="25">
        <f>+1.39%</f>
        <v>0.0139</v>
      </c>
      <c r="B349" s="3" t="str">
        <f t="shared" si="1"/>
        <v>#REF!</v>
      </c>
    </row>
    <row r="350">
      <c r="A350" s="26">
        <v>235649.0</v>
      </c>
      <c r="B350" s="3" t="str">
        <f t="shared" si="1"/>
        <v>#REF!</v>
      </c>
    </row>
    <row r="351">
      <c r="A351" s="26">
        <v>309791.0</v>
      </c>
      <c r="B351" s="3" t="str">
        <f t="shared" si="1"/>
        <v>#REF!</v>
      </c>
    </row>
    <row r="352">
      <c r="A352" s="27">
        <v>42166.0</v>
      </c>
      <c r="B352" s="3" t="str">
        <f t="shared" si="1"/>
        <v>#REF!</v>
      </c>
    </row>
    <row r="353">
      <c r="A353" s="28">
        <v>66.11</v>
      </c>
      <c r="B353" s="3" t="str">
        <f t="shared" si="1"/>
        <v>#REF!</v>
      </c>
    </row>
    <row r="354">
      <c r="A354" s="28">
        <v>66.71</v>
      </c>
      <c r="B354" s="3" t="str">
        <f t="shared" si="1"/>
        <v>#REF!</v>
      </c>
    </row>
    <row r="355">
      <c r="A355" s="28">
        <v>65.2</v>
      </c>
      <c r="B355" s="3" t="str">
        <f t="shared" si="1"/>
        <v>#REF!</v>
      </c>
    </row>
    <row r="356">
      <c r="A356" s="28">
        <v>65.79</v>
      </c>
      <c r="B356" s="3" t="str">
        <f t="shared" si="1"/>
        <v>#REF!</v>
      </c>
    </row>
    <row r="357">
      <c r="A357" s="21">
        <v>-0.58</v>
      </c>
      <c r="B357" s="3" t="str">
        <f t="shared" si="1"/>
        <v>#REF!</v>
      </c>
    </row>
    <row r="358">
      <c r="A358" s="22">
        <v>-0.0087</v>
      </c>
      <c r="B358" s="3" t="str">
        <f t="shared" si="1"/>
        <v>#REF!</v>
      </c>
    </row>
    <row r="359">
      <c r="A359" s="24">
        <v>193362.0</v>
      </c>
      <c r="B359" s="3" t="str">
        <f t="shared" si="1"/>
        <v>#REF!</v>
      </c>
    </row>
    <row r="360">
      <c r="A360" s="24">
        <v>306199.0</v>
      </c>
      <c r="B360" s="3" t="str">
        <f t="shared" si="1"/>
        <v>#REF!</v>
      </c>
    </row>
    <row r="361">
      <c r="A361" s="23">
        <v>42167.0</v>
      </c>
      <c r="B361" s="3" t="str">
        <f t="shared" si="1"/>
        <v>#REF!</v>
      </c>
    </row>
    <row r="362">
      <c r="A362" s="21">
        <v>65.5</v>
      </c>
      <c r="B362" s="3" t="str">
        <f t="shared" si="1"/>
        <v>#REF!</v>
      </c>
    </row>
    <row r="363">
      <c r="A363" s="21">
        <v>65.63</v>
      </c>
      <c r="B363" s="3" t="str">
        <f t="shared" si="1"/>
        <v>#REF!</v>
      </c>
    </row>
    <row r="364">
      <c r="A364" s="21">
        <v>64.52</v>
      </c>
      <c r="B364" s="3" t="str">
        <f t="shared" si="1"/>
        <v>#REF!</v>
      </c>
    </row>
    <row r="365">
      <c r="A365" s="21">
        <v>64.64</v>
      </c>
      <c r="B365" s="3" t="str">
        <f t="shared" si="1"/>
        <v>#REF!</v>
      </c>
    </row>
    <row r="366">
      <c r="A366" s="21">
        <v>-1.15</v>
      </c>
      <c r="B366" s="3" t="str">
        <f t="shared" si="1"/>
        <v>#REF!</v>
      </c>
    </row>
    <row r="367">
      <c r="A367" s="22">
        <v>-0.0175</v>
      </c>
      <c r="B367" s="3" t="str">
        <f t="shared" si="1"/>
        <v>#REF!</v>
      </c>
    </row>
    <row r="368">
      <c r="A368" s="24">
        <v>225877.0</v>
      </c>
      <c r="B368" s="3" t="str">
        <f t="shared" si="1"/>
        <v>#REF!</v>
      </c>
    </row>
    <row r="369">
      <c r="A369" s="24">
        <v>310580.0</v>
      </c>
      <c r="B369" s="3" t="str">
        <f t="shared" si="1"/>
        <v>#REF!</v>
      </c>
    </row>
    <row r="370">
      <c r="A370" s="23">
        <v>42170.0</v>
      </c>
      <c r="B370" s="3" t="str">
        <f t="shared" si="1"/>
        <v>#REF!</v>
      </c>
    </row>
    <row r="371">
      <c r="A371" s="21">
        <v>64.37</v>
      </c>
      <c r="B371" s="3" t="str">
        <f t="shared" si="1"/>
        <v>#REF!</v>
      </c>
    </row>
    <row r="372">
      <c r="A372" s="21">
        <v>64.76</v>
      </c>
      <c r="B372" s="3" t="str">
        <f t="shared" si="1"/>
        <v>#REF!</v>
      </c>
    </row>
    <row r="373">
      <c r="A373" s="21">
        <v>63.37</v>
      </c>
      <c r="B373" s="3" t="str">
        <f t="shared" si="1"/>
        <v>#REF!</v>
      </c>
    </row>
    <row r="374">
      <c r="A374" s="21">
        <v>63.95</v>
      </c>
      <c r="B374" s="3" t="str">
        <f t="shared" si="1"/>
        <v>#REF!</v>
      </c>
    </row>
    <row r="375">
      <c r="A375" s="21">
        <v>-0.69</v>
      </c>
      <c r="B375" s="3" t="str">
        <f t="shared" si="1"/>
        <v>#REF!</v>
      </c>
    </row>
    <row r="376">
      <c r="A376" s="22">
        <v>-0.0107</v>
      </c>
      <c r="B376" s="3" t="str">
        <f t="shared" si="1"/>
        <v>#REF!</v>
      </c>
    </row>
    <row r="377">
      <c r="A377" s="24">
        <v>307454.0</v>
      </c>
      <c r="B377" s="3" t="str">
        <f t="shared" si="1"/>
        <v>#REF!</v>
      </c>
    </row>
    <row r="378">
      <c r="A378" s="24">
        <v>306843.0</v>
      </c>
      <c r="B378" s="3" t="str">
        <f t="shared" si="1"/>
        <v>#REF!</v>
      </c>
    </row>
    <row r="379">
      <c r="A379" s="23">
        <v>42171.0</v>
      </c>
      <c r="B379" s="3" t="str">
        <f t="shared" si="1"/>
        <v>#REF!</v>
      </c>
    </row>
    <row r="380">
      <c r="A380" s="21">
        <v>63.8</v>
      </c>
      <c r="B380" s="3" t="str">
        <f t="shared" si="1"/>
        <v>#REF!</v>
      </c>
    </row>
    <row r="381">
      <c r="A381" s="21">
        <v>64.41</v>
      </c>
      <c r="B381" s="3" t="str">
        <f t="shared" si="1"/>
        <v>#REF!</v>
      </c>
    </row>
    <row r="382">
      <c r="A382" s="21">
        <v>63.42</v>
      </c>
      <c r="B382" s="3" t="str">
        <f t="shared" si="1"/>
        <v>#REF!</v>
      </c>
    </row>
    <row r="383">
      <c r="A383" s="21">
        <v>63.7</v>
      </c>
      <c r="B383" s="3" t="str">
        <f t="shared" si="1"/>
        <v>#REF!</v>
      </c>
    </row>
    <row r="384">
      <c r="A384" s="21">
        <v>-0.25</v>
      </c>
      <c r="B384" s="3" t="str">
        <f t="shared" si="1"/>
        <v>#REF!</v>
      </c>
    </row>
    <row r="385">
      <c r="A385" s="22">
        <v>-0.0039</v>
      </c>
      <c r="B385" s="3" t="str">
        <f t="shared" si="1"/>
        <v>#REF!</v>
      </c>
    </row>
    <row r="386">
      <c r="A386" s="24">
        <v>279742.0</v>
      </c>
      <c r="B386" s="3" t="str">
        <f t="shared" si="1"/>
        <v>#REF!</v>
      </c>
    </row>
    <row r="387">
      <c r="A387" s="24">
        <v>297497.0</v>
      </c>
      <c r="B387" s="3" t="str">
        <f t="shared" si="1"/>
        <v>#REF!</v>
      </c>
    </row>
    <row r="388">
      <c r="A388" s="23">
        <v>42172.0</v>
      </c>
      <c r="B388" s="3" t="str">
        <f t="shared" si="1"/>
        <v>#REF!</v>
      </c>
    </row>
    <row r="389">
      <c r="A389" s="21">
        <v>63.6</v>
      </c>
      <c r="B389" s="3" t="str">
        <f t="shared" si="1"/>
        <v>#REF!</v>
      </c>
    </row>
    <row r="390">
      <c r="A390" s="21">
        <v>65.47</v>
      </c>
      <c r="B390" s="3" t="str">
        <f t="shared" si="1"/>
        <v>#REF!</v>
      </c>
    </row>
    <row r="391">
      <c r="A391" s="21">
        <v>62.6</v>
      </c>
      <c r="B391" s="3" t="str">
        <f t="shared" si="1"/>
        <v>#REF!</v>
      </c>
    </row>
    <row r="392">
      <c r="A392" s="21">
        <v>63.87</v>
      </c>
      <c r="B392" s="3" t="str">
        <f t="shared" si="1"/>
        <v>#REF!</v>
      </c>
    </row>
    <row r="393">
      <c r="A393" s="25">
        <f>+0.17</f>
        <v>0.17</v>
      </c>
      <c r="B393" s="3" t="str">
        <f t="shared" si="1"/>
        <v>#REF!</v>
      </c>
    </row>
    <row r="394">
      <c r="A394" s="25">
        <f>+0.27%</f>
        <v>0.0027</v>
      </c>
      <c r="B394" s="3" t="str">
        <f t="shared" si="1"/>
        <v>#REF!</v>
      </c>
    </row>
    <row r="395">
      <c r="A395" s="26">
        <v>331877.0</v>
      </c>
      <c r="B395" s="3" t="str">
        <f t="shared" si="1"/>
        <v>#REF!</v>
      </c>
    </row>
    <row r="396">
      <c r="A396" s="26">
        <v>283420.0</v>
      </c>
      <c r="B396" s="3" t="str">
        <f t="shared" si="1"/>
        <v>#REF!</v>
      </c>
    </row>
    <row r="397">
      <c r="A397" s="27">
        <v>42173.0</v>
      </c>
      <c r="B397" s="3" t="str">
        <f t="shared" si="1"/>
        <v>#REF!</v>
      </c>
    </row>
    <row r="398">
      <c r="A398" s="28">
        <v>63.74</v>
      </c>
      <c r="B398" s="3" t="str">
        <f t="shared" si="1"/>
        <v>#REF!</v>
      </c>
    </row>
    <row r="399">
      <c r="A399" s="28">
        <v>64.96</v>
      </c>
      <c r="B399" s="3" t="str">
        <f t="shared" si="1"/>
        <v>#REF!</v>
      </c>
    </row>
    <row r="400">
      <c r="A400" s="28">
        <v>63.44</v>
      </c>
      <c r="B400" s="3" t="str">
        <f t="shared" si="1"/>
        <v>#REF!</v>
      </c>
    </row>
    <row r="401">
      <c r="A401" s="28">
        <v>64.26</v>
      </c>
      <c r="B401" s="3" t="str">
        <f t="shared" si="1"/>
        <v>#REF!</v>
      </c>
    </row>
    <row r="402">
      <c r="A402" s="25">
        <f>+0.39</f>
        <v>0.39</v>
      </c>
      <c r="B402" s="3" t="str">
        <f t="shared" si="1"/>
        <v>#REF!</v>
      </c>
    </row>
    <row r="403">
      <c r="A403" s="25">
        <f>+0.61%</f>
        <v>0.0061</v>
      </c>
      <c r="B403" s="3" t="str">
        <f t="shared" si="1"/>
        <v>#REF!</v>
      </c>
    </row>
    <row r="404">
      <c r="A404" s="26">
        <v>217210.0</v>
      </c>
      <c r="B404" s="3" t="str">
        <f t="shared" si="1"/>
        <v>#REF!</v>
      </c>
    </row>
    <row r="405">
      <c r="A405" s="26">
        <v>280985.0</v>
      </c>
      <c r="B405" s="3" t="str">
        <f t="shared" si="1"/>
        <v>#REF!</v>
      </c>
    </row>
    <row r="406">
      <c r="A406" s="27">
        <v>42174.0</v>
      </c>
      <c r="B406" s="3" t="str">
        <f t="shared" si="1"/>
        <v>#REF!</v>
      </c>
    </row>
    <row r="407">
      <c r="A407" s="28">
        <v>64.2</v>
      </c>
      <c r="B407" s="3" t="str">
        <f t="shared" si="1"/>
        <v>#REF!</v>
      </c>
    </row>
    <row r="408">
      <c r="A408" s="28">
        <v>64.56</v>
      </c>
      <c r="B408" s="3" t="str">
        <f t="shared" si="1"/>
        <v>#REF!</v>
      </c>
    </row>
    <row r="409">
      <c r="A409" s="28">
        <v>62.34</v>
      </c>
      <c r="B409" s="3" t="str">
        <f t="shared" si="1"/>
        <v>#REF!</v>
      </c>
    </row>
    <row r="410">
      <c r="A410" s="28">
        <v>63.02</v>
      </c>
      <c r="B410" s="3" t="str">
        <f t="shared" si="1"/>
        <v>#REF!</v>
      </c>
    </row>
    <row r="411">
      <c r="A411" s="21">
        <v>-1.24</v>
      </c>
      <c r="B411" s="3" t="str">
        <f t="shared" si="1"/>
        <v>#REF!</v>
      </c>
    </row>
    <row r="412">
      <c r="A412" s="22">
        <v>-0.0193</v>
      </c>
      <c r="B412" s="3" t="str">
        <f t="shared" si="1"/>
        <v>#REF!</v>
      </c>
    </row>
    <row r="413">
      <c r="A413" s="24">
        <v>216169.0</v>
      </c>
      <c r="B413" s="3" t="str">
        <f t="shared" si="1"/>
        <v>#REF!</v>
      </c>
    </row>
    <row r="414">
      <c r="A414" s="24">
        <v>284028.0</v>
      </c>
      <c r="B414" s="3" t="str">
        <f t="shared" si="1"/>
        <v>#REF!</v>
      </c>
    </row>
    <row r="415">
      <c r="A415" s="23">
        <v>42177.0</v>
      </c>
      <c r="B415" s="3" t="str">
        <f t="shared" si="1"/>
        <v>#REF!</v>
      </c>
    </row>
    <row r="416">
      <c r="A416" s="21">
        <v>62.57</v>
      </c>
      <c r="B416" s="3" t="str">
        <f t="shared" si="1"/>
        <v>#REF!</v>
      </c>
    </row>
    <row r="417">
      <c r="A417" s="21">
        <v>63.74</v>
      </c>
      <c r="B417" s="3" t="str">
        <f t="shared" si="1"/>
        <v>#REF!</v>
      </c>
    </row>
    <row r="418">
      <c r="A418" s="21">
        <v>62.1</v>
      </c>
      <c r="B418" s="3" t="str">
        <f t="shared" si="1"/>
        <v>#REF!</v>
      </c>
    </row>
    <row r="419">
      <c r="A419" s="21">
        <v>63.34</v>
      </c>
      <c r="B419" s="3" t="str">
        <f t="shared" si="1"/>
        <v>#REF!</v>
      </c>
    </row>
    <row r="420">
      <c r="A420" s="25">
        <f>+0.32</f>
        <v>0.32</v>
      </c>
      <c r="B420" s="3" t="str">
        <f t="shared" si="1"/>
        <v>#REF!</v>
      </c>
    </row>
    <row r="421">
      <c r="A421" s="25">
        <f>+0.51%</f>
        <v>0.0051</v>
      </c>
      <c r="B421" s="3" t="str">
        <f t="shared" si="1"/>
        <v>#REF!</v>
      </c>
    </row>
    <row r="422">
      <c r="A422" s="26">
        <v>216386.0</v>
      </c>
      <c r="B422" s="3" t="str">
        <f t="shared" si="1"/>
        <v>#REF!</v>
      </c>
    </row>
    <row r="423">
      <c r="A423" s="26">
        <v>277252.0</v>
      </c>
      <c r="B423" s="3" t="str">
        <f t="shared" si="1"/>
        <v>#REF!</v>
      </c>
    </row>
    <row r="424">
      <c r="A424" s="27">
        <v>42178.0</v>
      </c>
      <c r="B424" s="3" t="str">
        <f t="shared" si="1"/>
        <v>#REF!</v>
      </c>
    </row>
    <row r="425">
      <c r="A425" s="28">
        <v>63.21</v>
      </c>
      <c r="B425" s="3" t="str">
        <f t="shared" si="1"/>
        <v>#REF!</v>
      </c>
    </row>
    <row r="426">
      <c r="A426" s="28">
        <v>64.89</v>
      </c>
      <c r="B426" s="3" t="str">
        <f t="shared" si="1"/>
        <v>#REF!</v>
      </c>
    </row>
    <row r="427">
      <c r="A427" s="28">
        <v>62.76</v>
      </c>
      <c r="B427" s="3" t="str">
        <f t="shared" si="1"/>
        <v>#REF!</v>
      </c>
    </row>
    <row r="428">
      <c r="A428" s="28">
        <v>64.45</v>
      </c>
      <c r="B428" s="3" t="str">
        <f t="shared" si="1"/>
        <v>#REF!</v>
      </c>
    </row>
    <row r="429">
      <c r="A429" s="25">
        <f>+1.11</f>
        <v>1.11</v>
      </c>
      <c r="B429" s="3" t="str">
        <f t="shared" si="1"/>
        <v>#REF!</v>
      </c>
    </row>
    <row r="430">
      <c r="A430" s="25">
        <f>+1.75%</f>
        <v>0.0175</v>
      </c>
      <c r="B430" s="3" t="str">
        <f t="shared" si="1"/>
        <v>#REF!</v>
      </c>
    </row>
    <row r="431">
      <c r="A431" s="26">
        <v>266021.0</v>
      </c>
      <c r="B431" s="3" t="str">
        <f t="shared" si="1"/>
        <v>#REF!</v>
      </c>
    </row>
    <row r="432">
      <c r="A432" s="26">
        <v>280323.0</v>
      </c>
      <c r="B432" s="3" t="str">
        <f t="shared" si="1"/>
        <v>#REF!</v>
      </c>
    </row>
    <row r="433">
      <c r="A433" s="27">
        <v>42179.0</v>
      </c>
      <c r="B433" s="3" t="str">
        <f t="shared" si="1"/>
        <v>#REF!</v>
      </c>
    </row>
    <row r="434">
      <c r="A434" s="28">
        <v>64.66</v>
      </c>
      <c r="B434" s="3" t="str">
        <f t="shared" si="1"/>
        <v>#REF!</v>
      </c>
    </row>
    <row r="435">
      <c r="A435" s="28">
        <v>65.05</v>
      </c>
      <c r="B435" s="3" t="str">
        <f t="shared" si="1"/>
        <v>#REF!</v>
      </c>
    </row>
    <row r="436">
      <c r="A436" s="28">
        <v>63.01</v>
      </c>
      <c r="B436" s="3" t="str">
        <f t="shared" si="1"/>
        <v>#REF!</v>
      </c>
    </row>
    <row r="437">
      <c r="A437" s="28">
        <v>63.49</v>
      </c>
      <c r="B437" s="3" t="str">
        <f t="shared" si="1"/>
        <v>#REF!</v>
      </c>
    </row>
    <row r="438">
      <c r="A438" s="21">
        <v>-0.96</v>
      </c>
      <c r="B438" s="3" t="str">
        <f t="shared" si="1"/>
        <v>#REF!</v>
      </c>
    </row>
    <row r="439">
      <c r="A439" s="22">
        <v>-0.0149</v>
      </c>
      <c r="B439" s="3" t="str">
        <f t="shared" si="1"/>
        <v>#REF!</v>
      </c>
    </row>
    <row r="440">
      <c r="A440" s="24">
        <v>256385.0</v>
      </c>
      <c r="B440" s="3" t="str">
        <f t="shared" si="1"/>
        <v>#REF!</v>
      </c>
    </row>
    <row r="441">
      <c r="A441" s="24">
        <v>281097.0</v>
      </c>
      <c r="B441" s="3" t="str">
        <f t="shared" si="1"/>
        <v>#REF!</v>
      </c>
    </row>
    <row r="442">
      <c r="A442" s="23">
        <v>42180.0</v>
      </c>
      <c r="B442" s="3" t="str">
        <f t="shared" si="1"/>
        <v>#REF!</v>
      </c>
    </row>
    <row r="443">
      <c r="A443" s="21">
        <v>63.5</v>
      </c>
      <c r="B443" s="3" t="str">
        <f t="shared" si="1"/>
        <v>#REF!</v>
      </c>
    </row>
    <row r="444">
      <c r="A444" s="21">
        <v>63.95</v>
      </c>
      <c r="B444" s="3" t="str">
        <f t="shared" si="1"/>
        <v>#REF!</v>
      </c>
    </row>
    <row r="445">
      <c r="A445" s="21">
        <v>62.72</v>
      </c>
      <c r="B445" s="3" t="str">
        <f t="shared" si="1"/>
        <v>#REF!</v>
      </c>
    </row>
    <row r="446">
      <c r="A446" s="21">
        <v>63.2</v>
      </c>
      <c r="B446" s="3" t="str">
        <f t="shared" si="1"/>
        <v>#REF!</v>
      </c>
    </row>
    <row r="447">
      <c r="A447" s="21">
        <v>-0.29</v>
      </c>
      <c r="B447" s="3" t="str">
        <f t="shared" si="1"/>
        <v>#REF!</v>
      </c>
    </row>
    <row r="448">
      <c r="A448" s="22">
        <v>-0.0046</v>
      </c>
      <c r="B448" s="3" t="str">
        <f t="shared" si="1"/>
        <v>#REF!</v>
      </c>
    </row>
    <row r="449">
      <c r="A449" s="24">
        <v>213751.0</v>
      </c>
      <c r="B449" s="3" t="str">
        <f t="shared" si="1"/>
        <v>#REF!</v>
      </c>
    </row>
    <row r="450">
      <c r="A450" s="24">
        <v>264563.0</v>
      </c>
      <c r="B450" s="3" t="str">
        <f t="shared" si="1"/>
        <v>#REF!</v>
      </c>
    </row>
    <row r="451">
      <c r="A451" s="23">
        <v>42181.0</v>
      </c>
      <c r="B451" s="3" t="str">
        <f t="shared" si="1"/>
        <v>#REF!</v>
      </c>
    </row>
    <row r="452">
      <c r="A452" s="21">
        <v>63.34</v>
      </c>
      <c r="B452" s="3" t="str">
        <f t="shared" si="1"/>
        <v>#REF!</v>
      </c>
    </row>
    <row r="453">
      <c r="A453" s="21">
        <v>63.62</v>
      </c>
      <c r="B453" s="3" t="str">
        <f t="shared" si="1"/>
        <v>#REF!</v>
      </c>
    </row>
    <row r="454">
      <c r="A454" s="21">
        <v>62.5</v>
      </c>
      <c r="B454" s="3" t="str">
        <f t="shared" si="1"/>
        <v>#REF!</v>
      </c>
    </row>
    <row r="455">
      <c r="A455" s="21">
        <v>63.26</v>
      </c>
      <c r="B455" s="3" t="str">
        <f t="shared" si="1"/>
        <v>#REF!</v>
      </c>
    </row>
    <row r="456">
      <c r="A456" s="25">
        <f>+0.06</f>
        <v>0.06</v>
      </c>
      <c r="B456" s="3" t="str">
        <f t="shared" si="1"/>
        <v>#REF!</v>
      </c>
    </row>
    <row r="457">
      <c r="A457" s="25">
        <f>+0.09%</f>
        <v>0.0009</v>
      </c>
      <c r="B457" s="3" t="str">
        <f t="shared" si="1"/>
        <v>#REF!</v>
      </c>
    </row>
    <row r="458">
      <c r="A458" s="26">
        <v>212119.0</v>
      </c>
      <c r="B458" s="3" t="str">
        <f t="shared" si="1"/>
        <v>#REF!</v>
      </c>
    </row>
    <row r="459">
      <c r="A459" s="26">
        <v>252029.0</v>
      </c>
      <c r="B459" s="3" t="str">
        <f t="shared" si="1"/>
        <v>#REF!</v>
      </c>
    </row>
    <row r="460">
      <c r="A460" s="27">
        <v>42184.0</v>
      </c>
      <c r="B460" s="3" t="str">
        <f t="shared" si="1"/>
        <v>#REF!</v>
      </c>
    </row>
    <row r="461">
      <c r="A461" s="28">
        <v>62.85</v>
      </c>
      <c r="B461" s="3" t="str">
        <f t="shared" si="1"/>
        <v>#REF!</v>
      </c>
    </row>
    <row r="462">
      <c r="A462" s="28">
        <v>62.96</v>
      </c>
      <c r="B462" s="3" t="str">
        <f t="shared" si="1"/>
        <v>#REF!</v>
      </c>
    </row>
    <row r="463">
      <c r="A463" s="28">
        <v>61.35</v>
      </c>
      <c r="B463" s="3" t="str">
        <f t="shared" si="1"/>
        <v>#REF!</v>
      </c>
    </row>
    <row r="464">
      <c r="A464" s="28">
        <v>62.01</v>
      </c>
      <c r="B464" s="3" t="str">
        <f t="shared" si="1"/>
        <v>#REF!</v>
      </c>
    </row>
    <row r="465">
      <c r="A465" s="21">
        <v>-1.25</v>
      </c>
      <c r="B465" s="3" t="str">
        <f t="shared" si="1"/>
        <v>#REF!</v>
      </c>
    </row>
    <row r="466">
      <c r="A466" s="22">
        <v>-0.0198</v>
      </c>
      <c r="B466" s="3" t="str">
        <f t="shared" si="1"/>
        <v>#REF!</v>
      </c>
    </row>
    <row r="467">
      <c r="A467" s="24">
        <v>266549.0</v>
      </c>
      <c r="B467" s="3" t="str">
        <f t="shared" si="1"/>
        <v>#REF!</v>
      </c>
    </row>
    <row r="468">
      <c r="A468" s="24">
        <v>258860.0</v>
      </c>
      <c r="B468" s="3" t="str">
        <f t="shared" si="1"/>
        <v>#REF!</v>
      </c>
    </row>
    <row r="469">
      <c r="A469" s="23">
        <v>42185.0</v>
      </c>
      <c r="B469" s="3" t="str">
        <f t="shared" si="1"/>
        <v>#REF!</v>
      </c>
    </row>
    <row r="470">
      <c r="A470" s="21">
        <v>61.77</v>
      </c>
      <c r="B470" s="3" t="str">
        <f t="shared" si="1"/>
        <v>#REF!</v>
      </c>
    </row>
    <row r="471">
      <c r="A471" s="21">
        <v>63.83</v>
      </c>
      <c r="B471" s="3" t="str">
        <f t="shared" si="1"/>
        <v>#REF!</v>
      </c>
    </row>
    <row r="472">
      <c r="A472" s="21">
        <v>61.71</v>
      </c>
      <c r="B472" s="3" t="str">
        <f t="shared" si="1"/>
        <v>#REF!</v>
      </c>
    </row>
    <row r="473">
      <c r="A473" s="21">
        <v>63.59</v>
      </c>
      <c r="B473" s="3" t="str">
        <f t="shared" si="1"/>
        <v>#REF!</v>
      </c>
    </row>
    <row r="474">
      <c r="A474" s="25">
        <f>+1.58</f>
        <v>1.58</v>
      </c>
      <c r="B474" s="3" t="str">
        <f t="shared" si="1"/>
        <v>#REF!</v>
      </c>
    </row>
    <row r="475">
      <c r="A475" s="25">
        <f>+2.55%</f>
        <v>0.0255</v>
      </c>
      <c r="B475" s="3" t="str">
        <f t="shared" si="1"/>
        <v>#REF!</v>
      </c>
    </row>
    <row r="476">
      <c r="A476" s="26">
        <v>256884.0</v>
      </c>
      <c r="B476" s="3" t="str">
        <f t="shared" si="1"/>
        <v>#REF!</v>
      </c>
    </row>
    <row r="477">
      <c r="A477" s="26">
        <v>247869.0</v>
      </c>
      <c r="B477" s="3" t="str">
        <f t="shared" si="1"/>
        <v>#REF!</v>
      </c>
    </row>
    <row r="478">
      <c r="A478" s="27">
        <v>42186.0</v>
      </c>
      <c r="B478" s="3" t="str">
        <f t="shared" si="1"/>
        <v>#REF!</v>
      </c>
    </row>
    <row r="479">
      <c r="A479" s="28">
        <v>63.02</v>
      </c>
      <c r="B479" s="3" t="str">
        <f t="shared" si="1"/>
        <v>#REF!</v>
      </c>
    </row>
    <row r="480">
      <c r="A480" s="28">
        <v>63.35</v>
      </c>
      <c r="B480" s="3" t="str">
        <f t="shared" si="1"/>
        <v>#REF!</v>
      </c>
    </row>
    <row r="481">
      <c r="A481" s="28">
        <v>61.84</v>
      </c>
      <c r="B481" s="3" t="str">
        <f t="shared" si="1"/>
        <v>#REF!</v>
      </c>
    </row>
    <row r="482">
      <c r="A482" s="28">
        <v>62.01</v>
      </c>
      <c r="B482" s="3" t="str">
        <f t="shared" si="1"/>
        <v>#REF!</v>
      </c>
    </row>
    <row r="483">
      <c r="A483" s="21">
        <v>-1.58</v>
      </c>
      <c r="B483" s="3" t="str">
        <f t="shared" si="1"/>
        <v>#REF!</v>
      </c>
    </row>
    <row r="484">
      <c r="A484" s="22">
        <v>-0.0248</v>
      </c>
      <c r="B484" s="3" t="str">
        <f t="shared" si="1"/>
        <v>#REF!</v>
      </c>
    </row>
    <row r="485">
      <c r="A485" s="24">
        <v>266621.0</v>
      </c>
      <c r="B485" s="3" t="str">
        <f t="shared" si="1"/>
        <v>#REF!</v>
      </c>
    </row>
    <row r="486">
      <c r="A486" s="24">
        <v>243587.0</v>
      </c>
      <c r="B486" s="3" t="str">
        <f t="shared" si="1"/>
        <v>#REF!</v>
      </c>
    </row>
    <row r="487">
      <c r="A487" s="23">
        <v>42187.0</v>
      </c>
      <c r="B487" s="3" t="str">
        <f t="shared" si="1"/>
        <v>#REF!</v>
      </c>
    </row>
    <row r="488">
      <c r="A488" s="21">
        <v>61.92</v>
      </c>
      <c r="B488" s="3" t="str">
        <f t="shared" si="1"/>
        <v>#REF!</v>
      </c>
    </row>
    <row r="489">
      <c r="A489" s="21">
        <v>63.2</v>
      </c>
      <c r="B489" s="3" t="str">
        <f t="shared" si="1"/>
        <v>#REF!</v>
      </c>
    </row>
    <row r="490">
      <c r="A490" s="21">
        <v>61.75</v>
      </c>
      <c r="B490" s="3" t="str">
        <f t="shared" si="1"/>
        <v>#REF!</v>
      </c>
    </row>
    <row r="491">
      <c r="A491" s="21">
        <v>62.07</v>
      </c>
      <c r="B491" s="3" t="str">
        <f t="shared" si="1"/>
        <v>#REF!</v>
      </c>
    </row>
    <row r="492">
      <c r="A492" s="25">
        <f>+0.06</f>
        <v>0.06</v>
      </c>
      <c r="B492" s="3" t="str">
        <f t="shared" si="1"/>
        <v>#REF!</v>
      </c>
    </row>
    <row r="493">
      <c r="A493" s="25">
        <f>+0.1%</f>
        <v>0.001</v>
      </c>
      <c r="B493" s="3" t="str">
        <f t="shared" si="1"/>
        <v>#REF!</v>
      </c>
    </row>
    <row r="494">
      <c r="A494" s="26">
        <v>206002.0</v>
      </c>
      <c r="B494" s="3" t="str">
        <f t="shared" si="1"/>
        <v>#REF!</v>
      </c>
    </row>
    <row r="495">
      <c r="A495" s="26">
        <v>241798.0</v>
      </c>
      <c r="B495" s="3" t="str">
        <f t="shared" si="1"/>
        <v>#REF!</v>
      </c>
    </row>
    <row r="496">
      <c r="A496" s="27">
        <v>42188.0</v>
      </c>
      <c r="B496" s="3" t="str">
        <f t="shared" si="1"/>
        <v>#REF!</v>
      </c>
    </row>
    <row r="497">
      <c r="A497" s="28">
        <v>61.73</v>
      </c>
      <c r="B497" s="3" t="str">
        <f t="shared" si="1"/>
        <v>#REF!</v>
      </c>
    </row>
    <row r="498">
      <c r="A498" s="28">
        <v>62.06</v>
      </c>
      <c r="B498" s="3" t="str">
        <f t="shared" si="1"/>
        <v>#REF!</v>
      </c>
    </row>
    <row r="499">
      <c r="A499" s="28">
        <v>60.12</v>
      </c>
      <c r="B499" s="3" t="str">
        <f t="shared" si="1"/>
        <v>#REF!</v>
      </c>
    </row>
    <row r="500">
      <c r="A500" s="28">
        <v>60.32</v>
      </c>
      <c r="B500" s="3" t="str">
        <f t="shared" si="1"/>
        <v>#REF!</v>
      </c>
    </row>
    <row r="501">
      <c r="A501" s="21">
        <v>-1.75</v>
      </c>
      <c r="B501" s="3" t="str">
        <f t="shared" si="1"/>
        <v>#REF!</v>
      </c>
    </row>
    <row r="502">
      <c r="A502" s="22">
        <v>-0.0282</v>
      </c>
      <c r="B502" s="3" t="str">
        <f t="shared" si="1"/>
        <v>#REF!</v>
      </c>
    </row>
    <row r="503">
      <c r="A503" s="24">
        <v>107245.0</v>
      </c>
      <c r="B503" s="3" t="str">
        <f t="shared" si="1"/>
        <v>#REF!</v>
      </c>
    </row>
    <row r="504">
      <c r="A504" s="24">
        <v>242518.0</v>
      </c>
      <c r="B504" s="3" t="str">
        <f t="shared" si="1"/>
        <v>#REF!</v>
      </c>
    </row>
    <row r="505">
      <c r="A505" s="23">
        <v>42191.0</v>
      </c>
      <c r="B505" s="3" t="str">
        <f t="shared" si="1"/>
        <v>#REF!</v>
      </c>
    </row>
    <row r="506">
      <c r="A506" s="21">
        <v>60.0</v>
      </c>
      <c r="B506" s="3" t="str">
        <f t="shared" si="1"/>
        <v>#REF!</v>
      </c>
    </row>
    <row r="507">
      <c r="A507" s="21">
        <v>60.0</v>
      </c>
      <c r="B507" s="3" t="str">
        <f t="shared" si="1"/>
        <v>#REF!</v>
      </c>
    </row>
    <row r="508">
      <c r="A508" s="21">
        <v>56.38</v>
      </c>
      <c r="B508" s="3" t="str">
        <f t="shared" si="1"/>
        <v>#REF!</v>
      </c>
    </row>
    <row r="509">
      <c r="A509" s="21">
        <v>56.54</v>
      </c>
      <c r="B509" s="3" t="str">
        <f t="shared" si="1"/>
        <v>#REF!</v>
      </c>
    </row>
    <row r="510">
      <c r="A510" s="21">
        <v>-3.78</v>
      </c>
      <c r="B510" s="3" t="str">
        <f t="shared" si="1"/>
        <v>#REF!</v>
      </c>
    </row>
    <row r="511">
      <c r="A511" s="22">
        <v>-0.0627</v>
      </c>
      <c r="B511" s="3" t="str">
        <f t="shared" si="1"/>
        <v>#REF!</v>
      </c>
    </row>
    <row r="512">
      <c r="A512" s="24">
        <v>5898.0</v>
      </c>
      <c r="B512" s="3" t="str">
        <f t="shared" si="1"/>
        <v>#REF!</v>
      </c>
    </row>
    <row r="513">
      <c r="A513" s="24">
        <v>221825.0</v>
      </c>
      <c r="B513" s="3" t="str">
        <f t="shared" si="1"/>
        <v>#REF!</v>
      </c>
    </row>
    <row r="514">
      <c r="A514" s="23">
        <v>42192.0</v>
      </c>
      <c r="B514" s="3" t="str">
        <f t="shared" si="1"/>
        <v>#REF!</v>
      </c>
    </row>
    <row r="515">
      <c r="A515" s="21">
        <v>56.85</v>
      </c>
      <c r="B515" s="3" t="str">
        <f t="shared" si="1"/>
        <v>#REF!</v>
      </c>
    </row>
    <row r="516">
      <c r="A516" s="21">
        <v>57.83</v>
      </c>
      <c r="B516" s="3" t="str">
        <f t="shared" si="1"/>
        <v>#REF!</v>
      </c>
    </row>
    <row r="517">
      <c r="A517" s="21">
        <v>55.1</v>
      </c>
      <c r="B517" s="3" t="str">
        <f t="shared" si="1"/>
        <v>#REF!</v>
      </c>
    </row>
    <row r="518">
      <c r="A518" s="21">
        <v>56.85</v>
      </c>
      <c r="B518" s="3" t="str">
        <f t="shared" si="1"/>
        <v>#REF!</v>
      </c>
    </row>
    <row r="519">
      <c r="A519" s="25">
        <f>+0.31</f>
        <v>0.31</v>
      </c>
      <c r="B519" s="3" t="str">
        <f t="shared" si="1"/>
        <v>#REF!</v>
      </c>
    </row>
    <row r="520">
      <c r="A520" s="25">
        <f>+0.55%</f>
        <v>0.0055</v>
      </c>
      <c r="B520" s="3" t="str">
        <f t="shared" si="1"/>
        <v>#REF!</v>
      </c>
    </row>
    <row r="521">
      <c r="A521" s="26">
        <v>331586.0</v>
      </c>
      <c r="B521" s="3" t="str">
        <f t="shared" si="1"/>
        <v>#REF!</v>
      </c>
    </row>
    <row r="522">
      <c r="A522" s="26">
        <v>193224.0</v>
      </c>
      <c r="B522" s="3" t="str">
        <f t="shared" si="1"/>
        <v>#REF!</v>
      </c>
    </row>
    <row r="523">
      <c r="A523" s="27">
        <v>42193.0</v>
      </c>
      <c r="B523" s="3" t="str">
        <f t="shared" si="1"/>
        <v>#REF!</v>
      </c>
    </row>
    <row r="524">
      <c r="A524" s="28">
        <v>57.25</v>
      </c>
      <c r="B524" s="3" t="str">
        <f t="shared" si="1"/>
        <v>#REF!</v>
      </c>
    </row>
    <row r="525">
      <c r="A525" s="28">
        <v>57.75</v>
      </c>
      <c r="B525" s="3" t="str">
        <f t="shared" si="1"/>
        <v>#REF!</v>
      </c>
    </row>
    <row r="526">
      <c r="A526" s="28">
        <v>55.87</v>
      </c>
      <c r="B526" s="3" t="str">
        <f t="shared" si="1"/>
        <v>#REF!</v>
      </c>
    </row>
    <row r="527">
      <c r="A527" s="28">
        <v>57.05</v>
      </c>
      <c r="B527" s="3" t="str">
        <f t="shared" si="1"/>
        <v>#REF!</v>
      </c>
    </row>
    <row r="528">
      <c r="A528" s="25">
        <f>+0.2</f>
        <v>0.2</v>
      </c>
      <c r="B528" s="3" t="str">
        <f t="shared" si="1"/>
        <v>#REF!</v>
      </c>
    </row>
    <row r="529">
      <c r="A529" s="25">
        <f>+0.35%</f>
        <v>0.0035</v>
      </c>
      <c r="B529" s="3" t="str">
        <f t="shared" si="1"/>
        <v>#REF!</v>
      </c>
    </row>
    <row r="530">
      <c r="A530" s="26">
        <v>301107.0</v>
      </c>
      <c r="B530" s="3" t="str">
        <f t="shared" si="1"/>
        <v>#REF!</v>
      </c>
    </row>
    <row r="531">
      <c r="A531" s="26">
        <v>158658.0</v>
      </c>
      <c r="B531" s="3" t="str">
        <f t="shared" si="1"/>
        <v>#REF!</v>
      </c>
    </row>
    <row r="532">
      <c r="A532" s="27">
        <v>42194.0</v>
      </c>
      <c r="B532" s="3" t="str">
        <f t="shared" si="1"/>
        <v>#REF!</v>
      </c>
    </row>
    <row r="533">
      <c r="A533" s="28">
        <v>57.1</v>
      </c>
      <c r="B533" s="3" t="str">
        <f t="shared" si="1"/>
        <v>#REF!</v>
      </c>
    </row>
    <row r="534">
      <c r="A534" s="28">
        <v>59.27</v>
      </c>
      <c r="B534" s="3" t="str">
        <f t="shared" si="1"/>
        <v>#REF!</v>
      </c>
    </row>
    <row r="535">
      <c r="A535" s="28">
        <v>57.01</v>
      </c>
      <c r="B535" s="3" t="str">
        <f t="shared" si="1"/>
        <v>#REF!</v>
      </c>
    </row>
    <row r="536">
      <c r="A536" s="28">
        <v>58.61</v>
      </c>
      <c r="B536" s="3" t="str">
        <f t="shared" si="1"/>
        <v>#REF!</v>
      </c>
    </row>
    <row r="537">
      <c r="A537" s="25">
        <f>+1.56</f>
        <v>1.56</v>
      </c>
      <c r="B537" s="3" t="str">
        <f t="shared" si="1"/>
        <v>#REF!</v>
      </c>
    </row>
    <row r="538">
      <c r="A538" s="25">
        <f>+2.73%</f>
        <v>0.0273</v>
      </c>
      <c r="B538" s="3" t="str">
        <f t="shared" si="1"/>
        <v>#REF!</v>
      </c>
    </row>
    <row r="539">
      <c r="A539" s="26">
        <v>277592.0</v>
      </c>
      <c r="B539" s="3" t="str">
        <f t="shared" si="1"/>
        <v>#REF!</v>
      </c>
    </row>
    <row r="540">
      <c r="A540" s="26">
        <v>125618.0</v>
      </c>
      <c r="B540" s="3" t="str">
        <f t="shared" si="1"/>
        <v>#REF!</v>
      </c>
    </row>
    <row r="541">
      <c r="A541" s="27">
        <v>42195.0</v>
      </c>
      <c r="B541" s="3" t="str">
        <f t="shared" si="1"/>
        <v>#REF!</v>
      </c>
    </row>
    <row r="542">
      <c r="A542" s="28">
        <v>58.49</v>
      </c>
      <c r="B542" s="3" t="str">
        <f t="shared" si="1"/>
        <v>#REF!</v>
      </c>
    </row>
    <row r="543">
      <c r="A543" s="28">
        <v>59.66</v>
      </c>
      <c r="B543" s="3" t="str">
        <f t="shared" si="1"/>
        <v>#REF!</v>
      </c>
    </row>
    <row r="544">
      <c r="A544" s="28">
        <v>57.86</v>
      </c>
      <c r="B544" s="3" t="str">
        <f t="shared" si="1"/>
        <v>#REF!</v>
      </c>
    </row>
    <row r="545">
      <c r="A545" s="28">
        <v>58.73</v>
      </c>
      <c r="B545" s="3" t="str">
        <f t="shared" si="1"/>
        <v>#REF!</v>
      </c>
    </row>
    <row r="546">
      <c r="A546" s="25">
        <f>+0.12</f>
        <v>0.12</v>
      </c>
      <c r="B546" s="3" t="str">
        <f t="shared" si="1"/>
        <v>#REF!</v>
      </c>
    </row>
    <row r="547">
      <c r="A547" s="25">
        <f>+0.2%</f>
        <v>0.002</v>
      </c>
      <c r="B547" s="3" t="str">
        <f t="shared" si="1"/>
        <v>#REF!</v>
      </c>
    </row>
    <row r="548">
      <c r="A548" s="26">
        <v>154371.0</v>
      </c>
      <c r="B548" s="3" t="str">
        <f t="shared" si="1"/>
        <v>#REF!</v>
      </c>
    </row>
    <row r="549">
      <c r="A549" s="26">
        <v>117297.0</v>
      </c>
      <c r="B549" s="3" t="str">
        <f t="shared" si="1"/>
        <v>#REF!</v>
      </c>
    </row>
    <row r="550">
      <c r="A550" s="27">
        <v>42198.0</v>
      </c>
      <c r="B550" s="3" t="str">
        <f t="shared" si="1"/>
        <v>#REF!</v>
      </c>
    </row>
    <row r="551">
      <c r="A551" s="28">
        <v>58.35</v>
      </c>
      <c r="B551" s="3" t="str">
        <f t="shared" si="1"/>
        <v>#REF!</v>
      </c>
    </row>
    <row r="552">
      <c r="A552" s="28">
        <v>58.83</v>
      </c>
      <c r="B552" s="3" t="str">
        <f t="shared" si="1"/>
        <v>#REF!</v>
      </c>
    </row>
    <row r="553">
      <c r="A553" s="28">
        <v>56.84</v>
      </c>
      <c r="B553" s="3" t="str">
        <f t="shared" si="1"/>
        <v>#REF!</v>
      </c>
    </row>
    <row r="554">
      <c r="A554" s="28">
        <v>57.85</v>
      </c>
      <c r="B554" s="3" t="str">
        <f t="shared" si="1"/>
        <v>#REF!</v>
      </c>
    </row>
    <row r="555">
      <c r="A555" s="21">
        <v>-0.88</v>
      </c>
      <c r="B555" s="3" t="str">
        <f t="shared" si="1"/>
        <v>#REF!</v>
      </c>
    </row>
    <row r="556">
      <c r="A556" s="22">
        <v>-0.015</v>
      </c>
      <c r="B556" s="3" t="str">
        <f t="shared" si="1"/>
        <v>#REF!</v>
      </c>
    </row>
    <row r="557">
      <c r="A557" s="24">
        <v>176870.0</v>
      </c>
      <c r="B557" s="3" t="str">
        <f t="shared" si="1"/>
        <v>#REF!</v>
      </c>
    </row>
    <row r="558">
      <c r="A558" s="24">
        <v>87210.0</v>
      </c>
      <c r="B558" s="3" t="str">
        <f t="shared" si="1"/>
        <v>#REF!</v>
      </c>
    </row>
    <row r="559">
      <c r="A559" s="23">
        <v>42199.0</v>
      </c>
      <c r="B559" s="3" t="str">
        <f t="shared" si="1"/>
        <v>#REF!</v>
      </c>
    </row>
    <row r="560">
      <c r="A560" s="21">
        <v>57.71</v>
      </c>
      <c r="B560" s="3" t="str">
        <f t="shared" si="1"/>
        <v>#REF!</v>
      </c>
    </row>
    <row r="561">
      <c r="A561" s="21">
        <v>58.82</v>
      </c>
      <c r="B561" s="3" t="str">
        <f t="shared" si="1"/>
        <v>#REF!</v>
      </c>
    </row>
    <row r="562">
      <c r="A562" s="21">
        <v>56.43</v>
      </c>
      <c r="B562" s="3" t="str">
        <f t="shared" si="1"/>
        <v>#REF!</v>
      </c>
    </row>
    <row r="563">
      <c r="A563" s="21">
        <v>58.51</v>
      </c>
      <c r="B563" s="3" t="str">
        <f t="shared" si="1"/>
        <v>#REF!</v>
      </c>
    </row>
    <row r="564">
      <c r="A564" s="25">
        <f>+0.66</f>
        <v>0.66</v>
      </c>
      <c r="B564" s="3" t="str">
        <f t="shared" si="1"/>
        <v>#REF!</v>
      </c>
    </row>
    <row r="565">
      <c r="A565" s="25">
        <f>+1.14%</f>
        <v>0.0114</v>
      </c>
      <c r="B565" s="3" t="str">
        <f t="shared" si="1"/>
        <v>#REF!</v>
      </c>
    </row>
    <row r="566">
      <c r="A566" s="26">
        <v>143123.0</v>
      </c>
      <c r="B566" s="3" t="str">
        <f t="shared" si="1"/>
        <v>#REF!</v>
      </c>
    </row>
    <row r="567">
      <c r="A567" s="26">
        <v>61698.0</v>
      </c>
      <c r="B567" s="3" t="str">
        <f t="shared" si="1"/>
        <v>#REF!</v>
      </c>
    </row>
    <row r="568">
      <c r="A568" s="27">
        <v>42200.0</v>
      </c>
      <c r="B568" s="3" t="str">
        <f t="shared" si="1"/>
        <v>#REF!</v>
      </c>
    </row>
    <row r="569">
      <c r="A569" s="28">
        <v>58.63</v>
      </c>
      <c r="B569" s="3" t="str">
        <f t="shared" si="1"/>
        <v>#REF!</v>
      </c>
    </row>
    <row r="570">
      <c r="A570" s="28">
        <v>58.81</v>
      </c>
      <c r="B570" s="3" t="str">
        <f t="shared" si="1"/>
        <v>#REF!</v>
      </c>
    </row>
    <row r="571">
      <c r="A571" s="28">
        <v>56.86</v>
      </c>
      <c r="B571" s="3" t="str">
        <f t="shared" si="1"/>
        <v>#REF!</v>
      </c>
    </row>
    <row r="572">
      <c r="A572" s="28">
        <v>57.05</v>
      </c>
      <c r="B572" s="3" t="str">
        <f t="shared" si="1"/>
        <v>#REF!</v>
      </c>
    </row>
    <row r="573">
      <c r="A573" s="21">
        <v>-1.46</v>
      </c>
      <c r="B573" s="3" t="str">
        <f t="shared" si="1"/>
        <v>#REF!</v>
      </c>
    </row>
    <row r="574">
      <c r="A574" s="22">
        <v>-0.025</v>
      </c>
      <c r="B574" s="3" t="str">
        <f t="shared" si="1"/>
        <v>#REF!</v>
      </c>
    </row>
    <row r="575">
      <c r="A575" s="24">
        <v>79694.0</v>
      </c>
      <c r="B575" s="3" t="str">
        <f t="shared" si="1"/>
        <v>#REF!</v>
      </c>
    </row>
    <row r="576">
      <c r="A576" s="24">
        <v>36987.0</v>
      </c>
      <c r="B576" s="3" t="str">
        <f t="shared" si="1"/>
        <v>#REF!</v>
      </c>
    </row>
    <row r="577">
      <c r="A577" s="7">
        <v>42201.0</v>
      </c>
      <c r="B577" s="3" t="str">
        <f t="shared" si="1"/>
        <v>#REF!</v>
      </c>
    </row>
    <row r="578">
      <c r="A578" s="8">
        <v>57.31</v>
      </c>
      <c r="B578" s="3" t="str">
        <f t="shared" si="1"/>
        <v>#REF!</v>
      </c>
    </row>
    <row r="579">
      <c r="A579" s="8">
        <v>58.21</v>
      </c>
      <c r="B579" s="3" t="str">
        <f t="shared" si="1"/>
        <v>#REF!</v>
      </c>
    </row>
    <row r="580">
      <c r="A580" s="8">
        <v>56.95</v>
      </c>
      <c r="B580" s="3" t="str">
        <f t="shared" si="1"/>
        <v>#REF!</v>
      </c>
    </row>
    <row r="581">
      <c r="A581" s="8">
        <v>57.51</v>
      </c>
      <c r="B581" s="3" t="str">
        <f t="shared" si="1"/>
        <v>#REF!</v>
      </c>
    </row>
    <row r="582">
      <c r="A582" s="9">
        <f>+0.46</f>
        <v>0.46</v>
      </c>
      <c r="B582" s="3" t="str">
        <f t="shared" si="1"/>
        <v>#REF!</v>
      </c>
    </row>
    <row r="583">
      <c r="A583" s="9">
        <f>+0.81%</f>
        <v>0.0081</v>
      </c>
      <c r="B583" s="3" t="str">
        <f t="shared" si="1"/>
        <v>#REF!</v>
      </c>
    </row>
    <row r="584">
      <c r="A584" s="31">
        <v>14289.0</v>
      </c>
      <c r="B584" s="3" t="str">
        <f t="shared" si="1"/>
        <v>#REF!</v>
      </c>
    </row>
    <row r="585">
      <c r="A585" s="32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42143</v>
      </c>
      <c r="C3" s="3">
        <v>67.17</v>
      </c>
      <c r="D3" s="3">
        <v>67.29</v>
      </c>
      <c r="E3" s="3">
        <v>64.94</v>
      </c>
      <c r="F3" s="3">
        <v>64.99</v>
      </c>
      <c r="G3" s="3">
        <v>-2.19</v>
      </c>
      <c r="H3" s="6">
        <v>-0.0326</v>
      </c>
      <c r="I3" s="15">
        <v>44480.0</v>
      </c>
      <c r="J3" s="15">
        <v>207100.0</v>
      </c>
    </row>
    <row r="4">
      <c r="A4" s="4" t="s">
        <v>4</v>
      </c>
      <c r="B4" s="5">
        <f t="shared" si="1"/>
        <v>42144</v>
      </c>
      <c r="C4" s="3">
        <v>65.47</v>
      </c>
      <c r="D4" s="3">
        <v>66.03</v>
      </c>
      <c r="E4" s="3">
        <v>65.05</v>
      </c>
      <c r="F4" s="3">
        <v>65.92</v>
      </c>
      <c r="G4" s="3">
        <v>0.93</v>
      </c>
      <c r="H4" s="3">
        <v>0.0143</v>
      </c>
      <c r="I4" s="15">
        <v>44769.0</v>
      </c>
      <c r="J4" s="15">
        <v>207928.0</v>
      </c>
    </row>
    <row r="5">
      <c r="A5" s="4" t="s">
        <v>5</v>
      </c>
      <c r="B5" s="5">
        <f t="shared" si="1"/>
        <v>42145</v>
      </c>
      <c r="C5" s="3">
        <v>65.72</v>
      </c>
      <c r="D5" s="3">
        <v>67.73</v>
      </c>
      <c r="E5" s="3">
        <v>65.72</v>
      </c>
      <c r="F5" s="3">
        <v>67.45</v>
      </c>
      <c r="G5" s="3">
        <v>1.53</v>
      </c>
      <c r="H5" s="3">
        <v>0.0232</v>
      </c>
      <c r="I5" s="15">
        <v>57694.0</v>
      </c>
      <c r="J5" s="15">
        <v>213262.0</v>
      </c>
    </row>
    <row r="6">
      <c r="A6" s="4" t="s">
        <v>6</v>
      </c>
      <c r="B6" s="5">
        <f t="shared" si="1"/>
        <v>42146</v>
      </c>
      <c r="C6" s="3">
        <v>68.1</v>
      </c>
      <c r="D6" s="3">
        <v>68.1</v>
      </c>
      <c r="E6" s="3">
        <v>66.11</v>
      </c>
      <c r="F6" s="3">
        <v>66.38</v>
      </c>
      <c r="G6" s="3">
        <v>-1.07</v>
      </c>
      <c r="H6" s="6">
        <v>-0.0159</v>
      </c>
      <c r="I6" s="15">
        <v>45495.0</v>
      </c>
      <c r="J6" s="15">
        <v>210750.0</v>
      </c>
    </row>
    <row r="7">
      <c r="A7" s="4" t="s">
        <v>7</v>
      </c>
      <c r="B7" s="5">
        <f t="shared" si="1"/>
        <v>42149</v>
      </c>
      <c r="C7" s="3">
        <v>66.61</v>
      </c>
      <c r="D7" s="3">
        <v>67.22</v>
      </c>
      <c r="E7" s="3">
        <v>65.74</v>
      </c>
      <c r="F7" s="3">
        <v>66.53</v>
      </c>
      <c r="G7" s="3">
        <v>0.15</v>
      </c>
      <c r="H7" s="3">
        <v>0.0023</v>
      </c>
      <c r="I7" s="15">
        <v>5518.0</v>
      </c>
      <c r="J7" s="15">
        <v>210521.0</v>
      </c>
    </row>
    <row r="8">
      <c r="A8" s="4" t="s">
        <v>8</v>
      </c>
      <c r="B8" s="5">
        <f t="shared" si="1"/>
        <v>42150</v>
      </c>
      <c r="C8" s="3">
        <v>66.7</v>
      </c>
      <c r="D8" s="3">
        <v>66.7</v>
      </c>
      <c r="E8" s="3">
        <v>64.38</v>
      </c>
      <c r="F8" s="3">
        <v>64.77</v>
      </c>
      <c r="G8" s="3">
        <v>-1.76</v>
      </c>
      <c r="H8" s="6">
        <v>-0.0265</v>
      </c>
      <c r="I8" s="15">
        <v>37247.0</v>
      </c>
      <c r="J8" s="15">
        <v>212624.0</v>
      </c>
    </row>
    <row r="9">
      <c r="A9" s="4" t="s">
        <v>9</v>
      </c>
      <c r="B9" s="5">
        <f t="shared" si="1"/>
        <v>42151</v>
      </c>
      <c r="C9" s="3">
        <v>65.0</v>
      </c>
      <c r="D9" s="3">
        <v>65.68</v>
      </c>
      <c r="E9" s="3">
        <v>63.07</v>
      </c>
      <c r="F9" s="3">
        <v>63.15</v>
      </c>
      <c r="G9" s="3">
        <v>-1.62</v>
      </c>
      <c r="H9" s="6">
        <v>-0.025</v>
      </c>
      <c r="I9" s="15">
        <v>56282.0</v>
      </c>
      <c r="J9" s="15">
        <v>212257.0</v>
      </c>
    </row>
    <row r="10">
      <c r="A10" s="7">
        <v>42143.0</v>
      </c>
      <c r="B10" s="5">
        <f t="shared" si="1"/>
        <v>42152</v>
      </c>
      <c r="C10" s="3">
        <v>63.4</v>
      </c>
      <c r="D10" s="3">
        <v>63.98</v>
      </c>
      <c r="E10" s="3">
        <v>62.39</v>
      </c>
      <c r="F10" s="3">
        <v>63.63</v>
      </c>
      <c r="G10" s="3">
        <v>0.48</v>
      </c>
      <c r="H10" s="3">
        <v>0.0076</v>
      </c>
      <c r="I10" s="15">
        <v>49304.0</v>
      </c>
      <c r="J10" s="15">
        <v>215588.0</v>
      </c>
    </row>
    <row r="11">
      <c r="A11" s="8">
        <v>67.17</v>
      </c>
      <c r="B11" s="5">
        <f t="shared" si="1"/>
        <v>42153</v>
      </c>
      <c r="C11" s="3">
        <v>64.01</v>
      </c>
      <c r="D11" s="3">
        <v>66.87</v>
      </c>
      <c r="E11" s="3">
        <v>63.69</v>
      </c>
      <c r="F11" s="3">
        <v>66.61</v>
      </c>
      <c r="G11" s="3">
        <v>2.98</v>
      </c>
      <c r="H11" s="3">
        <v>0.046799999999999994</v>
      </c>
      <c r="I11" s="15">
        <v>79282.0</v>
      </c>
      <c r="J11" s="15">
        <v>224003.0</v>
      </c>
    </row>
    <row r="12">
      <c r="A12" s="8">
        <v>67.29</v>
      </c>
      <c r="B12" s="5">
        <f t="shared" si="1"/>
        <v>42156</v>
      </c>
      <c r="C12" s="3">
        <v>66.59</v>
      </c>
      <c r="D12" s="3">
        <v>66.8</v>
      </c>
      <c r="E12" s="3">
        <v>65.36</v>
      </c>
      <c r="F12" s="3">
        <v>65.97</v>
      </c>
      <c r="G12" s="3">
        <v>-0.64</v>
      </c>
      <c r="H12" s="6">
        <v>-0.0096</v>
      </c>
      <c r="I12" s="15">
        <v>45209.0</v>
      </c>
      <c r="J12" s="15">
        <v>227043.0</v>
      </c>
    </row>
    <row r="13">
      <c r="A13" s="8">
        <v>64.94</v>
      </c>
      <c r="B13" s="5">
        <f t="shared" si="1"/>
        <v>42157</v>
      </c>
      <c r="C13" s="3">
        <v>65.95</v>
      </c>
      <c r="D13" s="3">
        <v>67.02</v>
      </c>
      <c r="E13" s="3">
        <v>65.77</v>
      </c>
      <c r="F13" s="3">
        <v>66.71</v>
      </c>
      <c r="G13" s="3">
        <v>0.74</v>
      </c>
      <c r="H13" s="3">
        <v>0.011200000000000002</v>
      </c>
      <c r="I13" s="15">
        <v>74692.0</v>
      </c>
      <c r="J13" s="15">
        <v>228729.0</v>
      </c>
    </row>
    <row r="14">
      <c r="A14" s="8">
        <v>64.99</v>
      </c>
      <c r="B14" s="5">
        <f t="shared" si="1"/>
        <v>42158</v>
      </c>
      <c r="C14" s="3">
        <v>66.55</v>
      </c>
      <c r="D14" s="3">
        <v>66.69</v>
      </c>
      <c r="E14" s="3">
        <v>64.87</v>
      </c>
      <c r="F14" s="3">
        <v>65.13</v>
      </c>
      <c r="G14" s="3">
        <v>-1.58</v>
      </c>
      <c r="H14" s="6">
        <v>-0.0237</v>
      </c>
      <c r="I14" s="15">
        <v>102350.0</v>
      </c>
      <c r="J14" s="15">
        <v>242459.0</v>
      </c>
    </row>
    <row r="15">
      <c r="A15" s="11">
        <v>-2.19</v>
      </c>
      <c r="B15" s="5">
        <f t="shared" si="1"/>
        <v>42159</v>
      </c>
      <c r="C15" s="3">
        <v>65.16</v>
      </c>
      <c r="D15" s="3">
        <v>65.3</v>
      </c>
      <c r="E15" s="3">
        <v>63.1</v>
      </c>
      <c r="F15" s="3">
        <v>63.28</v>
      </c>
      <c r="G15" s="3">
        <v>-1.85</v>
      </c>
      <c r="H15" s="6">
        <v>-0.0284</v>
      </c>
      <c r="I15" s="15">
        <v>90722.0</v>
      </c>
      <c r="J15" s="15">
        <v>256718.0</v>
      </c>
    </row>
    <row r="16">
      <c r="A16" s="12">
        <v>-0.0326</v>
      </c>
      <c r="B16" s="5">
        <f t="shared" si="1"/>
        <v>42160</v>
      </c>
      <c r="C16" s="3">
        <v>63.26</v>
      </c>
      <c r="D16" s="3">
        <v>64.69</v>
      </c>
      <c r="E16" s="3">
        <v>62.3</v>
      </c>
      <c r="F16" s="3">
        <v>64.6</v>
      </c>
      <c r="G16" s="3">
        <v>1.32</v>
      </c>
      <c r="H16" s="3">
        <v>0.0209</v>
      </c>
      <c r="I16" s="15">
        <v>76809.0</v>
      </c>
      <c r="J16" s="15">
        <v>277712.0</v>
      </c>
    </row>
    <row r="17">
      <c r="A17" s="17">
        <v>44480.0</v>
      </c>
      <c r="B17" s="5">
        <f t="shared" si="1"/>
        <v>42163</v>
      </c>
      <c r="C17" s="3">
        <v>64.42</v>
      </c>
      <c r="D17" s="3">
        <v>64.62</v>
      </c>
      <c r="E17" s="3">
        <v>63.62</v>
      </c>
      <c r="F17" s="3">
        <v>63.79</v>
      </c>
      <c r="G17" s="3">
        <v>-0.81</v>
      </c>
      <c r="H17" s="6">
        <v>-0.0125</v>
      </c>
      <c r="I17" s="15">
        <v>96326.0</v>
      </c>
      <c r="J17" s="15">
        <v>291468.0</v>
      </c>
    </row>
    <row r="18">
      <c r="A18" s="17">
        <v>207100.0</v>
      </c>
      <c r="B18" s="5">
        <f t="shared" si="1"/>
        <v>42164</v>
      </c>
      <c r="C18" s="3">
        <v>63.89</v>
      </c>
      <c r="D18" s="3">
        <v>66.35</v>
      </c>
      <c r="E18" s="3">
        <v>63.87</v>
      </c>
      <c r="F18" s="3">
        <v>66.03</v>
      </c>
      <c r="G18" s="3">
        <v>2.24</v>
      </c>
      <c r="H18" s="3">
        <v>0.0351</v>
      </c>
      <c r="I18" s="15">
        <v>109857.0</v>
      </c>
      <c r="J18" s="15">
        <v>309267.0</v>
      </c>
    </row>
    <row r="19">
      <c r="A19" s="7">
        <v>42144.0</v>
      </c>
      <c r="B19" s="5">
        <f t="shared" si="1"/>
        <v>42165</v>
      </c>
      <c r="C19" s="3">
        <v>66.26</v>
      </c>
      <c r="D19" s="3">
        <v>67.49</v>
      </c>
      <c r="E19" s="3">
        <v>66.0</v>
      </c>
      <c r="F19" s="3">
        <v>67.0</v>
      </c>
      <c r="G19" s="3">
        <v>0.97</v>
      </c>
      <c r="H19" s="3">
        <v>0.0147</v>
      </c>
      <c r="I19" s="15">
        <v>102037.0</v>
      </c>
      <c r="J19" s="15">
        <v>328631.0</v>
      </c>
    </row>
    <row r="20">
      <c r="A20" s="8">
        <v>65.47</v>
      </c>
      <c r="B20" s="5">
        <f t="shared" si="1"/>
        <v>42166</v>
      </c>
      <c r="C20" s="3">
        <v>66.79</v>
      </c>
      <c r="D20" s="3">
        <v>67.32</v>
      </c>
      <c r="E20" s="3">
        <v>65.85</v>
      </c>
      <c r="F20" s="3">
        <v>66.41</v>
      </c>
      <c r="G20" s="3">
        <v>-0.59</v>
      </c>
      <c r="H20" s="6">
        <v>-0.0088</v>
      </c>
      <c r="I20" s="15">
        <v>75066.0</v>
      </c>
      <c r="J20" s="15">
        <v>344347.0</v>
      </c>
    </row>
    <row r="21">
      <c r="A21" s="8">
        <v>66.03</v>
      </c>
      <c r="B21" s="5">
        <f t="shared" si="1"/>
        <v>42167</v>
      </c>
      <c r="C21" s="3">
        <v>66.15</v>
      </c>
      <c r="D21" s="3">
        <v>66.23</v>
      </c>
      <c r="E21" s="3">
        <v>65.15</v>
      </c>
      <c r="F21" s="3">
        <v>65.27</v>
      </c>
      <c r="G21" s="3">
        <v>-1.14</v>
      </c>
      <c r="H21" s="6">
        <v>-0.0172</v>
      </c>
      <c r="I21" s="15">
        <v>68815.0</v>
      </c>
      <c r="J21" s="15">
        <v>347353.0</v>
      </c>
    </row>
    <row r="22">
      <c r="A22" s="8">
        <v>65.05</v>
      </c>
      <c r="B22" s="5">
        <f t="shared" si="1"/>
        <v>42170</v>
      </c>
      <c r="C22" s="3">
        <v>65.07</v>
      </c>
      <c r="D22" s="3">
        <v>65.37</v>
      </c>
      <c r="E22" s="3">
        <v>64.04</v>
      </c>
      <c r="F22" s="3">
        <v>64.66</v>
      </c>
      <c r="G22" s="3">
        <v>-0.61</v>
      </c>
      <c r="H22" s="6">
        <v>-0.0093</v>
      </c>
      <c r="I22" s="15">
        <v>139220.0</v>
      </c>
      <c r="J22" s="15">
        <v>344839.0</v>
      </c>
    </row>
    <row r="23">
      <c r="A23" s="8">
        <v>65.92</v>
      </c>
      <c r="B23" s="5">
        <f t="shared" si="1"/>
        <v>42171</v>
      </c>
      <c r="C23" s="3">
        <v>64.47</v>
      </c>
      <c r="D23" s="3">
        <v>65.11</v>
      </c>
      <c r="E23" s="3">
        <v>64.2</v>
      </c>
      <c r="F23" s="3">
        <v>64.49</v>
      </c>
      <c r="G23" s="3">
        <v>-0.17</v>
      </c>
      <c r="H23" s="6">
        <v>-0.0026</v>
      </c>
      <c r="I23" s="15">
        <v>164249.0</v>
      </c>
      <c r="J23" s="15">
        <v>339593.0</v>
      </c>
    </row>
    <row r="24">
      <c r="A24" s="9">
        <f>+0.93</f>
        <v>0.93</v>
      </c>
      <c r="B24" s="5">
        <f t="shared" si="1"/>
        <v>42172</v>
      </c>
      <c r="C24" s="3">
        <v>64.51</v>
      </c>
      <c r="D24" s="3">
        <v>66.21</v>
      </c>
      <c r="E24" s="3">
        <v>63.41</v>
      </c>
      <c r="F24" s="3">
        <v>64.67</v>
      </c>
      <c r="G24" s="3">
        <v>0.18</v>
      </c>
      <c r="H24" s="3">
        <v>0.0028000000000000004</v>
      </c>
      <c r="I24" s="15">
        <v>178703.0</v>
      </c>
      <c r="J24" s="15">
        <v>333557.0</v>
      </c>
    </row>
    <row r="25">
      <c r="A25" s="9">
        <f>+1.43%</f>
        <v>0.0143</v>
      </c>
      <c r="B25" s="5">
        <f t="shared" si="1"/>
        <v>42173</v>
      </c>
      <c r="C25" s="3">
        <v>64.57</v>
      </c>
      <c r="D25" s="3">
        <v>65.71</v>
      </c>
      <c r="E25" s="3">
        <v>64.22</v>
      </c>
      <c r="F25" s="3">
        <v>64.99</v>
      </c>
      <c r="G25" s="3">
        <v>0.32</v>
      </c>
      <c r="H25" s="3">
        <v>0.0049</v>
      </c>
      <c r="I25" s="15">
        <v>133455.0</v>
      </c>
      <c r="J25" s="15">
        <v>330392.0</v>
      </c>
    </row>
    <row r="26">
      <c r="A26" s="16">
        <v>44769.0</v>
      </c>
      <c r="B26" s="5">
        <f t="shared" si="1"/>
        <v>42174</v>
      </c>
      <c r="C26" s="3">
        <v>64.9</v>
      </c>
      <c r="D26" s="3">
        <v>65.25</v>
      </c>
      <c r="E26" s="3">
        <v>63.1</v>
      </c>
      <c r="F26" s="3">
        <v>63.77</v>
      </c>
      <c r="G26" s="3">
        <v>-1.22</v>
      </c>
      <c r="H26" s="6">
        <v>-0.0188</v>
      </c>
      <c r="I26" s="15">
        <v>116887.0</v>
      </c>
      <c r="J26" s="15">
        <v>319357.0</v>
      </c>
    </row>
    <row r="27">
      <c r="A27" s="16">
        <v>207928.0</v>
      </c>
      <c r="B27" s="5">
        <f t="shared" si="1"/>
        <v>42177</v>
      </c>
      <c r="C27" s="3">
        <v>63.46</v>
      </c>
      <c r="D27" s="3">
        <v>64.47</v>
      </c>
      <c r="E27" s="3">
        <v>62.9</v>
      </c>
      <c r="F27" s="3">
        <v>64.1</v>
      </c>
      <c r="G27" s="3">
        <v>0.33</v>
      </c>
      <c r="H27" s="3">
        <v>0.0052</v>
      </c>
      <c r="I27" s="15">
        <v>119614.0</v>
      </c>
      <c r="J27" s="15">
        <v>324182.0</v>
      </c>
    </row>
    <row r="28">
      <c r="A28" s="7">
        <v>42145.0</v>
      </c>
      <c r="B28" s="5">
        <f t="shared" si="1"/>
        <v>42178</v>
      </c>
      <c r="C28" s="3">
        <v>63.99</v>
      </c>
      <c r="D28" s="3">
        <v>65.57</v>
      </c>
      <c r="E28" s="3">
        <v>63.52</v>
      </c>
      <c r="F28" s="3">
        <v>65.13</v>
      </c>
      <c r="G28" s="3">
        <v>1.03</v>
      </c>
      <c r="H28" s="3">
        <v>0.0161</v>
      </c>
      <c r="I28" s="15">
        <v>136352.0</v>
      </c>
      <c r="J28" s="15">
        <v>321604.0</v>
      </c>
    </row>
    <row r="29">
      <c r="A29" s="8">
        <v>65.72</v>
      </c>
      <c r="B29" s="5">
        <f t="shared" si="1"/>
        <v>42179</v>
      </c>
      <c r="C29" s="3">
        <v>65.37</v>
      </c>
      <c r="D29" s="3">
        <v>65.69</v>
      </c>
      <c r="E29" s="3">
        <v>63.68</v>
      </c>
      <c r="F29" s="3">
        <v>64.16</v>
      </c>
      <c r="G29" s="3">
        <v>-0.97</v>
      </c>
      <c r="H29" s="6">
        <v>-0.0149</v>
      </c>
      <c r="I29" s="15">
        <v>140376.0</v>
      </c>
      <c r="J29" s="15">
        <v>325463.0</v>
      </c>
    </row>
    <row r="30">
      <c r="A30" s="8">
        <v>67.73</v>
      </c>
      <c r="B30" s="5">
        <f t="shared" si="1"/>
        <v>42180</v>
      </c>
      <c r="C30" s="3">
        <v>64.19</v>
      </c>
      <c r="D30" s="3">
        <v>64.54</v>
      </c>
      <c r="E30" s="3">
        <v>63.31</v>
      </c>
      <c r="F30" s="3">
        <v>63.76</v>
      </c>
      <c r="G30" s="3">
        <v>-0.4</v>
      </c>
      <c r="H30" s="6">
        <v>-0.0062</v>
      </c>
      <c r="I30" s="15">
        <v>130588.0</v>
      </c>
      <c r="J30" s="15">
        <v>332176.0</v>
      </c>
    </row>
    <row r="31">
      <c r="A31" s="8">
        <v>65.72</v>
      </c>
      <c r="B31" s="5">
        <f t="shared" si="1"/>
        <v>42181</v>
      </c>
      <c r="C31" s="3">
        <v>64.15</v>
      </c>
      <c r="D31" s="3">
        <v>64.16</v>
      </c>
      <c r="E31" s="3">
        <v>63.08</v>
      </c>
      <c r="F31" s="3">
        <v>63.84</v>
      </c>
      <c r="G31" s="3">
        <v>0.08</v>
      </c>
      <c r="H31" s="3">
        <v>0.0013</v>
      </c>
      <c r="I31" s="15">
        <v>113379.0</v>
      </c>
      <c r="J31" s="15">
        <v>329314.0</v>
      </c>
    </row>
    <row r="32">
      <c r="A32" s="8">
        <v>67.45</v>
      </c>
      <c r="B32" s="5">
        <f t="shared" si="1"/>
        <v>42184</v>
      </c>
      <c r="C32" s="3">
        <v>63.23</v>
      </c>
      <c r="D32" s="3">
        <v>63.59</v>
      </c>
      <c r="E32" s="3">
        <v>62.0</v>
      </c>
      <c r="F32" s="3">
        <v>62.6</v>
      </c>
      <c r="G32" s="3">
        <v>-1.24</v>
      </c>
      <c r="H32" s="6">
        <v>-0.0194</v>
      </c>
      <c r="I32" s="15">
        <v>154221.0</v>
      </c>
      <c r="J32" s="15">
        <v>329908.0</v>
      </c>
    </row>
    <row r="33">
      <c r="A33" s="9">
        <f>+1.53</f>
        <v>1.53</v>
      </c>
      <c r="B33" s="5">
        <f t="shared" si="1"/>
        <v>42185</v>
      </c>
      <c r="C33" s="3">
        <v>62.44</v>
      </c>
      <c r="D33" s="3">
        <v>64.37</v>
      </c>
      <c r="E33" s="3">
        <v>62.3</v>
      </c>
      <c r="F33" s="3">
        <v>64.14</v>
      </c>
      <c r="G33" s="3">
        <v>1.54</v>
      </c>
      <c r="H33" s="3">
        <v>0.0246</v>
      </c>
      <c r="I33" s="15">
        <v>171974.0</v>
      </c>
      <c r="J33" s="15">
        <v>340648.0</v>
      </c>
    </row>
    <row r="34">
      <c r="A34" s="9">
        <f>+2.32%</f>
        <v>0.0232</v>
      </c>
      <c r="B34" s="5">
        <f t="shared" si="1"/>
        <v>42186</v>
      </c>
      <c r="C34" s="3">
        <v>63.6</v>
      </c>
      <c r="D34" s="3">
        <v>63.85</v>
      </c>
      <c r="E34" s="3">
        <v>62.27</v>
      </c>
      <c r="F34" s="3">
        <v>62.47</v>
      </c>
      <c r="G34" s="3">
        <v>-1.67</v>
      </c>
      <c r="H34" s="6">
        <v>-0.026</v>
      </c>
      <c r="I34" s="15">
        <v>200673.0</v>
      </c>
      <c r="J34" s="15">
        <v>343753.0</v>
      </c>
    </row>
    <row r="35">
      <c r="A35" s="16">
        <v>57694.0</v>
      </c>
      <c r="B35" s="5">
        <f t="shared" si="1"/>
        <v>42187</v>
      </c>
      <c r="C35" s="3">
        <v>62.7</v>
      </c>
      <c r="D35" s="3">
        <v>63.65</v>
      </c>
      <c r="E35" s="3">
        <v>62.27</v>
      </c>
      <c r="F35" s="3">
        <v>62.57</v>
      </c>
      <c r="G35" s="3">
        <v>0.1</v>
      </c>
      <c r="H35" s="3">
        <v>0.0016</v>
      </c>
      <c r="I35" s="15">
        <v>149013.0</v>
      </c>
      <c r="J35" s="15">
        <v>346188.0</v>
      </c>
    </row>
    <row r="36">
      <c r="A36" s="16">
        <v>213262.0</v>
      </c>
      <c r="B36" s="5">
        <f t="shared" si="1"/>
        <v>42188</v>
      </c>
      <c r="C36" s="3">
        <v>62.28</v>
      </c>
      <c r="D36" s="3">
        <v>62.56</v>
      </c>
      <c r="E36" s="3">
        <v>60.63</v>
      </c>
      <c r="F36" s="3">
        <v>60.84</v>
      </c>
      <c r="G36" s="3">
        <v>-1.73</v>
      </c>
      <c r="H36" s="6">
        <v>-0.0276</v>
      </c>
      <c r="I36" s="15">
        <v>63795.0</v>
      </c>
      <c r="J36" s="15">
        <v>350525.0</v>
      </c>
    </row>
    <row r="37">
      <c r="A37" s="7">
        <v>42146.0</v>
      </c>
      <c r="B37" s="5">
        <f t="shared" si="1"/>
        <v>42191</v>
      </c>
      <c r="C37" s="3">
        <v>60.45</v>
      </c>
      <c r="D37" s="3">
        <v>60.54</v>
      </c>
      <c r="E37" s="3">
        <v>56.87</v>
      </c>
      <c r="F37" s="3">
        <v>57.03</v>
      </c>
      <c r="G37" s="3">
        <v>-3.81</v>
      </c>
      <c r="H37" s="6">
        <v>-0.0626</v>
      </c>
      <c r="I37" s="15">
        <v>2948.0</v>
      </c>
      <c r="J37" s="15">
        <v>349660.0</v>
      </c>
    </row>
    <row r="38">
      <c r="A38" s="8">
        <v>68.1</v>
      </c>
      <c r="B38" s="5">
        <f t="shared" si="1"/>
        <v>42192</v>
      </c>
      <c r="C38" s="3">
        <v>57.28</v>
      </c>
      <c r="D38" s="3">
        <v>58.31</v>
      </c>
      <c r="E38" s="3">
        <v>55.6</v>
      </c>
      <c r="F38" s="3">
        <v>57.36</v>
      </c>
      <c r="G38" s="3">
        <v>0.33</v>
      </c>
      <c r="H38" s="3">
        <v>0.0058</v>
      </c>
      <c r="I38" s="15">
        <v>230109.0</v>
      </c>
      <c r="J38" s="15">
        <v>354164.0</v>
      </c>
    </row>
    <row r="39">
      <c r="A39" s="8">
        <v>68.1</v>
      </c>
      <c r="B39" s="5">
        <f t="shared" si="1"/>
        <v>42193</v>
      </c>
      <c r="C39" s="3">
        <v>57.75</v>
      </c>
      <c r="D39" s="3">
        <v>58.15</v>
      </c>
      <c r="E39" s="3">
        <v>56.35</v>
      </c>
      <c r="F39" s="3">
        <v>57.39</v>
      </c>
      <c r="G39" s="3">
        <v>0.03</v>
      </c>
      <c r="H39" s="3">
        <v>5.0E-4</v>
      </c>
      <c r="I39" s="15">
        <v>264126.0</v>
      </c>
      <c r="J39" s="15">
        <v>349637.0</v>
      </c>
    </row>
    <row r="40">
      <c r="A40" s="8">
        <v>66.11</v>
      </c>
      <c r="B40" s="5">
        <f t="shared" si="1"/>
        <v>42194</v>
      </c>
      <c r="C40" s="3">
        <v>57.6</v>
      </c>
      <c r="D40" s="3">
        <v>59.5</v>
      </c>
      <c r="E40" s="3">
        <v>57.31</v>
      </c>
      <c r="F40" s="3">
        <v>58.88</v>
      </c>
      <c r="G40" s="3">
        <v>1.49</v>
      </c>
      <c r="H40" s="3">
        <v>0.026000000000000002</v>
      </c>
      <c r="I40" s="15">
        <v>264472.0</v>
      </c>
      <c r="J40" s="15">
        <v>359340.0</v>
      </c>
    </row>
    <row r="41">
      <c r="A41" s="8">
        <v>66.38</v>
      </c>
      <c r="B41" s="5">
        <f t="shared" si="1"/>
        <v>42195</v>
      </c>
      <c r="C41" s="3">
        <v>58.87</v>
      </c>
      <c r="D41" s="3">
        <v>59.9</v>
      </c>
      <c r="E41" s="3">
        <v>58.15</v>
      </c>
      <c r="F41" s="3">
        <v>59.0</v>
      </c>
      <c r="G41" s="3">
        <v>0.12</v>
      </c>
      <c r="H41" s="3">
        <v>0.002</v>
      </c>
      <c r="I41" s="15">
        <v>197344.0</v>
      </c>
      <c r="J41" s="15">
        <v>351015.0</v>
      </c>
    </row>
    <row r="42">
      <c r="A42" s="11">
        <v>-1.07</v>
      </c>
      <c r="B42" s="5">
        <f t="shared" si="1"/>
        <v>42198</v>
      </c>
      <c r="C42" s="3">
        <v>58.59</v>
      </c>
      <c r="D42" s="3">
        <v>59.14</v>
      </c>
      <c r="E42" s="3">
        <v>57.16</v>
      </c>
      <c r="F42" s="3">
        <v>58.15</v>
      </c>
      <c r="G42" s="3">
        <v>-0.85</v>
      </c>
      <c r="H42" s="6">
        <v>-0.0144</v>
      </c>
      <c r="I42" s="15">
        <v>216365.0</v>
      </c>
      <c r="J42" s="15">
        <v>350850.0</v>
      </c>
    </row>
    <row r="43">
      <c r="A43" s="12">
        <v>-0.0159</v>
      </c>
      <c r="B43" s="5">
        <f t="shared" si="1"/>
        <v>42199</v>
      </c>
      <c r="C43" s="3">
        <v>58.05</v>
      </c>
      <c r="D43" s="3">
        <v>58.98</v>
      </c>
      <c r="E43" s="3">
        <v>56.75</v>
      </c>
      <c r="F43" s="3">
        <v>58.68</v>
      </c>
      <c r="G43" s="3">
        <v>0.53</v>
      </c>
      <c r="H43" s="3">
        <v>0.0091</v>
      </c>
      <c r="I43" s="15">
        <v>330179.0</v>
      </c>
      <c r="J43" s="15">
        <v>343561.0</v>
      </c>
    </row>
    <row r="44">
      <c r="A44" s="17">
        <v>45495.0</v>
      </c>
      <c r="B44" s="5">
        <f t="shared" si="1"/>
        <v>42200</v>
      </c>
      <c r="C44" s="3">
        <v>58.8</v>
      </c>
      <c r="D44" s="3">
        <v>58.98</v>
      </c>
      <c r="E44" s="3">
        <v>56.92</v>
      </c>
      <c r="F44" s="3">
        <v>57.12</v>
      </c>
      <c r="G44" s="3">
        <v>-1.56</v>
      </c>
      <c r="H44" s="6">
        <v>-0.0266</v>
      </c>
      <c r="I44" s="15">
        <v>274669.0</v>
      </c>
      <c r="J44" s="15">
        <v>341343.0</v>
      </c>
    </row>
    <row r="45">
      <c r="A45" s="17">
        <v>210750.0</v>
      </c>
      <c r="B45" s="5">
        <f t="shared" si="1"/>
        <v>42201</v>
      </c>
      <c r="C45" s="3">
        <v>57.36</v>
      </c>
      <c r="D45" s="3">
        <v>58.0</v>
      </c>
      <c r="E45" s="3">
        <v>56.86</v>
      </c>
      <c r="F45" s="3">
        <v>56.92</v>
      </c>
      <c r="G45" s="3">
        <v>-0.2</v>
      </c>
      <c r="H45" s="6">
        <v>-0.0035</v>
      </c>
      <c r="I45" s="15">
        <v>246843.0</v>
      </c>
      <c r="J45" s="15">
        <v>343005.0</v>
      </c>
    </row>
    <row r="46">
      <c r="A46" s="7">
        <v>42149.0</v>
      </c>
      <c r="B46" s="5">
        <f t="shared" si="1"/>
        <v>42202</v>
      </c>
      <c r="C46" s="3">
        <v>56.93</v>
      </c>
      <c r="D46" s="3">
        <v>57.35</v>
      </c>
      <c r="E46" s="3">
        <v>56.4</v>
      </c>
      <c r="F46" s="3">
        <v>57.1</v>
      </c>
      <c r="G46" s="3">
        <v>0.18</v>
      </c>
      <c r="H46" s="3">
        <v>0.0032</v>
      </c>
      <c r="I46" s="15">
        <v>157126.0</v>
      </c>
      <c r="J46" s="15">
        <v>338871.0</v>
      </c>
    </row>
    <row r="47">
      <c r="A47" s="8">
        <v>66.61</v>
      </c>
      <c r="B47" s="5">
        <f t="shared" si="1"/>
        <v>42205</v>
      </c>
      <c r="C47" s="3">
        <v>57.12</v>
      </c>
      <c r="D47" s="3">
        <v>57.44</v>
      </c>
      <c r="E47" s="3">
        <v>56.33</v>
      </c>
      <c r="F47" s="3">
        <v>56.65</v>
      </c>
      <c r="G47" s="3">
        <v>-0.45</v>
      </c>
      <c r="H47" s="6">
        <v>-0.0079</v>
      </c>
      <c r="I47" s="15">
        <v>161060.0</v>
      </c>
      <c r="J47" s="15">
        <v>332513.0</v>
      </c>
    </row>
    <row r="48">
      <c r="A48" s="8">
        <v>67.22</v>
      </c>
      <c r="B48" s="5">
        <f t="shared" si="1"/>
        <v>42206</v>
      </c>
      <c r="C48" s="3">
        <v>56.55</v>
      </c>
      <c r="D48" s="3">
        <v>57.44</v>
      </c>
      <c r="E48" s="3">
        <v>56.33</v>
      </c>
      <c r="F48" s="3">
        <v>57.04</v>
      </c>
      <c r="G48" s="3">
        <v>0.39</v>
      </c>
      <c r="H48" s="3">
        <v>0.0069</v>
      </c>
      <c r="I48" s="15">
        <v>188877.0</v>
      </c>
      <c r="J48" s="15">
        <v>321766.0</v>
      </c>
    </row>
    <row r="49">
      <c r="A49" s="8">
        <v>65.74</v>
      </c>
      <c r="B49" s="5">
        <f t="shared" si="1"/>
        <v>42207</v>
      </c>
      <c r="C49" s="3">
        <v>56.88</v>
      </c>
      <c r="D49" s="3">
        <v>56.9</v>
      </c>
      <c r="E49" s="3">
        <v>55.92</v>
      </c>
      <c r="F49" s="3">
        <v>56.13</v>
      </c>
      <c r="G49" s="3">
        <v>-0.91</v>
      </c>
      <c r="H49" s="6">
        <v>-0.016</v>
      </c>
      <c r="I49" s="15">
        <v>221457.0</v>
      </c>
      <c r="J49" s="15">
        <v>310744.0</v>
      </c>
    </row>
    <row r="50">
      <c r="A50" s="8">
        <v>66.53</v>
      </c>
      <c r="B50" s="5">
        <f t="shared" si="1"/>
        <v>42208</v>
      </c>
      <c r="C50" s="3">
        <v>56.04</v>
      </c>
      <c r="D50" s="3">
        <v>56.53</v>
      </c>
      <c r="E50" s="3">
        <v>55.1</v>
      </c>
      <c r="F50" s="3">
        <v>55.27</v>
      </c>
      <c r="G50" s="3">
        <v>-0.86</v>
      </c>
      <c r="H50" s="6">
        <v>-0.0153</v>
      </c>
      <c r="I50" s="15">
        <v>207129.0</v>
      </c>
      <c r="J50" s="15">
        <v>313149.0</v>
      </c>
    </row>
    <row r="51">
      <c r="A51" s="9">
        <f>+0.15</f>
        <v>0.15</v>
      </c>
      <c r="B51" s="5">
        <f t="shared" si="1"/>
        <v>42209</v>
      </c>
      <c r="C51" s="3">
        <v>55.39</v>
      </c>
      <c r="D51" s="3">
        <v>55.6</v>
      </c>
      <c r="E51" s="3">
        <v>54.3</v>
      </c>
      <c r="F51" s="3">
        <v>54.62</v>
      </c>
      <c r="G51" s="3">
        <v>-0.65</v>
      </c>
      <c r="H51" s="6">
        <v>-0.0118</v>
      </c>
      <c r="I51" s="15">
        <v>195038.0</v>
      </c>
      <c r="J51" s="15">
        <v>313552.0</v>
      </c>
    </row>
    <row r="52">
      <c r="A52" s="9">
        <f>+0.23%</f>
        <v>0.0023</v>
      </c>
      <c r="B52" s="5">
        <f t="shared" si="1"/>
        <v>42212</v>
      </c>
      <c r="C52" s="3">
        <v>54.45</v>
      </c>
      <c r="D52" s="3">
        <v>54.89</v>
      </c>
      <c r="E52" s="3">
        <v>52.83</v>
      </c>
      <c r="F52" s="3">
        <v>53.47</v>
      </c>
      <c r="G52" s="3">
        <v>-1.15</v>
      </c>
      <c r="H52" s="6">
        <v>-0.0211</v>
      </c>
      <c r="I52" s="15">
        <v>226373.0</v>
      </c>
      <c r="J52" s="15">
        <v>319453.0</v>
      </c>
    </row>
    <row r="53">
      <c r="A53" s="16">
        <v>5518.0</v>
      </c>
      <c r="B53" s="5">
        <f t="shared" si="1"/>
        <v>42213</v>
      </c>
      <c r="C53" s="3">
        <v>53.08</v>
      </c>
      <c r="D53" s="3">
        <v>54.08</v>
      </c>
      <c r="E53" s="3">
        <v>52.28</v>
      </c>
      <c r="F53" s="3">
        <v>53.3</v>
      </c>
      <c r="G53" s="3">
        <v>-0.17</v>
      </c>
      <c r="H53" s="6">
        <v>-0.0032</v>
      </c>
      <c r="I53" s="15">
        <v>290602.0</v>
      </c>
      <c r="J53" s="15">
        <v>316369.0</v>
      </c>
    </row>
    <row r="54">
      <c r="A54" s="16">
        <v>210521.0</v>
      </c>
      <c r="B54" s="5">
        <f t="shared" si="1"/>
        <v>42214</v>
      </c>
      <c r="C54" s="3">
        <v>52.99</v>
      </c>
      <c r="D54" s="3">
        <v>54.33</v>
      </c>
      <c r="E54" s="3">
        <v>52.51</v>
      </c>
      <c r="F54" s="3">
        <v>53.38</v>
      </c>
      <c r="G54" s="3">
        <v>0.08</v>
      </c>
      <c r="H54" s="3">
        <v>0.0015</v>
      </c>
      <c r="I54" s="15">
        <v>290427.0</v>
      </c>
      <c r="J54" s="15">
        <v>320284.0</v>
      </c>
    </row>
    <row r="55">
      <c r="A55" s="7">
        <v>42150.0</v>
      </c>
      <c r="B55" s="5">
        <f t="shared" si="1"/>
        <v>42215</v>
      </c>
      <c r="C55" s="3">
        <v>53.6</v>
      </c>
      <c r="D55" s="3">
        <v>54.38</v>
      </c>
      <c r="E55" s="3">
        <v>53.02</v>
      </c>
      <c r="F55" s="3">
        <v>53.31</v>
      </c>
      <c r="G55" s="3">
        <v>-0.07</v>
      </c>
      <c r="H55" s="6">
        <v>-0.0013</v>
      </c>
      <c r="I55" s="15">
        <v>217285.0</v>
      </c>
      <c r="J55" s="15">
        <v>324160.0</v>
      </c>
    </row>
    <row r="56">
      <c r="A56" s="8">
        <v>66.7</v>
      </c>
      <c r="B56" s="5">
        <f t="shared" si="1"/>
        <v>42216</v>
      </c>
      <c r="C56" s="3">
        <v>53.43</v>
      </c>
      <c r="D56" s="3">
        <v>53.47</v>
      </c>
      <c r="E56" s="3">
        <v>51.63</v>
      </c>
      <c r="F56" s="3">
        <v>52.21</v>
      </c>
      <c r="G56" s="3">
        <v>-1.1</v>
      </c>
      <c r="H56" s="6">
        <v>-0.0206</v>
      </c>
      <c r="I56" s="15">
        <v>212823.0</v>
      </c>
      <c r="J56" s="15">
        <v>311023.0</v>
      </c>
    </row>
    <row r="57">
      <c r="A57" s="8">
        <v>66.7</v>
      </c>
      <c r="B57" s="5">
        <f t="shared" si="1"/>
        <v>42219</v>
      </c>
      <c r="C57" s="3">
        <v>51.55</v>
      </c>
      <c r="D57" s="3">
        <v>52.01</v>
      </c>
      <c r="E57" s="3">
        <v>49.36</v>
      </c>
      <c r="F57" s="3">
        <v>49.52</v>
      </c>
      <c r="G57" s="3">
        <v>-2.69</v>
      </c>
      <c r="H57" s="6">
        <v>-0.0515</v>
      </c>
      <c r="I57" s="15">
        <v>306500.0</v>
      </c>
      <c r="J57" s="15">
        <v>296818.0</v>
      </c>
    </row>
    <row r="58">
      <c r="A58" s="8">
        <v>64.38</v>
      </c>
      <c r="B58" s="5">
        <f t="shared" si="1"/>
        <v>42220</v>
      </c>
      <c r="C58" s="3">
        <v>49.7</v>
      </c>
      <c r="D58" s="3">
        <v>50.45</v>
      </c>
      <c r="E58" s="3">
        <v>49.58</v>
      </c>
      <c r="F58" s="3">
        <v>49.99</v>
      </c>
      <c r="G58" s="3">
        <v>0.47</v>
      </c>
      <c r="H58" s="3">
        <v>0.0095</v>
      </c>
      <c r="I58" s="15">
        <v>221652.0</v>
      </c>
      <c r="J58" s="15">
        <v>270733.0</v>
      </c>
    </row>
    <row r="59">
      <c r="A59" s="8">
        <v>64.77</v>
      </c>
      <c r="B59" s="5">
        <f t="shared" si="1"/>
        <v>42221</v>
      </c>
      <c r="C59" s="3">
        <v>50.14</v>
      </c>
      <c r="D59" s="3">
        <v>50.99</v>
      </c>
      <c r="E59" s="3">
        <v>49.02</v>
      </c>
      <c r="F59" s="3">
        <v>49.59</v>
      </c>
      <c r="G59" s="3">
        <v>-0.4</v>
      </c>
      <c r="H59" s="6">
        <v>-0.008</v>
      </c>
      <c r="I59" s="15">
        <v>280763.0</v>
      </c>
      <c r="J59" s="15">
        <v>265250.0</v>
      </c>
    </row>
    <row r="60">
      <c r="A60" s="11">
        <v>-1.76</v>
      </c>
      <c r="B60" s="5">
        <f t="shared" si="1"/>
        <v>42222</v>
      </c>
      <c r="C60" s="3">
        <v>49.72</v>
      </c>
      <c r="D60" s="3">
        <v>49.83</v>
      </c>
      <c r="E60" s="3">
        <v>48.88</v>
      </c>
      <c r="F60" s="3">
        <v>49.52</v>
      </c>
      <c r="G60" s="3">
        <v>-0.07</v>
      </c>
      <c r="H60" s="6">
        <v>-0.0014</v>
      </c>
      <c r="I60" s="15">
        <v>236356.0</v>
      </c>
      <c r="J60" s="15">
        <v>239679.0</v>
      </c>
    </row>
    <row r="61">
      <c r="A61" s="12">
        <v>-0.0265</v>
      </c>
      <c r="B61" s="5">
        <f t="shared" si="1"/>
        <v>42223</v>
      </c>
      <c r="C61" s="3">
        <v>49.62</v>
      </c>
      <c r="D61" s="3">
        <v>50.06</v>
      </c>
      <c r="E61" s="3">
        <v>48.42</v>
      </c>
      <c r="F61" s="3">
        <v>48.61</v>
      </c>
      <c r="G61" s="3">
        <v>-0.91</v>
      </c>
      <c r="H61" s="6">
        <v>-0.0184</v>
      </c>
      <c r="I61" s="15">
        <v>245821.0</v>
      </c>
      <c r="J61" s="15">
        <v>207694.0</v>
      </c>
    </row>
    <row r="62">
      <c r="A62" s="17">
        <v>37247.0</v>
      </c>
      <c r="B62" s="5">
        <f t="shared" si="1"/>
        <v>42226</v>
      </c>
      <c r="C62" s="3">
        <v>48.43</v>
      </c>
      <c r="D62" s="3">
        <v>50.49</v>
      </c>
      <c r="E62" s="3">
        <v>48.24</v>
      </c>
      <c r="F62" s="3">
        <v>50.41</v>
      </c>
      <c r="G62" s="3">
        <v>1.8</v>
      </c>
      <c r="H62" s="3">
        <v>0.037000000000000005</v>
      </c>
      <c r="I62" s="15">
        <v>208257.0</v>
      </c>
      <c r="J62" s="15">
        <v>182912.0</v>
      </c>
    </row>
    <row r="63">
      <c r="A63" s="17">
        <v>212624.0</v>
      </c>
      <c r="B63" s="5">
        <f t="shared" si="1"/>
        <v>42227</v>
      </c>
      <c r="C63" s="3">
        <v>50.22</v>
      </c>
      <c r="D63" s="3">
        <v>51.1</v>
      </c>
      <c r="E63" s="3">
        <v>48.61</v>
      </c>
      <c r="F63" s="3">
        <v>49.18</v>
      </c>
      <c r="G63" s="3">
        <v>-1.23</v>
      </c>
      <c r="H63" s="6">
        <v>-0.0244</v>
      </c>
      <c r="I63" s="15">
        <v>223213.0</v>
      </c>
      <c r="J63" s="15">
        <v>134463.0</v>
      </c>
    </row>
    <row r="64">
      <c r="A64" s="7">
        <v>42151.0</v>
      </c>
      <c r="B64" s="5">
        <f t="shared" si="1"/>
        <v>42228</v>
      </c>
      <c r="C64" s="3">
        <v>49.38</v>
      </c>
      <c r="D64" s="3">
        <v>50.01</v>
      </c>
      <c r="E64" s="3">
        <v>48.72</v>
      </c>
      <c r="F64" s="3">
        <v>49.66</v>
      </c>
      <c r="G64" s="3">
        <v>0.48</v>
      </c>
      <c r="H64" s="3">
        <v>0.0098</v>
      </c>
      <c r="I64" s="15">
        <v>153807.0</v>
      </c>
      <c r="J64" s="15">
        <v>117184.0</v>
      </c>
    </row>
    <row r="65">
      <c r="A65" s="8">
        <v>65.0</v>
      </c>
      <c r="B65" s="5">
        <f t="shared" si="1"/>
        <v>42229</v>
      </c>
      <c r="C65" s="3">
        <v>49.82</v>
      </c>
      <c r="D65" s="3">
        <v>50.39</v>
      </c>
      <c r="E65" s="3">
        <v>48.85</v>
      </c>
      <c r="F65" s="3">
        <v>49.22</v>
      </c>
      <c r="G65" s="3">
        <v>-0.44</v>
      </c>
      <c r="H65" s="6">
        <v>-0.0089</v>
      </c>
      <c r="I65" s="15">
        <v>115920.0</v>
      </c>
      <c r="J65" s="15">
        <v>71040.0</v>
      </c>
    </row>
    <row r="66">
      <c r="A66" s="8">
        <v>65.68</v>
      </c>
      <c r="B66" s="5">
        <f t="shared" si="1"/>
        <v>42230</v>
      </c>
      <c r="C66" s="3">
        <v>49.11</v>
      </c>
      <c r="D66" s="3">
        <v>49.52</v>
      </c>
      <c r="E66" s="3">
        <v>48.8</v>
      </c>
      <c r="F66" s="3">
        <v>49.03</v>
      </c>
      <c r="G66" s="3">
        <v>-0.19</v>
      </c>
      <c r="H66" s="6">
        <v>-0.0039</v>
      </c>
      <c r="I66" s="15">
        <v>21365.0</v>
      </c>
      <c r="J66" s="3">
        <v>0.0</v>
      </c>
    </row>
    <row r="67">
      <c r="A67" s="8">
        <v>63.07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63.15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-1.62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-0.025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56282.0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212257.0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42152.0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63.4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63.98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62.39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63.63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+0.48</f>
        <v>0.48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+0.76%</f>
        <v>0.0076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49304.0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215588.0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42153.0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64.01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66.87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63.69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66.61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+2.98</f>
        <v>2.98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+4.68%</f>
        <v>0.0468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79282.0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224003.0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42156.0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66.59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66.8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65.36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65.97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-0.64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-0.0096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45209.0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227043.0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42157.0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65.95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67.02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65.77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66.71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+0.74</f>
        <v>0.74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+1.12%</f>
        <v>0.0112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74692.0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228729.0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42158.0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66.55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66.69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64.87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65.13</v>
      </c>
      <c r="B113" s="3" t="str">
        <f t="shared" si="1"/>
        <v/>
      </c>
    </row>
    <row r="114">
      <c r="A114" s="11">
        <v>-1.58</v>
      </c>
      <c r="B114" s="3" t="str">
        <f t="shared" si="1"/>
        <v>#REF!</v>
      </c>
    </row>
    <row r="115">
      <c r="A115" s="12">
        <v>-0.0237</v>
      </c>
      <c r="B115" s="3" t="str">
        <f t="shared" si="1"/>
        <v>#REF!</v>
      </c>
    </row>
    <row r="116">
      <c r="A116" s="17">
        <v>102350.0</v>
      </c>
      <c r="B116" s="3" t="str">
        <f t="shared" si="1"/>
        <v>#REF!</v>
      </c>
    </row>
    <row r="117">
      <c r="A117" s="17">
        <v>242459.0</v>
      </c>
      <c r="B117" s="3" t="str">
        <f t="shared" si="1"/>
        <v>#REF!</v>
      </c>
    </row>
    <row r="118">
      <c r="A118" s="7">
        <v>42159.0</v>
      </c>
      <c r="B118" s="3" t="str">
        <f t="shared" si="1"/>
        <v>#REF!</v>
      </c>
    </row>
    <row r="119">
      <c r="A119" s="8">
        <v>65.16</v>
      </c>
      <c r="B119" s="3" t="str">
        <f t="shared" si="1"/>
        <v>#REF!</v>
      </c>
    </row>
    <row r="120">
      <c r="A120" s="8">
        <v>65.3</v>
      </c>
      <c r="B120" s="3" t="str">
        <f t="shared" si="1"/>
        <v>#REF!</v>
      </c>
    </row>
    <row r="121">
      <c r="A121" s="8">
        <v>63.1</v>
      </c>
      <c r="B121" s="3" t="str">
        <f t="shared" si="1"/>
        <v>#REF!</v>
      </c>
    </row>
    <row r="122">
      <c r="A122" s="8">
        <v>63.28</v>
      </c>
      <c r="B122" s="3" t="str">
        <f t="shared" si="1"/>
        <v>#REF!</v>
      </c>
    </row>
    <row r="123">
      <c r="A123" s="11">
        <v>-1.85</v>
      </c>
      <c r="B123" s="3" t="str">
        <f t="shared" si="1"/>
        <v>#REF!</v>
      </c>
    </row>
    <row r="124">
      <c r="A124" s="12">
        <v>-0.0284</v>
      </c>
      <c r="B124" s="3" t="str">
        <f t="shared" si="1"/>
        <v>#REF!</v>
      </c>
    </row>
    <row r="125">
      <c r="A125" s="17">
        <v>90722.0</v>
      </c>
      <c r="B125" s="3" t="str">
        <f t="shared" si="1"/>
        <v>#REF!</v>
      </c>
    </row>
    <row r="126">
      <c r="A126" s="17">
        <v>256718.0</v>
      </c>
      <c r="B126" s="3" t="str">
        <f t="shared" si="1"/>
        <v>#REF!</v>
      </c>
    </row>
    <row r="127">
      <c r="A127" s="7">
        <v>42160.0</v>
      </c>
      <c r="B127" s="3" t="str">
        <f t="shared" si="1"/>
        <v>#REF!</v>
      </c>
    </row>
    <row r="128">
      <c r="A128" s="8">
        <v>63.26</v>
      </c>
      <c r="B128" s="3" t="str">
        <f t="shared" si="1"/>
        <v>#REF!</v>
      </c>
    </row>
    <row r="129">
      <c r="A129" s="8">
        <v>64.69</v>
      </c>
      <c r="B129" s="3" t="str">
        <f t="shared" si="1"/>
        <v>#REF!</v>
      </c>
    </row>
    <row r="130">
      <c r="A130" s="8">
        <v>62.3</v>
      </c>
      <c r="B130" s="3" t="str">
        <f t="shared" si="1"/>
        <v>#REF!</v>
      </c>
    </row>
    <row r="131">
      <c r="A131" s="8">
        <v>64.6</v>
      </c>
      <c r="B131" s="3" t="str">
        <f t="shared" si="1"/>
        <v>#REF!</v>
      </c>
    </row>
    <row r="132">
      <c r="A132" s="9">
        <f>+1.32</f>
        <v>1.32</v>
      </c>
      <c r="B132" s="3" t="str">
        <f t="shared" si="1"/>
        <v>#REF!</v>
      </c>
    </row>
    <row r="133">
      <c r="A133" s="9">
        <f>+2.09%</f>
        <v>0.0209</v>
      </c>
      <c r="B133" s="3" t="str">
        <f t="shared" si="1"/>
        <v>#REF!</v>
      </c>
    </row>
    <row r="134">
      <c r="A134" s="16">
        <v>76809.0</v>
      </c>
      <c r="B134" s="3" t="str">
        <f t="shared" si="1"/>
        <v>#REF!</v>
      </c>
    </row>
    <row r="135">
      <c r="A135" s="16">
        <v>277712.0</v>
      </c>
      <c r="B135" s="3" t="str">
        <f t="shared" si="1"/>
        <v>#REF!</v>
      </c>
    </row>
    <row r="136">
      <c r="A136" s="7">
        <v>42163.0</v>
      </c>
      <c r="B136" s="3" t="str">
        <f t="shared" si="1"/>
        <v>#REF!</v>
      </c>
    </row>
    <row r="137">
      <c r="A137" s="8">
        <v>64.42</v>
      </c>
      <c r="B137" s="3" t="str">
        <f t="shared" si="1"/>
        <v>#REF!</v>
      </c>
    </row>
    <row r="138">
      <c r="A138" s="8">
        <v>64.62</v>
      </c>
      <c r="B138" s="3" t="str">
        <f t="shared" si="1"/>
        <v>#REF!</v>
      </c>
    </row>
    <row r="139">
      <c r="A139" s="8">
        <v>63.62</v>
      </c>
      <c r="B139" s="3" t="str">
        <f t="shared" si="1"/>
        <v>#REF!</v>
      </c>
    </row>
    <row r="140">
      <c r="A140" s="8">
        <v>63.79</v>
      </c>
      <c r="B140" s="3" t="str">
        <f t="shared" si="1"/>
        <v>#REF!</v>
      </c>
    </row>
    <row r="141">
      <c r="A141" s="11">
        <v>-0.81</v>
      </c>
      <c r="B141" s="3" t="str">
        <f t="shared" si="1"/>
        <v>#REF!</v>
      </c>
    </row>
    <row r="142">
      <c r="A142" s="12">
        <v>-0.0125</v>
      </c>
      <c r="B142" s="3" t="str">
        <f t="shared" si="1"/>
        <v>#REF!</v>
      </c>
    </row>
    <row r="143">
      <c r="A143" s="17">
        <v>96326.0</v>
      </c>
      <c r="B143" s="3" t="str">
        <f t="shared" si="1"/>
        <v>#REF!</v>
      </c>
    </row>
    <row r="144">
      <c r="A144" s="17">
        <v>291468.0</v>
      </c>
      <c r="B144" s="3" t="str">
        <f t="shared" si="1"/>
        <v>#REF!</v>
      </c>
    </row>
    <row r="145">
      <c r="A145" s="7">
        <v>42164.0</v>
      </c>
      <c r="B145" s="3" t="str">
        <f t="shared" si="1"/>
        <v>#REF!</v>
      </c>
    </row>
    <row r="146">
      <c r="A146" s="8">
        <v>63.89</v>
      </c>
      <c r="B146" s="3" t="str">
        <f t="shared" si="1"/>
        <v>#REF!</v>
      </c>
    </row>
    <row r="147">
      <c r="A147" s="8">
        <v>66.35</v>
      </c>
      <c r="B147" s="3" t="str">
        <f t="shared" si="1"/>
        <v>#REF!</v>
      </c>
    </row>
    <row r="148">
      <c r="A148" s="8">
        <v>63.87</v>
      </c>
      <c r="B148" s="3" t="str">
        <f t="shared" si="1"/>
        <v>#REF!</v>
      </c>
    </row>
    <row r="149">
      <c r="A149" s="8">
        <v>66.03</v>
      </c>
      <c r="B149" s="3" t="str">
        <f t="shared" si="1"/>
        <v>#REF!</v>
      </c>
    </row>
    <row r="150">
      <c r="A150" s="9">
        <f>+2.24</f>
        <v>2.24</v>
      </c>
      <c r="B150" s="3" t="str">
        <f t="shared" si="1"/>
        <v>#REF!</v>
      </c>
    </row>
    <row r="151">
      <c r="A151" s="9">
        <f>+3.51%</f>
        <v>0.0351</v>
      </c>
      <c r="B151" s="3" t="str">
        <f t="shared" si="1"/>
        <v>#REF!</v>
      </c>
    </row>
    <row r="152">
      <c r="A152" s="16">
        <v>109857.0</v>
      </c>
      <c r="B152" s="3" t="str">
        <f t="shared" si="1"/>
        <v>#REF!</v>
      </c>
    </row>
    <row r="153">
      <c r="A153" s="16">
        <v>309267.0</v>
      </c>
      <c r="B153" s="3" t="str">
        <f t="shared" si="1"/>
        <v>#REF!</v>
      </c>
    </row>
    <row r="154">
      <c r="A154" s="7">
        <v>42165.0</v>
      </c>
      <c r="B154" s="3" t="str">
        <f t="shared" si="1"/>
        <v>#REF!</v>
      </c>
    </row>
    <row r="155">
      <c r="A155" s="8">
        <v>66.26</v>
      </c>
      <c r="B155" s="3" t="str">
        <f t="shared" si="1"/>
        <v>#REF!</v>
      </c>
    </row>
    <row r="156">
      <c r="A156" s="8">
        <v>67.49</v>
      </c>
      <c r="B156" s="3" t="str">
        <f t="shared" si="1"/>
        <v>#REF!</v>
      </c>
    </row>
    <row r="157">
      <c r="A157" s="8">
        <v>66.0</v>
      </c>
      <c r="B157" s="3" t="str">
        <f t="shared" si="1"/>
        <v>#REF!</v>
      </c>
    </row>
    <row r="158">
      <c r="A158" s="8">
        <v>67.0</v>
      </c>
      <c r="B158" s="3" t="str">
        <f t="shared" si="1"/>
        <v>#REF!</v>
      </c>
    </row>
    <row r="159">
      <c r="A159" s="9">
        <f>+0.97</f>
        <v>0.97</v>
      </c>
      <c r="B159" s="3" t="str">
        <f t="shared" si="1"/>
        <v>#REF!</v>
      </c>
    </row>
    <row r="160">
      <c r="A160" s="9">
        <f>+1.47%</f>
        <v>0.0147</v>
      </c>
      <c r="B160" s="3" t="str">
        <f t="shared" si="1"/>
        <v>#REF!</v>
      </c>
    </row>
    <row r="161">
      <c r="A161" s="16">
        <v>102037.0</v>
      </c>
      <c r="B161" s="3" t="str">
        <f t="shared" si="1"/>
        <v>#REF!</v>
      </c>
    </row>
    <row r="162">
      <c r="A162" s="16">
        <v>328631.0</v>
      </c>
      <c r="B162" s="3" t="str">
        <f t="shared" si="1"/>
        <v>#REF!</v>
      </c>
    </row>
    <row r="163">
      <c r="A163" s="7">
        <v>42166.0</v>
      </c>
      <c r="B163" s="3" t="str">
        <f t="shared" si="1"/>
        <v>#REF!</v>
      </c>
    </row>
    <row r="164">
      <c r="A164" s="8">
        <v>66.79</v>
      </c>
      <c r="B164" s="3" t="str">
        <f t="shared" si="1"/>
        <v>#REF!</v>
      </c>
    </row>
    <row r="165">
      <c r="A165" s="8">
        <v>67.32</v>
      </c>
      <c r="B165" s="3" t="str">
        <f t="shared" si="1"/>
        <v>#REF!</v>
      </c>
    </row>
    <row r="166">
      <c r="A166" s="8">
        <v>65.85</v>
      </c>
      <c r="B166" s="3" t="str">
        <f t="shared" si="1"/>
        <v>#REF!</v>
      </c>
    </row>
    <row r="167">
      <c r="A167" s="8">
        <v>66.41</v>
      </c>
      <c r="B167" s="3" t="str">
        <f t="shared" si="1"/>
        <v>#REF!</v>
      </c>
    </row>
    <row r="168">
      <c r="A168" s="11">
        <v>-0.59</v>
      </c>
      <c r="B168" s="3" t="str">
        <f t="shared" si="1"/>
        <v>#REF!</v>
      </c>
    </row>
    <row r="169">
      <c r="A169" s="12">
        <v>-0.0088</v>
      </c>
      <c r="B169" s="3" t="str">
        <f t="shared" si="1"/>
        <v>#REF!</v>
      </c>
    </row>
    <row r="170">
      <c r="A170" s="17">
        <v>75066.0</v>
      </c>
      <c r="B170" s="3" t="str">
        <f t="shared" si="1"/>
        <v>#REF!</v>
      </c>
    </row>
    <row r="171">
      <c r="A171" s="17">
        <v>344347.0</v>
      </c>
      <c r="B171" s="3" t="str">
        <f t="shared" si="1"/>
        <v>#REF!</v>
      </c>
    </row>
    <row r="172">
      <c r="A172" s="7">
        <v>42167.0</v>
      </c>
      <c r="B172" s="3" t="str">
        <f t="shared" si="1"/>
        <v>#REF!</v>
      </c>
    </row>
    <row r="173">
      <c r="A173" s="8">
        <v>66.15</v>
      </c>
      <c r="B173" s="3" t="str">
        <f t="shared" si="1"/>
        <v>#REF!</v>
      </c>
    </row>
    <row r="174">
      <c r="A174" s="8">
        <v>66.23</v>
      </c>
      <c r="B174" s="3" t="str">
        <f t="shared" si="1"/>
        <v>#REF!</v>
      </c>
    </row>
    <row r="175">
      <c r="A175" s="8">
        <v>65.15</v>
      </c>
      <c r="B175" s="3" t="str">
        <f t="shared" si="1"/>
        <v>#REF!</v>
      </c>
    </row>
    <row r="176">
      <c r="A176" s="8">
        <v>65.27</v>
      </c>
      <c r="B176" s="3" t="str">
        <f t="shared" si="1"/>
        <v>#REF!</v>
      </c>
    </row>
    <row r="177">
      <c r="A177" s="11">
        <v>-1.14</v>
      </c>
      <c r="B177" s="3" t="str">
        <f t="shared" si="1"/>
        <v>#REF!</v>
      </c>
    </row>
    <row r="178">
      <c r="A178" s="12">
        <v>-0.0172</v>
      </c>
      <c r="B178" s="3" t="str">
        <f t="shared" si="1"/>
        <v>#REF!</v>
      </c>
    </row>
    <row r="179">
      <c r="A179" s="17">
        <v>68815.0</v>
      </c>
      <c r="B179" s="3" t="str">
        <f t="shared" si="1"/>
        <v>#REF!</v>
      </c>
    </row>
    <row r="180">
      <c r="A180" s="17">
        <v>347353.0</v>
      </c>
      <c r="B180" s="3" t="str">
        <f t="shared" si="1"/>
        <v>#REF!</v>
      </c>
    </row>
    <row r="181">
      <c r="A181" s="7">
        <v>42170.0</v>
      </c>
      <c r="B181" s="3" t="str">
        <f t="shared" si="1"/>
        <v>#REF!</v>
      </c>
    </row>
    <row r="182">
      <c r="A182" s="8">
        <v>65.07</v>
      </c>
      <c r="B182" s="3" t="str">
        <f t="shared" si="1"/>
        <v>#REF!</v>
      </c>
    </row>
    <row r="183">
      <c r="A183" s="8">
        <v>65.37</v>
      </c>
      <c r="B183" s="3" t="str">
        <f t="shared" si="1"/>
        <v>#REF!</v>
      </c>
    </row>
    <row r="184">
      <c r="A184" s="8">
        <v>64.04</v>
      </c>
      <c r="B184" s="3" t="str">
        <f t="shared" si="1"/>
        <v>#REF!</v>
      </c>
    </row>
    <row r="185">
      <c r="A185" s="8">
        <v>64.66</v>
      </c>
      <c r="B185" s="3" t="str">
        <f t="shared" si="1"/>
        <v>#REF!</v>
      </c>
    </row>
    <row r="186">
      <c r="A186" s="11">
        <v>-0.61</v>
      </c>
      <c r="B186" s="3" t="str">
        <f t="shared" si="1"/>
        <v>#REF!</v>
      </c>
    </row>
    <row r="187">
      <c r="A187" s="12">
        <v>-0.0093</v>
      </c>
      <c r="B187" s="3" t="str">
        <f t="shared" si="1"/>
        <v>#REF!</v>
      </c>
    </row>
    <row r="188">
      <c r="A188" s="17">
        <v>139220.0</v>
      </c>
      <c r="B188" s="3" t="str">
        <f t="shared" si="1"/>
        <v>#REF!</v>
      </c>
    </row>
    <row r="189">
      <c r="A189" s="17">
        <v>344839.0</v>
      </c>
      <c r="B189" s="3" t="str">
        <f t="shared" si="1"/>
        <v>#REF!</v>
      </c>
    </row>
    <row r="190">
      <c r="A190" s="7">
        <v>42171.0</v>
      </c>
      <c r="B190" s="3" t="str">
        <f t="shared" si="1"/>
        <v>#REF!</v>
      </c>
    </row>
    <row r="191">
      <c r="A191" s="8">
        <v>64.47</v>
      </c>
      <c r="B191" s="3" t="str">
        <f t="shared" si="1"/>
        <v>#REF!</v>
      </c>
    </row>
    <row r="192">
      <c r="A192" s="8">
        <v>65.11</v>
      </c>
      <c r="B192" s="3" t="str">
        <f t="shared" si="1"/>
        <v>#REF!</v>
      </c>
    </row>
    <row r="193">
      <c r="A193" s="8">
        <v>64.2</v>
      </c>
      <c r="B193" s="3" t="str">
        <f t="shared" si="1"/>
        <v>#REF!</v>
      </c>
    </row>
    <row r="194">
      <c r="A194" s="8">
        <v>64.49</v>
      </c>
      <c r="B194" s="3" t="str">
        <f t="shared" si="1"/>
        <v>#REF!</v>
      </c>
    </row>
    <row r="195">
      <c r="A195" s="11">
        <v>-0.17</v>
      </c>
      <c r="B195" s="3" t="str">
        <f t="shared" si="1"/>
        <v>#REF!</v>
      </c>
    </row>
    <row r="196">
      <c r="A196" s="12">
        <v>-0.0026</v>
      </c>
      <c r="B196" s="3" t="str">
        <f t="shared" si="1"/>
        <v>#REF!</v>
      </c>
    </row>
    <row r="197">
      <c r="A197" s="17">
        <v>164249.0</v>
      </c>
      <c r="B197" s="3" t="str">
        <f t="shared" si="1"/>
        <v>#REF!</v>
      </c>
    </row>
    <row r="198">
      <c r="A198" s="17">
        <v>339593.0</v>
      </c>
      <c r="B198" s="3" t="str">
        <f t="shared" si="1"/>
        <v>#REF!</v>
      </c>
    </row>
    <row r="199">
      <c r="A199" s="7">
        <v>42172.0</v>
      </c>
      <c r="B199" s="3" t="str">
        <f t="shared" si="1"/>
        <v>#REF!</v>
      </c>
    </row>
    <row r="200">
      <c r="A200" s="8">
        <v>64.51</v>
      </c>
      <c r="B200" s="3" t="str">
        <f t="shared" si="1"/>
        <v>#REF!</v>
      </c>
    </row>
    <row r="201">
      <c r="A201" s="8">
        <v>66.21</v>
      </c>
      <c r="B201" s="3" t="str">
        <f t="shared" si="1"/>
        <v>#REF!</v>
      </c>
    </row>
    <row r="202">
      <c r="A202" s="8">
        <v>63.41</v>
      </c>
      <c r="B202" s="3" t="str">
        <f t="shared" si="1"/>
        <v>#REF!</v>
      </c>
    </row>
    <row r="203">
      <c r="A203" s="8">
        <v>64.67</v>
      </c>
      <c r="B203" s="3" t="str">
        <f t="shared" si="1"/>
        <v>#REF!</v>
      </c>
    </row>
    <row r="204">
      <c r="A204" s="9">
        <f>+0.18</f>
        <v>0.18</v>
      </c>
      <c r="B204" s="3" t="str">
        <f t="shared" si="1"/>
        <v>#REF!</v>
      </c>
    </row>
    <row r="205">
      <c r="A205" s="9">
        <f>+0.28%</f>
        <v>0.0028</v>
      </c>
      <c r="B205" s="3" t="str">
        <f t="shared" si="1"/>
        <v>#REF!</v>
      </c>
    </row>
    <row r="206">
      <c r="A206" s="16">
        <v>178703.0</v>
      </c>
      <c r="B206" s="3" t="str">
        <f t="shared" si="1"/>
        <v>#REF!</v>
      </c>
    </row>
    <row r="207">
      <c r="A207" s="16">
        <v>333557.0</v>
      </c>
      <c r="B207" s="3" t="str">
        <f t="shared" si="1"/>
        <v>#REF!</v>
      </c>
    </row>
    <row r="208">
      <c r="A208" s="7">
        <v>42173.0</v>
      </c>
      <c r="B208" s="3" t="str">
        <f t="shared" si="1"/>
        <v>#REF!</v>
      </c>
    </row>
    <row r="209">
      <c r="A209" s="8">
        <v>64.57</v>
      </c>
      <c r="B209" s="3" t="str">
        <f t="shared" si="1"/>
        <v>#REF!</v>
      </c>
    </row>
    <row r="210">
      <c r="A210" s="8">
        <v>65.71</v>
      </c>
      <c r="B210" s="3" t="str">
        <f t="shared" si="1"/>
        <v>#REF!</v>
      </c>
    </row>
    <row r="211">
      <c r="A211" s="8">
        <v>64.22</v>
      </c>
      <c r="B211" s="3" t="str">
        <f t="shared" si="1"/>
        <v>#REF!</v>
      </c>
    </row>
    <row r="212">
      <c r="A212" s="8">
        <v>64.99</v>
      </c>
      <c r="B212" s="3" t="str">
        <f t="shared" si="1"/>
        <v>#REF!</v>
      </c>
    </row>
    <row r="213">
      <c r="A213" s="9">
        <f>+0.32</f>
        <v>0.32</v>
      </c>
      <c r="B213" s="3" t="str">
        <f t="shared" si="1"/>
        <v>#REF!</v>
      </c>
    </row>
    <row r="214">
      <c r="A214" s="9">
        <f>+0.49%</f>
        <v>0.0049</v>
      </c>
      <c r="B214" s="3" t="str">
        <f t="shared" si="1"/>
        <v>#REF!</v>
      </c>
    </row>
    <row r="215">
      <c r="A215" s="16">
        <v>133455.0</v>
      </c>
      <c r="B215" s="3" t="str">
        <f t="shared" si="1"/>
        <v>#REF!</v>
      </c>
    </row>
    <row r="216">
      <c r="A216" s="16">
        <v>330392.0</v>
      </c>
      <c r="B216" s="3" t="str">
        <f t="shared" si="1"/>
        <v>#REF!</v>
      </c>
    </row>
    <row r="217">
      <c r="A217" s="7">
        <v>42174.0</v>
      </c>
      <c r="B217" s="3" t="str">
        <f t="shared" si="1"/>
        <v>#REF!</v>
      </c>
    </row>
    <row r="218">
      <c r="A218" s="8">
        <v>64.9</v>
      </c>
      <c r="B218" s="3" t="str">
        <f t="shared" si="1"/>
        <v>#REF!</v>
      </c>
    </row>
    <row r="219">
      <c r="A219" s="8">
        <v>65.25</v>
      </c>
      <c r="B219" s="3" t="str">
        <f t="shared" si="1"/>
        <v>#REF!</v>
      </c>
    </row>
    <row r="220">
      <c r="A220" s="8">
        <v>63.1</v>
      </c>
      <c r="B220" s="3" t="str">
        <f t="shared" si="1"/>
        <v>#REF!</v>
      </c>
    </row>
    <row r="221">
      <c r="A221" s="8">
        <v>63.77</v>
      </c>
      <c r="B221" s="3" t="str">
        <f t="shared" si="1"/>
        <v>#REF!</v>
      </c>
    </row>
    <row r="222">
      <c r="A222" s="11">
        <v>-1.22</v>
      </c>
      <c r="B222" s="3" t="str">
        <f t="shared" si="1"/>
        <v>#REF!</v>
      </c>
    </row>
    <row r="223">
      <c r="A223" s="12">
        <v>-0.0188</v>
      </c>
      <c r="B223" s="3" t="str">
        <f t="shared" si="1"/>
        <v>#REF!</v>
      </c>
    </row>
    <row r="224">
      <c r="A224" s="17">
        <v>116887.0</v>
      </c>
      <c r="B224" s="3" t="str">
        <f t="shared" si="1"/>
        <v>#REF!</v>
      </c>
    </row>
    <row r="225">
      <c r="A225" s="17">
        <v>319357.0</v>
      </c>
      <c r="B225" s="3" t="str">
        <f t="shared" si="1"/>
        <v>#REF!</v>
      </c>
    </row>
    <row r="226">
      <c r="A226" s="7">
        <v>42177.0</v>
      </c>
      <c r="B226" s="3" t="str">
        <f t="shared" si="1"/>
        <v>#REF!</v>
      </c>
    </row>
    <row r="227">
      <c r="A227" s="8">
        <v>63.46</v>
      </c>
      <c r="B227" s="3" t="str">
        <f t="shared" si="1"/>
        <v>#REF!</v>
      </c>
    </row>
    <row r="228">
      <c r="A228" s="8">
        <v>64.47</v>
      </c>
      <c r="B228" s="3" t="str">
        <f t="shared" si="1"/>
        <v>#REF!</v>
      </c>
    </row>
    <row r="229">
      <c r="A229" s="8">
        <v>62.9</v>
      </c>
      <c r="B229" s="3" t="str">
        <f t="shared" si="1"/>
        <v>#REF!</v>
      </c>
    </row>
    <row r="230">
      <c r="A230" s="8">
        <v>64.1</v>
      </c>
      <c r="B230" s="3" t="str">
        <f t="shared" si="1"/>
        <v>#REF!</v>
      </c>
    </row>
    <row r="231">
      <c r="A231" s="9">
        <f>+0.33</f>
        <v>0.33</v>
      </c>
      <c r="B231" s="3" t="str">
        <f t="shared" si="1"/>
        <v>#REF!</v>
      </c>
    </row>
    <row r="232">
      <c r="A232" s="9">
        <f>+0.52%</f>
        <v>0.0052</v>
      </c>
      <c r="B232" s="3" t="str">
        <f t="shared" si="1"/>
        <v>#REF!</v>
      </c>
    </row>
    <row r="233">
      <c r="A233" s="16">
        <v>119614.0</v>
      </c>
      <c r="B233" s="3" t="str">
        <f t="shared" si="1"/>
        <v>#REF!</v>
      </c>
    </row>
    <row r="234">
      <c r="A234" s="16">
        <v>324182.0</v>
      </c>
      <c r="B234" s="3" t="str">
        <f t="shared" si="1"/>
        <v>#REF!</v>
      </c>
    </row>
    <row r="235">
      <c r="A235" s="7">
        <v>42178.0</v>
      </c>
      <c r="B235" s="3" t="str">
        <f t="shared" si="1"/>
        <v>#REF!</v>
      </c>
    </row>
    <row r="236">
      <c r="A236" s="8">
        <v>63.99</v>
      </c>
      <c r="B236" s="3" t="str">
        <f t="shared" si="1"/>
        <v>#REF!</v>
      </c>
    </row>
    <row r="237">
      <c r="A237" s="8">
        <v>65.57</v>
      </c>
      <c r="B237" s="3" t="str">
        <f t="shared" si="1"/>
        <v>#REF!</v>
      </c>
    </row>
    <row r="238">
      <c r="A238" s="8">
        <v>63.52</v>
      </c>
      <c r="B238" s="3" t="str">
        <f t="shared" si="1"/>
        <v>#REF!</v>
      </c>
    </row>
    <row r="239">
      <c r="A239" s="8">
        <v>65.13</v>
      </c>
      <c r="B239" s="3" t="str">
        <f t="shared" si="1"/>
        <v>#REF!</v>
      </c>
    </row>
    <row r="240">
      <c r="A240" s="9">
        <f>+1.03</f>
        <v>1.03</v>
      </c>
      <c r="B240" s="3" t="str">
        <f t="shared" si="1"/>
        <v>#REF!</v>
      </c>
    </row>
    <row r="241">
      <c r="A241" s="9">
        <f>+1.61%</f>
        <v>0.0161</v>
      </c>
      <c r="B241" s="3" t="str">
        <f t="shared" si="1"/>
        <v>#REF!</v>
      </c>
    </row>
    <row r="242">
      <c r="A242" s="16">
        <v>136352.0</v>
      </c>
      <c r="B242" s="3" t="str">
        <f t="shared" si="1"/>
        <v>#REF!</v>
      </c>
    </row>
    <row r="243">
      <c r="A243" s="16">
        <v>321604.0</v>
      </c>
      <c r="B243" s="3" t="str">
        <f t="shared" si="1"/>
        <v>#REF!</v>
      </c>
    </row>
    <row r="244">
      <c r="A244" s="7">
        <v>42179.0</v>
      </c>
      <c r="B244" s="3" t="str">
        <f t="shared" si="1"/>
        <v>#REF!</v>
      </c>
    </row>
    <row r="245">
      <c r="A245" s="8">
        <v>65.37</v>
      </c>
      <c r="B245" s="3" t="str">
        <f t="shared" si="1"/>
        <v>#REF!</v>
      </c>
    </row>
    <row r="246">
      <c r="A246" s="8">
        <v>65.69</v>
      </c>
      <c r="B246" s="3" t="str">
        <f t="shared" si="1"/>
        <v>#REF!</v>
      </c>
    </row>
    <row r="247">
      <c r="A247" s="8">
        <v>63.68</v>
      </c>
      <c r="B247" s="3" t="str">
        <f t="shared" si="1"/>
        <v>#REF!</v>
      </c>
    </row>
    <row r="248">
      <c r="A248" s="8">
        <v>64.16</v>
      </c>
      <c r="B248" s="3" t="str">
        <f t="shared" si="1"/>
        <v>#REF!</v>
      </c>
    </row>
    <row r="249">
      <c r="A249" s="11">
        <v>-0.97</v>
      </c>
      <c r="B249" s="3" t="str">
        <f t="shared" si="1"/>
        <v>#REF!</v>
      </c>
    </row>
    <row r="250">
      <c r="A250" s="12">
        <v>-0.0149</v>
      </c>
      <c r="B250" s="3" t="str">
        <f t="shared" si="1"/>
        <v>#REF!</v>
      </c>
    </row>
    <row r="251">
      <c r="A251" s="17">
        <v>140376.0</v>
      </c>
      <c r="B251" s="3" t="str">
        <f t="shared" si="1"/>
        <v>#REF!</v>
      </c>
    </row>
    <row r="252">
      <c r="A252" s="17">
        <v>325463.0</v>
      </c>
      <c r="B252" s="3" t="str">
        <f t="shared" si="1"/>
        <v>#REF!</v>
      </c>
    </row>
    <row r="253">
      <c r="A253" s="7">
        <v>42180.0</v>
      </c>
      <c r="B253" s="3" t="str">
        <f t="shared" si="1"/>
        <v>#REF!</v>
      </c>
    </row>
    <row r="254">
      <c r="A254" s="8">
        <v>64.19</v>
      </c>
      <c r="B254" s="3" t="str">
        <f t="shared" si="1"/>
        <v>#REF!</v>
      </c>
    </row>
    <row r="255">
      <c r="A255" s="8">
        <v>64.54</v>
      </c>
      <c r="B255" s="3" t="str">
        <f t="shared" si="1"/>
        <v>#REF!</v>
      </c>
    </row>
    <row r="256">
      <c r="A256" s="8">
        <v>63.31</v>
      </c>
      <c r="B256" s="3" t="str">
        <f t="shared" si="1"/>
        <v>#REF!</v>
      </c>
    </row>
    <row r="257">
      <c r="A257" s="8">
        <v>63.76</v>
      </c>
      <c r="B257" s="3" t="str">
        <f t="shared" si="1"/>
        <v>#REF!</v>
      </c>
    </row>
    <row r="258">
      <c r="A258" s="11">
        <v>-0.4</v>
      </c>
      <c r="B258" s="3" t="str">
        <f t="shared" si="1"/>
        <v>#REF!</v>
      </c>
    </row>
    <row r="259">
      <c r="A259" s="12">
        <v>-0.0062</v>
      </c>
      <c r="B259" s="3" t="str">
        <f t="shared" si="1"/>
        <v>#REF!</v>
      </c>
    </row>
    <row r="260">
      <c r="A260" s="17">
        <v>130588.0</v>
      </c>
      <c r="B260" s="3" t="str">
        <f t="shared" si="1"/>
        <v>#REF!</v>
      </c>
    </row>
    <row r="261">
      <c r="A261" s="17">
        <v>332176.0</v>
      </c>
      <c r="B261" s="3" t="str">
        <f t="shared" si="1"/>
        <v>#REF!</v>
      </c>
    </row>
    <row r="262">
      <c r="A262" s="7">
        <v>42181.0</v>
      </c>
      <c r="B262" s="3" t="str">
        <f t="shared" si="1"/>
        <v>#REF!</v>
      </c>
    </row>
    <row r="263">
      <c r="A263" s="8">
        <v>64.15</v>
      </c>
      <c r="B263" s="3" t="str">
        <f t="shared" si="1"/>
        <v>#REF!</v>
      </c>
    </row>
    <row r="264">
      <c r="A264" s="8">
        <v>64.16</v>
      </c>
      <c r="B264" s="3" t="str">
        <f t="shared" si="1"/>
        <v>#REF!</v>
      </c>
    </row>
    <row r="265">
      <c r="A265" s="8">
        <v>63.08</v>
      </c>
      <c r="B265" s="3" t="str">
        <f t="shared" si="1"/>
        <v>#REF!</v>
      </c>
    </row>
    <row r="266">
      <c r="A266" s="8">
        <v>63.84</v>
      </c>
      <c r="B266" s="3" t="str">
        <f t="shared" si="1"/>
        <v>#REF!</v>
      </c>
    </row>
    <row r="267">
      <c r="A267" s="9">
        <f>+0.08</f>
        <v>0.08</v>
      </c>
      <c r="B267" s="3" t="str">
        <f t="shared" si="1"/>
        <v>#REF!</v>
      </c>
    </row>
    <row r="268">
      <c r="A268" s="9">
        <f>+0.13%</f>
        <v>0.0013</v>
      </c>
      <c r="B268" s="3" t="str">
        <f t="shared" si="1"/>
        <v>#REF!</v>
      </c>
    </row>
    <row r="269">
      <c r="A269" s="16">
        <v>113379.0</v>
      </c>
      <c r="B269" s="3" t="str">
        <f t="shared" si="1"/>
        <v>#REF!</v>
      </c>
    </row>
    <row r="270">
      <c r="A270" s="16">
        <v>329314.0</v>
      </c>
      <c r="B270" s="3" t="str">
        <f t="shared" si="1"/>
        <v>#REF!</v>
      </c>
    </row>
    <row r="271">
      <c r="A271" s="7">
        <v>42184.0</v>
      </c>
      <c r="B271" s="3" t="str">
        <f t="shared" si="1"/>
        <v>#REF!</v>
      </c>
    </row>
    <row r="272">
      <c r="A272" s="8">
        <v>63.23</v>
      </c>
      <c r="B272" s="3" t="str">
        <f t="shared" si="1"/>
        <v>#REF!</v>
      </c>
    </row>
    <row r="273">
      <c r="A273" s="8">
        <v>63.59</v>
      </c>
      <c r="B273" s="3" t="str">
        <f t="shared" si="1"/>
        <v>#REF!</v>
      </c>
    </row>
    <row r="274">
      <c r="A274" s="8">
        <v>62.0</v>
      </c>
      <c r="B274" s="3" t="str">
        <f t="shared" si="1"/>
        <v>#REF!</v>
      </c>
    </row>
    <row r="275">
      <c r="A275" s="8">
        <v>62.6</v>
      </c>
      <c r="B275" s="3" t="str">
        <f t="shared" si="1"/>
        <v>#REF!</v>
      </c>
    </row>
    <row r="276">
      <c r="A276" s="11">
        <v>-1.24</v>
      </c>
      <c r="B276" s="3" t="str">
        <f t="shared" si="1"/>
        <v>#REF!</v>
      </c>
    </row>
    <row r="277">
      <c r="A277" s="12">
        <v>-0.0194</v>
      </c>
      <c r="B277" s="3" t="str">
        <f t="shared" si="1"/>
        <v>#REF!</v>
      </c>
    </row>
    <row r="278">
      <c r="A278" s="17">
        <v>154221.0</v>
      </c>
      <c r="B278" s="3" t="str">
        <f t="shared" si="1"/>
        <v>#REF!</v>
      </c>
    </row>
    <row r="279">
      <c r="A279" s="17">
        <v>329908.0</v>
      </c>
      <c r="B279" s="3" t="str">
        <f t="shared" si="1"/>
        <v>#REF!</v>
      </c>
    </row>
    <row r="280">
      <c r="A280" s="7">
        <v>42185.0</v>
      </c>
      <c r="B280" s="3" t="str">
        <f t="shared" si="1"/>
        <v>#REF!</v>
      </c>
    </row>
    <row r="281">
      <c r="A281" s="8">
        <v>62.44</v>
      </c>
      <c r="B281" s="3" t="str">
        <f t="shared" si="1"/>
        <v>#REF!</v>
      </c>
    </row>
    <row r="282">
      <c r="A282" s="8">
        <v>64.37</v>
      </c>
      <c r="B282" s="3" t="str">
        <f t="shared" si="1"/>
        <v>#REF!</v>
      </c>
    </row>
    <row r="283">
      <c r="A283" s="8">
        <v>62.3</v>
      </c>
      <c r="B283" s="3" t="str">
        <f t="shared" si="1"/>
        <v>#REF!</v>
      </c>
    </row>
    <row r="284">
      <c r="A284" s="8">
        <v>64.14</v>
      </c>
      <c r="B284" s="3" t="str">
        <f t="shared" si="1"/>
        <v>#REF!</v>
      </c>
    </row>
    <row r="285">
      <c r="A285" s="9">
        <f>+1.54</f>
        <v>1.54</v>
      </c>
      <c r="B285" s="3" t="str">
        <f t="shared" si="1"/>
        <v>#REF!</v>
      </c>
    </row>
    <row r="286">
      <c r="A286" s="9">
        <f>+2.46%</f>
        <v>0.0246</v>
      </c>
      <c r="B286" s="3" t="str">
        <f t="shared" si="1"/>
        <v>#REF!</v>
      </c>
    </row>
    <row r="287">
      <c r="A287" s="16">
        <v>171974.0</v>
      </c>
      <c r="B287" s="3" t="str">
        <f t="shared" si="1"/>
        <v>#REF!</v>
      </c>
    </row>
    <row r="288">
      <c r="A288" s="16">
        <v>340648.0</v>
      </c>
      <c r="B288" s="3" t="str">
        <f t="shared" si="1"/>
        <v>#REF!</v>
      </c>
    </row>
    <row r="289">
      <c r="A289" s="7">
        <v>42186.0</v>
      </c>
      <c r="B289" s="3" t="str">
        <f t="shared" si="1"/>
        <v>#REF!</v>
      </c>
    </row>
    <row r="290">
      <c r="A290" s="8">
        <v>63.6</v>
      </c>
      <c r="B290" s="3" t="str">
        <f t="shared" si="1"/>
        <v>#REF!</v>
      </c>
    </row>
    <row r="291">
      <c r="A291" s="8">
        <v>63.85</v>
      </c>
      <c r="B291" s="3" t="str">
        <f t="shared" si="1"/>
        <v>#REF!</v>
      </c>
    </row>
    <row r="292">
      <c r="A292" s="8">
        <v>62.27</v>
      </c>
      <c r="B292" s="3" t="str">
        <f t="shared" si="1"/>
        <v>#REF!</v>
      </c>
    </row>
    <row r="293">
      <c r="A293" s="8">
        <v>62.47</v>
      </c>
      <c r="B293" s="3" t="str">
        <f t="shared" si="1"/>
        <v>#REF!</v>
      </c>
    </row>
    <row r="294">
      <c r="A294" s="11">
        <v>-1.67</v>
      </c>
      <c r="B294" s="3" t="str">
        <f t="shared" si="1"/>
        <v>#REF!</v>
      </c>
    </row>
    <row r="295">
      <c r="A295" s="12">
        <v>-0.026</v>
      </c>
      <c r="B295" s="3" t="str">
        <f t="shared" si="1"/>
        <v>#REF!</v>
      </c>
    </row>
    <row r="296">
      <c r="A296" s="17">
        <v>200673.0</v>
      </c>
      <c r="B296" s="3" t="str">
        <f t="shared" si="1"/>
        <v>#REF!</v>
      </c>
    </row>
    <row r="297">
      <c r="A297" s="17">
        <v>343753.0</v>
      </c>
      <c r="B297" s="3" t="str">
        <f t="shared" si="1"/>
        <v>#REF!</v>
      </c>
    </row>
    <row r="298">
      <c r="A298" s="7">
        <v>42187.0</v>
      </c>
      <c r="B298" s="3" t="str">
        <f t="shared" si="1"/>
        <v>#REF!</v>
      </c>
    </row>
    <row r="299">
      <c r="A299" s="8">
        <v>62.7</v>
      </c>
      <c r="B299" s="3" t="str">
        <f t="shared" si="1"/>
        <v>#REF!</v>
      </c>
    </row>
    <row r="300">
      <c r="A300" s="8">
        <v>63.65</v>
      </c>
      <c r="B300" s="3" t="str">
        <f t="shared" si="1"/>
        <v>#REF!</v>
      </c>
    </row>
    <row r="301">
      <c r="A301" s="8">
        <v>62.27</v>
      </c>
      <c r="B301" s="3" t="str">
        <f t="shared" si="1"/>
        <v>#REF!</v>
      </c>
    </row>
    <row r="302">
      <c r="A302" s="8">
        <v>62.57</v>
      </c>
      <c r="B302" s="3" t="str">
        <f t="shared" si="1"/>
        <v>#REF!</v>
      </c>
    </row>
    <row r="303">
      <c r="A303" s="9">
        <f>+0.1</f>
        <v>0.1</v>
      </c>
      <c r="B303" s="3" t="str">
        <f t="shared" si="1"/>
        <v>#REF!</v>
      </c>
    </row>
    <row r="304">
      <c r="A304" s="9">
        <f>+0.16%</f>
        <v>0.0016</v>
      </c>
      <c r="B304" s="3" t="str">
        <f t="shared" si="1"/>
        <v>#REF!</v>
      </c>
    </row>
    <row r="305">
      <c r="A305" s="16">
        <v>149013.0</v>
      </c>
      <c r="B305" s="3" t="str">
        <f t="shared" si="1"/>
        <v>#REF!</v>
      </c>
    </row>
    <row r="306">
      <c r="A306" s="16">
        <v>346188.0</v>
      </c>
      <c r="B306" s="3" t="str">
        <f t="shared" si="1"/>
        <v>#REF!</v>
      </c>
    </row>
    <row r="307">
      <c r="A307" s="7">
        <v>42188.0</v>
      </c>
      <c r="B307" s="3" t="str">
        <f t="shared" si="1"/>
        <v>#REF!</v>
      </c>
    </row>
    <row r="308">
      <c r="A308" s="8">
        <v>62.28</v>
      </c>
      <c r="B308" s="3" t="str">
        <f t="shared" si="1"/>
        <v>#REF!</v>
      </c>
    </row>
    <row r="309">
      <c r="A309" s="8">
        <v>62.56</v>
      </c>
      <c r="B309" s="3" t="str">
        <f t="shared" si="1"/>
        <v>#REF!</v>
      </c>
    </row>
    <row r="310">
      <c r="A310" s="8">
        <v>60.63</v>
      </c>
      <c r="B310" s="3" t="str">
        <f t="shared" si="1"/>
        <v>#REF!</v>
      </c>
    </row>
    <row r="311">
      <c r="A311" s="8">
        <v>60.84</v>
      </c>
      <c r="B311" s="3" t="str">
        <f t="shared" si="1"/>
        <v>#REF!</v>
      </c>
    </row>
    <row r="312">
      <c r="A312" s="11">
        <v>-1.73</v>
      </c>
      <c r="B312" s="3" t="str">
        <f t="shared" si="1"/>
        <v>#REF!</v>
      </c>
    </row>
    <row r="313">
      <c r="A313" s="12">
        <v>-0.0276</v>
      </c>
      <c r="B313" s="3" t="str">
        <f t="shared" si="1"/>
        <v>#REF!</v>
      </c>
    </row>
    <row r="314">
      <c r="A314" s="17">
        <v>63795.0</v>
      </c>
      <c r="B314" s="3" t="str">
        <f t="shared" si="1"/>
        <v>#REF!</v>
      </c>
    </row>
    <row r="315">
      <c r="A315" s="17">
        <v>350525.0</v>
      </c>
      <c r="B315" s="3" t="str">
        <f t="shared" si="1"/>
        <v>#REF!</v>
      </c>
    </row>
    <row r="316">
      <c r="A316" s="7">
        <v>42191.0</v>
      </c>
      <c r="B316" s="3" t="str">
        <f t="shared" si="1"/>
        <v>#REF!</v>
      </c>
    </row>
    <row r="317">
      <c r="A317" s="8">
        <v>60.45</v>
      </c>
      <c r="B317" s="3" t="str">
        <f t="shared" si="1"/>
        <v>#REF!</v>
      </c>
    </row>
    <row r="318">
      <c r="A318" s="8">
        <v>60.54</v>
      </c>
      <c r="B318" s="3" t="str">
        <f t="shared" si="1"/>
        <v>#REF!</v>
      </c>
    </row>
    <row r="319">
      <c r="A319" s="8">
        <v>56.87</v>
      </c>
      <c r="B319" s="3" t="str">
        <f t="shared" si="1"/>
        <v>#REF!</v>
      </c>
    </row>
    <row r="320">
      <c r="A320" s="8">
        <v>57.03</v>
      </c>
      <c r="B320" s="3" t="str">
        <f t="shared" si="1"/>
        <v>#REF!</v>
      </c>
    </row>
    <row r="321">
      <c r="A321" s="11">
        <v>-3.81</v>
      </c>
      <c r="B321" s="3" t="str">
        <f t="shared" si="1"/>
        <v>#REF!</v>
      </c>
    </row>
    <row r="322">
      <c r="A322" s="12">
        <v>-0.0626</v>
      </c>
      <c r="B322" s="3" t="str">
        <f t="shared" si="1"/>
        <v>#REF!</v>
      </c>
    </row>
    <row r="323">
      <c r="A323" s="17">
        <v>2948.0</v>
      </c>
      <c r="B323" s="3" t="str">
        <f t="shared" si="1"/>
        <v>#REF!</v>
      </c>
    </row>
    <row r="324">
      <c r="A324" s="17">
        <v>349660.0</v>
      </c>
      <c r="B324" s="3" t="str">
        <f t="shared" si="1"/>
        <v>#REF!</v>
      </c>
    </row>
    <row r="325">
      <c r="A325" s="7">
        <v>42192.0</v>
      </c>
      <c r="B325" s="3" t="str">
        <f t="shared" si="1"/>
        <v>#REF!</v>
      </c>
    </row>
    <row r="326">
      <c r="A326" s="8">
        <v>57.28</v>
      </c>
      <c r="B326" s="3" t="str">
        <f t="shared" si="1"/>
        <v>#REF!</v>
      </c>
    </row>
    <row r="327">
      <c r="A327" s="8">
        <v>58.31</v>
      </c>
      <c r="B327" s="3" t="str">
        <f t="shared" si="1"/>
        <v>#REF!</v>
      </c>
    </row>
    <row r="328">
      <c r="A328" s="8">
        <v>55.6</v>
      </c>
      <c r="B328" s="3" t="str">
        <f t="shared" si="1"/>
        <v>#REF!</v>
      </c>
    </row>
    <row r="329">
      <c r="A329" s="8">
        <v>57.36</v>
      </c>
      <c r="B329" s="3" t="str">
        <f t="shared" si="1"/>
        <v>#REF!</v>
      </c>
    </row>
    <row r="330">
      <c r="A330" s="9">
        <f>+0.33</f>
        <v>0.33</v>
      </c>
      <c r="B330" s="3" t="str">
        <f t="shared" si="1"/>
        <v>#REF!</v>
      </c>
    </row>
    <row r="331">
      <c r="A331" s="9">
        <f>+0.58%</f>
        <v>0.0058</v>
      </c>
      <c r="B331" s="3" t="str">
        <f t="shared" si="1"/>
        <v>#REF!</v>
      </c>
    </row>
    <row r="332">
      <c r="A332" s="16">
        <v>230109.0</v>
      </c>
      <c r="B332" s="3" t="str">
        <f t="shared" si="1"/>
        <v>#REF!</v>
      </c>
    </row>
    <row r="333">
      <c r="A333" s="16">
        <v>354164.0</v>
      </c>
      <c r="B333" s="3" t="str">
        <f t="shared" si="1"/>
        <v>#REF!</v>
      </c>
    </row>
    <row r="334">
      <c r="A334" s="7">
        <v>42193.0</v>
      </c>
      <c r="B334" s="3" t="str">
        <f t="shared" si="1"/>
        <v>#REF!</v>
      </c>
    </row>
    <row r="335">
      <c r="A335" s="8">
        <v>57.75</v>
      </c>
      <c r="B335" s="3" t="str">
        <f t="shared" si="1"/>
        <v>#REF!</v>
      </c>
    </row>
    <row r="336">
      <c r="A336" s="8">
        <v>58.15</v>
      </c>
      <c r="B336" s="3" t="str">
        <f t="shared" si="1"/>
        <v>#REF!</v>
      </c>
    </row>
    <row r="337">
      <c r="A337" s="8">
        <v>56.35</v>
      </c>
      <c r="B337" s="3" t="str">
        <f t="shared" si="1"/>
        <v>#REF!</v>
      </c>
    </row>
    <row r="338">
      <c r="A338" s="8">
        <v>57.39</v>
      </c>
      <c r="B338" s="3" t="str">
        <f t="shared" si="1"/>
        <v>#REF!</v>
      </c>
    </row>
    <row r="339">
      <c r="A339" s="9">
        <f>+0.03</f>
        <v>0.03</v>
      </c>
      <c r="B339" s="3" t="str">
        <f t="shared" si="1"/>
        <v>#REF!</v>
      </c>
    </row>
    <row r="340">
      <c r="A340" s="9">
        <f>+0.05%</f>
        <v>0.0005</v>
      </c>
      <c r="B340" s="3" t="str">
        <f t="shared" si="1"/>
        <v>#REF!</v>
      </c>
    </row>
    <row r="341">
      <c r="A341" s="16">
        <v>264126.0</v>
      </c>
      <c r="B341" s="3" t="str">
        <f t="shared" si="1"/>
        <v>#REF!</v>
      </c>
    </row>
    <row r="342">
      <c r="A342" s="16">
        <v>349637.0</v>
      </c>
      <c r="B342" s="3" t="str">
        <f t="shared" si="1"/>
        <v>#REF!</v>
      </c>
    </row>
    <row r="343">
      <c r="A343" s="7">
        <v>42194.0</v>
      </c>
      <c r="B343" s="3" t="str">
        <f t="shared" si="1"/>
        <v>#REF!</v>
      </c>
    </row>
    <row r="344">
      <c r="A344" s="8">
        <v>57.6</v>
      </c>
      <c r="B344" s="3" t="str">
        <f t="shared" si="1"/>
        <v>#REF!</v>
      </c>
    </row>
    <row r="345">
      <c r="A345" s="8">
        <v>59.5</v>
      </c>
      <c r="B345" s="3" t="str">
        <f t="shared" si="1"/>
        <v>#REF!</v>
      </c>
    </row>
    <row r="346">
      <c r="A346" s="8">
        <v>57.31</v>
      </c>
      <c r="B346" s="3" t="str">
        <f t="shared" si="1"/>
        <v>#REF!</v>
      </c>
    </row>
    <row r="347">
      <c r="A347" s="8">
        <v>58.88</v>
      </c>
      <c r="B347" s="3" t="str">
        <f t="shared" si="1"/>
        <v>#REF!</v>
      </c>
    </row>
    <row r="348">
      <c r="A348" s="9">
        <f>+1.49</f>
        <v>1.49</v>
      </c>
      <c r="B348" s="3" t="str">
        <f t="shared" si="1"/>
        <v>#REF!</v>
      </c>
    </row>
    <row r="349">
      <c r="A349" s="9">
        <f>+2.6%</f>
        <v>0.026</v>
      </c>
      <c r="B349" s="3" t="str">
        <f t="shared" si="1"/>
        <v>#REF!</v>
      </c>
    </row>
    <row r="350">
      <c r="A350" s="16">
        <v>264472.0</v>
      </c>
      <c r="B350" s="3" t="str">
        <f t="shared" si="1"/>
        <v>#REF!</v>
      </c>
    </row>
    <row r="351">
      <c r="A351" s="16">
        <v>359340.0</v>
      </c>
      <c r="B351" s="3" t="str">
        <f t="shared" si="1"/>
        <v>#REF!</v>
      </c>
    </row>
    <row r="352">
      <c r="A352" s="7">
        <v>42195.0</v>
      </c>
      <c r="B352" s="3" t="str">
        <f t="shared" si="1"/>
        <v>#REF!</v>
      </c>
    </row>
    <row r="353">
      <c r="A353" s="8">
        <v>58.87</v>
      </c>
      <c r="B353" s="3" t="str">
        <f t="shared" si="1"/>
        <v>#REF!</v>
      </c>
    </row>
    <row r="354">
      <c r="A354" s="8">
        <v>59.9</v>
      </c>
      <c r="B354" s="3" t="str">
        <f t="shared" si="1"/>
        <v>#REF!</v>
      </c>
    </row>
    <row r="355">
      <c r="A355" s="8">
        <v>58.15</v>
      </c>
      <c r="B355" s="3" t="str">
        <f t="shared" si="1"/>
        <v>#REF!</v>
      </c>
    </row>
    <row r="356">
      <c r="A356" s="8">
        <v>59.0</v>
      </c>
      <c r="B356" s="3" t="str">
        <f t="shared" si="1"/>
        <v>#REF!</v>
      </c>
    </row>
    <row r="357">
      <c r="A357" s="9">
        <f>+0.12</f>
        <v>0.12</v>
      </c>
      <c r="B357" s="3" t="str">
        <f t="shared" si="1"/>
        <v>#REF!</v>
      </c>
    </row>
    <row r="358">
      <c r="A358" s="9">
        <f>+0.2%</f>
        <v>0.002</v>
      </c>
      <c r="B358" s="3" t="str">
        <f t="shared" si="1"/>
        <v>#REF!</v>
      </c>
    </row>
    <row r="359">
      <c r="A359" s="16">
        <v>197344.0</v>
      </c>
      <c r="B359" s="3" t="str">
        <f t="shared" si="1"/>
        <v>#REF!</v>
      </c>
    </row>
    <row r="360">
      <c r="A360" s="16">
        <v>351015.0</v>
      </c>
      <c r="B360" s="3" t="str">
        <f t="shared" si="1"/>
        <v>#REF!</v>
      </c>
    </row>
    <row r="361">
      <c r="A361" s="7">
        <v>42198.0</v>
      </c>
      <c r="B361" s="3" t="str">
        <f t="shared" si="1"/>
        <v>#REF!</v>
      </c>
    </row>
    <row r="362">
      <c r="A362" s="8">
        <v>58.59</v>
      </c>
      <c r="B362" s="3" t="str">
        <f t="shared" si="1"/>
        <v>#REF!</v>
      </c>
    </row>
    <row r="363">
      <c r="A363" s="8">
        <v>59.14</v>
      </c>
      <c r="B363" s="3" t="str">
        <f t="shared" si="1"/>
        <v>#REF!</v>
      </c>
    </row>
    <row r="364">
      <c r="A364" s="8">
        <v>57.16</v>
      </c>
      <c r="B364" s="3" t="str">
        <f t="shared" si="1"/>
        <v>#REF!</v>
      </c>
    </row>
    <row r="365">
      <c r="A365" s="8">
        <v>58.15</v>
      </c>
      <c r="B365" s="3" t="str">
        <f t="shared" si="1"/>
        <v>#REF!</v>
      </c>
    </row>
    <row r="366">
      <c r="A366" s="11">
        <v>-0.85</v>
      </c>
      <c r="B366" s="3" t="str">
        <f t="shared" si="1"/>
        <v>#REF!</v>
      </c>
    </row>
    <row r="367">
      <c r="A367" s="12">
        <v>-0.0144</v>
      </c>
      <c r="B367" s="3" t="str">
        <f t="shared" si="1"/>
        <v>#REF!</v>
      </c>
    </row>
    <row r="368">
      <c r="A368" s="17">
        <v>216365.0</v>
      </c>
      <c r="B368" s="3" t="str">
        <f t="shared" si="1"/>
        <v>#REF!</v>
      </c>
    </row>
    <row r="369">
      <c r="A369" s="17">
        <v>350850.0</v>
      </c>
      <c r="B369" s="3" t="str">
        <f t="shared" si="1"/>
        <v>#REF!</v>
      </c>
    </row>
    <row r="370">
      <c r="A370" s="7">
        <v>42199.0</v>
      </c>
      <c r="B370" s="3" t="str">
        <f t="shared" si="1"/>
        <v>#REF!</v>
      </c>
    </row>
    <row r="371">
      <c r="A371" s="8">
        <v>58.05</v>
      </c>
      <c r="B371" s="3" t="str">
        <f t="shared" si="1"/>
        <v>#REF!</v>
      </c>
    </row>
    <row r="372">
      <c r="A372" s="8">
        <v>58.98</v>
      </c>
      <c r="B372" s="3" t="str">
        <f t="shared" si="1"/>
        <v>#REF!</v>
      </c>
    </row>
    <row r="373">
      <c r="A373" s="8">
        <v>56.75</v>
      </c>
      <c r="B373" s="3" t="str">
        <f t="shared" si="1"/>
        <v>#REF!</v>
      </c>
    </row>
    <row r="374">
      <c r="A374" s="8">
        <v>58.68</v>
      </c>
      <c r="B374" s="3" t="str">
        <f t="shared" si="1"/>
        <v>#REF!</v>
      </c>
    </row>
    <row r="375">
      <c r="A375" s="9">
        <f>+0.53</f>
        <v>0.53</v>
      </c>
      <c r="B375" s="3" t="str">
        <f t="shared" si="1"/>
        <v>#REF!</v>
      </c>
    </row>
    <row r="376">
      <c r="A376" s="9">
        <f>+0.91%</f>
        <v>0.0091</v>
      </c>
      <c r="B376" s="3" t="str">
        <f t="shared" si="1"/>
        <v>#REF!</v>
      </c>
    </row>
    <row r="377">
      <c r="A377" s="16">
        <v>330179.0</v>
      </c>
      <c r="B377" s="3" t="str">
        <f t="shared" si="1"/>
        <v>#REF!</v>
      </c>
    </row>
    <row r="378">
      <c r="A378" s="16">
        <v>343561.0</v>
      </c>
      <c r="B378" s="3" t="str">
        <f t="shared" si="1"/>
        <v>#REF!</v>
      </c>
    </row>
    <row r="379">
      <c r="A379" s="7">
        <v>42200.0</v>
      </c>
      <c r="B379" s="3" t="str">
        <f t="shared" si="1"/>
        <v>#REF!</v>
      </c>
    </row>
    <row r="380">
      <c r="A380" s="8">
        <v>58.8</v>
      </c>
      <c r="B380" s="3" t="str">
        <f t="shared" si="1"/>
        <v>#REF!</v>
      </c>
    </row>
    <row r="381">
      <c r="A381" s="8">
        <v>58.98</v>
      </c>
      <c r="B381" s="3" t="str">
        <f t="shared" si="1"/>
        <v>#REF!</v>
      </c>
    </row>
    <row r="382">
      <c r="A382" s="8">
        <v>56.92</v>
      </c>
      <c r="B382" s="3" t="str">
        <f t="shared" si="1"/>
        <v>#REF!</v>
      </c>
    </row>
    <row r="383">
      <c r="A383" s="8">
        <v>57.12</v>
      </c>
      <c r="B383" s="3" t="str">
        <f t="shared" si="1"/>
        <v>#REF!</v>
      </c>
    </row>
    <row r="384">
      <c r="A384" s="11">
        <v>-1.56</v>
      </c>
      <c r="B384" s="3" t="str">
        <f t="shared" si="1"/>
        <v>#REF!</v>
      </c>
    </row>
    <row r="385">
      <c r="A385" s="12">
        <v>-0.0266</v>
      </c>
      <c r="B385" s="3" t="str">
        <f t="shared" si="1"/>
        <v>#REF!</v>
      </c>
    </row>
    <row r="386">
      <c r="A386" s="17">
        <v>274669.0</v>
      </c>
      <c r="B386" s="3" t="str">
        <f t="shared" si="1"/>
        <v>#REF!</v>
      </c>
    </row>
    <row r="387">
      <c r="A387" s="17">
        <v>341343.0</v>
      </c>
      <c r="B387" s="3" t="str">
        <f t="shared" si="1"/>
        <v>#REF!</v>
      </c>
    </row>
    <row r="388">
      <c r="A388" s="7">
        <v>42201.0</v>
      </c>
      <c r="B388" s="3" t="str">
        <f t="shared" si="1"/>
        <v>#REF!</v>
      </c>
    </row>
    <row r="389">
      <c r="A389" s="8">
        <v>57.36</v>
      </c>
      <c r="B389" s="3" t="str">
        <f t="shared" si="1"/>
        <v>#REF!</v>
      </c>
    </row>
    <row r="390">
      <c r="A390" s="8">
        <v>58.0</v>
      </c>
      <c r="B390" s="3" t="str">
        <f t="shared" si="1"/>
        <v>#REF!</v>
      </c>
    </row>
    <row r="391">
      <c r="A391" s="8">
        <v>56.86</v>
      </c>
      <c r="B391" s="3" t="str">
        <f t="shared" si="1"/>
        <v>#REF!</v>
      </c>
    </row>
    <row r="392">
      <c r="A392" s="8">
        <v>56.92</v>
      </c>
      <c r="B392" s="3" t="str">
        <f t="shared" si="1"/>
        <v>#REF!</v>
      </c>
    </row>
    <row r="393">
      <c r="A393" s="11">
        <v>-0.2</v>
      </c>
      <c r="B393" s="3" t="str">
        <f t="shared" si="1"/>
        <v>#REF!</v>
      </c>
    </row>
    <row r="394">
      <c r="A394" s="12">
        <v>-0.0035</v>
      </c>
      <c r="B394" s="3" t="str">
        <f t="shared" si="1"/>
        <v>#REF!</v>
      </c>
    </row>
    <row r="395">
      <c r="A395" s="17">
        <v>246843.0</v>
      </c>
      <c r="B395" s="3" t="str">
        <f t="shared" si="1"/>
        <v>#REF!</v>
      </c>
    </row>
    <row r="396">
      <c r="A396" s="17">
        <v>343005.0</v>
      </c>
      <c r="B396" s="3" t="str">
        <f t="shared" si="1"/>
        <v>#REF!</v>
      </c>
    </row>
    <row r="397">
      <c r="A397" s="7">
        <v>42202.0</v>
      </c>
      <c r="B397" s="3" t="str">
        <f t="shared" si="1"/>
        <v>#REF!</v>
      </c>
    </row>
    <row r="398">
      <c r="A398" s="8">
        <v>56.93</v>
      </c>
      <c r="B398" s="3" t="str">
        <f t="shared" si="1"/>
        <v>#REF!</v>
      </c>
    </row>
    <row r="399">
      <c r="A399" s="8">
        <v>57.35</v>
      </c>
      <c r="B399" s="3" t="str">
        <f t="shared" si="1"/>
        <v>#REF!</v>
      </c>
    </row>
    <row r="400">
      <c r="A400" s="8">
        <v>56.4</v>
      </c>
      <c r="B400" s="3" t="str">
        <f t="shared" si="1"/>
        <v>#REF!</v>
      </c>
    </row>
    <row r="401">
      <c r="A401" s="8">
        <v>57.1</v>
      </c>
      <c r="B401" s="3" t="str">
        <f t="shared" si="1"/>
        <v>#REF!</v>
      </c>
    </row>
    <row r="402">
      <c r="A402" s="9">
        <f>+0.18</f>
        <v>0.18</v>
      </c>
      <c r="B402" s="3" t="str">
        <f t="shared" si="1"/>
        <v>#REF!</v>
      </c>
    </row>
    <row r="403">
      <c r="A403" s="9">
        <f>+0.32%</f>
        <v>0.0032</v>
      </c>
      <c r="B403" s="3" t="str">
        <f t="shared" si="1"/>
        <v>#REF!</v>
      </c>
    </row>
    <row r="404">
      <c r="A404" s="16">
        <v>157126.0</v>
      </c>
      <c r="B404" s="3" t="str">
        <f t="shared" si="1"/>
        <v>#REF!</v>
      </c>
    </row>
    <row r="405">
      <c r="A405" s="16">
        <v>338871.0</v>
      </c>
      <c r="B405" s="3" t="str">
        <f t="shared" si="1"/>
        <v>#REF!</v>
      </c>
    </row>
    <row r="406">
      <c r="A406" s="7">
        <v>42205.0</v>
      </c>
      <c r="B406" s="3" t="str">
        <f t="shared" si="1"/>
        <v>#REF!</v>
      </c>
    </row>
    <row r="407">
      <c r="A407" s="8">
        <v>57.12</v>
      </c>
      <c r="B407" s="3" t="str">
        <f t="shared" si="1"/>
        <v>#REF!</v>
      </c>
    </row>
    <row r="408">
      <c r="A408" s="8">
        <v>57.44</v>
      </c>
      <c r="B408" s="3" t="str">
        <f t="shared" si="1"/>
        <v>#REF!</v>
      </c>
    </row>
    <row r="409">
      <c r="A409" s="8">
        <v>56.33</v>
      </c>
      <c r="B409" s="3" t="str">
        <f t="shared" si="1"/>
        <v>#REF!</v>
      </c>
    </row>
    <row r="410">
      <c r="A410" s="8">
        <v>56.65</v>
      </c>
      <c r="B410" s="3" t="str">
        <f t="shared" si="1"/>
        <v>#REF!</v>
      </c>
    </row>
    <row r="411">
      <c r="A411" s="11">
        <v>-0.45</v>
      </c>
      <c r="B411" s="3" t="str">
        <f t="shared" si="1"/>
        <v>#REF!</v>
      </c>
    </row>
    <row r="412">
      <c r="A412" s="12">
        <v>-0.0079</v>
      </c>
      <c r="B412" s="3" t="str">
        <f t="shared" si="1"/>
        <v>#REF!</v>
      </c>
    </row>
    <row r="413">
      <c r="A413" s="17">
        <v>161060.0</v>
      </c>
      <c r="B413" s="3" t="str">
        <f t="shared" si="1"/>
        <v>#REF!</v>
      </c>
    </row>
    <row r="414">
      <c r="A414" s="17">
        <v>332513.0</v>
      </c>
      <c r="B414" s="3" t="str">
        <f t="shared" si="1"/>
        <v>#REF!</v>
      </c>
    </row>
    <row r="415">
      <c r="A415" s="7">
        <v>42206.0</v>
      </c>
      <c r="B415" s="3" t="str">
        <f t="shared" si="1"/>
        <v>#REF!</v>
      </c>
    </row>
    <row r="416">
      <c r="A416" s="8">
        <v>56.55</v>
      </c>
      <c r="B416" s="3" t="str">
        <f t="shared" si="1"/>
        <v>#REF!</v>
      </c>
    </row>
    <row r="417">
      <c r="A417" s="8">
        <v>57.44</v>
      </c>
      <c r="B417" s="3" t="str">
        <f t="shared" si="1"/>
        <v>#REF!</v>
      </c>
    </row>
    <row r="418">
      <c r="A418" s="8">
        <v>56.33</v>
      </c>
      <c r="B418" s="3" t="str">
        <f t="shared" si="1"/>
        <v>#REF!</v>
      </c>
    </row>
    <row r="419">
      <c r="A419" s="8">
        <v>57.04</v>
      </c>
      <c r="B419" s="3" t="str">
        <f t="shared" si="1"/>
        <v>#REF!</v>
      </c>
    </row>
    <row r="420">
      <c r="A420" s="9">
        <f>+0.39</f>
        <v>0.39</v>
      </c>
      <c r="B420" s="3" t="str">
        <f t="shared" si="1"/>
        <v>#REF!</v>
      </c>
    </row>
    <row r="421">
      <c r="A421" s="9">
        <f>+0.69%</f>
        <v>0.0069</v>
      </c>
      <c r="B421" s="3" t="str">
        <f t="shared" si="1"/>
        <v>#REF!</v>
      </c>
    </row>
    <row r="422">
      <c r="A422" s="16">
        <v>188877.0</v>
      </c>
      <c r="B422" s="3" t="str">
        <f t="shared" si="1"/>
        <v>#REF!</v>
      </c>
    </row>
    <row r="423">
      <c r="A423" s="16">
        <v>321766.0</v>
      </c>
      <c r="B423" s="3" t="str">
        <f t="shared" si="1"/>
        <v>#REF!</v>
      </c>
    </row>
    <row r="424">
      <c r="A424" s="7">
        <v>42207.0</v>
      </c>
      <c r="B424" s="3" t="str">
        <f t="shared" si="1"/>
        <v>#REF!</v>
      </c>
    </row>
    <row r="425">
      <c r="A425" s="8">
        <v>56.88</v>
      </c>
      <c r="B425" s="3" t="str">
        <f t="shared" si="1"/>
        <v>#REF!</v>
      </c>
    </row>
    <row r="426">
      <c r="A426" s="8">
        <v>56.9</v>
      </c>
      <c r="B426" s="3" t="str">
        <f t="shared" si="1"/>
        <v>#REF!</v>
      </c>
    </row>
    <row r="427">
      <c r="A427" s="8">
        <v>55.92</v>
      </c>
      <c r="B427" s="3" t="str">
        <f t="shared" si="1"/>
        <v>#REF!</v>
      </c>
    </row>
    <row r="428">
      <c r="A428" s="8">
        <v>56.13</v>
      </c>
      <c r="B428" s="3" t="str">
        <f t="shared" si="1"/>
        <v>#REF!</v>
      </c>
    </row>
    <row r="429">
      <c r="A429" s="11">
        <v>-0.91</v>
      </c>
      <c r="B429" s="3" t="str">
        <f t="shared" si="1"/>
        <v>#REF!</v>
      </c>
    </row>
    <row r="430">
      <c r="A430" s="12">
        <v>-0.016</v>
      </c>
      <c r="B430" s="3" t="str">
        <f t="shared" si="1"/>
        <v>#REF!</v>
      </c>
    </row>
    <row r="431">
      <c r="A431" s="17">
        <v>221457.0</v>
      </c>
      <c r="B431" s="3" t="str">
        <f t="shared" si="1"/>
        <v>#REF!</v>
      </c>
    </row>
    <row r="432">
      <c r="A432" s="17">
        <v>310744.0</v>
      </c>
      <c r="B432" s="3" t="str">
        <f t="shared" si="1"/>
        <v>#REF!</v>
      </c>
    </row>
    <row r="433">
      <c r="A433" s="7">
        <v>42208.0</v>
      </c>
      <c r="B433" s="3" t="str">
        <f t="shared" si="1"/>
        <v>#REF!</v>
      </c>
    </row>
    <row r="434">
      <c r="A434" s="8">
        <v>56.04</v>
      </c>
      <c r="B434" s="3" t="str">
        <f t="shared" si="1"/>
        <v>#REF!</v>
      </c>
    </row>
    <row r="435">
      <c r="A435" s="8">
        <v>56.53</v>
      </c>
      <c r="B435" s="3" t="str">
        <f t="shared" si="1"/>
        <v>#REF!</v>
      </c>
    </row>
    <row r="436">
      <c r="A436" s="8">
        <v>55.1</v>
      </c>
      <c r="B436" s="3" t="str">
        <f t="shared" si="1"/>
        <v>#REF!</v>
      </c>
    </row>
    <row r="437">
      <c r="A437" s="8">
        <v>55.27</v>
      </c>
      <c r="B437" s="3" t="str">
        <f t="shared" si="1"/>
        <v>#REF!</v>
      </c>
    </row>
    <row r="438">
      <c r="A438" s="11">
        <v>-0.86</v>
      </c>
      <c r="B438" s="3" t="str">
        <f t="shared" si="1"/>
        <v>#REF!</v>
      </c>
    </row>
    <row r="439">
      <c r="A439" s="12">
        <v>-0.0153</v>
      </c>
      <c r="B439" s="3" t="str">
        <f t="shared" si="1"/>
        <v>#REF!</v>
      </c>
    </row>
    <row r="440">
      <c r="A440" s="17">
        <v>207129.0</v>
      </c>
      <c r="B440" s="3" t="str">
        <f t="shared" si="1"/>
        <v>#REF!</v>
      </c>
    </row>
    <row r="441">
      <c r="A441" s="17">
        <v>313149.0</v>
      </c>
      <c r="B441" s="3" t="str">
        <f t="shared" si="1"/>
        <v>#REF!</v>
      </c>
    </row>
    <row r="442">
      <c r="A442" s="7">
        <v>42209.0</v>
      </c>
      <c r="B442" s="3" t="str">
        <f t="shared" si="1"/>
        <v>#REF!</v>
      </c>
    </row>
    <row r="443">
      <c r="A443" s="8">
        <v>55.39</v>
      </c>
      <c r="B443" s="3" t="str">
        <f t="shared" si="1"/>
        <v>#REF!</v>
      </c>
    </row>
    <row r="444">
      <c r="A444" s="8">
        <v>55.6</v>
      </c>
      <c r="B444" s="3" t="str">
        <f t="shared" si="1"/>
        <v>#REF!</v>
      </c>
    </row>
    <row r="445">
      <c r="A445" s="8">
        <v>54.3</v>
      </c>
      <c r="B445" s="3" t="str">
        <f t="shared" si="1"/>
        <v>#REF!</v>
      </c>
    </row>
    <row r="446">
      <c r="A446" s="8">
        <v>54.62</v>
      </c>
      <c r="B446" s="3" t="str">
        <f t="shared" si="1"/>
        <v>#REF!</v>
      </c>
    </row>
    <row r="447">
      <c r="A447" s="11">
        <v>-0.65</v>
      </c>
      <c r="B447" s="3" t="str">
        <f t="shared" si="1"/>
        <v>#REF!</v>
      </c>
    </row>
    <row r="448">
      <c r="A448" s="12">
        <v>-0.0118</v>
      </c>
      <c r="B448" s="3" t="str">
        <f t="shared" si="1"/>
        <v>#REF!</v>
      </c>
    </row>
    <row r="449">
      <c r="A449" s="17">
        <v>195038.0</v>
      </c>
      <c r="B449" s="3" t="str">
        <f t="shared" si="1"/>
        <v>#REF!</v>
      </c>
    </row>
    <row r="450">
      <c r="A450" s="17">
        <v>313552.0</v>
      </c>
      <c r="B450" s="3" t="str">
        <f t="shared" si="1"/>
        <v>#REF!</v>
      </c>
    </row>
    <row r="451">
      <c r="A451" s="7">
        <v>42212.0</v>
      </c>
      <c r="B451" s="3" t="str">
        <f t="shared" si="1"/>
        <v>#REF!</v>
      </c>
    </row>
    <row r="452">
      <c r="A452" s="8">
        <v>54.45</v>
      </c>
      <c r="B452" s="3" t="str">
        <f t="shared" si="1"/>
        <v>#REF!</v>
      </c>
    </row>
    <row r="453">
      <c r="A453" s="8">
        <v>54.89</v>
      </c>
      <c r="B453" s="3" t="str">
        <f t="shared" si="1"/>
        <v>#REF!</v>
      </c>
    </row>
    <row r="454">
      <c r="A454" s="8">
        <v>52.83</v>
      </c>
      <c r="B454" s="3" t="str">
        <f t="shared" si="1"/>
        <v>#REF!</v>
      </c>
    </row>
    <row r="455">
      <c r="A455" s="8">
        <v>53.47</v>
      </c>
      <c r="B455" s="3" t="str">
        <f t="shared" si="1"/>
        <v>#REF!</v>
      </c>
    </row>
    <row r="456">
      <c r="A456" s="11">
        <v>-1.15</v>
      </c>
      <c r="B456" s="3" t="str">
        <f t="shared" si="1"/>
        <v>#REF!</v>
      </c>
    </row>
    <row r="457">
      <c r="A457" s="12">
        <v>-0.0211</v>
      </c>
      <c r="B457" s="3" t="str">
        <f t="shared" si="1"/>
        <v>#REF!</v>
      </c>
    </row>
    <row r="458">
      <c r="A458" s="17">
        <v>226373.0</v>
      </c>
      <c r="B458" s="3" t="str">
        <f t="shared" si="1"/>
        <v>#REF!</v>
      </c>
    </row>
    <row r="459">
      <c r="A459" s="17">
        <v>319453.0</v>
      </c>
      <c r="B459" s="3" t="str">
        <f t="shared" si="1"/>
        <v>#REF!</v>
      </c>
    </row>
    <row r="460">
      <c r="A460" s="7">
        <v>42213.0</v>
      </c>
      <c r="B460" s="3" t="str">
        <f t="shared" si="1"/>
        <v>#REF!</v>
      </c>
    </row>
    <row r="461">
      <c r="A461" s="8">
        <v>53.08</v>
      </c>
      <c r="B461" s="3" t="str">
        <f t="shared" si="1"/>
        <v>#REF!</v>
      </c>
    </row>
    <row r="462">
      <c r="A462" s="8">
        <v>54.08</v>
      </c>
      <c r="B462" s="3" t="str">
        <f t="shared" si="1"/>
        <v>#REF!</v>
      </c>
    </row>
    <row r="463">
      <c r="A463" s="8">
        <v>52.28</v>
      </c>
      <c r="B463" s="3" t="str">
        <f t="shared" si="1"/>
        <v>#REF!</v>
      </c>
    </row>
    <row r="464">
      <c r="A464" s="8">
        <v>53.3</v>
      </c>
      <c r="B464" s="3" t="str">
        <f t="shared" si="1"/>
        <v>#REF!</v>
      </c>
    </row>
    <row r="465">
      <c r="A465" s="11">
        <v>-0.17</v>
      </c>
      <c r="B465" s="3" t="str">
        <f t="shared" si="1"/>
        <v>#REF!</v>
      </c>
    </row>
    <row r="466">
      <c r="A466" s="12">
        <v>-0.0032</v>
      </c>
      <c r="B466" s="3" t="str">
        <f t="shared" si="1"/>
        <v>#REF!</v>
      </c>
    </row>
    <row r="467">
      <c r="A467" s="17">
        <v>290602.0</v>
      </c>
      <c r="B467" s="3" t="str">
        <f t="shared" si="1"/>
        <v>#REF!</v>
      </c>
    </row>
    <row r="468">
      <c r="A468" s="17">
        <v>316369.0</v>
      </c>
      <c r="B468" s="3" t="str">
        <f t="shared" si="1"/>
        <v>#REF!</v>
      </c>
    </row>
    <row r="469">
      <c r="A469" s="7">
        <v>42214.0</v>
      </c>
      <c r="B469" s="3" t="str">
        <f t="shared" si="1"/>
        <v>#REF!</v>
      </c>
    </row>
    <row r="470">
      <c r="A470" s="8">
        <v>52.99</v>
      </c>
      <c r="B470" s="3" t="str">
        <f t="shared" si="1"/>
        <v>#REF!</v>
      </c>
    </row>
    <row r="471">
      <c r="A471" s="8">
        <v>54.33</v>
      </c>
      <c r="B471" s="3" t="str">
        <f t="shared" si="1"/>
        <v>#REF!</v>
      </c>
    </row>
    <row r="472">
      <c r="A472" s="8">
        <v>52.51</v>
      </c>
      <c r="B472" s="3" t="str">
        <f t="shared" si="1"/>
        <v>#REF!</v>
      </c>
    </row>
    <row r="473">
      <c r="A473" s="8">
        <v>53.38</v>
      </c>
      <c r="B473" s="3" t="str">
        <f t="shared" si="1"/>
        <v>#REF!</v>
      </c>
    </row>
    <row r="474">
      <c r="A474" s="9">
        <f>+0.08</f>
        <v>0.08</v>
      </c>
      <c r="B474" s="3" t="str">
        <f t="shared" si="1"/>
        <v>#REF!</v>
      </c>
    </row>
    <row r="475">
      <c r="A475" s="9">
        <f>+0.15%</f>
        <v>0.0015</v>
      </c>
      <c r="B475" s="3" t="str">
        <f t="shared" si="1"/>
        <v>#REF!</v>
      </c>
    </row>
    <row r="476">
      <c r="A476" s="16">
        <v>290427.0</v>
      </c>
      <c r="B476" s="3" t="str">
        <f t="shared" si="1"/>
        <v>#REF!</v>
      </c>
    </row>
    <row r="477">
      <c r="A477" s="16">
        <v>320284.0</v>
      </c>
      <c r="B477" s="3" t="str">
        <f t="shared" si="1"/>
        <v>#REF!</v>
      </c>
    </row>
    <row r="478">
      <c r="A478" s="7">
        <v>42215.0</v>
      </c>
      <c r="B478" s="3" t="str">
        <f t="shared" si="1"/>
        <v>#REF!</v>
      </c>
    </row>
    <row r="479">
      <c r="A479" s="8">
        <v>53.6</v>
      </c>
      <c r="B479" s="3" t="str">
        <f t="shared" si="1"/>
        <v>#REF!</v>
      </c>
    </row>
    <row r="480">
      <c r="A480" s="8">
        <v>54.38</v>
      </c>
      <c r="B480" s="3" t="str">
        <f t="shared" si="1"/>
        <v>#REF!</v>
      </c>
    </row>
    <row r="481">
      <c r="A481" s="8">
        <v>53.02</v>
      </c>
      <c r="B481" s="3" t="str">
        <f t="shared" si="1"/>
        <v>#REF!</v>
      </c>
    </row>
    <row r="482">
      <c r="A482" s="8">
        <v>53.31</v>
      </c>
      <c r="B482" s="3" t="str">
        <f t="shared" si="1"/>
        <v>#REF!</v>
      </c>
    </row>
    <row r="483">
      <c r="A483" s="11">
        <v>-0.07</v>
      </c>
      <c r="B483" s="3" t="str">
        <f t="shared" si="1"/>
        <v>#REF!</v>
      </c>
    </row>
    <row r="484">
      <c r="A484" s="12">
        <v>-0.0013</v>
      </c>
      <c r="B484" s="3" t="str">
        <f t="shared" si="1"/>
        <v>#REF!</v>
      </c>
    </row>
    <row r="485">
      <c r="A485" s="17">
        <v>217285.0</v>
      </c>
      <c r="B485" s="3" t="str">
        <f t="shared" si="1"/>
        <v>#REF!</v>
      </c>
    </row>
    <row r="486">
      <c r="A486" s="17">
        <v>324160.0</v>
      </c>
      <c r="B486" s="3" t="str">
        <f t="shared" si="1"/>
        <v>#REF!</v>
      </c>
    </row>
    <row r="487">
      <c r="A487" s="7">
        <v>42216.0</v>
      </c>
      <c r="B487" s="3" t="str">
        <f t="shared" si="1"/>
        <v>#REF!</v>
      </c>
    </row>
    <row r="488">
      <c r="A488" s="8">
        <v>53.43</v>
      </c>
      <c r="B488" s="3" t="str">
        <f t="shared" si="1"/>
        <v>#REF!</v>
      </c>
    </row>
    <row r="489">
      <c r="A489" s="8">
        <v>53.47</v>
      </c>
      <c r="B489" s="3" t="str">
        <f t="shared" si="1"/>
        <v>#REF!</v>
      </c>
    </row>
    <row r="490">
      <c r="A490" s="8">
        <v>51.63</v>
      </c>
      <c r="B490" s="3" t="str">
        <f t="shared" si="1"/>
        <v>#REF!</v>
      </c>
    </row>
    <row r="491">
      <c r="A491" s="8">
        <v>52.21</v>
      </c>
      <c r="B491" s="3" t="str">
        <f t="shared" si="1"/>
        <v>#REF!</v>
      </c>
    </row>
    <row r="492">
      <c r="A492" s="11">
        <v>-1.1</v>
      </c>
      <c r="B492" s="3" t="str">
        <f t="shared" si="1"/>
        <v>#REF!</v>
      </c>
    </row>
    <row r="493">
      <c r="A493" s="12">
        <v>-0.0206</v>
      </c>
      <c r="B493" s="3" t="str">
        <f t="shared" si="1"/>
        <v>#REF!</v>
      </c>
    </row>
    <row r="494">
      <c r="A494" s="17">
        <v>212823.0</v>
      </c>
      <c r="B494" s="3" t="str">
        <f t="shared" si="1"/>
        <v>#REF!</v>
      </c>
    </row>
    <row r="495">
      <c r="A495" s="17">
        <v>311023.0</v>
      </c>
      <c r="B495" s="3" t="str">
        <f t="shared" si="1"/>
        <v>#REF!</v>
      </c>
    </row>
    <row r="496">
      <c r="A496" s="7">
        <v>42219.0</v>
      </c>
      <c r="B496" s="3" t="str">
        <f t="shared" si="1"/>
        <v>#REF!</v>
      </c>
    </row>
    <row r="497">
      <c r="A497" s="8">
        <v>51.55</v>
      </c>
      <c r="B497" s="3" t="str">
        <f t="shared" si="1"/>
        <v>#REF!</v>
      </c>
    </row>
    <row r="498">
      <c r="A498" s="8">
        <v>52.01</v>
      </c>
      <c r="B498" s="3" t="str">
        <f t="shared" si="1"/>
        <v>#REF!</v>
      </c>
    </row>
    <row r="499">
      <c r="A499" s="8">
        <v>49.36</v>
      </c>
      <c r="B499" s="3" t="str">
        <f t="shared" si="1"/>
        <v>#REF!</v>
      </c>
    </row>
    <row r="500">
      <c r="A500" s="8">
        <v>49.52</v>
      </c>
      <c r="B500" s="3" t="str">
        <f t="shared" si="1"/>
        <v>#REF!</v>
      </c>
    </row>
    <row r="501">
      <c r="A501" s="11">
        <v>-2.69</v>
      </c>
      <c r="B501" s="3" t="str">
        <f t="shared" si="1"/>
        <v>#REF!</v>
      </c>
    </row>
    <row r="502">
      <c r="A502" s="12">
        <v>-0.0515</v>
      </c>
      <c r="B502" s="3" t="str">
        <f t="shared" si="1"/>
        <v>#REF!</v>
      </c>
    </row>
    <row r="503">
      <c r="A503" s="17">
        <v>306500.0</v>
      </c>
      <c r="B503" s="3" t="str">
        <f t="shared" si="1"/>
        <v>#REF!</v>
      </c>
    </row>
    <row r="504">
      <c r="A504" s="17">
        <v>296818.0</v>
      </c>
      <c r="B504" s="3" t="str">
        <f t="shared" si="1"/>
        <v>#REF!</v>
      </c>
    </row>
    <row r="505">
      <c r="A505" s="7">
        <v>42220.0</v>
      </c>
      <c r="B505" s="3" t="str">
        <f t="shared" si="1"/>
        <v>#REF!</v>
      </c>
    </row>
    <row r="506">
      <c r="A506" s="8">
        <v>49.7</v>
      </c>
      <c r="B506" s="3" t="str">
        <f t="shared" si="1"/>
        <v>#REF!</v>
      </c>
    </row>
    <row r="507">
      <c r="A507" s="8">
        <v>50.45</v>
      </c>
      <c r="B507" s="3" t="str">
        <f t="shared" si="1"/>
        <v>#REF!</v>
      </c>
    </row>
    <row r="508">
      <c r="A508" s="8">
        <v>49.58</v>
      </c>
      <c r="B508" s="3" t="str">
        <f t="shared" si="1"/>
        <v>#REF!</v>
      </c>
    </row>
    <row r="509">
      <c r="A509" s="8">
        <v>49.99</v>
      </c>
      <c r="B509" s="3" t="str">
        <f t="shared" si="1"/>
        <v>#REF!</v>
      </c>
    </row>
    <row r="510">
      <c r="A510" s="9">
        <f>+0.47</f>
        <v>0.47</v>
      </c>
      <c r="B510" s="3" t="str">
        <f t="shared" si="1"/>
        <v>#REF!</v>
      </c>
    </row>
    <row r="511">
      <c r="A511" s="9">
        <f>+0.95%</f>
        <v>0.0095</v>
      </c>
      <c r="B511" s="3" t="str">
        <f t="shared" si="1"/>
        <v>#REF!</v>
      </c>
    </row>
    <row r="512">
      <c r="A512" s="16">
        <v>221652.0</v>
      </c>
      <c r="B512" s="3" t="str">
        <f t="shared" si="1"/>
        <v>#REF!</v>
      </c>
    </row>
    <row r="513">
      <c r="A513" s="16">
        <v>270733.0</v>
      </c>
      <c r="B513" s="3" t="str">
        <f t="shared" si="1"/>
        <v>#REF!</v>
      </c>
    </row>
    <row r="514">
      <c r="A514" s="7">
        <v>42221.0</v>
      </c>
      <c r="B514" s="3" t="str">
        <f t="shared" si="1"/>
        <v>#REF!</v>
      </c>
    </row>
    <row r="515">
      <c r="A515" s="8">
        <v>50.14</v>
      </c>
      <c r="B515" s="3" t="str">
        <f t="shared" si="1"/>
        <v>#REF!</v>
      </c>
    </row>
    <row r="516">
      <c r="A516" s="8">
        <v>50.99</v>
      </c>
      <c r="B516" s="3" t="str">
        <f t="shared" si="1"/>
        <v>#REF!</v>
      </c>
    </row>
    <row r="517">
      <c r="A517" s="8">
        <v>49.02</v>
      </c>
      <c r="B517" s="3" t="str">
        <f t="shared" si="1"/>
        <v>#REF!</v>
      </c>
    </row>
    <row r="518">
      <c r="A518" s="8">
        <v>49.59</v>
      </c>
      <c r="B518" s="3" t="str">
        <f t="shared" si="1"/>
        <v>#REF!</v>
      </c>
    </row>
    <row r="519">
      <c r="A519" s="11">
        <v>-0.4</v>
      </c>
      <c r="B519" s="3" t="str">
        <f t="shared" si="1"/>
        <v>#REF!</v>
      </c>
    </row>
    <row r="520">
      <c r="A520" s="12">
        <v>-0.008</v>
      </c>
      <c r="B520" s="3" t="str">
        <f t="shared" si="1"/>
        <v>#REF!</v>
      </c>
    </row>
    <row r="521">
      <c r="A521" s="17">
        <v>280763.0</v>
      </c>
      <c r="B521" s="3" t="str">
        <f t="shared" si="1"/>
        <v>#REF!</v>
      </c>
    </row>
    <row r="522">
      <c r="A522" s="17">
        <v>265250.0</v>
      </c>
      <c r="B522" s="3" t="str">
        <f t="shared" si="1"/>
        <v>#REF!</v>
      </c>
    </row>
    <row r="523">
      <c r="A523" s="7">
        <v>42222.0</v>
      </c>
      <c r="B523" s="3" t="str">
        <f t="shared" si="1"/>
        <v>#REF!</v>
      </c>
    </row>
    <row r="524">
      <c r="A524" s="8">
        <v>49.72</v>
      </c>
      <c r="B524" s="3" t="str">
        <f t="shared" si="1"/>
        <v>#REF!</v>
      </c>
    </row>
    <row r="525">
      <c r="A525" s="8">
        <v>49.83</v>
      </c>
      <c r="B525" s="3" t="str">
        <f t="shared" si="1"/>
        <v>#REF!</v>
      </c>
    </row>
    <row r="526">
      <c r="A526" s="8">
        <v>48.88</v>
      </c>
      <c r="B526" s="3" t="str">
        <f t="shared" si="1"/>
        <v>#REF!</v>
      </c>
    </row>
    <row r="527">
      <c r="A527" s="8">
        <v>49.52</v>
      </c>
      <c r="B527" s="3" t="str">
        <f t="shared" si="1"/>
        <v>#REF!</v>
      </c>
    </row>
    <row r="528">
      <c r="A528" s="11">
        <v>-0.07</v>
      </c>
      <c r="B528" s="3" t="str">
        <f t="shared" si="1"/>
        <v>#REF!</v>
      </c>
    </row>
    <row r="529">
      <c r="A529" s="12">
        <v>-0.0014</v>
      </c>
      <c r="B529" s="3" t="str">
        <f t="shared" si="1"/>
        <v>#REF!</v>
      </c>
    </row>
    <row r="530">
      <c r="A530" s="17">
        <v>236356.0</v>
      </c>
      <c r="B530" s="3" t="str">
        <f t="shared" si="1"/>
        <v>#REF!</v>
      </c>
    </row>
    <row r="531">
      <c r="A531" s="17">
        <v>239679.0</v>
      </c>
      <c r="B531" s="3" t="str">
        <f t="shared" si="1"/>
        <v>#REF!</v>
      </c>
    </row>
    <row r="532">
      <c r="A532" s="7">
        <v>42223.0</v>
      </c>
      <c r="B532" s="3" t="str">
        <f t="shared" si="1"/>
        <v>#REF!</v>
      </c>
    </row>
    <row r="533">
      <c r="A533" s="8">
        <v>49.62</v>
      </c>
      <c r="B533" s="3" t="str">
        <f t="shared" si="1"/>
        <v>#REF!</v>
      </c>
    </row>
    <row r="534">
      <c r="A534" s="8">
        <v>50.06</v>
      </c>
      <c r="B534" s="3" t="str">
        <f t="shared" si="1"/>
        <v>#REF!</v>
      </c>
    </row>
    <row r="535">
      <c r="A535" s="8">
        <v>48.42</v>
      </c>
      <c r="B535" s="3" t="str">
        <f t="shared" si="1"/>
        <v>#REF!</v>
      </c>
    </row>
    <row r="536">
      <c r="A536" s="8">
        <v>48.61</v>
      </c>
      <c r="B536" s="3" t="str">
        <f t="shared" si="1"/>
        <v>#REF!</v>
      </c>
    </row>
    <row r="537">
      <c r="A537" s="11">
        <v>-0.91</v>
      </c>
      <c r="B537" s="3" t="str">
        <f t="shared" si="1"/>
        <v>#REF!</v>
      </c>
    </row>
    <row r="538">
      <c r="A538" s="12">
        <v>-0.0184</v>
      </c>
      <c r="B538" s="3" t="str">
        <f t="shared" si="1"/>
        <v>#REF!</v>
      </c>
    </row>
    <row r="539">
      <c r="A539" s="17">
        <v>245821.0</v>
      </c>
      <c r="B539" s="3" t="str">
        <f t="shared" si="1"/>
        <v>#REF!</v>
      </c>
    </row>
    <row r="540">
      <c r="A540" s="17">
        <v>207694.0</v>
      </c>
      <c r="B540" s="3" t="str">
        <f t="shared" si="1"/>
        <v>#REF!</v>
      </c>
    </row>
    <row r="541">
      <c r="A541" s="7">
        <v>42226.0</v>
      </c>
      <c r="B541" s="3" t="str">
        <f t="shared" si="1"/>
        <v>#REF!</v>
      </c>
    </row>
    <row r="542">
      <c r="A542" s="8">
        <v>48.43</v>
      </c>
      <c r="B542" s="3" t="str">
        <f t="shared" si="1"/>
        <v>#REF!</v>
      </c>
    </row>
    <row r="543">
      <c r="A543" s="8">
        <v>50.49</v>
      </c>
      <c r="B543" s="3" t="str">
        <f t="shared" si="1"/>
        <v>#REF!</v>
      </c>
    </row>
    <row r="544">
      <c r="A544" s="8">
        <v>48.24</v>
      </c>
      <c r="B544" s="3" t="str">
        <f t="shared" si="1"/>
        <v>#REF!</v>
      </c>
    </row>
    <row r="545">
      <c r="A545" s="8">
        <v>50.41</v>
      </c>
      <c r="B545" s="3" t="str">
        <f t="shared" si="1"/>
        <v>#REF!</v>
      </c>
    </row>
    <row r="546">
      <c r="A546" s="9">
        <f>+1.8</f>
        <v>1.8</v>
      </c>
      <c r="B546" s="3" t="str">
        <f t="shared" si="1"/>
        <v>#REF!</v>
      </c>
    </row>
    <row r="547">
      <c r="A547" s="9">
        <f>+3.7%</f>
        <v>0.037</v>
      </c>
      <c r="B547" s="3" t="str">
        <f t="shared" si="1"/>
        <v>#REF!</v>
      </c>
    </row>
    <row r="548">
      <c r="A548" s="16">
        <v>208257.0</v>
      </c>
      <c r="B548" s="3" t="str">
        <f t="shared" si="1"/>
        <v>#REF!</v>
      </c>
    </row>
    <row r="549">
      <c r="A549" s="16">
        <v>182912.0</v>
      </c>
      <c r="B549" s="3" t="str">
        <f t="shared" si="1"/>
        <v>#REF!</v>
      </c>
    </row>
    <row r="550">
      <c r="A550" s="7">
        <v>42227.0</v>
      </c>
      <c r="B550" s="3" t="str">
        <f t="shared" si="1"/>
        <v>#REF!</v>
      </c>
    </row>
    <row r="551">
      <c r="A551" s="8">
        <v>50.22</v>
      </c>
      <c r="B551" s="3" t="str">
        <f t="shared" si="1"/>
        <v>#REF!</v>
      </c>
    </row>
    <row r="552">
      <c r="A552" s="8">
        <v>51.1</v>
      </c>
      <c r="B552" s="3" t="str">
        <f t="shared" si="1"/>
        <v>#REF!</v>
      </c>
    </row>
    <row r="553">
      <c r="A553" s="8">
        <v>48.61</v>
      </c>
      <c r="B553" s="3" t="str">
        <f t="shared" si="1"/>
        <v>#REF!</v>
      </c>
    </row>
    <row r="554">
      <c r="A554" s="8">
        <v>49.18</v>
      </c>
      <c r="B554" s="3" t="str">
        <f t="shared" si="1"/>
        <v>#REF!</v>
      </c>
    </row>
    <row r="555">
      <c r="A555" s="11">
        <v>-1.23</v>
      </c>
      <c r="B555" s="3" t="str">
        <f t="shared" si="1"/>
        <v>#REF!</v>
      </c>
    </row>
    <row r="556">
      <c r="A556" s="12">
        <v>-0.0244</v>
      </c>
      <c r="B556" s="3" t="str">
        <f t="shared" si="1"/>
        <v>#REF!</v>
      </c>
    </row>
    <row r="557">
      <c r="A557" s="17">
        <v>223213.0</v>
      </c>
      <c r="B557" s="3" t="str">
        <f t="shared" si="1"/>
        <v>#REF!</v>
      </c>
    </row>
    <row r="558">
      <c r="A558" s="17">
        <v>134463.0</v>
      </c>
      <c r="B558" s="3" t="str">
        <f t="shared" si="1"/>
        <v>#REF!</v>
      </c>
    </row>
    <row r="559">
      <c r="A559" s="7">
        <v>42228.0</v>
      </c>
      <c r="B559" s="3" t="str">
        <f t="shared" si="1"/>
        <v>#REF!</v>
      </c>
    </row>
    <row r="560">
      <c r="A560" s="8">
        <v>49.38</v>
      </c>
      <c r="B560" s="3" t="str">
        <f t="shared" si="1"/>
        <v>#REF!</v>
      </c>
    </row>
    <row r="561">
      <c r="A561" s="8">
        <v>50.01</v>
      </c>
      <c r="B561" s="3" t="str">
        <f t="shared" si="1"/>
        <v>#REF!</v>
      </c>
    </row>
    <row r="562">
      <c r="A562" s="8">
        <v>48.72</v>
      </c>
      <c r="B562" s="3" t="str">
        <f t="shared" si="1"/>
        <v>#REF!</v>
      </c>
    </row>
    <row r="563">
      <c r="A563" s="8">
        <v>49.66</v>
      </c>
      <c r="B563" s="3" t="str">
        <f t="shared" si="1"/>
        <v>#REF!</v>
      </c>
    </row>
    <row r="564">
      <c r="A564" s="9">
        <f>+0.48</f>
        <v>0.48</v>
      </c>
      <c r="B564" s="3" t="str">
        <f t="shared" si="1"/>
        <v>#REF!</v>
      </c>
    </row>
    <row r="565">
      <c r="A565" s="9">
        <f>+0.98%</f>
        <v>0.0098</v>
      </c>
      <c r="B565" s="3" t="str">
        <f t="shared" si="1"/>
        <v>#REF!</v>
      </c>
    </row>
    <row r="566">
      <c r="A566" s="16">
        <v>153807.0</v>
      </c>
      <c r="B566" s="3" t="str">
        <f t="shared" si="1"/>
        <v>#REF!</v>
      </c>
    </row>
    <row r="567">
      <c r="A567" s="16">
        <v>117184.0</v>
      </c>
      <c r="B567" s="3" t="str">
        <f t="shared" si="1"/>
        <v>#REF!</v>
      </c>
    </row>
    <row r="568">
      <c r="A568" s="7">
        <v>42229.0</v>
      </c>
      <c r="B568" s="3" t="str">
        <f t="shared" si="1"/>
        <v>#REF!</v>
      </c>
    </row>
    <row r="569">
      <c r="A569" s="8">
        <v>49.82</v>
      </c>
      <c r="B569" s="3" t="str">
        <f t="shared" si="1"/>
        <v>#REF!</v>
      </c>
    </row>
    <row r="570">
      <c r="A570" s="8">
        <v>50.39</v>
      </c>
      <c r="B570" s="3" t="str">
        <f t="shared" si="1"/>
        <v>#REF!</v>
      </c>
    </row>
    <row r="571">
      <c r="A571" s="8">
        <v>48.85</v>
      </c>
      <c r="B571" s="3" t="str">
        <f t="shared" si="1"/>
        <v>#REF!</v>
      </c>
    </row>
    <row r="572">
      <c r="A572" s="8">
        <v>49.22</v>
      </c>
      <c r="B572" s="3" t="str">
        <f t="shared" si="1"/>
        <v>#REF!</v>
      </c>
    </row>
    <row r="573">
      <c r="A573" s="11">
        <v>-0.44</v>
      </c>
      <c r="B573" s="3" t="str">
        <f t="shared" si="1"/>
        <v>#REF!</v>
      </c>
    </row>
    <row r="574">
      <c r="A574" s="12">
        <v>-0.0089</v>
      </c>
      <c r="B574" s="3" t="str">
        <f t="shared" si="1"/>
        <v>#REF!</v>
      </c>
    </row>
    <row r="575">
      <c r="A575" s="17">
        <v>115920.0</v>
      </c>
      <c r="B575" s="3" t="str">
        <f t="shared" si="1"/>
        <v>#REF!</v>
      </c>
    </row>
    <row r="576">
      <c r="A576" s="17">
        <v>71040.0</v>
      </c>
      <c r="B576" s="3" t="str">
        <f t="shared" si="1"/>
        <v>#REF!</v>
      </c>
    </row>
    <row r="577">
      <c r="A577" s="7">
        <v>42230.0</v>
      </c>
      <c r="B577" s="3" t="str">
        <f t="shared" si="1"/>
        <v>#REF!</v>
      </c>
    </row>
    <row r="578">
      <c r="A578" s="8">
        <v>49.11</v>
      </c>
      <c r="B578" s="3" t="str">
        <f t="shared" si="1"/>
        <v>#REF!</v>
      </c>
    </row>
    <row r="579">
      <c r="A579" s="8">
        <v>49.52</v>
      </c>
      <c r="B579" s="3" t="str">
        <f t="shared" si="1"/>
        <v>#REF!</v>
      </c>
    </row>
    <row r="580">
      <c r="A580" s="8">
        <v>48.8</v>
      </c>
      <c r="B580" s="3" t="str">
        <f t="shared" si="1"/>
        <v>#REF!</v>
      </c>
    </row>
    <row r="581">
      <c r="A581" s="8">
        <v>49.03</v>
      </c>
      <c r="B581" s="3" t="str">
        <f t="shared" si="1"/>
        <v>#REF!</v>
      </c>
    </row>
    <row r="582">
      <c r="A582" s="11">
        <v>-0.19</v>
      </c>
      <c r="B582" s="3" t="str">
        <f t="shared" si="1"/>
        <v>#REF!</v>
      </c>
    </row>
    <row r="583">
      <c r="A583" s="12">
        <v>-0.0039</v>
      </c>
      <c r="B583" s="3" t="str">
        <f t="shared" si="1"/>
        <v>#REF!</v>
      </c>
    </row>
    <row r="584">
      <c r="A584" s="17">
        <v>21365.0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42173</v>
      </c>
      <c r="C3" s="3">
        <v>65.26</v>
      </c>
      <c r="D3" s="3">
        <v>66.38</v>
      </c>
      <c r="E3" s="3">
        <v>64.97</v>
      </c>
      <c r="F3" s="3">
        <v>65.65</v>
      </c>
      <c r="G3" s="3">
        <v>0.29</v>
      </c>
      <c r="H3" s="3">
        <v>0.0044</v>
      </c>
      <c r="I3" s="15">
        <v>42470.0</v>
      </c>
      <c r="J3" s="15">
        <v>122456.0</v>
      </c>
    </row>
    <row r="4">
      <c r="A4" s="19" t="s">
        <v>4</v>
      </c>
      <c r="B4" s="5">
        <f t="shared" si="1"/>
        <v>42174</v>
      </c>
      <c r="C4" s="3">
        <v>65.5</v>
      </c>
      <c r="D4" s="3">
        <v>65.77</v>
      </c>
      <c r="E4" s="3">
        <v>63.8</v>
      </c>
      <c r="F4" s="3">
        <v>64.45</v>
      </c>
      <c r="G4" s="3">
        <v>-1.2</v>
      </c>
      <c r="H4" s="6">
        <v>-0.0183</v>
      </c>
      <c r="I4" s="15">
        <v>59038.0</v>
      </c>
      <c r="J4" s="15">
        <v>122322.0</v>
      </c>
    </row>
    <row r="5">
      <c r="A5" s="19" t="s">
        <v>5</v>
      </c>
      <c r="B5" s="5">
        <f t="shared" si="1"/>
        <v>42177</v>
      </c>
      <c r="C5" s="3">
        <v>64.02</v>
      </c>
      <c r="D5" s="3">
        <v>65.1</v>
      </c>
      <c r="E5" s="3">
        <v>63.59</v>
      </c>
      <c r="F5" s="3">
        <v>64.78</v>
      </c>
      <c r="G5" s="3">
        <v>0.33</v>
      </c>
      <c r="H5" s="3">
        <v>0.0051</v>
      </c>
      <c r="I5" s="15">
        <v>35898.0</v>
      </c>
      <c r="J5" s="15">
        <v>123252.0</v>
      </c>
    </row>
    <row r="6">
      <c r="A6" s="19" t="s">
        <v>6</v>
      </c>
      <c r="B6" s="5">
        <f t="shared" si="1"/>
        <v>42178</v>
      </c>
      <c r="C6" s="3">
        <v>64.66</v>
      </c>
      <c r="D6" s="3">
        <v>66.17</v>
      </c>
      <c r="E6" s="3">
        <v>64.2</v>
      </c>
      <c r="F6" s="3">
        <v>65.75</v>
      </c>
      <c r="G6" s="3">
        <v>0.97</v>
      </c>
      <c r="H6" s="3">
        <v>0.015</v>
      </c>
      <c r="I6" s="15">
        <v>60043.0</v>
      </c>
      <c r="J6" s="15">
        <v>133449.0</v>
      </c>
    </row>
    <row r="7">
      <c r="A7" s="19" t="s">
        <v>7</v>
      </c>
      <c r="B7" s="5">
        <f t="shared" si="1"/>
        <v>42179</v>
      </c>
      <c r="C7" s="3">
        <v>65.99</v>
      </c>
      <c r="D7" s="3">
        <v>66.26</v>
      </c>
      <c r="E7" s="3">
        <v>64.28</v>
      </c>
      <c r="F7" s="3">
        <v>64.77</v>
      </c>
      <c r="G7" s="3">
        <v>-0.98</v>
      </c>
      <c r="H7" s="6">
        <v>-0.0149</v>
      </c>
      <c r="I7" s="15">
        <v>66140.0</v>
      </c>
      <c r="J7" s="15">
        <v>133765.0</v>
      </c>
    </row>
    <row r="8">
      <c r="A8" s="19" t="s">
        <v>8</v>
      </c>
      <c r="B8" s="5">
        <f t="shared" si="1"/>
        <v>42180</v>
      </c>
      <c r="C8" s="3">
        <v>64.83</v>
      </c>
      <c r="D8" s="3">
        <v>65.08</v>
      </c>
      <c r="E8" s="3">
        <v>63.89</v>
      </c>
      <c r="F8" s="3">
        <v>64.32</v>
      </c>
      <c r="G8" s="3">
        <v>-0.45</v>
      </c>
      <c r="H8" s="6">
        <v>-0.0069</v>
      </c>
      <c r="I8" s="15">
        <v>58128.0</v>
      </c>
      <c r="J8" s="15">
        <v>138335.0</v>
      </c>
    </row>
    <row r="9">
      <c r="A9" s="19" t="s">
        <v>9</v>
      </c>
      <c r="B9" s="5">
        <f t="shared" si="1"/>
        <v>42181</v>
      </c>
      <c r="C9" s="3">
        <v>64.42</v>
      </c>
      <c r="D9" s="3">
        <v>64.7</v>
      </c>
      <c r="E9" s="3">
        <v>63.64</v>
      </c>
      <c r="F9" s="3">
        <v>64.41</v>
      </c>
      <c r="G9" s="3">
        <v>0.09</v>
      </c>
      <c r="H9" s="3">
        <v>0.0014000000000000002</v>
      </c>
      <c r="I9" s="15">
        <v>43601.0</v>
      </c>
      <c r="J9" s="15">
        <v>141117.0</v>
      </c>
    </row>
    <row r="10">
      <c r="A10" s="20">
        <v>42173.0</v>
      </c>
      <c r="B10" s="5">
        <f t="shared" si="1"/>
        <v>42184</v>
      </c>
      <c r="C10" s="3">
        <v>63.99</v>
      </c>
      <c r="D10" s="3">
        <v>64.17</v>
      </c>
      <c r="E10" s="3">
        <v>62.61</v>
      </c>
      <c r="F10" s="3">
        <v>63.18</v>
      </c>
      <c r="G10" s="3">
        <v>-1.23</v>
      </c>
      <c r="H10" s="6">
        <v>-0.0191</v>
      </c>
      <c r="I10" s="15">
        <v>64191.0</v>
      </c>
      <c r="J10" s="15">
        <v>152759.0</v>
      </c>
    </row>
    <row r="11">
      <c r="A11" s="19">
        <v>65.26</v>
      </c>
      <c r="B11" s="5">
        <f t="shared" si="1"/>
        <v>42185</v>
      </c>
      <c r="C11" s="3">
        <v>63.1</v>
      </c>
      <c r="D11" s="3">
        <v>64.89</v>
      </c>
      <c r="E11" s="3">
        <v>62.87</v>
      </c>
      <c r="F11" s="3">
        <v>64.67</v>
      </c>
      <c r="G11" s="3">
        <v>1.49</v>
      </c>
      <c r="H11" s="3">
        <v>0.0236</v>
      </c>
      <c r="I11" s="15">
        <v>54997.0</v>
      </c>
      <c r="J11" s="15">
        <v>158480.0</v>
      </c>
    </row>
    <row r="12">
      <c r="A12" s="19">
        <v>66.38</v>
      </c>
      <c r="B12" s="5">
        <f t="shared" si="1"/>
        <v>42186</v>
      </c>
      <c r="C12" s="3">
        <v>64.15</v>
      </c>
      <c r="D12" s="3">
        <v>64.35</v>
      </c>
      <c r="E12" s="3">
        <v>62.76</v>
      </c>
      <c r="F12" s="3">
        <v>62.96</v>
      </c>
      <c r="G12" s="3">
        <v>-1.71</v>
      </c>
      <c r="H12" s="6">
        <v>-0.0264</v>
      </c>
      <c r="I12" s="15">
        <v>69632.0</v>
      </c>
      <c r="J12" s="15">
        <v>163356.0</v>
      </c>
    </row>
    <row r="13">
      <c r="A13" s="19">
        <v>64.97</v>
      </c>
      <c r="B13" s="5">
        <f t="shared" si="1"/>
        <v>42187</v>
      </c>
      <c r="C13" s="3">
        <v>62.94</v>
      </c>
      <c r="D13" s="3">
        <v>64.12</v>
      </c>
      <c r="E13" s="3">
        <v>62.75</v>
      </c>
      <c r="F13" s="3">
        <v>63.05</v>
      </c>
      <c r="G13" s="3">
        <v>0.09</v>
      </c>
      <c r="H13" s="3">
        <v>0.0014000000000000002</v>
      </c>
      <c r="I13" s="15">
        <v>51602.0</v>
      </c>
      <c r="J13" s="15">
        <v>164378.0</v>
      </c>
    </row>
    <row r="14">
      <c r="A14" s="19">
        <v>65.65</v>
      </c>
      <c r="B14" s="5">
        <f t="shared" si="1"/>
        <v>42188</v>
      </c>
      <c r="C14" s="3">
        <v>62.8</v>
      </c>
      <c r="D14" s="3">
        <v>63.02</v>
      </c>
      <c r="E14" s="3">
        <v>61.16</v>
      </c>
      <c r="F14" s="3">
        <v>61.36</v>
      </c>
      <c r="G14" s="3">
        <v>-1.69</v>
      </c>
      <c r="H14" s="6">
        <v>-0.0268</v>
      </c>
      <c r="I14" s="15">
        <v>27254.0</v>
      </c>
      <c r="J14" s="15">
        <v>168433.0</v>
      </c>
    </row>
    <row r="15">
      <c r="A15" s="25">
        <f>+0.29</f>
        <v>0.29</v>
      </c>
      <c r="B15" s="5">
        <f t="shared" si="1"/>
        <v>42191</v>
      </c>
      <c r="C15" s="3">
        <v>61.03</v>
      </c>
      <c r="D15" s="3">
        <v>61.06</v>
      </c>
      <c r="E15" s="3">
        <v>57.41</v>
      </c>
      <c r="F15" s="3">
        <v>57.55</v>
      </c>
      <c r="G15" s="3">
        <v>-3.81</v>
      </c>
      <c r="H15" s="6">
        <v>-0.0621</v>
      </c>
      <c r="I15" s="15">
        <v>1029.0</v>
      </c>
      <c r="J15" s="15">
        <v>178485.0</v>
      </c>
    </row>
    <row r="16">
      <c r="A16" s="25">
        <f>+0.44%</f>
        <v>0.0044</v>
      </c>
      <c r="B16" s="5">
        <f t="shared" si="1"/>
        <v>42192</v>
      </c>
      <c r="C16" s="3">
        <v>57.85</v>
      </c>
      <c r="D16" s="3">
        <v>58.8</v>
      </c>
      <c r="E16" s="3">
        <v>56.11</v>
      </c>
      <c r="F16" s="3">
        <v>57.87</v>
      </c>
      <c r="G16" s="3">
        <v>0.32</v>
      </c>
      <c r="H16" s="3">
        <v>0.005600000000000001</v>
      </c>
      <c r="I16" s="15">
        <v>82787.0</v>
      </c>
      <c r="J16" s="15">
        <v>190003.0</v>
      </c>
    </row>
    <row r="17">
      <c r="A17" s="26">
        <v>42470.0</v>
      </c>
      <c r="B17" s="5">
        <f t="shared" si="1"/>
        <v>42193</v>
      </c>
      <c r="C17" s="3">
        <v>58.22</v>
      </c>
      <c r="D17" s="3">
        <v>58.6</v>
      </c>
      <c r="E17" s="3">
        <v>56.84</v>
      </c>
      <c r="F17" s="3">
        <v>57.84</v>
      </c>
      <c r="G17" s="3">
        <v>-0.03</v>
      </c>
      <c r="H17" s="6">
        <v>-5.0E-4</v>
      </c>
      <c r="I17" s="15">
        <v>110409.0</v>
      </c>
      <c r="J17" s="15">
        <v>198719.0</v>
      </c>
    </row>
    <row r="18">
      <c r="A18" s="26">
        <v>122456.0</v>
      </c>
      <c r="B18" s="5">
        <f t="shared" si="1"/>
        <v>42194</v>
      </c>
      <c r="C18" s="3">
        <v>57.99</v>
      </c>
      <c r="D18" s="3">
        <v>59.88</v>
      </c>
      <c r="E18" s="3">
        <v>57.78</v>
      </c>
      <c r="F18" s="3">
        <v>59.25</v>
      </c>
      <c r="G18" s="3">
        <v>1.41</v>
      </c>
      <c r="H18" s="3">
        <v>0.024399999999999998</v>
      </c>
      <c r="I18" s="15">
        <v>106375.0</v>
      </c>
      <c r="J18" s="15">
        <v>212272.0</v>
      </c>
    </row>
    <row r="19">
      <c r="A19" s="27">
        <v>42174.0</v>
      </c>
      <c r="B19" s="5">
        <f t="shared" si="1"/>
        <v>42195</v>
      </c>
      <c r="C19" s="3">
        <v>59.16</v>
      </c>
      <c r="D19" s="3">
        <v>60.26</v>
      </c>
      <c r="E19" s="3">
        <v>58.55</v>
      </c>
      <c r="F19" s="3">
        <v>59.42</v>
      </c>
      <c r="G19" s="3">
        <v>0.17</v>
      </c>
      <c r="H19" s="3">
        <v>0.0029</v>
      </c>
      <c r="I19" s="15">
        <v>80842.0</v>
      </c>
      <c r="J19" s="15">
        <v>221032.0</v>
      </c>
    </row>
    <row r="20">
      <c r="A20" s="28">
        <v>65.5</v>
      </c>
      <c r="B20" s="5">
        <f t="shared" si="1"/>
        <v>42198</v>
      </c>
      <c r="C20" s="3">
        <v>58.88</v>
      </c>
      <c r="D20" s="3">
        <v>59.55</v>
      </c>
      <c r="E20" s="3">
        <v>57.61</v>
      </c>
      <c r="F20" s="3">
        <v>58.61</v>
      </c>
      <c r="G20" s="3">
        <v>-0.81</v>
      </c>
      <c r="H20" s="6">
        <v>-0.0136</v>
      </c>
      <c r="I20" s="15">
        <v>73649.0</v>
      </c>
      <c r="J20" s="15">
        <v>233347.0</v>
      </c>
    </row>
    <row r="21">
      <c r="A21" s="28">
        <v>65.77</v>
      </c>
      <c r="B21" s="5">
        <f t="shared" si="1"/>
        <v>42199</v>
      </c>
      <c r="C21" s="3">
        <v>58.1</v>
      </c>
      <c r="D21" s="3">
        <v>59.39</v>
      </c>
      <c r="E21" s="3">
        <v>57.23</v>
      </c>
      <c r="F21" s="3">
        <v>59.1</v>
      </c>
      <c r="G21" s="3">
        <v>0.49</v>
      </c>
      <c r="H21" s="3">
        <v>0.0084</v>
      </c>
      <c r="I21" s="15">
        <v>113599.0</v>
      </c>
      <c r="J21" s="15">
        <v>245089.0</v>
      </c>
    </row>
    <row r="22">
      <c r="A22" s="28">
        <v>63.8</v>
      </c>
      <c r="B22" s="5">
        <f t="shared" si="1"/>
        <v>42200</v>
      </c>
      <c r="C22" s="3">
        <v>58.92</v>
      </c>
      <c r="D22" s="3">
        <v>59.4</v>
      </c>
      <c r="E22" s="3">
        <v>57.27</v>
      </c>
      <c r="F22" s="3">
        <v>57.46</v>
      </c>
      <c r="G22" s="3">
        <v>-1.64</v>
      </c>
      <c r="H22" s="6">
        <v>-0.0277</v>
      </c>
      <c r="I22" s="15">
        <v>97388.0</v>
      </c>
      <c r="J22" s="15">
        <v>247616.0</v>
      </c>
    </row>
    <row r="23">
      <c r="A23" s="28">
        <v>64.45</v>
      </c>
      <c r="B23" s="5">
        <f t="shared" si="1"/>
        <v>42201</v>
      </c>
      <c r="C23" s="3">
        <v>57.67</v>
      </c>
      <c r="D23" s="3">
        <v>58.32</v>
      </c>
      <c r="E23" s="3">
        <v>57.26</v>
      </c>
      <c r="F23" s="3">
        <v>57.31</v>
      </c>
      <c r="G23" s="3">
        <v>-0.15</v>
      </c>
      <c r="H23" s="6">
        <v>-0.0026</v>
      </c>
      <c r="I23" s="15">
        <v>105746.0</v>
      </c>
      <c r="J23" s="15">
        <v>243296.0</v>
      </c>
    </row>
    <row r="24">
      <c r="A24" s="21">
        <v>-1.2</v>
      </c>
      <c r="B24" s="5">
        <f t="shared" si="1"/>
        <v>42202</v>
      </c>
      <c r="C24" s="3">
        <v>57.27</v>
      </c>
      <c r="D24" s="3">
        <v>57.74</v>
      </c>
      <c r="E24" s="3">
        <v>56.77</v>
      </c>
      <c r="F24" s="3">
        <v>57.47</v>
      </c>
      <c r="G24" s="3">
        <v>0.16</v>
      </c>
      <c r="H24" s="3">
        <v>0.0028000000000000004</v>
      </c>
      <c r="I24" s="15">
        <v>53057.0</v>
      </c>
      <c r="J24" s="15">
        <v>243645.0</v>
      </c>
    </row>
    <row r="25">
      <c r="A25" s="22">
        <v>-0.0183</v>
      </c>
      <c r="B25" s="5">
        <f t="shared" si="1"/>
        <v>42205</v>
      </c>
      <c r="C25" s="3">
        <v>57.37</v>
      </c>
      <c r="D25" s="3">
        <v>57.78</v>
      </c>
      <c r="E25" s="3">
        <v>56.69</v>
      </c>
      <c r="F25" s="3">
        <v>57.0</v>
      </c>
      <c r="G25" s="3">
        <v>-0.47</v>
      </c>
      <c r="H25" s="6">
        <v>-0.0082</v>
      </c>
      <c r="I25" s="15">
        <v>62425.0</v>
      </c>
      <c r="J25" s="15">
        <v>244084.0</v>
      </c>
    </row>
    <row r="26">
      <c r="A26" s="24">
        <v>59038.0</v>
      </c>
      <c r="B26" s="5">
        <f t="shared" si="1"/>
        <v>42206</v>
      </c>
      <c r="C26" s="3">
        <v>56.7</v>
      </c>
      <c r="D26" s="3">
        <v>57.8</v>
      </c>
      <c r="E26" s="3">
        <v>56.7</v>
      </c>
      <c r="F26" s="3">
        <v>57.45</v>
      </c>
      <c r="G26" s="3">
        <v>0.45</v>
      </c>
      <c r="H26" s="3">
        <v>0.0079</v>
      </c>
      <c r="I26" s="15">
        <v>84322.0</v>
      </c>
      <c r="J26" s="15">
        <v>246470.0</v>
      </c>
    </row>
    <row r="27">
      <c r="A27" s="24">
        <v>122322.0</v>
      </c>
      <c r="B27" s="5">
        <f t="shared" si="1"/>
        <v>42207</v>
      </c>
      <c r="C27" s="3">
        <v>57.31</v>
      </c>
      <c r="D27" s="3">
        <v>57.31</v>
      </c>
      <c r="E27" s="3">
        <v>56.28</v>
      </c>
      <c r="F27" s="3">
        <v>56.49</v>
      </c>
      <c r="G27" s="3">
        <v>-0.96</v>
      </c>
      <c r="H27" s="6">
        <v>-0.0167</v>
      </c>
      <c r="I27" s="15">
        <v>105900.0</v>
      </c>
      <c r="J27" s="15">
        <v>247043.0</v>
      </c>
    </row>
    <row r="28">
      <c r="A28" s="23">
        <v>42177.0</v>
      </c>
      <c r="B28" s="5">
        <f t="shared" si="1"/>
        <v>42208</v>
      </c>
      <c r="C28" s="3">
        <v>56.48</v>
      </c>
      <c r="D28" s="3">
        <v>56.88</v>
      </c>
      <c r="E28" s="3">
        <v>55.5</v>
      </c>
      <c r="F28" s="3">
        <v>55.65</v>
      </c>
      <c r="G28" s="3">
        <v>-0.84</v>
      </c>
      <c r="H28" s="6">
        <v>-0.0149</v>
      </c>
      <c r="I28" s="15">
        <v>92253.0</v>
      </c>
      <c r="J28" s="15">
        <v>244199.0</v>
      </c>
    </row>
    <row r="29">
      <c r="A29" s="21">
        <v>64.02</v>
      </c>
      <c r="B29" s="5">
        <f t="shared" si="1"/>
        <v>42209</v>
      </c>
      <c r="C29" s="3">
        <v>55.76</v>
      </c>
      <c r="D29" s="3">
        <v>55.96</v>
      </c>
      <c r="E29" s="3">
        <v>54.7</v>
      </c>
      <c r="F29" s="3">
        <v>55.02</v>
      </c>
      <c r="G29" s="3">
        <v>-0.63</v>
      </c>
      <c r="H29" s="6">
        <v>-0.0113</v>
      </c>
      <c r="I29" s="15">
        <v>101459.0</v>
      </c>
      <c r="J29" s="15">
        <v>242695.0</v>
      </c>
    </row>
    <row r="30">
      <c r="A30" s="21">
        <v>65.1</v>
      </c>
      <c r="B30" s="5">
        <f t="shared" si="1"/>
        <v>42212</v>
      </c>
      <c r="C30" s="3">
        <v>54.91</v>
      </c>
      <c r="D30" s="3">
        <v>55.28</v>
      </c>
      <c r="E30" s="3">
        <v>53.29</v>
      </c>
      <c r="F30" s="3">
        <v>53.93</v>
      </c>
      <c r="G30" s="3">
        <v>-1.09</v>
      </c>
      <c r="H30" s="6">
        <v>-0.0198</v>
      </c>
      <c r="I30" s="15">
        <v>128183.0</v>
      </c>
      <c r="J30" s="15">
        <v>244124.0</v>
      </c>
    </row>
    <row r="31">
      <c r="A31" s="21">
        <v>63.59</v>
      </c>
      <c r="B31" s="5">
        <f t="shared" si="1"/>
        <v>42213</v>
      </c>
      <c r="C31" s="3">
        <v>53.38</v>
      </c>
      <c r="D31" s="3">
        <v>54.6</v>
      </c>
      <c r="E31" s="3">
        <v>52.79</v>
      </c>
      <c r="F31" s="3">
        <v>53.86</v>
      </c>
      <c r="G31" s="3">
        <v>-0.07</v>
      </c>
      <c r="H31" s="6">
        <v>-0.0013</v>
      </c>
      <c r="I31" s="15">
        <v>156721.0</v>
      </c>
      <c r="J31" s="15">
        <v>252215.0</v>
      </c>
    </row>
    <row r="32">
      <c r="A32" s="21">
        <v>64.78</v>
      </c>
      <c r="B32" s="5">
        <f t="shared" si="1"/>
        <v>42214</v>
      </c>
      <c r="C32" s="3">
        <v>53.55</v>
      </c>
      <c r="D32" s="3">
        <v>54.96</v>
      </c>
      <c r="E32" s="3">
        <v>53.12</v>
      </c>
      <c r="F32" s="3">
        <v>54.04</v>
      </c>
      <c r="G32" s="3">
        <v>0.18</v>
      </c>
      <c r="H32" s="3">
        <v>0.0033</v>
      </c>
      <c r="I32" s="15">
        <v>171522.0</v>
      </c>
      <c r="J32" s="15">
        <v>257666.0</v>
      </c>
    </row>
    <row r="33">
      <c r="A33" s="25">
        <f>+0.33</f>
        <v>0.33</v>
      </c>
      <c r="B33" s="5">
        <f t="shared" si="1"/>
        <v>42215</v>
      </c>
      <c r="C33" s="3">
        <v>54.22</v>
      </c>
      <c r="D33" s="3">
        <v>55.0</v>
      </c>
      <c r="E33" s="3">
        <v>53.71</v>
      </c>
      <c r="F33" s="3">
        <v>53.98</v>
      </c>
      <c r="G33" s="3">
        <v>-0.06</v>
      </c>
      <c r="H33" s="6">
        <v>-0.0011</v>
      </c>
      <c r="I33" s="15">
        <v>125935.0</v>
      </c>
      <c r="J33" s="15">
        <v>258231.0</v>
      </c>
    </row>
    <row r="34">
      <c r="A34" s="25">
        <f>+0.51%</f>
        <v>0.0051</v>
      </c>
      <c r="B34" s="5">
        <f t="shared" si="1"/>
        <v>42216</v>
      </c>
      <c r="C34" s="3">
        <v>53.84</v>
      </c>
      <c r="D34" s="3">
        <v>54.12</v>
      </c>
      <c r="E34" s="3">
        <v>52.24</v>
      </c>
      <c r="F34" s="3">
        <v>52.85</v>
      </c>
      <c r="G34" s="3">
        <v>-1.13</v>
      </c>
      <c r="H34" s="6">
        <v>-0.0209</v>
      </c>
      <c r="I34" s="15">
        <v>121507.0</v>
      </c>
      <c r="J34" s="15">
        <v>263092.0</v>
      </c>
    </row>
    <row r="35">
      <c r="A35" s="26">
        <v>35898.0</v>
      </c>
      <c r="B35" s="5">
        <f t="shared" si="1"/>
        <v>42219</v>
      </c>
      <c r="C35" s="3">
        <v>52.55</v>
      </c>
      <c r="D35" s="3">
        <v>52.61</v>
      </c>
      <c r="E35" s="3">
        <v>50.05</v>
      </c>
      <c r="F35" s="3">
        <v>50.19</v>
      </c>
      <c r="G35" s="3">
        <v>-2.66</v>
      </c>
      <c r="H35" s="6">
        <v>-0.0503</v>
      </c>
      <c r="I35" s="15">
        <v>180655.0</v>
      </c>
      <c r="J35" s="15">
        <v>278287.0</v>
      </c>
    </row>
    <row r="36">
      <c r="A36" s="26">
        <v>123252.0</v>
      </c>
      <c r="B36" s="5">
        <f t="shared" si="1"/>
        <v>42220</v>
      </c>
      <c r="C36" s="3">
        <v>50.55</v>
      </c>
      <c r="D36" s="3">
        <v>51.12</v>
      </c>
      <c r="E36" s="3">
        <v>50.26</v>
      </c>
      <c r="F36" s="3">
        <v>50.63</v>
      </c>
      <c r="G36" s="3">
        <v>0.44</v>
      </c>
      <c r="H36" s="3">
        <v>0.0088</v>
      </c>
      <c r="I36" s="15">
        <v>150000.0</v>
      </c>
      <c r="J36" s="15">
        <v>283540.0</v>
      </c>
    </row>
    <row r="37">
      <c r="A37" s="27">
        <v>42178.0</v>
      </c>
      <c r="B37" s="5">
        <f t="shared" si="1"/>
        <v>42221</v>
      </c>
      <c r="C37" s="3">
        <v>50.78</v>
      </c>
      <c r="D37" s="3">
        <v>51.53</v>
      </c>
      <c r="E37" s="3">
        <v>49.58</v>
      </c>
      <c r="F37" s="3">
        <v>50.15</v>
      </c>
      <c r="G37" s="3">
        <v>-0.48</v>
      </c>
      <c r="H37" s="6">
        <v>-0.0095</v>
      </c>
      <c r="I37" s="15">
        <v>181691.0</v>
      </c>
      <c r="J37" s="15">
        <v>312222.0</v>
      </c>
    </row>
    <row r="38">
      <c r="A38" s="28">
        <v>64.66</v>
      </c>
      <c r="B38" s="5">
        <f t="shared" si="1"/>
        <v>42222</v>
      </c>
      <c r="C38" s="3">
        <v>50.1</v>
      </c>
      <c r="D38" s="3">
        <v>50.35</v>
      </c>
      <c r="E38" s="3">
        <v>49.44</v>
      </c>
      <c r="F38" s="3">
        <v>50.09</v>
      </c>
      <c r="G38" s="3">
        <v>-0.06</v>
      </c>
      <c r="H38" s="6">
        <v>-0.0012</v>
      </c>
      <c r="I38" s="15">
        <v>176252.0</v>
      </c>
      <c r="J38" s="15">
        <v>325768.0</v>
      </c>
    </row>
    <row r="39">
      <c r="A39" s="28">
        <v>66.17</v>
      </c>
      <c r="B39" s="5">
        <f t="shared" si="1"/>
        <v>42223</v>
      </c>
      <c r="C39" s="3">
        <v>50.19</v>
      </c>
      <c r="D39" s="3">
        <v>50.61</v>
      </c>
      <c r="E39" s="3">
        <v>49.06</v>
      </c>
      <c r="F39" s="3">
        <v>49.24</v>
      </c>
      <c r="G39" s="3">
        <v>-0.85</v>
      </c>
      <c r="H39" s="6">
        <v>-0.017</v>
      </c>
      <c r="I39" s="15">
        <v>191261.0</v>
      </c>
      <c r="J39" s="15">
        <v>327301.0</v>
      </c>
    </row>
    <row r="40">
      <c r="A40" s="28">
        <v>64.2</v>
      </c>
      <c r="B40" s="5">
        <f t="shared" si="1"/>
        <v>42226</v>
      </c>
      <c r="C40" s="3">
        <v>49.01</v>
      </c>
      <c r="D40" s="3">
        <v>51.1</v>
      </c>
      <c r="E40" s="3">
        <v>48.9</v>
      </c>
      <c r="F40" s="3">
        <v>51.02</v>
      </c>
      <c r="G40" s="3">
        <v>1.78</v>
      </c>
      <c r="H40" s="3">
        <v>0.0361</v>
      </c>
      <c r="I40" s="15">
        <v>182847.0</v>
      </c>
      <c r="J40" s="15">
        <v>322976.0</v>
      </c>
    </row>
    <row r="41">
      <c r="A41" s="28">
        <v>65.75</v>
      </c>
      <c r="B41" s="5">
        <f t="shared" si="1"/>
        <v>42227</v>
      </c>
      <c r="C41" s="3">
        <v>51.1</v>
      </c>
      <c r="D41" s="3">
        <v>51.69</v>
      </c>
      <c r="E41" s="3">
        <v>49.18</v>
      </c>
      <c r="F41" s="3">
        <v>49.71</v>
      </c>
      <c r="G41" s="3">
        <v>-1.31</v>
      </c>
      <c r="H41" s="6">
        <v>-0.0257</v>
      </c>
      <c r="I41" s="15">
        <v>225226.0</v>
      </c>
      <c r="J41" s="15">
        <v>325571.0</v>
      </c>
    </row>
    <row r="42">
      <c r="A42" s="25">
        <f>+0.97</f>
        <v>0.97</v>
      </c>
      <c r="B42" s="5">
        <f t="shared" si="1"/>
        <v>42228</v>
      </c>
      <c r="C42" s="3">
        <v>49.81</v>
      </c>
      <c r="D42" s="3">
        <v>50.53</v>
      </c>
      <c r="E42" s="3">
        <v>49.28</v>
      </c>
      <c r="F42" s="3">
        <v>50.18</v>
      </c>
      <c r="G42" s="3">
        <v>0.47</v>
      </c>
      <c r="H42" s="3">
        <v>0.0095</v>
      </c>
      <c r="I42" s="15">
        <v>264689.0</v>
      </c>
      <c r="J42" s="15">
        <v>342374.0</v>
      </c>
    </row>
    <row r="43">
      <c r="A43" s="25">
        <f>+1.5%</f>
        <v>0.015</v>
      </c>
      <c r="B43" s="5">
        <f t="shared" si="1"/>
        <v>42229</v>
      </c>
      <c r="C43" s="3">
        <v>50.38</v>
      </c>
      <c r="D43" s="3">
        <v>50.83</v>
      </c>
      <c r="E43" s="3">
        <v>49.25</v>
      </c>
      <c r="F43" s="3">
        <v>49.63</v>
      </c>
      <c r="G43" s="3">
        <v>-0.55</v>
      </c>
      <c r="H43" s="6">
        <v>-0.011</v>
      </c>
      <c r="I43" s="15">
        <v>309380.0</v>
      </c>
      <c r="J43" s="15">
        <v>337696.0</v>
      </c>
    </row>
    <row r="44">
      <c r="A44" s="26">
        <v>60043.0</v>
      </c>
      <c r="B44" s="5">
        <f t="shared" si="1"/>
        <v>42230</v>
      </c>
      <c r="C44" s="3">
        <v>49.48</v>
      </c>
      <c r="D44" s="3">
        <v>49.83</v>
      </c>
      <c r="E44" s="3">
        <v>48.65</v>
      </c>
      <c r="F44" s="3">
        <v>49.19</v>
      </c>
      <c r="G44" s="3">
        <v>-0.44</v>
      </c>
      <c r="H44" s="6">
        <v>-0.0089</v>
      </c>
      <c r="I44" s="15">
        <v>286658.0</v>
      </c>
      <c r="J44" s="15">
        <v>311805.0</v>
      </c>
    </row>
    <row r="45">
      <c r="A45" s="26">
        <v>133449.0</v>
      </c>
      <c r="B45" s="5">
        <f t="shared" si="1"/>
        <v>42233</v>
      </c>
      <c r="C45" s="3">
        <v>48.76</v>
      </c>
      <c r="D45" s="3">
        <v>49.44</v>
      </c>
      <c r="E45" s="3">
        <v>48.35</v>
      </c>
      <c r="F45" s="3">
        <v>48.74</v>
      </c>
      <c r="G45" s="3">
        <v>-0.45</v>
      </c>
      <c r="H45" s="6">
        <v>-0.0091</v>
      </c>
      <c r="I45" s="15">
        <v>195605.0</v>
      </c>
      <c r="J45" s="15">
        <v>308426.0</v>
      </c>
    </row>
    <row r="46">
      <c r="A46" s="27">
        <v>42179.0</v>
      </c>
      <c r="B46" s="5">
        <f t="shared" si="1"/>
        <v>42234</v>
      </c>
      <c r="C46" s="3">
        <v>48.55</v>
      </c>
      <c r="D46" s="3">
        <v>49.04</v>
      </c>
      <c r="E46" s="3">
        <v>48.25</v>
      </c>
      <c r="F46" s="3">
        <v>48.81</v>
      </c>
      <c r="G46" s="3">
        <v>0.07</v>
      </c>
      <c r="H46" s="3">
        <v>0.0014000000000000002</v>
      </c>
      <c r="I46" s="15">
        <v>191533.0</v>
      </c>
      <c r="J46" s="15">
        <v>304542.0</v>
      </c>
    </row>
    <row r="47">
      <c r="A47" s="28">
        <v>65.99</v>
      </c>
      <c r="B47" s="5">
        <f t="shared" si="1"/>
        <v>42235</v>
      </c>
      <c r="C47" s="3">
        <v>48.5</v>
      </c>
      <c r="D47" s="3">
        <v>49.11</v>
      </c>
      <c r="E47" s="3">
        <v>46.78</v>
      </c>
      <c r="F47" s="3">
        <v>47.16</v>
      </c>
      <c r="G47" s="3">
        <v>-1.65</v>
      </c>
      <c r="H47" s="6">
        <v>-0.0338</v>
      </c>
      <c r="I47" s="15">
        <v>250806.0</v>
      </c>
      <c r="J47" s="15">
        <v>297812.0</v>
      </c>
    </row>
    <row r="48">
      <c r="A48" s="28">
        <v>66.26</v>
      </c>
      <c r="B48" s="5">
        <f t="shared" si="1"/>
        <v>42236</v>
      </c>
      <c r="C48" s="3">
        <v>47.03</v>
      </c>
      <c r="D48" s="3">
        <v>47.38</v>
      </c>
      <c r="E48" s="3">
        <v>46.03</v>
      </c>
      <c r="F48" s="3">
        <v>46.62</v>
      </c>
      <c r="G48" s="3">
        <v>-0.54</v>
      </c>
      <c r="H48" s="6">
        <v>-0.0115</v>
      </c>
      <c r="I48" s="15">
        <v>221543.0</v>
      </c>
      <c r="J48" s="15">
        <v>295485.0</v>
      </c>
    </row>
    <row r="49">
      <c r="A49" s="28">
        <v>64.28</v>
      </c>
      <c r="B49" s="5">
        <f t="shared" si="1"/>
        <v>42237</v>
      </c>
      <c r="C49" s="3">
        <v>46.34</v>
      </c>
      <c r="D49" s="3">
        <v>46.51</v>
      </c>
      <c r="E49" s="3">
        <v>45.07</v>
      </c>
      <c r="F49" s="3">
        <v>45.46</v>
      </c>
      <c r="G49" s="3">
        <v>-1.16</v>
      </c>
      <c r="H49" s="6">
        <v>-0.0249</v>
      </c>
      <c r="I49" s="15">
        <v>231795.0</v>
      </c>
      <c r="J49" s="15">
        <v>285749.0</v>
      </c>
    </row>
    <row r="50">
      <c r="A50" s="28">
        <v>64.77</v>
      </c>
      <c r="B50" s="5">
        <f t="shared" si="1"/>
        <v>42240</v>
      </c>
      <c r="C50" s="3">
        <v>45.35</v>
      </c>
      <c r="D50" s="3">
        <v>45.46</v>
      </c>
      <c r="E50" s="3">
        <v>42.23</v>
      </c>
      <c r="F50" s="3">
        <v>42.69</v>
      </c>
      <c r="G50" s="3">
        <v>-2.77</v>
      </c>
      <c r="H50" s="6">
        <v>-0.0609</v>
      </c>
      <c r="I50" s="15">
        <v>305733.0</v>
      </c>
      <c r="J50" s="15">
        <v>286294.0</v>
      </c>
    </row>
    <row r="51">
      <c r="A51" s="21">
        <v>-0.98</v>
      </c>
      <c r="B51" s="5">
        <f t="shared" si="1"/>
        <v>42241</v>
      </c>
      <c r="C51" s="3">
        <v>42.79</v>
      </c>
      <c r="D51" s="3">
        <v>44.5</v>
      </c>
      <c r="E51" s="3">
        <v>42.68</v>
      </c>
      <c r="F51" s="3">
        <v>43.21</v>
      </c>
      <c r="G51" s="3">
        <v>0.52</v>
      </c>
      <c r="H51" s="3">
        <v>0.012199999999999999</v>
      </c>
      <c r="I51" s="15">
        <v>292102.0</v>
      </c>
      <c r="J51" s="15">
        <v>288490.0</v>
      </c>
    </row>
    <row r="52">
      <c r="A52" s="22">
        <v>-0.0149</v>
      </c>
      <c r="B52" s="5">
        <f t="shared" si="1"/>
        <v>42242</v>
      </c>
      <c r="C52" s="3">
        <v>43.32</v>
      </c>
      <c r="D52" s="3">
        <v>43.76</v>
      </c>
      <c r="E52" s="3">
        <v>42.81</v>
      </c>
      <c r="F52" s="3">
        <v>43.14</v>
      </c>
      <c r="G52" s="3">
        <v>-0.07</v>
      </c>
      <c r="H52" s="6">
        <v>-0.0016</v>
      </c>
      <c r="I52" s="15">
        <v>267561.0</v>
      </c>
      <c r="J52" s="15">
        <v>281499.0</v>
      </c>
    </row>
    <row r="53">
      <c r="A53" s="24">
        <v>66140.0</v>
      </c>
      <c r="B53" s="5">
        <f t="shared" si="1"/>
        <v>42243</v>
      </c>
      <c r="C53" s="3">
        <v>43.75</v>
      </c>
      <c r="D53" s="3">
        <v>47.75</v>
      </c>
      <c r="E53" s="3">
        <v>43.7</v>
      </c>
      <c r="F53" s="3">
        <v>47.56</v>
      </c>
      <c r="G53" s="3">
        <v>4.42</v>
      </c>
      <c r="H53" s="3">
        <v>0.1025</v>
      </c>
      <c r="I53" s="15">
        <v>333701.0</v>
      </c>
      <c r="J53" s="15">
        <v>266743.0</v>
      </c>
    </row>
    <row r="54">
      <c r="A54" s="24">
        <v>133765.0</v>
      </c>
      <c r="B54" s="5">
        <f t="shared" si="1"/>
        <v>42244</v>
      </c>
      <c r="C54" s="3">
        <v>47.4</v>
      </c>
      <c r="D54" s="3">
        <v>50.98</v>
      </c>
      <c r="E54" s="3">
        <v>46.61</v>
      </c>
      <c r="F54" s="3">
        <v>50.05</v>
      </c>
      <c r="G54" s="3">
        <v>2.49</v>
      </c>
      <c r="H54" s="3">
        <v>0.0524</v>
      </c>
      <c r="I54" s="15">
        <v>418775.0</v>
      </c>
      <c r="J54" s="15">
        <v>254602.0</v>
      </c>
    </row>
    <row r="55">
      <c r="A55" s="23">
        <v>42180.0</v>
      </c>
      <c r="B55" s="5">
        <f t="shared" si="1"/>
        <v>42247</v>
      </c>
      <c r="C55" s="3">
        <v>50.05</v>
      </c>
      <c r="D55" s="3">
        <v>54.32</v>
      </c>
      <c r="E55" s="3">
        <v>48.25</v>
      </c>
      <c r="F55" s="3">
        <v>54.15</v>
      </c>
      <c r="G55" s="3">
        <v>4.1</v>
      </c>
      <c r="H55" s="3">
        <v>0.0819</v>
      </c>
      <c r="I55" s="15">
        <v>321317.0</v>
      </c>
      <c r="J55" s="15">
        <v>243880.0</v>
      </c>
    </row>
    <row r="56">
      <c r="A56" s="21">
        <v>64.83</v>
      </c>
      <c r="B56" s="5">
        <f t="shared" si="1"/>
        <v>42248</v>
      </c>
      <c r="C56" s="3">
        <v>52.92</v>
      </c>
      <c r="D56" s="3">
        <v>53.47</v>
      </c>
      <c r="E56" s="3">
        <v>48.47</v>
      </c>
      <c r="F56" s="3">
        <v>49.56</v>
      </c>
      <c r="G56" s="3">
        <v>-4.59</v>
      </c>
      <c r="H56" s="6">
        <v>-0.0848</v>
      </c>
      <c r="I56" s="15">
        <v>373639.0</v>
      </c>
      <c r="J56" s="15">
        <v>222095.0</v>
      </c>
    </row>
    <row r="57">
      <c r="A57" s="21">
        <v>65.08</v>
      </c>
      <c r="B57" s="5">
        <f t="shared" si="1"/>
        <v>42249</v>
      </c>
      <c r="C57" s="3">
        <v>48.62</v>
      </c>
      <c r="D57" s="3">
        <v>51.0</v>
      </c>
      <c r="E57" s="3">
        <v>47.74</v>
      </c>
      <c r="F57" s="3">
        <v>50.5</v>
      </c>
      <c r="G57" s="3">
        <v>0.94</v>
      </c>
      <c r="H57" s="3">
        <v>0.019</v>
      </c>
      <c r="I57" s="15">
        <v>324837.0</v>
      </c>
      <c r="J57" s="15">
        <v>202322.0</v>
      </c>
    </row>
    <row r="58">
      <c r="A58" s="21">
        <v>63.89</v>
      </c>
      <c r="B58" s="5">
        <f t="shared" si="1"/>
        <v>42250</v>
      </c>
      <c r="C58" s="3">
        <v>50.58</v>
      </c>
      <c r="D58" s="3">
        <v>52.46</v>
      </c>
      <c r="E58" s="3">
        <v>49.82</v>
      </c>
      <c r="F58" s="3">
        <v>50.68</v>
      </c>
      <c r="G58" s="3">
        <v>0.18</v>
      </c>
      <c r="H58" s="3">
        <v>0.0036</v>
      </c>
      <c r="I58" s="15">
        <v>270544.0</v>
      </c>
      <c r="J58" s="15">
        <v>187188.0</v>
      </c>
    </row>
    <row r="59">
      <c r="A59" s="21">
        <v>64.32</v>
      </c>
      <c r="B59" s="5">
        <f t="shared" si="1"/>
        <v>42251</v>
      </c>
      <c r="C59" s="3">
        <v>50.69</v>
      </c>
      <c r="D59" s="3">
        <v>51.05</v>
      </c>
      <c r="E59" s="3">
        <v>49.25</v>
      </c>
      <c r="F59" s="3">
        <v>49.61</v>
      </c>
      <c r="G59" s="3">
        <v>-1.07</v>
      </c>
      <c r="H59" s="6">
        <v>-0.0211</v>
      </c>
      <c r="I59" s="15">
        <v>221208.0</v>
      </c>
      <c r="J59" s="15">
        <v>176127.0</v>
      </c>
    </row>
    <row r="60">
      <c r="A60" s="21">
        <v>-0.45</v>
      </c>
      <c r="B60" s="5">
        <f t="shared" si="1"/>
        <v>42254</v>
      </c>
      <c r="C60" s="3">
        <v>49.27</v>
      </c>
      <c r="D60" s="3">
        <v>49.44</v>
      </c>
      <c r="E60" s="3">
        <v>47.5</v>
      </c>
      <c r="F60" s="3">
        <v>47.63</v>
      </c>
      <c r="G60" s="3">
        <v>-1.98</v>
      </c>
      <c r="H60" s="6">
        <v>-0.0399</v>
      </c>
      <c r="I60" s="15">
        <v>94792.0</v>
      </c>
      <c r="J60" s="15">
        <v>166626.0</v>
      </c>
    </row>
    <row r="61">
      <c r="A61" s="22">
        <v>-0.0069</v>
      </c>
      <c r="B61" s="5">
        <f t="shared" si="1"/>
        <v>42255</v>
      </c>
      <c r="C61" s="3">
        <v>47.76</v>
      </c>
      <c r="D61" s="3">
        <v>49.85</v>
      </c>
      <c r="E61" s="3">
        <v>47.64</v>
      </c>
      <c r="F61" s="3">
        <v>49.52</v>
      </c>
      <c r="G61" s="3">
        <v>1.89</v>
      </c>
      <c r="H61" s="3">
        <v>0.0397</v>
      </c>
      <c r="I61" s="15">
        <v>253288.0</v>
      </c>
      <c r="J61" s="15">
        <v>139731.0</v>
      </c>
    </row>
    <row r="62">
      <c r="A62" s="24">
        <v>58128.0</v>
      </c>
      <c r="B62" s="5">
        <f t="shared" si="1"/>
        <v>42256</v>
      </c>
      <c r="C62" s="3">
        <v>49.39</v>
      </c>
      <c r="D62" s="3">
        <v>50.04</v>
      </c>
      <c r="E62" s="3">
        <v>47.32</v>
      </c>
      <c r="F62" s="3">
        <v>47.58</v>
      </c>
      <c r="G62" s="3">
        <v>-1.94</v>
      </c>
      <c r="H62" s="6">
        <v>-0.0392</v>
      </c>
      <c r="I62" s="15">
        <v>173222.0</v>
      </c>
      <c r="J62" s="15">
        <v>130253.0</v>
      </c>
    </row>
    <row r="63">
      <c r="A63" s="24">
        <v>138335.0</v>
      </c>
      <c r="B63" s="5">
        <f t="shared" si="1"/>
        <v>42257</v>
      </c>
      <c r="C63" s="3">
        <v>47.46</v>
      </c>
      <c r="D63" s="3">
        <v>48.95</v>
      </c>
      <c r="E63" s="3">
        <v>46.76</v>
      </c>
      <c r="F63" s="3">
        <v>48.89</v>
      </c>
      <c r="G63" s="3">
        <v>1.31</v>
      </c>
      <c r="H63" s="3">
        <v>0.0275</v>
      </c>
      <c r="I63" s="15">
        <v>192415.0</v>
      </c>
      <c r="J63" s="15">
        <v>110014.0</v>
      </c>
    </row>
    <row r="64">
      <c r="A64" s="23">
        <v>42181.0</v>
      </c>
      <c r="B64" s="5">
        <f t="shared" si="1"/>
        <v>42258</v>
      </c>
      <c r="C64" s="3">
        <v>48.64</v>
      </c>
      <c r="D64" s="3">
        <v>48.98</v>
      </c>
      <c r="E64" s="3">
        <v>47.16</v>
      </c>
      <c r="F64" s="3">
        <v>48.14</v>
      </c>
      <c r="G64" s="3">
        <v>-0.75</v>
      </c>
      <c r="H64" s="6">
        <v>-0.0153</v>
      </c>
      <c r="I64" s="15">
        <v>143408.0</v>
      </c>
      <c r="J64" s="15">
        <v>80687.0</v>
      </c>
    </row>
    <row r="65">
      <c r="A65" s="21">
        <v>64.42</v>
      </c>
      <c r="B65" s="5">
        <f t="shared" si="1"/>
        <v>42261</v>
      </c>
      <c r="C65" s="3">
        <v>48.08</v>
      </c>
      <c r="D65" s="3">
        <v>48.35</v>
      </c>
      <c r="E65" s="3">
        <v>46.26</v>
      </c>
      <c r="F65" s="3">
        <v>46.37</v>
      </c>
      <c r="G65" s="3">
        <v>-1.77</v>
      </c>
      <c r="H65" s="6">
        <v>-0.0368</v>
      </c>
      <c r="I65" s="15">
        <v>104049.0</v>
      </c>
      <c r="J65" s="15">
        <v>44464.0</v>
      </c>
    </row>
    <row r="66">
      <c r="A66" s="21">
        <v>64.7</v>
      </c>
      <c r="B66" s="5">
        <f t="shared" si="1"/>
        <v>42262</v>
      </c>
      <c r="C66" s="3">
        <v>46.65</v>
      </c>
      <c r="D66" s="3">
        <v>46.9</v>
      </c>
      <c r="E66" s="3">
        <v>45.98</v>
      </c>
      <c r="F66" s="3">
        <v>46.63</v>
      </c>
      <c r="G66" s="3">
        <v>0.26</v>
      </c>
      <c r="H66" s="3">
        <v>0.005600000000000001</v>
      </c>
      <c r="I66" s="15">
        <v>18462.0</v>
      </c>
      <c r="J66" s="3"/>
    </row>
    <row r="67">
      <c r="A67" s="21">
        <v>63.64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64.41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+0.09</f>
        <v>0.09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+0.14%</f>
        <v>0.0014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43601.0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141117.0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42184.0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63.99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64.17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62.61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63.18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-1.23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-0.0191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64191.0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152759.0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42185.0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63.1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64.89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62.87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64.67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+1.49</f>
        <v>1.49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+2.36%</f>
        <v>0.0236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54997.0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158480.0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42186.0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64.15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64.35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62.76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62.96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-1.71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-0.0264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69632.0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163356.0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42187.0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62.94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64.12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62.75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63.05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+0.09</f>
        <v>0.09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+0.14%</f>
        <v>0.0014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51602.0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164378.0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42188.0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62.8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63.02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61.16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61.36</v>
      </c>
      <c r="B113" s="3" t="str">
        <f t="shared" si="1"/>
        <v/>
      </c>
    </row>
    <row r="114">
      <c r="A114" s="21">
        <v>-1.69</v>
      </c>
      <c r="B114" s="3" t="str">
        <f t="shared" si="1"/>
        <v>#REF!</v>
      </c>
    </row>
    <row r="115">
      <c r="A115" s="22">
        <v>-0.0268</v>
      </c>
      <c r="B115" s="3" t="str">
        <f t="shared" si="1"/>
        <v>#REF!</v>
      </c>
    </row>
    <row r="116">
      <c r="A116" s="24">
        <v>27254.0</v>
      </c>
      <c r="B116" s="3" t="str">
        <f t="shared" si="1"/>
        <v>#REF!</v>
      </c>
    </row>
    <row r="117">
      <c r="A117" s="24">
        <v>168433.0</v>
      </c>
      <c r="B117" s="3" t="str">
        <f t="shared" si="1"/>
        <v>#REF!</v>
      </c>
    </row>
    <row r="118">
      <c r="A118" s="23">
        <v>42191.0</v>
      </c>
      <c r="B118" s="3" t="str">
        <f t="shared" si="1"/>
        <v>#REF!</v>
      </c>
    </row>
    <row r="119">
      <c r="A119" s="21">
        <v>61.03</v>
      </c>
      <c r="B119" s="3" t="str">
        <f t="shared" si="1"/>
        <v>#REF!</v>
      </c>
    </row>
    <row r="120">
      <c r="A120" s="21">
        <v>61.06</v>
      </c>
      <c r="B120" s="3" t="str">
        <f t="shared" si="1"/>
        <v>#REF!</v>
      </c>
    </row>
    <row r="121">
      <c r="A121" s="21">
        <v>57.41</v>
      </c>
      <c r="B121" s="3" t="str">
        <f t="shared" si="1"/>
        <v>#REF!</v>
      </c>
    </row>
    <row r="122">
      <c r="A122" s="21">
        <v>57.55</v>
      </c>
      <c r="B122" s="3" t="str">
        <f t="shared" si="1"/>
        <v>#REF!</v>
      </c>
    </row>
    <row r="123">
      <c r="A123" s="21">
        <v>-3.81</v>
      </c>
      <c r="B123" s="3" t="str">
        <f t="shared" si="1"/>
        <v>#REF!</v>
      </c>
    </row>
    <row r="124">
      <c r="A124" s="22">
        <v>-0.0621</v>
      </c>
      <c r="B124" s="3" t="str">
        <f t="shared" si="1"/>
        <v>#REF!</v>
      </c>
    </row>
    <row r="125">
      <c r="A125" s="24">
        <v>1029.0</v>
      </c>
      <c r="B125" s="3" t="str">
        <f t="shared" si="1"/>
        <v>#REF!</v>
      </c>
    </row>
    <row r="126">
      <c r="A126" s="24">
        <v>178485.0</v>
      </c>
      <c r="B126" s="3" t="str">
        <f t="shared" si="1"/>
        <v>#REF!</v>
      </c>
    </row>
    <row r="127">
      <c r="A127" s="23">
        <v>42192.0</v>
      </c>
      <c r="B127" s="3" t="str">
        <f t="shared" si="1"/>
        <v>#REF!</v>
      </c>
    </row>
    <row r="128">
      <c r="A128" s="21">
        <v>57.85</v>
      </c>
      <c r="B128" s="3" t="str">
        <f t="shared" si="1"/>
        <v>#REF!</v>
      </c>
    </row>
    <row r="129">
      <c r="A129" s="21">
        <v>58.8</v>
      </c>
      <c r="B129" s="3" t="str">
        <f t="shared" si="1"/>
        <v>#REF!</v>
      </c>
    </row>
    <row r="130">
      <c r="A130" s="21">
        <v>56.11</v>
      </c>
      <c r="B130" s="3" t="str">
        <f t="shared" si="1"/>
        <v>#REF!</v>
      </c>
    </row>
    <row r="131">
      <c r="A131" s="21">
        <v>57.87</v>
      </c>
      <c r="B131" s="3" t="str">
        <f t="shared" si="1"/>
        <v>#REF!</v>
      </c>
    </row>
    <row r="132">
      <c r="A132" s="25">
        <f>+0.32</f>
        <v>0.32</v>
      </c>
      <c r="B132" s="3" t="str">
        <f t="shared" si="1"/>
        <v>#REF!</v>
      </c>
    </row>
    <row r="133">
      <c r="A133" s="25">
        <f>+0.56%</f>
        <v>0.0056</v>
      </c>
      <c r="B133" s="3" t="str">
        <f t="shared" si="1"/>
        <v>#REF!</v>
      </c>
    </row>
    <row r="134">
      <c r="A134" s="26">
        <v>82787.0</v>
      </c>
      <c r="B134" s="3" t="str">
        <f t="shared" si="1"/>
        <v>#REF!</v>
      </c>
    </row>
    <row r="135">
      <c r="A135" s="26">
        <v>190003.0</v>
      </c>
      <c r="B135" s="3" t="str">
        <f t="shared" si="1"/>
        <v>#REF!</v>
      </c>
    </row>
    <row r="136">
      <c r="A136" s="27">
        <v>42193.0</v>
      </c>
      <c r="B136" s="3" t="str">
        <f t="shared" si="1"/>
        <v>#REF!</v>
      </c>
    </row>
    <row r="137">
      <c r="A137" s="28">
        <v>58.22</v>
      </c>
      <c r="B137" s="3" t="str">
        <f t="shared" si="1"/>
        <v>#REF!</v>
      </c>
    </row>
    <row r="138">
      <c r="A138" s="28">
        <v>58.6</v>
      </c>
      <c r="B138" s="3" t="str">
        <f t="shared" si="1"/>
        <v>#REF!</v>
      </c>
    </row>
    <row r="139">
      <c r="A139" s="28">
        <v>56.84</v>
      </c>
      <c r="B139" s="3" t="str">
        <f t="shared" si="1"/>
        <v>#REF!</v>
      </c>
    </row>
    <row r="140">
      <c r="A140" s="28">
        <v>57.84</v>
      </c>
      <c r="B140" s="3" t="str">
        <f t="shared" si="1"/>
        <v>#REF!</v>
      </c>
    </row>
    <row r="141">
      <c r="A141" s="21">
        <v>-0.03</v>
      </c>
      <c r="B141" s="3" t="str">
        <f t="shared" si="1"/>
        <v>#REF!</v>
      </c>
    </row>
    <row r="142">
      <c r="A142" s="22">
        <v>-5.0E-4</v>
      </c>
      <c r="B142" s="3" t="str">
        <f t="shared" si="1"/>
        <v>#REF!</v>
      </c>
    </row>
    <row r="143">
      <c r="A143" s="24">
        <v>110409.0</v>
      </c>
      <c r="B143" s="3" t="str">
        <f t="shared" si="1"/>
        <v>#REF!</v>
      </c>
    </row>
    <row r="144">
      <c r="A144" s="24">
        <v>198719.0</v>
      </c>
      <c r="B144" s="3" t="str">
        <f t="shared" si="1"/>
        <v>#REF!</v>
      </c>
    </row>
    <row r="145">
      <c r="A145" s="23">
        <v>42194.0</v>
      </c>
      <c r="B145" s="3" t="str">
        <f t="shared" si="1"/>
        <v>#REF!</v>
      </c>
    </row>
    <row r="146">
      <c r="A146" s="21">
        <v>57.99</v>
      </c>
      <c r="B146" s="3" t="str">
        <f t="shared" si="1"/>
        <v>#REF!</v>
      </c>
    </row>
    <row r="147">
      <c r="A147" s="21">
        <v>59.88</v>
      </c>
      <c r="B147" s="3" t="str">
        <f t="shared" si="1"/>
        <v>#REF!</v>
      </c>
    </row>
    <row r="148">
      <c r="A148" s="21">
        <v>57.78</v>
      </c>
      <c r="B148" s="3" t="str">
        <f t="shared" si="1"/>
        <v>#REF!</v>
      </c>
    </row>
    <row r="149">
      <c r="A149" s="21">
        <v>59.25</v>
      </c>
      <c r="B149" s="3" t="str">
        <f t="shared" si="1"/>
        <v>#REF!</v>
      </c>
    </row>
    <row r="150">
      <c r="A150" s="25">
        <f>+1.41</f>
        <v>1.41</v>
      </c>
      <c r="B150" s="3" t="str">
        <f t="shared" si="1"/>
        <v>#REF!</v>
      </c>
    </row>
    <row r="151">
      <c r="A151" s="25">
        <f>+2.44%</f>
        <v>0.0244</v>
      </c>
      <c r="B151" s="3" t="str">
        <f t="shared" si="1"/>
        <v>#REF!</v>
      </c>
    </row>
    <row r="152">
      <c r="A152" s="26">
        <v>106375.0</v>
      </c>
      <c r="B152" s="3" t="str">
        <f t="shared" si="1"/>
        <v>#REF!</v>
      </c>
    </row>
    <row r="153">
      <c r="A153" s="26">
        <v>212272.0</v>
      </c>
      <c r="B153" s="3" t="str">
        <f t="shared" si="1"/>
        <v>#REF!</v>
      </c>
    </row>
    <row r="154">
      <c r="A154" s="27">
        <v>42195.0</v>
      </c>
      <c r="B154" s="3" t="str">
        <f t="shared" si="1"/>
        <v>#REF!</v>
      </c>
    </row>
    <row r="155">
      <c r="A155" s="28">
        <v>59.16</v>
      </c>
      <c r="B155" s="3" t="str">
        <f t="shared" si="1"/>
        <v>#REF!</v>
      </c>
    </row>
    <row r="156">
      <c r="A156" s="28">
        <v>60.26</v>
      </c>
      <c r="B156" s="3" t="str">
        <f t="shared" si="1"/>
        <v>#REF!</v>
      </c>
    </row>
    <row r="157">
      <c r="A157" s="28">
        <v>58.55</v>
      </c>
      <c r="B157" s="3" t="str">
        <f t="shared" si="1"/>
        <v>#REF!</v>
      </c>
    </row>
    <row r="158">
      <c r="A158" s="28">
        <v>59.42</v>
      </c>
      <c r="B158" s="3" t="str">
        <f t="shared" si="1"/>
        <v>#REF!</v>
      </c>
    </row>
    <row r="159">
      <c r="A159" s="25">
        <f>+0.17</f>
        <v>0.17</v>
      </c>
      <c r="B159" s="3" t="str">
        <f t="shared" si="1"/>
        <v>#REF!</v>
      </c>
    </row>
    <row r="160">
      <c r="A160" s="25">
        <f>+0.29%</f>
        <v>0.0029</v>
      </c>
      <c r="B160" s="3" t="str">
        <f t="shared" si="1"/>
        <v>#REF!</v>
      </c>
    </row>
    <row r="161">
      <c r="A161" s="26">
        <v>80842.0</v>
      </c>
      <c r="B161" s="3" t="str">
        <f t="shared" si="1"/>
        <v>#REF!</v>
      </c>
    </row>
    <row r="162">
      <c r="A162" s="26">
        <v>221032.0</v>
      </c>
      <c r="B162" s="3" t="str">
        <f t="shared" si="1"/>
        <v>#REF!</v>
      </c>
    </row>
    <row r="163">
      <c r="A163" s="27">
        <v>42198.0</v>
      </c>
      <c r="B163" s="3" t="str">
        <f t="shared" si="1"/>
        <v>#REF!</v>
      </c>
    </row>
    <row r="164">
      <c r="A164" s="28">
        <v>58.88</v>
      </c>
      <c r="B164" s="3" t="str">
        <f t="shared" si="1"/>
        <v>#REF!</v>
      </c>
    </row>
    <row r="165">
      <c r="A165" s="28">
        <v>59.55</v>
      </c>
      <c r="B165" s="3" t="str">
        <f t="shared" si="1"/>
        <v>#REF!</v>
      </c>
    </row>
    <row r="166">
      <c r="A166" s="28">
        <v>57.61</v>
      </c>
      <c r="B166" s="3" t="str">
        <f t="shared" si="1"/>
        <v>#REF!</v>
      </c>
    </row>
    <row r="167">
      <c r="A167" s="28">
        <v>58.61</v>
      </c>
      <c r="B167" s="3" t="str">
        <f t="shared" si="1"/>
        <v>#REF!</v>
      </c>
    </row>
    <row r="168">
      <c r="A168" s="21">
        <v>-0.81</v>
      </c>
      <c r="B168" s="3" t="str">
        <f t="shared" si="1"/>
        <v>#REF!</v>
      </c>
    </row>
    <row r="169">
      <c r="A169" s="22">
        <v>-0.0136</v>
      </c>
      <c r="B169" s="3" t="str">
        <f t="shared" si="1"/>
        <v>#REF!</v>
      </c>
    </row>
    <row r="170">
      <c r="A170" s="24">
        <v>73649.0</v>
      </c>
      <c r="B170" s="3" t="str">
        <f t="shared" si="1"/>
        <v>#REF!</v>
      </c>
    </row>
    <row r="171">
      <c r="A171" s="24">
        <v>233347.0</v>
      </c>
      <c r="B171" s="3" t="str">
        <f t="shared" si="1"/>
        <v>#REF!</v>
      </c>
    </row>
    <row r="172">
      <c r="A172" s="23">
        <v>42199.0</v>
      </c>
      <c r="B172" s="3" t="str">
        <f t="shared" si="1"/>
        <v>#REF!</v>
      </c>
    </row>
    <row r="173">
      <c r="A173" s="21">
        <v>58.1</v>
      </c>
      <c r="B173" s="3" t="str">
        <f t="shared" si="1"/>
        <v>#REF!</v>
      </c>
    </row>
    <row r="174">
      <c r="A174" s="21">
        <v>59.39</v>
      </c>
      <c r="B174" s="3" t="str">
        <f t="shared" si="1"/>
        <v>#REF!</v>
      </c>
    </row>
    <row r="175">
      <c r="A175" s="21">
        <v>57.23</v>
      </c>
      <c r="B175" s="3" t="str">
        <f t="shared" si="1"/>
        <v>#REF!</v>
      </c>
    </row>
    <row r="176">
      <c r="A176" s="21">
        <v>59.1</v>
      </c>
      <c r="B176" s="3" t="str">
        <f t="shared" si="1"/>
        <v>#REF!</v>
      </c>
    </row>
    <row r="177">
      <c r="A177" s="25">
        <f>+0.49</f>
        <v>0.49</v>
      </c>
      <c r="B177" s="3" t="str">
        <f t="shared" si="1"/>
        <v>#REF!</v>
      </c>
    </row>
    <row r="178">
      <c r="A178" s="25">
        <f>+0.84%</f>
        <v>0.0084</v>
      </c>
      <c r="B178" s="3" t="str">
        <f t="shared" si="1"/>
        <v>#REF!</v>
      </c>
    </row>
    <row r="179">
      <c r="A179" s="26">
        <v>113599.0</v>
      </c>
      <c r="B179" s="3" t="str">
        <f t="shared" si="1"/>
        <v>#REF!</v>
      </c>
    </row>
    <row r="180">
      <c r="A180" s="26">
        <v>245089.0</v>
      </c>
      <c r="B180" s="3" t="str">
        <f t="shared" si="1"/>
        <v>#REF!</v>
      </c>
    </row>
    <row r="181">
      <c r="A181" s="27">
        <v>42200.0</v>
      </c>
      <c r="B181" s="3" t="str">
        <f t="shared" si="1"/>
        <v>#REF!</v>
      </c>
    </row>
    <row r="182">
      <c r="A182" s="28">
        <v>58.92</v>
      </c>
      <c r="B182" s="3" t="str">
        <f t="shared" si="1"/>
        <v>#REF!</v>
      </c>
    </row>
    <row r="183">
      <c r="A183" s="28">
        <v>59.4</v>
      </c>
      <c r="B183" s="3" t="str">
        <f t="shared" si="1"/>
        <v>#REF!</v>
      </c>
    </row>
    <row r="184">
      <c r="A184" s="28">
        <v>57.27</v>
      </c>
      <c r="B184" s="3" t="str">
        <f t="shared" si="1"/>
        <v>#REF!</v>
      </c>
    </row>
    <row r="185">
      <c r="A185" s="28">
        <v>57.46</v>
      </c>
      <c r="B185" s="3" t="str">
        <f t="shared" si="1"/>
        <v>#REF!</v>
      </c>
    </row>
    <row r="186">
      <c r="A186" s="21">
        <v>-1.64</v>
      </c>
      <c r="B186" s="3" t="str">
        <f t="shared" si="1"/>
        <v>#REF!</v>
      </c>
    </row>
    <row r="187">
      <c r="A187" s="22">
        <v>-0.0277</v>
      </c>
      <c r="B187" s="3" t="str">
        <f t="shared" si="1"/>
        <v>#REF!</v>
      </c>
    </row>
    <row r="188">
      <c r="A188" s="24">
        <v>97388.0</v>
      </c>
      <c r="B188" s="3" t="str">
        <f t="shared" si="1"/>
        <v>#REF!</v>
      </c>
    </row>
    <row r="189">
      <c r="A189" s="24">
        <v>247616.0</v>
      </c>
      <c r="B189" s="3" t="str">
        <f t="shared" si="1"/>
        <v>#REF!</v>
      </c>
    </row>
    <row r="190">
      <c r="A190" s="23">
        <v>42201.0</v>
      </c>
      <c r="B190" s="3" t="str">
        <f t="shared" si="1"/>
        <v>#REF!</v>
      </c>
    </row>
    <row r="191">
      <c r="A191" s="21">
        <v>57.67</v>
      </c>
      <c r="B191" s="3" t="str">
        <f t="shared" si="1"/>
        <v>#REF!</v>
      </c>
    </row>
    <row r="192">
      <c r="A192" s="21">
        <v>58.32</v>
      </c>
      <c r="B192" s="3" t="str">
        <f t="shared" si="1"/>
        <v>#REF!</v>
      </c>
    </row>
    <row r="193">
      <c r="A193" s="21">
        <v>57.26</v>
      </c>
      <c r="B193" s="3" t="str">
        <f t="shared" si="1"/>
        <v>#REF!</v>
      </c>
    </row>
    <row r="194">
      <c r="A194" s="21">
        <v>57.31</v>
      </c>
      <c r="B194" s="3" t="str">
        <f t="shared" si="1"/>
        <v>#REF!</v>
      </c>
    </row>
    <row r="195">
      <c r="A195" s="21">
        <v>-0.15</v>
      </c>
      <c r="B195" s="3" t="str">
        <f t="shared" si="1"/>
        <v>#REF!</v>
      </c>
    </row>
    <row r="196">
      <c r="A196" s="22">
        <v>-0.0026</v>
      </c>
      <c r="B196" s="3" t="str">
        <f t="shared" si="1"/>
        <v>#REF!</v>
      </c>
    </row>
    <row r="197">
      <c r="A197" s="24">
        <v>105746.0</v>
      </c>
      <c r="B197" s="3" t="str">
        <f t="shared" si="1"/>
        <v>#REF!</v>
      </c>
    </row>
    <row r="198">
      <c r="A198" s="24">
        <v>243296.0</v>
      </c>
      <c r="B198" s="3" t="str">
        <f t="shared" si="1"/>
        <v>#REF!</v>
      </c>
    </row>
    <row r="199">
      <c r="A199" s="23">
        <v>42202.0</v>
      </c>
      <c r="B199" s="3" t="str">
        <f t="shared" si="1"/>
        <v>#REF!</v>
      </c>
    </row>
    <row r="200">
      <c r="A200" s="21">
        <v>57.27</v>
      </c>
      <c r="B200" s="3" t="str">
        <f t="shared" si="1"/>
        <v>#REF!</v>
      </c>
    </row>
    <row r="201">
      <c r="A201" s="21">
        <v>57.74</v>
      </c>
      <c r="B201" s="3" t="str">
        <f t="shared" si="1"/>
        <v>#REF!</v>
      </c>
    </row>
    <row r="202">
      <c r="A202" s="21">
        <v>56.77</v>
      </c>
      <c r="B202" s="3" t="str">
        <f t="shared" si="1"/>
        <v>#REF!</v>
      </c>
    </row>
    <row r="203">
      <c r="A203" s="21">
        <v>57.47</v>
      </c>
      <c r="B203" s="3" t="str">
        <f t="shared" si="1"/>
        <v>#REF!</v>
      </c>
    </row>
    <row r="204">
      <c r="A204" s="25">
        <f>+0.16</f>
        <v>0.16</v>
      </c>
      <c r="B204" s="3" t="str">
        <f t="shared" si="1"/>
        <v>#REF!</v>
      </c>
    </row>
    <row r="205">
      <c r="A205" s="25">
        <f>+0.28%</f>
        <v>0.0028</v>
      </c>
      <c r="B205" s="3" t="str">
        <f t="shared" si="1"/>
        <v>#REF!</v>
      </c>
    </row>
    <row r="206">
      <c r="A206" s="26">
        <v>53057.0</v>
      </c>
      <c r="B206" s="3" t="str">
        <f t="shared" si="1"/>
        <v>#REF!</v>
      </c>
    </row>
    <row r="207">
      <c r="A207" s="26">
        <v>243645.0</v>
      </c>
      <c r="B207" s="3" t="str">
        <f t="shared" si="1"/>
        <v>#REF!</v>
      </c>
    </row>
    <row r="208">
      <c r="A208" s="27">
        <v>42205.0</v>
      </c>
      <c r="B208" s="3" t="str">
        <f t="shared" si="1"/>
        <v>#REF!</v>
      </c>
    </row>
    <row r="209">
      <c r="A209" s="28">
        <v>57.37</v>
      </c>
      <c r="B209" s="3" t="str">
        <f t="shared" si="1"/>
        <v>#REF!</v>
      </c>
    </row>
    <row r="210">
      <c r="A210" s="28">
        <v>57.78</v>
      </c>
      <c r="B210" s="3" t="str">
        <f t="shared" si="1"/>
        <v>#REF!</v>
      </c>
    </row>
    <row r="211">
      <c r="A211" s="28">
        <v>56.69</v>
      </c>
      <c r="B211" s="3" t="str">
        <f t="shared" si="1"/>
        <v>#REF!</v>
      </c>
    </row>
    <row r="212">
      <c r="A212" s="28">
        <v>57.0</v>
      </c>
      <c r="B212" s="3" t="str">
        <f t="shared" si="1"/>
        <v>#REF!</v>
      </c>
    </row>
    <row r="213">
      <c r="A213" s="21">
        <v>-0.47</v>
      </c>
      <c r="B213" s="3" t="str">
        <f t="shared" si="1"/>
        <v>#REF!</v>
      </c>
    </row>
    <row r="214">
      <c r="A214" s="22">
        <v>-0.0082</v>
      </c>
      <c r="B214" s="3" t="str">
        <f t="shared" si="1"/>
        <v>#REF!</v>
      </c>
    </row>
    <row r="215">
      <c r="A215" s="24">
        <v>62425.0</v>
      </c>
      <c r="B215" s="3" t="str">
        <f t="shared" si="1"/>
        <v>#REF!</v>
      </c>
    </row>
    <row r="216">
      <c r="A216" s="24">
        <v>244084.0</v>
      </c>
      <c r="B216" s="3" t="str">
        <f t="shared" si="1"/>
        <v>#REF!</v>
      </c>
    </row>
    <row r="217">
      <c r="A217" s="23">
        <v>42206.0</v>
      </c>
      <c r="B217" s="3" t="str">
        <f t="shared" si="1"/>
        <v>#REF!</v>
      </c>
    </row>
    <row r="218">
      <c r="A218" s="21">
        <v>56.7</v>
      </c>
      <c r="B218" s="3" t="str">
        <f t="shared" si="1"/>
        <v>#REF!</v>
      </c>
    </row>
    <row r="219">
      <c r="A219" s="21">
        <v>57.8</v>
      </c>
      <c r="B219" s="3" t="str">
        <f t="shared" si="1"/>
        <v>#REF!</v>
      </c>
    </row>
    <row r="220">
      <c r="A220" s="21">
        <v>56.7</v>
      </c>
      <c r="B220" s="3" t="str">
        <f t="shared" si="1"/>
        <v>#REF!</v>
      </c>
    </row>
    <row r="221">
      <c r="A221" s="21">
        <v>57.45</v>
      </c>
      <c r="B221" s="3" t="str">
        <f t="shared" si="1"/>
        <v>#REF!</v>
      </c>
    </row>
    <row r="222">
      <c r="A222" s="25">
        <f>+0.45</f>
        <v>0.45</v>
      </c>
      <c r="B222" s="3" t="str">
        <f t="shared" si="1"/>
        <v>#REF!</v>
      </c>
    </row>
    <row r="223">
      <c r="A223" s="25">
        <f>+0.79%</f>
        <v>0.0079</v>
      </c>
      <c r="B223" s="3" t="str">
        <f t="shared" si="1"/>
        <v>#REF!</v>
      </c>
    </row>
    <row r="224">
      <c r="A224" s="26">
        <v>84322.0</v>
      </c>
      <c r="B224" s="3" t="str">
        <f t="shared" si="1"/>
        <v>#REF!</v>
      </c>
    </row>
    <row r="225">
      <c r="A225" s="26">
        <v>246470.0</v>
      </c>
      <c r="B225" s="3" t="str">
        <f t="shared" si="1"/>
        <v>#REF!</v>
      </c>
    </row>
    <row r="226">
      <c r="A226" s="27">
        <v>42207.0</v>
      </c>
      <c r="B226" s="3" t="str">
        <f t="shared" si="1"/>
        <v>#REF!</v>
      </c>
    </row>
    <row r="227">
      <c r="A227" s="28">
        <v>57.31</v>
      </c>
      <c r="B227" s="3" t="str">
        <f t="shared" si="1"/>
        <v>#REF!</v>
      </c>
    </row>
    <row r="228">
      <c r="A228" s="28">
        <v>57.31</v>
      </c>
      <c r="B228" s="3" t="str">
        <f t="shared" si="1"/>
        <v>#REF!</v>
      </c>
    </row>
    <row r="229">
      <c r="A229" s="28">
        <v>56.28</v>
      </c>
      <c r="B229" s="3" t="str">
        <f t="shared" si="1"/>
        <v>#REF!</v>
      </c>
    </row>
    <row r="230">
      <c r="A230" s="28">
        <v>56.49</v>
      </c>
      <c r="B230" s="3" t="str">
        <f t="shared" si="1"/>
        <v>#REF!</v>
      </c>
    </row>
    <row r="231">
      <c r="A231" s="21">
        <v>-0.96</v>
      </c>
      <c r="B231" s="3" t="str">
        <f t="shared" si="1"/>
        <v>#REF!</v>
      </c>
    </row>
    <row r="232">
      <c r="A232" s="22">
        <v>-0.0167</v>
      </c>
      <c r="B232" s="3" t="str">
        <f t="shared" si="1"/>
        <v>#REF!</v>
      </c>
    </row>
    <row r="233">
      <c r="A233" s="24">
        <v>105900.0</v>
      </c>
      <c r="B233" s="3" t="str">
        <f t="shared" si="1"/>
        <v>#REF!</v>
      </c>
    </row>
    <row r="234">
      <c r="A234" s="24">
        <v>247043.0</v>
      </c>
      <c r="B234" s="3" t="str">
        <f t="shared" si="1"/>
        <v>#REF!</v>
      </c>
    </row>
    <row r="235">
      <c r="A235" s="23">
        <v>42208.0</v>
      </c>
      <c r="B235" s="3" t="str">
        <f t="shared" si="1"/>
        <v>#REF!</v>
      </c>
    </row>
    <row r="236">
      <c r="A236" s="21">
        <v>56.48</v>
      </c>
      <c r="B236" s="3" t="str">
        <f t="shared" si="1"/>
        <v>#REF!</v>
      </c>
    </row>
    <row r="237">
      <c r="A237" s="21">
        <v>56.88</v>
      </c>
      <c r="B237" s="3" t="str">
        <f t="shared" si="1"/>
        <v>#REF!</v>
      </c>
    </row>
    <row r="238">
      <c r="A238" s="21">
        <v>55.5</v>
      </c>
      <c r="B238" s="3" t="str">
        <f t="shared" si="1"/>
        <v>#REF!</v>
      </c>
    </row>
    <row r="239">
      <c r="A239" s="21">
        <v>55.65</v>
      </c>
      <c r="B239" s="3" t="str">
        <f t="shared" si="1"/>
        <v>#REF!</v>
      </c>
    </row>
    <row r="240">
      <c r="A240" s="21">
        <v>-0.84</v>
      </c>
      <c r="B240" s="3" t="str">
        <f t="shared" si="1"/>
        <v>#REF!</v>
      </c>
    </row>
    <row r="241">
      <c r="A241" s="22">
        <v>-0.0149</v>
      </c>
      <c r="B241" s="3" t="str">
        <f t="shared" si="1"/>
        <v>#REF!</v>
      </c>
    </row>
    <row r="242">
      <c r="A242" s="24">
        <v>92253.0</v>
      </c>
      <c r="B242" s="3" t="str">
        <f t="shared" si="1"/>
        <v>#REF!</v>
      </c>
    </row>
    <row r="243">
      <c r="A243" s="24">
        <v>244199.0</v>
      </c>
      <c r="B243" s="3" t="str">
        <f t="shared" si="1"/>
        <v>#REF!</v>
      </c>
    </row>
    <row r="244">
      <c r="A244" s="23">
        <v>42209.0</v>
      </c>
      <c r="B244" s="3" t="str">
        <f t="shared" si="1"/>
        <v>#REF!</v>
      </c>
    </row>
    <row r="245">
      <c r="A245" s="21">
        <v>55.76</v>
      </c>
      <c r="B245" s="3" t="str">
        <f t="shared" si="1"/>
        <v>#REF!</v>
      </c>
    </row>
    <row r="246">
      <c r="A246" s="21">
        <v>55.96</v>
      </c>
      <c r="B246" s="3" t="str">
        <f t="shared" si="1"/>
        <v>#REF!</v>
      </c>
    </row>
    <row r="247">
      <c r="A247" s="21">
        <v>54.7</v>
      </c>
      <c r="B247" s="3" t="str">
        <f t="shared" si="1"/>
        <v>#REF!</v>
      </c>
    </row>
    <row r="248">
      <c r="A248" s="21">
        <v>55.02</v>
      </c>
      <c r="B248" s="3" t="str">
        <f t="shared" si="1"/>
        <v>#REF!</v>
      </c>
    </row>
    <row r="249">
      <c r="A249" s="21">
        <v>-0.63</v>
      </c>
      <c r="B249" s="3" t="str">
        <f t="shared" si="1"/>
        <v>#REF!</v>
      </c>
    </row>
    <row r="250">
      <c r="A250" s="22">
        <v>-0.0113</v>
      </c>
      <c r="B250" s="3" t="str">
        <f t="shared" si="1"/>
        <v>#REF!</v>
      </c>
    </row>
    <row r="251">
      <c r="A251" s="24">
        <v>101459.0</v>
      </c>
      <c r="B251" s="3" t="str">
        <f t="shared" si="1"/>
        <v>#REF!</v>
      </c>
    </row>
    <row r="252">
      <c r="A252" s="24">
        <v>242695.0</v>
      </c>
      <c r="B252" s="3" t="str">
        <f t="shared" si="1"/>
        <v>#REF!</v>
      </c>
    </row>
    <row r="253">
      <c r="A253" s="23">
        <v>42212.0</v>
      </c>
      <c r="B253" s="3" t="str">
        <f t="shared" si="1"/>
        <v>#REF!</v>
      </c>
    </row>
    <row r="254">
      <c r="A254" s="21">
        <v>54.91</v>
      </c>
      <c r="B254" s="3" t="str">
        <f t="shared" si="1"/>
        <v>#REF!</v>
      </c>
    </row>
    <row r="255">
      <c r="A255" s="21">
        <v>55.28</v>
      </c>
      <c r="B255" s="3" t="str">
        <f t="shared" si="1"/>
        <v>#REF!</v>
      </c>
    </row>
    <row r="256">
      <c r="A256" s="21">
        <v>53.29</v>
      </c>
      <c r="B256" s="3" t="str">
        <f t="shared" si="1"/>
        <v>#REF!</v>
      </c>
    </row>
    <row r="257">
      <c r="A257" s="21">
        <v>53.93</v>
      </c>
      <c r="B257" s="3" t="str">
        <f t="shared" si="1"/>
        <v>#REF!</v>
      </c>
    </row>
    <row r="258">
      <c r="A258" s="21">
        <v>-1.09</v>
      </c>
      <c r="B258" s="3" t="str">
        <f t="shared" si="1"/>
        <v>#REF!</v>
      </c>
    </row>
    <row r="259">
      <c r="A259" s="22">
        <v>-0.0198</v>
      </c>
      <c r="B259" s="3" t="str">
        <f t="shared" si="1"/>
        <v>#REF!</v>
      </c>
    </row>
    <row r="260">
      <c r="A260" s="24">
        <v>128183.0</v>
      </c>
      <c r="B260" s="3" t="str">
        <f t="shared" si="1"/>
        <v>#REF!</v>
      </c>
    </row>
    <row r="261">
      <c r="A261" s="24">
        <v>244124.0</v>
      </c>
      <c r="B261" s="3" t="str">
        <f t="shared" si="1"/>
        <v>#REF!</v>
      </c>
    </row>
    <row r="262">
      <c r="A262" s="23">
        <v>42213.0</v>
      </c>
      <c r="B262" s="3" t="str">
        <f t="shared" si="1"/>
        <v>#REF!</v>
      </c>
    </row>
    <row r="263">
      <c r="A263" s="21">
        <v>53.38</v>
      </c>
      <c r="B263" s="3" t="str">
        <f t="shared" si="1"/>
        <v>#REF!</v>
      </c>
    </row>
    <row r="264">
      <c r="A264" s="21">
        <v>54.6</v>
      </c>
      <c r="B264" s="3" t="str">
        <f t="shared" si="1"/>
        <v>#REF!</v>
      </c>
    </row>
    <row r="265">
      <c r="A265" s="21">
        <v>52.79</v>
      </c>
      <c r="B265" s="3" t="str">
        <f t="shared" si="1"/>
        <v>#REF!</v>
      </c>
    </row>
    <row r="266">
      <c r="A266" s="21">
        <v>53.86</v>
      </c>
      <c r="B266" s="3" t="str">
        <f t="shared" si="1"/>
        <v>#REF!</v>
      </c>
    </row>
    <row r="267">
      <c r="A267" s="21">
        <v>-0.07</v>
      </c>
      <c r="B267" s="3" t="str">
        <f t="shared" si="1"/>
        <v>#REF!</v>
      </c>
    </row>
    <row r="268">
      <c r="A268" s="22">
        <v>-0.0013</v>
      </c>
      <c r="B268" s="3" t="str">
        <f t="shared" si="1"/>
        <v>#REF!</v>
      </c>
    </row>
    <row r="269">
      <c r="A269" s="24">
        <v>156721.0</v>
      </c>
      <c r="B269" s="3" t="str">
        <f t="shared" si="1"/>
        <v>#REF!</v>
      </c>
    </row>
    <row r="270">
      <c r="A270" s="24">
        <v>252215.0</v>
      </c>
      <c r="B270" s="3" t="str">
        <f t="shared" si="1"/>
        <v>#REF!</v>
      </c>
    </row>
    <row r="271">
      <c r="A271" s="23">
        <v>42214.0</v>
      </c>
      <c r="B271" s="3" t="str">
        <f t="shared" si="1"/>
        <v>#REF!</v>
      </c>
    </row>
    <row r="272">
      <c r="A272" s="21">
        <v>53.55</v>
      </c>
      <c r="B272" s="3" t="str">
        <f t="shared" si="1"/>
        <v>#REF!</v>
      </c>
    </row>
    <row r="273">
      <c r="A273" s="21">
        <v>54.96</v>
      </c>
      <c r="B273" s="3" t="str">
        <f t="shared" si="1"/>
        <v>#REF!</v>
      </c>
    </row>
    <row r="274">
      <c r="A274" s="21">
        <v>53.12</v>
      </c>
      <c r="B274" s="3" t="str">
        <f t="shared" si="1"/>
        <v>#REF!</v>
      </c>
    </row>
    <row r="275">
      <c r="A275" s="21">
        <v>54.04</v>
      </c>
      <c r="B275" s="3" t="str">
        <f t="shared" si="1"/>
        <v>#REF!</v>
      </c>
    </row>
    <row r="276">
      <c r="A276" s="25">
        <f>+0.18</f>
        <v>0.18</v>
      </c>
      <c r="B276" s="3" t="str">
        <f t="shared" si="1"/>
        <v>#REF!</v>
      </c>
    </row>
    <row r="277">
      <c r="A277" s="25">
        <f>+0.33%</f>
        <v>0.0033</v>
      </c>
      <c r="B277" s="3" t="str">
        <f t="shared" si="1"/>
        <v>#REF!</v>
      </c>
    </row>
    <row r="278">
      <c r="A278" s="26">
        <v>171522.0</v>
      </c>
      <c r="B278" s="3" t="str">
        <f t="shared" si="1"/>
        <v>#REF!</v>
      </c>
    </row>
    <row r="279">
      <c r="A279" s="26">
        <v>257666.0</v>
      </c>
      <c r="B279" s="3" t="str">
        <f t="shared" si="1"/>
        <v>#REF!</v>
      </c>
    </row>
    <row r="280">
      <c r="A280" s="27">
        <v>42215.0</v>
      </c>
      <c r="B280" s="3" t="str">
        <f t="shared" si="1"/>
        <v>#REF!</v>
      </c>
    </row>
    <row r="281">
      <c r="A281" s="28">
        <v>54.22</v>
      </c>
      <c r="B281" s="3" t="str">
        <f t="shared" si="1"/>
        <v>#REF!</v>
      </c>
    </row>
    <row r="282">
      <c r="A282" s="28">
        <v>55.0</v>
      </c>
      <c r="B282" s="3" t="str">
        <f t="shared" si="1"/>
        <v>#REF!</v>
      </c>
    </row>
    <row r="283">
      <c r="A283" s="28">
        <v>53.71</v>
      </c>
      <c r="B283" s="3" t="str">
        <f t="shared" si="1"/>
        <v>#REF!</v>
      </c>
    </row>
    <row r="284">
      <c r="A284" s="28">
        <v>53.98</v>
      </c>
      <c r="B284" s="3" t="str">
        <f t="shared" si="1"/>
        <v>#REF!</v>
      </c>
    </row>
    <row r="285">
      <c r="A285" s="21">
        <v>-0.06</v>
      </c>
      <c r="B285" s="3" t="str">
        <f t="shared" si="1"/>
        <v>#REF!</v>
      </c>
    </row>
    <row r="286">
      <c r="A286" s="22">
        <v>-0.0011</v>
      </c>
      <c r="B286" s="3" t="str">
        <f t="shared" si="1"/>
        <v>#REF!</v>
      </c>
    </row>
    <row r="287">
      <c r="A287" s="24">
        <v>125935.0</v>
      </c>
      <c r="B287" s="3" t="str">
        <f t="shared" si="1"/>
        <v>#REF!</v>
      </c>
    </row>
    <row r="288">
      <c r="A288" s="24">
        <v>258231.0</v>
      </c>
      <c r="B288" s="3" t="str">
        <f t="shared" si="1"/>
        <v>#REF!</v>
      </c>
    </row>
    <row r="289">
      <c r="A289" s="23">
        <v>42216.0</v>
      </c>
      <c r="B289" s="3" t="str">
        <f t="shared" si="1"/>
        <v>#REF!</v>
      </c>
    </row>
    <row r="290">
      <c r="A290" s="21">
        <v>53.84</v>
      </c>
      <c r="B290" s="3" t="str">
        <f t="shared" si="1"/>
        <v>#REF!</v>
      </c>
    </row>
    <row r="291">
      <c r="A291" s="21">
        <v>54.12</v>
      </c>
      <c r="B291" s="3" t="str">
        <f t="shared" si="1"/>
        <v>#REF!</v>
      </c>
    </row>
    <row r="292">
      <c r="A292" s="21">
        <v>52.24</v>
      </c>
      <c r="B292" s="3" t="str">
        <f t="shared" si="1"/>
        <v>#REF!</v>
      </c>
    </row>
    <row r="293">
      <c r="A293" s="21">
        <v>52.85</v>
      </c>
      <c r="B293" s="3" t="str">
        <f t="shared" si="1"/>
        <v>#REF!</v>
      </c>
    </row>
    <row r="294">
      <c r="A294" s="21">
        <v>-1.13</v>
      </c>
      <c r="B294" s="3" t="str">
        <f t="shared" si="1"/>
        <v>#REF!</v>
      </c>
    </row>
    <row r="295">
      <c r="A295" s="22">
        <v>-0.0209</v>
      </c>
      <c r="B295" s="3" t="str">
        <f t="shared" si="1"/>
        <v>#REF!</v>
      </c>
    </row>
    <row r="296">
      <c r="A296" s="24">
        <v>121507.0</v>
      </c>
      <c r="B296" s="3" t="str">
        <f t="shared" si="1"/>
        <v>#REF!</v>
      </c>
    </row>
    <row r="297">
      <c r="A297" s="24">
        <v>263092.0</v>
      </c>
      <c r="B297" s="3" t="str">
        <f t="shared" si="1"/>
        <v>#REF!</v>
      </c>
    </row>
    <row r="298">
      <c r="A298" s="23">
        <v>42219.0</v>
      </c>
      <c r="B298" s="3" t="str">
        <f t="shared" si="1"/>
        <v>#REF!</v>
      </c>
    </row>
    <row r="299">
      <c r="A299" s="21">
        <v>52.55</v>
      </c>
      <c r="B299" s="3" t="str">
        <f t="shared" si="1"/>
        <v>#REF!</v>
      </c>
    </row>
    <row r="300">
      <c r="A300" s="21">
        <v>52.61</v>
      </c>
      <c r="B300" s="3" t="str">
        <f t="shared" si="1"/>
        <v>#REF!</v>
      </c>
    </row>
    <row r="301">
      <c r="A301" s="21">
        <v>50.05</v>
      </c>
      <c r="B301" s="3" t="str">
        <f t="shared" si="1"/>
        <v>#REF!</v>
      </c>
    </row>
    <row r="302">
      <c r="A302" s="21">
        <v>50.19</v>
      </c>
      <c r="B302" s="3" t="str">
        <f t="shared" si="1"/>
        <v>#REF!</v>
      </c>
    </row>
    <row r="303">
      <c r="A303" s="21">
        <v>-2.66</v>
      </c>
      <c r="B303" s="3" t="str">
        <f t="shared" si="1"/>
        <v>#REF!</v>
      </c>
    </row>
    <row r="304">
      <c r="A304" s="22">
        <v>-0.0503</v>
      </c>
      <c r="B304" s="3" t="str">
        <f t="shared" si="1"/>
        <v>#REF!</v>
      </c>
    </row>
    <row r="305">
      <c r="A305" s="24">
        <v>180655.0</v>
      </c>
      <c r="B305" s="3" t="str">
        <f t="shared" si="1"/>
        <v>#REF!</v>
      </c>
    </row>
    <row r="306">
      <c r="A306" s="24">
        <v>278287.0</v>
      </c>
      <c r="B306" s="3" t="str">
        <f t="shared" si="1"/>
        <v>#REF!</v>
      </c>
    </row>
    <row r="307">
      <c r="A307" s="23">
        <v>42220.0</v>
      </c>
      <c r="B307" s="3" t="str">
        <f t="shared" si="1"/>
        <v>#REF!</v>
      </c>
    </row>
    <row r="308">
      <c r="A308" s="21">
        <v>50.55</v>
      </c>
      <c r="B308" s="3" t="str">
        <f t="shared" si="1"/>
        <v>#REF!</v>
      </c>
    </row>
    <row r="309">
      <c r="A309" s="21">
        <v>51.12</v>
      </c>
      <c r="B309" s="3" t="str">
        <f t="shared" si="1"/>
        <v>#REF!</v>
      </c>
    </row>
    <row r="310">
      <c r="A310" s="21">
        <v>50.26</v>
      </c>
      <c r="B310" s="3" t="str">
        <f t="shared" si="1"/>
        <v>#REF!</v>
      </c>
    </row>
    <row r="311">
      <c r="A311" s="21">
        <v>50.63</v>
      </c>
      <c r="B311" s="3" t="str">
        <f t="shared" si="1"/>
        <v>#REF!</v>
      </c>
    </row>
    <row r="312">
      <c r="A312" s="25">
        <f>+0.44</f>
        <v>0.44</v>
      </c>
      <c r="B312" s="3" t="str">
        <f t="shared" si="1"/>
        <v>#REF!</v>
      </c>
    </row>
    <row r="313">
      <c r="A313" s="25">
        <f>+0.88%</f>
        <v>0.0088</v>
      </c>
      <c r="B313" s="3" t="str">
        <f t="shared" si="1"/>
        <v>#REF!</v>
      </c>
    </row>
    <row r="314">
      <c r="A314" s="26">
        <v>150000.0</v>
      </c>
      <c r="B314" s="3" t="str">
        <f t="shared" si="1"/>
        <v>#REF!</v>
      </c>
    </row>
    <row r="315">
      <c r="A315" s="26">
        <v>283540.0</v>
      </c>
      <c r="B315" s="3" t="str">
        <f t="shared" si="1"/>
        <v>#REF!</v>
      </c>
    </row>
    <row r="316">
      <c r="A316" s="27">
        <v>42221.0</v>
      </c>
      <c r="B316" s="3" t="str">
        <f t="shared" si="1"/>
        <v>#REF!</v>
      </c>
    </row>
    <row r="317">
      <c r="A317" s="28">
        <v>50.78</v>
      </c>
      <c r="B317" s="3" t="str">
        <f t="shared" si="1"/>
        <v>#REF!</v>
      </c>
    </row>
    <row r="318">
      <c r="A318" s="28">
        <v>51.53</v>
      </c>
      <c r="B318" s="3" t="str">
        <f t="shared" si="1"/>
        <v>#REF!</v>
      </c>
    </row>
    <row r="319">
      <c r="A319" s="28">
        <v>49.58</v>
      </c>
      <c r="B319" s="3" t="str">
        <f t="shared" si="1"/>
        <v>#REF!</v>
      </c>
    </row>
    <row r="320">
      <c r="A320" s="28">
        <v>50.15</v>
      </c>
      <c r="B320" s="3" t="str">
        <f t="shared" si="1"/>
        <v>#REF!</v>
      </c>
    </row>
    <row r="321">
      <c r="A321" s="21">
        <v>-0.48</v>
      </c>
      <c r="B321" s="3" t="str">
        <f t="shared" si="1"/>
        <v>#REF!</v>
      </c>
    </row>
    <row r="322">
      <c r="A322" s="22">
        <v>-0.0095</v>
      </c>
      <c r="B322" s="3" t="str">
        <f t="shared" si="1"/>
        <v>#REF!</v>
      </c>
    </row>
    <row r="323">
      <c r="A323" s="24">
        <v>181691.0</v>
      </c>
      <c r="B323" s="3" t="str">
        <f t="shared" si="1"/>
        <v>#REF!</v>
      </c>
    </row>
    <row r="324">
      <c r="A324" s="24">
        <v>312222.0</v>
      </c>
      <c r="B324" s="3" t="str">
        <f t="shared" si="1"/>
        <v>#REF!</v>
      </c>
    </row>
    <row r="325">
      <c r="A325" s="23">
        <v>42222.0</v>
      </c>
      <c r="B325" s="3" t="str">
        <f t="shared" si="1"/>
        <v>#REF!</v>
      </c>
    </row>
    <row r="326">
      <c r="A326" s="21">
        <v>50.1</v>
      </c>
      <c r="B326" s="3" t="str">
        <f t="shared" si="1"/>
        <v>#REF!</v>
      </c>
    </row>
    <row r="327">
      <c r="A327" s="21">
        <v>50.35</v>
      </c>
      <c r="B327" s="3" t="str">
        <f t="shared" si="1"/>
        <v>#REF!</v>
      </c>
    </row>
    <row r="328">
      <c r="A328" s="21">
        <v>49.44</v>
      </c>
      <c r="B328" s="3" t="str">
        <f t="shared" si="1"/>
        <v>#REF!</v>
      </c>
    </row>
    <row r="329">
      <c r="A329" s="21">
        <v>50.09</v>
      </c>
      <c r="B329" s="3" t="str">
        <f t="shared" si="1"/>
        <v>#REF!</v>
      </c>
    </row>
    <row r="330">
      <c r="A330" s="21">
        <v>-0.06</v>
      </c>
      <c r="B330" s="3" t="str">
        <f t="shared" si="1"/>
        <v>#REF!</v>
      </c>
    </row>
    <row r="331">
      <c r="A331" s="22">
        <v>-0.0012</v>
      </c>
      <c r="B331" s="3" t="str">
        <f t="shared" si="1"/>
        <v>#REF!</v>
      </c>
    </row>
    <row r="332">
      <c r="A332" s="24">
        <v>176252.0</v>
      </c>
      <c r="B332" s="3" t="str">
        <f t="shared" si="1"/>
        <v>#REF!</v>
      </c>
    </row>
    <row r="333">
      <c r="A333" s="24">
        <v>325768.0</v>
      </c>
      <c r="B333" s="3" t="str">
        <f t="shared" si="1"/>
        <v>#REF!</v>
      </c>
    </row>
    <row r="334">
      <c r="A334" s="23">
        <v>42223.0</v>
      </c>
      <c r="B334" s="3" t="str">
        <f t="shared" si="1"/>
        <v>#REF!</v>
      </c>
    </row>
    <row r="335">
      <c r="A335" s="21">
        <v>50.19</v>
      </c>
      <c r="B335" s="3" t="str">
        <f t="shared" si="1"/>
        <v>#REF!</v>
      </c>
    </row>
    <row r="336">
      <c r="A336" s="21">
        <v>50.61</v>
      </c>
      <c r="B336" s="3" t="str">
        <f t="shared" si="1"/>
        <v>#REF!</v>
      </c>
    </row>
    <row r="337">
      <c r="A337" s="21">
        <v>49.06</v>
      </c>
      <c r="B337" s="3" t="str">
        <f t="shared" si="1"/>
        <v>#REF!</v>
      </c>
    </row>
    <row r="338">
      <c r="A338" s="21">
        <v>49.24</v>
      </c>
      <c r="B338" s="3" t="str">
        <f t="shared" si="1"/>
        <v>#REF!</v>
      </c>
    </row>
    <row r="339">
      <c r="A339" s="21">
        <v>-0.85</v>
      </c>
      <c r="B339" s="3" t="str">
        <f t="shared" si="1"/>
        <v>#REF!</v>
      </c>
    </row>
    <row r="340">
      <c r="A340" s="22">
        <v>-0.017</v>
      </c>
      <c r="B340" s="3" t="str">
        <f t="shared" si="1"/>
        <v>#REF!</v>
      </c>
    </row>
    <row r="341">
      <c r="A341" s="24">
        <v>191261.0</v>
      </c>
      <c r="B341" s="3" t="str">
        <f t="shared" si="1"/>
        <v>#REF!</v>
      </c>
    </row>
    <row r="342">
      <c r="A342" s="24">
        <v>327301.0</v>
      </c>
      <c r="B342" s="3" t="str">
        <f t="shared" si="1"/>
        <v>#REF!</v>
      </c>
    </row>
    <row r="343">
      <c r="A343" s="23">
        <v>42226.0</v>
      </c>
      <c r="B343" s="3" t="str">
        <f t="shared" si="1"/>
        <v>#REF!</v>
      </c>
    </row>
    <row r="344">
      <c r="A344" s="21">
        <v>49.01</v>
      </c>
      <c r="B344" s="3" t="str">
        <f t="shared" si="1"/>
        <v>#REF!</v>
      </c>
    </row>
    <row r="345">
      <c r="A345" s="21">
        <v>51.1</v>
      </c>
      <c r="B345" s="3" t="str">
        <f t="shared" si="1"/>
        <v>#REF!</v>
      </c>
    </row>
    <row r="346">
      <c r="A346" s="21">
        <v>48.9</v>
      </c>
      <c r="B346" s="3" t="str">
        <f t="shared" si="1"/>
        <v>#REF!</v>
      </c>
    </row>
    <row r="347">
      <c r="A347" s="21">
        <v>51.02</v>
      </c>
      <c r="B347" s="3" t="str">
        <f t="shared" si="1"/>
        <v>#REF!</v>
      </c>
    </row>
    <row r="348">
      <c r="A348" s="25">
        <f>+1.78</f>
        <v>1.78</v>
      </c>
      <c r="B348" s="3" t="str">
        <f t="shared" si="1"/>
        <v>#REF!</v>
      </c>
    </row>
    <row r="349">
      <c r="A349" s="25">
        <f>+3.61%</f>
        <v>0.0361</v>
      </c>
      <c r="B349" s="3" t="str">
        <f t="shared" si="1"/>
        <v>#REF!</v>
      </c>
    </row>
    <row r="350">
      <c r="A350" s="26">
        <v>182847.0</v>
      </c>
      <c r="B350" s="3" t="str">
        <f t="shared" si="1"/>
        <v>#REF!</v>
      </c>
    </row>
    <row r="351">
      <c r="A351" s="26">
        <v>322976.0</v>
      </c>
      <c r="B351" s="3" t="str">
        <f t="shared" si="1"/>
        <v>#REF!</v>
      </c>
    </row>
    <row r="352">
      <c r="A352" s="27">
        <v>42227.0</v>
      </c>
      <c r="B352" s="3" t="str">
        <f t="shared" si="1"/>
        <v>#REF!</v>
      </c>
    </row>
    <row r="353">
      <c r="A353" s="28">
        <v>51.1</v>
      </c>
      <c r="B353" s="3" t="str">
        <f t="shared" si="1"/>
        <v>#REF!</v>
      </c>
    </row>
    <row r="354">
      <c r="A354" s="28">
        <v>51.69</v>
      </c>
      <c r="B354" s="3" t="str">
        <f t="shared" si="1"/>
        <v>#REF!</v>
      </c>
    </row>
    <row r="355">
      <c r="A355" s="28">
        <v>49.18</v>
      </c>
      <c r="B355" s="3" t="str">
        <f t="shared" si="1"/>
        <v>#REF!</v>
      </c>
    </row>
    <row r="356">
      <c r="A356" s="28">
        <v>49.71</v>
      </c>
      <c r="B356" s="3" t="str">
        <f t="shared" si="1"/>
        <v>#REF!</v>
      </c>
    </row>
    <row r="357">
      <c r="A357" s="21">
        <v>-1.31</v>
      </c>
      <c r="B357" s="3" t="str">
        <f t="shared" si="1"/>
        <v>#REF!</v>
      </c>
    </row>
    <row r="358">
      <c r="A358" s="22">
        <v>-0.0257</v>
      </c>
      <c r="B358" s="3" t="str">
        <f t="shared" si="1"/>
        <v>#REF!</v>
      </c>
    </row>
    <row r="359">
      <c r="A359" s="24">
        <v>225226.0</v>
      </c>
      <c r="B359" s="3" t="str">
        <f t="shared" si="1"/>
        <v>#REF!</v>
      </c>
    </row>
    <row r="360">
      <c r="A360" s="24">
        <v>325571.0</v>
      </c>
      <c r="B360" s="3" t="str">
        <f t="shared" si="1"/>
        <v>#REF!</v>
      </c>
    </row>
    <row r="361">
      <c r="A361" s="23">
        <v>42228.0</v>
      </c>
      <c r="B361" s="3" t="str">
        <f t="shared" si="1"/>
        <v>#REF!</v>
      </c>
    </row>
    <row r="362">
      <c r="A362" s="21">
        <v>49.81</v>
      </c>
      <c r="B362" s="3" t="str">
        <f t="shared" si="1"/>
        <v>#REF!</v>
      </c>
    </row>
    <row r="363">
      <c r="A363" s="21">
        <v>50.53</v>
      </c>
      <c r="B363" s="3" t="str">
        <f t="shared" si="1"/>
        <v>#REF!</v>
      </c>
    </row>
    <row r="364">
      <c r="A364" s="21">
        <v>49.28</v>
      </c>
      <c r="B364" s="3" t="str">
        <f t="shared" si="1"/>
        <v>#REF!</v>
      </c>
    </row>
    <row r="365">
      <c r="A365" s="21">
        <v>50.18</v>
      </c>
      <c r="B365" s="3" t="str">
        <f t="shared" si="1"/>
        <v>#REF!</v>
      </c>
    </row>
    <row r="366">
      <c r="A366" s="25">
        <f>+0.47</f>
        <v>0.47</v>
      </c>
      <c r="B366" s="3" t="str">
        <f t="shared" si="1"/>
        <v>#REF!</v>
      </c>
    </row>
    <row r="367">
      <c r="A367" s="25">
        <f>+0.95%</f>
        <v>0.0095</v>
      </c>
      <c r="B367" s="3" t="str">
        <f t="shared" si="1"/>
        <v>#REF!</v>
      </c>
    </row>
    <row r="368">
      <c r="A368" s="26">
        <v>264689.0</v>
      </c>
      <c r="B368" s="3" t="str">
        <f t="shared" si="1"/>
        <v>#REF!</v>
      </c>
    </row>
    <row r="369">
      <c r="A369" s="26">
        <v>342374.0</v>
      </c>
      <c r="B369" s="3" t="str">
        <f t="shared" si="1"/>
        <v>#REF!</v>
      </c>
    </row>
    <row r="370">
      <c r="A370" s="27">
        <v>42229.0</v>
      </c>
      <c r="B370" s="3" t="str">
        <f t="shared" si="1"/>
        <v>#REF!</v>
      </c>
    </row>
    <row r="371">
      <c r="A371" s="28">
        <v>50.38</v>
      </c>
      <c r="B371" s="3" t="str">
        <f t="shared" si="1"/>
        <v>#REF!</v>
      </c>
    </row>
    <row r="372">
      <c r="A372" s="28">
        <v>50.83</v>
      </c>
      <c r="B372" s="3" t="str">
        <f t="shared" si="1"/>
        <v>#REF!</v>
      </c>
    </row>
    <row r="373">
      <c r="A373" s="28">
        <v>49.25</v>
      </c>
      <c r="B373" s="3" t="str">
        <f t="shared" si="1"/>
        <v>#REF!</v>
      </c>
    </row>
    <row r="374">
      <c r="A374" s="28">
        <v>49.63</v>
      </c>
      <c r="B374" s="3" t="str">
        <f t="shared" si="1"/>
        <v>#REF!</v>
      </c>
    </row>
    <row r="375">
      <c r="A375" s="21">
        <v>-0.55</v>
      </c>
      <c r="B375" s="3" t="str">
        <f t="shared" si="1"/>
        <v>#REF!</v>
      </c>
    </row>
    <row r="376">
      <c r="A376" s="22">
        <v>-0.011</v>
      </c>
      <c r="B376" s="3" t="str">
        <f t="shared" si="1"/>
        <v>#REF!</v>
      </c>
    </row>
    <row r="377">
      <c r="A377" s="24">
        <v>309380.0</v>
      </c>
      <c r="B377" s="3" t="str">
        <f t="shared" si="1"/>
        <v>#REF!</v>
      </c>
    </row>
    <row r="378">
      <c r="A378" s="24">
        <v>337696.0</v>
      </c>
      <c r="B378" s="3" t="str">
        <f t="shared" si="1"/>
        <v>#REF!</v>
      </c>
    </row>
    <row r="379">
      <c r="A379" s="23">
        <v>42230.0</v>
      </c>
      <c r="B379" s="3" t="str">
        <f t="shared" si="1"/>
        <v>#REF!</v>
      </c>
    </row>
    <row r="380">
      <c r="A380" s="21">
        <v>49.48</v>
      </c>
      <c r="B380" s="3" t="str">
        <f t="shared" si="1"/>
        <v>#REF!</v>
      </c>
    </row>
    <row r="381">
      <c r="A381" s="21">
        <v>49.83</v>
      </c>
      <c r="B381" s="3" t="str">
        <f t="shared" si="1"/>
        <v>#REF!</v>
      </c>
    </row>
    <row r="382">
      <c r="A382" s="21">
        <v>48.65</v>
      </c>
      <c r="B382" s="3" t="str">
        <f t="shared" si="1"/>
        <v>#REF!</v>
      </c>
    </row>
    <row r="383">
      <c r="A383" s="21">
        <v>49.19</v>
      </c>
      <c r="B383" s="3" t="str">
        <f t="shared" si="1"/>
        <v>#REF!</v>
      </c>
    </row>
    <row r="384">
      <c r="A384" s="21">
        <v>-0.44</v>
      </c>
      <c r="B384" s="3" t="str">
        <f t="shared" si="1"/>
        <v>#REF!</v>
      </c>
    </row>
    <row r="385">
      <c r="A385" s="22">
        <v>-0.0089</v>
      </c>
      <c r="B385" s="3" t="str">
        <f t="shared" si="1"/>
        <v>#REF!</v>
      </c>
    </row>
    <row r="386">
      <c r="A386" s="24">
        <v>286658.0</v>
      </c>
      <c r="B386" s="3" t="str">
        <f t="shared" si="1"/>
        <v>#REF!</v>
      </c>
    </row>
    <row r="387">
      <c r="A387" s="24">
        <v>311805.0</v>
      </c>
      <c r="B387" s="3" t="str">
        <f t="shared" si="1"/>
        <v>#REF!</v>
      </c>
    </row>
    <row r="388">
      <c r="A388" s="23">
        <v>42233.0</v>
      </c>
      <c r="B388" s="3" t="str">
        <f t="shared" si="1"/>
        <v>#REF!</v>
      </c>
    </row>
    <row r="389">
      <c r="A389" s="21">
        <v>48.76</v>
      </c>
      <c r="B389" s="3" t="str">
        <f t="shared" si="1"/>
        <v>#REF!</v>
      </c>
    </row>
    <row r="390">
      <c r="A390" s="21">
        <v>49.44</v>
      </c>
      <c r="B390" s="3" t="str">
        <f t="shared" si="1"/>
        <v>#REF!</v>
      </c>
    </row>
    <row r="391">
      <c r="A391" s="21">
        <v>48.35</v>
      </c>
      <c r="B391" s="3" t="str">
        <f t="shared" si="1"/>
        <v>#REF!</v>
      </c>
    </row>
    <row r="392">
      <c r="A392" s="21">
        <v>48.74</v>
      </c>
      <c r="B392" s="3" t="str">
        <f t="shared" si="1"/>
        <v>#REF!</v>
      </c>
    </row>
    <row r="393">
      <c r="A393" s="21">
        <v>-0.45</v>
      </c>
      <c r="B393" s="3" t="str">
        <f t="shared" si="1"/>
        <v>#REF!</v>
      </c>
    </row>
    <row r="394">
      <c r="A394" s="22">
        <v>-0.0091</v>
      </c>
      <c r="B394" s="3" t="str">
        <f t="shared" si="1"/>
        <v>#REF!</v>
      </c>
    </row>
    <row r="395">
      <c r="A395" s="24">
        <v>195605.0</v>
      </c>
      <c r="B395" s="3" t="str">
        <f t="shared" si="1"/>
        <v>#REF!</v>
      </c>
    </row>
    <row r="396">
      <c r="A396" s="24">
        <v>308426.0</v>
      </c>
      <c r="B396" s="3" t="str">
        <f t="shared" si="1"/>
        <v>#REF!</v>
      </c>
    </row>
    <row r="397">
      <c r="A397" s="23">
        <v>42234.0</v>
      </c>
      <c r="B397" s="3" t="str">
        <f t="shared" si="1"/>
        <v>#REF!</v>
      </c>
    </row>
    <row r="398">
      <c r="A398" s="21">
        <v>48.55</v>
      </c>
      <c r="B398" s="3" t="str">
        <f t="shared" si="1"/>
        <v>#REF!</v>
      </c>
    </row>
    <row r="399">
      <c r="A399" s="21">
        <v>49.04</v>
      </c>
      <c r="B399" s="3" t="str">
        <f t="shared" si="1"/>
        <v>#REF!</v>
      </c>
    </row>
    <row r="400">
      <c r="A400" s="21">
        <v>48.25</v>
      </c>
      <c r="B400" s="3" t="str">
        <f t="shared" si="1"/>
        <v>#REF!</v>
      </c>
    </row>
    <row r="401">
      <c r="A401" s="21">
        <v>48.81</v>
      </c>
      <c r="B401" s="3" t="str">
        <f t="shared" si="1"/>
        <v>#REF!</v>
      </c>
    </row>
    <row r="402">
      <c r="A402" s="25">
        <f>+0.07</f>
        <v>0.07</v>
      </c>
      <c r="B402" s="3" t="str">
        <f t="shared" si="1"/>
        <v>#REF!</v>
      </c>
    </row>
    <row r="403">
      <c r="A403" s="25">
        <f>+0.14%</f>
        <v>0.0014</v>
      </c>
      <c r="B403" s="3" t="str">
        <f t="shared" si="1"/>
        <v>#REF!</v>
      </c>
    </row>
    <row r="404">
      <c r="A404" s="26">
        <v>191533.0</v>
      </c>
      <c r="B404" s="3" t="str">
        <f t="shared" si="1"/>
        <v>#REF!</v>
      </c>
    </row>
    <row r="405">
      <c r="A405" s="26">
        <v>304542.0</v>
      </c>
      <c r="B405" s="3" t="str">
        <f t="shared" si="1"/>
        <v>#REF!</v>
      </c>
    </row>
    <row r="406">
      <c r="A406" s="27">
        <v>42235.0</v>
      </c>
      <c r="B406" s="3" t="str">
        <f t="shared" si="1"/>
        <v>#REF!</v>
      </c>
    </row>
    <row r="407">
      <c r="A407" s="28">
        <v>48.5</v>
      </c>
      <c r="B407" s="3" t="str">
        <f t="shared" si="1"/>
        <v>#REF!</v>
      </c>
    </row>
    <row r="408">
      <c r="A408" s="28">
        <v>49.11</v>
      </c>
      <c r="B408" s="3" t="str">
        <f t="shared" si="1"/>
        <v>#REF!</v>
      </c>
    </row>
    <row r="409">
      <c r="A409" s="28">
        <v>46.78</v>
      </c>
      <c r="B409" s="3" t="str">
        <f t="shared" si="1"/>
        <v>#REF!</v>
      </c>
    </row>
    <row r="410">
      <c r="A410" s="28">
        <v>47.16</v>
      </c>
      <c r="B410" s="3" t="str">
        <f t="shared" si="1"/>
        <v>#REF!</v>
      </c>
    </row>
    <row r="411">
      <c r="A411" s="21">
        <v>-1.65</v>
      </c>
      <c r="B411" s="3" t="str">
        <f t="shared" si="1"/>
        <v>#REF!</v>
      </c>
    </row>
    <row r="412">
      <c r="A412" s="22">
        <v>-0.0338</v>
      </c>
      <c r="B412" s="3" t="str">
        <f t="shared" si="1"/>
        <v>#REF!</v>
      </c>
    </row>
    <row r="413">
      <c r="A413" s="24">
        <v>250806.0</v>
      </c>
      <c r="B413" s="3" t="str">
        <f t="shared" si="1"/>
        <v>#REF!</v>
      </c>
    </row>
    <row r="414">
      <c r="A414" s="24">
        <v>297812.0</v>
      </c>
      <c r="B414" s="3" t="str">
        <f t="shared" si="1"/>
        <v>#REF!</v>
      </c>
    </row>
    <row r="415">
      <c r="A415" s="23">
        <v>42236.0</v>
      </c>
      <c r="B415" s="3" t="str">
        <f t="shared" si="1"/>
        <v>#REF!</v>
      </c>
    </row>
    <row r="416">
      <c r="A416" s="21">
        <v>47.03</v>
      </c>
      <c r="B416" s="3" t="str">
        <f t="shared" si="1"/>
        <v>#REF!</v>
      </c>
    </row>
    <row r="417">
      <c r="A417" s="21">
        <v>47.38</v>
      </c>
      <c r="B417" s="3" t="str">
        <f t="shared" si="1"/>
        <v>#REF!</v>
      </c>
    </row>
    <row r="418">
      <c r="A418" s="21">
        <v>46.03</v>
      </c>
      <c r="B418" s="3" t="str">
        <f t="shared" si="1"/>
        <v>#REF!</v>
      </c>
    </row>
    <row r="419">
      <c r="A419" s="21">
        <v>46.62</v>
      </c>
      <c r="B419" s="3" t="str">
        <f t="shared" si="1"/>
        <v>#REF!</v>
      </c>
    </row>
    <row r="420">
      <c r="A420" s="21">
        <v>-0.54</v>
      </c>
      <c r="B420" s="3" t="str">
        <f t="shared" si="1"/>
        <v>#REF!</v>
      </c>
    </row>
    <row r="421">
      <c r="A421" s="22">
        <v>-0.0115</v>
      </c>
      <c r="B421" s="3" t="str">
        <f t="shared" si="1"/>
        <v>#REF!</v>
      </c>
    </row>
    <row r="422">
      <c r="A422" s="24">
        <v>221543.0</v>
      </c>
      <c r="B422" s="3" t="str">
        <f t="shared" si="1"/>
        <v>#REF!</v>
      </c>
    </row>
    <row r="423">
      <c r="A423" s="24">
        <v>295485.0</v>
      </c>
      <c r="B423" s="3" t="str">
        <f t="shared" si="1"/>
        <v>#REF!</v>
      </c>
    </row>
    <row r="424">
      <c r="A424" s="23">
        <v>42237.0</v>
      </c>
      <c r="B424" s="3" t="str">
        <f t="shared" si="1"/>
        <v>#REF!</v>
      </c>
    </row>
    <row r="425">
      <c r="A425" s="21">
        <v>46.34</v>
      </c>
      <c r="B425" s="3" t="str">
        <f t="shared" si="1"/>
        <v>#REF!</v>
      </c>
    </row>
    <row r="426">
      <c r="A426" s="21">
        <v>46.51</v>
      </c>
      <c r="B426" s="3" t="str">
        <f t="shared" si="1"/>
        <v>#REF!</v>
      </c>
    </row>
    <row r="427">
      <c r="A427" s="21">
        <v>45.07</v>
      </c>
      <c r="B427" s="3" t="str">
        <f t="shared" si="1"/>
        <v>#REF!</v>
      </c>
    </row>
    <row r="428">
      <c r="A428" s="21">
        <v>45.46</v>
      </c>
      <c r="B428" s="3" t="str">
        <f t="shared" si="1"/>
        <v>#REF!</v>
      </c>
    </row>
    <row r="429">
      <c r="A429" s="21">
        <v>-1.16</v>
      </c>
      <c r="B429" s="3" t="str">
        <f t="shared" si="1"/>
        <v>#REF!</v>
      </c>
    </row>
    <row r="430">
      <c r="A430" s="22">
        <v>-0.0249</v>
      </c>
      <c r="B430" s="3" t="str">
        <f t="shared" si="1"/>
        <v>#REF!</v>
      </c>
    </row>
    <row r="431">
      <c r="A431" s="24">
        <v>231795.0</v>
      </c>
      <c r="B431" s="3" t="str">
        <f t="shared" si="1"/>
        <v>#REF!</v>
      </c>
    </row>
    <row r="432">
      <c r="A432" s="24">
        <v>285749.0</v>
      </c>
      <c r="B432" s="3" t="str">
        <f t="shared" si="1"/>
        <v>#REF!</v>
      </c>
    </row>
    <row r="433">
      <c r="A433" s="23">
        <v>42240.0</v>
      </c>
      <c r="B433" s="3" t="str">
        <f t="shared" si="1"/>
        <v>#REF!</v>
      </c>
    </row>
    <row r="434">
      <c r="A434" s="21">
        <v>45.35</v>
      </c>
      <c r="B434" s="3" t="str">
        <f t="shared" si="1"/>
        <v>#REF!</v>
      </c>
    </row>
    <row r="435">
      <c r="A435" s="21">
        <v>45.46</v>
      </c>
      <c r="B435" s="3" t="str">
        <f t="shared" si="1"/>
        <v>#REF!</v>
      </c>
    </row>
    <row r="436">
      <c r="A436" s="21">
        <v>42.23</v>
      </c>
      <c r="B436" s="3" t="str">
        <f t="shared" si="1"/>
        <v>#REF!</v>
      </c>
    </row>
    <row r="437">
      <c r="A437" s="21">
        <v>42.69</v>
      </c>
      <c r="B437" s="3" t="str">
        <f t="shared" si="1"/>
        <v>#REF!</v>
      </c>
    </row>
    <row r="438">
      <c r="A438" s="21">
        <v>-2.77</v>
      </c>
      <c r="B438" s="3" t="str">
        <f t="shared" si="1"/>
        <v>#REF!</v>
      </c>
    </row>
    <row r="439">
      <c r="A439" s="22">
        <v>-0.0609</v>
      </c>
      <c r="B439" s="3" t="str">
        <f t="shared" si="1"/>
        <v>#REF!</v>
      </c>
    </row>
    <row r="440">
      <c r="A440" s="24">
        <v>305733.0</v>
      </c>
      <c r="B440" s="3" t="str">
        <f t="shared" si="1"/>
        <v>#REF!</v>
      </c>
    </row>
    <row r="441">
      <c r="A441" s="24">
        <v>286294.0</v>
      </c>
      <c r="B441" s="3" t="str">
        <f t="shared" si="1"/>
        <v>#REF!</v>
      </c>
    </row>
    <row r="442">
      <c r="A442" s="23">
        <v>42241.0</v>
      </c>
      <c r="B442" s="3" t="str">
        <f t="shared" si="1"/>
        <v>#REF!</v>
      </c>
    </row>
    <row r="443">
      <c r="A443" s="21">
        <v>42.79</v>
      </c>
      <c r="B443" s="3" t="str">
        <f t="shared" si="1"/>
        <v>#REF!</v>
      </c>
    </row>
    <row r="444">
      <c r="A444" s="21">
        <v>44.5</v>
      </c>
      <c r="B444" s="3" t="str">
        <f t="shared" si="1"/>
        <v>#REF!</v>
      </c>
    </row>
    <row r="445">
      <c r="A445" s="21">
        <v>42.68</v>
      </c>
      <c r="B445" s="3" t="str">
        <f t="shared" si="1"/>
        <v>#REF!</v>
      </c>
    </row>
    <row r="446">
      <c r="A446" s="21">
        <v>43.21</v>
      </c>
      <c r="B446" s="3" t="str">
        <f t="shared" si="1"/>
        <v>#REF!</v>
      </c>
    </row>
    <row r="447">
      <c r="A447" s="25">
        <f>+0.52</f>
        <v>0.52</v>
      </c>
      <c r="B447" s="3" t="str">
        <f t="shared" si="1"/>
        <v>#REF!</v>
      </c>
    </row>
    <row r="448">
      <c r="A448" s="25">
        <f>+1.22%</f>
        <v>0.0122</v>
      </c>
      <c r="B448" s="3" t="str">
        <f t="shared" si="1"/>
        <v>#REF!</v>
      </c>
    </row>
    <row r="449">
      <c r="A449" s="26">
        <v>292102.0</v>
      </c>
      <c r="B449" s="3" t="str">
        <f t="shared" si="1"/>
        <v>#REF!</v>
      </c>
    </row>
    <row r="450">
      <c r="A450" s="26">
        <v>288490.0</v>
      </c>
      <c r="B450" s="3" t="str">
        <f t="shared" si="1"/>
        <v>#REF!</v>
      </c>
    </row>
    <row r="451">
      <c r="A451" s="27">
        <v>42242.0</v>
      </c>
      <c r="B451" s="3" t="str">
        <f t="shared" si="1"/>
        <v>#REF!</v>
      </c>
    </row>
    <row r="452">
      <c r="A452" s="28">
        <v>43.32</v>
      </c>
      <c r="B452" s="3" t="str">
        <f t="shared" si="1"/>
        <v>#REF!</v>
      </c>
    </row>
    <row r="453">
      <c r="A453" s="28">
        <v>43.76</v>
      </c>
      <c r="B453" s="3" t="str">
        <f t="shared" si="1"/>
        <v>#REF!</v>
      </c>
    </row>
    <row r="454">
      <c r="A454" s="28">
        <v>42.81</v>
      </c>
      <c r="B454" s="3" t="str">
        <f t="shared" si="1"/>
        <v>#REF!</v>
      </c>
    </row>
    <row r="455">
      <c r="A455" s="28">
        <v>43.14</v>
      </c>
      <c r="B455" s="3" t="str">
        <f t="shared" si="1"/>
        <v>#REF!</v>
      </c>
    </row>
    <row r="456">
      <c r="A456" s="21">
        <v>-0.07</v>
      </c>
      <c r="B456" s="3" t="str">
        <f t="shared" si="1"/>
        <v>#REF!</v>
      </c>
    </row>
    <row r="457">
      <c r="A457" s="22">
        <v>-0.0016</v>
      </c>
      <c r="B457" s="3" t="str">
        <f t="shared" si="1"/>
        <v>#REF!</v>
      </c>
    </row>
    <row r="458">
      <c r="A458" s="24">
        <v>267561.0</v>
      </c>
      <c r="B458" s="3" t="str">
        <f t="shared" si="1"/>
        <v>#REF!</v>
      </c>
    </row>
    <row r="459">
      <c r="A459" s="24">
        <v>281499.0</v>
      </c>
      <c r="B459" s="3" t="str">
        <f t="shared" si="1"/>
        <v>#REF!</v>
      </c>
    </row>
    <row r="460">
      <c r="A460" s="23">
        <v>42243.0</v>
      </c>
      <c r="B460" s="3" t="str">
        <f t="shared" si="1"/>
        <v>#REF!</v>
      </c>
    </row>
    <row r="461">
      <c r="A461" s="21">
        <v>43.75</v>
      </c>
      <c r="B461" s="3" t="str">
        <f t="shared" si="1"/>
        <v>#REF!</v>
      </c>
    </row>
    <row r="462">
      <c r="A462" s="21">
        <v>47.75</v>
      </c>
      <c r="B462" s="3" t="str">
        <f t="shared" si="1"/>
        <v>#REF!</v>
      </c>
    </row>
    <row r="463">
      <c r="A463" s="21">
        <v>43.7</v>
      </c>
      <c r="B463" s="3" t="str">
        <f t="shared" si="1"/>
        <v>#REF!</v>
      </c>
    </row>
    <row r="464">
      <c r="A464" s="21">
        <v>47.56</v>
      </c>
      <c r="B464" s="3" t="str">
        <f t="shared" si="1"/>
        <v>#REF!</v>
      </c>
    </row>
    <row r="465">
      <c r="A465" s="25">
        <f>+4.42</f>
        <v>4.42</v>
      </c>
      <c r="B465" s="3" t="str">
        <f t="shared" si="1"/>
        <v>#REF!</v>
      </c>
    </row>
    <row r="466">
      <c r="A466" s="25">
        <f>+10.25%</f>
        <v>0.1025</v>
      </c>
      <c r="B466" s="3" t="str">
        <f t="shared" si="1"/>
        <v>#REF!</v>
      </c>
    </row>
    <row r="467">
      <c r="A467" s="26">
        <v>333701.0</v>
      </c>
      <c r="B467" s="3" t="str">
        <f t="shared" si="1"/>
        <v>#REF!</v>
      </c>
    </row>
    <row r="468">
      <c r="A468" s="26">
        <v>266743.0</v>
      </c>
      <c r="B468" s="3" t="str">
        <f t="shared" si="1"/>
        <v>#REF!</v>
      </c>
    </row>
    <row r="469">
      <c r="A469" s="27">
        <v>42244.0</v>
      </c>
      <c r="B469" s="3" t="str">
        <f t="shared" si="1"/>
        <v>#REF!</v>
      </c>
    </row>
    <row r="470">
      <c r="A470" s="28">
        <v>47.4</v>
      </c>
      <c r="B470" s="3" t="str">
        <f t="shared" si="1"/>
        <v>#REF!</v>
      </c>
    </row>
    <row r="471">
      <c r="A471" s="28">
        <v>50.98</v>
      </c>
      <c r="B471" s="3" t="str">
        <f t="shared" si="1"/>
        <v>#REF!</v>
      </c>
    </row>
    <row r="472">
      <c r="A472" s="28">
        <v>46.61</v>
      </c>
      <c r="B472" s="3" t="str">
        <f t="shared" si="1"/>
        <v>#REF!</v>
      </c>
    </row>
    <row r="473">
      <c r="A473" s="28">
        <v>50.05</v>
      </c>
      <c r="B473" s="3" t="str">
        <f t="shared" si="1"/>
        <v>#REF!</v>
      </c>
    </row>
    <row r="474">
      <c r="A474" s="25">
        <f>+2.49</f>
        <v>2.49</v>
      </c>
      <c r="B474" s="3" t="str">
        <f t="shared" si="1"/>
        <v>#REF!</v>
      </c>
    </row>
    <row r="475">
      <c r="A475" s="25">
        <f>+5.24%</f>
        <v>0.0524</v>
      </c>
      <c r="B475" s="3" t="str">
        <f t="shared" si="1"/>
        <v>#REF!</v>
      </c>
    </row>
    <row r="476">
      <c r="A476" s="26">
        <v>418775.0</v>
      </c>
      <c r="B476" s="3" t="str">
        <f t="shared" si="1"/>
        <v>#REF!</v>
      </c>
    </row>
    <row r="477">
      <c r="A477" s="26">
        <v>254602.0</v>
      </c>
      <c r="B477" s="3" t="str">
        <f t="shared" si="1"/>
        <v>#REF!</v>
      </c>
    </row>
    <row r="478">
      <c r="A478" s="27">
        <v>42247.0</v>
      </c>
      <c r="B478" s="3" t="str">
        <f t="shared" si="1"/>
        <v>#REF!</v>
      </c>
    </row>
    <row r="479">
      <c r="A479" s="28">
        <v>50.05</v>
      </c>
      <c r="B479" s="3" t="str">
        <f t="shared" si="1"/>
        <v>#REF!</v>
      </c>
    </row>
    <row r="480">
      <c r="A480" s="28">
        <v>54.32</v>
      </c>
      <c r="B480" s="3" t="str">
        <f t="shared" si="1"/>
        <v>#REF!</v>
      </c>
    </row>
    <row r="481">
      <c r="A481" s="28">
        <v>48.25</v>
      </c>
      <c r="B481" s="3" t="str">
        <f t="shared" si="1"/>
        <v>#REF!</v>
      </c>
    </row>
    <row r="482">
      <c r="A482" s="28">
        <v>54.15</v>
      </c>
      <c r="B482" s="3" t="str">
        <f t="shared" si="1"/>
        <v>#REF!</v>
      </c>
    </row>
    <row r="483">
      <c r="A483" s="25">
        <f>+4.1</f>
        <v>4.1</v>
      </c>
      <c r="B483" s="3" t="str">
        <f t="shared" si="1"/>
        <v>#REF!</v>
      </c>
    </row>
    <row r="484">
      <c r="A484" s="25">
        <f>+8.19%</f>
        <v>0.0819</v>
      </c>
      <c r="B484" s="3" t="str">
        <f t="shared" si="1"/>
        <v>#REF!</v>
      </c>
    </row>
    <row r="485">
      <c r="A485" s="26">
        <v>321317.0</v>
      </c>
      <c r="B485" s="3" t="str">
        <f t="shared" si="1"/>
        <v>#REF!</v>
      </c>
    </row>
    <row r="486">
      <c r="A486" s="26">
        <v>243880.0</v>
      </c>
      <c r="B486" s="3" t="str">
        <f t="shared" si="1"/>
        <v>#REF!</v>
      </c>
    </row>
    <row r="487">
      <c r="A487" s="27">
        <v>42248.0</v>
      </c>
      <c r="B487" s="3" t="str">
        <f t="shared" si="1"/>
        <v>#REF!</v>
      </c>
    </row>
    <row r="488">
      <c r="A488" s="28">
        <v>52.92</v>
      </c>
      <c r="B488" s="3" t="str">
        <f t="shared" si="1"/>
        <v>#REF!</v>
      </c>
    </row>
    <row r="489">
      <c r="A489" s="28">
        <v>53.47</v>
      </c>
      <c r="B489" s="3" t="str">
        <f t="shared" si="1"/>
        <v>#REF!</v>
      </c>
    </row>
    <row r="490">
      <c r="A490" s="28">
        <v>48.47</v>
      </c>
      <c r="B490" s="3" t="str">
        <f t="shared" si="1"/>
        <v>#REF!</v>
      </c>
    </row>
    <row r="491">
      <c r="A491" s="28">
        <v>49.56</v>
      </c>
      <c r="B491" s="3" t="str">
        <f t="shared" si="1"/>
        <v>#REF!</v>
      </c>
    </row>
    <row r="492">
      <c r="A492" s="21">
        <v>-4.59</v>
      </c>
      <c r="B492" s="3" t="str">
        <f t="shared" si="1"/>
        <v>#REF!</v>
      </c>
    </row>
    <row r="493">
      <c r="A493" s="22">
        <v>-0.0848</v>
      </c>
      <c r="B493" s="3" t="str">
        <f t="shared" si="1"/>
        <v>#REF!</v>
      </c>
    </row>
    <row r="494">
      <c r="A494" s="24">
        <v>373639.0</v>
      </c>
      <c r="B494" s="3" t="str">
        <f t="shared" si="1"/>
        <v>#REF!</v>
      </c>
    </row>
    <row r="495">
      <c r="A495" s="24">
        <v>222095.0</v>
      </c>
      <c r="B495" s="3" t="str">
        <f t="shared" si="1"/>
        <v>#REF!</v>
      </c>
    </row>
    <row r="496">
      <c r="A496" s="23">
        <v>42249.0</v>
      </c>
      <c r="B496" s="3" t="str">
        <f t="shared" si="1"/>
        <v>#REF!</v>
      </c>
    </row>
    <row r="497">
      <c r="A497" s="21">
        <v>48.62</v>
      </c>
      <c r="B497" s="3" t="str">
        <f t="shared" si="1"/>
        <v>#REF!</v>
      </c>
    </row>
    <row r="498">
      <c r="A498" s="21">
        <v>51.0</v>
      </c>
      <c r="B498" s="3" t="str">
        <f t="shared" si="1"/>
        <v>#REF!</v>
      </c>
    </row>
    <row r="499">
      <c r="A499" s="21">
        <v>47.74</v>
      </c>
      <c r="B499" s="3" t="str">
        <f t="shared" si="1"/>
        <v>#REF!</v>
      </c>
    </row>
    <row r="500">
      <c r="A500" s="21">
        <v>50.5</v>
      </c>
      <c r="B500" s="3" t="str">
        <f t="shared" si="1"/>
        <v>#REF!</v>
      </c>
    </row>
    <row r="501">
      <c r="A501" s="25">
        <f>+0.94</f>
        <v>0.94</v>
      </c>
      <c r="B501" s="3" t="str">
        <f t="shared" si="1"/>
        <v>#REF!</v>
      </c>
    </row>
    <row r="502">
      <c r="A502" s="25">
        <f>+1.9%</f>
        <v>0.019</v>
      </c>
      <c r="B502" s="3" t="str">
        <f t="shared" si="1"/>
        <v>#REF!</v>
      </c>
    </row>
    <row r="503">
      <c r="A503" s="26">
        <v>324837.0</v>
      </c>
      <c r="B503" s="3" t="str">
        <f t="shared" si="1"/>
        <v>#REF!</v>
      </c>
    </row>
    <row r="504">
      <c r="A504" s="26">
        <v>202322.0</v>
      </c>
      <c r="B504" s="3" t="str">
        <f t="shared" si="1"/>
        <v>#REF!</v>
      </c>
    </row>
    <row r="505">
      <c r="A505" s="27">
        <v>42250.0</v>
      </c>
      <c r="B505" s="3" t="str">
        <f t="shared" si="1"/>
        <v>#REF!</v>
      </c>
    </row>
    <row r="506">
      <c r="A506" s="28">
        <v>50.58</v>
      </c>
      <c r="B506" s="3" t="str">
        <f t="shared" si="1"/>
        <v>#REF!</v>
      </c>
    </row>
    <row r="507">
      <c r="A507" s="28">
        <v>52.46</v>
      </c>
      <c r="B507" s="3" t="str">
        <f t="shared" si="1"/>
        <v>#REF!</v>
      </c>
    </row>
    <row r="508">
      <c r="A508" s="28">
        <v>49.82</v>
      </c>
      <c r="B508" s="3" t="str">
        <f t="shared" si="1"/>
        <v>#REF!</v>
      </c>
    </row>
    <row r="509">
      <c r="A509" s="28">
        <v>50.68</v>
      </c>
      <c r="B509" s="3" t="str">
        <f t="shared" si="1"/>
        <v>#REF!</v>
      </c>
    </row>
    <row r="510">
      <c r="A510" s="25">
        <f>+0.18</f>
        <v>0.18</v>
      </c>
      <c r="B510" s="3" t="str">
        <f t="shared" si="1"/>
        <v>#REF!</v>
      </c>
    </row>
    <row r="511">
      <c r="A511" s="25">
        <f>+0.36%</f>
        <v>0.0036</v>
      </c>
      <c r="B511" s="3" t="str">
        <f t="shared" si="1"/>
        <v>#REF!</v>
      </c>
    </row>
    <row r="512">
      <c r="A512" s="26">
        <v>270544.0</v>
      </c>
      <c r="B512" s="3" t="str">
        <f t="shared" si="1"/>
        <v>#REF!</v>
      </c>
    </row>
    <row r="513">
      <c r="A513" s="26">
        <v>187188.0</v>
      </c>
      <c r="B513" s="3" t="str">
        <f t="shared" si="1"/>
        <v>#REF!</v>
      </c>
    </row>
    <row r="514">
      <c r="A514" s="27">
        <v>42251.0</v>
      </c>
      <c r="B514" s="3" t="str">
        <f t="shared" si="1"/>
        <v>#REF!</v>
      </c>
    </row>
    <row r="515">
      <c r="A515" s="28">
        <v>50.69</v>
      </c>
      <c r="B515" s="3" t="str">
        <f t="shared" si="1"/>
        <v>#REF!</v>
      </c>
    </row>
    <row r="516">
      <c r="A516" s="28">
        <v>51.05</v>
      </c>
      <c r="B516" s="3" t="str">
        <f t="shared" si="1"/>
        <v>#REF!</v>
      </c>
    </row>
    <row r="517">
      <c r="A517" s="28">
        <v>49.25</v>
      </c>
      <c r="B517" s="3" t="str">
        <f t="shared" si="1"/>
        <v>#REF!</v>
      </c>
    </row>
    <row r="518">
      <c r="A518" s="28">
        <v>49.61</v>
      </c>
      <c r="B518" s="3" t="str">
        <f t="shared" si="1"/>
        <v>#REF!</v>
      </c>
    </row>
    <row r="519">
      <c r="A519" s="21">
        <v>-1.07</v>
      </c>
      <c r="B519" s="3" t="str">
        <f t="shared" si="1"/>
        <v>#REF!</v>
      </c>
    </row>
    <row r="520">
      <c r="A520" s="22">
        <v>-0.0211</v>
      </c>
      <c r="B520" s="3" t="str">
        <f t="shared" si="1"/>
        <v>#REF!</v>
      </c>
    </row>
    <row r="521">
      <c r="A521" s="24">
        <v>221208.0</v>
      </c>
      <c r="B521" s="3" t="str">
        <f t="shared" si="1"/>
        <v>#REF!</v>
      </c>
    </row>
    <row r="522">
      <c r="A522" s="24">
        <v>176127.0</v>
      </c>
      <c r="B522" s="3" t="str">
        <f t="shared" si="1"/>
        <v>#REF!</v>
      </c>
    </row>
    <row r="523">
      <c r="A523" s="23">
        <v>42254.0</v>
      </c>
      <c r="B523" s="3" t="str">
        <f t="shared" si="1"/>
        <v>#REF!</v>
      </c>
    </row>
    <row r="524">
      <c r="A524" s="21">
        <v>49.27</v>
      </c>
      <c r="B524" s="3" t="str">
        <f t="shared" si="1"/>
        <v>#REF!</v>
      </c>
    </row>
    <row r="525">
      <c r="A525" s="21">
        <v>49.44</v>
      </c>
      <c r="B525" s="3" t="str">
        <f t="shared" si="1"/>
        <v>#REF!</v>
      </c>
    </row>
    <row r="526">
      <c r="A526" s="21">
        <v>47.5</v>
      </c>
      <c r="B526" s="3" t="str">
        <f t="shared" si="1"/>
        <v>#REF!</v>
      </c>
    </row>
    <row r="527">
      <c r="A527" s="21">
        <v>47.63</v>
      </c>
      <c r="B527" s="3" t="str">
        <f t="shared" si="1"/>
        <v>#REF!</v>
      </c>
    </row>
    <row r="528">
      <c r="A528" s="21">
        <v>-1.98</v>
      </c>
      <c r="B528" s="3" t="str">
        <f t="shared" si="1"/>
        <v>#REF!</v>
      </c>
    </row>
    <row r="529">
      <c r="A529" s="22">
        <v>-0.0399</v>
      </c>
      <c r="B529" s="3" t="str">
        <f t="shared" si="1"/>
        <v>#REF!</v>
      </c>
    </row>
    <row r="530">
      <c r="A530" s="24">
        <v>94792.0</v>
      </c>
      <c r="B530" s="3" t="str">
        <f t="shared" si="1"/>
        <v>#REF!</v>
      </c>
    </row>
    <row r="531">
      <c r="A531" s="24">
        <v>166626.0</v>
      </c>
      <c r="B531" s="3" t="str">
        <f t="shared" si="1"/>
        <v>#REF!</v>
      </c>
    </row>
    <row r="532">
      <c r="A532" s="23">
        <v>42255.0</v>
      </c>
      <c r="B532" s="3" t="str">
        <f t="shared" si="1"/>
        <v>#REF!</v>
      </c>
    </row>
    <row r="533">
      <c r="A533" s="21">
        <v>47.76</v>
      </c>
      <c r="B533" s="3" t="str">
        <f t="shared" si="1"/>
        <v>#REF!</v>
      </c>
    </row>
    <row r="534">
      <c r="A534" s="21">
        <v>49.85</v>
      </c>
      <c r="B534" s="3" t="str">
        <f t="shared" si="1"/>
        <v>#REF!</v>
      </c>
    </row>
    <row r="535">
      <c r="A535" s="21">
        <v>47.64</v>
      </c>
      <c r="B535" s="3" t="str">
        <f t="shared" si="1"/>
        <v>#REF!</v>
      </c>
    </row>
    <row r="536">
      <c r="A536" s="21">
        <v>49.52</v>
      </c>
      <c r="B536" s="3" t="str">
        <f t="shared" si="1"/>
        <v>#REF!</v>
      </c>
    </row>
    <row r="537">
      <c r="A537" s="25">
        <f>+1.89</f>
        <v>1.89</v>
      </c>
      <c r="B537" s="3" t="str">
        <f t="shared" si="1"/>
        <v>#REF!</v>
      </c>
    </row>
    <row r="538">
      <c r="A538" s="25">
        <f>+3.97%</f>
        <v>0.0397</v>
      </c>
      <c r="B538" s="3" t="str">
        <f t="shared" si="1"/>
        <v>#REF!</v>
      </c>
    </row>
    <row r="539">
      <c r="A539" s="26">
        <v>253288.0</v>
      </c>
      <c r="B539" s="3" t="str">
        <f t="shared" si="1"/>
        <v>#REF!</v>
      </c>
    </row>
    <row r="540">
      <c r="A540" s="26">
        <v>139731.0</v>
      </c>
      <c r="B540" s="3" t="str">
        <f t="shared" si="1"/>
        <v>#REF!</v>
      </c>
    </row>
    <row r="541">
      <c r="A541" s="27">
        <v>42256.0</v>
      </c>
      <c r="B541" s="3" t="str">
        <f t="shared" si="1"/>
        <v>#REF!</v>
      </c>
    </row>
    <row r="542">
      <c r="A542" s="28">
        <v>49.39</v>
      </c>
      <c r="B542" s="3" t="str">
        <f t="shared" si="1"/>
        <v>#REF!</v>
      </c>
    </row>
    <row r="543">
      <c r="A543" s="28">
        <v>50.04</v>
      </c>
      <c r="B543" s="3" t="str">
        <f t="shared" si="1"/>
        <v>#REF!</v>
      </c>
    </row>
    <row r="544">
      <c r="A544" s="28">
        <v>47.32</v>
      </c>
      <c r="B544" s="3" t="str">
        <f t="shared" si="1"/>
        <v>#REF!</v>
      </c>
    </row>
    <row r="545">
      <c r="A545" s="28">
        <v>47.58</v>
      </c>
      <c r="B545" s="3" t="str">
        <f t="shared" si="1"/>
        <v>#REF!</v>
      </c>
    </row>
    <row r="546">
      <c r="A546" s="21">
        <v>-1.94</v>
      </c>
      <c r="B546" s="3" t="str">
        <f t="shared" si="1"/>
        <v>#REF!</v>
      </c>
    </row>
    <row r="547">
      <c r="A547" s="22">
        <v>-0.0392</v>
      </c>
      <c r="B547" s="3" t="str">
        <f t="shared" si="1"/>
        <v>#REF!</v>
      </c>
    </row>
    <row r="548">
      <c r="A548" s="24">
        <v>173222.0</v>
      </c>
      <c r="B548" s="3" t="str">
        <f t="shared" si="1"/>
        <v>#REF!</v>
      </c>
    </row>
    <row r="549">
      <c r="A549" s="24">
        <v>130253.0</v>
      </c>
      <c r="B549" s="3" t="str">
        <f t="shared" si="1"/>
        <v>#REF!</v>
      </c>
    </row>
    <row r="550">
      <c r="A550" s="23">
        <v>42257.0</v>
      </c>
      <c r="B550" s="3" t="str">
        <f t="shared" si="1"/>
        <v>#REF!</v>
      </c>
    </row>
    <row r="551">
      <c r="A551" s="21">
        <v>47.46</v>
      </c>
      <c r="B551" s="3" t="str">
        <f t="shared" si="1"/>
        <v>#REF!</v>
      </c>
    </row>
    <row r="552">
      <c r="A552" s="21">
        <v>48.95</v>
      </c>
      <c r="B552" s="3" t="str">
        <f t="shared" si="1"/>
        <v>#REF!</v>
      </c>
    </row>
    <row r="553">
      <c r="A553" s="21">
        <v>46.76</v>
      </c>
      <c r="B553" s="3" t="str">
        <f t="shared" si="1"/>
        <v>#REF!</v>
      </c>
    </row>
    <row r="554">
      <c r="A554" s="21">
        <v>48.89</v>
      </c>
      <c r="B554" s="3" t="str">
        <f t="shared" si="1"/>
        <v>#REF!</v>
      </c>
    </row>
    <row r="555">
      <c r="A555" s="25">
        <f>+1.31</f>
        <v>1.31</v>
      </c>
      <c r="B555" s="3" t="str">
        <f t="shared" si="1"/>
        <v>#REF!</v>
      </c>
    </row>
    <row r="556">
      <c r="A556" s="25">
        <f>+2.75%</f>
        <v>0.0275</v>
      </c>
      <c r="B556" s="3" t="str">
        <f t="shared" si="1"/>
        <v>#REF!</v>
      </c>
    </row>
    <row r="557">
      <c r="A557" s="26">
        <v>192415.0</v>
      </c>
      <c r="B557" s="3" t="str">
        <f t="shared" si="1"/>
        <v>#REF!</v>
      </c>
    </row>
    <row r="558">
      <c r="A558" s="26">
        <v>110014.0</v>
      </c>
      <c r="B558" s="3" t="str">
        <f t="shared" si="1"/>
        <v>#REF!</v>
      </c>
    </row>
    <row r="559">
      <c r="A559" s="27">
        <v>42258.0</v>
      </c>
      <c r="B559" s="3" t="str">
        <f t="shared" si="1"/>
        <v>#REF!</v>
      </c>
    </row>
    <row r="560">
      <c r="A560" s="28">
        <v>48.64</v>
      </c>
      <c r="B560" s="3" t="str">
        <f t="shared" si="1"/>
        <v>#REF!</v>
      </c>
    </row>
    <row r="561">
      <c r="A561" s="28">
        <v>48.98</v>
      </c>
      <c r="B561" s="3" t="str">
        <f t="shared" si="1"/>
        <v>#REF!</v>
      </c>
    </row>
    <row r="562">
      <c r="A562" s="28">
        <v>47.16</v>
      </c>
      <c r="B562" s="3" t="str">
        <f t="shared" si="1"/>
        <v>#REF!</v>
      </c>
    </row>
    <row r="563">
      <c r="A563" s="28">
        <v>48.14</v>
      </c>
      <c r="B563" s="3" t="str">
        <f t="shared" si="1"/>
        <v>#REF!</v>
      </c>
    </row>
    <row r="564">
      <c r="A564" s="21">
        <v>-0.75</v>
      </c>
      <c r="B564" s="3" t="str">
        <f t="shared" si="1"/>
        <v>#REF!</v>
      </c>
    </row>
    <row r="565">
      <c r="A565" s="22">
        <v>-0.0153</v>
      </c>
      <c r="B565" s="3" t="str">
        <f t="shared" si="1"/>
        <v>#REF!</v>
      </c>
    </row>
    <row r="566">
      <c r="A566" s="24">
        <v>143408.0</v>
      </c>
      <c r="B566" s="3" t="str">
        <f t="shared" si="1"/>
        <v>#REF!</v>
      </c>
    </row>
    <row r="567">
      <c r="A567" s="24">
        <v>80687.0</v>
      </c>
      <c r="B567" s="3" t="str">
        <f t="shared" si="1"/>
        <v>#REF!</v>
      </c>
    </row>
    <row r="568">
      <c r="A568" s="23">
        <v>42261.0</v>
      </c>
      <c r="B568" s="3" t="str">
        <f t="shared" si="1"/>
        <v>#REF!</v>
      </c>
    </row>
    <row r="569">
      <c r="A569" s="21">
        <v>48.08</v>
      </c>
      <c r="B569" s="3" t="str">
        <f t="shared" si="1"/>
        <v>#REF!</v>
      </c>
    </row>
    <row r="570">
      <c r="A570" s="21">
        <v>48.35</v>
      </c>
      <c r="B570" s="3" t="str">
        <f t="shared" si="1"/>
        <v>#REF!</v>
      </c>
    </row>
    <row r="571">
      <c r="A571" s="21">
        <v>46.26</v>
      </c>
      <c r="B571" s="3" t="str">
        <f t="shared" si="1"/>
        <v>#REF!</v>
      </c>
    </row>
    <row r="572">
      <c r="A572" s="21">
        <v>46.37</v>
      </c>
      <c r="B572" s="3" t="str">
        <f t="shared" si="1"/>
        <v>#REF!</v>
      </c>
    </row>
    <row r="573">
      <c r="A573" s="21">
        <v>-1.77</v>
      </c>
      <c r="B573" s="3" t="str">
        <f t="shared" si="1"/>
        <v>#REF!</v>
      </c>
    </row>
    <row r="574">
      <c r="A574" s="22">
        <v>-0.0368</v>
      </c>
      <c r="B574" s="3" t="str">
        <f t="shared" si="1"/>
        <v>#REF!</v>
      </c>
    </row>
    <row r="575">
      <c r="A575" s="24">
        <v>104049.0</v>
      </c>
      <c r="B575" s="3" t="str">
        <f t="shared" si="1"/>
        <v>#REF!</v>
      </c>
    </row>
    <row r="576">
      <c r="A576" s="24">
        <v>44464.0</v>
      </c>
      <c r="B576" s="3" t="str">
        <f t="shared" si="1"/>
        <v>#REF!</v>
      </c>
    </row>
    <row r="577">
      <c r="A577" s="7">
        <v>42262.0</v>
      </c>
      <c r="B577" s="3" t="str">
        <f t="shared" si="1"/>
        <v>#REF!</v>
      </c>
    </row>
    <row r="578">
      <c r="A578" s="8">
        <v>46.65</v>
      </c>
      <c r="B578" s="3" t="str">
        <f t="shared" si="1"/>
        <v>#REF!</v>
      </c>
    </row>
    <row r="579">
      <c r="A579" s="8">
        <v>46.9</v>
      </c>
      <c r="B579" s="3" t="str">
        <f t="shared" si="1"/>
        <v>#REF!</v>
      </c>
    </row>
    <row r="580">
      <c r="A580" s="8">
        <v>45.98</v>
      </c>
      <c r="B580" s="3" t="str">
        <f t="shared" si="1"/>
        <v>#REF!</v>
      </c>
    </row>
    <row r="581">
      <c r="A581" s="8">
        <v>46.63</v>
      </c>
      <c r="B581" s="3" t="str">
        <f t="shared" si="1"/>
        <v>#REF!</v>
      </c>
    </row>
    <row r="582">
      <c r="A582" s="9">
        <f>+0.26</f>
        <v>0.26</v>
      </c>
      <c r="B582" s="3" t="str">
        <f t="shared" si="1"/>
        <v>#REF!</v>
      </c>
    </row>
    <row r="583">
      <c r="A583" s="9">
        <f>+0.56%</f>
        <v>0.0056</v>
      </c>
      <c r="B583" s="3" t="str">
        <f t="shared" si="1"/>
        <v>#REF!</v>
      </c>
    </row>
    <row r="584">
      <c r="A584" s="31">
        <v>18462.0</v>
      </c>
      <c r="B584" s="3" t="str">
        <f t="shared" si="1"/>
        <v>#REF!</v>
      </c>
    </row>
    <row r="585">
      <c r="A585" s="32"/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42205</v>
      </c>
      <c r="C3" s="3">
        <v>58.02</v>
      </c>
      <c r="D3" s="3">
        <v>58.26</v>
      </c>
      <c r="E3" s="3">
        <v>57.21</v>
      </c>
      <c r="F3" s="3">
        <v>57.51</v>
      </c>
      <c r="G3" s="3">
        <v>-0.46</v>
      </c>
      <c r="H3" s="6">
        <v>-0.0079</v>
      </c>
      <c r="I3" s="15">
        <v>24947.0</v>
      </c>
      <c r="J3" s="15">
        <v>136724.0</v>
      </c>
    </row>
    <row r="4">
      <c r="A4" s="4" t="s">
        <v>4</v>
      </c>
      <c r="B4" s="5">
        <f t="shared" si="1"/>
        <v>42206</v>
      </c>
      <c r="C4" s="3">
        <v>57.38</v>
      </c>
      <c r="D4" s="3">
        <v>58.32</v>
      </c>
      <c r="E4" s="3">
        <v>57.21</v>
      </c>
      <c r="F4" s="3">
        <v>58.0</v>
      </c>
      <c r="G4" s="3">
        <v>0.49</v>
      </c>
      <c r="H4" s="3">
        <v>0.0085</v>
      </c>
      <c r="I4" s="15">
        <v>35885.0</v>
      </c>
      <c r="J4" s="15">
        <v>141216.0</v>
      </c>
    </row>
    <row r="5">
      <c r="A5" s="4" t="s">
        <v>5</v>
      </c>
      <c r="B5" s="5">
        <f t="shared" si="1"/>
        <v>42207</v>
      </c>
      <c r="C5" s="3">
        <v>57.76</v>
      </c>
      <c r="D5" s="3">
        <v>57.86</v>
      </c>
      <c r="E5" s="3">
        <v>56.81</v>
      </c>
      <c r="F5" s="3">
        <v>57.02</v>
      </c>
      <c r="G5" s="3">
        <v>-0.98</v>
      </c>
      <c r="H5" s="6">
        <v>-0.0169</v>
      </c>
      <c r="I5" s="15">
        <v>40713.0</v>
      </c>
      <c r="J5" s="15">
        <v>140719.0</v>
      </c>
    </row>
    <row r="6">
      <c r="A6" s="4" t="s">
        <v>6</v>
      </c>
      <c r="B6" s="5">
        <f t="shared" si="1"/>
        <v>42208</v>
      </c>
      <c r="C6" s="3">
        <v>56.92</v>
      </c>
      <c r="D6" s="3">
        <v>57.4</v>
      </c>
      <c r="E6" s="3">
        <v>56.07</v>
      </c>
      <c r="F6" s="3">
        <v>56.2</v>
      </c>
      <c r="G6" s="3">
        <v>-0.82</v>
      </c>
      <c r="H6" s="6">
        <v>-0.0144</v>
      </c>
      <c r="I6" s="15">
        <v>34124.0</v>
      </c>
      <c r="J6" s="15">
        <v>142562.0</v>
      </c>
    </row>
    <row r="7">
      <c r="A7" s="4" t="s">
        <v>7</v>
      </c>
      <c r="B7" s="5">
        <f t="shared" si="1"/>
        <v>42209</v>
      </c>
      <c r="C7" s="3">
        <v>56.38</v>
      </c>
      <c r="D7" s="3">
        <v>56.46</v>
      </c>
      <c r="E7" s="3">
        <v>55.28</v>
      </c>
      <c r="F7" s="3">
        <v>55.57</v>
      </c>
      <c r="G7" s="3">
        <v>-0.63</v>
      </c>
      <c r="H7" s="6">
        <v>-0.0112</v>
      </c>
      <c r="I7" s="15">
        <v>27406.0</v>
      </c>
      <c r="J7" s="15">
        <v>142927.0</v>
      </c>
    </row>
    <row r="8">
      <c r="A8" s="4" t="s">
        <v>8</v>
      </c>
      <c r="B8" s="5">
        <f t="shared" si="1"/>
        <v>42212</v>
      </c>
      <c r="C8" s="3">
        <v>55.66</v>
      </c>
      <c r="D8" s="3">
        <v>55.81</v>
      </c>
      <c r="E8" s="3">
        <v>53.87</v>
      </c>
      <c r="F8" s="3">
        <v>54.51</v>
      </c>
      <c r="G8" s="3">
        <v>-1.06</v>
      </c>
      <c r="H8" s="6">
        <v>-0.0191</v>
      </c>
      <c r="I8" s="15">
        <v>45449.0</v>
      </c>
      <c r="J8" s="15">
        <v>145363.0</v>
      </c>
    </row>
    <row r="9">
      <c r="A9" s="4" t="s">
        <v>9</v>
      </c>
      <c r="B9" s="5">
        <f t="shared" si="1"/>
        <v>42213</v>
      </c>
      <c r="C9" s="3">
        <v>54.06</v>
      </c>
      <c r="D9" s="3">
        <v>55.2</v>
      </c>
      <c r="E9" s="3">
        <v>53.39</v>
      </c>
      <c r="F9" s="3">
        <v>54.5</v>
      </c>
      <c r="G9" s="3">
        <v>-0.01</v>
      </c>
      <c r="H9" s="6">
        <v>-2.0E-4</v>
      </c>
      <c r="I9" s="15">
        <v>62673.0</v>
      </c>
      <c r="J9" s="15">
        <v>146073.0</v>
      </c>
    </row>
    <row r="10">
      <c r="A10" s="7">
        <v>42205.0</v>
      </c>
      <c r="B10" s="5">
        <f t="shared" si="1"/>
        <v>42214</v>
      </c>
      <c r="C10" s="3">
        <v>54.18</v>
      </c>
      <c r="D10" s="3">
        <v>55.64</v>
      </c>
      <c r="E10" s="3">
        <v>53.8</v>
      </c>
      <c r="F10" s="3">
        <v>54.75</v>
      </c>
      <c r="G10" s="3">
        <v>0.25</v>
      </c>
      <c r="H10" s="3">
        <v>0.0046</v>
      </c>
      <c r="I10" s="15">
        <v>65686.0</v>
      </c>
      <c r="J10" s="15">
        <v>147996.0</v>
      </c>
    </row>
    <row r="11">
      <c r="A11" s="8">
        <v>58.02</v>
      </c>
      <c r="B11" s="5">
        <f t="shared" si="1"/>
        <v>42215</v>
      </c>
      <c r="C11" s="3">
        <v>54.9</v>
      </c>
      <c r="D11" s="3">
        <v>55.66</v>
      </c>
      <c r="E11" s="3">
        <v>54.45</v>
      </c>
      <c r="F11" s="3">
        <v>54.7</v>
      </c>
      <c r="G11" s="3">
        <v>-0.05</v>
      </c>
      <c r="H11" s="6">
        <v>-9.0E-4</v>
      </c>
      <c r="I11" s="15">
        <v>45055.0</v>
      </c>
      <c r="J11" s="15">
        <v>151615.0</v>
      </c>
    </row>
    <row r="12">
      <c r="A12" s="8">
        <v>58.26</v>
      </c>
      <c r="B12" s="5">
        <f t="shared" si="1"/>
        <v>42216</v>
      </c>
      <c r="C12" s="3">
        <v>54.73</v>
      </c>
      <c r="D12" s="3">
        <v>54.83</v>
      </c>
      <c r="E12" s="3">
        <v>52.92</v>
      </c>
      <c r="F12" s="3">
        <v>53.55</v>
      </c>
      <c r="G12" s="3">
        <v>-1.15</v>
      </c>
      <c r="H12" s="6">
        <v>-0.021</v>
      </c>
      <c r="I12" s="15">
        <v>46973.0</v>
      </c>
      <c r="J12" s="15">
        <v>156362.0</v>
      </c>
    </row>
    <row r="13">
      <c r="A13" s="8">
        <v>57.21</v>
      </c>
      <c r="B13" s="5">
        <f t="shared" si="1"/>
        <v>42219</v>
      </c>
      <c r="C13" s="3">
        <v>53.23</v>
      </c>
      <c r="D13" s="3">
        <v>53.29</v>
      </c>
      <c r="E13" s="3">
        <v>50.83</v>
      </c>
      <c r="F13" s="3">
        <v>50.95</v>
      </c>
      <c r="G13" s="3">
        <v>-2.6</v>
      </c>
      <c r="H13" s="6">
        <v>-0.0486</v>
      </c>
      <c r="I13" s="15">
        <v>57373.0</v>
      </c>
      <c r="J13" s="15">
        <v>161355.0</v>
      </c>
    </row>
    <row r="14">
      <c r="A14" s="8">
        <v>57.51</v>
      </c>
      <c r="B14" s="5">
        <f t="shared" si="1"/>
        <v>42220</v>
      </c>
      <c r="C14" s="3">
        <v>51.23</v>
      </c>
      <c r="D14" s="3">
        <v>51.88</v>
      </c>
      <c r="E14" s="3">
        <v>51.04</v>
      </c>
      <c r="F14" s="3">
        <v>51.43</v>
      </c>
      <c r="G14" s="3">
        <v>0.48</v>
      </c>
      <c r="H14" s="3">
        <v>0.009399999999999999</v>
      </c>
      <c r="I14" s="15">
        <v>57028.0</v>
      </c>
      <c r="J14" s="15">
        <v>169059.0</v>
      </c>
    </row>
    <row r="15">
      <c r="A15" s="11">
        <v>-0.46</v>
      </c>
      <c r="B15" s="5">
        <f t="shared" si="1"/>
        <v>42221</v>
      </c>
      <c r="C15" s="3">
        <v>51.56</v>
      </c>
      <c r="D15" s="3">
        <v>52.21</v>
      </c>
      <c r="E15" s="3">
        <v>50.32</v>
      </c>
      <c r="F15" s="3">
        <v>50.89</v>
      </c>
      <c r="G15" s="3">
        <v>-0.54</v>
      </c>
      <c r="H15" s="6">
        <v>-0.0105</v>
      </c>
      <c r="I15" s="15">
        <v>79243.0</v>
      </c>
      <c r="J15" s="15">
        <v>173446.0</v>
      </c>
    </row>
    <row r="16">
      <c r="A16" s="12">
        <v>-0.0079</v>
      </c>
      <c r="B16" s="5">
        <f t="shared" si="1"/>
        <v>42222</v>
      </c>
      <c r="C16" s="3">
        <v>51.01</v>
      </c>
      <c r="D16" s="3">
        <v>51.07</v>
      </c>
      <c r="E16" s="3">
        <v>50.2</v>
      </c>
      <c r="F16" s="3">
        <v>50.84</v>
      </c>
      <c r="G16" s="3">
        <v>-0.05</v>
      </c>
      <c r="H16" s="6">
        <v>-0.001</v>
      </c>
      <c r="I16" s="15">
        <v>60724.0</v>
      </c>
      <c r="J16" s="15">
        <v>179910.0</v>
      </c>
    </row>
    <row r="17">
      <c r="A17" s="17">
        <v>24947.0</v>
      </c>
      <c r="B17" s="5">
        <f t="shared" si="1"/>
        <v>42223</v>
      </c>
      <c r="C17" s="3">
        <v>50.94</v>
      </c>
      <c r="D17" s="3">
        <v>51.33</v>
      </c>
      <c r="E17" s="3">
        <v>49.86</v>
      </c>
      <c r="F17" s="3">
        <v>50.03</v>
      </c>
      <c r="G17" s="3">
        <v>-0.81</v>
      </c>
      <c r="H17" s="6">
        <v>-0.0159</v>
      </c>
      <c r="I17" s="15">
        <v>67817.0</v>
      </c>
      <c r="J17" s="15">
        <v>186576.0</v>
      </c>
    </row>
    <row r="18">
      <c r="A18" s="17">
        <v>136724.0</v>
      </c>
      <c r="B18" s="5">
        <f t="shared" si="1"/>
        <v>42226</v>
      </c>
      <c r="C18" s="3">
        <v>49.86</v>
      </c>
      <c r="D18" s="3">
        <v>51.86</v>
      </c>
      <c r="E18" s="3">
        <v>49.72</v>
      </c>
      <c r="F18" s="3">
        <v>51.8</v>
      </c>
      <c r="G18" s="3">
        <v>1.77</v>
      </c>
      <c r="H18" s="3">
        <v>0.0354</v>
      </c>
      <c r="I18" s="15">
        <v>68668.0</v>
      </c>
      <c r="J18" s="15">
        <v>199147.0</v>
      </c>
    </row>
    <row r="19">
      <c r="A19" s="7">
        <v>42206.0</v>
      </c>
      <c r="B19" s="5">
        <f t="shared" si="1"/>
        <v>42227</v>
      </c>
      <c r="C19" s="3">
        <v>51.66</v>
      </c>
      <c r="D19" s="3">
        <v>52.43</v>
      </c>
      <c r="E19" s="3">
        <v>49.98</v>
      </c>
      <c r="F19" s="3">
        <v>50.5</v>
      </c>
      <c r="G19" s="3">
        <v>-1.3</v>
      </c>
      <c r="H19" s="6">
        <v>-0.0251</v>
      </c>
      <c r="I19" s="15">
        <v>84829.0</v>
      </c>
      <c r="J19" s="15">
        <v>212203.0</v>
      </c>
    </row>
    <row r="20">
      <c r="A20" s="8">
        <v>57.38</v>
      </c>
      <c r="B20" s="5">
        <f t="shared" si="1"/>
        <v>42228</v>
      </c>
      <c r="C20" s="3">
        <v>50.65</v>
      </c>
      <c r="D20" s="3">
        <v>51.29</v>
      </c>
      <c r="E20" s="3">
        <v>50.07</v>
      </c>
      <c r="F20" s="3">
        <v>50.95</v>
      </c>
      <c r="G20" s="3">
        <v>0.45</v>
      </c>
      <c r="H20" s="3">
        <v>0.0089</v>
      </c>
      <c r="I20" s="15">
        <v>79261.0</v>
      </c>
      <c r="J20" s="15">
        <v>225938.0</v>
      </c>
    </row>
    <row r="21">
      <c r="A21" s="8">
        <v>58.32</v>
      </c>
      <c r="B21" s="5">
        <f t="shared" si="1"/>
        <v>42229</v>
      </c>
      <c r="C21" s="3">
        <v>51.06</v>
      </c>
      <c r="D21" s="3">
        <v>51.57</v>
      </c>
      <c r="E21" s="3">
        <v>50.06</v>
      </c>
      <c r="F21" s="3">
        <v>50.43</v>
      </c>
      <c r="G21" s="3">
        <v>-0.52</v>
      </c>
      <c r="H21" s="6">
        <v>-0.0102</v>
      </c>
      <c r="I21" s="15">
        <v>99609.0</v>
      </c>
      <c r="J21" s="15">
        <v>235277.0</v>
      </c>
    </row>
    <row r="22">
      <c r="A22" s="8">
        <v>57.21</v>
      </c>
      <c r="B22" s="5">
        <f t="shared" si="1"/>
        <v>42230</v>
      </c>
      <c r="C22" s="3">
        <v>50.35</v>
      </c>
      <c r="D22" s="3">
        <v>50.64</v>
      </c>
      <c r="E22" s="3">
        <v>49.5</v>
      </c>
      <c r="F22" s="3">
        <v>50.05</v>
      </c>
      <c r="G22" s="3">
        <v>-0.38</v>
      </c>
      <c r="H22" s="6">
        <v>-0.0075</v>
      </c>
      <c r="I22" s="15">
        <v>92096.0</v>
      </c>
      <c r="J22" s="15">
        <v>236598.0</v>
      </c>
    </row>
    <row r="23">
      <c r="A23" s="8">
        <v>58.0</v>
      </c>
      <c r="B23" s="5">
        <f t="shared" si="1"/>
        <v>42233</v>
      </c>
      <c r="C23" s="3">
        <v>49.58</v>
      </c>
      <c r="D23" s="3">
        <v>50.24</v>
      </c>
      <c r="E23" s="3">
        <v>49.23</v>
      </c>
      <c r="F23" s="3">
        <v>49.58</v>
      </c>
      <c r="G23" s="3">
        <v>-0.47</v>
      </c>
      <c r="H23" s="6">
        <v>-0.0094</v>
      </c>
      <c r="I23" s="15">
        <v>68465.0</v>
      </c>
      <c r="J23" s="15">
        <v>241171.0</v>
      </c>
    </row>
    <row r="24">
      <c r="A24" s="9">
        <f>+0.49</f>
        <v>0.49</v>
      </c>
      <c r="B24" s="5">
        <f t="shared" si="1"/>
        <v>42234</v>
      </c>
      <c r="C24" s="3">
        <v>49.41</v>
      </c>
      <c r="D24" s="3">
        <v>49.8</v>
      </c>
      <c r="E24" s="3">
        <v>49.07</v>
      </c>
      <c r="F24" s="3">
        <v>49.58</v>
      </c>
      <c r="G24" s="3" t="s">
        <v>10</v>
      </c>
      <c r="H24" s="3" t="s">
        <v>10</v>
      </c>
      <c r="I24" s="15">
        <v>82412.0</v>
      </c>
      <c r="J24" s="15">
        <v>246732.0</v>
      </c>
    </row>
    <row r="25">
      <c r="A25" s="9">
        <f>+0.85%</f>
        <v>0.0085</v>
      </c>
      <c r="B25" s="5">
        <f t="shared" si="1"/>
        <v>42235</v>
      </c>
      <c r="C25" s="3">
        <v>49.28</v>
      </c>
      <c r="D25" s="3">
        <v>49.83</v>
      </c>
      <c r="E25" s="3">
        <v>47.55</v>
      </c>
      <c r="F25" s="3">
        <v>47.93</v>
      </c>
      <c r="G25" s="3">
        <v>-1.65</v>
      </c>
      <c r="H25" s="6">
        <v>-0.0333</v>
      </c>
      <c r="I25" s="15">
        <v>87811.0</v>
      </c>
      <c r="J25" s="15">
        <v>246823.0</v>
      </c>
    </row>
    <row r="26">
      <c r="A26" s="16">
        <v>35885.0</v>
      </c>
      <c r="B26" s="5">
        <f t="shared" si="1"/>
        <v>42236</v>
      </c>
      <c r="C26" s="3">
        <v>47.8</v>
      </c>
      <c r="D26" s="3">
        <v>48.13</v>
      </c>
      <c r="E26" s="3">
        <v>46.75</v>
      </c>
      <c r="F26" s="3">
        <v>47.35</v>
      </c>
      <c r="G26" s="3">
        <v>-0.58</v>
      </c>
      <c r="H26" s="6">
        <v>-0.0121</v>
      </c>
      <c r="I26" s="15">
        <v>84642.0</v>
      </c>
      <c r="J26" s="15">
        <v>255843.0</v>
      </c>
    </row>
    <row r="27">
      <c r="A27" s="16">
        <v>141216.0</v>
      </c>
      <c r="B27" s="5">
        <f t="shared" si="1"/>
        <v>42237</v>
      </c>
      <c r="C27" s="3">
        <v>47.0</v>
      </c>
      <c r="D27" s="3">
        <v>47.24</v>
      </c>
      <c r="E27" s="3">
        <v>45.85</v>
      </c>
      <c r="F27" s="3">
        <v>46.2</v>
      </c>
      <c r="G27" s="3">
        <v>-1.15</v>
      </c>
      <c r="H27" s="6">
        <v>-0.0243</v>
      </c>
      <c r="I27" s="15">
        <v>94546.0</v>
      </c>
      <c r="J27" s="15">
        <v>255183.0</v>
      </c>
    </row>
    <row r="28">
      <c r="A28" s="7">
        <v>42207.0</v>
      </c>
      <c r="B28" s="5">
        <f t="shared" si="1"/>
        <v>42240</v>
      </c>
      <c r="C28" s="3">
        <v>46.11</v>
      </c>
      <c r="D28" s="3">
        <v>46.11</v>
      </c>
      <c r="E28" s="3">
        <v>43.03</v>
      </c>
      <c r="F28" s="3">
        <v>43.49</v>
      </c>
      <c r="G28" s="3">
        <v>-2.71</v>
      </c>
      <c r="H28" s="6">
        <v>-0.0587</v>
      </c>
      <c r="I28" s="15">
        <v>111843.0</v>
      </c>
      <c r="J28" s="15">
        <v>255754.0</v>
      </c>
    </row>
    <row r="29">
      <c r="A29" s="8">
        <v>57.76</v>
      </c>
      <c r="B29" s="5">
        <f t="shared" si="1"/>
        <v>42241</v>
      </c>
      <c r="C29" s="3">
        <v>43.6</v>
      </c>
      <c r="D29" s="3">
        <v>45.31</v>
      </c>
      <c r="E29" s="3">
        <v>43.47</v>
      </c>
      <c r="F29" s="3">
        <v>44.06</v>
      </c>
      <c r="G29" s="3">
        <v>0.57</v>
      </c>
      <c r="H29" s="3">
        <v>0.0131</v>
      </c>
      <c r="I29" s="15">
        <v>137196.0</v>
      </c>
      <c r="J29" s="15">
        <v>256324.0</v>
      </c>
    </row>
    <row r="30">
      <c r="A30" s="8">
        <v>57.86</v>
      </c>
      <c r="B30" s="5">
        <f t="shared" si="1"/>
        <v>42242</v>
      </c>
      <c r="C30" s="3">
        <v>44.25</v>
      </c>
      <c r="D30" s="3">
        <v>44.58</v>
      </c>
      <c r="E30" s="3">
        <v>43.63</v>
      </c>
      <c r="F30" s="3">
        <v>43.93</v>
      </c>
      <c r="G30" s="3">
        <v>-0.13</v>
      </c>
      <c r="H30" s="6">
        <v>-0.003</v>
      </c>
      <c r="I30" s="15">
        <v>126114.0</v>
      </c>
      <c r="J30" s="15">
        <v>255106.0</v>
      </c>
    </row>
    <row r="31">
      <c r="A31" s="8">
        <v>56.81</v>
      </c>
      <c r="B31" s="5">
        <f t="shared" si="1"/>
        <v>42243</v>
      </c>
      <c r="C31" s="3">
        <v>44.65</v>
      </c>
      <c r="D31" s="3">
        <v>48.55</v>
      </c>
      <c r="E31" s="3">
        <v>44.51</v>
      </c>
      <c r="F31" s="3">
        <v>48.36</v>
      </c>
      <c r="G31" s="3">
        <v>4.43</v>
      </c>
      <c r="H31" s="3">
        <v>0.1008</v>
      </c>
      <c r="I31" s="15">
        <v>136397.0</v>
      </c>
      <c r="J31" s="15">
        <v>253999.0</v>
      </c>
    </row>
    <row r="32">
      <c r="A32" s="8">
        <v>57.02</v>
      </c>
      <c r="B32" s="5">
        <f t="shared" si="1"/>
        <v>42244</v>
      </c>
      <c r="C32" s="3">
        <v>48.22</v>
      </c>
      <c r="D32" s="3">
        <v>51.78</v>
      </c>
      <c r="E32" s="3">
        <v>47.44</v>
      </c>
      <c r="F32" s="3">
        <v>50.86</v>
      </c>
      <c r="G32" s="3">
        <v>2.5</v>
      </c>
      <c r="H32" s="3">
        <v>0.051699999999999996</v>
      </c>
      <c r="I32" s="15">
        <v>154812.0</v>
      </c>
      <c r="J32" s="15">
        <v>253695.0</v>
      </c>
    </row>
    <row r="33">
      <c r="A33" s="11">
        <v>-0.98</v>
      </c>
      <c r="B33" s="5">
        <f t="shared" si="1"/>
        <v>42247</v>
      </c>
      <c r="C33" s="3">
        <v>50.74</v>
      </c>
      <c r="D33" s="3">
        <v>55.14</v>
      </c>
      <c r="E33" s="3">
        <v>49.05</v>
      </c>
      <c r="F33" s="3">
        <v>54.99</v>
      </c>
      <c r="G33" s="3">
        <v>4.13</v>
      </c>
      <c r="H33" s="3">
        <v>0.0812</v>
      </c>
      <c r="I33" s="15">
        <v>111470.0</v>
      </c>
      <c r="J33" s="15">
        <v>257641.0</v>
      </c>
    </row>
    <row r="34">
      <c r="A34" s="12">
        <v>-0.0169</v>
      </c>
      <c r="B34" s="5">
        <f t="shared" si="1"/>
        <v>42248</v>
      </c>
      <c r="C34" s="3">
        <v>53.69</v>
      </c>
      <c r="D34" s="3">
        <v>54.24</v>
      </c>
      <c r="E34" s="3">
        <v>49.28</v>
      </c>
      <c r="F34" s="3">
        <v>50.36</v>
      </c>
      <c r="G34" s="3">
        <v>-4.63</v>
      </c>
      <c r="H34" s="6">
        <v>-0.0842</v>
      </c>
      <c r="I34" s="15">
        <v>161343.0</v>
      </c>
      <c r="J34" s="15">
        <v>265318.0</v>
      </c>
    </row>
    <row r="35">
      <c r="A35" s="17">
        <v>40713.0</v>
      </c>
      <c r="B35" s="5">
        <f t="shared" si="1"/>
        <v>42249</v>
      </c>
      <c r="C35" s="3">
        <v>49.29</v>
      </c>
      <c r="D35" s="3">
        <v>51.79</v>
      </c>
      <c r="E35" s="3">
        <v>48.54</v>
      </c>
      <c r="F35" s="3">
        <v>51.29</v>
      </c>
      <c r="G35" s="3">
        <v>0.93</v>
      </c>
      <c r="H35" s="3">
        <v>0.018500000000000003</v>
      </c>
      <c r="I35" s="15">
        <v>154918.0</v>
      </c>
      <c r="J35" s="15">
        <v>262063.0</v>
      </c>
    </row>
    <row r="36">
      <c r="A36" s="17">
        <v>140719.0</v>
      </c>
      <c r="B36" s="5">
        <f t="shared" si="1"/>
        <v>42250</v>
      </c>
      <c r="C36" s="3">
        <v>51.3</v>
      </c>
      <c r="D36" s="3">
        <v>53.26</v>
      </c>
      <c r="E36" s="3">
        <v>50.66</v>
      </c>
      <c r="F36" s="3">
        <v>51.53</v>
      </c>
      <c r="G36" s="3">
        <v>0.24</v>
      </c>
      <c r="H36" s="3">
        <v>0.004699999999999999</v>
      </c>
      <c r="I36" s="15">
        <v>157986.0</v>
      </c>
      <c r="J36" s="15">
        <v>277922.0</v>
      </c>
    </row>
    <row r="37">
      <c r="A37" s="7">
        <v>42208.0</v>
      </c>
      <c r="B37" s="5">
        <f t="shared" si="1"/>
        <v>42251</v>
      </c>
      <c r="C37" s="3">
        <v>51.62</v>
      </c>
      <c r="D37" s="3">
        <v>51.85</v>
      </c>
      <c r="E37" s="3">
        <v>50.13</v>
      </c>
      <c r="F37" s="3">
        <v>50.5</v>
      </c>
      <c r="G37" s="3">
        <v>-1.03</v>
      </c>
      <c r="H37" s="6">
        <v>-0.02</v>
      </c>
      <c r="I37" s="15">
        <v>145070.0</v>
      </c>
      <c r="J37" s="15">
        <v>289514.0</v>
      </c>
    </row>
    <row r="38">
      <c r="A38" s="8">
        <v>56.92</v>
      </c>
      <c r="B38" s="5">
        <f t="shared" si="1"/>
        <v>42254</v>
      </c>
      <c r="C38" s="3">
        <v>50.21</v>
      </c>
      <c r="D38" s="3">
        <v>50.33</v>
      </c>
      <c r="E38" s="3">
        <v>48.37</v>
      </c>
      <c r="F38" s="3">
        <v>48.5</v>
      </c>
      <c r="G38" s="3">
        <v>-2.0</v>
      </c>
      <c r="H38" s="6">
        <v>-0.0396</v>
      </c>
      <c r="I38" s="15">
        <v>74076.0</v>
      </c>
      <c r="J38" s="15">
        <v>295750.0</v>
      </c>
    </row>
    <row r="39">
      <c r="A39" s="8">
        <v>57.4</v>
      </c>
      <c r="B39" s="5">
        <f t="shared" si="1"/>
        <v>42255</v>
      </c>
      <c r="C39" s="3">
        <v>48.66</v>
      </c>
      <c r="D39" s="3">
        <v>50.73</v>
      </c>
      <c r="E39" s="3">
        <v>48.52</v>
      </c>
      <c r="F39" s="3">
        <v>50.41</v>
      </c>
      <c r="G39" s="3">
        <v>1.91</v>
      </c>
      <c r="H39" s="3">
        <v>0.0394</v>
      </c>
      <c r="I39" s="15">
        <v>225772.0</v>
      </c>
      <c r="J39" s="15">
        <v>306156.0</v>
      </c>
    </row>
    <row r="40">
      <c r="A40" s="8">
        <v>56.07</v>
      </c>
      <c r="B40" s="5">
        <f t="shared" si="1"/>
        <v>42256</v>
      </c>
      <c r="C40" s="3">
        <v>50.17</v>
      </c>
      <c r="D40" s="3">
        <v>50.87</v>
      </c>
      <c r="E40" s="3">
        <v>48.28</v>
      </c>
      <c r="F40" s="3">
        <v>48.52</v>
      </c>
      <c r="G40" s="3">
        <v>-1.89</v>
      </c>
      <c r="H40" s="6">
        <v>-0.0375</v>
      </c>
      <c r="I40" s="15">
        <v>170398.0</v>
      </c>
      <c r="J40" s="15">
        <v>290365.0</v>
      </c>
    </row>
    <row r="41">
      <c r="A41" s="8">
        <v>56.2</v>
      </c>
      <c r="B41" s="5">
        <f t="shared" si="1"/>
        <v>42257</v>
      </c>
      <c r="C41" s="3">
        <v>48.41</v>
      </c>
      <c r="D41" s="3">
        <v>49.9</v>
      </c>
      <c r="E41" s="3">
        <v>47.74</v>
      </c>
      <c r="F41" s="3">
        <v>49.85</v>
      </c>
      <c r="G41" s="3">
        <v>1.33</v>
      </c>
      <c r="H41" s="3">
        <v>0.0274</v>
      </c>
      <c r="I41" s="15">
        <v>191993.0</v>
      </c>
      <c r="J41" s="15">
        <v>292086.0</v>
      </c>
    </row>
    <row r="42">
      <c r="A42" s="11">
        <v>-0.82</v>
      </c>
      <c r="B42" s="5">
        <f t="shared" si="1"/>
        <v>42258</v>
      </c>
      <c r="C42" s="3">
        <v>49.6</v>
      </c>
      <c r="D42" s="3">
        <v>49.94</v>
      </c>
      <c r="E42" s="3">
        <v>48.11</v>
      </c>
      <c r="F42" s="3">
        <v>49.04</v>
      </c>
      <c r="G42" s="3">
        <v>-0.81</v>
      </c>
      <c r="H42" s="6">
        <v>-0.0162</v>
      </c>
      <c r="I42" s="15">
        <v>248660.0</v>
      </c>
      <c r="J42" s="15">
        <v>292784.0</v>
      </c>
    </row>
    <row r="43">
      <c r="A43" s="12">
        <v>-0.0144</v>
      </c>
      <c r="B43" s="5">
        <f t="shared" si="1"/>
        <v>42261</v>
      </c>
      <c r="C43" s="3">
        <v>49.0</v>
      </c>
      <c r="D43" s="3">
        <v>49.25</v>
      </c>
      <c r="E43" s="3">
        <v>47.25</v>
      </c>
      <c r="F43" s="3">
        <v>47.35</v>
      </c>
      <c r="G43" s="3">
        <v>-1.69</v>
      </c>
      <c r="H43" s="6">
        <v>-0.0345</v>
      </c>
      <c r="I43" s="15">
        <v>250948.0</v>
      </c>
      <c r="J43" s="15">
        <v>279040.0</v>
      </c>
    </row>
    <row r="44">
      <c r="A44" s="17">
        <v>34124.0</v>
      </c>
      <c r="B44" s="5">
        <f t="shared" si="1"/>
        <v>42262</v>
      </c>
      <c r="C44" s="3">
        <v>47.6</v>
      </c>
      <c r="D44" s="3">
        <v>48.25</v>
      </c>
      <c r="E44" s="3">
        <v>47.01</v>
      </c>
      <c r="F44" s="3">
        <v>47.75</v>
      </c>
      <c r="G44" s="3">
        <v>0.4</v>
      </c>
      <c r="H44" s="3">
        <v>0.0084</v>
      </c>
      <c r="I44" s="15">
        <v>268720.0</v>
      </c>
      <c r="J44" s="15">
        <v>283905.0</v>
      </c>
    </row>
    <row r="45">
      <c r="A45" s="17">
        <v>142562.0</v>
      </c>
      <c r="B45" s="5">
        <f t="shared" si="1"/>
        <v>42263</v>
      </c>
      <c r="C45" s="3">
        <v>48.06</v>
      </c>
      <c r="D45" s="3">
        <v>50.34</v>
      </c>
      <c r="E45" s="3">
        <v>47.71</v>
      </c>
      <c r="F45" s="3">
        <v>49.75</v>
      </c>
      <c r="G45" s="3">
        <v>2.0</v>
      </c>
      <c r="H45" s="3">
        <v>0.04190000000000001</v>
      </c>
      <c r="I45" s="15">
        <v>288333.0</v>
      </c>
      <c r="J45" s="15">
        <v>281642.0</v>
      </c>
    </row>
    <row r="46">
      <c r="A46" s="7">
        <v>42209.0</v>
      </c>
      <c r="B46" s="5">
        <f t="shared" si="1"/>
        <v>42264</v>
      </c>
      <c r="C46" s="3">
        <v>49.98</v>
      </c>
      <c r="D46" s="3">
        <v>50.14</v>
      </c>
      <c r="E46" s="3">
        <v>48.32</v>
      </c>
      <c r="F46" s="3">
        <v>49.08</v>
      </c>
      <c r="G46" s="3">
        <v>-0.67</v>
      </c>
      <c r="H46" s="6">
        <v>-0.0135</v>
      </c>
      <c r="I46" s="15">
        <v>228857.0</v>
      </c>
      <c r="J46" s="15">
        <v>282299.0</v>
      </c>
    </row>
    <row r="47">
      <c r="A47" s="8">
        <v>56.38</v>
      </c>
      <c r="B47" s="5">
        <f t="shared" si="1"/>
        <v>42265</v>
      </c>
      <c r="C47" s="3">
        <v>49.26</v>
      </c>
      <c r="D47" s="3">
        <v>49.75</v>
      </c>
      <c r="E47" s="3">
        <v>47.16</v>
      </c>
      <c r="F47" s="3">
        <v>47.47</v>
      </c>
      <c r="G47" s="3">
        <v>-1.61</v>
      </c>
      <c r="H47" s="6">
        <v>-0.0328</v>
      </c>
      <c r="I47" s="15">
        <v>225724.0</v>
      </c>
      <c r="J47" s="15">
        <v>279579.0</v>
      </c>
    </row>
    <row r="48">
      <c r="A48" s="8">
        <v>56.46</v>
      </c>
      <c r="B48" s="5">
        <f t="shared" si="1"/>
        <v>42268</v>
      </c>
      <c r="C48" s="3">
        <v>47.64</v>
      </c>
      <c r="D48" s="3">
        <v>48.99</v>
      </c>
      <c r="E48" s="3">
        <v>47.48</v>
      </c>
      <c r="F48" s="3">
        <v>48.92</v>
      </c>
      <c r="G48" s="3">
        <v>1.45</v>
      </c>
      <c r="H48" s="3">
        <v>0.0305</v>
      </c>
      <c r="I48" s="15">
        <v>179898.0</v>
      </c>
      <c r="J48" s="15">
        <v>277561.0</v>
      </c>
    </row>
    <row r="49">
      <c r="A49" s="8">
        <v>55.28</v>
      </c>
      <c r="B49" s="5">
        <f t="shared" si="1"/>
        <v>42269</v>
      </c>
      <c r="C49" s="3">
        <v>48.5</v>
      </c>
      <c r="D49" s="3">
        <v>49.21</v>
      </c>
      <c r="E49" s="3">
        <v>47.7</v>
      </c>
      <c r="F49" s="3">
        <v>49.08</v>
      </c>
      <c r="G49" s="3">
        <v>0.16</v>
      </c>
      <c r="H49" s="3">
        <v>0.0033</v>
      </c>
      <c r="I49" s="15">
        <v>185413.0</v>
      </c>
      <c r="J49" s="15">
        <v>275068.0</v>
      </c>
    </row>
    <row r="50">
      <c r="A50" s="8">
        <v>55.57</v>
      </c>
      <c r="B50" s="5">
        <f t="shared" si="1"/>
        <v>42270</v>
      </c>
      <c r="C50" s="3">
        <v>49.08</v>
      </c>
      <c r="D50" s="3">
        <v>50.25</v>
      </c>
      <c r="E50" s="3">
        <v>47.68</v>
      </c>
      <c r="F50" s="3">
        <v>47.75</v>
      </c>
      <c r="G50" s="3">
        <v>-1.33</v>
      </c>
      <c r="H50" s="6">
        <v>-0.0271</v>
      </c>
      <c r="I50" s="15">
        <v>232269.0</v>
      </c>
      <c r="J50" s="15">
        <v>274914.0</v>
      </c>
    </row>
    <row r="51">
      <c r="A51" s="11">
        <v>-0.63</v>
      </c>
      <c r="B51" s="5">
        <f t="shared" si="1"/>
        <v>42271</v>
      </c>
      <c r="C51" s="3">
        <v>47.88</v>
      </c>
      <c r="D51" s="3">
        <v>48.47</v>
      </c>
      <c r="E51" s="3">
        <v>47.4</v>
      </c>
      <c r="F51" s="3">
        <v>48.17</v>
      </c>
      <c r="G51" s="3">
        <v>0.42</v>
      </c>
      <c r="H51" s="3">
        <v>0.0088</v>
      </c>
      <c r="I51" s="15">
        <v>198036.0</v>
      </c>
      <c r="J51" s="15">
        <v>258565.0</v>
      </c>
    </row>
    <row r="52">
      <c r="A52" s="12">
        <v>-0.0112</v>
      </c>
      <c r="B52" s="5">
        <f t="shared" si="1"/>
        <v>42272</v>
      </c>
      <c r="C52" s="3">
        <v>48.17</v>
      </c>
      <c r="D52" s="3">
        <v>49.1</v>
      </c>
      <c r="E52" s="3">
        <v>47.86</v>
      </c>
      <c r="F52" s="3">
        <v>48.6</v>
      </c>
      <c r="G52" s="3">
        <v>0.43</v>
      </c>
      <c r="H52" s="3">
        <v>0.0089</v>
      </c>
      <c r="I52" s="15">
        <v>189403.0</v>
      </c>
      <c r="J52" s="15">
        <v>249459.0</v>
      </c>
    </row>
    <row r="53">
      <c r="A53" s="17">
        <v>27406.0</v>
      </c>
      <c r="B53" s="5">
        <f t="shared" si="1"/>
        <v>42275</v>
      </c>
      <c r="C53" s="3">
        <v>48.34</v>
      </c>
      <c r="D53" s="3">
        <v>48.44</v>
      </c>
      <c r="E53" s="3">
        <v>47.25</v>
      </c>
      <c r="F53" s="3">
        <v>47.34</v>
      </c>
      <c r="G53" s="3">
        <v>-1.26</v>
      </c>
      <c r="H53" s="6">
        <v>-0.0259</v>
      </c>
      <c r="I53" s="15">
        <v>188283.0</v>
      </c>
      <c r="J53" s="15">
        <v>237639.0</v>
      </c>
    </row>
    <row r="54">
      <c r="A54" s="17">
        <v>142927.0</v>
      </c>
      <c r="B54" s="5">
        <f t="shared" si="1"/>
        <v>42276</v>
      </c>
      <c r="C54" s="3">
        <v>47.45</v>
      </c>
      <c r="D54" s="3">
        <v>48.65</v>
      </c>
      <c r="E54" s="3">
        <v>47.25</v>
      </c>
      <c r="F54" s="3">
        <v>48.23</v>
      </c>
      <c r="G54" s="3">
        <v>0.89</v>
      </c>
      <c r="H54" s="3">
        <v>0.018799999999999997</v>
      </c>
      <c r="I54" s="15">
        <v>181413.0</v>
      </c>
      <c r="J54" s="15">
        <v>227359.0</v>
      </c>
    </row>
    <row r="55">
      <c r="A55" s="7">
        <v>42212.0</v>
      </c>
      <c r="B55" s="5">
        <f t="shared" si="1"/>
        <v>42277</v>
      </c>
      <c r="C55" s="3">
        <v>47.96</v>
      </c>
      <c r="D55" s="3">
        <v>49.0</v>
      </c>
      <c r="E55" s="3">
        <v>47.79</v>
      </c>
      <c r="F55" s="3">
        <v>48.37</v>
      </c>
      <c r="G55" s="3">
        <v>0.14</v>
      </c>
      <c r="H55" s="3">
        <v>0.0029</v>
      </c>
      <c r="I55" s="15">
        <v>219886.0</v>
      </c>
      <c r="J55" s="15">
        <v>225069.0</v>
      </c>
    </row>
    <row r="56">
      <c r="A56" s="8">
        <v>55.66</v>
      </c>
      <c r="B56" s="5">
        <f t="shared" si="1"/>
        <v>42278</v>
      </c>
      <c r="C56" s="3">
        <v>48.4</v>
      </c>
      <c r="D56" s="3">
        <v>49.84</v>
      </c>
      <c r="E56" s="3">
        <v>47.62</v>
      </c>
      <c r="F56" s="3">
        <v>47.69</v>
      </c>
      <c r="G56" s="3">
        <v>-0.68</v>
      </c>
      <c r="H56" s="6">
        <v>-0.0141</v>
      </c>
      <c r="I56" s="15">
        <v>239316.0</v>
      </c>
      <c r="J56" s="15">
        <v>219186.0</v>
      </c>
    </row>
    <row r="57">
      <c r="A57" s="8">
        <v>55.81</v>
      </c>
      <c r="B57" s="5">
        <f t="shared" si="1"/>
        <v>42279</v>
      </c>
      <c r="C57" s="3">
        <v>47.99</v>
      </c>
      <c r="D57" s="3">
        <v>48.5</v>
      </c>
      <c r="E57" s="3">
        <v>46.93</v>
      </c>
      <c r="F57" s="3">
        <v>48.13</v>
      </c>
      <c r="G57" s="3">
        <v>0.44</v>
      </c>
      <c r="H57" s="3">
        <v>0.0092</v>
      </c>
      <c r="I57" s="15">
        <v>201586.0</v>
      </c>
      <c r="J57" s="15">
        <v>207813.0</v>
      </c>
    </row>
    <row r="58">
      <c r="A58" s="8">
        <v>53.87</v>
      </c>
      <c r="B58" s="5">
        <f t="shared" si="1"/>
        <v>42282</v>
      </c>
      <c r="C58" s="3">
        <v>48.08</v>
      </c>
      <c r="D58" s="3">
        <v>49.87</v>
      </c>
      <c r="E58" s="3">
        <v>47.84</v>
      </c>
      <c r="F58" s="3">
        <v>49.25</v>
      </c>
      <c r="G58" s="3">
        <v>1.12</v>
      </c>
      <c r="H58" s="3">
        <v>0.0233</v>
      </c>
      <c r="I58" s="15">
        <v>215447.0</v>
      </c>
      <c r="J58" s="15">
        <v>188741.0</v>
      </c>
    </row>
    <row r="59">
      <c r="A59" s="8">
        <v>54.51</v>
      </c>
      <c r="B59" s="5">
        <f t="shared" si="1"/>
        <v>42283</v>
      </c>
      <c r="C59" s="3">
        <v>49.35</v>
      </c>
      <c r="D59" s="3">
        <v>52.26</v>
      </c>
      <c r="E59" s="3">
        <v>48.86</v>
      </c>
      <c r="F59" s="3">
        <v>51.92</v>
      </c>
      <c r="G59" s="3">
        <v>2.67</v>
      </c>
      <c r="H59" s="3">
        <v>0.0542</v>
      </c>
      <c r="I59" s="15">
        <v>303579.0</v>
      </c>
      <c r="J59" s="15">
        <v>176666.0</v>
      </c>
    </row>
    <row r="60">
      <c r="A60" s="11">
        <v>-1.06</v>
      </c>
      <c r="B60" s="5">
        <f t="shared" si="1"/>
        <v>42284</v>
      </c>
      <c r="C60" s="3">
        <v>52.15</v>
      </c>
      <c r="D60" s="3">
        <v>53.15</v>
      </c>
      <c r="E60" s="3">
        <v>51.21</v>
      </c>
      <c r="F60" s="3">
        <v>51.33</v>
      </c>
      <c r="G60" s="3">
        <v>-0.59</v>
      </c>
      <c r="H60" s="6">
        <v>-0.0114</v>
      </c>
      <c r="I60" s="15">
        <v>299914.0</v>
      </c>
      <c r="J60" s="15">
        <v>143543.0</v>
      </c>
    </row>
    <row r="61">
      <c r="A61" s="12">
        <v>-0.0191</v>
      </c>
      <c r="B61" s="5">
        <f t="shared" si="1"/>
        <v>42285</v>
      </c>
      <c r="C61" s="3">
        <v>51.76</v>
      </c>
      <c r="D61" s="3">
        <v>53.52</v>
      </c>
      <c r="E61" s="3">
        <v>51.28</v>
      </c>
      <c r="F61" s="3">
        <v>53.05</v>
      </c>
      <c r="G61" s="3">
        <v>1.72</v>
      </c>
      <c r="H61" s="3">
        <v>0.0335</v>
      </c>
      <c r="I61" s="15">
        <v>219938.0</v>
      </c>
      <c r="J61" s="15">
        <v>121689.0</v>
      </c>
    </row>
    <row r="62">
      <c r="A62" s="17">
        <v>45449.0</v>
      </c>
      <c r="B62" s="5">
        <f t="shared" si="1"/>
        <v>42286</v>
      </c>
      <c r="C62" s="3">
        <v>53.35</v>
      </c>
      <c r="D62" s="3">
        <v>54.05</v>
      </c>
      <c r="E62" s="3">
        <v>52.21</v>
      </c>
      <c r="F62" s="3">
        <v>52.65</v>
      </c>
      <c r="G62" s="3">
        <v>-0.4</v>
      </c>
      <c r="H62" s="6">
        <v>-0.0075</v>
      </c>
      <c r="I62" s="15">
        <v>174333.0</v>
      </c>
      <c r="J62" s="15">
        <v>104261.0</v>
      </c>
    </row>
    <row r="63">
      <c r="A63" s="17">
        <v>145363.0</v>
      </c>
      <c r="B63" s="13">
        <f t="shared" si="1"/>
        <v>42289</v>
      </c>
      <c r="C63" s="3">
        <v>52.64</v>
      </c>
      <c r="D63" s="3">
        <v>53.31</v>
      </c>
      <c r="E63" s="3">
        <v>49.77</v>
      </c>
      <c r="F63" s="3">
        <v>49.86</v>
      </c>
      <c r="G63" s="3">
        <v>-2.79</v>
      </c>
      <c r="H63" s="6">
        <v>-0.053</v>
      </c>
      <c r="I63" s="15">
        <v>166832.0</v>
      </c>
      <c r="J63" s="15">
        <v>82390.0</v>
      </c>
    </row>
    <row r="64">
      <c r="A64" s="7">
        <v>42213.0</v>
      </c>
      <c r="B64" s="13">
        <f t="shared" si="1"/>
        <v>42290</v>
      </c>
      <c r="C64" s="3">
        <v>50.27</v>
      </c>
      <c r="D64" s="3">
        <v>50.7</v>
      </c>
      <c r="E64" s="3">
        <v>48.88</v>
      </c>
      <c r="F64" s="3">
        <v>49.24</v>
      </c>
      <c r="G64" s="3">
        <v>-0.62</v>
      </c>
      <c r="H64" s="6">
        <v>-0.0124</v>
      </c>
      <c r="I64" s="15">
        <v>108370.0</v>
      </c>
      <c r="J64" s="15">
        <v>62296.0</v>
      </c>
    </row>
    <row r="65">
      <c r="A65" s="8">
        <v>54.06</v>
      </c>
      <c r="B65" s="13">
        <f t="shared" si="1"/>
        <v>42291</v>
      </c>
      <c r="C65" s="3">
        <v>49.22</v>
      </c>
      <c r="D65" s="3">
        <v>49.52</v>
      </c>
      <c r="E65" s="3">
        <v>48.71</v>
      </c>
      <c r="F65" s="3">
        <v>49.15</v>
      </c>
      <c r="G65" s="3">
        <v>-0.09</v>
      </c>
      <c r="H65" s="6">
        <v>-0.0018</v>
      </c>
      <c r="I65" s="15">
        <v>63280.0</v>
      </c>
      <c r="J65" s="15">
        <v>37991.0</v>
      </c>
    </row>
    <row r="66">
      <c r="A66" s="8">
        <v>55.2</v>
      </c>
      <c r="B66" s="13">
        <f t="shared" si="1"/>
        <v>42292</v>
      </c>
      <c r="C66" s="3">
        <v>49.01</v>
      </c>
      <c r="D66" s="3">
        <v>49.38</v>
      </c>
      <c r="E66" s="3">
        <v>48.21</v>
      </c>
      <c r="F66" s="3">
        <v>48.71</v>
      </c>
      <c r="G66" s="3">
        <v>-0.44</v>
      </c>
      <c r="H66" s="6">
        <v>-0.009</v>
      </c>
      <c r="I66" s="15">
        <v>16785.0</v>
      </c>
      <c r="J66" s="3">
        <v>0.0</v>
      </c>
    </row>
    <row r="67">
      <c r="A67" s="8">
        <v>53.39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54.5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-0.01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-2.0E-4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62673.0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146073.0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42214.0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54.18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55.64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53.8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54.75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+0.25</f>
        <v>0.25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+0.46%</f>
        <v>0.0046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65686.0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147996.0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42215.0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54.9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55.66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54.45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54.7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-0.05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-9.0E-4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45055.0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151615.0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42216.0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54.73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54.83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52.92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53.55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-1.15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-0.021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46973.0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156362.0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42219.0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53.23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53.29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50.83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50.95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-2.6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-0.0486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57373.0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161355.0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42220.0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51.23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51.88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51.04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51.43</v>
      </c>
      <c r="B113" s="3" t="str">
        <f t="shared" si="1"/>
        <v/>
      </c>
    </row>
    <row r="114">
      <c r="A114" s="9">
        <f>+0.48</f>
        <v>0.48</v>
      </c>
      <c r="B114" s="3" t="str">
        <f t="shared" si="1"/>
        <v>#REF!</v>
      </c>
    </row>
    <row r="115">
      <c r="A115" s="9">
        <f>+0.94%</f>
        <v>0.0094</v>
      </c>
      <c r="B115" s="3" t="str">
        <f t="shared" si="1"/>
        <v>#REF!</v>
      </c>
    </row>
    <row r="116">
      <c r="A116" s="16">
        <v>57028.0</v>
      </c>
      <c r="B116" s="3" t="str">
        <f t="shared" si="1"/>
        <v>#REF!</v>
      </c>
    </row>
    <row r="117">
      <c r="A117" s="16">
        <v>169059.0</v>
      </c>
      <c r="B117" s="3" t="str">
        <f t="shared" si="1"/>
        <v>#REF!</v>
      </c>
    </row>
    <row r="118">
      <c r="A118" s="7">
        <v>42221.0</v>
      </c>
      <c r="B118" s="3" t="str">
        <f t="shared" si="1"/>
        <v>#REF!</v>
      </c>
    </row>
    <row r="119">
      <c r="A119" s="8">
        <v>51.56</v>
      </c>
      <c r="B119" s="3" t="str">
        <f t="shared" si="1"/>
        <v>#REF!</v>
      </c>
    </row>
    <row r="120">
      <c r="A120" s="8">
        <v>52.21</v>
      </c>
      <c r="B120" s="3" t="str">
        <f t="shared" si="1"/>
        <v>#REF!</v>
      </c>
    </row>
    <row r="121">
      <c r="A121" s="8">
        <v>50.32</v>
      </c>
      <c r="B121" s="3" t="str">
        <f t="shared" si="1"/>
        <v>#REF!</v>
      </c>
    </row>
    <row r="122">
      <c r="A122" s="8">
        <v>50.89</v>
      </c>
      <c r="B122" s="3" t="str">
        <f t="shared" si="1"/>
        <v>#REF!</v>
      </c>
    </row>
    <row r="123">
      <c r="A123" s="11">
        <v>-0.54</v>
      </c>
      <c r="B123" s="3" t="str">
        <f t="shared" si="1"/>
        <v>#REF!</v>
      </c>
    </row>
    <row r="124">
      <c r="A124" s="12">
        <v>-0.0105</v>
      </c>
      <c r="B124" s="3" t="str">
        <f t="shared" si="1"/>
        <v>#REF!</v>
      </c>
    </row>
    <row r="125">
      <c r="A125" s="17">
        <v>79243.0</v>
      </c>
      <c r="B125" s="3" t="str">
        <f t="shared" si="1"/>
        <v>#REF!</v>
      </c>
    </row>
    <row r="126">
      <c r="A126" s="17">
        <v>173446.0</v>
      </c>
      <c r="B126" s="3" t="str">
        <f t="shared" si="1"/>
        <v>#REF!</v>
      </c>
    </row>
    <row r="127">
      <c r="A127" s="7">
        <v>42222.0</v>
      </c>
      <c r="B127" s="3" t="str">
        <f t="shared" si="1"/>
        <v>#REF!</v>
      </c>
    </row>
    <row r="128">
      <c r="A128" s="8">
        <v>51.01</v>
      </c>
      <c r="B128" s="3" t="str">
        <f t="shared" si="1"/>
        <v>#REF!</v>
      </c>
    </row>
    <row r="129">
      <c r="A129" s="8">
        <v>51.07</v>
      </c>
      <c r="B129" s="3" t="str">
        <f t="shared" si="1"/>
        <v>#REF!</v>
      </c>
    </row>
    <row r="130">
      <c r="A130" s="8">
        <v>50.2</v>
      </c>
      <c r="B130" s="3" t="str">
        <f t="shared" si="1"/>
        <v>#REF!</v>
      </c>
    </row>
    <row r="131">
      <c r="A131" s="8">
        <v>50.84</v>
      </c>
      <c r="B131" s="3" t="str">
        <f t="shared" si="1"/>
        <v>#REF!</v>
      </c>
    </row>
    <row r="132">
      <c r="A132" s="11">
        <v>-0.05</v>
      </c>
      <c r="B132" s="3" t="str">
        <f t="shared" si="1"/>
        <v>#REF!</v>
      </c>
    </row>
    <row r="133">
      <c r="A133" s="12">
        <v>-0.001</v>
      </c>
      <c r="B133" s="3" t="str">
        <f t="shared" si="1"/>
        <v>#REF!</v>
      </c>
    </row>
    <row r="134">
      <c r="A134" s="17">
        <v>60724.0</v>
      </c>
      <c r="B134" s="3" t="str">
        <f t="shared" si="1"/>
        <v>#REF!</v>
      </c>
    </row>
    <row r="135">
      <c r="A135" s="17">
        <v>179910.0</v>
      </c>
      <c r="B135" s="3" t="str">
        <f t="shared" si="1"/>
        <v>#REF!</v>
      </c>
    </row>
    <row r="136">
      <c r="A136" s="7">
        <v>42223.0</v>
      </c>
      <c r="B136" s="3" t="str">
        <f t="shared" si="1"/>
        <v>#REF!</v>
      </c>
    </row>
    <row r="137">
      <c r="A137" s="8">
        <v>50.94</v>
      </c>
      <c r="B137" s="3" t="str">
        <f t="shared" si="1"/>
        <v>#REF!</v>
      </c>
    </row>
    <row r="138">
      <c r="A138" s="8">
        <v>51.33</v>
      </c>
      <c r="B138" s="3" t="str">
        <f t="shared" si="1"/>
        <v>#REF!</v>
      </c>
    </row>
    <row r="139">
      <c r="A139" s="8">
        <v>49.86</v>
      </c>
      <c r="B139" s="3" t="str">
        <f t="shared" si="1"/>
        <v>#REF!</v>
      </c>
    </row>
    <row r="140">
      <c r="A140" s="8">
        <v>50.03</v>
      </c>
      <c r="B140" s="3" t="str">
        <f t="shared" si="1"/>
        <v>#REF!</v>
      </c>
    </row>
    <row r="141">
      <c r="A141" s="11">
        <v>-0.81</v>
      </c>
      <c r="B141" s="3" t="str">
        <f t="shared" si="1"/>
        <v>#REF!</v>
      </c>
    </row>
    <row r="142">
      <c r="A142" s="12">
        <v>-0.0159</v>
      </c>
      <c r="B142" s="3" t="str">
        <f t="shared" si="1"/>
        <v>#REF!</v>
      </c>
    </row>
    <row r="143">
      <c r="A143" s="17">
        <v>67817.0</v>
      </c>
      <c r="B143" s="3" t="str">
        <f t="shared" si="1"/>
        <v>#REF!</v>
      </c>
    </row>
    <row r="144">
      <c r="A144" s="17">
        <v>186576.0</v>
      </c>
      <c r="B144" s="3" t="str">
        <f t="shared" si="1"/>
        <v>#REF!</v>
      </c>
    </row>
    <row r="145">
      <c r="A145" s="7">
        <v>42226.0</v>
      </c>
      <c r="B145" s="3" t="str">
        <f t="shared" si="1"/>
        <v>#REF!</v>
      </c>
    </row>
    <row r="146">
      <c r="A146" s="8">
        <v>49.86</v>
      </c>
      <c r="B146" s="3" t="str">
        <f t="shared" si="1"/>
        <v>#REF!</v>
      </c>
    </row>
    <row r="147">
      <c r="A147" s="8">
        <v>51.86</v>
      </c>
      <c r="B147" s="3" t="str">
        <f t="shared" si="1"/>
        <v>#REF!</v>
      </c>
    </row>
    <row r="148">
      <c r="A148" s="8">
        <v>49.72</v>
      </c>
      <c r="B148" s="3" t="str">
        <f t="shared" si="1"/>
        <v>#REF!</v>
      </c>
    </row>
    <row r="149">
      <c r="A149" s="8">
        <v>51.8</v>
      </c>
      <c r="B149" s="3" t="str">
        <f t="shared" si="1"/>
        <v>#REF!</v>
      </c>
    </row>
    <row r="150">
      <c r="A150" s="9">
        <f>+1.77</f>
        <v>1.77</v>
      </c>
      <c r="B150" s="3" t="str">
        <f t="shared" si="1"/>
        <v>#REF!</v>
      </c>
    </row>
    <row r="151">
      <c r="A151" s="9">
        <f>+3.54%</f>
        <v>0.0354</v>
      </c>
      <c r="B151" s="3" t="str">
        <f t="shared" si="1"/>
        <v>#REF!</v>
      </c>
    </row>
    <row r="152">
      <c r="A152" s="16">
        <v>68668.0</v>
      </c>
      <c r="B152" s="3" t="str">
        <f t="shared" si="1"/>
        <v>#REF!</v>
      </c>
    </row>
    <row r="153">
      <c r="A153" s="16">
        <v>199147.0</v>
      </c>
      <c r="B153" s="3" t="str">
        <f t="shared" si="1"/>
        <v>#REF!</v>
      </c>
    </row>
    <row r="154">
      <c r="A154" s="7">
        <v>42227.0</v>
      </c>
      <c r="B154" s="3" t="str">
        <f t="shared" si="1"/>
        <v>#REF!</v>
      </c>
    </row>
    <row r="155">
      <c r="A155" s="8">
        <v>51.66</v>
      </c>
      <c r="B155" s="3" t="str">
        <f t="shared" si="1"/>
        <v>#REF!</v>
      </c>
    </row>
    <row r="156">
      <c r="A156" s="8">
        <v>52.43</v>
      </c>
      <c r="B156" s="3" t="str">
        <f t="shared" si="1"/>
        <v>#REF!</v>
      </c>
    </row>
    <row r="157">
      <c r="A157" s="8">
        <v>49.98</v>
      </c>
      <c r="B157" s="3" t="str">
        <f t="shared" si="1"/>
        <v>#REF!</v>
      </c>
    </row>
    <row r="158">
      <c r="A158" s="8">
        <v>50.5</v>
      </c>
      <c r="B158" s="3" t="str">
        <f t="shared" si="1"/>
        <v>#REF!</v>
      </c>
    </row>
    <row r="159">
      <c r="A159" s="11">
        <v>-1.3</v>
      </c>
      <c r="B159" s="3" t="str">
        <f t="shared" si="1"/>
        <v>#REF!</v>
      </c>
    </row>
    <row r="160">
      <c r="A160" s="12">
        <v>-0.0251</v>
      </c>
      <c r="B160" s="3" t="str">
        <f t="shared" si="1"/>
        <v>#REF!</v>
      </c>
    </row>
    <row r="161">
      <c r="A161" s="17">
        <v>84829.0</v>
      </c>
      <c r="B161" s="3" t="str">
        <f t="shared" si="1"/>
        <v>#REF!</v>
      </c>
    </row>
    <row r="162">
      <c r="A162" s="17">
        <v>212203.0</v>
      </c>
      <c r="B162" s="3" t="str">
        <f t="shared" si="1"/>
        <v>#REF!</v>
      </c>
    </row>
    <row r="163">
      <c r="A163" s="7">
        <v>42228.0</v>
      </c>
      <c r="B163" s="3" t="str">
        <f t="shared" si="1"/>
        <v>#REF!</v>
      </c>
    </row>
    <row r="164">
      <c r="A164" s="8">
        <v>50.65</v>
      </c>
      <c r="B164" s="3" t="str">
        <f t="shared" si="1"/>
        <v>#REF!</v>
      </c>
    </row>
    <row r="165">
      <c r="A165" s="8">
        <v>51.29</v>
      </c>
      <c r="B165" s="3" t="str">
        <f t="shared" si="1"/>
        <v>#REF!</v>
      </c>
    </row>
    <row r="166">
      <c r="A166" s="8">
        <v>50.07</v>
      </c>
      <c r="B166" s="3" t="str">
        <f t="shared" si="1"/>
        <v>#REF!</v>
      </c>
    </row>
    <row r="167">
      <c r="A167" s="8">
        <v>50.95</v>
      </c>
      <c r="B167" s="3" t="str">
        <f t="shared" si="1"/>
        <v>#REF!</v>
      </c>
    </row>
    <row r="168">
      <c r="A168" s="9">
        <f>+0.45</f>
        <v>0.45</v>
      </c>
      <c r="B168" s="3" t="str">
        <f t="shared" si="1"/>
        <v>#REF!</v>
      </c>
    </row>
    <row r="169">
      <c r="A169" s="9">
        <f>+0.89%</f>
        <v>0.0089</v>
      </c>
      <c r="B169" s="3" t="str">
        <f t="shared" si="1"/>
        <v>#REF!</v>
      </c>
    </row>
    <row r="170">
      <c r="A170" s="16">
        <v>79261.0</v>
      </c>
      <c r="B170" s="3" t="str">
        <f t="shared" si="1"/>
        <v>#REF!</v>
      </c>
    </row>
    <row r="171">
      <c r="A171" s="16">
        <v>225938.0</v>
      </c>
      <c r="B171" s="3" t="str">
        <f t="shared" si="1"/>
        <v>#REF!</v>
      </c>
    </row>
    <row r="172">
      <c r="A172" s="7">
        <v>42229.0</v>
      </c>
      <c r="B172" s="3" t="str">
        <f t="shared" si="1"/>
        <v>#REF!</v>
      </c>
    </row>
    <row r="173">
      <c r="A173" s="8">
        <v>51.06</v>
      </c>
      <c r="B173" s="3" t="str">
        <f t="shared" si="1"/>
        <v>#REF!</v>
      </c>
    </row>
    <row r="174">
      <c r="A174" s="8">
        <v>51.57</v>
      </c>
      <c r="B174" s="3" t="str">
        <f t="shared" si="1"/>
        <v>#REF!</v>
      </c>
    </row>
    <row r="175">
      <c r="A175" s="8">
        <v>50.06</v>
      </c>
      <c r="B175" s="3" t="str">
        <f t="shared" si="1"/>
        <v>#REF!</v>
      </c>
    </row>
    <row r="176">
      <c r="A176" s="8">
        <v>50.43</v>
      </c>
      <c r="B176" s="3" t="str">
        <f t="shared" si="1"/>
        <v>#REF!</v>
      </c>
    </row>
    <row r="177">
      <c r="A177" s="11">
        <v>-0.52</v>
      </c>
      <c r="B177" s="3" t="str">
        <f t="shared" si="1"/>
        <v>#REF!</v>
      </c>
    </row>
    <row r="178">
      <c r="A178" s="12">
        <v>-0.0102</v>
      </c>
      <c r="B178" s="3" t="str">
        <f t="shared" si="1"/>
        <v>#REF!</v>
      </c>
    </row>
    <row r="179">
      <c r="A179" s="17">
        <v>99609.0</v>
      </c>
      <c r="B179" s="3" t="str">
        <f t="shared" si="1"/>
        <v>#REF!</v>
      </c>
    </row>
    <row r="180">
      <c r="A180" s="17">
        <v>235277.0</v>
      </c>
      <c r="B180" s="3" t="str">
        <f t="shared" si="1"/>
        <v>#REF!</v>
      </c>
    </row>
    <row r="181">
      <c r="A181" s="7">
        <v>42230.0</v>
      </c>
      <c r="B181" s="3" t="str">
        <f t="shared" si="1"/>
        <v>#REF!</v>
      </c>
    </row>
    <row r="182">
      <c r="A182" s="8">
        <v>50.35</v>
      </c>
      <c r="B182" s="3" t="str">
        <f t="shared" si="1"/>
        <v>#REF!</v>
      </c>
    </row>
    <row r="183">
      <c r="A183" s="8">
        <v>50.64</v>
      </c>
      <c r="B183" s="3" t="str">
        <f t="shared" si="1"/>
        <v>#REF!</v>
      </c>
    </row>
    <row r="184">
      <c r="A184" s="8">
        <v>49.5</v>
      </c>
      <c r="B184" s="3" t="str">
        <f t="shared" si="1"/>
        <v>#REF!</v>
      </c>
    </row>
    <row r="185">
      <c r="A185" s="8">
        <v>50.05</v>
      </c>
      <c r="B185" s="3" t="str">
        <f t="shared" si="1"/>
        <v>#REF!</v>
      </c>
    </row>
    <row r="186">
      <c r="A186" s="11">
        <v>-0.38</v>
      </c>
      <c r="B186" s="3" t="str">
        <f t="shared" si="1"/>
        <v>#REF!</v>
      </c>
    </row>
    <row r="187">
      <c r="A187" s="12">
        <v>-0.0075</v>
      </c>
      <c r="B187" s="3" t="str">
        <f t="shared" si="1"/>
        <v>#REF!</v>
      </c>
    </row>
    <row r="188">
      <c r="A188" s="17">
        <v>92096.0</v>
      </c>
      <c r="B188" s="3" t="str">
        <f t="shared" si="1"/>
        <v>#REF!</v>
      </c>
    </row>
    <row r="189">
      <c r="A189" s="17">
        <v>236598.0</v>
      </c>
      <c r="B189" s="3" t="str">
        <f t="shared" si="1"/>
        <v>#REF!</v>
      </c>
    </row>
    <row r="190">
      <c r="A190" s="7">
        <v>42233.0</v>
      </c>
      <c r="B190" s="3" t="str">
        <f t="shared" si="1"/>
        <v>#REF!</v>
      </c>
    </row>
    <row r="191">
      <c r="A191" s="8">
        <v>49.58</v>
      </c>
      <c r="B191" s="3" t="str">
        <f t="shared" si="1"/>
        <v>#REF!</v>
      </c>
    </row>
    <row r="192">
      <c r="A192" s="8">
        <v>50.24</v>
      </c>
      <c r="B192" s="3" t="str">
        <f t="shared" si="1"/>
        <v>#REF!</v>
      </c>
    </row>
    <row r="193">
      <c r="A193" s="8">
        <v>49.23</v>
      </c>
      <c r="B193" s="3" t="str">
        <f t="shared" si="1"/>
        <v>#REF!</v>
      </c>
    </row>
    <row r="194">
      <c r="A194" s="8">
        <v>49.58</v>
      </c>
      <c r="B194" s="3" t="str">
        <f t="shared" si="1"/>
        <v>#REF!</v>
      </c>
    </row>
    <row r="195">
      <c r="A195" s="11">
        <v>-0.47</v>
      </c>
      <c r="B195" s="3" t="str">
        <f t="shared" si="1"/>
        <v>#REF!</v>
      </c>
    </row>
    <row r="196">
      <c r="A196" s="12">
        <v>-0.0094</v>
      </c>
      <c r="B196" s="3" t="str">
        <f t="shared" si="1"/>
        <v>#REF!</v>
      </c>
    </row>
    <row r="197">
      <c r="A197" s="17">
        <v>68465.0</v>
      </c>
      <c r="B197" s="3" t="str">
        <f t="shared" si="1"/>
        <v>#REF!</v>
      </c>
    </row>
    <row r="198">
      <c r="A198" s="17">
        <v>241171.0</v>
      </c>
      <c r="B198" s="3" t="str">
        <f t="shared" si="1"/>
        <v>#REF!</v>
      </c>
    </row>
    <row r="199">
      <c r="A199" s="7">
        <v>42234.0</v>
      </c>
      <c r="B199" s="3" t="str">
        <f t="shared" si="1"/>
        <v>#REF!</v>
      </c>
    </row>
    <row r="200">
      <c r="A200" s="8">
        <v>49.41</v>
      </c>
      <c r="B200" s="3" t="str">
        <f t="shared" si="1"/>
        <v>#REF!</v>
      </c>
    </row>
    <row r="201">
      <c r="A201" s="8">
        <v>49.8</v>
      </c>
      <c r="B201" s="3" t="str">
        <f t="shared" si="1"/>
        <v>#REF!</v>
      </c>
    </row>
    <row r="202">
      <c r="A202" s="8">
        <v>49.07</v>
      </c>
      <c r="B202" s="3" t="str">
        <f t="shared" si="1"/>
        <v>#REF!</v>
      </c>
    </row>
    <row r="203">
      <c r="A203" s="8">
        <v>49.58</v>
      </c>
      <c r="B203" s="3" t="str">
        <f t="shared" si="1"/>
        <v>#REF!</v>
      </c>
    </row>
    <row r="204">
      <c r="A204" s="37" t="s">
        <v>10</v>
      </c>
      <c r="B204" s="3" t="str">
        <f t="shared" si="1"/>
        <v>#REF!</v>
      </c>
    </row>
    <row r="205">
      <c r="A205" s="37" t="s">
        <v>10</v>
      </c>
      <c r="B205" s="3" t="str">
        <f t="shared" si="1"/>
        <v>#REF!</v>
      </c>
    </row>
    <row r="206">
      <c r="A206" s="38">
        <v>82412.0</v>
      </c>
      <c r="B206" s="3" t="str">
        <f t="shared" si="1"/>
        <v>#REF!</v>
      </c>
    </row>
    <row r="207">
      <c r="A207" s="38">
        <v>246732.0</v>
      </c>
      <c r="B207" s="3" t="str">
        <f t="shared" si="1"/>
        <v>#REF!</v>
      </c>
    </row>
    <row r="208">
      <c r="A208" s="7">
        <v>42235.0</v>
      </c>
      <c r="B208" s="3" t="str">
        <f t="shared" si="1"/>
        <v>#REF!</v>
      </c>
    </row>
    <row r="209">
      <c r="A209" s="8">
        <v>49.28</v>
      </c>
      <c r="B209" s="3" t="str">
        <f t="shared" si="1"/>
        <v>#REF!</v>
      </c>
    </row>
    <row r="210">
      <c r="A210" s="8">
        <v>49.83</v>
      </c>
      <c r="B210" s="3" t="str">
        <f t="shared" si="1"/>
        <v>#REF!</v>
      </c>
    </row>
    <row r="211">
      <c r="A211" s="8">
        <v>47.55</v>
      </c>
      <c r="B211" s="3" t="str">
        <f t="shared" si="1"/>
        <v>#REF!</v>
      </c>
    </row>
    <row r="212">
      <c r="A212" s="8">
        <v>47.93</v>
      </c>
      <c r="B212" s="3" t="str">
        <f t="shared" si="1"/>
        <v>#REF!</v>
      </c>
    </row>
    <row r="213">
      <c r="A213" s="11">
        <v>-1.65</v>
      </c>
      <c r="B213" s="3" t="str">
        <f t="shared" si="1"/>
        <v>#REF!</v>
      </c>
    </row>
    <row r="214">
      <c r="A214" s="12">
        <v>-0.0333</v>
      </c>
      <c r="B214" s="3" t="str">
        <f t="shared" si="1"/>
        <v>#REF!</v>
      </c>
    </row>
    <row r="215">
      <c r="A215" s="17">
        <v>87811.0</v>
      </c>
      <c r="B215" s="3" t="str">
        <f t="shared" si="1"/>
        <v>#REF!</v>
      </c>
    </row>
    <row r="216">
      <c r="A216" s="17">
        <v>246823.0</v>
      </c>
      <c r="B216" s="3" t="str">
        <f t="shared" si="1"/>
        <v>#REF!</v>
      </c>
    </row>
    <row r="217">
      <c r="A217" s="7">
        <v>42236.0</v>
      </c>
      <c r="B217" s="3" t="str">
        <f t="shared" si="1"/>
        <v>#REF!</v>
      </c>
    </row>
    <row r="218">
      <c r="A218" s="8">
        <v>47.8</v>
      </c>
      <c r="B218" s="3" t="str">
        <f t="shared" si="1"/>
        <v>#REF!</v>
      </c>
    </row>
    <row r="219">
      <c r="A219" s="8">
        <v>48.13</v>
      </c>
      <c r="B219" s="3" t="str">
        <f t="shared" si="1"/>
        <v>#REF!</v>
      </c>
    </row>
    <row r="220">
      <c r="A220" s="8">
        <v>46.75</v>
      </c>
      <c r="B220" s="3" t="str">
        <f t="shared" si="1"/>
        <v>#REF!</v>
      </c>
    </row>
    <row r="221">
      <c r="A221" s="8">
        <v>47.35</v>
      </c>
      <c r="B221" s="3" t="str">
        <f t="shared" si="1"/>
        <v>#REF!</v>
      </c>
    </row>
    <row r="222">
      <c r="A222" s="11">
        <v>-0.58</v>
      </c>
      <c r="B222" s="3" t="str">
        <f t="shared" si="1"/>
        <v>#REF!</v>
      </c>
    </row>
    <row r="223">
      <c r="A223" s="12">
        <v>-0.0121</v>
      </c>
      <c r="B223" s="3" t="str">
        <f t="shared" si="1"/>
        <v>#REF!</v>
      </c>
    </row>
    <row r="224">
      <c r="A224" s="17">
        <v>84642.0</v>
      </c>
      <c r="B224" s="3" t="str">
        <f t="shared" si="1"/>
        <v>#REF!</v>
      </c>
    </row>
    <row r="225">
      <c r="A225" s="17">
        <v>255843.0</v>
      </c>
      <c r="B225" s="3" t="str">
        <f t="shared" si="1"/>
        <v>#REF!</v>
      </c>
    </row>
    <row r="226">
      <c r="A226" s="7">
        <v>42237.0</v>
      </c>
      <c r="B226" s="3" t="str">
        <f t="shared" si="1"/>
        <v>#REF!</v>
      </c>
    </row>
    <row r="227">
      <c r="A227" s="8">
        <v>47.0</v>
      </c>
      <c r="B227" s="3" t="str">
        <f t="shared" si="1"/>
        <v>#REF!</v>
      </c>
    </row>
    <row r="228">
      <c r="A228" s="8">
        <v>47.24</v>
      </c>
      <c r="B228" s="3" t="str">
        <f t="shared" si="1"/>
        <v>#REF!</v>
      </c>
    </row>
    <row r="229">
      <c r="A229" s="8">
        <v>45.85</v>
      </c>
      <c r="B229" s="3" t="str">
        <f t="shared" si="1"/>
        <v>#REF!</v>
      </c>
    </row>
    <row r="230">
      <c r="A230" s="8">
        <v>46.2</v>
      </c>
      <c r="B230" s="3" t="str">
        <f t="shared" si="1"/>
        <v>#REF!</v>
      </c>
    </row>
    <row r="231">
      <c r="A231" s="11">
        <v>-1.15</v>
      </c>
      <c r="B231" s="3" t="str">
        <f t="shared" si="1"/>
        <v>#REF!</v>
      </c>
    </row>
    <row r="232">
      <c r="A232" s="12">
        <v>-0.0243</v>
      </c>
      <c r="B232" s="3" t="str">
        <f t="shared" si="1"/>
        <v>#REF!</v>
      </c>
    </row>
    <row r="233">
      <c r="A233" s="17">
        <v>94546.0</v>
      </c>
      <c r="B233" s="3" t="str">
        <f t="shared" si="1"/>
        <v>#REF!</v>
      </c>
    </row>
    <row r="234">
      <c r="A234" s="17">
        <v>255183.0</v>
      </c>
      <c r="B234" s="3" t="str">
        <f t="shared" si="1"/>
        <v>#REF!</v>
      </c>
    </row>
    <row r="235">
      <c r="A235" s="7">
        <v>42240.0</v>
      </c>
      <c r="B235" s="3" t="str">
        <f t="shared" si="1"/>
        <v>#REF!</v>
      </c>
    </row>
    <row r="236">
      <c r="A236" s="8">
        <v>46.11</v>
      </c>
      <c r="B236" s="3" t="str">
        <f t="shared" si="1"/>
        <v>#REF!</v>
      </c>
    </row>
    <row r="237">
      <c r="A237" s="8">
        <v>46.11</v>
      </c>
      <c r="B237" s="3" t="str">
        <f t="shared" si="1"/>
        <v>#REF!</v>
      </c>
    </row>
    <row r="238">
      <c r="A238" s="8">
        <v>43.03</v>
      </c>
      <c r="B238" s="3" t="str">
        <f t="shared" si="1"/>
        <v>#REF!</v>
      </c>
    </row>
    <row r="239">
      <c r="A239" s="8">
        <v>43.49</v>
      </c>
      <c r="B239" s="3" t="str">
        <f t="shared" si="1"/>
        <v>#REF!</v>
      </c>
    </row>
    <row r="240">
      <c r="A240" s="11">
        <v>-2.71</v>
      </c>
      <c r="B240" s="3" t="str">
        <f t="shared" si="1"/>
        <v>#REF!</v>
      </c>
    </row>
    <row r="241">
      <c r="A241" s="12">
        <v>-0.0587</v>
      </c>
      <c r="B241" s="3" t="str">
        <f t="shared" si="1"/>
        <v>#REF!</v>
      </c>
    </row>
    <row r="242">
      <c r="A242" s="17">
        <v>111843.0</v>
      </c>
      <c r="B242" s="3" t="str">
        <f t="shared" si="1"/>
        <v>#REF!</v>
      </c>
    </row>
    <row r="243">
      <c r="A243" s="17">
        <v>255754.0</v>
      </c>
      <c r="B243" s="3" t="str">
        <f t="shared" si="1"/>
        <v>#REF!</v>
      </c>
    </row>
    <row r="244">
      <c r="A244" s="7">
        <v>42241.0</v>
      </c>
      <c r="B244" s="3" t="str">
        <f t="shared" si="1"/>
        <v>#REF!</v>
      </c>
    </row>
    <row r="245">
      <c r="A245" s="8">
        <v>43.6</v>
      </c>
      <c r="B245" s="3" t="str">
        <f t="shared" si="1"/>
        <v>#REF!</v>
      </c>
    </row>
    <row r="246">
      <c r="A246" s="8">
        <v>45.31</v>
      </c>
      <c r="B246" s="3" t="str">
        <f t="shared" si="1"/>
        <v>#REF!</v>
      </c>
    </row>
    <row r="247">
      <c r="A247" s="8">
        <v>43.47</v>
      </c>
      <c r="B247" s="3" t="str">
        <f t="shared" si="1"/>
        <v>#REF!</v>
      </c>
    </row>
    <row r="248">
      <c r="A248" s="8">
        <v>44.06</v>
      </c>
      <c r="B248" s="3" t="str">
        <f t="shared" si="1"/>
        <v>#REF!</v>
      </c>
    </row>
    <row r="249">
      <c r="A249" s="9">
        <f>+0.57</f>
        <v>0.57</v>
      </c>
      <c r="B249" s="3" t="str">
        <f t="shared" si="1"/>
        <v>#REF!</v>
      </c>
    </row>
    <row r="250">
      <c r="A250" s="9">
        <f>+1.31%</f>
        <v>0.0131</v>
      </c>
      <c r="B250" s="3" t="str">
        <f t="shared" si="1"/>
        <v>#REF!</v>
      </c>
    </row>
    <row r="251">
      <c r="A251" s="16">
        <v>137196.0</v>
      </c>
      <c r="B251" s="3" t="str">
        <f t="shared" si="1"/>
        <v>#REF!</v>
      </c>
    </row>
    <row r="252">
      <c r="A252" s="16">
        <v>256324.0</v>
      </c>
      <c r="B252" s="3" t="str">
        <f t="shared" si="1"/>
        <v>#REF!</v>
      </c>
    </row>
    <row r="253">
      <c r="A253" s="7">
        <v>42242.0</v>
      </c>
      <c r="B253" s="3" t="str">
        <f t="shared" si="1"/>
        <v>#REF!</v>
      </c>
    </row>
    <row r="254">
      <c r="A254" s="8">
        <v>44.25</v>
      </c>
      <c r="B254" s="3" t="str">
        <f t="shared" si="1"/>
        <v>#REF!</v>
      </c>
    </row>
    <row r="255">
      <c r="A255" s="8">
        <v>44.58</v>
      </c>
      <c r="B255" s="3" t="str">
        <f t="shared" si="1"/>
        <v>#REF!</v>
      </c>
    </row>
    <row r="256">
      <c r="A256" s="8">
        <v>43.63</v>
      </c>
      <c r="B256" s="3" t="str">
        <f t="shared" si="1"/>
        <v>#REF!</v>
      </c>
    </row>
    <row r="257">
      <c r="A257" s="8">
        <v>43.93</v>
      </c>
      <c r="B257" s="3" t="str">
        <f t="shared" si="1"/>
        <v>#REF!</v>
      </c>
    </row>
    <row r="258">
      <c r="A258" s="11">
        <v>-0.13</v>
      </c>
      <c r="B258" s="3" t="str">
        <f t="shared" si="1"/>
        <v>#REF!</v>
      </c>
    </row>
    <row r="259">
      <c r="A259" s="12">
        <v>-0.003</v>
      </c>
      <c r="B259" s="3" t="str">
        <f t="shared" si="1"/>
        <v>#REF!</v>
      </c>
    </row>
    <row r="260">
      <c r="A260" s="17">
        <v>126114.0</v>
      </c>
      <c r="B260" s="3" t="str">
        <f t="shared" si="1"/>
        <v>#REF!</v>
      </c>
    </row>
    <row r="261">
      <c r="A261" s="17">
        <v>255106.0</v>
      </c>
      <c r="B261" s="3" t="str">
        <f t="shared" si="1"/>
        <v>#REF!</v>
      </c>
    </row>
    <row r="262">
      <c r="A262" s="7">
        <v>42243.0</v>
      </c>
      <c r="B262" s="3" t="str">
        <f t="shared" si="1"/>
        <v>#REF!</v>
      </c>
    </row>
    <row r="263">
      <c r="A263" s="8">
        <v>44.65</v>
      </c>
      <c r="B263" s="3" t="str">
        <f t="shared" si="1"/>
        <v>#REF!</v>
      </c>
    </row>
    <row r="264">
      <c r="A264" s="8">
        <v>48.55</v>
      </c>
      <c r="B264" s="3" t="str">
        <f t="shared" si="1"/>
        <v>#REF!</v>
      </c>
    </row>
    <row r="265">
      <c r="A265" s="8">
        <v>44.51</v>
      </c>
      <c r="B265" s="3" t="str">
        <f t="shared" si="1"/>
        <v>#REF!</v>
      </c>
    </row>
    <row r="266">
      <c r="A266" s="8">
        <v>48.36</v>
      </c>
      <c r="B266" s="3" t="str">
        <f t="shared" si="1"/>
        <v>#REF!</v>
      </c>
    </row>
    <row r="267">
      <c r="A267" s="9">
        <f>+4.43</f>
        <v>4.43</v>
      </c>
      <c r="B267" s="3" t="str">
        <f t="shared" si="1"/>
        <v>#REF!</v>
      </c>
    </row>
    <row r="268">
      <c r="A268" s="9">
        <f>+10.08%</f>
        <v>0.1008</v>
      </c>
      <c r="B268" s="3" t="str">
        <f t="shared" si="1"/>
        <v>#REF!</v>
      </c>
    </row>
    <row r="269">
      <c r="A269" s="16">
        <v>136397.0</v>
      </c>
      <c r="B269" s="3" t="str">
        <f t="shared" si="1"/>
        <v>#REF!</v>
      </c>
    </row>
    <row r="270">
      <c r="A270" s="16">
        <v>253999.0</v>
      </c>
      <c r="B270" s="3" t="str">
        <f t="shared" si="1"/>
        <v>#REF!</v>
      </c>
    </row>
    <row r="271">
      <c r="A271" s="7">
        <v>42244.0</v>
      </c>
      <c r="B271" s="3" t="str">
        <f t="shared" si="1"/>
        <v>#REF!</v>
      </c>
    </row>
    <row r="272">
      <c r="A272" s="8">
        <v>48.22</v>
      </c>
      <c r="B272" s="3" t="str">
        <f t="shared" si="1"/>
        <v>#REF!</v>
      </c>
    </row>
    <row r="273">
      <c r="A273" s="8">
        <v>51.78</v>
      </c>
      <c r="B273" s="3" t="str">
        <f t="shared" si="1"/>
        <v>#REF!</v>
      </c>
    </row>
    <row r="274">
      <c r="A274" s="8">
        <v>47.44</v>
      </c>
      <c r="B274" s="3" t="str">
        <f t="shared" si="1"/>
        <v>#REF!</v>
      </c>
    </row>
    <row r="275">
      <c r="A275" s="8">
        <v>50.86</v>
      </c>
      <c r="B275" s="3" t="str">
        <f t="shared" si="1"/>
        <v>#REF!</v>
      </c>
    </row>
    <row r="276">
      <c r="A276" s="9">
        <f>+2.5</f>
        <v>2.5</v>
      </c>
      <c r="B276" s="3" t="str">
        <f t="shared" si="1"/>
        <v>#REF!</v>
      </c>
    </row>
    <row r="277">
      <c r="A277" s="9">
        <f>+5.17%</f>
        <v>0.0517</v>
      </c>
      <c r="B277" s="3" t="str">
        <f t="shared" si="1"/>
        <v>#REF!</v>
      </c>
    </row>
    <row r="278">
      <c r="A278" s="16">
        <v>154812.0</v>
      </c>
      <c r="B278" s="3" t="str">
        <f t="shared" si="1"/>
        <v>#REF!</v>
      </c>
    </row>
    <row r="279">
      <c r="A279" s="16">
        <v>253695.0</v>
      </c>
      <c r="B279" s="3" t="str">
        <f t="shared" si="1"/>
        <v>#REF!</v>
      </c>
    </row>
    <row r="280">
      <c r="A280" s="7">
        <v>42247.0</v>
      </c>
      <c r="B280" s="3" t="str">
        <f t="shared" si="1"/>
        <v>#REF!</v>
      </c>
    </row>
    <row r="281">
      <c r="A281" s="8">
        <v>50.74</v>
      </c>
      <c r="B281" s="3" t="str">
        <f t="shared" si="1"/>
        <v>#REF!</v>
      </c>
    </row>
    <row r="282">
      <c r="A282" s="8">
        <v>55.14</v>
      </c>
      <c r="B282" s="3" t="str">
        <f t="shared" si="1"/>
        <v>#REF!</v>
      </c>
    </row>
    <row r="283">
      <c r="A283" s="8">
        <v>49.05</v>
      </c>
      <c r="B283" s="3" t="str">
        <f t="shared" si="1"/>
        <v>#REF!</v>
      </c>
    </row>
    <row r="284">
      <c r="A284" s="8">
        <v>54.99</v>
      </c>
      <c r="B284" s="3" t="str">
        <f t="shared" si="1"/>
        <v>#REF!</v>
      </c>
    </row>
    <row r="285">
      <c r="A285" s="9">
        <f>+4.13</f>
        <v>4.13</v>
      </c>
      <c r="B285" s="3" t="str">
        <f t="shared" si="1"/>
        <v>#REF!</v>
      </c>
    </row>
    <row r="286">
      <c r="A286" s="9">
        <f>+8.12%</f>
        <v>0.0812</v>
      </c>
      <c r="B286" s="3" t="str">
        <f t="shared" si="1"/>
        <v>#REF!</v>
      </c>
    </row>
    <row r="287">
      <c r="A287" s="16">
        <v>111470.0</v>
      </c>
      <c r="B287" s="3" t="str">
        <f t="shared" si="1"/>
        <v>#REF!</v>
      </c>
    </row>
    <row r="288">
      <c r="A288" s="16">
        <v>257641.0</v>
      </c>
      <c r="B288" s="3" t="str">
        <f t="shared" si="1"/>
        <v>#REF!</v>
      </c>
    </row>
    <row r="289">
      <c r="A289" s="7">
        <v>42248.0</v>
      </c>
      <c r="B289" s="3" t="str">
        <f t="shared" si="1"/>
        <v>#REF!</v>
      </c>
    </row>
    <row r="290">
      <c r="A290" s="8">
        <v>53.69</v>
      </c>
      <c r="B290" s="3" t="str">
        <f t="shared" si="1"/>
        <v>#REF!</v>
      </c>
    </row>
    <row r="291">
      <c r="A291" s="8">
        <v>54.24</v>
      </c>
      <c r="B291" s="3" t="str">
        <f t="shared" si="1"/>
        <v>#REF!</v>
      </c>
    </row>
    <row r="292">
      <c r="A292" s="8">
        <v>49.28</v>
      </c>
      <c r="B292" s="3" t="str">
        <f t="shared" si="1"/>
        <v>#REF!</v>
      </c>
    </row>
    <row r="293">
      <c r="A293" s="8">
        <v>50.36</v>
      </c>
      <c r="B293" s="3" t="str">
        <f t="shared" si="1"/>
        <v>#REF!</v>
      </c>
    </row>
    <row r="294">
      <c r="A294" s="11">
        <v>-4.63</v>
      </c>
      <c r="B294" s="3" t="str">
        <f t="shared" si="1"/>
        <v>#REF!</v>
      </c>
    </row>
    <row r="295">
      <c r="A295" s="12">
        <v>-0.0842</v>
      </c>
      <c r="B295" s="3" t="str">
        <f t="shared" si="1"/>
        <v>#REF!</v>
      </c>
    </row>
    <row r="296">
      <c r="A296" s="17">
        <v>161343.0</v>
      </c>
      <c r="B296" s="3" t="str">
        <f t="shared" si="1"/>
        <v>#REF!</v>
      </c>
    </row>
    <row r="297">
      <c r="A297" s="17">
        <v>265318.0</v>
      </c>
      <c r="B297" s="3" t="str">
        <f t="shared" si="1"/>
        <v>#REF!</v>
      </c>
    </row>
    <row r="298">
      <c r="A298" s="7">
        <v>42249.0</v>
      </c>
      <c r="B298" s="3" t="str">
        <f t="shared" si="1"/>
        <v>#REF!</v>
      </c>
    </row>
    <row r="299">
      <c r="A299" s="8">
        <v>49.29</v>
      </c>
      <c r="B299" s="3" t="str">
        <f t="shared" si="1"/>
        <v>#REF!</v>
      </c>
    </row>
    <row r="300">
      <c r="A300" s="8">
        <v>51.79</v>
      </c>
      <c r="B300" s="3" t="str">
        <f t="shared" si="1"/>
        <v>#REF!</v>
      </c>
    </row>
    <row r="301">
      <c r="A301" s="8">
        <v>48.54</v>
      </c>
      <c r="B301" s="3" t="str">
        <f t="shared" si="1"/>
        <v>#REF!</v>
      </c>
    </row>
    <row r="302">
      <c r="A302" s="8">
        <v>51.29</v>
      </c>
      <c r="B302" s="3" t="str">
        <f t="shared" si="1"/>
        <v>#REF!</v>
      </c>
    </row>
    <row r="303">
      <c r="A303" s="9">
        <f>+0.93</f>
        <v>0.93</v>
      </c>
      <c r="B303" s="3" t="str">
        <f t="shared" si="1"/>
        <v>#REF!</v>
      </c>
    </row>
    <row r="304">
      <c r="A304" s="9">
        <f>+1.85%</f>
        <v>0.0185</v>
      </c>
      <c r="B304" s="3" t="str">
        <f t="shared" si="1"/>
        <v>#REF!</v>
      </c>
    </row>
    <row r="305">
      <c r="A305" s="16">
        <v>154918.0</v>
      </c>
      <c r="B305" s="3" t="str">
        <f t="shared" si="1"/>
        <v>#REF!</v>
      </c>
    </row>
    <row r="306">
      <c r="A306" s="16">
        <v>262063.0</v>
      </c>
      <c r="B306" s="3" t="str">
        <f t="shared" si="1"/>
        <v>#REF!</v>
      </c>
    </row>
    <row r="307">
      <c r="A307" s="7">
        <v>42250.0</v>
      </c>
      <c r="B307" s="3" t="str">
        <f t="shared" si="1"/>
        <v>#REF!</v>
      </c>
    </row>
    <row r="308">
      <c r="A308" s="8">
        <v>51.3</v>
      </c>
      <c r="B308" s="3" t="str">
        <f t="shared" si="1"/>
        <v>#REF!</v>
      </c>
    </row>
    <row r="309">
      <c r="A309" s="8">
        <v>53.26</v>
      </c>
      <c r="B309" s="3" t="str">
        <f t="shared" si="1"/>
        <v>#REF!</v>
      </c>
    </row>
    <row r="310">
      <c r="A310" s="8">
        <v>50.66</v>
      </c>
      <c r="B310" s="3" t="str">
        <f t="shared" si="1"/>
        <v>#REF!</v>
      </c>
    </row>
    <row r="311">
      <c r="A311" s="8">
        <v>51.53</v>
      </c>
      <c r="B311" s="3" t="str">
        <f t="shared" si="1"/>
        <v>#REF!</v>
      </c>
    </row>
    <row r="312">
      <c r="A312" s="9">
        <f>+0.24</f>
        <v>0.24</v>
      </c>
      <c r="B312" s="3" t="str">
        <f t="shared" si="1"/>
        <v>#REF!</v>
      </c>
    </row>
    <row r="313">
      <c r="A313" s="9">
        <f>+0.47%</f>
        <v>0.0047</v>
      </c>
      <c r="B313" s="3" t="str">
        <f t="shared" si="1"/>
        <v>#REF!</v>
      </c>
    </row>
    <row r="314">
      <c r="A314" s="16">
        <v>157986.0</v>
      </c>
      <c r="B314" s="3" t="str">
        <f t="shared" si="1"/>
        <v>#REF!</v>
      </c>
    </row>
    <row r="315">
      <c r="A315" s="16">
        <v>277922.0</v>
      </c>
      <c r="B315" s="3" t="str">
        <f t="shared" si="1"/>
        <v>#REF!</v>
      </c>
    </row>
    <row r="316">
      <c r="A316" s="7">
        <v>42251.0</v>
      </c>
      <c r="B316" s="3" t="str">
        <f t="shared" si="1"/>
        <v>#REF!</v>
      </c>
    </row>
    <row r="317">
      <c r="A317" s="8">
        <v>51.62</v>
      </c>
      <c r="B317" s="3" t="str">
        <f t="shared" si="1"/>
        <v>#REF!</v>
      </c>
    </row>
    <row r="318">
      <c r="A318" s="8">
        <v>51.85</v>
      </c>
      <c r="B318" s="3" t="str">
        <f t="shared" si="1"/>
        <v>#REF!</v>
      </c>
    </row>
    <row r="319">
      <c r="A319" s="8">
        <v>50.13</v>
      </c>
      <c r="B319" s="3" t="str">
        <f t="shared" si="1"/>
        <v>#REF!</v>
      </c>
    </row>
    <row r="320">
      <c r="A320" s="8">
        <v>50.5</v>
      </c>
      <c r="B320" s="3" t="str">
        <f t="shared" si="1"/>
        <v>#REF!</v>
      </c>
    </row>
    <row r="321">
      <c r="A321" s="11">
        <v>-1.03</v>
      </c>
      <c r="B321" s="3" t="str">
        <f t="shared" si="1"/>
        <v>#REF!</v>
      </c>
    </row>
    <row r="322">
      <c r="A322" s="12">
        <v>-0.02</v>
      </c>
      <c r="B322" s="3" t="str">
        <f t="shared" si="1"/>
        <v>#REF!</v>
      </c>
    </row>
    <row r="323">
      <c r="A323" s="17">
        <v>145070.0</v>
      </c>
      <c r="B323" s="3" t="str">
        <f t="shared" si="1"/>
        <v>#REF!</v>
      </c>
    </row>
    <row r="324">
      <c r="A324" s="17">
        <v>289514.0</v>
      </c>
      <c r="B324" s="3" t="str">
        <f t="shared" si="1"/>
        <v>#REF!</v>
      </c>
    </row>
    <row r="325">
      <c r="A325" s="7">
        <v>42254.0</v>
      </c>
      <c r="B325" s="3" t="str">
        <f t="shared" si="1"/>
        <v>#REF!</v>
      </c>
    </row>
    <row r="326">
      <c r="A326" s="8">
        <v>50.21</v>
      </c>
      <c r="B326" s="3" t="str">
        <f t="shared" si="1"/>
        <v>#REF!</v>
      </c>
    </row>
    <row r="327">
      <c r="A327" s="8">
        <v>50.33</v>
      </c>
      <c r="B327" s="3" t="str">
        <f t="shared" si="1"/>
        <v>#REF!</v>
      </c>
    </row>
    <row r="328">
      <c r="A328" s="8">
        <v>48.37</v>
      </c>
      <c r="B328" s="3" t="str">
        <f t="shared" si="1"/>
        <v>#REF!</v>
      </c>
    </row>
    <row r="329">
      <c r="A329" s="8">
        <v>48.5</v>
      </c>
      <c r="B329" s="3" t="str">
        <f t="shared" si="1"/>
        <v>#REF!</v>
      </c>
    </row>
    <row r="330">
      <c r="A330" s="11">
        <v>-2.0</v>
      </c>
      <c r="B330" s="3" t="str">
        <f t="shared" si="1"/>
        <v>#REF!</v>
      </c>
    </row>
    <row r="331">
      <c r="A331" s="12">
        <v>-0.0396</v>
      </c>
      <c r="B331" s="3" t="str">
        <f t="shared" si="1"/>
        <v>#REF!</v>
      </c>
    </row>
    <row r="332">
      <c r="A332" s="17">
        <v>74076.0</v>
      </c>
      <c r="B332" s="3" t="str">
        <f t="shared" si="1"/>
        <v>#REF!</v>
      </c>
    </row>
    <row r="333">
      <c r="A333" s="17">
        <v>295750.0</v>
      </c>
      <c r="B333" s="3" t="str">
        <f t="shared" si="1"/>
        <v>#REF!</v>
      </c>
    </row>
    <row r="334">
      <c r="A334" s="7">
        <v>42255.0</v>
      </c>
      <c r="B334" s="3" t="str">
        <f t="shared" si="1"/>
        <v>#REF!</v>
      </c>
    </row>
    <row r="335">
      <c r="A335" s="8">
        <v>48.66</v>
      </c>
      <c r="B335" s="3" t="str">
        <f t="shared" si="1"/>
        <v>#REF!</v>
      </c>
    </row>
    <row r="336">
      <c r="A336" s="8">
        <v>50.73</v>
      </c>
      <c r="B336" s="3" t="str">
        <f t="shared" si="1"/>
        <v>#REF!</v>
      </c>
    </row>
    <row r="337">
      <c r="A337" s="8">
        <v>48.52</v>
      </c>
      <c r="B337" s="3" t="str">
        <f t="shared" si="1"/>
        <v>#REF!</v>
      </c>
    </row>
    <row r="338">
      <c r="A338" s="8">
        <v>50.41</v>
      </c>
      <c r="B338" s="3" t="str">
        <f t="shared" si="1"/>
        <v>#REF!</v>
      </c>
    </row>
    <row r="339">
      <c r="A339" s="9">
        <f>+1.91</f>
        <v>1.91</v>
      </c>
      <c r="B339" s="3" t="str">
        <f t="shared" si="1"/>
        <v>#REF!</v>
      </c>
    </row>
    <row r="340">
      <c r="A340" s="9">
        <f>+3.94%</f>
        <v>0.0394</v>
      </c>
      <c r="B340" s="3" t="str">
        <f t="shared" si="1"/>
        <v>#REF!</v>
      </c>
    </row>
    <row r="341">
      <c r="A341" s="16">
        <v>225772.0</v>
      </c>
      <c r="B341" s="3" t="str">
        <f t="shared" si="1"/>
        <v>#REF!</v>
      </c>
    </row>
    <row r="342">
      <c r="A342" s="16">
        <v>306156.0</v>
      </c>
      <c r="B342" s="3" t="str">
        <f t="shared" si="1"/>
        <v>#REF!</v>
      </c>
    </row>
    <row r="343">
      <c r="A343" s="7">
        <v>42256.0</v>
      </c>
      <c r="B343" s="3" t="str">
        <f t="shared" si="1"/>
        <v>#REF!</v>
      </c>
    </row>
    <row r="344">
      <c r="A344" s="8">
        <v>50.17</v>
      </c>
      <c r="B344" s="3" t="str">
        <f t="shared" si="1"/>
        <v>#REF!</v>
      </c>
    </row>
    <row r="345">
      <c r="A345" s="8">
        <v>50.87</v>
      </c>
      <c r="B345" s="3" t="str">
        <f t="shared" si="1"/>
        <v>#REF!</v>
      </c>
    </row>
    <row r="346">
      <c r="A346" s="8">
        <v>48.28</v>
      </c>
      <c r="B346" s="3" t="str">
        <f t="shared" si="1"/>
        <v>#REF!</v>
      </c>
    </row>
    <row r="347">
      <c r="A347" s="8">
        <v>48.52</v>
      </c>
      <c r="B347" s="3" t="str">
        <f t="shared" si="1"/>
        <v>#REF!</v>
      </c>
    </row>
    <row r="348">
      <c r="A348" s="11">
        <v>-1.89</v>
      </c>
      <c r="B348" s="3" t="str">
        <f t="shared" si="1"/>
        <v>#REF!</v>
      </c>
    </row>
    <row r="349">
      <c r="A349" s="12">
        <v>-0.0375</v>
      </c>
      <c r="B349" s="3" t="str">
        <f t="shared" si="1"/>
        <v>#REF!</v>
      </c>
    </row>
    <row r="350">
      <c r="A350" s="17">
        <v>170398.0</v>
      </c>
      <c r="B350" s="3" t="str">
        <f t="shared" si="1"/>
        <v>#REF!</v>
      </c>
    </row>
    <row r="351">
      <c r="A351" s="17">
        <v>290365.0</v>
      </c>
      <c r="B351" s="3" t="str">
        <f t="shared" si="1"/>
        <v>#REF!</v>
      </c>
    </row>
    <row r="352">
      <c r="A352" s="7">
        <v>42257.0</v>
      </c>
      <c r="B352" s="3" t="str">
        <f t="shared" si="1"/>
        <v>#REF!</v>
      </c>
    </row>
    <row r="353">
      <c r="A353" s="8">
        <v>48.41</v>
      </c>
      <c r="B353" s="3" t="str">
        <f t="shared" si="1"/>
        <v>#REF!</v>
      </c>
    </row>
    <row r="354">
      <c r="A354" s="8">
        <v>49.9</v>
      </c>
      <c r="B354" s="3" t="str">
        <f t="shared" si="1"/>
        <v>#REF!</v>
      </c>
    </row>
    <row r="355">
      <c r="A355" s="8">
        <v>47.74</v>
      </c>
      <c r="B355" s="3" t="str">
        <f t="shared" si="1"/>
        <v>#REF!</v>
      </c>
    </row>
    <row r="356">
      <c r="A356" s="8">
        <v>49.85</v>
      </c>
      <c r="B356" s="3" t="str">
        <f t="shared" si="1"/>
        <v>#REF!</v>
      </c>
    </row>
    <row r="357">
      <c r="A357" s="9">
        <f>+1.33</f>
        <v>1.33</v>
      </c>
      <c r="B357" s="3" t="str">
        <f t="shared" si="1"/>
        <v>#REF!</v>
      </c>
    </row>
    <row r="358">
      <c r="A358" s="9">
        <f>+2.74%</f>
        <v>0.0274</v>
      </c>
      <c r="B358" s="3" t="str">
        <f t="shared" si="1"/>
        <v>#REF!</v>
      </c>
    </row>
    <row r="359">
      <c r="A359" s="16">
        <v>191993.0</v>
      </c>
      <c r="B359" s="3" t="str">
        <f t="shared" si="1"/>
        <v>#REF!</v>
      </c>
    </row>
    <row r="360">
      <c r="A360" s="16">
        <v>292086.0</v>
      </c>
      <c r="B360" s="3" t="str">
        <f t="shared" si="1"/>
        <v>#REF!</v>
      </c>
    </row>
    <row r="361">
      <c r="A361" s="7">
        <v>42258.0</v>
      </c>
      <c r="B361" s="3" t="str">
        <f t="shared" si="1"/>
        <v>#REF!</v>
      </c>
    </row>
    <row r="362">
      <c r="A362" s="8">
        <v>49.6</v>
      </c>
      <c r="B362" s="3" t="str">
        <f t="shared" si="1"/>
        <v>#REF!</v>
      </c>
    </row>
    <row r="363">
      <c r="A363" s="8">
        <v>49.94</v>
      </c>
      <c r="B363" s="3" t="str">
        <f t="shared" si="1"/>
        <v>#REF!</v>
      </c>
    </row>
    <row r="364">
      <c r="A364" s="8">
        <v>48.11</v>
      </c>
      <c r="B364" s="3" t="str">
        <f t="shared" si="1"/>
        <v>#REF!</v>
      </c>
    </row>
    <row r="365">
      <c r="A365" s="8">
        <v>49.04</v>
      </c>
      <c r="B365" s="3" t="str">
        <f t="shared" si="1"/>
        <v>#REF!</v>
      </c>
    </row>
    <row r="366">
      <c r="A366" s="11">
        <v>-0.81</v>
      </c>
      <c r="B366" s="3" t="str">
        <f t="shared" si="1"/>
        <v>#REF!</v>
      </c>
    </row>
    <row r="367">
      <c r="A367" s="12">
        <v>-0.0162</v>
      </c>
      <c r="B367" s="3" t="str">
        <f t="shared" si="1"/>
        <v>#REF!</v>
      </c>
    </row>
    <row r="368">
      <c r="A368" s="17">
        <v>248660.0</v>
      </c>
      <c r="B368" s="3" t="str">
        <f t="shared" si="1"/>
        <v>#REF!</v>
      </c>
    </row>
    <row r="369">
      <c r="A369" s="17">
        <v>292784.0</v>
      </c>
      <c r="B369" s="3" t="str">
        <f t="shared" si="1"/>
        <v>#REF!</v>
      </c>
    </row>
    <row r="370">
      <c r="A370" s="7">
        <v>42261.0</v>
      </c>
      <c r="B370" s="3" t="str">
        <f t="shared" si="1"/>
        <v>#REF!</v>
      </c>
    </row>
    <row r="371">
      <c r="A371" s="8">
        <v>49.0</v>
      </c>
      <c r="B371" s="3" t="str">
        <f t="shared" si="1"/>
        <v>#REF!</v>
      </c>
    </row>
    <row r="372">
      <c r="A372" s="8">
        <v>49.25</v>
      </c>
      <c r="B372" s="3" t="str">
        <f t="shared" si="1"/>
        <v>#REF!</v>
      </c>
    </row>
    <row r="373">
      <c r="A373" s="8">
        <v>47.25</v>
      </c>
      <c r="B373" s="3" t="str">
        <f t="shared" si="1"/>
        <v>#REF!</v>
      </c>
    </row>
    <row r="374">
      <c r="A374" s="8">
        <v>47.35</v>
      </c>
      <c r="B374" s="3" t="str">
        <f t="shared" si="1"/>
        <v>#REF!</v>
      </c>
    </row>
    <row r="375">
      <c r="A375" s="11">
        <v>-1.69</v>
      </c>
      <c r="B375" s="3" t="str">
        <f t="shared" si="1"/>
        <v>#REF!</v>
      </c>
    </row>
    <row r="376">
      <c r="A376" s="12">
        <v>-0.0345</v>
      </c>
      <c r="B376" s="3" t="str">
        <f t="shared" si="1"/>
        <v>#REF!</v>
      </c>
    </row>
    <row r="377">
      <c r="A377" s="17">
        <v>250948.0</v>
      </c>
      <c r="B377" s="3" t="str">
        <f t="shared" si="1"/>
        <v>#REF!</v>
      </c>
    </row>
    <row r="378">
      <c r="A378" s="17">
        <v>279040.0</v>
      </c>
      <c r="B378" s="3" t="str">
        <f t="shared" si="1"/>
        <v>#REF!</v>
      </c>
    </row>
    <row r="379">
      <c r="A379" s="7">
        <v>42262.0</v>
      </c>
      <c r="B379" s="3" t="str">
        <f t="shared" si="1"/>
        <v>#REF!</v>
      </c>
    </row>
    <row r="380">
      <c r="A380" s="8">
        <v>47.6</v>
      </c>
      <c r="B380" s="3" t="str">
        <f t="shared" si="1"/>
        <v>#REF!</v>
      </c>
    </row>
    <row r="381">
      <c r="A381" s="8">
        <v>48.25</v>
      </c>
      <c r="B381" s="3" t="str">
        <f t="shared" si="1"/>
        <v>#REF!</v>
      </c>
    </row>
    <row r="382">
      <c r="A382" s="8">
        <v>47.01</v>
      </c>
      <c r="B382" s="3" t="str">
        <f t="shared" si="1"/>
        <v>#REF!</v>
      </c>
    </row>
    <row r="383">
      <c r="A383" s="8">
        <v>47.75</v>
      </c>
      <c r="B383" s="3" t="str">
        <f t="shared" si="1"/>
        <v>#REF!</v>
      </c>
    </row>
    <row r="384">
      <c r="A384" s="9">
        <f>+0.4</f>
        <v>0.4</v>
      </c>
      <c r="B384" s="3" t="str">
        <f t="shared" si="1"/>
        <v>#REF!</v>
      </c>
    </row>
    <row r="385">
      <c r="A385" s="9">
        <f>+0.84%</f>
        <v>0.0084</v>
      </c>
      <c r="B385" s="3" t="str">
        <f t="shared" si="1"/>
        <v>#REF!</v>
      </c>
    </row>
    <row r="386">
      <c r="A386" s="16">
        <v>268720.0</v>
      </c>
      <c r="B386" s="3" t="str">
        <f t="shared" si="1"/>
        <v>#REF!</v>
      </c>
    </row>
    <row r="387">
      <c r="A387" s="16">
        <v>283905.0</v>
      </c>
      <c r="B387" s="3" t="str">
        <f t="shared" si="1"/>
        <v>#REF!</v>
      </c>
    </row>
    <row r="388">
      <c r="A388" s="7">
        <v>42263.0</v>
      </c>
      <c r="B388" s="3" t="str">
        <f t="shared" si="1"/>
        <v>#REF!</v>
      </c>
    </row>
    <row r="389">
      <c r="A389" s="8">
        <v>48.06</v>
      </c>
      <c r="B389" s="3" t="str">
        <f t="shared" si="1"/>
        <v>#REF!</v>
      </c>
    </row>
    <row r="390">
      <c r="A390" s="8">
        <v>50.34</v>
      </c>
      <c r="B390" s="3" t="str">
        <f t="shared" si="1"/>
        <v>#REF!</v>
      </c>
    </row>
    <row r="391">
      <c r="A391" s="8">
        <v>47.71</v>
      </c>
      <c r="B391" s="3" t="str">
        <f t="shared" si="1"/>
        <v>#REF!</v>
      </c>
    </row>
    <row r="392">
      <c r="A392" s="8">
        <v>49.75</v>
      </c>
      <c r="B392" s="3" t="str">
        <f t="shared" si="1"/>
        <v>#REF!</v>
      </c>
    </row>
    <row r="393">
      <c r="A393" s="9">
        <f>+2</f>
        <v>2</v>
      </c>
      <c r="B393" s="3" t="str">
        <f t="shared" si="1"/>
        <v>#REF!</v>
      </c>
    </row>
    <row r="394">
      <c r="A394" s="9">
        <f>+4.19%</f>
        <v>0.0419</v>
      </c>
      <c r="B394" s="3" t="str">
        <f t="shared" si="1"/>
        <v>#REF!</v>
      </c>
    </row>
    <row r="395">
      <c r="A395" s="16">
        <v>288333.0</v>
      </c>
      <c r="B395" s="3" t="str">
        <f t="shared" si="1"/>
        <v>#REF!</v>
      </c>
    </row>
    <row r="396">
      <c r="A396" s="16">
        <v>281642.0</v>
      </c>
      <c r="B396" s="3" t="str">
        <f t="shared" si="1"/>
        <v>#REF!</v>
      </c>
    </row>
    <row r="397">
      <c r="A397" s="7">
        <v>42264.0</v>
      </c>
      <c r="B397" s="3" t="str">
        <f t="shared" si="1"/>
        <v>#REF!</v>
      </c>
    </row>
    <row r="398">
      <c r="A398" s="8">
        <v>49.98</v>
      </c>
      <c r="B398" s="3" t="str">
        <f t="shared" si="1"/>
        <v>#REF!</v>
      </c>
    </row>
    <row r="399">
      <c r="A399" s="8">
        <v>50.14</v>
      </c>
      <c r="B399" s="3" t="str">
        <f t="shared" si="1"/>
        <v>#REF!</v>
      </c>
    </row>
    <row r="400">
      <c r="A400" s="8">
        <v>48.32</v>
      </c>
      <c r="B400" s="3" t="str">
        <f t="shared" si="1"/>
        <v>#REF!</v>
      </c>
    </row>
    <row r="401">
      <c r="A401" s="8">
        <v>49.08</v>
      </c>
      <c r="B401" s="3" t="str">
        <f t="shared" si="1"/>
        <v>#REF!</v>
      </c>
    </row>
    <row r="402">
      <c r="A402" s="11">
        <v>-0.67</v>
      </c>
      <c r="B402" s="3" t="str">
        <f t="shared" si="1"/>
        <v>#REF!</v>
      </c>
    </row>
    <row r="403">
      <c r="A403" s="12">
        <v>-0.0135</v>
      </c>
      <c r="B403" s="3" t="str">
        <f t="shared" si="1"/>
        <v>#REF!</v>
      </c>
    </row>
    <row r="404">
      <c r="A404" s="17">
        <v>228857.0</v>
      </c>
      <c r="B404" s="3" t="str">
        <f t="shared" si="1"/>
        <v>#REF!</v>
      </c>
    </row>
    <row r="405">
      <c r="A405" s="17">
        <v>282299.0</v>
      </c>
      <c r="B405" s="3" t="str">
        <f t="shared" si="1"/>
        <v>#REF!</v>
      </c>
    </row>
    <row r="406">
      <c r="A406" s="7">
        <v>42265.0</v>
      </c>
      <c r="B406" s="3" t="str">
        <f t="shared" si="1"/>
        <v>#REF!</v>
      </c>
    </row>
    <row r="407">
      <c r="A407" s="8">
        <v>49.26</v>
      </c>
      <c r="B407" s="3" t="str">
        <f t="shared" si="1"/>
        <v>#REF!</v>
      </c>
    </row>
    <row r="408">
      <c r="A408" s="8">
        <v>49.75</v>
      </c>
      <c r="B408" s="3" t="str">
        <f t="shared" si="1"/>
        <v>#REF!</v>
      </c>
    </row>
    <row r="409">
      <c r="A409" s="8">
        <v>47.16</v>
      </c>
      <c r="B409" s="3" t="str">
        <f t="shared" si="1"/>
        <v>#REF!</v>
      </c>
    </row>
    <row r="410">
      <c r="A410" s="8">
        <v>47.47</v>
      </c>
      <c r="B410" s="3" t="str">
        <f t="shared" si="1"/>
        <v>#REF!</v>
      </c>
    </row>
    <row r="411">
      <c r="A411" s="11">
        <v>-1.61</v>
      </c>
      <c r="B411" s="3" t="str">
        <f t="shared" si="1"/>
        <v>#REF!</v>
      </c>
    </row>
    <row r="412">
      <c r="A412" s="12">
        <v>-0.0328</v>
      </c>
      <c r="B412" s="3" t="str">
        <f t="shared" si="1"/>
        <v>#REF!</v>
      </c>
    </row>
    <row r="413">
      <c r="A413" s="17">
        <v>225724.0</v>
      </c>
      <c r="B413" s="3" t="str">
        <f t="shared" si="1"/>
        <v>#REF!</v>
      </c>
    </row>
    <row r="414">
      <c r="A414" s="17">
        <v>279579.0</v>
      </c>
      <c r="B414" s="3" t="str">
        <f t="shared" si="1"/>
        <v>#REF!</v>
      </c>
    </row>
    <row r="415">
      <c r="A415" s="7">
        <v>42268.0</v>
      </c>
      <c r="B415" s="3" t="str">
        <f t="shared" si="1"/>
        <v>#REF!</v>
      </c>
    </row>
    <row r="416">
      <c r="A416" s="8">
        <v>47.64</v>
      </c>
      <c r="B416" s="3" t="str">
        <f t="shared" si="1"/>
        <v>#REF!</v>
      </c>
    </row>
    <row r="417">
      <c r="A417" s="8">
        <v>48.99</v>
      </c>
      <c r="B417" s="3" t="str">
        <f t="shared" si="1"/>
        <v>#REF!</v>
      </c>
    </row>
    <row r="418">
      <c r="A418" s="8">
        <v>47.48</v>
      </c>
      <c r="B418" s="3" t="str">
        <f t="shared" si="1"/>
        <v>#REF!</v>
      </c>
    </row>
    <row r="419">
      <c r="A419" s="8">
        <v>48.92</v>
      </c>
      <c r="B419" s="3" t="str">
        <f t="shared" si="1"/>
        <v>#REF!</v>
      </c>
    </row>
    <row r="420">
      <c r="A420" s="9">
        <f>+1.45</f>
        <v>1.45</v>
      </c>
      <c r="B420" s="3" t="str">
        <f t="shared" si="1"/>
        <v>#REF!</v>
      </c>
    </row>
    <row r="421">
      <c r="A421" s="9">
        <f>+3.05%</f>
        <v>0.0305</v>
      </c>
      <c r="B421" s="3" t="str">
        <f t="shared" si="1"/>
        <v>#REF!</v>
      </c>
    </row>
    <row r="422">
      <c r="A422" s="16">
        <v>179898.0</v>
      </c>
      <c r="B422" s="3" t="str">
        <f t="shared" si="1"/>
        <v>#REF!</v>
      </c>
    </row>
    <row r="423">
      <c r="A423" s="16">
        <v>277561.0</v>
      </c>
      <c r="B423" s="3" t="str">
        <f t="shared" si="1"/>
        <v>#REF!</v>
      </c>
    </row>
    <row r="424">
      <c r="A424" s="7">
        <v>42269.0</v>
      </c>
      <c r="B424" s="3" t="str">
        <f t="shared" si="1"/>
        <v>#REF!</v>
      </c>
    </row>
    <row r="425">
      <c r="A425" s="8">
        <v>48.5</v>
      </c>
      <c r="B425" s="3" t="str">
        <f t="shared" si="1"/>
        <v>#REF!</v>
      </c>
    </row>
    <row r="426">
      <c r="A426" s="8">
        <v>49.21</v>
      </c>
      <c r="B426" s="3" t="str">
        <f t="shared" si="1"/>
        <v>#REF!</v>
      </c>
    </row>
    <row r="427">
      <c r="A427" s="8">
        <v>47.7</v>
      </c>
      <c r="B427" s="3" t="str">
        <f t="shared" si="1"/>
        <v>#REF!</v>
      </c>
    </row>
    <row r="428">
      <c r="A428" s="8">
        <v>49.08</v>
      </c>
      <c r="B428" s="3" t="str">
        <f t="shared" si="1"/>
        <v>#REF!</v>
      </c>
    </row>
    <row r="429">
      <c r="A429" s="9">
        <f>+0.16</f>
        <v>0.16</v>
      </c>
      <c r="B429" s="3" t="str">
        <f t="shared" si="1"/>
        <v>#REF!</v>
      </c>
    </row>
    <row r="430">
      <c r="A430" s="9">
        <f>+0.33%</f>
        <v>0.0033</v>
      </c>
      <c r="B430" s="3" t="str">
        <f t="shared" si="1"/>
        <v>#REF!</v>
      </c>
    </row>
    <row r="431">
      <c r="A431" s="16">
        <v>185413.0</v>
      </c>
      <c r="B431" s="3" t="str">
        <f t="shared" si="1"/>
        <v>#REF!</v>
      </c>
    </row>
    <row r="432">
      <c r="A432" s="16">
        <v>275068.0</v>
      </c>
      <c r="B432" s="3" t="str">
        <f t="shared" si="1"/>
        <v>#REF!</v>
      </c>
    </row>
    <row r="433">
      <c r="A433" s="7">
        <v>42270.0</v>
      </c>
      <c r="B433" s="3" t="str">
        <f t="shared" si="1"/>
        <v>#REF!</v>
      </c>
    </row>
    <row r="434">
      <c r="A434" s="8">
        <v>49.08</v>
      </c>
      <c r="B434" s="3" t="str">
        <f t="shared" si="1"/>
        <v>#REF!</v>
      </c>
    </row>
    <row r="435">
      <c r="A435" s="8">
        <v>50.25</v>
      </c>
      <c r="B435" s="3" t="str">
        <f t="shared" si="1"/>
        <v>#REF!</v>
      </c>
    </row>
    <row r="436">
      <c r="A436" s="8">
        <v>47.68</v>
      </c>
      <c r="B436" s="3" t="str">
        <f t="shared" si="1"/>
        <v>#REF!</v>
      </c>
    </row>
    <row r="437">
      <c r="A437" s="8">
        <v>47.75</v>
      </c>
      <c r="B437" s="3" t="str">
        <f t="shared" si="1"/>
        <v>#REF!</v>
      </c>
    </row>
    <row r="438">
      <c r="A438" s="11">
        <v>-1.33</v>
      </c>
      <c r="B438" s="3" t="str">
        <f t="shared" si="1"/>
        <v>#REF!</v>
      </c>
    </row>
    <row r="439">
      <c r="A439" s="12">
        <v>-0.0271</v>
      </c>
      <c r="B439" s="3" t="str">
        <f t="shared" si="1"/>
        <v>#REF!</v>
      </c>
    </row>
    <row r="440">
      <c r="A440" s="17">
        <v>232269.0</v>
      </c>
      <c r="B440" s="3" t="str">
        <f t="shared" si="1"/>
        <v>#REF!</v>
      </c>
    </row>
    <row r="441">
      <c r="A441" s="17">
        <v>274914.0</v>
      </c>
      <c r="B441" s="3" t="str">
        <f t="shared" si="1"/>
        <v>#REF!</v>
      </c>
    </row>
    <row r="442">
      <c r="A442" s="7">
        <v>42271.0</v>
      </c>
      <c r="B442" s="3" t="str">
        <f t="shared" si="1"/>
        <v>#REF!</v>
      </c>
    </row>
    <row r="443">
      <c r="A443" s="8">
        <v>47.88</v>
      </c>
      <c r="B443" s="3" t="str">
        <f t="shared" si="1"/>
        <v>#REF!</v>
      </c>
    </row>
    <row r="444">
      <c r="A444" s="8">
        <v>48.47</v>
      </c>
      <c r="B444" s="3" t="str">
        <f t="shared" si="1"/>
        <v>#REF!</v>
      </c>
    </row>
    <row r="445">
      <c r="A445" s="8">
        <v>47.4</v>
      </c>
      <c r="B445" s="3" t="str">
        <f t="shared" si="1"/>
        <v>#REF!</v>
      </c>
    </row>
    <row r="446">
      <c r="A446" s="8">
        <v>48.17</v>
      </c>
      <c r="B446" s="3" t="str">
        <f t="shared" si="1"/>
        <v>#REF!</v>
      </c>
    </row>
    <row r="447">
      <c r="A447" s="9">
        <f>+0.42</f>
        <v>0.42</v>
      </c>
      <c r="B447" s="3" t="str">
        <f t="shared" si="1"/>
        <v>#REF!</v>
      </c>
    </row>
    <row r="448">
      <c r="A448" s="9">
        <f>+0.88%</f>
        <v>0.0088</v>
      </c>
      <c r="B448" s="3" t="str">
        <f t="shared" si="1"/>
        <v>#REF!</v>
      </c>
    </row>
    <row r="449">
      <c r="A449" s="16">
        <v>198036.0</v>
      </c>
      <c r="B449" s="3" t="str">
        <f t="shared" si="1"/>
        <v>#REF!</v>
      </c>
    </row>
    <row r="450">
      <c r="A450" s="16">
        <v>258565.0</v>
      </c>
      <c r="B450" s="3" t="str">
        <f t="shared" si="1"/>
        <v>#REF!</v>
      </c>
    </row>
    <row r="451">
      <c r="A451" s="7">
        <v>42272.0</v>
      </c>
      <c r="B451" s="3" t="str">
        <f t="shared" si="1"/>
        <v>#REF!</v>
      </c>
    </row>
    <row r="452">
      <c r="A452" s="8">
        <v>48.17</v>
      </c>
      <c r="B452" s="3" t="str">
        <f t="shared" si="1"/>
        <v>#REF!</v>
      </c>
    </row>
    <row r="453">
      <c r="A453" s="8">
        <v>49.1</v>
      </c>
      <c r="B453" s="3" t="str">
        <f t="shared" si="1"/>
        <v>#REF!</v>
      </c>
    </row>
    <row r="454">
      <c r="A454" s="8">
        <v>47.86</v>
      </c>
      <c r="B454" s="3" t="str">
        <f t="shared" si="1"/>
        <v>#REF!</v>
      </c>
    </row>
    <row r="455">
      <c r="A455" s="8">
        <v>48.6</v>
      </c>
      <c r="B455" s="3" t="str">
        <f t="shared" si="1"/>
        <v>#REF!</v>
      </c>
    </row>
    <row r="456">
      <c r="A456" s="9">
        <f>+0.43</f>
        <v>0.43</v>
      </c>
      <c r="B456" s="3" t="str">
        <f t="shared" si="1"/>
        <v>#REF!</v>
      </c>
    </row>
    <row r="457">
      <c r="A457" s="9">
        <f>+0.89%</f>
        <v>0.0089</v>
      </c>
      <c r="B457" s="3" t="str">
        <f t="shared" si="1"/>
        <v>#REF!</v>
      </c>
    </row>
    <row r="458">
      <c r="A458" s="16">
        <v>189403.0</v>
      </c>
      <c r="B458" s="3" t="str">
        <f t="shared" si="1"/>
        <v>#REF!</v>
      </c>
    </row>
    <row r="459">
      <c r="A459" s="16">
        <v>249459.0</v>
      </c>
      <c r="B459" s="3" t="str">
        <f t="shared" si="1"/>
        <v>#REF!</v>
      </c>
    </row>
    <row r="460">
      <c r="A460" s="7">
        <v>42275.0</v>
      </c>
      <c r="B460" s="3" t="str">
        <f t="shared" si="1"/>
        <v>#REF!</v>
      </c>
    </row>
    <row r="461">
      <c r="A461" s="8">
        <v>48.34</v>
      </c>
      <c r="B461" s="3" t="str">
        <f t="shared" si="1"/>
        <v>#REF!</v>
      </c>
    </row>
    <row r="462">
      <c r="A462" s="8">
        <v>48.44</v>
      </c>
      <c r="B462" s="3" t="str">
        <f t="shared" si="1"/>
        <v>#REF!</v>
      </c>
    </row>
    <row r="463">
      <c r="A463" s="8">
        <v>47.25</v>
      </c>
      <c r="B463" s="3" t="str">
        <f t="shared" si="1"/>
        <v>#REF!</v>
      </c>
    </row>
    <row r="464">
      <c r="A464" s="8">
        <v>47.34</v>
      </c>
      <c r="B464" s="3" t="str">
        <f t="shared" si="1"/>
        <v>#REF!</v>
      </c>
    </row>
    <row r="465">
      <c r="A465" s="11">
        <v>-1.26</v>
      </c>
      <c r="B465" s="3" t="str">
        <f t="shared" si="1"/>
        <v>#REF!</v>
      </c>
    </row>
    <row r="466">
      <c r="A466" s="12">
        <v>-0.0259</v>
      </c>
      <c r="B466" s="3" t="str">
        <f t="shared" si="1"/>
        <v>#REF!</v>
      </c>
    </row>
    <row r="467">
      <c r="A467" s="17">
        <v>188283.0</v>
      </c>
      <c r="B467" s="3" t="str">
        <f t="shared" si="1"/>
        <v>#REF!</v>
      </c>
    </row>
    <row r="468">
      <c r="A468" s="17">
        <v>237639.0</v>
      </c>
      <c r="B468" s="3" t="str">
        <f t="shared" si="1"/>
        <v>#REF!</v>
      </c>
    </row>
    <row r="469">
      <c r="A469" s="7">
        <v>42276.0</v>
      </c>
      <c r="B469" s="3" t="str">
        <f t="shared" si="1"/>
        <v>#REF!</v>
      </c>
    </row>
    <row r="470">
      <c r="A470" s="8">
        <v>47.45</v>
      </c>
      <c r="B470" s="3" t="str">
        <f t="shared" si="1"/>
        <v>#REF!</v>
      </c>
    </row>
    <row r="471">
      <c r="A471" s="8">
        <v>48.65</v>
      </c>
      <c r="B471" s="3" t="str">
        <f t="shared" si="1"/>
        <v>#REF!</v>
      </c>
    </row>
    <row r="472">
      <c r="A472" s="8">
        <v>47.25</v>
      </c>
      <c r="B472" s="3" t="str">
        <f t="shared" si="1"/>
        <v>#REF!</v>
      </c>
    </row>
    <row r="473">
      <c r="A473" s="8">
        <v>48.23</v>
      </c>
      <c r="B473" s="3" t="str">
        <f t="shared" si="1"/>
        <v>#REF!</v>
      </c>
    </row>
    <row r="474">
      <c r="A474" s="9">
        <f>+0.89</f>
        <v>0.89</v>
      </c>
      <c r="B474" s="3" t="str">
        <f t="shared" si="1"/>
        <v>#REF!</v>
      </c>
    </row>
    <row r="475">
      <c r="A475" s="9">
        <f>+1.88%</f>
        <v>0.0188</v>
      </c>
      <c r="B475" s="3" t="str">
        <f t="shared" si="1"/>
        <v>#REF!</v>
      </c>
    </row>
    <row r="476">
      <c r="A476" s="16">
        <v>181413.0</v>
      </c>
      <c r="B476" s="3" t="str">
        <f t="shared" si="1"/>
        <v>#REF!</v>
      </c>
    </row>
    <row r="477">
      <c r="A477" s="16">
        <v>227359.0</v>
      </c>
      <c r="B477" s="3" t="str">
        <f t="shared" si="1"/>
        <v>#REF!</v>
      </c>
    </row>
    <row r="478">
      <c r="A478" s="7">
        <v>42277.0</v>
      </c>
      <c r="B478" s="3" t="str">
        <f t="shared" si="1"/>
        <v>#REF!</v>
      </c>
    </row>
    <row r="479">
      <c r="A479" s="8">
        <v>47.96</v>
      </c>
      <c r="B479" s="3" t="str">
        <f t="shared" si="1"/>
        <v>#REF!</v>
      </c>
    </row>
    <row r="480">
      <c r="A480" s="8">
        <v>49.0</v>
      </c>
      <c r="B480" s="3" t="str">
        <f t="shared" si="1"/>
        <v>#REF!</v>
      </c>
    </row>
    <row r="481">
      <c r="A481" s="8">
        <v>47.79</v>
      </c>
      <c r="B481" s="3" t="str">
        <f t="shared" si="1"/>
        <v>#REF!</v>
      </c>
    </row>
    <row r="482">
      <c r="A482" s="8">
        <v>48.37</v>
      </c>
      <c r="B482" s="3" t="str">
        <f t="shared" si="1"/>
        <v>#REF!</v>
      </c>
    </row>
    <row r="483">
      <c r="A483" s="9">
        <f>+0.14</f>
        <v>0.14</v>
      </c>
      <c r="B483" s="3" t="str">
        <f t="shared" si="1"/>
        <v>#REF!</v>
      </c>
    </row>
    <row r="484">
      <c r="A484" s="9">
        <f>+0.29%</f>
        <v>0.0029</v>
      </c>
      <c r="B484" s="3" t="str">
        <f t="shared" si="1"/>
        <v>#REF!</v>
      </c>
    </row>
    <row r="485">
      <c r="A485" s="16">
        <v>219886.0</v>
      </c>
      <c r="B485" s="3" t="str">
        <f t="shared" si="1"/>
        <v>#REF!</v>
      </c>
    </row>
    <row r="486">
      <c r="A486" s="16">
        <v>225069.0</v>
      </c>
      <c r="B486" s="3" t="str">
        <f t="shared" si="1"/>
        <v>#REF!</v>
      </c>
    </row>
    <row r="487">
      <c r="A487" s="7">
        <v>42278.0</v>
      </c>
      <c r="B487" s="3" t="str">
        <f t="shared" si="1"/>
        <v>#REF!</v>
      </c>
    </row>
    <row r="488">
      <c r="A488" s="8">
        <v>48.4</v>
      </c>
      <c r="B488" s="3" t="str">
        <f t="shared" si="1"/>
        <v>#REF!</v>
      </c>
    </row>
    <row r="489">
      <c r="A489" s="8">
        <v>49.84</v>
      </c>
      <c r="B489" s="3" t="str">
        <f t="shared" si="1"/>
        <v>#REF!</v>
      </c>
    </row>
    <row r="490">
      <c r="A490" s="8">
        <v>47.62</v>
      </c>
      <c r="B490" s="3" t="str">
        <f t="shared" si="1"/>
        <v>#REF!</v>
      </c>
    </row>
    <row r="491">
      <c r="A491" s="8">
        <v>47.69</v>
      </c>
      <c r="B491" s="3" t="str">
        <f t="shared" si="1"/>
        <v>#REF!</v>
      </c>
    </row>
    <row r="492">
      <c r="A492" s="11">
        <v>-0.68</v>
      </c>
      <c r="B492" s="3" t="str">
        <f t="shared" si="1"/>
        <v>#REF!</v>
      </c>
    </row>
    <row r="493">
      <c r="A493" s="12">
        <v>-0.0141</v>
      </c>
      <c r="B493" s="3" t="str">
        <f t="shared" si="1"/>
        <v>#REF!</v>
      </c>
    </row>
    <row r="494">
      <c r="A494" s="17">
        <v>239316.0</v>
      </c>
      <c r="B494" s="3" t="str">
        <f t="shared" si="1"/>
        <v>#REF!</v>
      </c>
    </row>
    <row r="495">
      <c r="A495" s="17">
        <v>219186.0</v>
      </c>
      <c r="B495" s="3" t="str">
        <f t="shared" si="1"/>
        <v>#REF!</v>
      </c>
    </row>
    <row r="496">
      <c r="A496" s="7">
        <v>42279.0</v>
      </c>
      <c r="B496" s="3" t="str">
        <f t="shared" si="1"/>
        <v>#REF!</v>
      </c>
    </row>
    <row r="497">
      <c r="A497" s="8">
        <v>47.99</v>
      </c>
      <c r="B497" s="3" t="str">
        <f t="shared" si="1"/>
        <v>#REF!</v>
      </c>
    </row>
    <row r="498">
      <c r="A498" s="8">
        <v>48.5</v>
      </c>
      <c r="B498" s="3" t="str">
        <f t="shared" si="1"/>
        <v>#REF!</v>
      </c>
    </row>
    <row r="499">
      <c r="A499" s="8">
        <v>46.93</v>
      </c>
      <c r="B499" s="3" t="str">
        <f t="shared" si="1"/>
        <v>#REF!</v>
      </c>
    </row>
    <row r="500">
      <c r="A500" s="8">
        <v>48.13</v>
      </c>
      <c r="B500" s="3" t="str">
        <f t="shared" si="1"/>
        <v>#REF!</v>
      </c>
    </row>
    <row r="501">
      <c r="A501" s="9">
        <f>+0.44</f>
        <v>0.44</v>
      </c>
      <c r="B501" s="3" t="str">
        <f t="shared" si="1"/>
        <v>#REF!</v>
      </c>
    </row>
    <row r="502">
      <c r="A502" s="9">
        <f>+0.92%</f>
        <v>0.0092</v>
      </c>
      <c r="B502" s="3" t="str">
        <f t="shared" si="1"/>
        <v>#REF!</v>
      </c>
    </row>
    <row r="503">
      <c r="A503" s="16">
        <v>201586.0</v>
      </c>
      <c r="B503" s="3" t="str">
        <f t="shared" si="1"/>
        <v>#REF!</v>
      </c>
    </row>
    <row r="504">
      <c r="A504" s="16">
        <v>207813.0</v>
      </c>
      <c r="B504" s="3" t="str">
        <f t="shared" si="1"/>
        <v>#REF!</v>
      </c>
    </row>
    <row r="505">
      <c r="A505" s="7">
        <v>42282.0</v>
      </c>
      <c r="B505" s="3" t="str">
        <f t="shared" si="1"/>
        <v>#REF!</v>
      </c>
    </row>
    <row r="506">
      <c r="A506" s="8">
        <v>48.08</v>
      </c>
      <c r="B506" s="3" t="str">
        <f t="shared" si="1"/>
        <v>#REF!</v>
      </c>
    </row>
    <row r="507">
      <c r="A507" s="8">
        <v>49.87</v>
      </c>
      <c r="B507" s="3" t="str">
        <f t="shared" si="1"/>
        <v>#REF!</v>
      </c>
    </row>
    <row r="508">
      <c r="A508" s="8">
        <v>47.84</v>
      </c>
      <c r="B508" s="3" t="str">
        <f t="shared" si="1"/>
        <v>#REF!</v>
      </c>
    </row>
    <row r="509">
      <c r="A509" s="8">
        <v>49.25</v>
      </c>
      <c r="B509" s="3" t="str">
        <f t="shared" si="1"/>
        <v>#REF!</v>
      </c>
    </row>
    <row r="510">
      <c r="A510" s="9">
        <f>+1.12</f>
        <v>1.12</v>
      </c>
      <c r="B510" s="3" t="str">
        <f t="shared" si="1"/>
        <v>#REF!</v>
      </c>
    </row>
    <row r="511">
      <c r="A511" s="9">
        <f>+2.33%</f>
        <v>0.0233</v>
      </c>
      <c r="B511" s="3" t="str">
        <f t="shared" si="1"/>
        <v>#REF!</v>
      </c>
    </row>
    <row r="512">
      <c r="A512" s="16">
        <v>215447.0</v>
      </c>
      <c r="B512" s="3" t="str">
        <f t="shared" si="1"/>
        <v>#REF!</v>
      </c>
    </row>
    <row r="513">
      <c r="A513" s="16">
        <v>188741.0</v>
      </c>
      <c r="B513" s="3" t="str">
        <f t="shared" si="1"/>
        <v>#REF!</v>
      </c>
    </row>
    <row r="514">
      <c r="A514" s="7">
        <v>42283.0</v>
      </c>
      <c r="B514" s="3" t="str">
        <f t="shared" si="1"/>
        <v>#REF!</v>
      </c>
    </row>
    <row r="515">
      <c r="A515" s="8">
        <v>49.35</v>
      </c>
      <c r="B515" s="3" t="str">
        <f t="shared" si="1"/>
        <v>#REF!</v>
      </c>
    </row>
    <row r="516">
      <c r="A516" s="8">
        <v>52.26</v>
      </c>
      <c r="B516" s="3" t="str">
        <f t="shared" si="1"/>
        <v>#REF!</v>
      </c>
    </row>
    <row r="517">
      <c r="A517" s="8">
        <v>48.86</v>
      </c>
      <c r="B517" s="3" t="str">
        <f t="shared" si="1"/>
        <v>#REF!</v>
      </c>
    </row>
    <row r="518">
      <c r="A518" s="8">
        <v>51.92</v>
      </c>
      <c r="B518" s="3" t="str">
        <f t="shared" si="1"/>
        <v>#REF!</v>
      </c>
    </row>
    <row r="519">
      <c r="A519" s="9">
        <f>+2.67</f>
        <v>2.67</v>
      </c>
      <c r="B519" s="3" t="str">
        <f t="shared" si="1"/>
        <v>#REF!</v>
      </c>
    </row>
    <row r="520">
      <c r="A520" s="9">
        <f>+5.42%</f>
        <v>0.0542</v>
      </c>
      <c r="B520" s="3" t="str">
        <f t="shared" si="1"/>
        <v>#REF!</v>
      </c>
    </row>
    <row r="521">
      <c r="A521" s="16">
        <v>303579.0</v>
      </c>
      <c r="B521" s="3" t="str">
        <f t="shared" si="1"/>
        <v>#REF!</v>
      </c>
    </row>
    <row r="522">
      <c r="A522" s="16">
        <v>176666.0</v>
      </c>
      <c r="B522" s="3" t="str">
        <f t="shared" si="1"/>
        <v>#REF!</v>
      </c>
    </row>
    <row r="523">
      <c r="A523" s="7">
        <v>42284.0</v>
      </c>
      <c r="B523" s="3" t="str">
        <f t="shared" si="1"/>
        <v>#REF!</v>
      </c>
    </row>
    <row r="524">
      <c r="A524" s="8">
        <v>52.15</v>
      </c>
      <c r="B524" s="3" t="str">
        <f t="shared" si="1"/>
        <v>#REF!</v>
      </c>
    </row>
    <row r="525">
      <c r="A525" s="8">
        <v>53.15</v>
      </c>
      <c r="B525" s="3" t="str">
        <f t="shared" si="1"/>
        <v>#REF!</v>
      </c>
    </row>
    <row r="526">
      <c r="A526" s="8">
        <v>51.21</v>
      </c>
      <c r="B526" s="3" t="str">
        <f t="shared" si="1"/>
        <v>#REF!</v>
      </c>
    </row>
    <row r="527">
      <c r="A527" s="8">
        <v>51.33</v>
      </c>
      <c r="B527" s="3" t="str">
        <f t="shared" si="1"/>
        <v>#REF!</v>
      </c>
    </row>
    <row r="528">
      <c r="A528" s="11">
        <v>-0.59</v>
      </c>
      <c r="B528" s="3" t="str">
        <f t="shared" si="1"/>
        <v>#REF!</v>
      </c>
    </row>
    <row r="529">
      <c r="A529" s="12">
        <v>-0.0114</v>
      </c>
      <c r="B529" s="3" t="str">
        <f t="shared" si="1"/>
        <v>#REF!</v>
      </c>
    </row>
    <row r="530">
      <c r="A530" s="17">
        <v>299914.0</v>
      </c>
      <c r="B530" s="3" t="str">
        <f t="shared" si="1"/>
        <v>#REF!</v>
      </c>
    </row>
    <row r="531">
      <c r="A531" s="17">
        <v>143543.0</v>
      </c>
      <c r="B531" s="3" t="str">
        <f t="shared" si="1"/>
        <v>#REF!</v>
      </c>
    </row>
    <row r="532">
      <c r="A532" s="7">
        <v>42285.0</v>
      </c>
      <c r="B532" s="3" t="str">
        <f t="shared" si="1"/>
        <v>#REF!</v>
      </c>
    </row>
    <row r="533">
      <c r="A533" s="8">
        <v>51.76</v>
      </c>
      <c r="B533" s="3" t="str">
        <f t="shared" si="1"/>
        <v>#REF!</v>
      </c>
    </row>
    <row r="534">
      <c r="A534" s="8">
        <v>53.52</v>
      </c>
      <c r="B534" s="3" t="str">
        <f t="shared" si="1"/>
        <v>#REF!</v>
      </c>
    </row>
    <row r="535">
      <c r="A535" s="8">
        <v>51.28</v>
      </c>
      <c r="B535" s="3" t="str">
        <f t="shared" si="1"/>
        <v>#REF!</v>
      </c>
    </row>
    <row r="536">
      <c r="A536" s="8">
        <v>53.05</v>
      </c>
      <c r="B536" s="3" t="str">
        <f t="shared" si="1"/>
        <v>#REF!</v>
      </c>
    </row>
    <row r="537">
      <c r="A537" s="9">
        <f>+1.72</f>
        <v>1.72</v>
      </c>
      <c r="B537" s="3" t="str">
        <f t="shared" si="1"/>
        <v>#REF!</v>
      </c>
    </row>
    <row r="538">
      <c r="A538" s="9">
        <f>+3.35%</f>
        <v>0.0335</v>
      </c>
      <c r="B538" s="3" t="str">
        <f t="shared" si="1"/>
        <v>#REF!</v>
      </c>
    </row>
    <row r="539">
      <c r="A539" s="16">
        <v>219938.0</v>
      </c>
      <c r="B539" s="3" t="str">
        <f t="shared" si="1"/>
        <v>#REF!</v>
      </c>
    </row>
    <row r="540">
      <c r="A540" s="16">
        <v>121689.0</v>
      </c>
      <c r="B540" s="3" t="str">
        <f t="shared" si="1"/>
        <v>#REF!</v>
      </c>
    </row>
    <row r="541">
      <c r="A541" s="7">
        <v>42286.0</v>
      </c>
      <c r="B541" s="3" t="str">
        <f t="shared" si="1"/>
        <v>#REF!</v>
      </c>
    </row>
    <row r="542">
      <c r="A542" s="8">
        <v>53.35</v>
      </c>
      <c r="B542" s="3" t="str">
        <f t="shared" si="1"/>
        <v>#REF!</v>
      </c>
    </row>
    <row r="543">
      <c r="A543" s="8">
        <v>54.05</v>
      </c>
      <c r="B543" s="3" t="str">
        <f t="shared" si="1"/>
        <v>#REF!</v>
      </c>
    </row>
    <row r="544">
      <c r="A544" s="8">
        <v>52.21</v>
      </c>
      <c r="B544" s="3" t="str">
        <f t="shared" si="1"/>
        <v>#REF!</v>
      </c>
    </row>
    <row r="545">
      <c r="A545" s="8">
        <v>52.65</v>
      </c>
      <c r="B545" s="3" t="str">
        <f t="shared" si="1"/>
        <v>#REF!</v>
      </c>
    </row>
    <row r="546">
      <c r="A546" s="11">
        <v>-0.4</v>
      </c>
      <c r="B546" s="3" t="str">
        <f t="shared" si="1"/>
        <v>#REF!</v>
      </c>
    </row>
    <row r="547">
      <c r="A547" s="12">
        <v>-0.0075</v>
      </c>
      <c r="B547" s="3" t="str">
        <f t="shared" si="1"/>
        <v>#REF!</v>
      </c>
    </row>
    <row r="548">
      <c r="A548" s="17">
        <v>174333.0</v>
      </c>
      <c r="B548" s="3" t="str">
        <f t="shared" si="1"/>
        <v>#REF!</v>
      </c>
    </row>
    <row r="549">
      <c r="A549" s="17">
        <v>104261.0</v>
      </c>
      <c r="B549" s="3" t="str">
        <f t="shared" si="1"/>
        <v>#REF!</v>
      </c>
    </row>
    <row r="550">
      <c r="A550" s="14">
        <v>42289.0</v>
      </c>
      <c r="B550" s="3" t="str">
        <f t="shared" si="1"/>
        <v>#REF!</v>
      </c>
    </row>
    <row r="551">
      <c r="A551" s="8">
        <v>52.64</v>
      </c>
      <c r="B551" s="3" t="str">
        <f t="shared" si="1"/>
        <v>#REF!</v>
      </c>
    </row>
    <row r="552">
      <c r="A552" s="8">
        <v>53.31</v>
      </c>
      <c r="B552" s="3" t="str">
        <f t="shared" si="1"/>
        <v>#REF!</v>
      </c>
    </row>
    <row r="553">
      <c r="A553" s="8">
        <v>49.77</v>
      </c>
      <c r="B553" s="3" t="str">
        <f t="shared" si="1"/>
        <v>#REF!</v>
      </c>
    </row>
    <row r="554">
      <c r="A554" s="8">
        <v>49.86</v>
      </c>
      <c r="B554" s="3" t="str">
        <f t="shared" si="1"/>
        <v>#REF!</v>
      </c>
    </row>
    <row r="555">
      <c r="A555" s="11">
        <v>-2.79</v>
      </c>
      <c r="B555" s="3" t="str">
        <f t="shared" si="1"/>
        <v>#REF!</v>
      </c>
    </row>
    <row r="556">
      <c r="A556" s="12">
        <v>-0.053</v>
      </c>
      <c r="B556" s="3" t="str">
        <f t="shared" si="1"/>
        <v>#REF!</v>
      </c>
    </row>
    <row r="557">
      <c r="A557" s="17">
        <v>166832.0</v>
      </c>
      <c r="B557" s="3" t="str">
        <f t="shared" si="1"/>
        <v>#REF!</v>
      </c>
    </row>
    <row r="558">
      <c r="A558" s="17">
        <v>82390.0</v>
      </c>
      <c r="B558" s="3" t="str">
        <f t="shared" si="1"/>
        <v>#REF!</v>
      </c>
    </row>
    <row r="559">
      <c r="A559" s="14">
        <v>42290.0</v>
      </c>
      <c r="B559" s="3" t="str">
        <f t="shared" si="1"/>
        <v>#REF!</v>
      </c>
    </row>
    <row r="560">
      <c r="A560" s="8">
        <v>50.27</v>
      </c>
      <c r="B560" s="3" t="str">
        <f t="shared" si="1"/>
        <v>#REF!</v>
      </c>
    </row>
    <row r="561">
      <c r="A561" s="8">
        <v>50.7</v>
      </c>
      <c r="B561" s="3" t="str">
        <f t="shared" si="1"/>
        <v>#REF!</v>
      </c>
    </row>
    <row r="562">
      <c r="A562" s="8">
        <v>48.88</v>
      </c>
      <c r="B562" s="3" t="str">
        <f t="shared" si="1"/>
        <v>#REF!</v>
      </c>
    </row>
    <row r="563">
      <c r="A563" s="8">
        <v>49.24</v>
      </c>
      <c r="B563" s="3" t="str">
        <f t="shared" si="1"/>
        <v>#REF!</v>
      </c>
    </row>
    <row r="564">
      <c r="A564" s="11">
        <v>-0.62</v>
      </c>
      <c r="B564" s="3" t="str">
        <f t="shared" si="1"/>
        <v>#REF!</v>
      </c>
    </row>
    <row r="565">
      <c r="A565" s="12">
        <v>-0.0124</v>
      </c>
      <c r="B565" s="3" t="str">
        <f t="shared" si="1"/>
        <v>#REF!</v>
      </c>
    </row>
    <row r="566">
      <c r="A566" s="17">
        <v>108370.0</v>
      </c>
      <c r="B566" s="3" t="str">
        <f t="shared" si="1"/>
        <v>#REF!</v>
      </c>
    </row>
    <row r="567">
      <c r="A567" s="17">
        <v>62296.0</v>
      </c>
      <c r="B567" s="3" t="str">
        <f t="shared" si="1"/>
        <v>#REF!</v>
      </c>
    </row>
    <row r="568">
      <c r="A568" s="14">
        <v>42291.0</v>
      </c>
      <c r="B568" s="3" t="str">
        <f t="shared" si="1"/>
        <v>#REF!</v>
      </c>
    </row>
    <row r="569">
      <c r="A569" s="8">
        <v>49.22</v>
      </c>
      <c r="B569" s="3" t="str">
        <f t="shared" si="1"/>
        <v>#REF!</v>
      </c>
    </row>
    <row r="570">
      <c r="A570" s="8">
        <v>49.52</v>
      </c>
      <c r="B570" s="3" t="str">
        <f t="shared" si="1"/>
        <v>#REF!</v>
      </c>
    </row>
    <row r="571">
      <c r="A571" s="8">
        <v>48.71</v>
      </c>
      <c r="B571" s="3" t="str">
        <f t="shared" si="1"/>
        <v>#REF!</v>
      </c>
    </row>
    <row r="572">
      <c r="A572" s="8">
        <v>49.15</v>
      </c>
      <c r="B572" s="3" t="str">
        <f t="shared" si="1"/>
        <v>#REF!</v>
      </c>
    </row>
    <row r="573">
      <c r="A573" s="11">
        <v>-0.09</v>
      </c>
      <c r="B573" s="3" t="str">
        <f t="shared" si="1"/>
        <v>#REF!</v>
      </c>
    </row>
    <row r="574">
      <c r="A574" s="12">
        <v>-0.0018</v>
      </c>
      <c r="B574" s="3" t="str">
        <f t="shared" si="1"/>
        <v>#REF!</v>
      </c>
    </row>
    <row r="575">
      <c r="A575" s="17">
        <v>63280.0</v>
      </c>
      <c r="B575" s="3" t="str">
        <f t="shared" si="1"/>
        <v>#REF!</v>
      </c>
    </row>
    <row r="576">
      <c r="A576" s="17">
        <v>37991.0</v>
      </c>
      <c r="B576" s="3" t="str">
        <f t="shared" si="1"/>
        <v>#REF!</v>
      </c>
    </row>
    <row r="577">
      <c r="A577" s="14">
        <v>42292.0</v>
      </c>
      <c r="B577" s="3" t="str">
        <f t="shared" si="1"/>
        <v>#REF!</v>
      </c>
    </row>
    <row r="578">
      <c r="A578" s="8">
        <v>49.01</v>
      </c>
      <c r="B578" s="3" t="str">
        <f t="shared" si="1"/>
        <v>#REF!</v>
      </c>
    </row>
    <row r="579">
      <c r="A579" s="8">
        <v>49.38</v>
      </c>
      <c r="B579" s="3" t="str">
        <f t="shared" si="1"/>
        <v>#REF!</v>
      </c>
    </row>
    <row r="580">
      <c r="A580" s="8">
        <v>48.21</v>
      </c>
      <c r="B580" s="3" t="str">
        <f t="shared" si="1"/>
        <v>#REF!</v>
      </c>
    </row>
    <row r="581">
      <c r="A581" s="8">
        <v>48.71</v>
      </c>
      <c r="B581" s="3" t="str">
        <f t="shared" si="1"/>
        <v>#REF!</v>
      </c>
    </row>
    <row r="582">
      <c r="A582" s="11">
        <v>-0.44</v>
      </c>
      <c r="B582" s="3" t="str">
        <f t="shared" si="1"/>
        <v>#REF!</v>
      </c>
    </row>
    <row r="583">
      <c r="A583" s="12">
        <v>-0.009</v>
      </c>
      <c r="B583" s="3" t="str">
        <f t="shared" si="1"/>
        <v>#REF!</v>
      </c>
    </row>
    <row r="584">
      <c r="A584" s="17">
        <v>16785.0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42234</v>
      </c>
      <c r="C3" s="3">
        <v>50.28</v>
      </c>
      <c r="D3" s="3">
        <v>50.6</v>
      </c>
      <c r="E3" s="3">
        <v>49.92</v>
      </c>
      <c r="F3" s="3">
        <v>50.39</v>
      </c>
      <c r="G3" s="3">
        <v>-0.05</v>
      </c>
      <c r="H3" s="6">
        <v>-0.001</v>
      </c>
      <c r="I3" s="15">
        <v>80577.0</v>
      </c>
      <c r="J3" s="15">
        <v>272062.0</v>
      </c>
    </row>
    <row r="4">
      <c r="A4" s="4" t="s">
        <v>4</v>
      </c>
      <c r="B4" s="5">
        <f t="shared" si="1"/>
        <v>42235</v>
      </c>
      <c r="C4" s="3">
        <v>50.08</v>
      </c>
      <c r="D4" s="3">
        <v>50.6</v>
      </c>
      <c r="E4" s="3">
        <v>48.31</v>
      </c>
      <c r="F4" s="3">
        <v>48.73</v>
      </c>
      <c r="G4" s="3">
        <v>-1.66</v>
      </c>
      <c r="H4" s="6">
        <v>-0.0329</v>
      </c>
      <c r="I4" s="15">
        <v>109713.0</v>
      </c>
      <c r="J4" s="15">
        <v>270880.0</v>
      </c>
    </row>
    <row r="5">
      <c r="A5" s="4" t="s">
        <v>5</v>
      </c>
      <c r="B5" s="5">
        <f t="shared" si="1"/>
        <v>42236</v>
      </c>
      <c r="C5" s="3">
        <v>48.57</v>
      </c>
      <c r="D5" s="3">
        <v>48.89</v>
      </c>
      <c r="E5" s="3">
        <v>47.49</v>
      </c>
      <c r="F5" s="3">
        <v>48.12</v>
      </c>
      <c r="G5" s="3">
        <v>-0.61</v>
      </c>
      <c r="H5" s="6">
        <v>-0.0125</v>
      </c>
      <c r="I5" s="15">
        <v>101120.0</v>
      </c>
      <c r="J5" s="15">
        <v>272620.0</v>
      </c>
    </row>
    <row r="6">
      <c r="A6" s="4" t="s">
        <v>6</v>
      </c>
      <c r="B6" s="5">
        <f t="shared" si="1"/>
        <v>42237</v>
      </c>
      <c r="C6" s="3">
        <v>47.74</v>
      </c>
      <c r="D6" s="3">
        <v>47.99</v>
      </c>
      <c r="E6" s="3">
        <v>46.6</v>
      </c>
      <c r="F6" s="3">
        <v>46.97</v>
      </c>
      <c r="G6" s="3">
        <v>-1.15</v>
      </c>
      <c r="H6" s="6">
        <v>-0.0239</v>
      </c>
      <c r="I6" s="15">
        <v>111613.0</v>
      </c>
      <c r="J6" s="15">
        <v>271638.0</v>
      </c>
    </row>
    <row r="7">
      <c r="A7" s="4" t="s">
        <v>7</v>
      </c>
      <c r="B7" s="5">
        <f t="shared" si="1"/>
        <v>42240</v>
      </c>
      <c r="C7" s="3">
        <v>46.92</v>
      </c>
      <c r="D7" s="3">
        <v>46.97</v>
      </c>
      <c r="E7" s="3">
        <v>43.83</v>
      </c>
      <c r="F7" s="3">
        <v>44.29</v>
      </c>
      <c r="G7" s="3">
        <v>-2.68</v>
      </c>
      <c r="H7" s="6">
        <v>-0.0571</v>
      </c>
      <c r="I7" s="15">
        <v>136736.0</v>
      </c>
      <c r="J7" s="15">
        <v>274324.0</v>
      </c>
    </row>
    <row r="8">
      <c r="A8" s="4" t="s">
        <v>8</v>
      </c>
      <c r="B8" s="5">
        <f t="shared" si="1"/>
        <v>42241</v>
      </c>
      <c r="C8" s="3">
        <v>44.43</v>
      </c>
      <c r="D8" s="3">
        <v>46.12</v>
      </c>
      <c r="E8" s="3">
        <v>44.28</v>
      </c>
      <c r="F8" s="3">
        <v>44.88</v>
      </c>
      <c r="G8" s="3">
        <v>0.59</v>
      </c>
      <c r="H8" s="3">
        <v>0.013300000000000001</v>
      </c>
      <c r="I8" s="15">
        <v>127404.0</v>
      </c>
      <c r="J8" s="15">
        <v>273703.0</v>
      </c>
    </row>
    <row r="9">
      <c r="A9" s="4" t="s">
        <v>9</v>
      </c>
      <c r="B9" s="5">
        <f t="shared" si="1"/>
        <v>42242</v>
      </c>
      <c r="C9" s="3">
        <v>44.94</v>
      </c>
      <c r="D9" s="3">
        <v>45.37</v>
      </c>
      <c r="E9" s="3">
        <v>44.45</v>
      </c>
      <c r="F9" s="3">
        <v>44.68</v>
      </c>
      <c r="G9" s="3">
        <v>-0.2</v>
      </c>
      <c r="H9" s="6">
        <v>-0.0045</v>
      </c>
      <c r="I9" s="15">
        <v>128285.0</v>
      </c>
      <c r="J9" s="15">
        <v>272251.0</v>
      </c>
    </row>
    <row r="10">
      <c r="A10" s="7">
        <v>42234.0</v>
      </c>
      <c r="B10" s="5">
        <f t="shared" si="1"/>
        <v>42243</v>
      </c>
      <c r="C10" s="3">
        <v>45.3</v>
      </c>
      <c r="D10" s="3">
        <v>49.34</v>
      </c>
      <c r="E10" s="3">
        <v>45.25</v>
      </c>
      <c r="F10" s="3">
        <v>49.12</v>
      </c>
      <c r="G10" s="3">
        <v>4.44</v>
      </c>
      <c r="H10" s="3">
        <v>0.09939999999999999</v>
      </c>
      <c r="I10" s="15">
        <v>142530.0</v>
      </c>
      <c r="J10" s="15">
        <v>279635.0</v>
      </c>
    </row>
    <row r="11">
      <c r="A11" s="8">
        <v>50.28</v>
      </c>
      <c r="B11" s="5">
        <f t="shared" si="1"/>
        <v>42244</v>
      </c>
      <c r="C11" s="3">
        <v>48.99</v>
      </c>
      <c r="D11" s="3">
        <v>52.56</v>
      </c>
      <c r="E11" s="3">
        <v>48.23</v>
      </c>
      <c r="F11" s="3">
        <v>51.67</v>
      </c>
      <c r="G11" s="3">
        <v>2.55</v>
      </c>
      <c r="H11" s="3">
        <v>0.0519</v>
      </c>
      <c r="I11" s="15">
        <v>158237.0</v>
      </c>
      <c r="J11" s="15">
        <v>275526.0</v>
      </c>
    </row>
    <row r="12">
      <c r="A12" s="8">
        <v>50.6</v>
      </c>
      <c r="B12" s="5">
        <f t="shared" si="1"/>
        <v>42247</v>
      </c>
      <c r="C12" s="3">
        <v>51.66</v>
      </c>
      <c r="D12" s="3">
        <v>55.97</v>
      </c>
      <c r="E12" s="3">
        <v>49.85</v>
      </c>
      <c r="F12" s="3">
        <v>55.8</v>
      </c>
      <c r="G12" s="3">
        <v>4.13</v>
      </c>
      <c r="H12" s="3">
        <v>0.0799</v>
      </c>
      <c r="I12" s="15">
        <v>151923.0</v>
      </c>
      <c r="J12" s="15">
        <v>279994.0</v>
      </c>
    </row>
    <row r="13">
      <c r="A13" s="8">
        <v>49.92</v>
      </c>
      <c r="B13" s="5">
        <f t="shared" si="1"/>
        <v>42248</v>
      </c>
      <c r="C13" s="3">
        <v>54.37</v>
      </c>
      <c r="D13" s="3">
        <v>55.02</v>
      </c>
      <c r="E13" s="3">
        <v>50.06</v>
      </c>
      <c r="F13" s="3">
        <v>51.17</v>
      </c>
      <c r="G13" s="3">
        <v>-4.63</v>
      </c>
      <c r="H13" s="6">
        <v>-0.083</v>
      </c>
      <c r="I13" s="15">
        <v>178721.0</v>
      </c>
      <c r="J13" s="15">
        <v>290706.0</v>
      </c>
    </row>
    <row r="14">
      <c r="A14" s="8">
        <v>50.39</v>
      </c>
      <c r="B14" s="5">
        <f t="shared" si="1"/>
        <v>42249</v>
      </c>
      <c r="C14" s="3">
        <v>50.1</v>
      </c>
      <c r="D14" s="3">
        <v>52.59</v>
      </c>
      <c r="E14" s="3">
        <v>49.33</v>
      </c>
      <c r="F14" s="3">
        <v>52.09</v>
      </c>
      <c r="G14" s="3">
        <v>0.92</v>
      </c>
      <c r="H14" s="3">
        <v>0.018000000000000002</v>
      </c>
      <c r="I14" s="15">
        <v>139424.0</v>
      </c>
      <c r="J14" s="15">
        <v>295842.0</v>
      </c>
    </row>
    <row r="15">
      <c r="A15" s="11">
        <v>-0.05</v>
      </c>
      <c r="B15" s="5">
        <f t="shared" si="1"/>
        <v>42250</v>
      </c>
      <c r="C15" s="3">
        <v>52.16</v>
      </c>
      <c r="D15" s="3">
        <v>54.05</v>
      </c>
      <c r="E15" s="3">
        <v>51.48</v>
      </c>
      <c r="F15" s="3">
        <v>52.35</v>
      </c>
      <c r="G15" s="3">
        <v>0.26</v>
      </c>
      <c r="H15" s="3">
        <v>0.005</v>
      </c>
      <c r="I15" s="15">
        <v>127408.0</v>
      </c>
      <c r="J15" s="15">
        <v>297108.0</v>
      </c>
    </row>
    <row r="16">
      <c r="A16" s="12">
        <v>-0.001</v>
      </c>
      <c r="B16" s="5">
        <f t="shared" si="1"/>
        <v>42251</v>
      </c>
      <c r="C16" s="3">
        <v>52.43</v>
      </c>
      <c r="D16" s="3">
        <v>52.63</v>
      </c>
      <c r="E16" s="3">
        <v>50.97</v>
      </c>
      <c r="F16" s="3">
        <v>51.33</v>
      </c>
      <c r="G16" s="3">
        <v>-1.02</v>
      </c>
      <c r="H16" s="6">
        <v>-0.0195</v>
      </c>
      <c r="I16" s="15">
        <v>98291.0</v>
      </c>
      <c r="J16" s="15">
        <v>302174.0</v>
      </c>
    </row>
    <row r="17">
      <c r="A17" s="17">
        <v>80577.0</v>
      </c>
      <c r="B17" s="5">
        <f t="shared" si="1"/>
        <v>42254</v>
      </c>
      <c r="C17" s="3">
        <v>51.02</v>
      </c>
      <c r="D17" s="3">
        <v>51.17</v>
      </c>
      <c r="E17" s="3">
        <v>49.22</v>
      </c>
      <c r="F17" s="3">
        <v>49.33</v>
      </c>
      <c r="G17" s="3">
        <v>-2.0</v>
      </c>
      <c r="H17" s="6">
        <v>-0.039</v>
      </c>
      <c r="I17" s="15">
        <v>44882.0</v>
      </c>
      <c r="J17" s="15">
        <v>306010.0</v>
      </c>
    </row>
    <row r="18">
      <c r="A18" s="17">
        <v>272062.0</v>
      </c>
      <c r="B18" s="5">
        <f t="shared" si="1"/>
        <v>42255</v>
      </c>
      <c r="C18" s="3">
        <v>49.47</v>
      </c>
      <c r="D18" s="3">
        <v>51.54</v>
      </c>
      <c r="E18" s="3">
        <v>49.34</v>
      </c>
      <c r="F18" s="3">
        <v>51.23</v>
      </c>
      <c r="G18" s="3">
        <v>1.9</v>
      </c>
      <c r="H18" s="3">
        <v>0.0385</v>
      </c>
      <c r="I18" s="15">
        <v>153436.0</v>
      </c>
      <c r="J18" s="15">
        <v>325370.0</v>
      </c>
    </row>
    <row r="19">
      <c r="A19" s="7">
        <v>42235.0</v>
      </c>
      <c r="B19" s="5">
        <f t="shared" si="1"/>
        <v>42256</v>
      </c>
      <c r="C19" s="3">
        <v>51.03</v>
      </c>
      <c r="D19" s="3">
        <v>51.66</v>
      </c>
      <c r="E19" s="3">
        <v>49.15</v>
      </c>
      <c r="F19" s="3">
        <v>49.39</v>
      </c>
      <c r="G19" s="3">
        <v>-1.84</v>
      </c>
      <c r="H19" s="6">
        <v>-0.0359</v>
      </c>
      <c r="I19" s="15">
        <v>133134.0</v>
      </c>
      <c r="J19" s="15">
        <v>334640.0</v>
      </c>
    </row>
    <row r="20">
      <c r="A20" s="8">
        <v>50.08</v>
      </c>
      <c r="B20" s="5">
        <f t="shared" si="1"/>
        <v>42257</v>
      </c>
      <c r="C20" s="3">
        <v>49.04</v>
      </c>
      <c r="D20" s="3">
        <v>50.78</v>
      </c>
      <c r="E20" s="3">
        <v>48.62</v>
      </c>
      <c r="F20" s="3">
        <v>50.73</v>
      </c>
      <c r="G20" s="3">
        <v>1.34</v>
      </c>
      <c r="H20" s="3">
        <v>0.0271</v>
      </c>
      <c r="I20" s="15">
        <v>123175.0</v>
      </c>
      <c r="J20" s="15">
        <v>342094.0</v>
      </c>
    </row>
    <row r="21">
      <c r="A21" s="8">
        <v>50.6</v>
      </c>
      <c r="B21" s="5">
        <f t="shared" si="1"/>
        <v>42258</v>
      </c>
      <c r="C21" s="3">
        <v>50.47</v>
      </c>
      <c r="D21" s="3">
        <v>50.84</v>
      </c>
      <c r="E21" s="3">
        <v>48.98</v>
      </c>
      <c r="F21" s="3">
        <v>49.89</v>
      </c>
      <c r="G21" s="3">
        <v>-0.84</v>
      </c>
      <c r="H21" s="6">
        <v>-0.0166</v>
      </c>
      <c r="I21" s="15">
        <v>141795.0</v>
      </c>
      <c r="J21" s="15">
        <v>354658.0</v>
      </c>
    </row>
    <row r="22">
      <c r="A22" s="8">
        <v>48.31</v>
      </c>
      <c r="B22" s="5">
        <f t="shared" si="1"/>
        <v>42261</v>
      </c>
      <c r="C22" s="3">
        <v>49.82</v>
      </c>
      <c r="D22" s="3">
        <v>50.06</v>
      </c>
      <c r="E22" s="3">
        <v>48.14</v>
      </c>
      <c r="F22" s="3">
        <v>48.25</v>
      </c>
      <c r="G22" s="3">
        <v>-1.64</v>
      </c>
      <c r="H22" s="6">
        <v>-0.0329</v>
      </c>
      <c r="I22" s="15">
        <v>125513.0</v>
      </c>
      <c r="J22" s="15">
        <v>364326.0</v>
      </c>
    </row>
    <row r="23">
      <c r="A23" s="8">
        <v>48.73</v>
      </c>
      <c r="B23" s="5">
        <f t="shared" si="1"/>
        <v>42262</v>
      </c>
      <c r="C23" s="3">
        <v>48.46</v>
      </c>
      <c r="D23" s="3">
        <v>49.01</v>
      </c>
      <c r="E23" s="3">
        <v>47.86</v>
      </c>
      <c r="F23" s="3">
        <v>48.58</v>
      </c>
      <c r="G23" s="3">
        <v>0.33</v>
      </c>
      <c r="H23" s="3">
        <v>0.0068000000000000005</v>
      </c>
      <c r="I23" s="15">
        <v>197521.0</v>
      </c>
      <c r="J23" s="15">
        <v>373095.0</v>
      </c>
    </row>
    <row r="24">
      <c r="A24" s="11">
        <v>-1.66</v>
      </c>
      <c r="B24" s="5">
        <f t="shared" si="1"/>
        <v>42263</v>
      </c>
      <c r="C24" s="3">
        <v>48.68</v>
      </c>
      <c r="D24" s="3">
        <v>51.06</v>
      </c>
      <c r="E24" s="3">
        <v>48.53</v>
      </c>
      <c r="F24" s="3">
        <v>50.52</v>
      </c>
      <c r="G24" s="3">
        <v>1.94</v>
      </c>
      <c r="H24" s="3">
        <v>0.039900000000000005</v>
      </c>
      <c r="I24" s="15">
        <v>210551.0</v>
      </c>
      <c r="J24" s="15">
        <v>364153.0</v>
      </c>
    </row>
    <row r="25">
      <c r="A25" s="12">
        <v>-0.0329</v>
      </c>
      <c r="B25" s="5">
        <f t="shared" si="1"/>
        <v>42264</v>
      </c>
      <c r="C25" s="3">
        <v>50.77</v>
      </c>
      <c r="D25" s="3">
        <v>50.91</v>
      </c>
      <c r="E25" s="3">
        <v>49.12</v>
      </c>
      <c r="F25" s="3">
        <v>49.86</v>
      </c>
      <c r="G25" s="3">
        <v>-0.66</v>
      </c>
      <c r="H25" s="6">
        <v>-0.0131</v>
      </c>
      <c r="I25" s="15">
        <v>162707.0</v>
      </c>
      <c r="J25" s="15">
        <v>360929.0</v>
      </c>
    </row>
    <row r="26">
      <c r="A26" s="17">
        <v>109713.0</v>
      </c>
      <c r="B26" s="5">
        <f t="shared" si="1"/>
        <v>42265</v>
      </c>
      <c r="C26" s="3">
        <v>49.75</v>
      </c>
      <c r="D26" s="3">
        <v>50.51</v>
      </c>
      <c r="E26" s="3">
        <v>47.92</v>
      </c>
      <c r="F26" s="3">
        <v>48.23</v>
      </c>
      <c r="G26" s="3">
        <v>-1.63</v>
      </c>
      <c r="H26" s="6">
        <v>-0.0327</v>
      </c>
      <c r="I26" s="15">
        <v>136214.0</v>
      </c>
      <c r="J26" s="15">
        <v>360176.0</v>
      </c>
    </row>
    <row r="27">
      <c r="A27" s="17">
        <v>270880.0</v>
      </c>
      <c r="B27" s="5">
        <f t="shared" si="1"/>
        <v>42268</v>
      </c>
      <c r="C27" s="3">
        <v>48.4</v>
      </c>
      <c r="D27" s="3">
        <v>49.75</v>
      </c>
      <c r="E27" s="3">
        <v>48.23</v>
      </c>
      <c r="F27" s="3">
        <v>49.69</v>
      </c>
      <c r="G27" s="3">
        <v>1.46</v>
      </c>
      <c r="H27" s="3">
        <v>0.030299999999999997</v>
      </c>
      <c r="I27" s="15">
        <v>112311.0</v>
      </c>
      <c r="J27" s="15">
        <v>364780.0</v>
      </c>
    </row>
    <row r="28">
      <c r="A28" s="7">
        <v>42236.0</v>
      </c>
      <c r="B28" s="5">
        <f t="shared" si="1"/>
        <v>42269</v>
      </c>
      <c r="C28" s="3">
        <v>49.38</v>
      </c>
      <c r="D28" s="3">
        <v>49.99</v>
      </c>
      <c r="E28" s="3">
        <v>48.48</v>
      </c>
      <c r="F28" s="3">
        <v>49.87</v>
      </c>
      <c r="G28" s="3">
        <v>0.18</v>
      </c>
      <c r="H28" s="3">
        <v>0.0036</v>
      </c>
      <c r="I28" s="15">
        <v>114219.0</v>
      </c>
      <c r="J28" s="15">
        <v>362227.0</v>
      </c>
    </row>
    <row r="29">
      <c r="A29" s="8">
        <v>48.57</v>
      </c>
      <c r="B29" s="5">
        <f t="shared" si="1"/>
        <v>42270</v>
      </c>
      <c r="C29" s="3">
        <v>49.83</v>
      </c>
      <c r="D29" s="3">
        <v>51.0</v>
      </c>
      <c r="E29" s="3">
        <v>48.41</v>
      </c>
      <c r="F29" s="3">
        <v>48.48</v>
      </c>
      <c r="G29" s="3">
        <v>-1.39</v>
      </c>
      <c r="H29" s="6">
        <v>-0.0279</v>
      </c>
      <c r="I29" s="15">
        <v>149391.0</v>
      </c>
      <c r="J29" s="15">
        <v>366795.0</v>
      </c>
    </row>
    <row r="30">
      <c r="A30" s="8">
        <v>48.89</v>
      </c>
      <c r="B30" s="5">
        <f t="shared" si="1"/>
        <v>42271</v>
      </c>
      <c r="C30" s="3">
        <v>48.58</v>
      </c>
      <c r="D30" s="3">
        <v>49.13</v>
      </c>
      <c r="E30" s="3">
        <v>48.1</v>
      </c>
      <c r="F30" s="3">
        <v>48.86</v>
      </c>
      <c r="G30" s="3">
        <v>0.38</v>
      </c>
      <c r="H30" s="3">
        <v>0.0078000000000000005</v>
      </c>
      <c r="I30" s="15">
        <v>139411.0</v>
      </c>
      <c r="J30" s="15">
        <v>367462.0</v>
      </c>
    </row>
    <row r="31">
      <c r="A31" s="8">
        <v>47.49</v>
      </c>
      <c r="B31" s="5">
        <f t="shared" si="1"/>
        <v>42272</v>
      </c>
      <c r="C31" s="3">
        <v>48.77</v>
      </c>
      <c r="D31" s="3">
        <v>49.76</v>
      </c>
      <c r="E31" s="3">
        <v>48.52</v>
      </c>
      <c r="F31" s="3">
        <v>49.27</v>
      </c>
      <c r="G31" s="3">
        <v>0.41</v>
      </c>
      <c r="H31" s="3">
        <v>0.0084</v>
      </c>
      <c r="I31" s="15">
        <v>116545.0</v>
      </c>
      <c r="J31" s="15">
        <v>361314.0</v>
      </c>
    </row>
    <row r="32">
      <c r="A32" s="8">
        <v>48.12</v>
      </c>
      <c r="B32" s="5">
        <f t="shared" si="1"/>
        <v>42275</v>
      </c>
      <c r="C32" s="3">
        <v>48.92</v>
      </c>
      <c r="D32" s="3">
        <v>49.06</v>
      </c>
      <c r="E32" s="3">
        <v>47.93</v>
      </c>
      <c r="F32" s="3">
        <v>48.01</v>
      </c>
      <c r="G32" s="3">
        <v>-1.26</v>
      </c>
      <c r="H32" s="6">
        <v>-0.0256</v>
      </c>
      <c r="I32" s="15">
        <v>124809.0</v>
      </c>
      <c r="J32" s="15">
        <v>363369.0</v>
      </c>
    </row>
    <row r="33">
      <c r="A33" s="11">
        <v>-0.61</v>
      </c>
      <c r="B33" s="5">
        <f t="shared" si="1"/>
        <v>42276</v>
      </c>
      <c r="C33" s="3">
        <v>47.9</v>
      </c>
      <c r="D33" s="3">
        <v>49.28</v>
      </c>
      <c r="E33" s="3">
        <v>47.9</v>
      </c>
      <c r="F33" s="3">
        <v>48.86</v>
      </c>
      <c r="G33" s="3">
        <v>0.85</v>
      </c>
      <c r="H33" s="3">
        <v>0.0177</v>
      </c>
      <c r="I33" s="15">
        <v>123699.0</v>
      </c>
      <c r="J33" s="15">
        <v>359027.0</v>
      </c>
    </row>
    <row r="34">
      <c r="A34" s="12">
        <v>-0.0125</v>
      </c>
      <c r="B34" s="5">
        <f t="shared" si="1"/>
        <v>42277</v>
      </c>
      <c r="C34" s="3">
        <v>48.59</v>
      </c>
      <c r="D34" s="3">
        <v>49.65</v>
      </c>
      <c r="E34" s="3">
        <v>48.43</v>
      </c>
      <c r="F34" s="3">
        <v>49.05</v>
      </c>
      <c r="G34" s="3">
        <v>0.19</v>
      </c>
      <c r="H34" s="3">
        <v>0.0039000000000000003</v>
      </c>
      <c r="I34" s="15">
        <v>164061.0</v>
      </c>
      <c r="J34" s="15">
        <v>365854.0</v>
      </c>
    </row>
    <row r="35">
      <c r="A35" s="17">
        <v>101120.0</v>
      </c>
      <c r="B35" s="5">
        <f t="shared" si="1"/>
        <v>42278</v>
      </c>
      <c r="C35" s="3">
        <v>49.15</v>
      </c>
      <c r="D35" s="3">
        <v>50.5</v>
      </c>
      <c r="E35" s="3">
        <v>48.31</v>
      </c>
      <c r="F35" s="3">
        <v>48.38</v>
      </c>
      <c r="G35" s="3">
        <v>-0.67</v>
      </c>
      <c r="H35" s="6">
        <v>-0.0137</v>
      </c>
      <c r="I35" s="15">
        <v>151227.0</v>
      </c>
      <c r="J35" s="15">
        <v>376303.0</v>
      </c>
    </row>
    <row r="36">
      <c r="A36" s="17">
        <v>272620.0</v>
      </c>
      <c r="B36" s="5">
        <f t="shared" si="1"/>
        <v>42279</v>
      </c>
      <c r="C36" s="3">
        <v>48.68</v>
      </c>
      <c r="D36" s="3">
        <v>49.19</v>
      </c>
      <c r="E36" s="3">
        <v>47.6</v>
      </c>
      <c r="F36" s="3">
        <v>48.79</v>
      </c>
      <c r="G36" s="3">
        <v>0.41</v>
      </c>
      <c r="H36" s="3">
        <v>0.0085</v>
      </c>
      <c r="I36" s="15">
        <v>159034.0</v>
      </c>
      <c r="J36" s="15">
        <v>383122.0</v>
      </c>
    </row>
    <row r="37">
      <c r="A37" s="7">
        <v>42237.0</v>
      </c>
      <c r="B37" s="5">
        <f t="shared" si="1"/>
        <v>42282</v>
      </c>
      <c r="C37" s="3">
        <v>48.8</v>
      </c>
      <c r="D37" s="3">
        <v>50.47</v>
      </c>
      <c r="E37" s="3">
        <v>48.51</v>
      </c>
      <c r="F37" s="3">
        <v>49.87</v>
      </c>
      <c r="G37" s="3">
        <v>1.08</v>
      </c>
      <c r="H37" s="3">
        <v>0.022099999999999998</v>
      </c>
      <c r="I37" s="15">
        <v>190591.0</v>
      </c>
      <c r="J37" s="15">
        <v>390092.0</v>
      </c>
    </row>
    <row r="38">
      <c r="A38" s="8">
        <v>47.74</v>
      </c>
      <c r="B38" s="5">
        <f t="shared" si="1"/>
        <v>42283</v>
      </c>
      <c r="C38" s="3">
        <v>50.05</v>
      </c>
      <c r="D38" s="3">
        <v>52.8</v>
      </c>
      <c r="E38" s="3">
        <v>49.47</v>
      </c>
      <c r="F38" s="3">
        <v>52.45</v>
      </c>
      <c r="G38" s="3">
        <v>2.58</v>
      </c>
      <c r="H38" s="3">
        <v>0.051699999999999996</v>
      </c>
      <c r="I38" s="15">
        <v>279671.0</v>
      </c>
      <c r="J38" s="15">
        <v>395632.0</v>
      </c>
    </row>
    <row r="39">
      <c r="A39" s="8">
        <v>47.99</v>
      </c>
      <c r="B39" s="5">
        <f t="shared" si="1"/>
        <v>42284</v>
      </c>
      <c r="C39" s="3">
        <v>52.69</v>
      </c>
      <c r="D39" s="3">
        <v>53.58</v>
      </c>
      <c r="E39" s="3">
        <v>51.7</v>
      </c>
      <c r="F39" s="3">
        <v>51.77</v>
      </c>
      <c r="G39" s="3">
        <v>-0.68</v>
      </c>
      <c r="H39" s="6">
        <v>-0.013</v>
      </c>
      <c r="I39" s="15">
        <v>323992.0</v>
      </c>
      <c r="J39" s="15">
        <v>413999.0</v>
      </c>
    </row>
    <row r="40">
      <c r="A40" s="8">
        <v>46.6</v>
      </c>
      <c r="B40" s="5">
        <f t="shared" si="1"/>
        <v>42285</v>
      </c>
      <c r="C40" s="3">
        <v>52.58</v>
      </c>
      <c r="D40" s="3">
        <v>53.85</v>
      </c>
      <c r="E40" s="3">
        <v>51.76</v>
      </c>
      <c r="F40" s="3">
        <v>53.38</v>
      </c>
      <c r="G40" s="3">
        <v>1.61</v>
      </c>
      <c r="H40" s="3">
        <v>0.0311</v>
      </c>
      <c r="I40" s="15">
        <v>256717.0</v>
      </c>
      <c r="J40" s="15">
        <v>413676.0</v>
      </c>
    </row>
    <row r="41">
      <c r="A41" s="8">
        <v>46.97</v>
      </c>
      <c r="B41" s="5">
        <f t="shared" si="1"/>
        <v>42286</v>
      </c>
      <c r="C41" s="3">
        <v>53.62</v>
      </c>
      <c r="D41" s="3">
        <v>54.36</v>
      </c>
      <c r="E41" s="3">
        <v>52.47</v>
      </c>
      <c r="F41" s="3">
        <v>52.91</v>
      </c>
      <c r="G41" s="3">
        <v>-0.47</v>
      </c>
      <c r="H41" s="6">
        <v>-0.0088</v>
      </c>
      <c r="I41" s="15">
        <v>256528.0</v>
      </c>
      <c r="J41" s="15">
        <v>417923.0</v>
      </c>
    </row>
    <row r="42">
      <c r="A42" s="11">
        <v>-1.15</v>
      </c>
      <c r="B42" s="13">
        <f t="shared" si="1"/>
        <v>42289</v>
      </c>
      <c r="C42" s="3">
        <v>53.04</v>
      </c>
      <c r="D42" s="3">
        <v>53.62</v>
      </c>
      <c r="E42" s="3">
        <v>50.16</v>
      </c>
      <c r="F42" s="3">
        <v>50.25</v>
      </c>
      <c r="G42" s="3">
        <v>-2.66</v>
      </c>
      <c r="H42" s="6">
        <v>-0.0503</v>
      </c>
      <c r="I42" s="15">
        <v>282586.0</v>
      </c>
      <c r="J42" s="15">
        <v>418547.0</v>
      </c>
    </row>
    <row r="43">
      <c r="A43" s="12">
        <v>-0.0239</v>
      </c>
      <c r="B43" s="13">
        <f t="shared" si="1"/>
        <v>42290</v>
      </c>
      <c r="C43" s="3">
        <v>50.75</v>
      </c>
      <c r="D43" s="3">
        <v>51.14</v>
      </c>
      <c r="E43" s="3">
        <v>49.34</v>
      </c>
      <c r="F43" s="3">
        <v>49.69</v>
      </c>
      <c r="G43" s="3">
        <v>-0.56</v>
      </c>
      <c r="H43" s="6">
        <v>-0.0111</v>
      </c>
      <c r="I43" s="15">
        <v>338728.0</v>
      </c>
      <c r="J43" s="15">
        <v>431488.0</v>
      </c>
    </row>
    <row r="44">
      <c r="A44" s="17">
        <v>111613.0</v>
      </c>
      <c r="B44" s="13">
        <f t="shared" si="1"/>
        <v>42291</v>
      </c>
      <c r="C44" s="3">
        <v>49.4</v>
      </c>
      <c r="D44" s="3">
        <v>50.02</v>
      </c>
      <c r="E44" s="3">
        <v>49.21</v>
      </c>
      <c r="F44" s="3">
        <v>49.69</v>
      </c>
      <c r="G44" s="3" t="s">
        <v>10</v>
      </c>
      <c r="H44" s="3" t="s">
        <v>10</v>
      </c>
      <c r="I44" s="15">
        <v>253545.0</v>
      </c>
      <c r="J44" s="15">
        <v>442912.0</v>
      </c>
    </row>
    <row r="45">
      <c r="A45" s="17">
        <v>271638.0</v>
      </c>
      <c r="B45" s="13">
        <f t="shared" si="1"/>
        <v>42292</v>
      </c>
      <c r="C45" s="3">
        <v>49.6</v>
      </c>
      <c r="D45" s="3">
        <v>50.35</v>
      </c>
      <c r="E45" s="3">
        <v>48.7</v>
      </c>
      <c r="F45" s="3">
        <v>49.73</v>
      </c>
      <c r="G45" s="3">
        <v>0.04</v>
      </c>
      <c r="H45" s="3">
        <v>8.0E-4</v>
      </c>
      <c r="I45" s="15">
        <v>321415.0</v>
      </c>
      <c r="J45" s="15">
        <v>435524.0</v>
      </c>
    </row>
    <row r="46">
      <c r="A46" s="7">
        <v>42240.0</v>
      </c>
      <c r="B46" s="13">
        <f t="shared" si="1"/>
        <v>42293</v>
      </c>
      <c r="C46" s="3">
        <v>50.21</v>
      </c>
      <c r="D46" s="3">
        <v>50.7</v>
      </c>
      <c r="E46" s="3">
        <v>49.31</v>
      </c>
      <c r="F46" s="3">
        <v>50.46</v>
      </c>
      <c r="G46" s="3">
        <v>0.73</v>
      </c>
      <c r="H46" s="3">
        <v>0.0147</v>
      </c>
      <c r="I46" s="15">
        <v>225956.0</v>
      </c>
      <c r="J46" s="15">
        <v>433139.0</v>
      </c>
    </row>
    <row r="47">
      <c r="A47" s="8">
        <v>46.92</v>
      </c>
      <c r="B47" s="13">
        <f t="shared" si="1"/>
        <v>42296</v>
      </c>
      <c r="C47" s="3">
        <v>50.38</v>
      </c>
      <c r="D47" s="3">
        <v>50.68</v>
      </c>
      <c r="E47" s="3">
        <v>48.57</v>
      </c>
      <c r="F47" s="3">
        <v>48.61</v>
      </c>
      <c r="G47" s="3">
        <v>-1.85</v>
      </c>
      <c r="H47" s="6">
        <v>-0.0367</v>
      </c>
      <c r="I47" s="15">
        <v>223306.0</v>
      </c>
      <c r="J47" s="15">
        <v>442279.0</v>
      </c>
    </row>
    <row r="48">
      <c r="A48" s="8">
        <v>46.97</v>
      </c>
      <c r="B48" s="13">
        <f t="shared" si="1"/>
        <v>42297</v>
      </c>
      <c r="C48" s="3">
        <v>48.83</v>
      </c>
      <c r="D48" s="3">
        <v>49.2</v>
      </c>
      <c r="E48" s="3">
        <v>48.22</v>
      </c>
      <c r="F48" s="3">
        <v>48.71</v>
      </c>
      <c r="G48" s="3">
        <v>0.1</v>
      </c>
      <c r="H48" s="3">
        <v>0.0021</v>
      </c>
      <c r="I48" s="15">
        <v>253325.0</v>
      </c>
      <c r="J48" s="15">
        <v>449014.0</v>
      </c>
    </row>
    <row r="49">
      <c r="A49" s="8">
        <v>43.83</v>
      </c>
      <c r="B49" s="13">
        <f t="shared" si="1"/>
        <v>42298</v>
      </c>
      <c r="C49" s="3">
        <v>48.58</v>
      </c>
      <c r="D49" s="3">
        <v>48.65</v>
      </c>
      <c r="E49" s="3">
        <v>47.5</v>
      </c>
      <c r="F49" s="3">
        <v>47.85</v>
      </c>
      <c r="G49" s="3">
        <v>-0.86</v>
      </c>
      <c r="H49" s="6">
        <v>-0.0177</v>
      </c>
      <c r="I49" s="15">
        <v>244638.0</v>
      </c>
      <c r="J49" s="15">
        <v>443972.0</v>
      </c>
    </row>
    <row r="50">
      <c r="A50" s="8">
        <v>44.29</v>
      </c>
      <c r="B50" s="13">
        <f t="shared" si="1"/>
        <v>42299</v>
      </c>
      <c r="C50" s="3">
        <v>47.96</v>
      </c>
      <c r="D50" s="3">
        <v>48.73</v>
      </c>
      <c r="E50" s="3">
        <v>47.65</v>
      </c>
      <c r="F50" s="3">
        <v>48.08</v>
      </c>
      <c r="G50" s="3">
        <v>0.23</v>
      </c>
      <c r="H50" s="3">
        <v>0.0048</v>
      </c>
      <c r="I50" s="15">
        <v>201591.0</v>
      </c>
      <c r="J50" s="15">
        <v>443697.0</v>
      </c>
    </row>
    <row r="51">
      <c r="A51" s="11">
        <v>-2.68</v>
      </c>
      <c r="B51" s="13">
        <f t="shared" si="1"/>
        <v>42300</v>
      </c>
      <c r="C51" s="3">
        <v>48.32</v>
      </c>
      <c r="D51" s="3">
        <v>48.65</v>
      </c>
      <c r="E51" s="3">
        <v>47.45</v>
      </c>
      <c r="F51" s="3">
        <v>47.99</v>
      </c>
      <c r="G51" s="3">
        <v>-0.09</v>
      </c>
      <c r="H51" s="6">
        <v>-0.0019</v>
      </c>
      <c r="I51" s="15">
        <v>242056.0</v>
      </c>
      <c r="J51" s="15">
        <v>443150.0</v>
      </c>
    </row>
    <row r="52">
      <c r="A52" s="12">
        <v>-0.0571</v>
      </c>
      <c r="B52" s="13">
        <f t="shared" si="1"/>
        <v>42303</v>
      </c>
      <c r="C52" s="3">
        <v>48.0</v>
      </c>
      <c r="D52" s="3">
        <v>48.33</v>
      </c>
      <c r="E52" s="3">
        <v>47.3</v>
      </c>
      <c r="F52" s="3">
        <v>47.54</v>
      </c>
      <c r="G52" s="3">
        <v>-0.45</v>
      </c>
      <c r="H52" s="6">
        <v>-0.0094</v>
      </c>
      <c r="I52" s="15">
        <v>193978.0</v>
      </c>
      <c r="J52" s="15">
        <v>444088.0</v>
      </c>
    </row>
    <row r="53">
      <c r="A53" s="17">
        <v>136736.0</v>
      </c>
      <c r="B53" s="13">
        <f t="shared" si="1"/>
        <v>42304</v>
      </c>
      <c r="C53" s="3">
        <v>47.43</v>
      </c>
      <c r="D53" s="3">
        <v>47.57</v>
      </c>
      <c r="E53" s="3">
        <v>46.41</v>
      </c>
      <c r="F53" s="3">
        <v>46.81</v>
      </c>
      <c r="G53" s="3">
        <v>-0.73</v>
      </c>
      <c r="H53" s="6">
        <v>-0.0154</v>
      </c>
      <c r="I53" s="15">
        <v>243114.0</v>
      </c>
      <c r="J53" s="15">
        <v>447320.0</v>
      </c>
    </row>
    <row r="54">
      <c r="A54" s="17">
        <v>274324.0</v>
      </c>
      <c r="B54" s="13">
        <f t="shared" si="1"/>
        <v>42305</v>
      </c>
      <c r="C54" s="3">
        <v>46.91</v>
      </c>
      <c r="D54" s="3">
        <v>49.23</v>
      </c>
      <c r="E54" s="3">
        <v>46.61</v>
      </c>
      <c r="F54" s="3">
        <v>49.05</v>
      </c>
      <c r="G54" s="3">
        <v>2.24</v>
      </c>
      <c r="H54" s="3">
        <v>0.0479</v>
      </c>
      <c r="I54" s="15">
        <v>306597.0</v>
      </c>
      <c r="J54" s="15">
        <v>436097.0</v>
      </c>
    </row>
    <row r="55">
      <c r="A55" s="7">
        <v>42241.0</v>
      </c>
      <c r="B55" s="13">
        <f t="shared" si="1"/>
        <v>42306</v>
      </c>
      <c r="C55" s="3">
        <v>49.15</v>
      </c>
      <c r="D55" s="3">
        <v>49.38</v>
      </c>
      <c r="E55" s="3">
        <v>48.17</v>
      </c>
      <c r="F55" s="3">
        <v>48.8</v>
      </c>
      <c r="G55" s="3">
        <v>-0.25</v>
      </c>
      <c r="H55" s="6">
        <v>-0.0051</v>
      </c>
      <c r="I55" s="15">
        <v>213925.0</v>
      </c>
      <c r="J55" s="15">
        <v>428189.0</v>
      </c>
    </row>
    <row r="56">
      <c r="A56" s="8">
        <v>44.43</v>
      </c>
      <c r="B56" s="13">
        <f t="shared" si="1"/>
        <v>42307</v>
      </c>
      <c r="C56" s="3">
        <v>48.66</v>
      </c>
      <c r="D56" s="3">
        <v>50.0</v>
      </c>
      <c r="E56" s="3">
        <v>48.28</v>
      </c>
      <c r="F56" s="3">
        <v>49.56</v>
      </c>
      <c r="G56" s="3">
        <v>0.76</v>
      </c>
      <c r="H56" s="3">
        <v>0.015600000000000001</v>
      </c>
      <c r="I56" s="15">
        <v>238590.0</v>
      </c>
      <c r="J56" s="15">
        <v>427576.0</v>
      </c>
    </row>
    <row r="57">
      <c r="A57" s="8">
        <v>46.12</v>
      </c>
      <c r="B57" s="5">
        <f t="shared" si="1"/>
        <v>42310</v>
      </c>
      <c r="C57" s="3">
        <v>49.5</v>
      </c>
      <c r="D57" s="3">
        <v>49.69</v>
      </c>
      <c r="E57" s="3">
        <v>48.61</v>
      </c>
      <c r="F57" s="3">
        <v>48.79</v>
      </c>
      <c r="G57" s="3">
        <v>-0.77</v>
      </c>
      <c r="H57" s="6">
        <v>-0.0155</v>
      </c>
      <c r="I57" s="15">
        <v>224283.0</v>
      </c>
      <c r="J57" s="15">
        <v>420419.0</v>
      </c>
    </row>
    <row r="58">
      <c r="A58" s="8">
        <v>44.28</v>
      </c>
      <c r="B58" s="5">
        <f t="shared" si="1"/>
        <v>42311</v>
      </c>
      <c r="C58" s="3">
        <v>48.9</v>
      </c>
      <c r="D58" s="3">
        <v>50.91</v>
      </c>
      <c r="E58" s="3">
        <v>48.46</v>
      </c>
      <c r="F58" s="3">
        <v>50.54</v>
      </c>
      <c r="G58" s="3">
        <v>1.75</v>
      </c>
      <c r="H58" s="3">
        <v>0.0359</v>
      </c>
      <c r="I58" s="15">
        <v>283357.0</v>
      </c>
      <c r="J58" s="15">
        <v>409704.0</v>
      </c>
    </row>
    <row r="59">
      <c r="A59" s="8">
        <v>44.88</v>
      </c>
      <c r="B59" s="5">
        <f t="shared" si="1"/>
        <v>42312</v>
      </c>
      <c r="C59" s="3">
        <v>50.25</v>
      </c>
      <c r="D59" s="3">
        <v>50.87</v>
      </c>
      <c r="E59" s="3">
        <v>48.49</v>
      </c>
      <c r="F59" s="3">
        <v>48.58</v>
      </c>
      <c r="G59" s="3">
        <v>-1.96</v>
      </c>
      <c r="H59" s="6">
        <v>-0.0388</v>
      </c>
      <c r="I59" s="15">
        <v>328135.0</v>
      </c>
      <c r="J59" s="15">
        <v>369372.0</v>
      </c>
    </row>
    <row r="60">
      <c r="A60" s="9">
        <f>+0.59</f>
        <v>0.59</v>
      </c>
      <c r="B60" s="5">
        <f t="shared" si="1"/>
        <v>42313</v>
      </c>
      <c r="C60" s="3">
        <v>48.84</v>
      </c>
      <c r="D60" s="3">
        <v>49.0</v>
      </c>
      <c r="E60" s="3">
        <v>47.93</v>
      </c>
      <c r="F60" s="3">
        <v>47.98</v>
      </c>
      <c r="G60" s="3">
        <v>-0.6</v>
      </c>
      <c r="H60" s="6">
        <v>-0.0124</v>
      </c>
      <c r="I60" s="15">
        <v>227998.0</v>
      </c>
      <c r="J60" s="15">
        <v>341719.0</v>
      </c>
    </row>
    <row r="61">
      <c r="A61" s="9">
        <f>+1.33%</f>
        <v>0.0133</v>
      </c>
      <c r="B61" s="5">
        <f t="shared" si="1"/>
        <v>42314</v>
      </c>
      <c r="C61" s="3">
        <v>48.05</v>
      </c>
      <c r="D61" s="3">
        <v>48.58</v>
      </c>
      <c r="E61" s="3">
        <v>47.27</v>
      </c>
      <c r="F61" s="3">
        <v>47.42</v>
      </c>
      <c r="G61" s="3">
        <v>-0.56</v>
      </c>
      <c r="H61" s="6">
        <v>-0.0117</v>
      </c>
      <c r="I61" s="15">
        <v>245485.0</v>
      </c>
      <c r="J61" s="15">
        <v>291324.0</v>
      </c>
    </row>
    <row r="62">
      <c r="A62" s="16">
        <v>127404.0</v>
      </c>
      <c r="B62" s="5">
        <f t="shared" si="1"/>
        <v>42317</v>
      </c>
      <c r="C62" s="3">
        <v>47.46</v>
      </c>
      <c r="D62" s="3">
        <v>48.41</v>
      </c>
      <c r="E62" s="3">
        <v>47.01</v>
      </c>
      <c r="F62" s="3">
        <v>47.19</v>
      </c>
      <c r="G62" s="3">
        <v>-0.23</v>
      </c>
      <c r="H62" s="6">
        <v>-0.0049</v>
      </c>
      <c r="I62" s="15">
        <v>202178.0</v>
      </c>
      <c r="J62" s="15">
        <v>258950.0</v>
      </c>
    </row>
    <row r="63">
      <c r="A63" s="16">
        <v>273703.0</v>
      </c>
      <c r="B63" s="13">
        <f t="shared" si="1"/>
        <v>42318</v>
      </c>
      <c r="C63" s="3">
        <v>47.32</v>
      </c>
      <c r="D63" s="3">
        <v>47.86</v>
      </c>
      <c r="E63" s="3">
        <v>46.96</v>
      </c>
      <c r="F63" s="3">
        <v>47.44</v>
      </c>
      <c r="G63" s="3">
        <v>0.25</v>
      </c>
      <c r="H63" s="3">
        <v>0.0053</v>
      </c>
      <c r="I63" s="15">
        <v>206340.0</v>
      </c>
      <c r="J63" s="15">
        <v>183218.0</v>
      </c>
    </row>
    <row r="64">
      <c r="A64" s="7">
        <v>42242.0</v>
      </c>
      <c r="B64" s="13">
        <f t="shared" si="1"/>
        <v>42319</v>
      </c>
      <c r="C64" s="3">
        <v>47.08</v>
      </c>
      <c r="D64" s="3">
        <v>47.73</v>
      </c>
      <c r="E64" s="3">
        <v>45.62</v>
      </c>
      <c r="F64" s="3">
        <v>45.81</v>
      </c>
      <c r="G64" s="3">
        <v>-1.63</v>
      </c>
      <c r="H64" s="6">
        <v>-0.0344</v>
      </c>
      <c r="I64" s="15">
        <v>193335.0</v>
      </c>
      <c r="J64" s="15">
        <v>125089.0</v>
      </c>
    </row>
    <row r="65">
      <c r="A65" s="8">
        <v>44.94</v>
      </c>
      <c r="B65" s="13">
        <f t="shared" si="1"/>
        <v>42320</v>
      </c>
      <c r="C65" s="3">
        <v>45.92</v>
      </c>
      <c r="D65" s="3">
        <v>46.27</v>
      </c>
      <c r="E65" s="3">
        <v>43.89</v>
      </c>
      <c r="F65" s="3">
        <v>44.06</v>
      </c>
      <c r="G65" s="3">
        <v>-1.75</v>
      </c>
      <c r="H65" s="6">
        <v>-0.0382</v>
      </c>
      <c r="I65" s="15">
        <v>132491.0</v>
      </c>
      <c r="J65" s="15">
        <v>72872.0</v>
      </c>
    </row>
    <row r="66">
      <c r="A66" s="8">
        <v>45.37</v>
      </c>
      <c r="B66" s="13">
        <f t="shared" si="1"/>
        <v>42321</v>
      </c>
      <c r="C66" s="3">
        <v>44.08</v>
      </c>
      <c r="D66" s="3">
        <v>44.85</v>
      </c>
      <c r="E66" s="3">
        <v>43.57</v>
      </c>
      <c r="F66" s="3">
        <v>43.61</v>
      </c>
      <c r="G66" s="3">
        <v>-0.45</v>
      </c>
      <c r="H66" s="6">
        <v>-0.0102</v>
      </c>
      <c r="I66" s="15">
        <v>28631.0</v>
      </c>
      <c r="J66" s="3">
        <v>0.0</v>
      </c>
    </row>
    <row r="67">
      <c r="A67" s="8">
        <v>44.45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44.68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-0.0045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128285.0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272251.0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42243.0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45.3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49.34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45.25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49.12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+4.44</f>
        <v>4.44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+9.94%</f>
        <v>0.0994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142530.0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279635.0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42244.0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48.99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52.56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48.23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51.67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+2.55</f>
        <v>2.55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+5.19%</f>
        <v>0.0519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158237.0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275526.0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42247.0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51.66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55.97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49.85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55.8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+4.13</f>
        <v>4.13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+7.99%</f>
        <v>0.0799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151923.0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279994.0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42248.0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54.37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55.02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50.06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51.17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-4.63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-0.083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178721.0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290706.0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42249.0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50.1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52.59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49.33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52.09</v>
      </c>
      <c r="B113" s="3" t="str">
        <f t="shared" si="1"/>
        <v/>
      </c>
    </row>
    <row r="114">
      <c r="A114" s="9">
        <f>+0.92</f>
        <v>0.92</v>
      </c>
      <c r="B114" s="3" t="str">
        <f t="shared" si="1"/>
        <v>#REF!</v>
      </c>
    </row>
    <row r="115">
      <c r="A115" s="9">
        <f>+1.8%</f>
        <v>0.018</v>
      </c>
      <c r="B115" s="3" t="str">
        <f t="shared" si="1"/>
        <v>#REF!</v>
      </c>
    </row>
    <row r="116">
      <c r="A116" s="16">
        <v>139424.0</v>
      </c>
      <c r="B116" s="3" t="str">
        <f t="shared" si="1"/>
        <v>#REF!</v>
      </c>
    </row>
    <row r="117">
      <c r="A117" s="16">
        <v>295842.0</v>
      </c>
      <c r="B117" s="3" t="str">
        <f t="shared" si="1"/>
        <v>#REF!</v>
      </c>
    </row>
    <row r="118">
      <c r="A118" s="7">
        <v>42250.0</v>
      </c>
      <c r="B118" s="3" t="str">
        <f t="shared" si="1"/>
        <v>#REF!</v>
      </c>
    </row>
    <row r="119">
      <c r="A119" s="8">
        <v>52.16</v>
      </c>
      <c r="B119" s="3" t="str">
        <f t="shared" si="1"/>
        <v>#REF!</v>
      </c>
    </row>
    <row r="120">
      <c r="A120" s="8">
        <v>54.05</v>
      </c>
      <c r="B120" s="3" t="str">
        <f t="shared" si="1"/>
        <v>#REF!</v>
      </c>
    </row>
    <row r="121">
      <c r="A121" s="8">
        <v>51.48</v>
      </c>
      <c r="B121" s="3" t="str">
        <f t="shared" si="1"/>
        <v>#REF!</v>
      </c>
    </row>
    <row r="122">
      <c r="A122" s="8">
        <v>52.35</v>
      </c>
      <c r="B122" s="3" t="str">
        <f t="shared" si="1"/>
        <v>#REF!</v>
      </c>
    </row>
    <row r="123">
      <c r="A123" s="9">
        <f>+0.26</f>
        <v>0.26</v>
      </c>
      <c r="B123" s="3" t="str">
        <f t="shared" si="1"/>
        <v>#REF!</v>
      </c>
    </row>
    <row r="124">
      <c r="A124" s="9">
        <f>+0.5%</f>
        <v>0.005</v>
      </c>
      <c r="B124" s="3" t="str">
        <f t="shared" si="1"/>
        <v>#REF!</v>
      </c>
    </row>
    <row r="125">
      <c r="A125" s="16">
        <v>127408.0</v>
      </c>
      <c r="B125" s="3" t="str">
        <f t="shared" si="1"/>
        <v>#REF!</v>
      </c>
    </row>
    <row r="126">
      <c r="A126" s="16">
        <v>297108.0</v>
      </c>
      <c r="B126" s="3" t="str">
        <f t="shared" si="1"/>
        <v>#REF!</v>
      </c>
    </row>
    <row r="127">
      <c r="A127" s="7">
        <v>42251.0</v>
      </c>
      <c r="B127" s="3" t="str">
        <f t="shared" si="1"/>
        <v>#REF!</v>
      </c>
    </row>
    <row r="128">
      <c r="A128" s="8">
        <v>52.43</v>
      </c>
      <c r="B128" s="3" t="str">
        <f t="shared" si="1"/>
        <v>#REF!</v>
      </c>
    </row>
    <row r="129">
      <c r="A129" s="8">
        <v>52.63</v>
      </c>
      <c r="B129" s="3" t="str">
        <f t="shared" si="1"/>
        <v>#REF!</v>
      </c>
    </row>
    <row r="130">
      <c r="A130" s="8">
        <v>50.97</v>
      </c>
      <c r="B130" s="3" t="str">
        <f t="shared" si="1"/>
        <v>#REF!</v>
      </c>
    </row>
    <row r="131">
      <c r="A131" s="8">
        <v>51.33</v>
      </c>
      <c r="B131" s="3" t="str">
        <f t="shared" si="1"/>
        <v>#REF!</v>
      </c>
    </row>
    <row r="132">
      <c r="A132" s="11">
        <v>-1.02</v>
      </c>
      <c r="B132" s="3" t="str">
        <f t="shared" si="1"/>
        <v>#REF!</v>
      </c>
    </row>
    <row r="133">
      <c r="A133" s="12">
        <v>-0.0195</v>
      </c>
      <c r="B133" s="3" t="str">
        <f t="shared" si="1"/>
        <v>#REF!</v>
      </c>
    </row>
    <row r="134">
      <c r="A134" s="17">
        <v>98291.0</v>
      </c>
      <c r="B134" s="3" t="str">
        <f t="shared" si="1"/>
        <v>#REF!</v>
      </c>
    </row>
    <row r="135">
      <c r="A135" s="17">
        <v>302174.0</v>
      </c>
      <c r="B135" s="3" t="str">
        <f t="shared" si="1"/>
        <v>#REF!</v>
      </c>
    </row>
    <row r="136">
      <c r="A136" s="7">
        <v>42254.0</v>
      </c>
      <c r="B136" s="3" t="str">
        <f t="shared" si="1"/>
        <v>#REF!</v>
      </c>
    </row>
    <row r="137">
      <c r="A137" s="8">
        <v>51.02</v>
      </c>
      <c r="B137" s="3" t="str">
        <f t="shared" si="1"/>
        <v>#REF!</v>
      </c>
    </row>
    <row r="138">
      <c r="A138" s="8">
        <v>51.17</v>
      </c>
      <c r="B138" s="3" t="str">
        <f t="shared" si="1"/>
        <v>#REF!</v>
      </c>
    </row>
    <row r="139">
      <c r="A139" s="8">
        <v>49.22</v>
      </c>
      <c r="B139" s="3" t="str">
        <f t="shared" si="1"/>
        <v>#REF!</v>
      </c>
    </row>
    <row r="140">
      <c r="A140" s="8">
        <v>49.33</v>
      </c>
      <c r="B140" s="3" t="str">
        <f t="shared" si="1"/>
        <v>#REF!</v>
      </c>
    </row>
    <row r="141">
      <c r="A141" s="11">
        <v>-2.0</v>
      </c>
      <c r="B141" s="3" t="str">
        <f t="shared" si="1"/>
        <v>#REF!</v>
      </c>
    </row>
    <row r="142">
      <c r="A142" s="12">
        <v>-0.039</v>
      </c>
      <c r="B142" s="3" t="str">
        <f t="shared" si="1"/>
        <v>#REF!</v>
      </c>
    </row>
    <row r="143">
      <c r="A143" s="17">
        <v>44882.0</v>
      </c>
      <c r="B143" s="3" t="str">
        <f t="shared" si="1"/>
        <v>#REF!</v>
      </c>
    </row>
    <row r="144">
      <c r="A144" s="17">
        <v>306010.0</v>
      </c>
      <c r="B144" s="3" t="str">
        <f t="shared" si="1"/>
        <v>#REF!</v>
      </c>
    </row>
    <row r="145">
      <c r="A145" s="7">
        <v>42255.0</v>
      </c>
      <c r="B145" s="3" t="str">
        <f t="shared" si="1"/>
        <v>#REF!</v>
      </c>
    </row>
    <row r="146">
      <c r="A146" s="8">
        <v>49.47</v>
      </c>
      <c r="B146" s="3" t="str">
        <f t="shared" si="1"/>
        <v>#REF!</v>
      </c>
    </row>
    <row r="147">
      <c r="A147" s="8">
        <v>51.54</v>
      </c>
      <c r="B147" s="3" t="str">
        <f t="shared" si="1"/>
        <v>#REF!</v>
      </c>
    </row>
    <row r="148">
      <c r="A148" s="8">
        <v>49.34</v>
      </c>
      <c r="B148" s="3" t="str">
        <f t="shared" si="1"/>
        <v>#REF!</v>
      </c>
    </row>
    <row r="149">
      <c r="A149" s="8">
        <v>51.23</v>
      </c>
      <c r="B149" s="3" t="str">
        <f t="shared" si="1"/>
        <v>#REF!</v>
      </c>
    </row>
    <row r="150">
      <c r="A150" s="9">
        <f>+1.9</f>
        <v>1.9</v>
      </c>
      <c r="B150" s="3" t="str">
        <f t="shared" si="1"/>
        <v>#REF!</v>
      </c>
    </row>
    <row r="151">
      <c r="A151" s="9">
        <f>+3.85%</f>
        <v>0.0385</v>
      </c>
      <c r="B151" s="3" t="str">
        <f t="shared" si="1"/>
        <v>#REF!</v>
      </c>
    </row>
    <row r="152">
      <c r="A152" s="16">
        <v>153436.0</v>
      </c>
      <c r="B152" s="3" t="str">
        <f t="shared" si="1"/>
        <v>#REF!</v>
      </c>
    </row>
    <row r="153">
      <c r="A153" s="16">
        <v>325370.0</v>
      </c>
      <c r="B153" s="3" t="str">
        <f t="shared" si="1"/>
        <v>#REF!</v>
      </c>
    </row>
    <row r="154">
      <c r="A154" s="7">
        <v>42256.0</v>
      </c>
      <c r="B154" s="3" t="str">
        <f t="shared" si="1"/>
        <v>#REF!</v>
      </c>
    </row>
    <row r="155">
      <c r="A155" s="8">
        <v>51.03</v>
      </c>
      <c r="B155" s="3" t="str">
        <f t="shared" si="1"/>
        <v>#REF!</v>
      </c>
    </row>
    <row r="156">
      <c r="A156" s="8">
        <v>51.66</v>
      </c>
      <c r="B156" s="3" t="str">
        <f t="shared" si="1"/>
        <v>#REF!</v>
      </c>
    </row>
    <row r="157">
      <c r="A157" s="8">
        <v>49.15</v>
      </c>
      <c r="B157" s="3" t="str">
        <f t="shared" si="1"/>
        <v>#REF!</v>
      </c>
    </row>
    <row r="158">
      <c r="A158" s="8">
        <v>49.39</v>
      </c>
      <c r="B158" s="3" t="str">
        <f t="shared" si="1"/>
        <v>#REF!</v>
      </c>
    </row>
    <row r="159">
      <c r="A159" s="11">
        <v>-1.84</v>
      </c>
      <c r="B159" s="3" t="str">
        <f t="shared" si="1"/>
        <v>#REF!</v>
      </c>
    </row>
    <row r="160">
      <c r="A160" s="12">
        <v>-0.0359</v>
      </c>
      <c r="B160" s="3" t="str">
        <f t="shared" si="1"/>
        <v>#REF!</v>
      </c>
    </row>
    <row r="161">
      <c r="A161" s="17">
        <v>133134.0</v>
      </c>
      <c r="B161" s="3" t="str">
        <f t="shared" si="1"/>
        <v>#REF!</v>
      </c>
    </row>
    <row r="162">
      <c r="A162" s="17">
        <v>334640.0</v>
      </c>
      <c r="B162" s="3" t="str">
        <f t="shared" si="1"/>
        <v>#REF!</v>
      </c>
    </row>
    <row r="163">
      <c r="A163" s="7">
        <v>42257.0</v>
      </c>
      <c r="B163" s="3" t="str">
        <f t="shared" si="1"/>
        <v>#REF!</v>
      </c>
    </row>
    <row r="164">
      <c r="A164" s="8">
        <v>49.04</v>
      </c>
      <c r="B164" s="3" t="str">
        <f t="shared" si="1"/>
        <v>#REF!</v>
      </c>
    </row>
    <row r="165">
      <c r="A165" s="8">
        <v>50.78</v>
      </c>
      <c r="B165" s="3" t="str">
        <f t="shared" si="1"/>
        <v>#REF!</v>
      </c>
    </row>
    <row r="166">
      <c r="A166" s="8">
        <v>48.62</v>
      </c>
      <c r="B166" s="3" t="str">
        <f t="shared" si="1"/>
        <v>#REF!</v>
      </c>
    </row>
    <row r="167">
      <c r="A167" s="8">
        <v>50.73</v>
      </c>
      <c r="B167" s="3" t="str">
        <f t="shared" si="1"/>
        <v>#REF!</v>
      </c>
    </row>
    <row r="168">
      <c r="A168" s="9">
        <f>+1.34</f>
        <v>1.34</v>
      </c>
      <c r="B168" s="3" t="str">
        <f t="shared" si="1"/>
        <v>#REF!</v>
      </c>
    </row>
    <row r="169">
      <c r="A169" s="9">
        <f>+2.71%</f>
        <v>0.0271</v>
      </c>
      <c r="B169" s="3" t="str">
        <f t="shared" si="1"/>
        <v>#REF!</v>
      </c>
    </row>
    <row r="170">
      <c r="A170" s="16">
        <v>123175.0</v>
      </c>
      <c r="B170" s="3" t="str">
        <f t="shared" si="1"/>
        <v>#REF!</v>
      </c>
    </row>
    <row r="171">
      <c r="A171" s="16">
        <v>342094.0</v>
      </c>
      <c r="B171" s="3" t="str">
        <f t="shared" si="1"/>
        <v>#REF!</v>
      </c>
    </row>
    <row r="172">
      <c r="A172" s="7">
        <v>42258.0</v>
      </c>
      <c r="B172" s="3" t="str">
        <f t="shared" si="1"/>
        <v>#REF!</v>
      </c>
    </row>
    <row r="173">
      <c r="A173" s="8">
        <v>50.47</v>
      </c>
      <c r="B173" s="3" t="str">
        <f t="shared" si="1"/>
        <v>#REF!</v>
      </c>
    </row>
    <row r="174">
      <c r="A174" s="8">
        <v>50.84</v>
      </c>
      <c r="B174" s="3" t="str">
        <f t="shared" si="1"/>
        <v>#REF!</v>
      </c>
    </row>
    <row r="175">
      <c r="A175" s="8">
        <v>48.98</v>
      </c>
      <c r="B175" s="3" t="str">
        <f t="shared" si="1"/>
        <v>#REF!</v>
      </c>
    </row>
    <row r="176">
      <c r="A176" s="8">
        <v>49.89</v>
      </c>
      <c r="B176" s="3" t="str">
        <f t="shared" si="1"/>
        <v>#REF!</v>
      </c>
    </row>
    <row r="177">
      <c r="A177" s="11">
        <v>-0.84</v>
      </c>
      <c r="B177" s="3" t="str">
        <f t="shared" si="1"/>
        <v>#REF!</v>
      </c>
    </row>
    <row r="178">
      <c r="A178" s="12">
        <v>-0.0166</v>
      </c>
      <c r="B178" s="3" t="str">
        <f t="shared" si="1"/>
        <v>#REF!</v>
      </c>
    </row>
    <row r="179">
      <c r="A179" s="17">
        <v>141795.0</v>
      </c>
      <c r="B179" s="3" t="str">
        <f t="shared" si="1"/>
        <v>#REF!</v>
      </c>
    </row>
    <row r="180">
      <c r="A180" s="17">
        <v>354658.0</v>
      </c>
      <c r="B180" s="3" t="str">
        <f t="shared" si="1"/>
        <v>#REF!</v>
      </c>
    </row>
    <row r="181">
      <c r="A181" s="7">
        <v>42261.0</v>
      </c>
      <c r="B181" s="3" t="str">
        <f t="shared" si="1"/>
        <v>#REF!</v>
      </c>
    </row>
    <row r="182">
      <c r="A182" s="8">
        <v>49.82</v>
      </c>
      <c r="B182" s="3" t="str">
        <f t="shared" si="1"/>
        <v>#REF!</v>
      </c>
    </row>
    <row r="183">
      <c r="A183" s="8">
        <v>50.06</v>
      </c>
      <c r="B183" s="3" t="str">
        <f t="shared" si="1"/>
        <v>#REF!</v>
      </c>
    </row>
    <row r="184">
      <c r="A184" s="8">
        <v>48.14</v>
      </c>
      <c r="B184" s="3" t="str">
        <f t="shared" si="1"/>
        <v>#REF!</v>
      </c>
    </row>
    <row r="185">
      <c r="A185" s="8">
        <v>48.25</v>
      </c>
      <c r="B185" s="3" t="str">
        <f t="shared" si="1"/>
        <v>#REF!</v>
      </c>
    </row>
    <row r="186">
      <c r="A186" s="11">
        <v>-1.64</v>
      </c>
      <c r="B186" s="3" t="str">
        <f t="shared" si="1"/>
        <v>#REF!</v>
      </c>
    </row>
    <row r="187">
      <c r="A187" s="12">
        <v>-0.0329</v>
      </c>
      <c r="B187" s="3" t="str">
        <f t="shared" si="1"/>
        <v>#REF!</v>
      </c>
    </row>
    <row r="188">
      <c r="A188" s="17">
        <v>125513.0</v>
      </c>
      <c r="B188" s="3" t="str">
        <f t="shared" si="1"/>
        <v>#REF!</v>
      </c>
    </row>
    <row r="189">
      <c r="A189" s="17">
        <v>364326.0</v>
      </c>
      <c r="B189" s="3" t="str">
        <f t="shared" si="1"/>
        <v>#REF!</v>
      </c>
    </row>
    <row r="190">
      <c r="A190" s="7">
        <v>42262.0</v>
      </c>
      <c r="B190" s="3" t="str">
        <f t="shared" si="1"/>
        <v>#REF!</v>
      </c>
    </row>
    <row r="191">
      <c r="A191" s="8">
        <v>48.46</v>
      </c>
      <c r="B191" s="3" t="str">
        <f t="shared" si="1"/>
        <v>#REF!</v>
      </c>
    </row>
    <row r="192">
      <c r="A192" s="8">
        <v>49.01</v>
      </c>
      <c r="B192" s="3" t="str">
        <f t="shared" si="1"/>
        <v>#REF!</v>
      </c>
    </row>
    <row r="193">
      <c r="A193" s="8">
        <v>47.86</v>
      </c>
      <c r="B193" s="3" t="str">
        <f t="shared" si="1"/>
        <v>#REF!</v>
      </c>
    </row>
    <row r="194">
      <c r="A194" s="8">
        <v>48.58</v>
      </c>
      <c r="B194" s="3" t="str">
        <f t="shared" si="1"/>
        <v>#REF!</v>
      </c>
    </row>
    <row r="195">
      <c r="A195" s="9">
        <f>+0.33</f>
        <v>0.33</v>
      </c>
      <c r="B195" s="3" t="str">
        <f t="shared" si="1"/>
        <v>#REF!</v>
      </c>
    </row>
    <row r="196">
      <c r="A196" s="9">
        <f>+0.68%</f>
        <v>0.0068</v>
      </c>
      <c r="B196" s="3" t="str">
        <f t="shared" si="1"/>
        <v>#REF!</v>
      </c>
    </row>
    <row r="197">
      <c r="A197" s="16">
        <v>197521.0</v>
      </c>
      <c r="B197" s="3" t="str">
        <f t="shared" si="1"/>
        <v>#REF!</v>
      </c>
    </row>
    <row r="198">
      <c r="A198" s="16">
        <v>373095.0</v>
      </c>
      <c r="B198" s="3" t="str">
        <f t="shared" si="1"/>
        <v>#REF!</v>
      </c>
    </row>
    <row r="199">
      <c r="A199" s="7">
        <v>42263.0</v>
      </c>
      <c r="B199" s="3" t="str">
        <f t="shared" si="1"/>
        <v>#REF!</v>
      </c>
    </row>
    <row r="200">
      <c r="A200" s="8">
        <v>48.68</v>
      </c>
      <c r="B200" s="3" t="str">
        <f t="shared" si="1"/>
        <v>#REF!</v>
      </c>
    </row>
    <row r="201">
      <c r="A201" s="8">
        <v>51.06</v>
      </c>
      <c r="B201" s="3" t="str">
        <f t="shared" si="1"/>
        <v>#REF!</v>
      </c>
    </row>
    <row r="202">
      <c r="A202" s="8">
        <v>48.53</v>
      </c>
      <c r="B202" s="3" t="str">
        <f t="shared" si="1"/>
        <v>#REF!</v>
      </c>
    </row>
    <row r="203">
      <c r="A203" s="8">
        <v>50.52</v>
      </c>
      <c r="B203" s="3" t="str">
        <f t="shared" si="1"/>
        <v>#REF!</v>
      </c>
    </row>
    <row r="204">
      <c r="A204" s="9">
        <f>+1.94</f>
        <v>1.94</v>
      </c>
      <c r="B204" s="3" t="str">
        <f t="shared" si="1"/>
        <v>#REF!</v>
      </c>
    </row>
    <row r="205">
      <c r="A205" s="9">
        <f>+3.99%</f>
        <v>0.0399</v>
      </c>
      <c r="B205" s="3" t="str">
        <f t="shared" si="1"/>
        <v>#REF!</v>
      </c>
    </row>
    <row r="206">
      <c r="A206" s="16">
        <v>210551.0</v>
      </c>
      <c r="B206" s="3" t="str">
        <f t="shared" si="1"/>
        <v>#REF!</v>
      </c>
    </row>
    <row r="207">
      <c r="A207" s="16">
        <v>364153.0</v>
      </c>
      <c r="B207" s="3" t="str">
        <f t="shared" si="1"/>
        <v>#REF!</v>
      </c>
    </row>
    <row r="208">
      <c r="A208" s="7">
        <v>42264.0</v>
      </c>
      <c r="B208" s="3" t="str">
        <f t="shared" si="1"/>
        <v>#REF!</v>
      </c>
    </row>
    <row r="209">
      <c r="A209" s="8">
        <v>50.77</v>
      </c>
      <c r="B209" s="3" t="str">
        <f t="shared" si="1"/>
        <v>#REF!</v>
      </c>
    </row>
    <row r="210">
      <c r="A210" s="8">
        <v>50.91</v>
      </c>
      <c r="B210" s="3" t="str">
        <f t="shared" si="1"/>
        <v>#REF!</v>
      </c>
    </row>
    <row r="211">
      <c r="A211" s="8">
        <v>49.12</v>
      </c>
      <c r="B211" s="3" t="str">
        <f t="shared" si="1"/>
        <v>#REF!</v>
      </c>
    </row>
    <row r="212">
      <c r="A212" s="8">
        <v>49.86</v>
      </c>
      <c r="B212" s="3" t="str">
        <f t="shared" si="1"/>
        <v>#REF!</v>
      </c>
    </row>
    <row r="213">
      <c r="A213" s="11">
        <v>-0.66</v>
      </c>
      <c r="B213" s="3" t="str">
        <f t="shared" si="1"/>
        <v>#REF!</v>
      </c>
    </row>
    <row r="214">
      <c r="A214" s="12">
        <v>-0.0131</v>
      </c>
      <c r="B214" s="3" t="str">
        <f t="shared" si="1"/>
        <v>#REF!</v>
      </c>
    </row>
    <row r="215">
      <c r="A215" s="17">
        <v>162707.0</v>
      </c>
      <c r="B215" s="3" t="str">
        <f t="shared" si="1"/>
        <v>#REF!</v>
      </c>
    </row>
    <row r="216">
      <c r="A216" s="17">
        <v>360929.0</v>
      </c>
      <c r="B216" s="3" t="str">
        <f t="shared" si="1"/>
        <v>#REF!</v>
      </c>
    </row>
    <row r="217">
      <c r="A217" s="7">
        <v>42265.0</v>
      </c>
      <c r="B217" s="3" t="str">
        <f t="shared" si="1"/>
        <v>#REF!</v>
      </c>
    </row>
    <row r="218">
      <c r="A218" s="8">
        <v>49.75</v>
      </c>
      <c r="B218" s="3" t="str">
        <f t="shared" si="1"/>
        <v>#REF!</v>
      </c>
    </row>
    <row r="219">
      <c r="A219" s="8">
        <v>50.51</v>
      </c>
      <c r="B219" s="3" t="str">
        <f t="shared" si="1"/>
        <v>#REF!</v>
      </c>
    </row>
    <row r="220">
      <c r="A220" s="8">
        <v>47.92</v>
      </c>
      <c r="B220" s="3" t="str">
        <f t="shared" si="1"/>
        <v>#REF!</v>
      </c>
    </row>
    <row r="221">
      <c r="A221" s="8">
        <v>48.23</v>
      </c>
      <c r="B221" s="3" t="str">
        <f t="shared" si="1"/>
        <v>#REF!</v>
      </c>
    </row>
    <row r="222">
      <c r="A222" s="11">
        <v>-1.63</v>
      </c>
      <c r="B222" s="3" t="str">
        <f t="shared" si="1"/>
        <v>#REF!</v>
      </c>
    </row>
    <row r="223">
      <c r="A223" s="12">
        <v>-0.0327</v>
      </c>
      <c r="B223" s="3" t="str">
        <f t="shared" si="1"/>
        <v>#REF!</v>
      </c>
    </row>
    <row r="224">
      <c r="A224" s="17">
        <v>136214.0</v>
      </c>
      <c r="B224" s="3" t="str">
        <f t="shared" si="1"/>
        <v>#REF!</v>
      </c>
    </row>
    <row r="225">
      <c r="A225" s="17">
        <v>360176.0</v>
      </c>
      <c r="B225" s="3" t="str">
        <f t="shared" si="1"/>
        <v>#REF!</v>
      </c>
    </row>
    <row r="226">
      <c r="A226" s="7">
        <v>42268.0</v>
      </c>
      <c r="B226" s="3" t="str">
        <f t="shared" si="1"/>
        <v>#REF!</v>
      </c>
    </row>
    <row r="227">
      <c r="A227" s="8">
        <v>48.4</v>
      </c>
      <c r="B227" s="3" t="str">
        <f t="shared" si="1"/>
        <v>#REF!</v>
      </c>
    </row>
    <row r="228">
      <c r="A228" s="8">
        <v>49.75</v>
      </c>
      <c r="B228" s="3" t="str">
        <f t="shared" si="1"/>
        <v>#REF!</v>
      </c>
    </row>
    <row r="229">
      <c r="A229" s="8">
        <v>48.23</v>
      </c>
      <c r="B229" s="3" t="str">
        <f t="shared" si="1"/>
        <v>#REF!</v>
      </c>
    </row>
    <row r="230">
      <c r="A230" s="8">
        <v>49.69</v>
      </c>
      <c r="B230" s="3" t="str">
        <f t="shared" si="1"/>
        <v>#REF!</v>
      </c>
    </row>
    <row r="231">
      <c r="A231" s="9">
        <f>+1.46</f>
        <v>1.46</v>
      </c>
      <c r="B231" s="3" t="str">
        <f t="shared" si="1"/>
        <v>#REF!</v>
      </c>
    </row>
    <row r="232">
      <c r="A232" s="9">
        <f>+3.03%</f>
        <v>0.0303</v>
      </c>
      <c r="B232" s="3" t="str">
        <f t="shared" si="1"/>
        <v>#REF!</v>
      </c>
    </row>
    <row r="233">
      <c r="A233" s="16">
        <v>112311.0</v>
      </c>
      <c r="B233" s="3" t="str">
        <f t="shared" si="1"/>
        <v>#REF!</v>
      </c>
    </row>
    <row r="234">
      <c r="A234" s="16">
        <v>364780.0</v>
      </c>
      <c r="B234" s="3" t="str">
        <f t="shared" si="1"/>
        <v>#REF!</v>
      </c>
    </row>
    <row r="235">
      <c r="A235" s="7">
        <v>42269.0</v>
      </c>
      <c r="B235" s="3" t="str">
        <f t="shared" si="1"/>
        <v>#REF!</v>
      </c>
    </row>
    <row r="236">
      <c r="A236" s="8">
        <v>49.38</v>
      </c>
      <c r="B236" s="3" t="str">
        <f t="shared" si="1"/>
        <v>#REF!</v>
      </c>
    </row>
    <row r="237">
      <c r="A237" s="8">
        <v>49.99</v>
      </c>
      <c r="B237" s="3" t="str">
        <f t="shared" si="1"/>
        <v>#REF!</v>
      </c>
    </row>
    <row r="238">
      <c r="A238" s="8">
        <v>48.48</v>
      </c>
      <c r="B238" s="3" t="str">
        <f t="shared" si="1"/>
        <v>#REF!</v>
      </c>
    </row>
    <row r="239">
      <c r="A239" s="8">
        <v>49.87</v>
      </c>
      <c r="B239" s="3" t="str">
        <f t="shared" si="1"/>
        <v>#REF!</v>
      </c>
    </row>
    <row r="240">
      <c r="A240" s="9">
        <f>+0.18</f>
        <v>0.18</v>
      </c>
      <c r="B240" s="3" t="str">
        <f t="shared" si="1"/>
        <v>#REF!</v>
      </c>
    </row>
    <row r="241">
      <c r="A241" s="9">
        <f>+0.36%</f>
        <v>0.0036</v>
      </c>
      <c r="B241" s="3" t="str">
        <f t="shared" si="1"/>
        <v>#REF!</v>
      </c>
    </row>
    <row r="242">
      <c r="A242" s="16">
        <v>114219.0</v>
      </c>
      <c r="B242" s="3" t="str">
        <f t="shared" si="1"/>
        <v>#REF!</v>
      </c>
    </row>
    <row r="243">
      <c r="A243" s="16">
        <v>362227.0</v>
      </c>
      <c r="B243" s="3" t="str">
        <f t="shared" si="1"/>
        <v>#REF!</v>
      </c>
    </row>
    <row r="244">
      <c r="A244" s="7">
        <v>42270.0</v>
      </c>
      <c r="B244" s="3" t="str">
        <f t="shared" si="1"/>
        <v>#REF!</v>
      </c>
    </row>
    <row r="245">
      <c r="A245" s="8">
        <v>49.83</v>
      </c>
      <c r="B245" s="3" t="str">
        <f t="shared" si="1"/>
        <v>#REF!</v>
      </c>
    </row>
    <row r="246">
      <c r="A246" s="8">
        <v>51.0</v>
      </c>
      <c r="B246" s="3" t="str">
        <f t="shared" si="1"/>
        <v>#REF!</v>
      </c>
    </row>
    <row r="247">
      <c r="A247" s="8">
        <v>48.41</v>
      </c>
      <c r="B247" s="3" t="str">
        <f t="shared" si="1"/>
        <v>#REF!</v>
      </c>
    </row>
    <row r="248">
      <c r="A248" s="8">
        <v>48.48</v>
      </c>
      <c r="B248" s="3" t="str">
        <f t="shared" si="1"/>
        <v>#REF!</v>
      </c>
    </row>
    <row r="249">
      <c r="A249" s="11">
        <v>-1.39</v>
      </c>
      <c r="B249" s="3" t="str">
        <f t="shared" si="1"/>
        <v>#REF!</v>
      </c>
    </row>
    <row r="250">
      <c r="A250" s="12">
        <v>-0.0279</v>
      </c>
      <c r="B250" s="3" t="str">
        <f t="shared" si="1"/>
        <v>#REF!</v>
      </c>
    </row>
    <row r="251">
      <c r="A251" s="17">
        <v>149391.0</v>
      </c>
      <c r="B251" s="3" t="str">
        <f t="shared" si="1"/>
        <v>#REF!</v>
      </c>
    </row>
    <row r="252">
      <c r="A252" s="17">
        <v>366795.0</v>
      </c>
      <c r="B252" s="3" t="str">
        <f t="shared" si="1"/>
        <v>#REF!</v>
      </c>
    </row>
    <row r="253">
      <c r="A253" s="7">
        <v>42271.0</v>
      </c>
      <c r="B253" s="3" t="str">
        <f t="shared" si="1"/>
        <v>#REF!</v>
      </c>
    </row>
    <row r="254">
      <c r="A254" s="8">
        <v>48.58</v>
      </c>
      <c r="B254" s="3" t="str">
        <f t="shared" si="1"/>
        <v>#REF!</v>
      </c>
    </row>
    <row r="255">
      <c r="A255" s="8">
        <v>49.13</v>
      </c>
      <c r="B255" s="3" t="str">
        <f t="shared" si="1"/>
        <v>#REF!</v>
      </c>
    </row>
    <row r="256">
      <c r="A256" s="8">
        <v>48.1</v>
      </c>
      <c r="B256" s="3" t="str">
        <f t="shared" si="1"/>
        <v>#REF!</v>
      </c>
    </row>
    <row r="257">
      <c r="A257" s="8">
        <v>48.86</v>
      </c>
      <c r="B257" s="3" t="str">
        <f t="shared" si="1"/>
        <v>#REF!</v>
      </c>
    </row>
    <row r="258">
      <c r="A258" s="9">
        <f>+0.38</f>
        <v>0.38</v>
      </c>
      <c r="B258" s="3" t="str">
        <f t="shared" si="1"/>
        <v>#REF!</v>
      </c>
    </row>
    <row r="259">
      <c r="A259" s="9">
        <f>+0.78%</f>
        <v>0.0078</v>
      </c>
      <c r="B259" s="3" t="str">
        <f t="shared" si="1"/>
        <v>#REF!</v>
      </c>
    </row>
    <row r="260">
      <c r="A260" s="16">
        <v>139411.0</v>
      </c>
      <c r="B260" s="3" t="str">
        <f t="shared" si="1"/>
        <v>#REF!</v>
      </c>
    </row>
    <row r="261">
      <c r="A261" s="16">
        <v>367462.0</v>
      </c>
      <c r="B261" s="3" t="str">
        <f t="shared" si="1"/>
        <v>#REF!</v>
      </c>
    </row>
    <row r="262">
      <c r="A262" s="7">
        <v>42272.0</v>
      </c>
      <c r="B262" s="3" t="str">
        <f t="shared" si="1"/>
        <v>#REF!</v>
      </c>
    </row>
    <row r="263">
      <c r="A263" s="8">
        <v>48.77</v>
      </c>
      <c r="B263" s="3" t="str">
        <f t="shared" si="1"/>
        <v>#REF!</v>
      </c>
    </row>
    <row r="264">
      <c r="A264" s="8">
        <v>49.76</v>
      </c>
      <c r="B264" s="3" t="str">
        <f t="shared" si="1"/>
        <v>#REF!</v>
      </c>
    </row>
    <row r="265">
      <c r="A265" s="8">
        <v>48.52</v>
      </c>
      <c r="B265" s="3" t="str">
        <f t="shared" si="1"/>
        <v>#REF!</v>
      </c>
    </row>
    <row r="266">
      <c r="A266" s="8">
        <v>49.27</v>
      </c>
      <c r="B266" s="3" t="str">
        <f t="shared" si="1"/>
        <v>#REF!</v>
      </c>
    </row>
    <row r="267">
      <c r="A267" s="9">
        <f>+0.41</f>
        <v>0.41</v>
      </c>
      <c r="B267" s="3" t="str">
        <f t="shared" si="1"/>
        <v>#REF!</v>
      </c>
    </row>
    <row r="268">
      <c r="A268" s="9">
        <f>+0.84%</f>
        <v>0.0084</v>
      </c>
      <c r="B268" s="3" t="str">
        <f t="shared" si="1"/>
        <v>#REF!</v>
      </c>
    </row>
    <row r="269">
      <c r="A269" s="16">
        <v>116545.0</v>
      </c>
      <c r="B269" s="3" t="str">
        <f t="shared" si="1"/>
        <v>#REF!</v>
      </c>
    </row>
    <row r="270">
      <c r="A270" s="16">
        <v>361314.0</v>
      </c>
      <c r="B270" s="3" t="str">
        <f t="shared" si="1"/>
        <v>#REF!</v>
      </c>
    </row>
    <row r="271">
      <c r="A271" s="7">
        <v>42275.0</v>
      </c>
      <c r="B271" s="3" t="str">
        <f t="shared" si="1"/>
        <v>#REF!</v>
      </c>
    </row>
    <row r="272">
      <c r="A272" s="8">
        <v>48.92</v>
      </c>
      <c r="B272" s="3" t="str">
        <f t="shared" si="1"/>
        <v>#REF!</v>
      </c>
    </row>
    <row r="273">
      <c r="A273" s="8">
        <v>49.06</v>
      </c>
      <c r="B273" s="3" t="str">
        <f t="shared" si="1"/>
        <v>#REF!</v>
      </c>
    </row>
    <row r="274">
      <c r="A274" s="8">
        <v>47.93</v>
      </c>
      <c r="B274" s="3" t="str">
        <f t="shared" si="1"/>
        <v>#REF!</v>
      </c>
    </row>
    <row r="275">
      <c r="A275" s="8">
        <v>48.01</v>
      </c>
      <c r="B275" s="3" t="str">
        <f t="shared" si="1"/>
        <v>#REF!</v>
      </c>
    </row>
    <row r="276">
      <c r="A276" s="11">
        <v>-1.26</v>
      </c>
      <c r="B276" s="3" t="str">
        <f t="shared" si="1"/>
        <v>#REF!</v>
      </c>
    </row>
    <row r="277">
      <c r="A277" s="12">
        <v>-0.0256</v>
      </c>
      <c r="B277" s="3" t="str">
        <f t="shared" si="1"/>
        <v>#REF!</v>
      </c>
    </row>
    <row r="278">
      <c r="A278" s="17">
        <v>124809.0</v>
      </c>
      <c r="B278" s="3" t="str">
        <f t="shared" si="1"/>
        <v>#REF!</v>
      </c>
    </row>
    <row r="279">
      <c r="A279" s="17">
        <v>363369.0</v>
      </c>
      <c r="B279" s="3" t="str">
        <f t="shared" si="1"/>
        <v>#REF!</v>
      </c>
    </row>
    <row r="280">
      <c r="A280" s="7">
        <v>42276.0</v>
      </c>
      <c r="B280" s="3" t="str">
        <f t="shared" si="1"/>
        <v>#REF!</v>
      </c>
    </row>
    <row r="281">
      <c r="A281" s="8">
        <v>47.9</v>
      </c>
      <c r="B281" s="3" t="str">
        <f t="shared" si="1"/>
        <v>#REF!</v>
      </c>
    </row>
    <row r="282">
      <c r="A282" s="8">
        <v>49.28</v>
      </c>
      <c r="B282" s="3" t="str">
        <f t="shared" si="1"/>
        <v>#REF!</v>
      </c>
    </row>
    <row r="283">
      <c r="A283" s="8">
        <v>47.9</v>
      </c>
      <c r="B283" s="3" t="str">
        <f t="shared" si="1"/>
        <v>#REF!</v>
      </c>
    </row>
    <row r="284">
      <c r="A284" s="8">
        <v>48.86</v>
      </c>
      <c r="B284" s="3" t="str">
        <f t="shared" si="1"/>
        <v>#REF!</v>
      </c>
    </row>
    <row r="285">
      <c r="A285" s="9">
        <f>+0.85</f>
        <v>0.85</v>
      </c>
      <c r="B285" s="3" t="str">
        <f t="shared" si="1"/>
        <v>#REF!</v>
      </c>
    </row>
    <row r="286">
      <c r="A286" s="9">
        <f>+1.77%</f>
        <v>0.0177</v>
      </c>
      <c r="B286" s="3" t="str">
        <f t="shared" si="1"/>
        <v>#REF!</v>
      </c>
    </row>
    <row r="287">
      <c r="A287" s="16">
        <v>123699.0</v>
      </c>
      <c r="B287" s="3" t="str">
        <f t="shared" si="1"/>
        <v>#REF!</v>
      </c>
    </row>
    <row r="288">
      <c r="A288" s="16">
        <v>359027.0</v>
      </c>
      <c r="B288" s="3" t="str">
        <f t="shared" si="1"/>
        <v>#REF!</v>
      </c>
    </row>
    <row r="289">
      <c r="A289" s="7">
        <v>42277.0</v>
      </c>
      <c r="B289" s="3" t="str">
        <f t="shared" si="1"/>
        <v>#REF!</v>
      </c>
    </row>
    <row r="290">
      <c r="A290" s="8">
        <v>48.59</v>
      </c>
      <c r="B290" s="3" t="str">
        <f t="shared" si="1"/>
        <v>#REF!</v>
      </c>
    </row>
    <row r="291">
      <c r="A291" s="8">
        <v>49.65</v>
      </c>
      <c r="B291" s="3" t="str">
        <f t="shared" si="1"/>
        <v>#REF!</v>
      </c>
    </row>
    <row r="292">
      <c r="A292" s="8">
        <v>48.43</v>
      </c>
      <c r="B292" s="3" t="str">
        <f t="shared" si="1"/>
        <v>#REF!</v>
      </c>
    </row>
    <row r="293">
      <c r="A293" s="8">
        <v>49.05</v>
      </c>
      <c r="B293" s="3" t="str">
        <f t="shared" si="1"/>
        <v>#REF!</v>
      </c>
    </row>
    <row r="294">
      <c r="A294" s="9">
        <f>+0.19</f>
        <v>0.19</v>
      </c>
      <c r="B294" s="3" t="str">
        <f t="shared" si="1"/>
        <v>#REF!</v>
      </c>
    </row>
    <row r="295">
      <c r="A295" s="9">
        <f>+0.39%</f>
        <v>0.0039</v>
      </c>
      <c r="B295" s="3" t="str">
        <f t="shared" si="1"/>
        <v>#REF!</v>
      </c>
    </row>
    <row r="296">
      <c r="A296" s="16">
        <v>164061.0</v>
      </c>
      <c r="B296" s="3" t="str">
        <f t="shared" si="1"/>
        <v>#REF!</v>
      </c>
    </row>
    <row r="297">
      <c r="A297" s="16">
        <v>365854.0</v>
      </c>
      <c r="B297" s="3" t="str">
        <f t="shared" si="1"/>
        <v>#REF!</v>
      </c>
    </row>
    <row r="298">
      <c r="A298" s="7">
        <v>42278.0</v>
      </c>
      <c r="B298" s="3" t="str">
        <f t="shared" si="1"/>
        <v>#REF!</v>
      </c>
    </row>
    <row r="299">
      <c r="A299" s="8">
        <v>49.15</v>
      </c>
      <c r="B299" s="3" t="str">
        <f t="shared" si="1"/>
        <v>#REF!</v>
      </c>
    </row>
    <row r="300">
      <c r="A300" s="8">
        <v>50.5</v>
      </c>
      <c r="B300" s="3" t="str">
        <f t="shared" si="1"/>
        <v>#REF!</v>
      </c>
    </row>
    <row r="301">
      <c r="A301" s="8">
        <v>48.31</v>
      </c>
      <c r="B301" s="3" t="str">
        <f t="shared" si="1"/>
        <v>#REF!</v>
      </c>
    </row>
    <row r="302">
      <c r="A302" s="8">
        <v>48.38</v>
      </c>
      <c r="B302" s="3" t="str">
        <f t="shared" si="1"/>
        <v>#REF!</v>
      </c>
    </row>
    <row r="303">
      <c r="A303" s="11">
        <v>-0.67</v>
      </c>
      <c r="B303" s="3" t="str">
        <f t="shared" si="1"/>
        <v>#REF!</v>
      </c>
    </row>
    <row r="304">
      <c r="A304" s="12">
        <v>-0.0137</v>
      </c>
      <c r="B304" s="3" t="str">
        <f t="shared" si="1"/>
        <v>#REF!</v>
      </c>
    </row>
    <row r="305">
      <c r="A305" s="17">
        <v>151227.0</v>
      </c>
      <c r="B305" s="3" t="str">
        <f t="shared" si="1"/>
        <v>#REF!</v>
      </c>
    </row>
    <row r="306">
      <c r="A306" s="17">
        <v>376303.0</v>
      </c>
      <c r="B306" s="3" t="str">
        <f t="shared" si="1"/>
        <v>#REF!</v>
      </c>
    </row>
    <row r="307">
      <c r="A307" s="7">
        <v>42279.0</v>
      </c>
      <c r="B307" s="3" t="str">
        <f t="shared" si="1"/>
        <v>#REF!</v>
      </c>
    </row>
    <row r="308">
      <c r="A308" s="8">
        <v>48.68</v>
      </c>
      <c r="B308" s="3" t="str">
        <f t="shared" si="1"/>
        <v>#REF!</v>
      </c>
    </row>
    <row r="309">
      <c r="A309" s="8">
        <v>49.19</v>
      </c>
      <c r="B309" s="3" t="str">
        <f t="shared" si="1"/>
        <v>#REF!</v>
      </c>
    </row>
    <row r="310">
      <c r="A310" s="8">
        <v>47.6</v>
      </c>
      <c r="B310" s="3" t="str">
        <f t="shared" si="1"/>
        <v>#REF!</v>
      </c>
    </row>
    <row r="311">
      <c r="A311" s="8">
        <v>48.79</v>
      </c>
      <c r="B311" s="3" t="str">
        <f t="shared" si="1"/>
        <v>#REF!</v>
      </c>
    </row>
    <row r="312">
      <c r="A312" s="9">
        <f>+0.41</f>
        <v>0.41</v>
      </c>
      <c r="B312" s="3" t="str">
        <f t="shared" si="1"/>
        <v>#REF!</v>
      </c>
    </row>
    <row r="313">
      <c r="A313" s="9">
        <f>+0.85%</f>
        <v>0.0085</v>
      </c>
      <c r="B313" s="3" t="str">
        <f t="shared" si="1"/>
        <v>#REF!</v>
      </c>
    </row>
    <row r="314">
      <c r="A314" s="16">
        <v>159034.0</v>
      </c>
      <c r="B314" s="3" t="str">
        <f t="shared" si="1"/>
        <v>#REF!</v>
      </c>
    </row>
    <row r="315">
      <c r="A315" s="16">
        <v>383122.0</v>
      </c>
      <c r="B315" s="3" t="str">
        <f t="shared" si="1"/>
        <v>#REF!</v>
      </c>
    </row>
    <row r="316">
      <c r="A316" s="7">
        <v>42282.0</v>
      </c>
      <c r="B316" s="3" t="str">
        <f t="shared" si="1"/>
        <v>#REF!</v>
      </c>
    </row>
    <row r="317">
      <c r="A317" s="8">
        <v>48.8</v>
      </c>
      <c r="B317" s="3" t="str">
        <f t="shared" si="1"/>
        <v>#REF!</v>
      </c>
    </row>
    <row r="318">
      <c r="A318" s="8">
        <v>50.47</v>
      </c>
      <c r="B318" s="3" t="str">
        <f t="shared" si="1"/>
        <v>#REF!</v>
      </c>
    </row>
    <row r="319">
      <c r="A319" s="8">
        <v>48.51</v>
      </c>
      <c r="B319" s="3" t="str">
        <f t="shared" si="1"/>
        <v>#REF!</v>
      </c>
    </row>
    <row r="320">
      <c r="A320" s="8">
        <v>49.87</v>
      </c>
      <c r="B320" s="3" t="str">
        <f t="shared" si="1"/>
        <v>#REF!</v>
      </c>
    </row>
    <row r="321">
      <c r="A321" s="9">
        <f>+1.08</f>
        <v>1.08</v>
      </c>
      <c r="B321" s="3" t="str">
        <f t="shared" si="1"/>
        <v>#REF!</v>
      </c>
    </row>
    <row r="322">
      <c r="A322" s="9">
        <f>+2.21%</f>
        <v>0.0221</v>
      </c>
      <c r="B322" s="3" t="str">
        <f t="shared" si="1"/>
        <v>#REF!</v>
      </c>
    </row>
    <row r="323">
      <c r="A323" s="16">
        <v>190591.0</v>
      </c>
      <c r="B323" s="3" t="str">
        <f t="shared" si="1"/>
        <v>#REF!</v>
      </c>
    </row>
    <row r="324">
      <c r="A324" s="16">
        <v>390092.0</v>
      </c>
      <c r="B324" s="3" t="str">
        <f t="shared" si="1"/>
        <v>#REF!</v>
      </c>
    </row>
    <row r="325">
      <c r="A325" s="7">
        <v>42283.0</v>
      </c>
      <c r="B325" s="3" t="str">
        <f t="shared" si="1"/>
        <v>#REF!</v>
      </c>
    </row>
    <row r="326">
      <c r="A326" s="8">
        <v>50.05</v>
      </c>
      <c r="B326" s="3" t="str">
        <f t="shared" si="1"/>
        <v>#REF!</v>
      </c>
    </row>
    <row r="327">
      <c r="A327" s="8">
        <v>52.8</v>
      </c>
      <c r="B327" s="3" t="str">
        <f t="shared" si="1"/>
        <v>#REF!</v>
      </c>
    </row>
    <row r="328">
      <c r="A328" s="8">
        <v>49.47</v>
      </c>
      <c r="B328" s="3" t="str">
        <f t="shared" si="1"/>
        <v>#REF!</v>
      </c>
    </row>
    <row r="329">
      <c r="A329" s="8">
        <v>52.45</v>
      </c>
      <c r="B329" s="3" t="str">
        <f t="shared" si="1"/>
        <v>#REF!</v>
      </c>
    </row>
    <row r="330">
      <c r="A330" s="9">
        <f>+2.58</f>
        <v>2.58</v>
      </c>
      <c r="B330" s="3" t="str">
        <f t="shared" si="1"/>
        <v>#REF!</v>
      </c>
    </row>
    <row r="331">
      <c r="A331" s="9">
        <f>+5.17%</f>
        <v>0.0517</v>
      </c>
      <c r="B331" s="3" t="str">
        <f t="shared" si="1"/>
        <v>#REF!</v>
      </c>
    </row>
    <row r="332">
      <c r="A332" s="16">
        <v>279671.0</v>
      </c>
      <c r="B332" s="3" t="str">
        <f t="shared" si="1"/>
        <v>#REF!</v>
      </c>
    </row>
    <row r="333">
      <c r="A333" s="16">
        <v>395632.0</v>
      </c>
      <c r="B333" s="3" t="str">
        <f t="shared" si="1"/>
        <v>#REF!</v>
      </c>
    </row>
    <row r="334">
      <c r="A334" s="7">
        <v>42284.0</v>
      </c>
      <c r="B334" s="3" t="str">
        <f t="shared" si="1"/>
        <v>#REF!</v>
      </c>
    </row>
    <row r="335">
      <c r="A335" s="8">
        <v>52.69</v>
      </c>
      <c r="B335" s="3" t="str">
        <f t="shared" si="1"/>
        <v>#REF!</v>
      </c>
    </row>
    <row r="336">
      <c r="A336" s="8">
        <v>53.58</v>
      </c>
      <c r="B336" s="3" t="str">
        <f t="shared" si="1"/>
        <v>#REF!</v>
      </c>
    </row>
    <row r="337">
      <c r="A337" s="8">
        <v>51.7</v>
      </c>
      <c r="B337" s="3" t="str">
        <f t="shared" si="1"/>
        <v>#REF!</v>
      </c>
    </row>
    <row r="338">
      <c r="A338" s="8">
        <v>51.77</v>
      </c>
      <c r="B338" s="3" t="str">
        <f t="shared" si="1"/>
        <v>#REF!</v>
      </c>
    </row>
    <row r="339">
      <c r="A339" s="11">
        <v>-0.68</v>
      </c>
      <c r="B339" s="3" t="str">
        <f t="shared" si="1"/>
        <v>#REF!</v>
      </c>
    </row>
    <row r="340">
      <c r="A340" s="12">
        <v>-0.013</v>
      </c>
      <c r="B340" s="3" t="str">
        <f t="shared" si="1"/>
        <v>#REF!</v>
      </c>
    </row>
    <row r="341">
      <c r="A341" s="17">
        <v>323992.0</v>
      </c>
      <c r="B341" s="3" t="str">
        <f t="shared" si="1"/>
        <v>#REF!</v>
      </c>
    </row>
    <row r="342">
      <c r="A342" s="17">
        <v>413999.0</v>
      </c>
      <c r="B342" s="3" t="str">
        <f t="shared" si="1"/>
        <v>#REF!</v>
      </c>
    </row>
    <row r="343">
      <c r="A343" s="7">
        <v>42285.0</v>
      </c>
      <c r="B343" s="3" t="str">
        <f t="shared" si="1"/>
        <v>#REF!</v>
      </c>
    </row>
    <row r="344">
      <c r="A344" s="8">
        <v>52.58</v>
      </c>
      <c r="B344" s="3" t="str">
        <f t="shared" si="1"/>
        <v>#REF!</v>
      </c>
    </row>
    <row r="345">
      <c r="A345" s="8">
        <v>53.85</v>
      </c>
      <c r="B345" s="3" t="str">
        <f t="shared" si="1"/>
        <v>#REF!</v>
      </c>
    </row>
    <row r="346">
      <c r="A346" s="8">
        <v>51.76</v>
      </c>
      <c r="B346" s="3" t="str">
        <f t="shared" si="1"/>
        <v>#REF!</v>
      </c>
    </row>
    <row r="347">
      <c r="A347" s="8">
        <v>53.38</v>
      </c>
      <c r="B347" s="3" t="str">
        <f t="shared" si="1"/>
        <v>#REF!</v>
      </c>
    </row>
    <row r="348">
      <c r="A348" s="9">
        <f>+1.61</f>
        <v>1.61</v>
      </c>
      <c r="B348" s="3" t="str">
        <f t="shared" si="1"/>
        <v>#REF!</v>
      </c>
    </row>
    <row r="349">
      <c r="A349" s="9">
        <f>+3.11%</f>
        <v>0.0311</v>
      </c>
      <c r="B349" s="3" t="str">
        <f t="shared" si="1"/>
        <v>#REF!</v>
      </c>
    </row>
    <row r="350">
      <c r="A350" s="16">
        <v>256717.0</v>
      </c>
      <c r="B350" s="3" t="str">
        <f t="shared" si="1"/>
        <v>#REF!</v>
      </c>
    </row>
    <row r="351">
      <c r="A351" s="16">
        <v>413676.0</v>
      </c>
      <c r="B351" s="3" t="str">
        <f t="shared" si="1"/>
        <v>#REF!</v>
      </c>
    </row>
    <row r="352">
      <c r="A352" s="7">
        <v>42286.0</v>
      </c>
      <c r="B352" s="3" t="str">
        <f t="shared" si="1"/>
        <v>#REF!</v>
      </c>
    </row>
    <row r="353">
      <c r="A353" s="8">
        <v>53.62</v>
      </c>
      <c r="B353" s="3" t="str">
        <f t="shared" si="1"/>
        <v>#REF!</v>
      </c>
    </row>
    <row r="354">
      <c r="A354" s="8">
        <v>54.36</v>
      </c>
      <c r="B354" s="3" t="str">
        <f t="shared" si="1"/>
        <v>#REF!</v>
      </c>
    </row>
    <row r="355">
      <c r="A355" s="8">
        <v>52.47</v>
      </c>
      <c r="B355" s="3" t="str">
        <f t="shared" si="1"/>
        <v>#REF!</v>
      </c>
    </row>
    <row r="356">
      <c r="A356" s="8">
        <v>52.91</v>
      </c>
      <c r="B356" s="3" t="str">
        <f t="shared" si="1"/>
        <v>#REF!</v>
      </c>
    </row>
    <row r="357">
      <c r="A357" s="11">
        <v>-0.47</v>
      </c>
      <c r="B357" s="3" t="str">
        <f t="shared" si="1"/>
        <v>#REF!</v>
      </c>
    </row>
    <row r="358">
      <c r="A358" s="12">
        <v>-0.0088</v>
      </c>
      <c r="B358" s="3" t="str">
        <f t="shared" si="1"/>
        <v>#REF!</v>
      </c>
    </row>
    <row r="359">
      <c r="A359" s="17">
        <v>256528.0</v>
      </c>
      <c r="B359" s="3" t="str">
        <f t="shared" si="1"/>
        <v>#REF!</v>
      </c>
    </row>
    <row r="360">
      <c r="A360" s="17">
        <v>417923.0</v>
      </c>
      <c r="B360" s="3" t="str">
        <f t="shared" si="1"/>
        <v>#REF!</v>
      </c>
    </row>
    <row r="361">
      <c r="A361" s="14">
        <v>42289.0</v>
      </c>
      <c r="B361" s="3" t="str">
        <f t="shared" si="1"/>
        <v>#REF!</v>
      </c>
    </row>
    <row r="362">
      <c r="A362" s="8">
        <v>53.04</v>
      </c>
      <c r="B362" s="3" t="str">
        <f t="shared" si="1"/>
        <v>#REF!</v>
      </c>
    </row>
    <row r="363">
      <c r="A363" s="8">
        <v>53.62</v>
      </c>
      <c r="B363" s="3" t="str">
        <f t="shared" si="1"/>
        <v>#REF!</v>
      </c>
    </row>
    <row r="364">
      <c r="A364" s="8">
        <v>50.16</v>
      </c>
      <c r="B364" s="3" t="str">
        <f t="shared" si="1"/>
        <v>#REF!</v>
      </c>
    </row>
    <row r="365">
      <c r="A365" s="8">
        <v>50.25</v>
      </c>
      <c r="B365" s="3" t="str">
        <f t="shared" si="1"/>
        <v>#REF!</v>
      </c>
    </row>
    <row r="366">
      <c r="A366" s="11">
        <v>-2.66</v>
      </c>
      <c r="B366" s="3" t="str">
        <f t="shared" si="1"/>
        <v>#REF!</v>
      </c>
    </row>
    <row r="367">
      <c r="A367" s="12">
        <v>-0.0503</v>
      </c>
      <c r="B367" s="3" t="str">
        <f t="shared" si="1"/>
        <v>#REF!</v>
      </c>
    </row>
    <row r="368">
      <c r="A368" s="17">
        <v>282586.0</v>
      </c>
      <c r="B368" s="3" t="str">
        <f t="shared" si="1"/>
        <v>#REF!</v>
      </c>
    </row>
    <row r="369">
      <c r="A369" s="17">
        <v>418547.0</v>
      </c>
      <c r="B369" s="3" t="str">
        <f t="shared" si="1"/>
        <v>#REF!</v>
      </c>
    </row>
    <row r="370">
      <c r="A370" s="14">
        <v>42290.0</v>
      </c>
      <c r="B370" s="3" t="str">
        <f t="shared" si="1"/>
        <v>#REF!</v>
      </c>
    </row>
    <row r="371">
      <c r="A371" s="8">
        <v>50.75</v>
      </c>
      <c r="B371" s="3" t="str">
        <f t="shared" si="1"/>
        <v>#REF!</v>
      </c>
    </row>
    <row r="372">
      <c r="A372" s="8">
        <v>51.14</v>
      </c>
      <c r="B372" s="3" t="str">
        <f t="shared" si="1"/>
        <v>#REF!</v>
      </c>
    </row>
    <row r="373">
      <c r="A373" s="8">
        <v>49.34</v>
      </c>
      <c r="B373" s="3" t="str">
        <f t="shared" si="1"/>
        <v>#REF!</v>
      </c>
    </row>
    <row r="374">
      <c r="A374" s="8">
        <v>49.69</v>
      </c>
      <c r="B374" s="3" t="str">
        <f t="shared" si="1"/>
        <v>#REF!</v>
      </c>
    </row>
    <row r="375">
      <c r="A375" s="11">
        <v>-0.56</v>
      </c>
      <c r="B375" s="3" t="str">
        <f t="shared" si="1"/>
        <v>#REF!</v>
      </c>
    </row>
    <row r="376">
      <c r="A376" s="12">
        <v>-0.0111</v>
      </c>
      <c r="B376" s="3" t="str">
        <f t="shared" si="1"/>
        <v>#REF!</v>
      </c>
    </row>
    <row r="377">
      <c r="A377" s="17">
        <v>338728.0</v>
      </c>
      <c r="B377" s="3" t="str">
        <f t="shared" si="1"/>
        <v>#REF!</v>
      </c>
    </row>
    <row r="378">
      <c r="A378" s="17">
        <v>431488.0</v>
      </c>
      <c r="B378" s="3" t="str">
        <f t="shared" si="1"/>
        <v>#REF!</v>
      </c>
    </row>
    <row r="379">
      <c r="A379" s="14">
        <v>42291.0</v>
      </c>
      <c r="B379" s="3" t="str">
        <f t="shared" si="1"/>
        <v>#REF!</v>
      </c>
    </row>
    <row r="380">
      <c r="A380" s="8">
        <v>49.4</v>
      </c>
      <c r="B380" s="3" t="str">
        <f t="shared" si="1"/>
        <v>#REF!</v>
      </c>
    </row>
    <row r="381">
      <c r="A381" s="8">
        <v>50.02</v>
      </c>
      <c r="B381" s="3" t="str">
        <f t="shared" si="1"/>
        <v>#REF!</v>
      </c>
    </row>
    <row r="382">
      <c r="A382" s="8">
        <v>49.21</v>
      </c>
      <c r="B382" s="3" t="str">
        <f t="shared" si="1"/>
        <v>#REF!</v>
      </c>
    </row>
    <row r="383">
      <c r="A383" s="8">
        <v>49.69</v>
      </c>
      <c r="B383" s="3" t="str">
        <f t="shared" si="1"/>
        <v>#REF!</v>
      </c>
    </row>
    <row r="384">
      <c r="A384" s="37" t="s">
        <v>10</v>
      </c>
      <c r="B384" s="3" t="str">
        <f t="shared" si="1"/>
        <v>#REF!</v>
      </c>
    </row>
    <row r="385">
      <c r="A385" s="37" t="s">
        <v>10</v>
      </c>
      <c r="B385" s="3" t="str">
        <f t="shared" si="1"/>
        <v>#REF!</v>
      </c>
    </row>
    <row r="386">
      <c r="A386" s="38">
        <v>253545.0</v>
      </c>
      <c r="B386" s="3" t="str">
        <f t="shared" si="1"/>
        <v>#REF!</v>
      </c>
    </row>
    <row r="387">
      <c r="A387" s="38">
        <v>442912.0</v>
      </c>
      <c r="B387" s="3" t="str">
        <f t="shared" si="1"/>
        <v>#REF!</v>
      </c>
    </row>
    <row r="388">
      <c r="A388" s="14">
        <v>42292.0</v>
      </c>
      <c r="B388" s="3" t="str">
        <f t="shared" si="1"/>
        <v>#REF!</v>
      </c>
    </row>
    <row r="389">
      <c r="A389" s="8">
        <v>49.6</v>
      </c>
      <c r="B389" s="3" t="str">
        <f t="shared" si="1"/>
        <v>#REF!</v>
      </c>
    </row>
    <row r="390">
      <c r="A390" s="8">
        <v>50.35</v>
      </c>
      <c r="B390" s="3" t="str">
        <f t="shared" si="1"/>
        <v>#REF!</v>
      </c>
    </row>
    <row r="391">
      <c r="A391" s="8">
        <v>48.7</v>
      </c>
      <c r="B391" s="3" t="str">
        <f t="shared" si="1"/>
        <v>#REF!</v>
      </c>
    </row>
    <row r="392">
      <c r="A392" s="8">
        <v>49.73</v>
      </c>
      <c r="B392" s="3" t="str">
        <f t="shared" si="1"/>
        <v>#REF!</v>
      </c>
    </row>
    <row r="393">
      <c r="A393" s="9">
        <f>+0.04</f>
        <v>0.04</v>
      </c>
      <c r="B393" s="3" t="str">
        <f t="shared" si="1"/>
        <v>#REF!</v>
      </c>
    </row>
    <row r="394">
      <c r="A394" s="9">
        <f>+0.08%</f>
        <v>0.0008</v>
      </c>
      <c r="B394" s="3" t="str">
        <f t="shared" si="1"/>
        <v>#REF!</v>
      </c>
    </row>
    <row r="395">
      <c r="A395" s="16">
        <v>321415.0</v>
      </c>
      <c r="B395" s="3" t="str">
        <f t="shared" si="1"/>
        <v>#REF!</v>
      </c>
    </row>
    <row r="396">
      <c r="A396" s="16">
        <v>435524.0</v>
      </c>
      <c r="B396" s="3" t="str">
        <f t="shared" si="1"/>
        <v>#REF!</v>
      </c>
    </row>
    <row r="397">
      <c r="A397" s="14">
        <v>42293.0</v>
      </c>
      <c r="B397" s="3" t="str">
        <f t="shared" si="1"/>
        <v>#REF!</v>
      </c>
    </row>
    <row r="398">
      <c r="A398" s="8">
        <v>50.21</v>
      </c>
      <c r="B398" s="3" t="str">
        <f t="shared" si="1"/>
        <v>#REF!</v>
      </c>
    </row>
    <row r="399">
      <c r="A399" s="8">
        <v>50.7</v>
      </c>
      <c r="B399" s="3" t="str">
        <f t="shared" si="1"/>
        <v>#REF!</v>
      </c>
    </row>
    <row r="400">
      <c r="A400" s="8">
        <v>49.31</v>
      </c>
      <c r="B400" s="3" t="str">
        <f t="shared" si="1"/>
        <v>#REF!</v>
      </c>
    </row>
    <row r="401">
      <c r="A401" s="8">
        <v>50.46</v>
      </c>
      <c r="B401" s="3" t="str">
        <f t="shared" si="1"/>
        <v>#REF!</v>
      </c>
    </row>
    <row r="402">
      <c r="A402" s="9">
        <f>+0.73</f>
        <v>0.73</v>
      </c>
      <c r="B402" s="3" t="str">
        <f t="shared" si="1"/>
        <v>#REF!</v>
      </c>
    </row>
    <row r="403">
      <c r="A403" s="9">
        <f>+1.47%</f>
        <v>0.0147</v>
      </c>
      <c r="B403" s="3" t="str">
        <f t="shared" si="1"/>
        <v>#REF!</v>
      </c>
    </row>
    <row r="404">
      <c r="A404" s="16">
        <v>225956.0</v>
      </c>
      <c r="B404" s="3" t="str">
        <f t="shared" si="1"/>
        <v>#REF!</v>
      </c>
    </row>
    <row r="405">
      <c r="A405" s="16">
        <v>433139.0</v>
      </c>
      <c r="B405" s="3" t="str">
        <f t="shared" si="1"/>
        <v>#REF!</v>
      </c>
    </row>
    <row r="406">
      <c r="A406" s="14">
        <v>42296.0</v>
      </c>
      <c r="B406" s="3" t="str">
        <f t="shared" si="1"/>
        <v>#REF!</v>
      </c>
    </row>
    <row r="407">
      <c r="A407" s="8">
        <v>50.38</v>
      </c>
      <c r="B407" s="3" t="str">
        <f t="shared" si="1"/>
        <v>#REF!</v>
      </c>
    </row>
    <row r="408">
      <c r="A408" s="8">
        <v>50.68</v>
      </c>
      <c r="B408" s="3" t="str">
        <f t="shared" si="1"/>
        <v>#REF!</v>
      </c>
    </row>
    <row r="409">
      <c r="A409" s="8">
        <v>48.57</v>
      </c>
      <c r="B409" s="3" t="str">
        <f t="shared" si="1"/>
        <v>#REF!</v>
      </c>
    </row>
    <row r="410">
      <c r="A410" s="8">
        <v>48.61</v>
      </c>
      <c r="B410" s="3" t="str">
        <f t="shared" si="1"/>
        <v>#REF!</v>
      </c>
    </row>
    <row r="411">
      <c r="A411" s="11">
        <v>-1.85</v>
      </c>
      <c r="B411" s="3" t="str">
        <f t="shared" si="1"/>
        <v>#REF!</v>
      </c>
    </row>
    <row r="412">
      <c r="A412" s="12">
        <v>-0.0367</v>
      </c>
      <c r="B412" s="3" t="str">
        <f t="shared" si="1"/>
        <v>#REF!</v>
      </c>
    </row>
    <row r="413">
      <c r="A413" s="17">
        <v>223306.0</v>
      </c>
      <c r="B413" s="3" t="str">
        <f t="shared" si="1"/>
        <v>#REF!</v>
      </c>
    </row>
    <row r="414">
      <c r="A414" s="17">
        <v>442279.0</v>
      </c>
      <c r="B414" s="3" t="str">
        <f t="shared" si="1"/>
        <v>#REF!</v>
      </c>
    </row>
    <row r="415">
      <c r="A415" s="14">
        <v>42297.0</v>
      </c>
      <c r="B415" s="3" t="str">
        <f t="shared" si="1"/>
        <v>#REF!</v>
      </c>
    </row>
    <row r="416">
      <c r="A416" s="8">
        <v>48.83</v>
      </c>
      <c r="B416" s="3" t="str">
        <f t="shared" si="1"/>
        <v>#REF!</v>
      </c>
    </row>
    <row r="417">
      <c r="A417" s="8">
        <v>49.2</v>
      </c>
      <c r="B417" s="3" t="str">
        <f t="shared" si="1"/>
        <v>#REF!</v>
      </c>
    </row>
    <row r="418">
      <c r="A418" s="8">
        <v>48.22</v>
      </c>
      <c r="B418" s="3" t="str">
        <f t="shared" si="1"/>
        <v>#REF!</v>
      </c>
    </row>
    <row r="419">
      <c r="A419" s="8">
        <v>48.71</v>
      </c>
      <c r="B419" s="3" t="str">
        <f t="shared" si="1"/>
        <v>#REF!</v>
      </c>
    </row>
    <row r="420">
      <c r="A420" s="9">
        <f>+0.1</f>
        <v>0.1</v>
      </c>
      <c r="B420" s="3" t="str">
        <f t="shared" si="1"/>
        <v>#REF!</v>
      </c>
    </row>
    <row r="421">
      <c r="A421" s="9">
        <f>+0.21%</f>
        <v>0.0021</v>
      </c>
      <c r="B421" s="3" t="str">
        <f t="shared" si="1"/>
        <v>#REF!</v>
      </c>
    </row>
    <row r="422">
      <c r="A422" s="16">
        <v>253325.0</v>
      </c>
      <c r="B422" s="3" t="str">
        <f t="shared" si="1"/>
        <v>#REF!</v>
      </c>
    </row>
    <row r="423">
      <c r="A423" s="16">
        <v>449014.0</v>
      </c>
      <c r="B423" s="3" t="str">
        <f t="shared" si="1"/>
        <v>#REF!</v>
      </c>
    </row>
    <row r="424">
      <c r="A424" s="14">
        <v>42298.0</v>
      </c>
      <c r="B424" s="3" t="str">
        <f t="shared" si="1"/>
        <v>#REF!</v>
      </c>
    </row>
    <row r="425">
      <c r="A425" s="8">
        <v>48.58</v>
      </c>
      <c r="B425" s="3" t="str">
        <f t="shared" si="1"/>
        <v>#REF!</v>
      </c>
    </row>
    <row r="426">
      <c r="A426" s="8">
        <v>48.65</v>
      </c>
      <c r="B426" s="3" t="str">
        <f t="shared" si="1"/>
        <v>#REF!</v>
      </c>
    </row>
    <row r="427">
      <c r="A427" s="8">
        <v>47.5</v>
      </c>
      <c r="B427" s="3" t="str">
        <f t="shared" si="1"/>
        <v>#REF!</v>
      </c>
    </row>
    <row r="428">
      <c r="A428" s="8">
        <v>47.85</v>
      </c>
      <c r="B428" s="3" t="str">
        <f t="shared" si="1"/>
        <v>#REF!</v>
      </c>
    </row>
    <row r="429">
      <c r="A429" s="11">
        <v>-0.86</v>
      </c>
      <c r="B429" s="3" t="str">
        <f t="shared" si="1"/>
        <v>#REF!</v>
      </c>
    </row>
    <row r="430">
      <c r="A430" s="12">
        <v>-0.0177</v>
      </c>
      <c r="B430" s="3" t="str">
        <f t="shared" si="1"/>
        <v>#REF!</v>
      </c>
    </row>
    <row r="431">
      <c r="A431" s="17">
        <v>244638.0</v>
      </c>
      <c r="B431" s="3" t="str">
        <f t="shared" si="1"/>
        <v>#REF!</v>
      </c>
    </row>
    <row r="432">
      <c r="A432" s="17">
        <v>443972.0</v>
      </c>
      <c r="B432" s="3" t="str">
        <f t="shared" si="1"/>
        <v>#REF!</v>
      </c>
    </row>
    <row r="433">
      <c r="A433" s="14">
        <v>42299.0</v>
      </c>
      <c r="B433" s="3" t="str">
        <f t="shared" si="1"/>
        <v>#REF!</v>
      </c>
    </row>
    <row r="434">
      <c r="A434" s="8">
        <v>47.96</v>
      </c>
      <c r="B434" s="3" t="str">
        <f t="shared" si="1"/>
        <v>#REF!</v>
      </c>
    </row>
    <row r="435">
      <c r="A435" s="8">
        <v>48.73</v>
      </c>
      <c r="B435" s="3" t="str">
        <f t="shared" si="1"/>
        <v>#REF!</v>
      </c>
    </row>
    <row r="436">
      <c r="A436" s="8">
        <v>47.65</v>
      </c>
      <c r="B436" s="3" t="str">
        <f t="shared" si="1"/>
        <v>#REF!</v>
      </c>
    </row>
    <row r="437">
      <c r="A437" s="8">
        <v>48.08</v>
      </c>
      <c r="B437" s="3" t="str">
        <f t="shared" si="1"/>
        <v>#REF!</v>
      </c>
    </row>
    <row r="438">
      <c r="A438" s="9">
        <f>+0.23</f>
        <v>0.23</v>
      </c>
      <c r="B438" s="3" t="str">
        <f t="shared" si="1"/>
        <v>#REF!</v>
      </c>
    </row>
    <row r="439">
      <c r="A439" s="9">
        <f>+0.48%</f>
        <v>0.0048</v>
      </c>
      <c r="B439" s="3" t="str">
        <f t="shared" si="1"/>
        <v>#REF!</v>
      </c>
    </row>
    <row r="440">
      <c r="A440" s="16">
        <v>201591.0</v>
      </c>
      <c r="B440" s="3" t="str">
        <f t="shared" si="1"/>
        <v>#REF!</v>
      </c>
    </row>
    <row r="441">
      <c r="A441" s="16">
        <v>443697.0</v>
      </c>
      <c r="B441" s="3" t="str">
        <f t="shared" si="1"/>
        <v>#REF!</v>
      </c>
    </row>
    <row r="442">
      <c r="A442" s="14">
        <v>42300.0</v>
      </c>
      <c r="B442" s="3" t="str">
        <f t="shared" si="1"/>
        <v>#REF!</v>
      </c>
    </row>
    <row r="443">
      <c r="A443" s="8">
        <v>48.32</v>
      </c>
      <c r="B443" s="3" t="str">
        <f t="shared" si="1"/>
        <v>#REF!</v>
      </c>
    </row>
    <row r="444">
      <c r="A444" s="8">
        <v>48.65</v>
      </c>
      <c r="B444" s="3" t="str">
        <f t="shared" si="1"/>
        <v>#REF!</v>
      </c>
    </row>
    <row r="445">
      <c r="A445" s="8">
        <v>47.45</v>
      </c>
      <c r="B445" s="3" t="str">
        <f t="shared" si="1"/>
        <v>#REF!</v>
      </c>
    </row>
    <row r="446">
      <c r="A446" s="8">
        <v>47.99</v>
      </c>
      <c r="B446" s="3" t="str">
        <f t="shared" si="1"/>
        <v>#REF!</v>
      </c>
    </row>
    <row r="447">
      <c r="A447" s="11">
        <v>-0.09</v>
      </c>
      <c r="B447" s="3" t="str">
        <f t="shared" si="1"/>
        <v>#REF!</v>
      </c>
    </row>
    <row r="448">
      <c r="A448" s="12">
        <v>-0.0019</v>
      </c>
      <c r="B448" s="3" t="str">
        <f t="shared" si="1"/>
        <v>#REF!</v>
      </c>
    </row>
    <row r="449">
      <c r="A449" s="17">
        <v>242056.0</v>
      </c>
      <c r="B449" s="3" t="str">
        <f t="shared" si="1"/>
        <v>#REF!</v>
      </c>
    </row>
    <row r="450">
      <c r="A450" s="17">
        <v>443150.0</v>
      </c>
      <c r="B450" s="3" t="str">
        <f t="shared" si="1"/>
        <v>#REF!</v>
      </c>
    </row>
    <row r="451">
      <c r="A451" s="14">
        <v>42303.0</v>
      </c>
      <c r="B451" s="3" t="str">
        <f t="shared" si="1"/>
        <v>#REF!</v>
      </c>
    </row>
    <row r="452">
      <c r="A452" s="8">
        <v>48.0</v>
      </c>
      <c r="B452" s="3" t="str">
        <f t="shared" si="1"/>
        <v>#REF!</v>
      </c>
    </row>
    <row r="453">
      <c r="A453" s="8">
        <v>48.33</v>
      </c>
      <c r="B453" s="3" t="str">
        <f t="shared" si="1"/>
        <v>#REF!</v>
      </c>
    </row>
    <row r="454">
      <c r="A454" s="8">
        <v>47.3</v>
      </c>
      <c r="B454" s="3" t="str">
        <f t="shared" si="1"/>
        <v>#REF!</v>
      </c>
    </row>
    <row r="455">
      <c r="A455" s="8">
        <v>47.54</v>
      </c>
      <c r="B455" s="3" t="str">
        <f t="shared" si="1"/>
        <v>#REF!</v>
      </c>
    </row>
    <row r="456">
      <c r="A456" s="11">
        <v>-0.45</v>
      </c>
      <c r="B456" s="3" t="str">
        <f t="shared" si="1"/>
        <v>#REF!</v>
      </c>
    </row>
    <row r="457">
      <c r="A457" s="12">
        <v>-0.0094</v>
      </c>
      <c r="B457" s="3" t="str">
        <f t="shared" si="1"/>
        <v>#REF!</v>
      </c>
    </row>
    <row r="458">
      <c r="A458" s="17">
        <v>193978.0</v>
      </c>
      <c r="B458" s="3" t="str">
        <f t="shared" si="1"/>
        <v>#REF!</v>
      </c>
    </row>
    <row r="459">
      <c r="A459" s="17">
        <v>444088.0</v>
      </c>
      <c r="B459" s="3" t="str">
        <f t="shared" si="1"/>
        <v>#REF!</v>
      </c>
    </row>
    <row r="460">
      <c r="A460" s="14">
        <v>42304.0</v>
      </c>
      <c r="B460" s="3" t="str">
        <f t="shared" si="1"/>
        <v>#REF!</v>
      </c>
    </row>
    <row r="461">
      <c r="A461" s="8">
        <v>47.43</v>
      </c>
      <c r="B461" s="3" t="str">
        <f t="shared" si="1"/>
        <v>#REF!</v>
      </c>
    </row>
    <row r="462">
      <c r="A462" s="8">
        <v>47.57</v>
      </c>
      <c r="B462" s="3" t="str">
        <f t="shared" si="1"/>
        <v>#REF!</v>
      </c>
    </row>
    <row r="463">
      <c r="A463" s="8">
        <v>46.41</v>
      </c>
      <c r="B463" s="3" t="str">
        <f t="shared" si="1"/>
        <v>#REF!</v>
      </c>
    </row>
    <row r="464">
      <c r="A464" s="8">
        <v>46.81</v>
      </c>
      <c r="B464" s="3" t="str">
        <f t="shared" si="1"/>
        <v>#REF!</v>
      </c>
    </row>
    <row r="465">
      <c r="A465" s="11">
        <v>-0.73</v>
      </c>
      <c r="B465" s="3" t="str">
        <f t="shared" si="1"/>
        <v>#REF!</v>
      </c>
    </row>
    <row r="466">
      <c r="A466" s="12">
        <v>-0.0154</v>
      </c>
      <c r="B466" s="3" t="str">
        <f t="shared" si="1"/>
        <v>#REF!</v>
      </c>
    </row>
    <row r="467">
      <c r="A467" s="17">
        <v>243114.0</v>
      </c>
      <c r="B467" s="3" t="str">
        <f t="shared" si="1"/>
        <v>#REF!</v>
      </c>
    </row>
    <row r="468">
      <c r="A468" s="17">
        <v>447320.0</v>
      </c>
      <c r="B468" s="3" t="str">
        <f t="shared" si="1"/>
        <v>#REF!</v>
      </c>
    </row>
    <row r="469">
      <c r="A469" s="14">
        <v>42305.0</v>
      </c>
      <c r="B469" s="3" t="str">
        <f t="shared" si="1"/>
        <v>#REF!</v>
      </c>
    </row>
    <row r="470">
      <c r="A470" s="8">
        <v>46.91</v>
      </c>
      <c r="B470" s="3" t="str">
        <f t="shared" si="1"/>
        <v>#REF!</v>
      </c>
    </row>
    <row r="471">
      <c r="A471" s="8">
        <v>49.23</v>
      </c>
      <c r="B471" s="3" t="str">
        <f t="shared" si="1"/>
        <v>#REF!</v>
      </c>
    </row>
    <row r="472">
      <c r="A472" s="8">
        <v>46.61</v>
      </c>
      <c r="B472" s="3" t="str">
        <f t="shared" si="1"/>
        <v>#REF!</v>
      </c>
    </row>
    <row r="473">
      <c r="A473" s="8">
        <v>49.05</v>
      </c>
      <c r="B473" s="3" t="str">
        <f t="shared" si="1"/>
        <v>#REF!</v>
      </c>
    </row>
    <row r="474">
      <c r="A474" s="9">
        <f>+2.24</f>
        <v>2.24</v>
      </c>
      <c r="B474" s="3" t="str">
        <f t="shared" si="1"/>
        <v>#REF!</v>
      </c>
    </row>
    <row r="475">
      <c r="A475" s="9">
        <f>+4.79%</f>
        <v>0.0479</v>
      </c>
      <c r="B475" s="3" t="str">
        <f t="shared" si="1"/>
        <v>#REF!</v>
      </c>
    </row>
    <row r="476">
      <c r="A476" s="16">
        <v>306597.0</v>
      </c>
      <c r="B476" s="3" t="str">
        <f t="shared" si="1"/>
        <v>#REF!</v>
      </c>
    </row>
    <row r="477">
      <c r="A477" s="16">
        <v>436097.0</v>
      </c>
      <c r="B477" s="3" t="str">
        <f t="shared" si="1"/>
        <v>#REF!</v>
      </c>
    </row>
    <row r="478">
      <c r="A478" s="14">
        <v>42306.0</v>
      </c>
      <c r="B478" s="3" t="str">
        <f t="shared" si="1"/>
        <v>#REF!</v>
      </c>
    </row>
    <row r="479">
      <c r="A479" s="8">
        <v>49.15</v>
      </c>
      <c r="B479" s="3" t="str">
        <f t="shared" si="1"/>
        <v>#REF!</v>
      </c>
    </row>
    <row r="480">
      <c r="A480" s="8">
        <v>49.38</v>
      </c>
      <c r="B480" s="3" t="str">
        <f t="shared" si="1"/>
        <v>#REF!</v>
      </c>
    </row>
    <row r="481">
      <c r="A481" s="8">
        <v>48.17</v>
      </c>
      <c r="B481" s="3" t="str">
        <f t="shared" si="1"/>
        <v>#REF!</v>
      </c>
    </row>
    <row r="482">
      <c r="A482" s="8">
        <v>48.8</v>
      </c>
      <c r="B482" s="3" t="str">
        <f t="shared" si="1"/>
        <v>#REF!</v>
      </c>
    </row>
    <row r="483">
      <c r="A483" s="11">
        <v>-0.25</v>
      </c>
      <c r="B483" s="3" t="str">
        <f t="shared" si="1"/>
        <v>#REF!</v>
      </c>
    </row>
    <row r="484">
      <c r="A484" s="12">
        <v>-0.0051</v>
      </c>
      <c r="B484" s="3" t="str">
        <f t="shared" si="1"/>
        <v>#REF!</v>
      </c>
    </row>
    <row r="485">
      <c r="A485" s="17">
        <v>213925.0</v>
      </c>
      <c r="B485" s="3" t="str">
        <f t="shared" si="1"/>
        <v>#REF!</v>
      </c>
    </row>
    <row r="486">
      <c r="A486" s="17">
        <v>428189.0</v>
      </c>
      <c r="B486" s="3" t="str">
        <f t="shared" si="1"/>
        <v>#REF!</v>
      </c>
    </row>
    <row r="487">
      <c r="A487" s="14">
        <v>42307.0</v>
      </c>
      <c r="B487" s="3" t="str">
        <f t="shared" si="1"/>
        <v>#REF!</v>
      </c>
    </row>
    <row r="488">
      <c r="A488" s="8">
        <v>48.66</v>
      </c>
      <c r="B488" s="3" t="str">
        <f t="shared" si="1"/>
        <v>#REF!</v>
      </c>
    </row>
    <row r="489">
      <c r="A489" s="8">
        <v>50.0</v>
      </c>
      <c r="B489" s="3" t="str">
        <f t="shared" si="1"/>
        <v>#REF!</v>
      </c>
    </row>
    <row r="490">
      <c r="A490" s="8">
        <v>48.28</v>
      </c>
      <c r="B490" s="3" t="str">
        <f t="shared" si="1"/>
        <v>#REF!</v>
      </c>
    </row>
    <row r="491">
      <c r="A491" s="8">
        <v>49.56</v>
      </c>
      <c r="B491" s="3" t="str">
        <f t="shared" si="1"/>
        <v>#REF!</v>
      </c>
    </row>
    <row r="492">
      <c r="A492" s="9">
        <f>+0.76</f>
        <v>0.76</v>
      </c>
      <c r="B492" s="3" t="str">
        <f t="shared" si="1"/>
        <v>#REF!</v>
      </c>
    </row>
    <row r="493">
      <c r="A493" s="9">
        <f>+1.56%</f>
        <v>0.0156</v>
      </c>
      <c r="B493" s="3" t="str">
        <f t="shared" si="1"/>
        <v>#REF!</v>
      </c>
    </row>
    <row r="494">
      <c r="A494" s="16">
        <v>238590.0</v>
      </c>
      <c r="B494" s="3" t="str">
        <f t="shared" si="1"/>
        <v>#REF!</v>
      </c>
    </row>
    <row r="495">
      <c r="A495" s="16">
        <v>427576.0</v>
      </c>
      <c r="B495" s="3" t="str">
        <f t="shared" si="1"/>
        <v>#REF!</v>
      </c>
    </row>
    <row r="496">
      <c r="A496" s="7">
        <v>42310.0</v>
      </c>
      <c r="B496" s="3" t="str">
        <f t="shared" si="1"/>
        <v>#REF!</v>
      </c>
    </row>
    <row r="497">
      <c r="A497" s="8">
        <v>49.5</v>
      </c>
      <c r="B497" s="3" t="str">
        <f t="shared" si="1"/>
        <v>#REF!</v>
      </c>
    </row>
    <row r="498">
      <c r="A498" s="8">
        <v>49.69</v>
      </c>
      <c r="B498" s="3" t="str">
        <f t="shared" si="1"/>
        <v>#REF!</v>
      </c>
    </row>
    <row r="499">
      <c r="A499" s="8">
        <v>48.61</v>
      </c>
      <c r="B499" s="3" t="str">
        <f t="shared" si="1"/>
        <v>#REF!</v>
      </c>
    </row>
    <row r="500">
      <c r="A500" s="8">
        <v>48.79</v>
      </c>
      <c r="B500" s="3" t="str">
        <f t="shared" si="1"/>
        <v>#REF!</v>
      </c>
    </row>
    <row r="501">
      <c r="A501" s="11">
        <v>-0.77</v>
      </c>
      <c r="B501" s="3" t="str">
        <f t="shared" si="1"/>
        <v>#REF!</v>
      </c>
    </row>
    <row r="502">
      <c r="A502" s="12">
        <v>-0.0155</v>
      </c>
      <c r="B502" s="3" t="str">
        <f t="shared" si="1"/>
        <v>#REF!</v>
      </c>
    </row>
    <row r="503">
      <c r="A503" s="17">
        <v>224283.0</v>
      </c>
      <c r="B503" s="3" t="str">
        <f t="shared" si="1"/>
        <v>#REF!</v>
      </c>
    </row>
    <row r="504">
      <c r="A504" s="17">
        <v>420419.0</v>
      </c>
      <c r="B504" s="3" t="str">
        <f t="shared" si="1"/>
        <v>#REF!</v>
      </c>
    </row>
    <row r="505">
      <c r="A505" s="7">
        <v>42311.0</v>
      </c>
      <c r="B505" s="3" t="str">
        <f t="shared" si="1"/>
        <v>#REF!</v>
      </c>
    </row>
    <row r="506">
      <c r="A506" s="8">
        <v>48.9</v>
      </c>
      <c r="B506" s="3" t="str">
        <f t="shared" si="1"/>
        <v>#REF!</v>
      </c>
    </row>
    <row r="507">
      <c r="A507" s="8">
        <v>50.91</v>
      </c>
      <c r="B507" s="3" t="str">
        <f t="shared" si="1"/>
        <v>#REF!</v>
      </c>
    </row>
    <row r="508">
      <c r="A508" s="8">
        <v>48.46</v>
      </c>
      <c r="B508" s="3" t="str">
        <f t="shared" si="1"/>
        <v>#REF!</v>
      </c>
    </row>
    <row r="509">
      <c r="A509" s="8">
        <v>50.54</v>
      </c>
      <c r="B509" s="3" t="str">
        <f t="shared" si="1"/>
        <v>#REF!</v>
      </c>
    </row>
    <row r="510">
      <c r="A510" s="9">
        <f>+1.75</f>
        <v>1.75</v>
      </c>
      <c r="B510" s="3" t="str">
        <f t="shared" si="1"/>
        <v>#REF!</v>
      </c>
    </row>
    <row r="511">
      <c r="A511" s="9">
        <f>+3.59%</f>
        <v>0.0359</v>
      </c>
      <c r="B511" s="3" t="str">
        <f t="shared" si="1"/>
        <v>#REF!</v>
      </c>
    </row>
    <row r="512">
      <c r="A512" s="16">
        <v>283357.0</v>
      </c>
      <c r="B512" s="3" t="str">
        <f t="shared" si="1"/>
        <v>#REF!</v>
      </c>
    </row>
    <row r="513">
      <c r="A513" s="16">
        <v>409704.0</v>
      </c>
      <c r="B513" s="3" t="str">
        <f t="shared" si="1"/>
        <v>#REF!</v>
      </c>
    </row>
    <row r="514">
      <c r="A514" s="7">
        <v>42312.0</v>
      </c>
      <c r="B514" s="3" t="str">
        <f t="shared" si="1"/>
        <v>#REF!</v>
      </c>
    </row>
    <row r="515">
      <c r="A515" s="8">
        <v>50.25</v>
      </c>
      <c r="B515" s="3" t="str">
        <f t="shared" si="1"/>
        <v>#REF!</v>
      </c>
    </row>
    <row r="516">
      <c r="A516" s="8">
        <v>50.87</v>
      </c>
      <c r="B516" s="3" t="str">
        <f t="shared" si="1"/>
        <v>#REF!</v>
      </c>
    </row>
    <row r="517">
      <c r="A517" s="8">
        <v>48.49</v>
      </c>
      <c r="B517" s="3" t="str">
        <f t="shared" si="1"/>
        <v>#REF!</v>
      </c>
    </row>
    <row r="518">
      <c r="A518" s="8">
        <v>48.58</v>
      </c>
      <c r="B518" s="3" t="str">
        <f t="shared" si="1"/>
        <v>#REF!</v>
      </c>
    </row>
    <row r="519">
      <c r="A519" s="11">
        <v>-1.96</v>
      </c>
      <c r="B519" s="3" t="str">
        <f t="shared" si="1"/>
        <v>#REF!</v>
      </c>
    </row>
    <row r="520">
      <c r="A520" s="12">
        <v>-0.0388</v>
      </c>
      <c r="B520" s="3" t="str">
        <f t="shared" si="1"/>
        <v>#REF!</v>
      </c>
    </row>
    <row r="521">
      <c r="A521" s="17">
        <v>328135.0</v>
      </c>
      <c r="B521" s="3" t="str">
        <f t="shared" si="1"/>
        <v>#REF!</v>
      </c>
    </row>
    <row r="522">
      <c r="A522" s="17">
        <v>369372.0</v>
      </c>
      <c r="B522" s="3" t="str">
        <f t="shared" si="1"/>
        <v>#REF!</v>
      </c>
    </row>
    <row r="523">
      <c r="A523" s="7">
        <v>42313.0</v>
      </c>
      <c r="B523" s="3" t="str">
        <f t="shared" si="1"/>
        <v>#REF!</v>
      </c>
    </row>
    <row r="524">
      <c r="A524" s="8">
        <v>48.84</v>
      </c>
      <c r="B524" s="3" t="str">
        <f t="shared" si="1"/>
        <v>#REF!</v>
      </c>
    </row>
    <row r="525">
      <c r="A525" s="8">
        <v>49.0</v>
      </c>
      <c r="B525" s="3" t="str">
        <f t="shared" si="1"/>
        <v>#REF!</v>
      </c>
    </row>
    <row r="526">
      <c r="A526" s="8">
        <v>47.93</v>
      </c>
      <c r="B526" s="3" t="str">
        <f t="shared" si="1"/>
        <v>#REF!</v>
      </c>
    </row>
    <row r="527">
      <c r="A527" s="8">
        <v>47.98</v>
      </c>
      <c r="B527" s="3" t="str">
        <f t="shared" si="1"/>
        <v>#REF!</v>
      </c>
    </row>
    <row r="528">
      <c r="A528" s="11">
        <v>-0.6</v>
      </c>
      <c r="B528" s="3" t="str">
        <f t="shared" si="1"/>
        <v>#REF!</v>
      </c>
    </row>
    <row r="529">
      <c r="A529" s="12">
        <v>-0.0124</v>
      </c>
      <c r="B529" s="3" t="str">
        <f t="shared" si="1"/>
        <v>#REF!</v>
      </c>
    </row>
    <row r="530">
      <c r="A530" s="17">
        <v>227998.0</v>
      </c>
      <c r="B530" s="3" t="str">
        <f t="shared" si="1"/>
        <v>#REF!</v>
      </c>
    </row>
    <row r="531">
      <c r="A531" s="17">
        <v>341719.0</v>
      </c>
      <c r="B531" s="3" t="str">
        <f t="shared" si="1"/>
        <v>#REF!</v>
      </c>
    </row>
    <row r="532">
      <c r="A532" s="7">
        <v>42314.0</v>
      </c>
      <c r="B532" s="3" t="str">
        <f t="shared" si="1"/>
        <v>#REF!</v>
      </c>
    </row>
    <row r="533">
      <c r="A533" s="8">
        <v>48.05</v>
      </c>
      <c r="B533" s="3" t="str">
        <f t="shared" si="1"/>
        <v>#REF!</v>
      </c>
    </row>
    <row r="534">
      <c r="A534" s="8">
        <v>48.58</v>
      </c>
      <c r="B534" s="3" t="str">
        <f t="shared" si="1"/>
        <v>#REF!</v>
      </c>
    </row>
    <row r="535">
      <c r="A535" s="8">
        <v>47.27</v>
      </c>
      <c r="B535" s="3" t="str">
        <f t="shared" si="1"/>
        <v>#REF!</v>
      </c>
    </row>
    <row r="536">
      <c r="A536" s="8">
        <v>47.42</v>
      </c>
      <c r="B536" s="3" t="str">
        <f t="shared" si="1"/>
        <v>#REF!</v>
      </c>
    </row>
    <row r="537">
      <c r="A537" s="11">
        <v>-0.56</v>
      </c>
      <c r="B537" s="3" t="str">
        <f t="shared" si="1"/>
        <v>#REF!</v>
      </c>
    </row>
    <row r="538">
      <c r="A538" s="12">
        <v>-0.0117</v>
      </c>
      <c r="B538" s="3" t="str">
        <f t="shared" si="1"/>
        <v>#REF!</v>
      </c>
    </row>
    <row r="539">
      <c r="A539" s="17">
        <v>245485.0</v>
      </c>
      <c r="B539" s="3" t="str">
        <f t="shared" si="1"/>
        <v>#REF!</v>
      </c>
    </row>
    <row r="540">
      <c r="A540" s="17">
        <v>291324.0</v>
      </c>
      <c r="B540" s="3" t="str">
        <f t="shared" si="1"/>
        <v>#REF!</v>
      </c>
    </row>
    <row r="541">
      <c r="A541" s="7">
        <v>42317.0</v>
      </c>
      <c r="B541" s="3" t="str">
        <f t="shared" si="1"/>
        <v>#REF!</v>
      </c>
    </row>
    <row r="542">
      <c r="A542" s="8">
        <v>47.46</v>
      </c>
      <c r="B542" s="3" t="str">
        <f t="shared" si="1"/>
        <v>#REF!</v>
      </c>
    </row>
    <row r="543">
      <c r="A543" s="8">
        <v>48.41</v>
      </c>
      <c r="B543" s="3" t="str">
        <f t="shared" si="1"/>
        <v>#REF!</v>
      </c>
    </row>
    <row r="544">
      <c r="A544" s="8">
        <v>47.01</v>
      </c>
      <c r="B544" s="3" t="str">
        <f t="shared" si="1"/>
        <v>#REF!</v>
      </c>
    </row>
    <row r="545">
      <c r="A545" s="8">
        <v>47.19</v>
      </c>
      <c r="B545" s="3" t="str">
        <f t="shared" si="1"/>
        <v>#REF!</v>
      </c>
    </row>
    <row r="546">
      <c r="A546" s="11">
        <v>-0.23</v>
      </c>
      <c r="B546" s="3" t="str">
        <f t="shared" si="1"/>
        <v>#REF!</v>
      </c>
    </row>
    <row r="547">
      <c r="A547" s="12">
        <v>-0.0049</v>
      </c>
      <c r="B547" s="3" t="str">
        <f t="shared" si="1"/>
        <v>#REF!</v>
      </c>
    </row>
    <row r="548">
      <c r="A548" s="17">
        <v>202178.0</v>
      </c>
      <c r="B548" s="3" t="str">
        <f t="shared" si="1"/>
        <v>#REF!</v>
      </c>
    </row>
    <row r="549">
      <c r="A549" s="17">
        <v>258950.0</v>
      </c>
      <c r="B549" s="3" t="str">
        <f t="shared" si="1"/>
        <v>#REF!</v>
      </c>
    </row>
    <row r="550">
      <c r="A550" s="14">
        <v>42318.0</v>
      </c>
      <c r="B550" s="3" t="str">
        <f t="shared" si="1"/>
        <v>#REF!</v>
      </c>
    </row>
    <row r="551">
      <c r="A551" s="8">
        <v>47.32</v>
      </c>
      <c r="B551" s="3" t="str">
        <f t="shared" si="1"/>
        <v>#REF!</v>
      </c>
    </row>
    <row r="552">
      <c r="A552" s="8">
        <v>47.86</v>
      </c>
      <c r="B552" s="3" t="str">
        <f t="shared" si="1"/>
        <v>#REF!</v>
      </c>
    </row>
    <row r="553">
      <c r="A553" s="8">
        <v>46.96</v>
      </c>
      <c r="B553" s="3" t="str">
        <f t="shared" si="1"/>
        <v>#REF!</v>
      </c>
    </row>
    <row r="554">
      <c r="A554" s="8">
        <v>47.44</v>
      </c>
      <c r="B554" s="3" t="str">
        <f t="shared" si="1"/>
        <v>#REF!</v>
      </c>
    </row>
    <row r="555">
      <c r="A555" s="9">
        <f>+0.25</f>
        <v>0.25</v>
      </c>
      <c r="B555" s="3" t="str">
        <f t="shared" si="1"/>
        <v>#REF!</v>
      </c>
    </row>
    <row r="556">
      <c r="A556" s="9">
        <f>+0.53%</f>
        <v>0.0053</v>
      </c>
      <c r="B556" s="3" t="str">
        <f t="shared" si="1"/>
        <v>#REF!</v>
      </c>
    </row>
    <row r="557">
      <c r="A557" s="16">
        <v>206340.0</v>
      </c>
      <c r="B557" s="3" t="str">
        <f t="shared" si="1"/>
        <v>#REF!</v>
      </c>
    </row>
    <row r="558">
      <c r="A558" s="16">
        <v>183218.0</v>
      </c>
      <c r="B558" s="3" t="str">
        <f t="shared" si="1"/>
        <v>#REF!</v>
      </c>
    </row>
    <row r="559">
      <c r="A559" s="14">
        <v>42319.0</v>
      </c>
      <c r="B559" s="3" t="str">
        <f t="shared" si="1"/>
        <v>#REF!</v>
      </c>
    </row>
    <row r="560">
      <c r="A560" s="8">
        <v>47.08</v>
      </c>
      <c r="B560" s="3" t="str">
        <f t="shared" si="1"/>
        <v>#REF!</v>
      </c>
    </row>
    <row r="561">
      <c r="A561" s="8">
        <v>47.73</v>
      </c>
      <c r="B561" s="3" t="str">
        <f t="shared" si="1"/>
        <v>#REF!</v>
      </c>
    </row>
    <row r="562">
      <c r="A562" s="8">
        <v>45.62</v>
      </c>
      <c r="B562" s="3" t="str">
        <f t="shared" si="1"/>
        <v>#REF!</v>
      </c>
    </row>
    <row r="563">
      <c r="A563" s="8">
        <v>45.81</v>
      </c>
      <c r="B563" s="3" t="str">
        <f t="shared" si="1"/>
        <v>#REF!</v>
      </c>
    </row>
    <row r="564">
      <c r="A564" s="11">
        <v>-1.63</v>
      </c>
      <c r="B564" s="3" t="str">
        <f t="shared" si="1"/>
        <v>#REF!</v>
      </c>
    </row>
    <row r="565">
      <c r="A565" s="12">
        <v>-0.0344</v>
      </c>
      <c r="B565" s="3" t="str">
        <f t="shared" si="1"/>
        <v>#REF!</v>
      </c>
    </row>
    <row r="566">
      <c r="A566" s="17">
        <v>193335.0</v>
      </c>
      <c r="B566" s="3" t="str">
        <f t="shared" si="1"/>
        <v>#REF!</v>
      </c>
    </row>
    <row r="567">
      <c r="A567" s="17">
        <v>125089.0</v>
      </c>
      <c r="B567" s="3" t="str">
        <f t="shared" si="1"/>
        <v>#REF!</v>
      </c>
    </row>
    <row r="568">
      <c r="A568" s="14">
        <v>42320.0</v>
      </c>
      <c r="B568" s="3" t="str">
        <f t="shared" si="1"/>
        <v>#REF!</v>
      </c>
    </row>
    <row r="569">
      <c r="A569" s="8">
        <v>45.92</v>
      </c>
      <c r="B569" s="3" t="str">
        <f t="shared" si="1"/>
        <v>#REF!</v>
      </c>
    </row>
    <row r="570">
      <c r="A570" s="8">
        <v>46.27</v>
      </c>
      <c r="B570" s="3" t="str">
        <f t="shared" si="1"/>
        <v>#REF!</v>
      </c>
    </row>
    <row r="571">
      <c r="A571" s="8">
        <v>43.89</v>
      </c>
      <c r="B571" s="3" t="str">
        <f t="shared" si="1"/>
        <v>#REF!</v>
      </c>
    </row>
    <row r="572">
      <c r="A572" s="8">
        <v>44.06</v>
      </c>
      <c r="B572" s="3" t="str">
        <f t="shared" si="1"/>
        <v>#REF!</v>
      </c>
    </row>
    <row r="573">
      <c r="A573" s="11">
        <v>-1.75</v>
      </c>
      <c r="B573" s="3" t="str">
        <f t="shared" si="1"/>
        <v>#REF!</v>
      </c>
    </row>
    <row r="574">
      <c r="A574" s="12">
        <v>-0.0382</v>
      </c>
      <c r="B574" s="3" t="str">
        <f t="shared" si="1"/>
        <v>#REF!</v>
      </c>
    </row>
    <row r="575">
      <c r="A575" s="17">
        <v>132491.0</v>
      </c>
      <c r="B575" s="3" t="str">
        <f t="shared" si="1"/>
        <v>#REF!</v>
      </c>
    </row>
    <row r="576">
      <c r="A576" s="17">
        <v>72872.0</v>
      </c>
      <c r="B576" s="3" t="str">
        <f t="shared" si="1"/>
        <v>#REF!</v>
      </c>
    </row>
    <row r="577">
      <c r="A577" s="14">
        <v>42321.0</v>
      </c>
      <c r="B577" s="3" t="str">
        <f t="shared" si="1"/>
        <v>#REF!</v>
      </c>
    </row>
    <row r="578">
      <c r="A578" s="8">
        <v>44.08</v>
      </c>
      <c r="B578" s="3" t="str">
        <f t="shared" si="1"/>
        <v>#REF!</v>
      </c>
    </row>
    <row r="579">
      <c r="A579" s="8">
        <v>44.85</v>
      </c>
      <c r="B579" s="3" t="str">
        <f t="shared" si="1"/>
        <v>#REF!</v>
      </c>
    </row>
    <row r="580">
      <c r="A580" s="8">
        <v>43.57</v>
      </c>
      <c r="B580" s="3" t="str">
        <f t="shared" si="1"/>
        <v>#REF!</v>
      </c>
    </row>
    <row r="581">
      <c r="A581" s="8">
        <v>43.61</v>
      </c>
      <c r="B581" s="3" t="str">
        <f t="shared" si="1"/>
        <v>#REF!</v>
      </c>
    </row>
    <row r="582">
      <c r="A582" s="11">
        <v>-0.45</v>
      </c>
      <c r="B582" s="3" t="str">
        <f t="shared" si="1"/>
        <v>#REF!</v>
      </c>
    </row>
    <row r="583">
      <c r="A583" s="12">
        <v>-0.0102</v>
      </c>
      <c r="B583" s="3" t="str">
        <f t="shared" si="1"/>
        <v>#REF!</v>
      </c>
    </row>
    <row r="584">
      <c r="A584" s="17">
        <v>28631.0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42354</v>
      </c>
      <c r="C3" s="3">
        <v>38.09</v>
      </c>
      <c r="D3" s="3">
        <v>38.45</v>
      </c>
      <c r="E3" s="3">
        <v>37.11</v>
      </c>
      <c r="F3" s="3">
        <v>37.19</v>
      </c>
      <c r="G3" s="3">
        <v>-1.26</v>
      </c>
      <c r="H3" s="6">
        <v>-0.0328</v>
      </c>
      <c r="I3" s="15">
        <v>18232.0</v>
      </c>
      <c r="J3" s="3">
        <v>0.0</v>
      </c>
    </row>
    <row r="4">
      <c r="A4" s="4" t="s">
        <v>4</v>
      </c>
      <c r="B4" s="13">
        <f t="shared" si="1"/>
        <v>42353</v>
      </c>
      <c r="C4" s="3">
        <v>37.89</v>
      </c>
      <c r="D4" s="3">
        <v>39.41</v>
      </c>
      <c r="E4" s="3">
        <v>37.55</v>
      </c>
      <c r="F4" s="3">
        <v>38.45</v>
      </c>
      <c r="G4" s="3">
        <v>0.53</v>
      </c>
      <c r="H4" s="3">
        <v>0.013999999999999999</v>
      </c>
      <c r="I4" s="15">
        <v>73703.0</v>
      </c>
      <c r="J4" s="15">
        <v>50575.0</v>
      </c>
    </row>
    <row r="5">
      <c r="A5" s="4" t="s">
        <v>5</v>
      </c>
      <c r="B5" s="13">
        <f t="shared" si="1"/>
        <v>42352</v>
      </c>
      <c r="C5" s="3">
        <v>37.85</v>
      </c>
      <c r="D5" s="3">
        <v>38.43</v>
      </c>
      <c r="E5" s="3">
        <v>36.33</v>
      </c>
      <c r="F5" s="3">
        <v>37.92</v>
      </c>
      <c r="G5" s="3">
        <v>-0.01</v>
      </c>
      <c r="H5" s="6">
        <v>-3.0E-4</v>
      </c>
      <c r="I5" s="15">
        <v>115119.0</v>
      </c>
      <c r="J5" s="15">
        <v>92293.0</v>
      </c>
    </row>
    <row r="6">
      <c r="A6" s="4" t="s">
        <v>6</v>
      </c>
      <c r="B6" s="13">
        <f t="shared" si="1"/>
        <v>42349</v>
      </c>
      <c r="C6" s="3">
        <v>39.55</v>
      </c>
      <c r="D6" s="3">
        <v>39.74</v>
      </c>
      <c r="E6" s="3">
        <v>37.36</v>
      </c>
      <c r="F6" s="3">
        <v>37.93</v>
      </c>
      <c r="G6" s="3">
        <v>-1.8</v>
      </c>
      <c r="H6" s="6">
        <v>-0.0453</v>
      </c>
      <c r="I6" s="15">
        <v>167311.0</v>
      </c>
      <c r="J6" s="15">
        <v>118406.0</v>
      </c>
    </row>
    <row r="7">
      <c r="A7" s="4" t="s">
        <v>7</v>
      </c>
      <c r="B7" s="13">
        <f t="shared" si="1"/>
        <v>42348</v>
      </c>
      <c r="C7" s="3">
        <v>40.44</v>
      </c>
      <c r="D7" s="3">
        <v>40.7</v>
      </c>
      <c r="E7" s="3">
        <v>39.46</v>
      </c>
      <c r="F7" s="3">
        <v>39.73</v>
      </c>
      <c r="G7" s="3">
        <v>-0.38</v>
      </c>
      <c r="H7" s="6">
        <v>-0.0095</v>
      </c>
      <c r="I7" s="15">
        <v>188988.0</v>
      </c>
      <c r="J7" s="15">
        <v>157890.0</v>
      </c>
    </row>
    <row r="8">
      <c r="A8" s="4" t="s">
        <v>8</v>
      </c>
      <c r="B8" s="5">
        <f t="shared" si="1"/>
        <v>42347</v>
      </c>
      <c r="C8" s="3">
        <v>40.63</v>
      </c>
      <c r="D8" s="3">
        <v>41.59</v>
      </c>
      <c r="E8" s="3">
        <v>39.57</v>
      </c>
      <c r="F8" s="3">
        <v>40.11</v>
      </c>
      <c r="G8" s="3">
        <v>-0.15</v>
      </c>
      <c r="H8" s="6">
        <v>-0.0037</v>
      </c>
      <c r="I8" s="15">
        <v>284646.0</v>
      </c>
      <c r="J8" s="15">
        <v>174830.0</v>
      </c>
    </row>
    <row r="9">
      <c r="A9" s="4" t="s">
        <v>9</v>
      </c>
      <c r="B9" s="5">
        <f t="shared" si="1"/>
        <v>42346</v>
      </c>
      <c r="C9" s="3">
        <v>40.82</v>
      </c>
      <c r="D9" s="3">
        <v>41.45</v>
      </c>
      <c r="E9" s="3">
        <v>39.81</v>
      </c>
      <c r="F9" s="3">
        <v>40.26</v>
      </c>
      <c r="G9" s="3">
        <v>-0.47</v>
      </c>
      <c r="H9" s="6">
        <v>-0.0115</v>
      </c>
      <c r="I9" s="15">
        <v>328376.0</v>
      </c>
      <c r="J9" s="15">
        <v>221281.0</v>
      </c>
    </row>
    <row r="10">
      <c r="A10" s="14">
        <v>42354.0</v>
      </c>
      <c r="B10" s="5">
        <f t="shared" si="1"/>
        <v>42345</v>
      </c>
      <c r="C10" s="3">
        <v>43.26</v>
      </c>
      <c r="D10" s="3">
        <v>43.26</v>
      </c>
      <c r="E10" s="3">
        <v>40.6</v>
      </c>
      <c r="F10" s="3">
        <v>40.73</v>
      </c>
      <c r="G10" s="3">
        <v>-2.27</v>
      </c>
      <c r="H10" s="6">
        <v>-0.0528</v>
      </c>
      <c r="I10" s="15">
        <v>272442.0</v>
      </c>
      <c r="J10" s="15">
        <v>264140.0</v>
      </c>
    </row>
    <row r="11">
      <c r="A11" s="8">
        <v>38.09</v>
      </c>
      <c r="B11" s="5">
        <f t="shared" si="1"/>
        <v>42342</v>
      </c>
      <c r="C11" s="3">
        <v>43.98</v>
      </c>
      <c r="D11" s="3">
        <v>44.82</v>
      </c>
      <c r="E11" s="3">
        <v>42.67</v>
      </c>
      <c r="F11" s="3">
        <v>43.0</v>
      </c>
      <c r="G11" s="3">
        <v>-0.84</v>
      </c>
      <c r="H11" s="6">
        <v>-0.0192</v>
      </c>
      <c r="I11" s="15">
        <v>345828.0</v>
      </c>
      <c r="J11" s="15">
        <v>288043.0</v>
      </c>
    </row>
    <row r="12">
      <c r="A12" s="8">
        <v>38.45</v>
      </c>
      <c r="B12" s="5">
        <f t="shared" si="1"/>
        <v>42341</v>
      </c>
      <c r="C12" s="3">
        <v>42.77</v>
      </c>
      <c r="D12" s="3">
        <v>44.69</v>
      </c>
      <c r="E12" s="3">
        <v>42.61</v>
      </c>
      <c r="F12" s="3">
        <v>43.84</v>
      </c>
      <c r="G12" s="3">
        <v>1.35</v>
      </c>
      <c r="H12" s="3">
        <v>0.0318</v>
      </c>
      <c r="I12" s="15">
        <v>271482.0</v>
      </c>
      <c r="J12" s="15">
        <v>311205.0</v>
      </c>
    </row>
    <row r="13">
      <c r="A13" s="8">
        <v>37.11</v>
      </c>
      <c r="B13" s="5">
        <f t="shared" si="1"/>
        <v>42340</v>
      </c>
      <c r="C13" s="3">
        <v>44.32</v>
      </c>
      <c r="D13" s="3">
        <v>44.64</v>
      </c>
      <c r="E13" s="3">
        <v>42.43</v>
      </c>
      <c r="F13" s="3">
        <v>42.49</v>
      </c>
      <c r="G13" s="3">
        <v>-1.95</v>
      </c>
      <c r="H13" s="6">
        <v>-0.0439</v>
      </c>
      <c r="I13" s="15">
        <v>324059.0</v>
      </c>
      <c r="J13" s="15">
        <v>334215.0</v>
      </c>
    </row>
    <row r="14">
      <c r="A14" s="8">
        <v>37.19</v>
      </c>
      <c r="B14" s="5">
        <f t="shared" si="1"/>
        <v>42339</v>
      </c>
      <c r="C14" s="3">
        <v>44.62</v>
      </c>
      <c r="D14" s="3">
        <v>45.18</v>
      </c>
      <c r="E14" s="3">
        <v>44.03</v>
      </c>
      <c r="F14" s="3">
        <v>44.44</v>
      </c>
      <c r="G14" s="3">
        <v>-0.17</v>
      </c>
      <c r="H14" s="6">
        <v>-0.0038</v>
      </c>
      <c r="I14" s="15">
        <v>301200.0</v>
      </c>
      <c r="J14" s="15">
        <v>352221.0</v>
      </c>
    </row>
    <row r="15">
      <c r="A15" s="11">
        <v>-1.26</v>
      </c>
      <c r="B15" s="13">
        <f t="shared" si="1"/>
        <v>42338</v>
      </c>
      <c r="C15" s="3">
        <v>44.86</v>
      </c>
      <c r="D15" s="3">
        <v>45.75</v>
      </c>
      <c r="E15" s="3">
        <v>44.44</v>
      </c>
      <c r="F15" s="3">
        <v>44.61</v>
      </c>
      <c r="G15" s="3">
        <v>-0.25</v>
      </c>
      <c r="H15" s="6">
        <v>-0.0056</v>
      </c>
      <c r="I15" s="15">
        <v>235944.0</v>
      </c>
      <c r="J15" s="15">
        <v>389211.0</v>
      </c>
    </row>
    <row r="16">
      <c r="A16" s="12">
        <v>-0.0328</v>
      </c>
      <c r="B16" s="13">
        <f t="shared" si="1"/>
        <v>42335</v>
      </c>
      <c r="C16" s="3">
        <v>45.57</v>
      </c>
      <c r="D16" s="3">
        <v>45.63</v>
      </c>
      <c r="E16" s="3">
        <v>44.79</v>
      </c>
      <c r="F16" s="3">
        <v>44.86</v>
      </c>
      <c r="G16" s="3">
        <v>-0.6</v>
      </c>
      <c r="H16" s="6">
        <v>-0.0132</v>
      </c>
      <c r="I16" s="15">
        <v>165308.0</v>
      </c>
      <c r="J16" s="15">
        <v>403924.0</v>
      </c>
    </row>
    <row r="17">
      <c r="A17" s="17">
        <v>18232.0</v>
      </c>
      <c r="B17" s="13">
        <f t="shared" si="1"/>
        <v>42334</v>
      </c>
      <c r="C17" s="3">
        <v>46.23</v>
      </c>
      <c r="D17" s="3">
        <v>46.32</v>
      </c>
      <c r="E17" s="3">
        <v>45.0</v>
      </c>
      <c r="F17" s="3">
        <v>45.46</v>
      </c>
      <c r="G17" s="3">
        <v>-0.71</v>
      </c>
      <c r="H17" s="6">
        <v>-0.0154</v>
      </c>
      <c r="I17" s="15">
        <v>97318.0</v>
      </c>
      <c r="J17" s="15">
        <v>406110.0</v>
      </c>
    </row>
    <row r="18">
      <c r="A18" s="11">
        <v>0.0</v>
      </c>
      <c r="B18" s="13">
        <f t="shared" si="1"/>
        <v>42333</v>
      </c>
      <c r="C18" s="3">
        <v>46.04</v>
      </c>
      <c r="D18" s="3">
        <v>46.5</v>
      </c>
      <c r="E18" s="3">
        <v>45.03</v>
      </c>
      <c r="F18" s="3">
        <v>46.17</v>
      </c>
      <c r="G18" s="3">
        <v>0.05</v>
      </c>
      <c r="H18" s="3">
        <v>0.0011</v>
      </c>
      <c r="I18" s="15">
        <v>229114.0</v>
      </c>
      <c r="J18" s="15">
        <v>404393.0</v>
      </c>
    </row>
    <row r="19">
      <c r="A19" s="14">
        <v>42353.0</v>
      </c>
      <c r="B19" s="13">
        <f t="shared" si="1"/>
        <v>42332</v>
      </c>
      <c r="C19" s="3">
        <v>45.11</v>
      </c>
      <c r="D19" s="3">
        <v>46.5</v>
      </c>
      <c r="E19" s="3">
        <v>44.92</v>
      </c>
      <c r="F19" s="3">
        <v>46.12</v>
      </c>
      <c r="G19" s="3">
        <v>1.29</v>
      </c>
      <c r="H19" s="3">
        <v>0.0288</v>
      </c>
      <c r="I19" s="15">
        <v>271930.0</v>
      </c>
      <c r="J19" s="15">
        <v>405699.0</v>
      </c>
    </row>
    <row r="20">
      <c r="A20" s="8">
        <v>37.89</v>
      </c>
      <c r="B20" s="13">
        <f t="shared" si="1"/>
        <v>42331</v>
      </c>
      <c r="C20" s="3">
        <v>44.46</v>
      </c>
      <c r="D20" s="3">
        <v>45.73</v>
      </c>
      <c r="E20" s="3">
        <v>43.57</v>
      </c>
      <c r="F20" s="3">
        <v>44.83</v>
      </c>
      <c r="G20" s="3">
        <v>0.17</v>
      </c>
      <c r="H20" s="3">
        <v>0.0038</v>
      </c>
      <c r="I20" s="15">
        <v>290998.0</v>
      </c>
      <c r="J20" s="15">
        <v>413042.0</v>
      </c>
    </row>
    <row r="21">
      <c r="A21" s="8">
        <v>39.41</v>
      </c>
      <c r="B21" s="13">
        <f t="shared" si="1"/>
        <v>42328</v>
      </c>
      <c r="C21" s="3">
        <v>44.38</v>
      </c>
      <c r="D21" s="3">
        <v>45.5</v>
      </c>
      <c r="E21" s="3">
        <v>44.06</v>
      </c>
      <c r="F21" s="3">
        <v>44.66</v>
      </c>
      <c r="G21" s="3">
        <v>0.48</v>
      </c>
      <c r="H21" s="3">
        <v>0.0109</v>
      </c>
      <c r="I21" s="15">
        <v>245339.0</v>
      </c>
      <c r="J21" s="15">
        <v>414308.0</v>
      </c>
    </row>
    <row r="22">
      <c r="A22" s="8">
        <v>37.55</v>
      </c>
      <c r="B22" s="13">
        <f t="shared" si="1"/>
        <v>42327</v>
      </c>
      <c r="C22" s="3">
        <v>44.3</v>
      </c>
      <c r="D22" s="3">
        <v>44.76</v>
      </c>
      <c r="E22" s="3">
        <v>43.7</v>
      </c>
      <c r="F22" s="3">
        <v>44.18</v>
      </c>
      <c r="G22" s="3">
        <v>0.04</v>
      </c>
      <c r="H22" s="3">
        <v>9.0E-4</v>
      </c>
      <c r="I22" s="15">
        <v>201033.0</v>
      </c>
      <c r="J22" s="15">
        <v>438588.0</v>
      </c>
    </row>
    <row r="23">
      <c r="A23" s="8">
        <v>38.45</v>
      </c>
      <c r="B23" s="13">
        <f t="shared" si="1"/>
        <v>42326</v>
      </c>
      <c r="C23" s="3">
        <v>43.97</v>
      </c>
      <c r="D23" s="3">
        <v>44.74</v>
      </c>
      <c r="E23" s="3">
        <v>43.34</v>
      </c>
      <c r="F23" s="3">
        <v>44.14</v>
      </c>
      <c r="G23" s="3">
        <v>0.57</v>
      </c>
      <c r="H23" s="3">
        <v>0.0131</v>
      </c>
      <c r="I23" s="15">
        <v>255682.0</v>
      </c>
      <c r="J23" s="15">
        <v>441020.0</v>
      </c>
    </row>
    <row r="24">
      <c r="A24" s="9">
        <f>+0.53</f>
        <v>0.53</v>
      </c>
      <c r="B24" s="13">
        <f t="shared" si="1"/>
        <v>42325</v>
      </c>
      <c r="C24" s="3">
        <v>44.7</v>
      </c>
      <c r="D24" s="3">
        <v>45.1</v>
      </c>
      <c r="E24" s="3">
        <v>43.5</v>
      </c>
      <c r="F24" s="3">
        <v>43.57</v>
      </c>
      <c r="G24" s="3">
        <v>-0.99</v>
      </c>
      <c r="H24" s="6">
        <v>-0.0222</v>
      </c>
      <c r="I24" s="15">
        <v>260695.0</v>
      </c>
      <c r="J24" s="15">
        <v>454767.0</v>
      </c>
    </row>
    <row r="25">
      <c r="A25" s="9">
        <f>+1.4%</f>
        <v>0.014</v>
      </c>
      <c r="B25" s="13">
        <f t="shared" si="1"/>
        <v>42324</v>
      </c>
      <c r="C25" s="3">
        <v>44.7</v>
      </c>
      <c r="D25" s="3">
        <v>45.18</v>
      </c>
      <c r="E25" s="3">
        <v>43.15</v>
      </c>
      <c r="F25" s="3">
        <v>44.56</v>
      </c>
      <c r="G25" s="3">
        <v>0.09</v>
      </c>
      <c r="H25" s="3">
        <v>0.002</v>
      </c>
      <c r="I25" s="15">
        <v>310123.0</v>
      </c>
      <c r="J25" s="15">
        <v>440361.0</v>
      </c>
    </row>
    <row r="26">
      <c r="A26" s="16">
        <v>73703.0</v>
      </c>
      <c r="B26" s="13">
        <f t="shared" si="1"/>
        <v>42321</v>
      </c>
      <c r="C26" s="3">
        <v>45.19</v>
      </c>
      <c r="D26" s="3">
        <v>45.95</v>
      </c>
      <c r="E26" s="3">
        <v>44.16</v>
      </c>
      <c r="F26" s="3">
        <v>44.47</v>
      </c>
      <c r="G26" s="3">
        <v>-0.72</v>
      </c>
      <c r="H26" s="6">
        <v>-0.0159</v>
      </c>
      <c r="I26" s="15">
        <v>303947.0</v>
      </c>
      <c r="J26" s="15">
        <v>437238.0</v>
      </c>
    </row>
    <row r="27">
      <c r="A27" s="16">
        <v>50575.0</v>
      </c>
      <c r="B27" s="13">
        <f t="shared" si="1"/>
        <v>42320</v>
      </c>
      <c r="C27" s="3">
        <v>46.74</v>
      </c>
      <c r="D27" s="3">
        <v>47.07</v>
      </c>
      <c r="E27" s="3">
        <v>45.0</v>
      </c>
      <c r="F27" s="3">
        <v>45.19</v>
      </c>
      <c r="G27" s="3">
        <v>-1.42</v>
      </c>
      <c r="H27" s="6">
        <v>-0.0305</v>
      </c>
      <c r="I27" s="15">
        <v>363154.0</v>
      </c>
      <c r="J27" s="15">
        <v>436724.0</v>
      </c>
    </row>
    <row r="28">
      <c r="A28" s="14">
        <v>42352.0</v>
      </c>
      <c r="B28" s="13">
        <f t="shared" si="1"/>
        <v>42319</v>
      </c>
      <c r="C28" s="3">
        <v>47.76</v>
      </c>
      <c r="D28" s="3">
        <v>48.37</v>
      </c>
      <c r="E28" s="3">
        <v>46.42</v>
      </c>
      <c r="F28" s="3">
        <v>46.61</v>
      </c>
      <c r="G28" s="3">
        <v>-1.49</v>
      </c>
      <c r="H28" s="6">
        <v>-0.031</v>
      </c>
      <c r="I28" s="15">
        <v>325820.0</v>
      </c>
      <c r="J28" s="15">
        <v>403730.0</v>
      </c>
    </row>
    <row r="29">
      <c r="A29" s="8">
        <v>37.85</v>
      </c>
      <c r="B29" s="13">
        <f t="shared" si="1"/>
        <v>42318</v>
      </c>
      <c r="C29" s="3">
        <v>48.05</v>
      </c>
      <c r="D29" s="3">
        <v>48.53</v>
      </c>
      <c r="E29" s="3">
        <v>47.67</v>
      </c>
      <c r="F29" s="3">
        <v>48.1</v>
      </c>
      <c r="G29" s="3">
        <v>0.18</v>
      </c>
      <c r="H29" s="3">
        <v>0.0038</v>
      </c>
      <c r="I29" s="15">
        <v>246321.0</v>
      </c>
      <c r="J29" s="15">
        <v>409619.0</v>
      </c>
    </row>
    <row r="30">
      <c r="A30" s="8">
        <v>38.43</v>
      </c>
      <c r="B30" s="5">
        <f t="shared" si="1"/>
        <v>42317</v>
      </c>
      <c r="C30" s="3">
        <v>48.26</v>
      </c>
      <c r="D30" s="3">
        <v>49.14</v>
      </c>
      <c r="E30" s="3">
        <v>47.76</v>
      </c>
      <c r="F30" s="3">
        <v>47.92</v>
      </c>
      <c r="G30" s="3">
        <v>-0.25</v>
      </c>
      <c r="H30" s="6">
        <v>-0.0052</v>
      </c>
      <c r="I30" s="15">
        <v>197570.0</v>
      </c>
      <c r="J30" s="15">
        <v>417323.0</v>
      </c>
    </row>
    <row r="31">
      <c r="A31" s="8">
        <v>36.33</v>
      </c>
      <c r="B31" s="5">
        <f t="shared" si="1"/>
        <v>42314</v>
      </c>
      <c r="C31" s="3">
        <v>48.86</v>
      </c>
      <c r="D31" s="3">
        <v>49.35</v>
      </c>
      <c r="E31" s="3">
        <v>48.03</v>
      </c>
      <c r="F31" s="3">
        <v>48.17</v>
      </c>
      <c r="G31" s="3">
        <v>-0.6</v>
      </c>
      <c r="H31" s="6">
        <v>-0.0123</v>
      </c>
      <c r="I31" s="15">
        <v>218226.0</v>
      </c>
      <c r="J31" s="15">
        <v>425975.0</v>
      </c>
    </row>
    <row r="32">
      <c r="A32" s="8">
        <v>37.92</v>
      </c>
      <c r="B32" s="5">
        <f t="shared" si="1"/>
        <v>42313</v>
      </c>
      <c r="C32" s="3">
        <v>49.54</v>
      </c>
      <c r="D32" s="3">
        <v>49.77</v>
      </c>
      <c r="E32" s="3">
        <v>48.71</v>
      </c>
      <c r="F32" s="3">
        <v>48.77</v>
      </c>
      <c r="G32" s="3">
        <v>-0.59</v>
      </c>
      <c r="H32" s="6">
        <v>-0.012</v>
      </c>
      <c r="I32" s="15">
        <v>154892.0</v>
      </c>
      <c r="J32" s="15">
        <v>413537.0</v>
      </c>
    </row>
    <row r="33">
      <c r="A33" s="11">
        <v>-0.01</v>
      </c>
      <c r="B33" s="5">
        <f t="shared" si="1"/>
        <v>42312</v>
      </c>
      <c r="C33" s="3">
        <v>50.99</v>
      </c>
      <c r="D33" s="3">
        <v>51.64</v>
      </c>
      <c r="E33" s="3">
        <v>49.3</v>
      </c>
      <c r="F33" s="3">
        <v>49.36</v>
      </c>
      <c r="G33" s="3">
        <v>-1.98</v>
      </c>
      <c r="H33" s="6">
        <v>-0.0386</v>
      </c>
      <c r="I33" s="15">
        <v>204520.0</v>
      </c>
      <c r="J33" s="15">
        <v>405191.0</v>
      </c>
    </row>
    <row r="34">
      <c r="A34" s="12">
        <v>-3.0E-4</v>
      </c>
      <c r="B34" s="5">
        <f t="shared" si="1"/>
        <v>42311</v>
      </c>
      <c r="C34" s="3">
        <v>49.75</v>
      </c>
      <c r="D34" s="3">
        <v>51.7</v>
      </c>
      <c r="E34" s="3">
        <v>49.28</v>
      </c>
      <c r="F34" s="3">
        <v>51.34</v>
      </c>
      <c r="G34" s="3">
        <v>1.73</v>
      </c>
      <c r="H34" s="3">
        <v>0.0349</v>
      </c>
      <c r="I34" s="15">
        <v>165568.0</v>
      </c>
      <c r="J34" s="15">
        <v>397790.0</v>
      </c>
    </row>
    <row r="35">
      <c r="A35" s="17">
        <v>115119.0</v>
      </c>
      <c r="B35" s="5">
        <f t="shared" si="1"/>
        <v>42310</v>
      </c>
      <c r="C35" s="3">
        <v>50.27</v>
      </c>
      <c r="D35" s="3">
        <v>50.44</v>
      </c>
      <c r="E35" s="3">
        <v>49.41</v>
      </c>
      <c r="F35" s="3">
        <v>49.61</v>
      </c>
      <c r="G35" s="3">
        <v>-0.7</v>
      </c>
      <c r="H35" s="6">
        <v>-0.0139</v>
      </c>
      <c r="I35" s="15">
        <v>139147.0</v>
      </c>
      <c r="J35" s="15">
        <v>384540.0</v>
      </c>
    </row>
    <row r="36">
      <c r="A36" s="17">
        <v>92293.0</v>
      </c>
      <c r="B36" s="13">
        <f t="shared" si="1"/>
        <v>42307</v>
      </c>
      <c r="C36" s="3">
        <v>49.38</v>
      </c>
      <c r="D36" s="3">
        <v>50.75</v>
      </c>
      <c r="E36" s="3">
        <v>49.07</v>
      </c>
      <c r="F36" s="3">
        <v>50.31</v>
      </c>
      <c r="G36" s="3">
        <v>0.72</v>
      </c>
      <c r="H36" s="3">
        <v>0.014499999999999999</v>
      </c>
      <c r="I36" s="15">
        <v>120394.0</v>
      </c>
      <c r="J36" s="15">
        <v>376416.0</v>
      </c>
    </row>
    <row r="37">
      <c r="A37" s="14">
        <v>42349.0</v>
      </c>
      <c r="B37" s="13">
        <f t="shared" si="1"/>
        <v>42306</v>
      </c>
      <c r="C37" s="3">
        <v>49.84</v>
      </c>
      <c r="D37" s="3">
        <v>50.16</v>
      </c>
      <c r="E37" s="3">
        <v>48.95</v>
      </c>
      <c r="F37" s="3">
        <v>49.59</v>
      </c>
      <c r="G37" s="3">
        <v>-0.24</v>
      </c>
      <c r="H37" s="6">
        <v>-0.0048</v>
      </c>
      <c r="I37" s="15">
        <v>84218.0</v>
      </c>
      <c r="J37" s="15">
        <v>364837.0</v>
      </c>
    </row>
    <row r="38">
      <c r="A38" s="8">
        <v>39.55</v>
      </c>
      <c r="B38" s="13">
        <f t="shared" si="1"/>
        <v>42305</v>
      </c>
      <c r="C38" s="3">
        <v>47.67</v>
      </c>
      <c r="D38" s="3">
        <v>50.0</v>
      </c>
      <c r="E38" s="3">
        <v>47.36</v>
      </c>
      <c r="F38" s="3">
        <v>49.83</v>
      </c>
      <c r="G38" s="3">
        <v>2.28</v>
      </c>
      <c r="H38" s="3">
        <v>0.0479</v>
      </c>
      <c r="I38" s="15">
        <v>127630.0</v>
      </c>
      <c r="J38" s="15">
        <v>355713.0</v>
      </c>
    </row>
    <row r="39">
      <c r="A39" s="8">
        <v>39.74</v>
      </c>
      <c r="B39" s="13">
        <f t="shared" si="1"/>
        <v>42304</v>
      </c>
      <c r="C39" s="3">
        <v>48.21</v>
      </c>
      <c r="D39" s="3">
        <v>48.23</v>
      </c>
      <c r="E39" s="3">
        <v>47.15</v>
      </c>
      <c r="F39" s="3">
        <v>47.55</v>
      </c>
      <c r="G39" s="3">
        <v>-0.7</v>
      </c>
      <c r="H39" s="6">
        <v>-0.0145</v>
      </c>
      <c r="I39" s="15">
        <v>89623.0</v>
      </c>
      <c r="J39" s="15">
        <v>344794.0</v>
      </c>
    </row>
    <row r="40">
      <c r="A40" s="8">
        <v>37.36</v>
      </c>
      <c r="B40" s="13">
        <f t="shared" si="1"/>
        <v>42303</v>
      </c>
      <c r="C40" s="3">
        <v>48.7</v>
      </c>
      <c r="D40" s="3">
        <v>49.0</v>
      </c>
      <c r="E40" s="3">
        <v>48.01</v>
      </c>
      <c r="F40" s="3">
        <v>48.25</v>
      </c>
      <c r="G40" s="3">
        <v>-0.42</v>
      </c>
      <c r="H40" s="6">
        <v>-0.0086</v>
      </c>
      <c r="I40" s="15">
        <v>88809.0</v>
      </c>
      <c r="J40" s="15">
        <v>341136.0</v>
      </c>
    </row>
    <row r="41">
      <c r="A41" s="8">
        <v>37.93</v>
      </c>
      <c r="B41" s="13">
        <f t="shared" si="1"/>
        <v>42300</v>
      </c>
      <c r="C41" s="3">
        <v>49.06</v>
      </c>
      <c r="D41" s="3">
        <v>49.4</v>
      </c>
      <c r="E41" s="3">
        <v>48.16</v>
      </c>
      <c r="F41" s="3">
        <v>48.67</v>
      </c>
      <c r="G41" s="3">
        <v>-0.16</v>
      </c>
      <c r="H41" s="6">
        <v>-0.0033</v>
      </c>
      <c r="I41" s="15">
        <v>105264.0</v>
      </c>
      <c r="J41" s="15">
        <v>342614.0</v>
      </c>
    </row>
    <row r="42">
      <c r="A42" s="11">
        <v>-1.8</v>
      </c>
      <c r="B42" s="13">
        <f t="shared" si="1"/>
        <v>42299</v>
      </c>
      <c r="C42" s="3">
        <v>48.67</v>
      </c>
      <c r="D42" s="3">
        <v>49.44</v>
      </c>
      <c r="E42" s="3">
        <v>48.4</v>
      </c>
      <c r="F42" s="3">
        <v>48.83</v>
      </c>
      <c r="G42" s="3">
        <v>0.27</v>
      </c>
      <c r="H42" s="3">
        <v>0.005600000000000001</v>
      </c>
      <c r="I42" s="15">
        <v>88713.0</v>
      </c>
      <c r="J42" s="15">
        <v>333265.0</v>
      </c>
    </row>
    <row r="43">
      <c r="A43" s="12">
        <v>-0.0453</v>
      </c>
      <c r="B43" s="13">
        <f t="shared" si="1"/>
        <v>42298</v>
      </c>
      <c r="C43" s="3">
        <v>49.23</v>
      </c>
      <c r="D43" s="3">
        <v>49.33</v>
      </c>
      <c r="E43" s="3">
        <v>48.18</v>
      </c>
      <c r="F43" s="3">
        <v>48.56</v>
      </c>
      <c r="G43" s="3">
        <v>-0.84</v>
      </c>
      <c r="H43" s="6">
        <v>-0.017</v>
      </c>
      <c r="I43" s="15">
        <v>102995.0</v>
      </c>
      <c r="J43" s="15">
        <v>333462.0</v>
      </c>
    </row>
    <row r="44">
      <c r="A44" s="17">
        <v>167311.0</v>
      </c>
      <c r="B44" s="13">
        <f t="shared" si="1"/>
        <v>42297</v>
      </c>
      <c r="C44" s="3">
        <v>49.56</v>
      </c>
      <c r="D44" s="3">
        <v>49.85</v>
      </c>
      <c r="E44" s="3">
        <v>48.93</v>
      </c>
      <c r="F44" s="3">
        <v>49.4</v>
      </c>
      <c r="G44" s="3">
        <v>0.09</v>
      </c>
      <c r="H44" s="3">
        <v>0.0018</v>
      </c>
      <c r="I44" s="15">
        <v>119531.0</v>
      </c>
      <c r="J44" s="15">
        <v>328879.0</v>
      </c>
    </row>
    <row r="45">
      <c r="A45" s="17">
        <v>118406.0</v>
      </c>
      <c r="B45" s="13">
        <f t="shared" si="1"/>
        <v>42296</v>
      </c>
      <c r="C45" s="3">
        <v>51.03</v>
      </c>
      <c r="D45" s="3">
        <v>51.23</v>
      </c>
      <c r="E45" s="3">
        <v>49.27</v>
      </c>
      <c r="F45" s="3">
        <v>49.31</v>
      </c>
      <c r="G45" s="3">
        <v>-1.8</v>
      </c>
      <c r="H45" s="6">
        <v>-0.0352</v>
      </c>
      <c r="I45" s="15">
        <v>88361.0</v>
      </c>
      <c r="J45" s="15">
        <v>318082.0</v>
      </c>
    </row>
    <row r="46">
      <c r="A46" s="14">
        <v>42348.0</v>
      </c>
      <c r="B46" s="13">
        <f t="shared" si="1"/>
        <v>42293</v>
      </c>
      <c r="C46" s="3">
        <v>50.81</v>
      </c>
      <c r="D46" s="3">
        <v>51.33</v>
      </c>
      <c r="E46" s="3">
        <v>49.94</v>
      </c>
      <c r="F46" s="3">
        <v>51.11</v>
      </c>
      <c r="G46" s="3">
        <v>0.72</v>
      </c>
      <c r="H46" s="3">
        <v>0.0143</v>
      </c>
      <c r="I46" s="15">
        <v>103747.0</v>
      </c>
      <c r="J46" s="15">
        <v>326244.0</v>
      </c>
    </row>
    <row r="47">
      <c r="A47" s="8">
        <v>40.44</v>
      </c>
      <c r="B47" s="13">
        <f t="shared" si="1"/>
        <v>42292</v>
      </c>
      <c r="C47" s="3">
        <v>50.28</v>
      </c>
      <c r="D47" s="3">
        <v>50.97</v>
      </c>
      <c r="E47" s="3">
        <v>49.38</v>
      </c>
      <c r="F47" s="3">
        <v>50.39</v>
      </c>
      <c r="G47" s="3">
        <v>-0.02</v>
      </c>
      <c r="H47" s="6">
        <v>-4.0E-4</v>
      </c>
      <c r="I47" s="15">
        <v>138135.0</v>
      </c>
      <c r="J47" s="15">
        <v>327157.0</v>
      </c>
    </row>
    <row r="48">
      <c r="A48" s="8">
        <v>40.7</v>
      </c>
      <c r="B48" s="13">
        <f t="shared" si="1"/>
        <v>42291</v>
      </c>
      <c r="C48" s="3">
        <v>50.32</v>
      </c>
      <c r="D48" s="3">
        <v>50.72</v>
      </c>
      <c r="E48" s="3">
        <v>49.91</v>
      </c>
      <c r="F48" s="3">
        <v>50.41</v>
      </c>
      <c r="G48" s="3">
        <v>0.01</v>
      </c>
      <c r="H48" s="3">
        <v>2.0E-4</v>
      </c>
      <c r="I48" s="15">
        <v>62912.0</v>
      </c>
      <c r="J48" s="15">
        <v>318825.0</v>
      </c>
    </row>
    <row r="49">
      <c r="A49" s="8">
        <v>39.46</v>
      </c>
      <c r="B49" s="13">
        <f t="shared" si="1"/>
        <v>42290</v>
      </c>
      <c r="C49" s="3">
        <v>51.43</v>
      </c>
      <c r="D49" s="3">
        <v>51.82</v>
      </c>
      <c r="E49" s="3">
        <v>50.05</v>
      </c>
      <c r="F49" s="3">
        <v>50.4</v>
      </c>
      <c r="G49" s="3">
        <v>-0.53</v>
      </c>
      <c r="H49" s="6">
        <v>-0.0104</v>
      </c>
      <c r="I49" s="15">
        <v>126621.0</v>
      </c>
      <c r="J49" s="15">
        <v>317362.0</v>
      </c>
    </row>
    <row r="50">
      <c r="A50" s="8">
        <v>39.73</v>
      </c>
      <c r="B50" s="13">
        <f t="shared" si="1"/>
        <v>42289</v>
      </c>
      <c r="C50" s="3">
        <v>53.53</v>
      </c>
      <c r="D50" s="3">
        <v>54.22</v>
      </c>
      <c r="E50" s="3">
        <v>50.86</v>
      </c>
      <c r="F50" s="3">
        <v>50.93</v>
      </c>
      <c r="G50" s="3">
        <v>-2.6</v>
      </c>
      <c r="H50" s="6">
        <v>-0.0486</v>
      </c>
      <c r="I50" s="15">
        <v>106027.0</v>
      </c>
      <c r="J50" s="15">
        <v>305894.0</v>
      </c>
    </row>
    <row r="51">
      <c r="A51" s="11">
        <v>-0.38</v>
      </c>
      <c r="B51" s="5">
        <f t="shared" si="1"/>
        <v>42286</v>
      </c>
      <c r="C51" s="3">
        <v>54.15</v>
      </c>
      <c r="D51" s="3">
        <v>54.91</v>
      </c>
      <c r="E51" s="3">
        <v>53.06</v>
      </c>
      <c r="F51" s="3">
        <v>53.53</v>
      </c>
      <c r="G51" s="3">
        <v>-0.42</v>
      </c>
      <c r="H51" s="6">
        <v>-0.0078</v>
      </c>
      <c r="I51" s="15">
        <v>88506.0</v>
      </c>
      <c r="J51" s="15">
        <v>287975.0</v>
      </c>
    </row>
    <row r="52">
      <c r="A52" s="12">
        <v>-0.0095</v>
      </c>
      <c r="B52" s="5">
        <f t="shared" si="1"/>
        <v>42285</v>
      </c>
      <c r="C52" s="3">
        <v>52.73</v>
      </c>
      <c r="D52" s="3">
        <v>54.43</v>
      </c>
      <c r="E52" s="3">
        <v>52.36</v>
      </c>
      <c r="F52" s="3">
        <v>53.95</v>
      </c>
      <c r="G52" s="3">
        <v>1.59</v>
      </c>
      <c r="H52" s="3">
        <v>0.0304</v>
      </c>
      <c r="I52" s="15">
        <v>84272.0</v>
      </c>
      <c r="J52" s="15">
        <v>273481.0</v>
      </c>
    </row>
    <row r="53">
      <c r="A53" s="17">
        <v>188988.0</v>
      </c>
      <c r="B53" s="5">
        <f t="shared" si="1"/>
        <v>42284</v>
      </c>
      <c r="C53" s="3">
        <v>53.23</v>
      </c>
      <c r="D53" s="3">
        <v>54.15</v>
      </c>
      <c r="E53" s="3">
        <v>52.3</v>
      </c>
      <c r="F53" s="3">
        <v>52.36</v>
      </c>
      <c r="G53" s="3">
        <v>-0.69</v>
      </c>
      <c r="H53" s="6">
        <v>-0.013</v>
      </c>
      <c r="I53" s="15">
        <v>101143.0</v>
      </c>
      <c r="J53" s="15">
        <v>263746.0</v>
      </c>
    </row>
    <row r="54">
      <c r="A54" s="17">
        <v>157890.0</v>
      </c>
      <c r="B54" s="5">
        <f t="shared" si="1"/>
        <v>42283</v>
      </c>
      <c r="C54" s="3">
        <v>50.59</v>
      </c>
      <c r="D54" s="3">
        <v>53.38</v>
      </c>
      <c r="E54" s="3">
        <v>50.12</v>
      </c>
      <c r="F54" s="3">
        <v>53.05</v>
      </c>
      <c r="G54" s="3">
        <v>2.53</v>
      </c>
      <c r="H54" s="3">
        <v>0.0501</v>
      </c>
      <c r="I54" s="15">
        <v>81986.0</v>
      </c>
      <c r="J54" s="15">
        <v>254327.0</v>
      </c>
    </row>
    <row r="55">
      <c r="A55" s="7">
        <v>42347.0</v>
      </c>
      <c r="B55" s="5">
        <f t="shared" si="1"/>
        <v>42282</v>
      </c>
      <c r="C55" s="3">
        <v>49.57</v>
      </c>
      <c r="D55" s="3">
        <v>51.12</v>
      </c>
      <c r="E55" s="3">
        <v>49.2</v>
      </c>
      <c r="F55" s="3">
        <v>50.52</v>
      </c>
      <c r="G55" s="3">
        <v>1.05</v>
      </c>
      <c r="H55" s="3">
        <v>0.0212</v>
      </c>
      <c r="I55" s="15">
        <v>57985.0</v>
      </c>
      <c r="J55" s="15">
        <v>246951.0</v>
      </c>
    </row>
    <row r="56">
      <c r="A56" s="8">
        <v>40.63</v>
      </c>
      <c r="B56" s="5">
        <f t="shared" si="1"/>
        <v>42279</v>
      </c>
      <c r="C56" s="3">
        <v>49.36</v>
      </c>
      <c r="D56" s="3">
        <v>49.84</v>
      </c>
      <c r="E56" s="3">
        <v>48.26</v>
      </c>
      <c r="F56" s="3">
        <v>49.47</v>
      </c>
      <c r="G56" s="3">
        <v>0.41</v>
      </c>
      <c r="H56" s="3">
        <v>0.0084</v>
      </c>
      <c r="I56" s="15">
        <v>43085.0</v>
      </c>
      <c r="J56" s="15">
        <v>236327.0</v>
      </c>
    </row>
    <row r="57">
      <c r="A57" s="8">
        <v>41.59</v>
      </c>
      <c r="B57" s="5">
        <f t="shared" si="1"/>
        <v>42278</v>
      </c>
      <c r="C57" s="3">
        <v>49.9</v>
      </c>
      <c r="D57" s="3">
        <v>51.15</v>
      </c>
      <c r="E57" s="3">
        <v>49.0</v>
      </c>
      <c r="F57" s="3">
        <v>49.06</v>
      </c>
      <c r="G57" s="3">
        <v>-0.65</v>
      </c>
      <c r="H57" s="6">
        <v>-0.0131</v>
      </c>
      <c r="I57" s="15">
        <v>52623.0</v>
      </c>
      <c r="J57" s="15">
        <v>226585.0</v>
      </c>
    </row>
    <row r="58">
      <c r="A58" s="8">
        <v>39.57</v>
      </c>
      <c r="B58" s="5">
        <f t="shared" si="1"/>
        <v>42277</v>
      </c>
      <c r="C58" s="3">
        <v>49.28</v>
      </c>
      <c r="D58" s="3">
        <v>50.3</v>
      </c>
      <c r="E58" s="3">
        <v>49.07</v>
      </c>
      <c r="F58" s="3">
        <v>49.71</v>
      </c>
      <c r="G58" s="3">
        <v>0.2</v>
      </c>
      <c r="H58" s="3">
        <v>0.004</v>
      </c>
      <c r="I58" s="15">
        <v>51048.0</v>
      </c>
      <c r="J58" s="15">
        <v>217660.0</v>
      </c>
    </row>
    <row r="59">
      <c r="A59" s="8">
        <v>40.11</v>
      </c>
      <c r="B59" s="5">
        <f t="shared" si="1"/>
        <v>42276</v>
      </c>
      <c r="C59" s="3">
        <v>48.7</v>
      </c>
      <c r="D59" s="3">
        <v>49.92</v>
      </c>
      <c r="E59" s="3">
        <v>48.63</v>
      </c>
      <c r="F59" s="3">
        <v>49.51</v>
      </c>
      <c r="G59" s="3">
        <v>0.81</v>
      </c>
      <c r="H59" s="3">
        <v>0.0166</v>
      </c>
      <c r="I59" s="15">
        <v>42392.0</v>
      </c>
      <c r="J59" s="15">
        <v>212121.0</v>
      </c>
    </row>
    <row r="60">
      <c r="A60" s="11">
        <v>-0.15</v>
      </c>
      <c r="B60" s="5">
        <f t="shared" si="1"/>
        <v>42275</v>
      </c>
      <c r="C60" s="3">
        <v>49.77</v>
      </c>
      <c r="D60" s="3">
        <v>49.77</v>
      </c>
      <c r="E60" s="3">
        <v>48.62</v>
      </c>
      <c r="F60" s="3">
        <v>48.7</v>
      </c>
      <c r="G60" s="3">
        <v>-1.29</v>
      </c>
      <c r="H60" s="6">
        <v>-0.0258</v>
      </c>
      <c r="I60" s="15">
        <v>31714.0</v>
      </c>
      <c r="J60" s="15">
        <v>210081.0</v>
      </c>
    </row>
    <row r="61">
      <c r="A61" s="12">
        <v>-0.0037</v>
      </c>
      <c r="B61" s="5">
        <f t="shared" si="1"/>
        <v>42272</v>
      </c>
      <c r="C61" s="3">
        <v>49.55</v>
      </c>
      <c r="D61" s="3">
        <v>50.46</v>
      </c>
      <c r="E61" s="3">
        <v>49.23</v>
      </c>
      <c r="F61" s="3">
        <v>49.99</v>
      </c>
      <c r="G61" s="3">
        <v>0.4</v>
      </c>
      <c r="H61" s="3">
        <v>0.008100000000000001</v>
      </c>
      <c r="I61" s="15">
        <v>37099.0</v>
      </c>
      <c r="J61" s="15">
        <v>204379.0</v>
      </c>
    </row>
    <row r="62">
      <c r="A62" s="17">
        <v>284646.0</v>
      </c>
      <c r="B62" s="5">
        <f t="shared" si="1"/>
        <v>42271</v>
      </c>
      <c r="C62" s="3">
        <v>49.38</v>
      </c>
      <c r="D62" s="3">
        <v>49.82</v>
      </c>
      <c r="E62" s="3">
        <v>48.84</v>
      </c>
      <c r="F62" s="3">
        <v>49.59</v>
      </c>
      <c r="G62" s="3">
        <v>0.34</v>
      </c>
      <c r="H62" s="3">
        <v>0.0069</v>
      </c>
      <c r="I62" s="15">
        <v>56684.0</v>
      </c>
      <c r="J62" s="15">
        <v>201947.0</v>
      </c>
    </row>
    <row r="63">
      <c r="A63" s="17">
        <v>174830.0</v>
      </c>
      <c r="B63" s="5">
        <f t="shared" si="1"/>
        <v>42270</v>
      </c>
      <c r="C63" s="3">
        <v>50.69</v>
      </c>
      <c r="D63" s="3">
        <v>51.75</v>
      </c>
      <c r="E63" s="3">
        <v>49.19</v>
      </c>
      <c r="F63" s="3">
        <v>49.25</v>
      </c>
      <c r="G63" s="3">
        <v>-1.41</v>
      </c>
      <c r="H63" s="6">
        <v>-0.0278</v>
      </c>
      <c r="I63" s="15">
        <v>43525.0</v>
      </c>
      <c r="J63" s="15">
        <v>197629.0</v>
      </c>
    </row>
    <row r="64">
      <c r="A64" s="7">
        <v>42346.0</v>
      </c>
      <c r="B64" s="5">
        <f t="shared" si="1"/>
        <v>42269</v>
      </c>
      <c r="C64" s="3">
        <v>50.08</v>
      </c>
      <c r="D64" s="3">
        <v>50.79</v>
      </c>
      <c r="E64" s="3">
        <v>49.28</v>
      </c>
      <c r="F64" s="3">
        <v>50.66</v>
      </c>
      <c r="G64" s="3">
        <v>0.19</v>
      </c>
      <c r="H64" s="3">
        <v>0.0038</v>
      </c>
      <c r="I64" s="15">
        <v>40100.0</v>
      </c>
      <c r="J64" s="15">
        <v>195478.0</v>
      </c>
    </row>
    <row r="65">
      <c r="A65" s="8">
        <v>40.82</v>
      </c>
      <c r="B65" s="5">
        <f t="shared" si="1"/>
        <v>42268</v>
      </c>
      <c r="C65" s="3">
        <v>49.23</v>
      </c>
      <c r="D65" s="3">
        <v>50.52</v>
      </c>
      <c r="E65" s="3">
        <v>49.0</v>
      </c>
      <c r="F65" s="3">
        <v>50.47</v>
      </c>
      <c r="G65" s="3">
        <v>1.46</v>
      </c>
      <c r="H65" s="3">
        <v>0.0298</v>
      </c>
      <c r="I65" s="15">
        <v>38161.0</v>
      </c>
      <c r="J65" s="15">
        <v>196209.0</v>
      </c>
    </row>
    <row r="66">
      <c r="A66" s="8">
        <v>41.45</v>
      </c>
      <c r="B66" s="5">
        <f t="shared" si="1"/>
        <v>42265</v>
      </c>
      <c r="C66" s="3">
        <v>50.76</v>
      </c>
      <c r="D66" s="3">
        <v>51.25</v>
      </c>
      <c r="E66" s="3">
        <v>48.73</v>
      </c>
      <c r="F66" s="3">
        <v>49.01</v>
      </c>
      <c r="G66" s="3">
        <v>-1.63</v>
      </c>
      <c r="H66" s="6">
        <v>-0.0322</v>
      </c>
      <c r="I66" s="15">
        <v>33847.0</v>
      </c>
      <c r="J66" s="15">
        <v>193248.0</v>
      </c>
    </row>
    <row r="67">
      <c r="A67" s="8">
        <v>39.81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40.26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-0.47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-0.0115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328376.0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221281.0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42345.0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43.26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43.26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40.6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40.73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-2.27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-0.0528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272442.0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264140.0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42342.0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43.98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44.82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42.67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43.0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-0.84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-0.0192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345828.0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288043.0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42341.0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42.77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44.69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42.61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43.84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+1.35</f>
        <v>1.35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+3.18%</f>
        <v>0.0318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271482.0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311205.0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42340.0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44.32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44.64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42.43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42.49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-1.95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-0.0439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324059.0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334215.0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42339.0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44.62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45.18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44.03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44.44</v>
      </c>
      <c r="B113" s="3" t="str">
        <f t="shared" si="1"/>
        <v/>
      </c>
    </row>
    <row r="114">
      <c r="A114" s="11">
        <v>-0.17</v>
      </c>
      <c r="B114" s="3" t="str">
        <f t="shared" si="1"/>
        <v>#REF!</v>
      </c>
    </row>
    <row r="115">
      <c r="A115" s="12">
        <v>-0.0038</v>
      </c>
      <c r="B115" s="3" t="str">
        <f t="shared" si="1"/>
        <v>#REF!</v>
      </c>
    </row>
    <row r="116">
      <c r="A116" s="17">
        <v>301200.0</v>
      </c>
      <c r="B116" s="3" t="str">
        <f t="shared" si="1"/>
        <v>#REF!</v>
      </c>
    </row>
    <row r="117">
      <c r="A117" s="17">
        <v>352221.0</v>
      </c>
      <c r="B117" s="3" t="str">
        <f t="shared" si="1"/>
        <v>#REF!</v>
      </c>
    </row>
    <row r="118">
      <c r="A118" s="14">
        <v>42338.0</v>
      </c>
      <c r="B118" s="3" t="str">
        <f t="shared" si="1"/>
        <v>#REF!</v>
      </c>
    </row>
    <row r="119">
      <c r="A119" s="8">
        <v>44.86</v>
      </c>
      <c r="B119" s="3" t="str">
        <f t="shared" si="1"/>
        <v>#REF!</v>
      </c>
    </row>
    <row r="120">
      <c r="A120" s="8">
        <v>45.75</v>
      </c>
      <c r="B120" s="3" t="str">
        <f t="shared" si="1"/>
        <v>#REF!</v>
      </c>
    </row>
    <row r="121">
      <c r="A121" s="8">
        <v>44.44</v>
      </c>
      <c r="B121" s="3" t="str">
        <f t="shared" si="1"/>
        <v>#REF!</v>
      </c>
    </row>
    <row r="122">
      <c r="A122" s="8">
        <v>44.61</v>
      </c>
      <c r="B122" s="3" t="str">
        <f t="shared" si="1"/>
        <v>#REF!</v>
      </c>
    </row>
    <row r="123">
      <c r="A123" s="11">
        <v>-0.25</v>
      </c>
      <c r="B123" s="3" t="str">
        <f t="shared" si="1"/>
        <v>#REF!</v>
      </c>
    </row>
    <row r="124">
      <c r="A124" s="12">
        <v>-0.0056</v>
      </c>
      <c r="B124" s="3" t="str">
        <f t="shared" si="1"/>
        <v>#REF!</v>
      </c>
    </row>
    <row r="125">
      <c r="A125" s="17">
        <v>235944.0</v>
      </c>
      <c r="B125" s="3" t="str">
        <f t="shared" si="1"/>
        <v>#REF!</v>
      </c>
    </row>
    <row r="126">
      <c r="A126" s="17">
        <v>389211.0</v>
      </c>
      <c r="B126" s="3" t="str">
        <f t="shared" si="1"/>
        <v>#REF!</v>
      </c>
    </row>
    <row r="127">
      <c r="A127" s="14">
        <v>42335.0</v>
      </c>
      <c r="B127" s="3" t="str">
        <f t="shared" si="1"/>
        <v>#REF!</v>
      </c>
    </row>
    <row r="128">
      <c r="A128" s="8">
        <v>45.57</v>
      </c>
      <c r="B128" s="3" t="str">
        <f t="shared" si="1"/>
        <v>#REF!</v>
      </c>
    </row>
    <row r="129">
      <c r="A129" s="8">
        <v>45.63</v>
      </c>
      <c r="B129" s="3" t="str">
        <f t="shared" si="1"/>
        <v>#REF!</v>
      </c>
    </row>
    <row r="130">
      <c r="A130" s="8">
        <v>44.79</v>
      </c>
      <c r="B130" s="3" t="str">
        <f t="shared" si="1"/>
        <v>#REF!</v>
      </c>
    </row>
    <row r="131">
      <c r="A131" s="8">
        <v>44.86</v>
      </c>
      <c r="B131" s="3" t="str">
        <f t="shared" si="1"/>
        <v>#REF!</v>
      </c>
    </row>
    <row r="132">
      <c r="A132" s="11">
        <v>-0.6</v>
      </c>
      <c r="B132" s="3" t="str">
        <f t="shared" si="1"/>
        <v>#REF!</v>
      </c>
    </row>
    <row r="133">
      <c r="A133" s="12">
        <v>-0.0132</v>
      </c>
      <c r="B133" s="3" t="str">
        <f t="shared" si="1"/>
        <v>#REF!</v>
      </c>
    </row>
    <row r="134">
      <c r="A134" s="17">
        <v>165308.0</v>
      </c>
      <c r="B134" s="3" t="str">
        <f t="shared" si="1"/>
        <v>#REF!</v>
      </c>
    </row>
    <row r="135">
      <c r="A135" s="17">
        <v>403924.0</v>
      </c>
      <c r="B135" s="3" t="str">
        <f t="shared" si="1"/>
        <v>#REF!</v>
      </c>
    </row>
    <row r="136">
      <c r="A136" s="14">
        <v>42334.0</v>
      </c>
      <c r="B136" s="3" t="str">
        <f t="shared" si="1"/>
        <v>#REF!</v>
      </c>
    </row>
    <row r="137">
      <c r="A137" s="8">
        <v>46.23</v>
      </c>
      <c r="B137" s="3" t="str">
        <f t="shared" si="1"/>
        <v>#REF!</v>
      </c>
    </row>
    <row r="138">
      <c r="A138" s="8">
        <v>46.32</v>
      </c>
      <c r="B138" s="3" t="str">
        <f t="shared" si="1"/>
        <v>#REF!</v>
      </c>
    </row>
    <row r="139">
      <c r="A139" s="8">
        <v>45.0</v>
      </c>
      <c r="B139" s="3" t="str">
        <f t="shared" si="1"/>
        <v>#REF!</v>
      </c>
    </row>
    <row r="140">
      <c r="A140" s="8">
        <v>45.46</v>
      </c>
      <c r="B140" s="3" t="str">
        <f t="shared" si="1"/>
        <v>#REF!</v>
      </c>
    </row>
    <row r="141">
      <c r="A141" s="11">
        <v>-0.71</v>
      </c>
      <c r="B141" s="3" t="str">
        <f t="shared" si="1"/>
        <v>#REF!</v>
      </c>
    </row>
    <row r="142">
      <c r="A142" s="12">
        <v>-0.0154</v>
      </c>
      <c r="B142" s="3" t="str">
        <f t="shared" si="1"/>
        <v>#REF!</v>
      </c>
    </row>
    <row r="143">
      <c r="A143" s="17">
        <v>97318.0</v>
      </c>
      <c r="B143" s="3" t="str">
        <f t="shared" si="1"/>
        <v>#REF!</v>
      </c>
    </row>
    <row r="144">
      <c r="A144" s="17">
        <v>406110.0</v>
      </c>
      <c r="B144" s="3" t="str">
        <f t="shared" si="1"/>
        <v>#REF!</v>
      </c>
    </row>
    <row r="145">
      <c r="A145" s="14">
        <v>42333.0</v>
      </c>
      <c r="B145" s="3" t="str">
        <f t="shared" si="1"/>
        <v>#REF!</v>
      </c>
    </row>
    <row r="146">
      <c r="A146" s="8">
        <v>46.04</v>
      </c>
      <c r="B146" s="3" t="str">
        <f t="shared" si="1"/>
        <v>#REF!</v>
      </c>
    </row>
    <row r="147">
      <c r="A147" s="8">
        <v>46.5</v>
      </c>
      <c r="B147" s="3" t="str">
        <f t="shared" si="1"/>
        <v>#REF!</v>
      </c>
    </row>
    <row r="148">
      <c r="A148" s="8">
        <v>45.03</v>
      </c>
      <c r="B148" s="3" t="str">
        <f t="shared" si="1"/>
        <v>#REF!</v>
      </c>
    </row>
    <row r="149">
      <c r="A149" s="8">
        <v>46.17</v>
      </c>
      <c r="B149" s="3" t="str">
        <f t="shared" si="1"/>
        <v>#REF!</v>
      </c>
    </row>
    <row r="150">
      <c r="A150" s="9">
        <f>+0.05</f>
        <v>0.05</v>
      </c>
      <c r="B150" s="3" t="str">
        <f t="shared" si="1"/>
        <v>#REF!</v>
      </c>
    </row>
    <row r="151">
      <c r="A151" s="9">
        <f>+0.11%</f>
        <v>0.0011</v>
      </c>
      <c r="B151" s="3" t="str">
        <f t="shared" si="1"/>
        <v>#REF!</v>
      </c>
    </row>
    <row r="152">
      <c r="A152" s="16">
        <v>229114.0</v>
      </c>
      <c r="B152" s="3" t="str">
        <f t="shared" si="1"/>
        <v>#REF!</v>
      </c>
    </row>
    <row r="153">
      <c r="A153" s="16">
        <v>404393.0</v>
      </c>
      <c r="B153" s="3" t="str">
        <f t="shared" si="1"/>
        <v>#REF!</v>
      </c>
    </row>
    <row r="154">
      <c r="A154" s="14">
        <v>42332.0</v>
      </c>
      <c r="B154" s="3" t="str">
        <f t="shared" si="1"/>
        <v>#REF!</v>
      </c>
    </row>
    <row r="155">
      <c r="A155" s="8">
        <v>45.11</v>
      </c>
      <c r="B155" s="3" t="str">
        <f t="shared" si="1"/>
        <v>#REF!</v>
      </c>
    </row>
    <row r="156">
      <c r="A156" s="8">
        <v>46.5</v>
      </c>
      <c r="B156" s="3" t="str">
        <f t="shared" si="1"/>
        <v>#REF!</v>
      </c>
    </row>
    <row r="157">
      <c r="A157" s="8">
        <v>44.92</v>
      </c>
      <c r="B157" s="3" t="str">
        <f t="shared" si="1"/>
        <v>#REF!</v>
      </c>
    </row>
    <row r="158">
      <c r="A158" s="8">
        <v>46.12</v>
      </c>
      <c r="B158" s="3" t="str">
        <f t="shared" si="1"/>
        <v>#REF!</v>
      </c>
    </row>
    <row r="159">
      <c r="A159" s="9">
        <f>+1.29</f>
        <v>1.29</v>
      </c>
      <c r="B159" s="3" t="str">
        <f t="shared" si="1"/>
        <v>#REF!</v>
      </c>
    </row>
    <row r="160">
      <c r="A160" s="9">
        <f>+2.88%</f>
        <v>0.0288</v>
      </c>
      <c r="B160" s="3" t="str">
        <f t="shared" si="1"/>
        <v>#REF!</v>
      </c>
    </row>
    <row r="161">
      <c r="A161" s="16">
        <v>271930.0</v>
      </c>
      <c r="B161" s="3" t="str">
        <f t="shared" si="1"/>
        <v>#REF!</v>
      </c>
    </row>
    <row r="162">
      <c r="A162" s="16">
        <v>405699.0</v>
      </c>
      <c r="B162" s="3" t="str">
        <f t="shared" si="1"/>
        <v>#REF!</v>
      </c>
    </row>
    <row r="163">
      <c r="A163" s="14">
        <v>42331.0</v>
      </c>
      <c r="B163" s="3" t="str">
        <f t="shared" si="1"/>
        <v>#REF!</v>
      </c>
    </row>
    <row r="164">
      <c r="A164" s="8">
        <v>44.46</v>
      </c>
      <c r="B164" s="3" t="str">
        <f t="shared" si="1"/>
        <v>#REF!</v>
      </c>
    </row>
    <row r="165">
      <c r="A165" s="8">
        <v>45.73</v>
      </c>
      <c r="B165" s="3" t="str">
        <f t="shared" si="1"/>
        <v>#REF!</v>
      </c>
    </row>
    <row r="166">
      <c r="A166" s="8">
        <v>43.57</v>
      </c>
      <c r="B166" s="3" t="str">
        <f t="shared" si="1"/>
        <v>#REF!</v>
      </c>
    </row>
    <row r="167">
      <c r="A167" s="8">
        <v>44.83</v>
      </c>
      <c r="B167" s="3" t="str">
        <f t="shared" si="1"/>
        <v>#REF!</v>
      </c>
    </row>
    <row r="168">
      <c r="A168" s="9">
        <f>+0.17</f>
        <v>0.17</v>
      </c>
      <c r="B168" s="3" t="str">
        <f t="shared" si="1"/>
        <v>#REF!</v>
      </c>
    </row>
    <row r="169">
      <c r="A169" s="9">
        <f>+0.38%</f>
        <v>0.0038</v>
      </c>
      <c r="B169" s="3" t="str">
        <f t="shared" si="1"/>
        <v>#REF!</v>
      </c>
    </row>
    <row r="170">
      <c r="A170" s="16">
        <v>290998.0</v>
      </c>
      <c r="B170" s="3" t="str">
        <f t="shared" si="1"/>
        <v>#REF!</v>
      </c>
    </row>
    <row r="171">
      <c r="A171" s="16">
        <v>413042.0</v>
      </c>
      <c r="B171" s="3" t="str">
        <f t="shared" si="1"/>
        <v>#REF!</v>
      </c>
    </row>
    <row r="172">
      <c r="A172" s="14">
        <v>42328.0</v>
      </c>
      <c r="B172" s="3" t="str">
        <f t="shared" si="1"/>
        <v>#REF!</v>
      </c>
    </row>
    <row r="173">
      <c r="A173" s="8">
        <v>44.38</v>
      </c>
      <c r="B173" s="3" t="str">
        <f t="shared" si="1"/>
        <v>#REF!</v>
      </c>
    </row>
    <row r="174">
      <c r="A174" s="8">
        <v>45.5</v>
      </c>
      <c r="B174" s="3" t="str">
        <f t="shared" si="1"/>
        <v>#REF!</v>
      </c>
    </row>
    <row r="175">
      <c r="A175" s="8">
        <v>44.06</v>
      </c>
      <c r="B175" s="3" t="str">
        <f t="shared" si="1"/>
        <v>#REF!</v>
      </c>
    </row>
    <row r="176">
      <c r="A176" s="8">
        <v>44.66</v>
      </c>
      <c r="B176" s="3" t="str">
        <f t="shared" si="1"/>
        <v>#REF!</v>
      </c>
    </row>
    <row r="177">
      <c r="A177" s="9">
        <f>+0.48</f>
        <v>0.48</v>
      </c>
      <c r="B177" s="3" t="str">
        <f t="shared" si="1"/>
        <v>#REF!</v>
      </c>
    </row>
    <row r="178">
      <c r="A178" s="9">
        <f>+1.09%</f>
        <v>0.0109</v>
      </c>
      <c r="B178" s="3" t="str">
        <f t="shared" si="1"/>
        <v>#REF!</v>
      </c>
    </row>
    <row r="179">
      <c r="A179" s="16">
        <v>245339.0</v>
      </c>
      <c r="B179" s="3" t="str">
        <f t="shared" si="1"/>
        <v>#REF!</v>
      </c>
    </row>
    <row r="180">
      <c r="A180" s="16">
        <v>414308.0</v>
      </c>
      <c r="B180" s="3" t="str">
        <f t="shared" si="1"/>
        <v>#REF!</v>
      </c>
    </row>
    <row r="181">
      <c r="A181" s="14">
        <v>42327.0</v>
      </c>
      <c r="B181" s="3" t="str">
        <f t="shared" si="1"/>
        <v>#REF!</v>
      </c>
    </row>
    <row r="182">
      <c r="A182" s="8">
        <v>44.3</v>
      </c>
      <c r="B182" s="3" t="str">
        <f t="shared" si="1"/>
        <v>#REF!</v>
      </c>
    </row>
    <row r="183">
      <c r="A183" s="8">
        <v>44.76</v>
      </c>
      <c r="B183" s="3" t="str">
        <f t="shared" si="1"/>
        <v>#REF!</v>
      </c>
    </row>
    <row r="184">
      <c r="A184" s="8">
        <v>43.7</v>
      </c>
      <c r="B184" s="3" t="str">
        <f t="shared" si="1"/>
        <v>#REF!</v>
      </c>
    </row>
    <row r="185">
      <c r="A185" s="8">
        <v>44.18</v>
      </c>
      <c r="B185" s="3" t="str">
        <f t="shared" si="1"/>
        <v>#REF!</v>
      </c>
    </row>
    <row r="186">
      <c r="A186" s="9">
        <f>+0.04</f>
        <v>0.04</v>
      </c>
      <c r="B186" s="3" t="str">
        <f t="shared" si="1"/>
        <v>#REF!</v>
      </c>
    </row>
    <row r="187">
      <c r="A187" s="9">
        <f>+0.09%</f>
        <v>0.0009</v>
      </c>
      <c r="B187" s="3" t="str">
        <f t="shared" si="1"/>
        <v>#REF!</v>
      </c>
    </row>
    <row r="188">
      <c r="A188" s="16">
        <v>201033.0</v>
      </c>
      <c r="B188" s="3" t="str">
        <f t="shared" si="1"/>
        <v>#REF!</v>
      </c>
    </row>
    <row r="189">
      <c r="A189" s="16">
        <v>438588.0</v>
      </c>
      <c r="B189" s="3" t="str">
        <f t="shared" si="1"/>
        <v>#REF!</v>
      </c>
    </row>
    <row r="190">
      <c r="A190" s="14">
        <v>42326.0</v>
      </c>
      <c r="B190" s="3" t="str">
        <f t="shared" si="1"/>
        <v>#REF!</v>
      </c>
    </row>
    <row r="191">
      <c r="A191" s="8">
        <v>43.97</v>
      </c>
      <c r="B191" s="3" t="str">
        <f t="shared" si="1"/>
        <v>#REF!</v>
      </c>
    </row>
    <row r="192">
      <c r="A192" s="8">
        <v>44.74</v>
      </c>
      <c r="B192" s="3" t="str">
        <f t="shared" si="1"/>
        <v>#REF!</v>
      </c>
    </row>
    <row r="193">
      <c r="A193" s="8">
        <v>43.34</v>
      </c>
      <c r="B193" s="3" t="str">
        <f t="shared" si="1"/>
        <v>#REF!</v>
      </c>
    </row>
    <row r="194">
      <c r="A194" s="8">
        <v>44.14</v>
      </c>
      <c r="B194" s="3" t="str">
        <f t="shared" si="1"/>
        <v>#REF!</v>
      </c>
    </row>
    <row r="195">
      <c r="A195" s="9">
        <f>+0.57</f>
        <v>0.57</v>
      </c>
      <c r="B195" s="3" t="str">
        <f t="shared" si="1"/>
        <v>#REF!</v>
      </c>
    </row>
    <row r="196">
      <c r="A196" s="9">
        <f>+1.31%</f>
        <v>0.0131</v>
      </c>
      <c r="B196" s="3" t="str">
        <f t="shared" si="1"/>
        <v>#REF!</v>
      </c>
    </row>
    <row r="197">
      <c r="A197" s="16">
        <v>255682.0</v>
      </c>
      <c r="B197" s="3" t="str">
        <f t="shared" si="1"/>
        <v>#REF!</v>
      </c>
    </row>
    <row r="198">
      <c r="A198" s="16">
        <v>441020.0</v>
      </c>
      <c r="B198" s="3" t="str">
        <f t="shared" si="1"/>
        <v>#REF!</v>
      </c>
    </row>
    <row r="199">
      <c r="A199" s="14">
        <v>42325.0</v>
      </c>
      <c r="B199" s="3" t="str">
        <f t="shared" si="1"/>
        <v>#REF!</v>
      </c>
    </row>
    <row r="200">
      <c r="A200" s="8">
        <v>44.7</v>
      </c>
      <c r="B200" s="3" t="str">
        <f t="shared" si="1"/>
        <v>#REF!</v>
      </c>
    </row>
    <row r="201">
      <c r="A201" s="8">
        <v>45.1</v>
      </c>
      <c r="B201" s="3" t="str">
        <f t="shared" si="1"/>
        <v>#REF!</v>
      </c>
    </row>
    <row r="202">
      <c r="A202" s="8">
        <v>43.5</v>
      </c>
      <c r="B202" s="3" t="str">
        <f t="shared" si="1"/>
        <v>#REF!</v>
      </c>
    </row>
    <row r="203">
      <c r="A203" s="8">
        <v>43.57</v>
      </c>
      <c r="B203" s="3" t="str">
        <f t="shared" si="1"/>
        <v>#REF!</v>
      </c>
    </row>
    <row r="204">
      <c r="A204" s="11">
        <v>-0.99</v>
      </c>
      <c r="B204" s="3" t="str">
        <f t="shared" si="1"/>
        <v>#REF!</v>
      </c>
    </row>
    <row r="205">
      <c r="A205" s="12">
        <v>-0.0222</v>
      </c>
      <c r="B205" s="3" t="str">
        <f t="shared" si="1"/>
        <v>#REF!</v>
      </c>
    </row>
    <row r="206">
      <c r="A206" s="17">
        <v>260695.0</v>
      </c>
      <c r="B206" s="3" t="str">
        <f t="shared" si="1"/>
        <v>#REF!</v>
      </c>
    </row>
    <row r="207">
      <c r="A207" s="17">
        <v>454767.0</v>
      </c>
      <c r="B207" s="3" t="str">
        <f t="shared" si="1"/>
        <v>#REF!</v>
      </c>
    </row>
    <row r="208">
      <c r="A208" s="14">
        <v>42324.0</v>
      </c>
      <c r="B208" s="3" t="str">
        <f t="shared" si="1"/>
        <v>#REF!</v>
      </c>
    </row>
    <row r="209">
      <c r="A209" s="8">
        <v>44.7</v>
      </c>
      <c r="B209" s="3" t="str">
        <f t="shared" si="1"/>
        <v>#REF!</v>
      </c>
    </row>
    <row r="210">
      <c r="A210" s="8">
        <v>45.18</v>
      </c>
      <c r="B210" s="3" t="str">
        <f t="shared" si="1"/>
        <v>#REF!</v>
      </c>
    </row>
    <row r="211">
      <c r="A211" s="8">
        <v>43.15</v>
      </c>
      <c r="B211" s="3" t="str">
        <f t="shared" si="1"/>
        <v>#REF!</v>
      </c>
    </row>
    <row r="212">
      <c r="A212" s="8">
        <v>44.56</v>
      </c>
      <c r="B212" s="3" t="str">
        <f t="shared" si="1"/>
        <v>#REF!</v>
      </c>
    </row>
    <row r="213">
      <c r="A213" s="9">
        <f>+0.09</f>
        <v>0.09</v>
      </c>
      <c r="B213" s="3" t="str">
        <f t="shared" si="1"/>
        <v>#REF!</v>
      </c>
    </row>
    <row r="214">
      <c r="A214" s="9">
        <f>+0.2%</f>
        <v>0.002</v>
      </c>
      <c r="B214" s="3" t="str">
        <f t="shared" si="1"/>
        <v>#REF!</v>
      </c>
    </row>
    <row r="215">
      <c r="A215" s="16">
        <v>310123.0</v>
      </c>
      <c r="B215" s="3" t="str">
        <f t="shared" si="1"/>
        <v>#REF!</v>
      </c>
    </row>
    <row r="216">
      <c r="A216" s="16">
        <v>440361.0</v>
      </c>
      <c r="B216" s="3" t="str">
        <f t="shared" si="1"/>
        <v>#REF!</v>
      </c>
    </row>
    <row r="217">
      <c r="A217" s="14">
        <v>42321.0</v>
      </c>
      <c r="B217" s="3" t="str">
        <f t="shared" si="1"/>
        <v>#REF!</v>
      </c>
    </row>
    <row r="218">
      <c r="A218" s="8">
        <v>45.19</v>
      </c>
      <c r="B218" s="3" t="str">
        <f t="shared" si="1"/>
        <v>#REF!</v>
      </c>
    </row>
    <row r="219">
      <c r="A219" s="8">
        <v>45.95</v>
      </c>
      <c r="B219" s="3" t="str">
        <f t="shared" si="1"/>
        <v>#REF!</v>
      </c>
    </row>
    <row r="220">
      <c r="A220" s="8">
        <v>44.16</v>
      </c>
      <c r="B220" s="3" t="str">
        <f t="shared" si="1"/>
        <v>#REF!</v>
      </c>
    </row>
    <row r="221">
      <c r="A221" s="8">
        <v>44.47</v>
      </c>
      <c r="B221" s="3" t="str">
        <f t="shared" si="1"/>
        <v>#REF!</v>
      </c>
    </row>
    <row r="222">
      <c r="A222" s="11">
        <v>-0.72</v>
      </c>
      <c r="B222" s="3" t="str">
        <f t="shared" si="1"/>
        <v>#REF!</v>
      </c>
    </row>
    <row r="223">
      <c r="A223" s="12">
        <v>-0.0159</v>
      </c>
      <c r="B223" s="3" t="str">
        <f t="shared" si="1"/>
        <v>#REF!</v>
      </c>
    </row>
    <row r="224">
      <c r="A224" s="17">
        <v>303947.0</v>
      </c>
      <c r="B224" s="3" t="str">
        <f t="shared" si="1"/>
        <v>#REF!</v>
      </c>
    </row>
    <row r="225">
      <c r="A225" s="17">
        <v>437238.0</v>
      </c>
      <c r="B225" s="3" t="str">
        <f t="shared" si="1"/>
        <v>#REF!</v>
      </c>
    </row>
    <row r="226">
      <c r="A226" s="14">
        <v>42320.0</v>
      </c>
      <c r="B226" s="3" t="str">
        <f t="shared" si="1"/>
        <v>#REF!</v>
      </c>
    </row>
    <row r="227">
      <c r="A227" s="8">
        <v>46.74</v>
      </c>
      <c r="B227" s="3" t="str">
        <f t="shared" si="1"/>
        <v>#REF!</v>
      </c>
    </row>
    <row r="228">
      <c r="A228" s="8">
        <v>47.07</v>
      </c>
      <c r="B228" s="3" t="str">
        <f t="shared" si="1"/>
        <v>#REF!</v>
      </c>
    </row>
    <row r="229">
      <c r="A229" s="8">
        <v>45.0</v>
      </c>
      <c r="B229" s="3" t="str">
        <f t="shared" si="1"/>
        <v>#REF!</v>
      </c>
    </row>
    <row r="230">
      <c r="A230" s="8">
        <v>45.19</v>
      </c>
      <c r="B230" s="3" t="str">
        <f t="shared" si="1"/>
        <v>#REF!</v>
      </c>
    </row>
    <row r="231">
      <c r="A231" s="11">
        <v>-1.42</v>
      </c>
      <c r="B231" s="3" t="str">
        <f t="shared" si="1"/>
        <v>#REF!</v>
      </c>
    </row>
    <row r="232">
      <c r="A232" s="12">
        <v>-0.0305</v>
      </c>
      <c r="B232" s="3" t="str">
        <f t="shared" si="1"/>
        <v>#REF!</v>
      </c>
    </row>
    <row r="233">
      <c r="A233" s="17">
        <v>363154.0</v>
      </c>
      <c r="B233" s="3" t="str">
        <f t="shared" si="1"/>
        <v>#REF!</v>
      </c>
    </row>
    <row r="234">
      <c r="A234" s="17">
        <v>436724.0</v>
      </c>
      <c r="B234" s="3" t="str">
        <f t="shared" si="1"/>
        <v>#REF!</v>
      </c>
    </row>
    <row r="235">
      <c r="A235" s="14">
        <v>42319.0</v>
      </c>
      <c r="B235" s="3" t="str">
        <f t="shared" si="1"/>
        <v>#REF!</v>
      </c>
    </row>
    <row r="236">
      <c r="A236" s="8">
        <v>47.76</v>
      </c>
      <c r="B236" s="3" t="str">
        <f t="shared" si="1"/>
        <v>#REF!</v>
      </c>
    </row>
    <row r="237">
      <c r="A237" s="8">
        <v>48.37</v>
      </c>
      <c r="B237" s="3" t="str">
        <f t="shared" si="1"/>
        <v>#REF!</v>
      </c>
    </row>
    <row r="238">
      <c r="A238" s="8">
        <v>46.42</v>
      </c>
      <c r="B238" s="3" t="str">
        <f t="shared" si="1"/>
        <v>#REF!</v>
      </c>
    </row>
    <row r="239">
      <c r="A239" s="8">
        <v>46.61</v>
      </c>
      <c r="B239" s="3" t="str">
        <f t="shared" si="1"/>
        <v>#REF!</v>
      </c>
    </row>
    <row r="240">
      <c r="A240" s="11">
        <v>-1.49</v>
      </c>
      <c r="B240" s="3" t="str">
        <f t="shared" si="1"/>
        <v>#REF!</v>
      </c>
    </row>
    <row r="241">
      <c r="A241" s="12">
        <v>-0.031</v>
      </c>
      <c r="B241" s="3" t="str">
        <f t="shared" si="1"/>
        <v>#REF!</v>
      </c>
    </row>
    <row r="242">
      <c r="A242" s="17">
        <v>325820.0</v>
      </c>
      <c r="B242" s="3" t="str">
        <f t="shared" si="1"/>
        <v>#REF!</v>
      </c>
    </row>
    <row r="243">
      <c r="A243" s="17">
        <v>403730.0</v>
      </c>
      <c r="B243" s="3" t="str">
        <f t="shared" si="1"/>
        <v>#REF!</v>
      </c>
    </row>
    <row r="244">
      <c r="A244" s="14">
        <v>42318.0</v>
      </c>
      <c r="B244" s="3" t="str">
        <f t="shared" si="1"/>
        <v>#REF!</v>
      </c>
    </row>
    <row r="245">
      <c r="A245" s="8">
        <v>48.05</v>
      </c>
      <c r="B245" s="3" t="str">
        <f t="shared" si="1"/>
        <v>#REF!</v>
      </c>
    </row>
    <row r="246">
      <c r="A246" s="8">
        <v>48.53</v>
      </c>
      <c r="B246" s="3" t="str">
        <f t="shared" si="1"/>
        <v>#REF!</v>
      </c>
    </row>
    <row r="247">
      <c r="A247" s="8">
        <v>47.67</v>
      </c>
      <c r="B247" s="3" t="str">
        <f t="shared" si="1"/>
        <v>#REF!</v>
      </c>
    </row>
    <row r="248">
      <c r="A248" s="8">
        <v>48.1</v>
      </c>
      <c r="B248" s="3" t="str">
        <f t="shared" si="1"/>
        <v>#REF!</v>
      </c>
    </row>
    <row r="249">
      <c r="A249" s="9">
        <f>+0.18</f>
        <v>0.18</v>
      </c>
      <c r="B249" s="3" t="str">
        <f t="shared" si="1"/>
        <v>#REF!</v>
      </c>
    </row>
    <row r="250">
      <c r="A250" s="9">
        <f>+0.38%</f>
        <v>0.0038</v>
      </c>
      <c r="B250" s="3" t="str">
        <f t="shared" si="1"/>
        <v>#REF!</v>
      </c>
    </row>
    <row r="251">
      <c r="A251" s="16">
        <v>246321.0</v>
      </c>
      <c r="B251" s="3" t="str">
        <f t="shared" si="1"/>
        <v>#REF!</v>
      </c>
    </row>
    <row r="252">
      <c r="A252" s="16">
        <v>409619.0</v>
      </c>
      <c r="B252" s="3" t="str">
        <f t="shared" si="1"/>
        <v>#REF!</v>
      </c>
    </row>
    <row r="253">
      <c r="A253" s="7">
        <v>42317.0</v>
      </c>
      <c r="B253" s="3" t="str">
        <f t="shared" si="1"/>
        <v>#REF!</v>
      </c>
    </row>
    <row r="254">
      <c r="A254" s="8">
        <v>48.26</v>
      </c>
      <c r="B254" s="3" t="str">
        <f t="shared" si="1"/>
        <v>#REF!</v>
      </c>
    </row>
    <row r="255">
      <c r="A255" s="8">
        <v>49.14</v>
      </c>
      <c r="B255" s="3" t="str">
        <f t="shared" si="1"/>
        <v>#REF!</v>
      </c>
    </row>
    <row r="256">
      <c r="A256" s="8">
        <v>47.76</v>
      </c>
      <c r="B256" s="3" t="str">
        <f t="shared" si="1"/>
        <v>#REF!</v>
      </c>
    </row>
    <row r="257">
      <c r="A257" s="8">
        <v>47.92</v>
      </c>
      <c r="B257" s="3" t="str">
        <f t="shared" si="1"/>
        <v>#REF!</v>
      </c>
    </row>
    <row r="258">
      <c r="A258" s="11">
        <v>-0.25</v>
      </c>
      <c r="B258" s="3" t="str">
        <f t="shared" si="1"/>
        <v>#REF!</v>
      </c>
    </row>
    <row r="259">
      <c r="A259" s="12">
        <v>-0.0052</v>
      </c>
      <c r="B259" s="3" t="str">
        <f t="shared" si="1"/>
        <v>#REF!</v>
      </c>
    </row>
    <row r="260">
      <c r="A260" s="17">
        <v>197570.0</v>
      </c>
      <c r="B260" s="3" t="str">
        <f t="shared" si="1"/>
        <v>#REF!</v>
      </c>
    </row>
    <row r="261">
      <c r="A261" s="17">
        <v>417323.0</v>
      </c>
      <c r="B261" s="3" t="str">
        <f t="shared" si="1"/>
        <v>#REF!</v>
      </c>
    </row>
    <row r="262">
      <c r="A262" s="7">
        <v>42314.0</v>
      </c>
      <c r="B262" s="3" t="str">
        <f t="shared" si="1"/>
        <v>#REF!</v>
      </c>
    </row>
    <row r="263">
      <c r="A263" s="8">
        <v>48.86</v>
      </c>
      <c r="B263" s="3" t="str">
        <f t="shared" si="1"/>
        <v>#REF!</v>
      </c>
    </row>
    <row r="264">
      <c r="A264" s="8">
        <v>49.35</v>
      </c>
      <c r="B264" s="3" t="str">
        <f t="shared" si="1"/>
        <v>#REF!</v>
      </c>
    </row>
    <row r="265">
      <c r="A265" s="8">
        <v>48.03</v>
      </c>
      <c r="B265" s="3" t="str">
        <f t="shared" si="1"/>
        <v>#REF!</v>
      </c>
    </row>
    <row r="266">
      <c r="A266" s="8">
        <v>48.17</v>
      </c>
      <c r="B266" s="3" t="str">
        <f t="shared" si="1"/>
        <v>#REF!</v>
      </c>
    </row>
    <row r="267">
      <c r="A267" s="11">
        <v>-0.6</v>
      </c>
      <c r="B267" s="3" t="str">
        <f t="shared" si="1"/>
        <v>#REF!</v>
      </c>
    </row>
    <row r="268">
      <c r="A268" s="12">
        <v>-0.0123</v>
      </c>
      <c r="B268" s="3" t="str">
        <f t="shared" si="1"/>
        <v>#REF!</v>
      </c>
    </row>
    <row r="269">
      <c r="A269" s="17">
        <v>218226.0</v>
      </c>
      <c r="B269" s="3" t="str">
        <f t="shared" si="1"/>
        <v>#REF!</v>
      </c>
    </row>
    <row r="270">
      <c r="A270" s="17">
        <v>425975.0</v>
      </c>
      <c r="B270" s="3" t="str">
        <f t="shared" si="1"/>
        <v>#REF!</v>
      </c>
    </row>
    <row r="271">
      <c r="A271" s="7">
        <v>42313.0</v>
      </c>
      <c r="B271" s="3" t="str">
        <f t="shared" si="1"/>
        <v>#REF!</v>
      </c>
    </row>
    <row r="272">
      <c r="A272" s="8">
        <v>49.54</v>
      </c>
      <c r="B272" s="3" t="str">
        <f t="shared" si="1"/>
        <v>#REF!</v>
      </c>
    </row>
    <row r="273">
      <c r="A273" s="8">
        <v>49.77</v>
      </c>
      <c r="B273" s="3" t="str">
        <f t="shared" si="1"/>
        <v>#REF!</v>
      </c>
    </row>
    <row r="274">
      <c r="A274" s="8">
        <v>48.71</v>
      </c>
      <c r="B274" s="3" t="str">
        <f t="shared" si="1"/>
        <v>#REF!</v>
      </c>
    </row>
    <row r="275">
      <c r="A275" s="8">
        <v>48.77</v>
      </c>
      <c r="B275" s="3" t="str">
        <f t="shared" si="1"/>
        <v>#REF!</v>
      </c>
    </row>
    <row r="276">
      <c r="A276" s="11">
        <v>-0.59</v>
      </c>
      <c r="B276" s="3" t="str">
        <f t="shared" si="1"/>
        <v>#REF!</v>
      </c>
    </row>
    <row r="277">
      <c r="A277" s="12">
        <v>-0.012</v>
      </c>
      <c r="B277" s="3" t="str">
        <f t="shared" si="1"/>
        <v>#REF!</v>
      </c>
    </row>
    <row r="278">
      <c r="A278" s="17">
        <v>154892.0</v>
      </c>
      <c r="B278" s="3" t="str">
        <f t="shared" si="1"/>
        <v>#REF!</v>
      </c>
    </row>
    <row r="279">
      <c r="A279" s="17">
        <v>413537.0</v>
      </c>
      <c r="B279" s="3" t="str">
        <f t="shared" si="1"/>
        <v>#REF!</v>
      </c>
    </row>
    <row r="280">
      <c r="A280" s="7">
        <v>42312.0</v>
      </c>
      <c r="B280" s="3" t="str">
        <f t="shared" si="1"/>
        <v>#REF!</v>
      </c>
    </row>
    <row r="281">
      <c r="A281" s="8">
        <v>50.99</v>
      </c>
      <c r="B281" s="3" t="str">
        <f t="shared" si="1"/>
        <v>#REF!</v>
      </c>
    </row>
    <row r="282">
      <c r="A282" s="8">
        <v>51.64</v>
      </c>
      <c r="B282" s="3" t="str">
        <f t="shared" si="1"/>
        <v>#REF!</v>
      </c>
    </row>
    <row r="283">
      <c r="A283" s="8">
        <v>49.3</v>
      </c>
      <c r="B283" s="3" t="str">
        <f t="shared" si="1"/>
        <v>#REF!</v>
      </c>
    </row>
    <row r="284">
      <c r="A284" s="8">
        <v>49.36</v>
      </c>
      <c r="B284" s="3" t="str">
        <f t="shared" si="1"/>
        <v>#REF!</v>
      </c>
    </row>
    <row r="285">
      <c r="A285" s="11">
        <v>-1.98</v>
      </c>
      <c r="B285" s="3" t="str">
        <f t="shared" si="1"/>
        <v>#REF!</v>
      </c>
    </row>
    <row r="286">
      <c r="A286" s="12">
        <v>-0.0386</v>
      </c>
      <c r="B286" s="3" t="str">
        <f t="shared" si="1"/>
        <v>#REF!</v>
      </c>
    </row>
    <row r="287">
      <c r="A287" s="17">
        <v>204520.0</v>
      </c>
      <c r="B287" s="3" t="str">
        <f t="shared" si="1"/>
        <v>#REF!</v>
      </c>
    </row>
    <row r="288">
      <c r="A288" s="17">
        <v>405191.0</v>
      </c>
      <c r="B288" s="3" t="str">
        <f t="shared" si="1"/>
        <v>#REF!</v>
      </c>
    </row>
    <row r="289">
      <c r="A289" s="7">
        <v>42311.0</v>
      </c>
      <c r="B289" s="3" t="str">
        <f t="shared" si="1"/>
        <v>#REF!</v>
      </c>
    </row>
    <row r="290">
      <c r="A290" s="8">
        <v>49.75</v>
      </c>
      <c r="B290" s="3" t="str">
        <f t="shared" si="1"/>
        <v>#REF!</v>
      </c>
    </row>
    <row r="291">
      <c r="A291" s="8">
        <v>51.7</v>
      </c>
      <c r="B291" s="3" t="str">
        <f t="shared" si="1"/>
        <v>#REF!</v>
      </c>
    </row>
    <row r="292">
      <c r="A292" s="8">
        <v>49.28</v>
      </c>
      <c r="B292" s="3" t="str">
        <f t="shared" si="1"/>
        <v>#REF!</v>
      </c>
    </row>
    <row r="293">
      <c r="A293" s="8">
        <v>51.34</v>
      </c>
      <c r="B293" s="3" t="str">
        <f t="shared" si="1"/>
        <v>#REF!</v>
      </c>
    </row>
    <row r="294">
      <c r="A294" s="9">
        <f>+1.73</f>
        <v>1.73</v>
      </c>
      <c r="B294" s="3" t="str">
        <f t="shared" si="1"/>
        <v>#REF!</v>
      </c>
    </row>
    <row r="295">
      <c r="A295" s="9">
        <f>+3.49%</f>
        <v>0.0349</v>
      </c>
      <c r="B295" s="3" t="str">
        <f t="shared" si="1"/>
        <v>#REF!</v>
      </c>
    </row>
    <row r="296">
      <c r="A296" s="16">
        <v>165568.0</v>
      </c>
      <c r="B296" s="3" t="str">
        <f t="shared" si="1"/>
        <v>#REF!</v>
      </c>
    </row>
    <row r="297">
      <c r="A297" s="16">
        <v>397790.0</v>
      </c>
      <c r="B297" s="3" t="str">
        <f t="shared" si="1"/>
        <v>#REF!</v>
      </c>
    </row>
    <row r="298">
      <c r="A298" s="7">
        <v>42310.0</v>
      </c>
      <c r="B298" s="3" t="str">
        <f t="shared" si="1"/>
        <v>#REF!</v>
      </c>
    </row>
    <row r="299">
      <c r="A299" s="8">
        <v>50.27</v>
      </c>
      <c r="B299" s="3" t="str">
        <f t="shared" si="1"/>
        <v>#REF!</v>
      </c>
    </row>
    <row r="300">
      <c r="A300" s="8">
        <v>50.44</v>
      </c>
      <c r="B300" s="3" t="str">
        <f t="shared" si="1"/>
        <v>#REF!</v>
      </c>
    </row>
    <row r="301">
      <c r="A301" s="8">
        <v>49.41</v>
      </c>
      <c r="B301" s="3" t="str">
        <f t="shared" si="1"/>
        <v>#REF!</v>
      </c>
    </row>
    <row r="302">
      <c r="A302" s="8">
        <v>49.61</v>
      </c>
      <c r="B302" s="3" t="str">
        <f t="shared" si="1"/>
        <v>#REF!</v>
      </c>
    </row>
    <row r="303">
      <c r="A303" s="11">
        <v>-0.7</v>
      </c>
      <c r="B303" s="3" t="str">
        <f t="shared" si="1"/>
        <v>#REF!</v>
      </c>
    </row>
    <row r="304">
      <c r="A304" s="12">
        <v>-0.0139</v>
      </c>
      <c r="B304" s="3" t="str">
        <f t="shared" si="1"/>
        <v>#REF!</v>
      </c>
    </row>
    <row r="305">
      <c r="A305" s="17">
        <v>139147.0</v>
      </c>
      <c r="B305" s="3" t="str">
        <f t="shared" si="1"/>
        <v>#REF!</v>
      </c>
    </row>
    <row r="306">
      <c r="A306" s="17">
        <v>384540.0</v>
      </c>
      <c r="B306" s="3" t="str">
        <f t="shared" si="1"/>
        <v>#REF!</v>
      </c>
    </row>
    <row r="307">
      <c r="A307" s="14">
        <v>42307.0</v>
      </c>
      <c r="B307" s="3" t="str">
        <f t="shared" si="1"/>
        <v>#REF!</v>
      </c>
    </row>
    <row r="308">
      <c r="A308" s="8">
        <v>49.38</v>
      </c>
      <c r="B308" s="3" t="str">
        <f t="shared" si="1"/>
        <v>#REF!</v>
      </c>
    </row>
    <row r="309">
      <c r="A309" s="8">
        <v>50.75</v>
      </c>
      <c r="B309" s="3" t="str">
        <f t="shared" si="1"/>
        <v>#REF!</v>
      </c>
    </row>
    <row r="310">
      <c r="A310" s="8">
        <v>49.07</v>
      </c>
      <c r="B310" s="3" t="str">
        <f t="shared" si="1"/>
        <v>#REF!</v>
      </c>
    </row>
    <row r="311">
      <c r="A311" s="8">
        <v>50.31</v>
      </c>
      <c r="B311" s="3" t="str">
        <f t="shared" si="1"/>
        <v>#REF!</v>
      </c>
    </row>
    <row r="312">
      <c r="A312" s="9">
        <f>+0.72</f>
        <v>0.72</v>
      </c>
      <c r="B312" s="3" t="str">
        <f t="shared" si="1"/>
        <v>#REF!</v>
      </c>
    </row>
    <row r="313">
      <c r="A313" s="9">
        <f>+1.45%</f>
        <v>0.0145</v>
      </c>
      <c r="B313" s="3" t="str">
        <f t="shared" si="1"/>
        <v>#REF!</v>
      </c>
    </row>
    <row r="314">
      <c r="A314" s="16">
        <v>120394.0</v>
      </c>
      <c r="B314" s="3" t="str">
        <f t="shared" si="1"/>
        <v>#REF!</v>
      </c>
    </row>
    <row r="315">
      <c r="A315" s="16">
        <v>376416.0</v>
      </c>
      <c r="B315" s="3" t="str">
        <f t="shared" si="1"/>
        <v>#REF!</v>
      </c>
    </row>
    <row r="316">
      <c r="A316" s="14">
        <v>42306.0</v>
      </c>
      <c r="B316" s="3" t="str">
        <f t="shared" si="1"/>
        <v>#REF!</v>
      </c>
    </row>
    <row r="317">
      <c r="A317" s="8">
        <v>49.84</v>
      </c>
      <c r="B317" s="3" t="str">
        <f t="shared" si="1"/>
        <v>#REF!</v>
      </c>
    </row>
    <row r="318">
      <c r="A318" s="8">
        <v>50.16</v>
      </c>
      <c r="B318" s="3" t="str">
        <f t="shared" si="1"/>
        <v>#REF!</v>
      </c>
    </row>
    <row r="319">
      <c r="A319" s="8">
        <v>48.95</v>
      </c>
      <c r="B319" s="3" t="str">
        <f t="shared" si="1"/>
        <v>#REF!</v>
      </c>
    </row>
    <row r="320">
      <c r="A320" s="8">
        <v>49.59</v>
      </c>
      <c r="B320" s="3" t="str">
        <f t="shared" si="1"/>
        <v>#REF!</v>
      </c>
    </row>
    <row r="321">
      <c r="A321" s="11">
        <v>-0.24</v>
      </c>
      <c r="B321" s="3" t="str">
        <f t="shared" si="1"/>
        <v>#REF!</v>
      </c>
    </row>
    <row r="322">
      <c r="A322" s="12">
        <v>-0.0048</v>
      </c>
      <c r="B322" s="3" t="str">
        <f t="shared" si="1"/>
        <v>#REF!</v>
      </c>
    </row>
    <row r="323">
      <c r="A323" s="17">
        <v>84218.0</v>
      </c>
      <c r="B323" s="3" t="str">
        <f t="shared" si="1"/>
        <v>#REF!</v>
      </c>
    </row>
    <row r="324">
      <c r="A324" s="17">
        <v>364837.0</v>
      </c>
      <c r="B324" s="3" t="str">
        <f t="shared" si="1"/>
        <v>#REF!</v>
      </c>
    </row>
    <row r="325">
      <c r="A325" s="14">
        <v>42305.0</v>
      </c>
      <c r="B325" s="3" t="str">
        <f t="shared" si="1"/>
        <v>#REF!</v>
      </c>
    </row>
    <row r="326">
      <c r="A326" s="8">
        <v>47.67</v>
      </c>
      <c r="B326" s="3" t="str">
        <f t="shared" si="1"/>
        <v>#REF!</v>
      </c>
    </row>
    <row r="327">
      <c r="A327" s="8">
        <v>50.0</v>
      </c>
      <c r="B327" s="3" t="str">
        <f t="shared" si="1"/>
        <v>#REF!</v>
      </c>
    </row>
    <row r="328">
      <c r="A328" s="8">
        <v>47.36</v>
      </c>
      <c r="B328" s="3" t="str">
        <f t="shared" si="1"/>
        <v>#REF!</v>
      </c>
    </row>
    <row r="329">
      <c r="A329" s="8">
        <v>49.83</v>
      </c>
      <c r="B329" s="3" t="str">
        <f t="shared" si="1"/>
        <v>#REF!</v>
      </c>
    </row>
    <row r="330">
      <c r="A330" s="9">
        <f>+2.28</f>
        <v>2.28</v>
      </c>
      <c r="B330" s="3" t="str">
        <f t="shared" si="1"/>
        <v>#REF!</v>
      </c>
    </row>
    <row r="331">
      <c r="A331" s="9">
        <f>+4.79%</f>
        <v>0.0479</v>
      </c>
      <c r="B331" s="3" t="str">
        <f t="shared" si="1"/>
        <v>#REF!</v>
      </c>
    </row>
    <row r="332">
      <c r="A332" s="16">
        <v>127630.0</v>
      </c>
      <c r="B332" s="3" t="str">
        <f t="shared" si="1"/>
        <v>#REF!</v>
      </c>
    </row>
    <row r="333">
      <c r="A333" s="16">
        <v>355713.0</v>
      </c>
      <c r="B333" s="3" t="str">
        <f t="shared" si="1"/>
        <v>#REF!</v>
      </c>
    </row>
    <row r="334">
      <c r="A334" s="14">
        <v>42304.0</v>
      </c>
      <c r="B334" s="3" t="str">
        <f t="shared" si="1"/>
        <v>#REF!</v>
      </c>
    </row>
    <row r="335">
      <c r="A335" s="8">
        <v>48.21</v>
      </c>
      <c r="B335" s="3" t="str">
        <f t="shared" si="1"/>
        <v>#REF!</v>
      </c>
    </row>
    <row r="336">
      <c r="A336" s="8">
        <v>48.23</v>
      </c>
      <c r="B336" s="3" t="str">
        <f t="shared" si="1"/>
        <v>#REF!</v>
      </c>
    </row>
    <row r="337">
      <c r="A337" s="8">
        <v>47.15</v>
      </c>
      <c r="B337" s="3" t="str">
        <f t="shared" si="1"/>
        <v>#REF!</v>
      </c>
    </row>
    <row r="338">
      <c r="A338" s="8">
        <v>47.55</v>
      </c>
      <c r="B338" s="3" t="str">
        <f t="shared" si="1"/>
        <v>#REF!</v>
      </c>
    </row>
    <row r="339">
      <c r="A339" s="11">
        <v>-0.7</v>
      </c>
      <c r="B339" s="3" t="str">
        <f t="shared" si="1"/>
        <v>#REF!</v>
      </c>
    </row>
    <row r="340">
      <c r="A340" s="12">
        <v>-0.0145</v>
      </c>
      <c r="B340" s="3" t="str">
        <f t="shared" si="1"/>
        <v>#REF!</v>
      </c>
    </row>
    <row r="341">
      <c r="A341" s="17">
        <v>89623.0</v>
      </c>
      <c r="B341" s="3" t="str">
        <f t="shared" si="1"/>
        <v>#REF!</v>
      </c>
    </row>
    <row r="342">
      <c r="A342" s="17">
        <v>344794.0</v>
      </c>
      <c r="B342" s="3" t="str">
        <f t="shared" si="1"/>
        <v>#REF!</v>
      </c>
    </row>
    <row r="343">
      <c r="A343" s="14">
        <v>42303.0</v>
      </c>
      <c r="B343" s="3" t="str">
        <f t="shared" si="1"/>
        <v>#REF!</v>
      </c>
    </row>
    <row r="344">
      <c r="A344" s="8">
        <v>48.7</v>
      </c>
      <c r="B344" s="3" t="str">
        <f t="shared" si="1"/>
        <v>#REF!</v>
      </c>
    </row>
    <row r="345">
      <c r="A345" s="8">
        <v>49.0</v>
      </c>
      <c r="B345" s="3" t="str">
        <f t="shared" si="1"/>
        <v>#REF!</v>
      </c>
    </row>
    <row r="346">
      <c r="A346" s="8">
        <v>48.01</v>
      </c>
      <c r="B346" s="3" t="str">
        <f t="shared" si="1"/>
        <v>#REF!</v>
      </c>
    </row>
    <row r="347">
      <c r="A347" s="8">
        <v>48.25</v>
      </c>
      <c r="B347" s="3" t="str">
        <f t="shared" si="1"/>
        <v>#REF!</v>
      </c>
    </row>
    <row r="348">
      <c r="A348" s="11">
        <v>-0.42</v>
      </c>
      <c r="B348" s="3" t="str">
        <f t="shared" si="1"/>
        <v>#REF!</v>
      </c>
    </row>
    <row r="349">
      <c r="A349" s="12">
        <v>-0.0086</v>
      </c>
      <c r="B349" s="3" t="str">
        <f t="shared" si="1"/>
        <v>#REF!</v>
      </c>
    </row>
    <row r="350">
      <c r="A350" s="17">
        <v>88809.0</v>
      </c>
      <c r="B350" s="3" t="str">
        <f t="shared" si="1"/>
        <v>#REF!</v>
      </c>
    </row>
    <row r="351">
      <c r="A351" s="17">
        <v>341136.0</v>
      </c>
      <c r="B351" s="3" t="str">
        <f t="shared" si="1"/>
        <v>#REF!</v>
      </c>
    </row>
    <row r="352">
      <c r="A352" s="14">
        <v>42300.0</v>
      </c>
      <c r="B352" s="3" t="str">
        <f t="shared" si="1"/>
        <v>#REF!</v>
      </c>
    </row>
    <row r="353">
      <c r="A353" s="8">
        <v>49.06</v>
      </c>
      <c r="B353" s="3" t="str">
        <f t="shared" si="1"/>
        <v>#REF!</v>
      </c>
    </row>
    <row r="354">
      <c r="A354" s="8">
        <v>49.4</v>
      </c>
      <c r="B354" s="3" t="str">
        <f t="shared" si="1"/>
        <v>#REF!</v>
      </c>
    </row>
    <row r="355">
      <c r="A355" s="8">
        <v>48.16</v>
      </c>
      <c r="B355" s="3" t="str">
        <f t="shared" si="1"/>
        <v>#REF!</v>
      </c>
    </row>
    <row r="356">
      <c r="A356" s="8">
        <v>48.67</v>
      </c>
      <c r="B356" s="3" t="str">
        <f t="shared" si="1"/>
        <v>#REF!</v>
      </c>
    </row>
    <row r="357">
      <c r="A357" s="11">
        <v>-0.16</v>
      </c>
      <c r="B357" s="3" t="str">
        <f t="shared" si="1"/>
        <v>#REF!</v>
      </c>
    </row>
    <row r="358">
      <c r="A358" s="12">
        <v>-0.0033</v>
      </c>
      <c r="B358" s="3" t="str">
        <f t="shared" si="1"/>
        <v>#REF!</v>
      </c>
    </row>
    <row r="359">
      <c r="A359" s="17">
        <v>105264.0</v>
      </c>
      <c r="B359" s="3" t="str">
        <f t="shared" si="1"/>
        <v>#REF!</v>
      </c>
    </row>
    <row r="360">
      <c r="A360" s="17">
        <v>342614.0</v>
      </c>
      <c r="B360" s="3" t="str">
        <f t="shared" si="1"/>
        <v>#REF!</v>
      </c>
    </row>
    <row r="361">
      <c r="A361" s="14">
        <v>42299.0</v>
      </c>
      <c r="B361" s="3" t="str">
        <f t="shared" si="1"/>
        <v>#REF!</v>
      </c>
    </row>
    <row r="362">
      <c r="A362" s="8">
        <v>48.67</v>
      </c>
      <c r="B362" s="3" t="str">
        <f t="shared" si="1"/>
        <v>#REF!</v>
      </c>
    </row>
    <row r="363">
      <c r="A363" s="8">
        <v>49.44</v>
      </c>
      <c r="B363" s="3" t="str">
        <f t="shared" si="1"/>
        <v>#REF!</v>
      </c>
    </row>
    <row r="364">
      <c r="A364" s="8">
        <v>48.4</v>
      </c>
      <c r="B364" s="3" t="str">
        <f t="shared" si="1"/>
        <v>#REF!</v>
      </c>
    </row>
    <row r="365">
      <c r="A365" s="8">
        <v>48.83</v>
      </c>
      <c r="B365" s="3" t="str">
        <f t="shared" si="1"/>
        <v>#REF!</v>
      </c>
    </row>
    <row r="366">
      <c r="A366" s="9">
        <f>+0.27</f>
        <v>0.27</v>
      </c>
      <c r="B366" s="3" t="str">
        <f t="shared" si="1"/>
        <v>#REF!</v>
      </c>
    </row>
    <row r="367">
      <c r="A367" s="9">
        <f>+0.56%</f>
        <v>0.0056</v>
      </c>
      <c r="B367" s="3" t="str">
        <f t="shared" si="1"/>
        <v>#REF!</v>
      </c>
    </row>
    <row r="368">
      <c r="A368" s="16">
        <v>88713.0</v>
      </c>
      <c r="B368" s="3" t="str">
        <f t="shared" si="1"/>
        <v>#REF!</v>
      </c>
    </row>
    <row r="369">
      <c r="A369" s="16">
        <v>333265.0</v>
      </c>
      <c r="B369" s="3" t="str">
        <f t="shared" si="1"/>
        <v>#REF!</v>
      </c>
    </row>
    <row r="370">
      <c r="A370" s="14">
        <v>42298.0</v>
      </c>
      <c r="B370" s="3" t="str">
        <f t="shared" si="1"/>
        <v>#REF!</v>
      </c>
    </row>
    <row r="371">
      <c r="A371" s="8">
        <v>49.23</v>
      </c>
      <c r="B371" s="3" t="str">
        <f t="shared" si="1"/>
        <v>#REF!</v>
      </c>
    </row>
    <row r="372">
      <c r="A372" s="8">
        <v>49.33</v>
      </c>
      <c r="B372" s="3" t="str">
        <f t="shared" si="1"/>
        <v>#REF!</v>
      </c>
    </row>
    <row r="373">
      <c r="A373" s="8">
        <v>48.18</v>
      </c>
      <c r="B373" s="3" t="str">
        <f t="shared" si="1"/>
        <v>#REF!</v>
      </c>
    </row>
    <row r="374">
      <c r="A374" s="8">
        <v>48.56</v>
      </c>
      <c r="B374" s="3" t="str">
        <f t="shared" si="1"/>
        <v>#REF!</v>
      </c>
    </row>
    <row r="375">
      <c r="A375" s="11">
        <v>-0.84</v>
      </c>
      <c r="B375" s="3" t="str">
        <f t="shared" si="1"/>
        <v>#REF!</v>
      </c>
    </row>
    <row r="376">
      <c r="A376" s="12">
        <v>-0.017</v>
      </c>
      <c r="B376" s="3" t="str">
        <f t="shared" si="1"/>
        <v>#REF!</v>
      </c>
    </row>
    <row r="377">
      <c r="A377" s="17">
        <v>102995.0</v>
      </c>
      <c r="B377" s="3" t="str">
        <f t="shared" si="1"/>
        <v>#REF!</v>
      </c>
    </row>
    <row r="378">
      <c r="A378" s="17">
        <v>333462.0</v>
      </c>
      <c r="B378" s="3" t="str">
        <f t="shared" si="1"/>
        <v>#REF!</v>
      </c>
    </row>
    <row r="379">
      <c r="A379" s="14">
        <v>42297.0</v>
      </c>
      <c r="B379" s="3" t="str">
        <f t="shared" si="1"/>
        <v>#REF!</v>
      </c>
    </row>
    <row r="380">
      <c r="A380" s="8">
        <v>49.56</v>
      </c>
      <c r="B380" s="3" t="str">
        <f t="shared" si="1"/>
        <v>#REF!</v>
      </c>
    </row>
    <row r="381">
      <c r="A381" s="8">
        <v>49.85</v>
      </c>
      <c r="B381" s="3" t="str">
        <f t="shared" si="1"/>
        <v>#REF!</v>
      </c>
    </row>
    <row r="382">
      <c r="A382" s="8">
        <v>48.93</v>
      </c>
      <c r="B382" s="3" t="str">
        <f t="shared" si="1"/>
        <v>#REF!</v>
      </c>
    </row>
    <row r="383">
      <c r="A383" s="8">
        <v>49.4</v>
      </c>
      <c r="B383" s="3" t="str">
        <f t="shared" si="1"/>
        <v>#REF!</v>
      </c>
    </row>
    <row r="384">
      <c r="A384" s="9">
        <f>+0.09</f>
        <v>0.09</v>
      </c>
      <c r="B384" s="3" t="str">
        <f t="shared" si="1"/>
        <v>#REF!</v>
      </c>
    </row>
    <row r="385">
      <c r="A385" s="9">
        <f>+0.18%</f>
        <v>0.0018</v>
      </c>
      <c r="B385" s="3" t="str">
        <f t="shared" si="1"/>
        <v>#REF!</v>
      </c>
    </row>
    <row r="386">
      <c r="A386" s="16">
        <v>119531.0</v>
      </c>
      <c r="B386" s="3" t="str">
        <f t="shared" si="1"/>
        <v>#REF!</v>
      </c>
    </row>
    <row r="387">
      <c r="A387" s="16">
        <v>328879.0</v>
      </c>
      <c r="B387" s="3" t="str">
        <f t="shared" si="1"/>
        <v>#REF!</v>
      </c>
    </row>
    <row r="388">
      <c r="A388" s="14">
        <v>42296.0</v>
      </c>
      <c r="B388" s="3" t="str">
        <f t="shared" si="1"/>
        <v>#REF!</v>
      </c>
    </row>
    <row r="389">
      <c r="A389" s="8">
        <v>51.03</v>
      </c>
      <c r="B389" s="3" t="str">
        <f t="shared" si="1"/>
        <v>#REF!</v>
      </c>
    </row>
    <row r="390">
      <c r="A390" s="8">
        <v>51.23</v>
      </c>
      <c r="B390" s="3" t="str">
        <f t="shared" si="1"/>
        <v>#REF!</v>
      </c>
    </row>
    <row r="391">
      <c r="A391" s="8">
        <v>49.27</v>
      </c>
      <c r="B391" s="3" t="str">
        <f t="shared" si="1"/>
        <v>#REF!</v>
      </c>
    </row>
    <row r="392">
      <c r="A392" s="8">
        <v>49.31</v>
      </c>
      <c r="B392" s="3" t="str">
        <f t="shared" si="1"/>
        <v>#REF!</v>
      </c>
    </row>
    <row r="393">
      <c r="A393" s="11">
        <v>-1.8</v>
      </c>
      <c r="B393" s="3" t="str">
        <f t="shared" si="1"/>
        <v>#REF!</v>
      </c>
    </row>
    <row r="394">
      <c r="A394" s="12">
        <v>-0.0352</v>
      </c>
      <c r="B394" s="3" t="str">
        <f t="shared" si="1"/>
        <v>#REF!</v>
      </c>
    </row>
    <row r="395">
      <c r="A395" s="17">
        <v>88361.0</v>
      </c>
      <c r="B395" s="3" t="str">
        <f t="shared" si="1"/>
        <v>#REF!</v>
      </c>
    </row>
    <row r="396">
      <c r="A396" s="17">
        <v>318082.0</v>
      </c>
      <c r="B396" s="3" t="str">
        <f t="shared" si="1"/>
        <v>#REF!</v>
      </c>
    </row>
    <row r="397">
      <c r="A397" s="14">
        <v>42293.0</v>
      </c>
      <c r="B397" s="3" t="str">
        <f t="shared" si="1"/>
        <v>#REF!</v>
      </c>
    </row>
    <row r="398">
      <c r="A398" s="8">
        <v>50.81</v>
      </c>
      <c r="B398" s="3" t="str">
        <f t="shared" si="1"/>
        <v>#REF!</v>
      </c>
    </row>
    <row r="399">
      <c r="A399" s="8">
        <v>51.33</v>
      </c>
      <c r="B399" s="3" t="str">
        <f t="shared" si="1"/>
        <v>#REF!</v>
      </c>
    </row>
    <row r="400">
      <c r="A400" s="8">
        <v>49.94</v>
      </c>
      <c r="B400" s="3" t="str">
        <f t="shared" si="1"/>
        <v>#REF!</v>
      </c>
    </row>
    <row r="401">
      <c r="A401" s="8">
        <v>51.11</v>
      </c>
      <c r="B401" s="3" t="str">
        <f t="shared" si="1"/>
        <v>#REF!</v>
      </c>
    </row>
    <row r="402">
      <c r="A402" s="9">
        <f>+0.72</f>
        <v>0.72</v>
      </c>
      <c r="B402" s="3" t="str">
        <f t="shared" si="1"/>
        <v>#REF!</v>
      </c>
    </row>
    <row r="403">
      <c r="A403" s="9">
        <f>+1.43%</f>
        <v>0.0143</v>
      </c>
      <c r="B403" s="3" t="str">
        <f t="shared" si="1"/>
        <v>#REF!</v>
      </c>
    </row>
    <row r="404">
      <c r="A404" s="16">
        <v>103747.0</v>
      </c>
      <c r="B404" s="3" t="str">
        <f t="shared" si="1"/>
        <v>#REF!</v>
      </c>
    </row>
    <row r="405">
      <c r="A405" s="16">
        <v>326244.0</v>
      </c>
      <c r="B405" s="3" t="str">
        <f t="shared" si="1"/>
        <v>#REF!</v>
      </c>
    </row>
    <row r="406">
      <c r="A406" s="14">
        <v>42292.0</v>
      </c>
      <c r="B406" s="3" t="str">
        <f t="shared" si="1"/>
        <v>#REF!</v>
      </c>
    </row>
    <row r="407">
      <c r="A407" s="8">
        <v>50.28</v>
      </c>
      <c r="B407" s="3" t="str">
        <f t="shared" si="1"/>
        <v>#REF!</v>
      </c>
    </row>
    <row r="408">
      <c r="A408" s="8">
        <v>50.97</v>
      </c>
      <c r="B408" s="3" t="str">
        <f t="shared" si="1"/>
        <v>#REF!</v>
      </c>
    </row>
    <row r="409">
      <c r="A409" s="8">
        <v>49.38</v>
      </c>
      <c r="B409" s="3" t="str">
        <f t="shared" si="1"/>
        <v>#REF!</v>
      </c>
    </row>
    <row r="410">
      <c r="A410" s="8">
        <v>50.39</v>
      </c>
      <c r="B410" s="3" t="str">
        <f t="shared" si="1"/>
        <v>#REF!</v>
      </c>
    </row>
    <row r="411">
      <c r="A411" s="11">
        <v>-0.02</v>
      </c>
      <c r="B411" s="3" t="str">
        <f t="shared" si="1"/>
        <v>#REF!</v>
      </c>
    </row>
    <row r="412">
      <c r="A412" s="12">
        <v>-4.0E-4</v>
      </c>
      <c r="B412" s="3" t="str">
        <f t="shared" si="1"/>
        <v>#REF!</v>
      </c>
    </row>
    <row r="413">
      <c r="A413" s="17">
        <v>138135.0</v>
      </c>
      <c r="B413" s="3" t="str">
        <f t="shared" si="1"/>
        <v>#REF!</v>
      </c>
    </row>
    <row r="414">
      <c r="A414" s="17">
        <v>327157.0</v>
      </c>
      <c r="B414" s="3" t="str">
        <f t="shared" si="1"/>
        <v>#REF!</v>
      </c>
    </row>
    <row r="415">
      <c r="A415" s="14">
        <v>42291.0</v>
      </c>
      <c r="B415" s="3" t="str">
        <f t="shared" si="1"/>
        <v>#REF!</v>
      </c>
    </row>
    <row r="416">
      <c r="A416" s="8">
        <v>50.32</v>
      </c>
      <c r="B416" s="3" t="str">
        <f t="shared" si="1"/>
        <v>#REF!</v>
      </c>
    </row>
    <row r="417">
      <c r="A417" s="8">
        <v>50.72</v>
      </c>
      <c r="B417" s="3" t="str">
        <f t="shared" si="1"/>
        <v>#REF!</v>
      </c>
    </row>
    <row r="418">
      <c r="A418" s="8">
        <v>49.91</v>
      </c>
      <c r="B418" s="3" t="str">
        <f t="shared" si="1"/>
        <v>#REF!</v>
      </c>
    </row>
    <row r="419">
      <c r="A419" s="8">
        <v>50.41</v>
      </c>
      <c r="B419" s="3" t="str">
        <f t="shared" si="1"/>
        <v>#REF!</v>
      </c>
    </row>
    <row r="420">
      <c r="A420" s="9">
        <f>+0.01</f>
        <v>0.01</v>
      </c>
      <c r="B420" s="3" t="str">
        <f t="shared" si="1"/>
        <v>#REF!</v>
      </c>
    </row>
    <row r="421">
      <c r="A421" s="9">
        <f>+0.02%</f>
        <v>0.0002</v>
      </c>
      <c r="B421" s="3" t="str">
        <f t="shared" si="1"/>
        <v>#REF!</v>
      </c>
    </row>
    <row r="422">
      <c r="A422" s="16">
        <v>62912.0</v>
      </c>
      <c r="B422" s="3" t="str">
        <f t="shared" si="1"/>
        <v>#REF!</v>
      </c>
    </row>
    <row r="423">
      <c r="A423" s="16">
        <v>318825.0</v>
      </c>
      <c r="B423" s="3" t="str">
        <f t="shared" si="1"/>
        <v>#REF!</v>
      </c>
    </row>
    <row r="424">
      <c r="A424" s="14">
        <v>42290.0</v>
      </c>
      <c r="B424" s="3" t="str">
        <f t="shared" si="1"/>
        <v>#REF!</v>
      </c>
    </row>
    <row r="425">
      <c r="A425" s="8">
        <v>51.43</v>
      </c>
      <c r="B425" s="3" t="str">
        <f t="shared" si="1"/>
        <v>#REF!</v>
      </c>
    </row>
    <row r="426">
      <c r="A426" s="8">
        <v>51.82</v>
      </c>
      <c r="B426" s="3" t="str">
        <f t="shared" si="1"/>
        <v>#REF!</v>
      </c>
    </row>
    <row r="427">
      <c r="A427" s="8">
        <v>50.05</v>
      </c>
      <c r="B427" s="3" t="str">
        <f t="shared" si="1"/>
        <v>#REF!</v>
      </c>
    </row>
    <row r="428">
      <c r="A428" s="8">
        <v>50.4</v>
      </c>
      <c r="B428" s="3" t="str">
        <f t="shared" si="1"/>
        <v>#REF!</v>
      </c>
    </row>
    <row r="429">
      <c r="A429" s="11">
        <v>-0.53</v>
      </c>
      <c r="B429" s="3" t="str">
        <f t="shared" si="1"/>
        <v>#REF!</v>
      </c>
    </row>
    <row r="430">
      <c r="A430" s="12">
        <v>-0.0104</v>
      </c>
      <c r="B430" s="3" t="str">
        <f t="shared" si="1"/>
        <v>#REF!</v>
      </c>
    </row>
    <row r="431">
      <c r="A431" s="17">
        <v>126621.0</v>
      </c>
      <c r="B431" s="3" t="str">
        <f t="shared" si="1"/>
        <v>#REF!</v>
      </c>
    </row>
    <row r="432">
      <c r="A432" s="17">
        <v>317362.0</v>
      </c>
      <c r="B432" s="3" t="str">
        <f t="shared" si="1"/>
        <v>#REF!</v>
      </c>
    </row>
    <row r="433">
      <c r="A433" s="14">
        <v>42289.0</v>
      </c>
      <c r="B433" s="3" t="str">
        <f t="shared" si="1"/>
        <v>#REF!</v>
      </c>
    </row>
    <row r="434">
      <c r="A434" s="8">
        <v>53.53</v>
      </c>
      <c r="B434" s="3" t="str">
        <f t="shared" si="1"/>
        <v>#REF!</v>
      </c>
    </row>
    <row r="435">
      <c r="A435" s="8">
        <v>54.22</v>
      </c>
      <c r="B435" s="3" t="str">
        <f t="shared" si="1"/>
        <v>#REF!</v>
      </c>
    </row>
    <row r="436">
      <c r="A436" s="8">
        <v>50.86</v>
      </c>
      <c r="B436" s="3" t="str">
        <f t="shared" si="1"/>
        <v>#REF!</v>
      </c>
    </row>
    <row r="437">
      <c r="A437" s="8">
        <v>50.93</v>
      </c>
      <c r="B437" s="3" t="str">
        <f t="shared" si="1"/>
        <v>#REF!</v>
      </c>
    </row>
    <row r="438">
      <c r="A438" s="11">
        <v>-2.6</v>
      </c>
      <c r="B438" s="3" t="str">
        <f t="shared" si="1"/>
        <v>#REF!</v>
      </c>
    </row>
    <row r="439">
      <c r="A439" s="12">
        <v>-0.0486</v>
      </c>
      <c r="B439" s="3" t="str">
        <f t="shared" si="1"/>
        <v>#REF!</v>
      </c>
    </row>
    <row r="440">
      <c r="A440" s="17">
        <v>106027.0</v>
      </c>
      <c r="B440" s="3" t="str">
        <f t="shared" si="1"/>
        <v>#REF!</v>
      </c>
    </row>
    <row r="441">
      <c r="A441" s="17">
        <v>305894.0</v>
      </c>
      <c r="B441" s="3" t="str">
        <f t="shared" si="1"/>
        <v>#REF!</v>
      </c>
    </row>
    <row r="442">
      <c r="A442" s="7">
        <v>42286.0</v>
      </c>
      <c r="B442" s="3" t="str">
        <f t="shared" si="1"/>
        <v>#REF!</v>
      </c>
    </row>
    <row r="443">
      <c r="A443" s="8">
        <v>54.15</v>
      </c>
      <c r="B443" s="3" t="str">
        <f t="shared" si="1"/>
        <v>#REF!</v>
      </c>
    </row>
    <row r="444">
      <c r="A444" s="8">
        <v>54.91</v>
      </c>
      <c r="B444" s="3" t="str">
        <f t="shared" si="1"/>
        <v>#REF!</v>
      </c>
    </row>
    <row r="445">
      <c r="A445" s="8">
        <v>53.06</v>
      </c>
      <c r="B445" s="3" t="str">
        <f t="shared" si="1"/>
        <v>#REF!</v>
      </c>
    </row>
    <row r="446">
      <c r="A446" s="8">
        <v>53.53</v>
      </c>
      <c r="B446" s="3" t="str">
        <f t="shared" si="1"/>
        <v>#REF!</v>
      </c>
    </row>
    <row r="447">
      <c r="A447" s="11">
        <v>-0.42</v>
      </c>
      <c r="B447" s="3" t="str">
        <f t="shared" si="1"/>
        <v>#REF!</v>
      </c>
    </row>
    <row r="448">
      <c r="A448" s="12">
        <v>-0.0078</v>
      </c>
      <c r="B448" s="3" t="str">
        <f t="shared" si="1"/>
        <v>#REF!</v>
      </c>
    </row>
    <row r="449">
      <c r="A449" s="17">
        <v>88506.0</v>
      </c>
      <c r="B449" s="3" t="str">
        <f t="shared" si="1"/>
        <v>#REF!</v>
      </c>
    </row>
    <row r="450">
      <c r="A450" s="17">
        <v>287975.0</v>
      </c>
      <c r="B450" s="3" t="str">
        <f t="shared" si="1"/>
        <v>#REF!</v>
      </c>
    </row>
    <row r="451">
      <c r="A451" s="7">
        <v>42285.0</v>
      </c>
      <c r="B451" s="3" t="str">
        <f t="shared" si="1"/>
        <v>#REF!</v>
      </c>
    </row>
    <row r="452">
      <c r="A452" s="8">
        <v>52.73</v>
      </c>
      <c r="B452" s="3" t="str">
        <f t="shared" si="1"/>
        <v>#REF!</v>
      </c>
    </row>
    <row r="453">
      <c r="A453" s="8">
        <v>54.43</v>
      </c>
      <c r="B453" s="3" t="str">
        <f t="shared" si="1"/>
        <v>#REF!</v>
      </c>
    </row>
    <row r="454">
      <c r="A454" s="8">
        <v>52.36</v>
      </c>
      <c r="B454" s="3" t="str">
        <f t="shared" si="1"/>
        <v>#REF!</v>
      </c>
    </row>
    <row r="455">
      <c r="A455" s="8">
        <v>53.95</v>
      </c>
      <c r="B455" s="3" t="str">
        <f t="shared" si="1"/>
        <v>#REF!</v>
      </c>
    </row>
    <row r="456">
      <c r="A456" s="9">
        <f>+1.59</f>
        <v>1.59</v>
      </c>
      <c r="B456" s="3" t="str">
        <f t="shared" si="1"/>
        <v>#REF!</v>
      </c>
    </row>
    <row r="457">
      <c r="A457" s="9">
        <f>+3.04%</f>
        <v>0.0304</v>
      </c>
      <c r="B457" s="3" t="str">
        <f t="shared" si="1"/>
        <v>#REF!</v>
      </c>
    </row>
    <row r="458">
      <c r="A458" s="16">
        <v>84272.0</v>
      </c>
      <c r="B458" s="3" t="str">
        <f t="shared" si="1"/>
        <v>#REF!</v>
      </c>
    </row>
    <row r="459">
      <c r="A459" s="16">
        <v>273481.0</v>
      </c>
      <c r="B459" s="3" t="str">
        <f t="shared" si="1"/>
        <v>#REF!</v>
      </c>
    </row>
    <row r="460">
      <c r="A460" s="7">
        <v>42284.0</v>
      </c>
      <c r="B460" s="3" t="str">
        <f t="shared" si="1"/>
        <v>#REF!</v>
      </c>
    </row>
    <row r="461">
      <c r="A461" s="8">
        <v>53.23</v>
      </c>
      <c r="B461" s="3" t="str">
        <f t="shared" si="1"/>
        <v>#REF!</v>
      </c>
    </row>
    <row r="462">
      <c r="A462" s="8">
        <v>54.15</v>
      </c>
      <c r="B462" s="3" t="str">
        <f t="shared" si="1"/>
        <v>#REF!</v>
      </c>
    </row>
    <row r="463">
      <c r="A463" s="8">
        <v>52.3</v>
      </c>
      <c r="B463" s="3" t="str">
        <f t="shared" si="1"/>
        <v>#REF!</v>
      </c>
    </row>
    <row r="464">
      <c r="A464" s="8">
        <v>52.36</v>
      </c>
      <c r="B464" s="3" t="str">
        <f t="shared" si="1"/>
        <v>#REF!</v>
      </c>
    </row>
    <row r="465">
      <c r="A465" s="11">
        <v>-0.69</v>
      </c>
      <c r="B465" s="3" t="str">
        <f t="shared" si="1"/>
        <v>#REF!</v>
      </c>
    </row>
    <row r="466">
      <c r="A466" s="12">
        <v>-0.013</v>
      </c>
      <c r="B466" s="3" t="str">
        <f t="shared" si="1"/>
        <v>#REF!</v>
      </c>
    </row>
    <row r="467">
      <c r="A467" s="17">
        <v>101143.0</v>
      </c>
      <c r="B467" s="3" t="str">
        <f t="shared" si="1"/>
        <v>#REF!</v>
      </c>
    </row>
    <row r="468">
      <c r="A468" s="17">
        <v>263746.0</v>
      </c>
      <c r="B468" s="3" t="str">
        <f t="shared" si="1"/>
        <v>#REF!</v>
      </c>
    </row>
    <row r="469">
      <c r="A469" s="7">
        <v>42283.0</v>
      </c>
      <c r="B469" s="3" t="str">
        <f t="shared" si="1"/>
        <v>#REF!</v>
      </c>
    </row>
    <row r="470">
      <c r="A470" s="8">
        <v>50.59</v>
      </c>
      <c r="B470" s="3" t="str">
        <f t="shared" si="1"/>
        <v>#REF!</v>
      </c>
    </row>
    <row r="471">
      <c r="A471" s="8">
        <v>53.38</v>
      </c>
      <c r="B471" s="3" t="str">
        <f t="shared" si="1"/>
        <v>#REF!</v>
      </c>
    </row>
    <row r="472">
      <c r="A472" s="8">
        <v>50.12</v>
      </c>
      <c r="B472" s="3" t="str">
        <f t="shared" si="1"/>
        <v>#REF!</v>
      </c>
    </row>
    <row r="473">
      <c r="A473" s="8">
        <v>53.05</v>
      </c>
      <c r="B473" s="3" t="str">
        <f t="shared" si="1"/>
        <v>#REF!</v>
      </c>
    </row>
    <row r="474">
      <c r="A474" s="9">
        <f>+2.53</f>
        <v>2.53</v>
      </c>
      <c r="B474" s="3" t="str">
        <f t="shared" si="1"/>
        <v>#REF!</v>
      </c>
    </row>
    <row r="475">
      <c r="A475" s="9">
        <f>+5.01%</f>
        <v>0.0501</v>
      </c>
      <c r="B475" s="3" t="str">
        <f t="shared" si="1"/>
        <v>#REF!</v>
      </c>
    </row>
    <row r="476">
      <c r="A476" s="16">
        <v>81986.0</v>
      </c>
      <c r="B476" s="3" t="str">
        <f t="shared" si="1"/>
        <v>#REF!</v>
      </c>
    </row>
    <row r="477">
      <c r="A477" s="16">
        <v>254327.0</v>
      </c>
      <c r="B477" s="3" t="str">
        <f t="shared" si="1"/>
        <v>#REF!</v>
      </c>
    </row>
    <row r="478">
      <c r="A478" s="7">
        <v>42282.0</v>
      </c>
      <c r="B478" s="3" t="str">
        <f t="shared" si="1"/>
        <v>#REF!</v>
      </c>
    </row>
    <row r="479">
      <c r="A479" s="8">
        <v>49.57</v>
      </c>
      <c r="B479" s="3" t="str">
        <f t="shared" si="1"/>
        <v>#REF!</v>
      </c>
    </row>
    <row r="480">
      <c r="A480" s="8">
        <v>51.12</v>
      </c>
      <c r="B480" s="3" t="str">
        <f t="shared" si="1"/>
        <v>#REF!</v>
      </c>
    </row>
    <row r="481">
      <c r="A481" s="8">
        <v>49.2</v>
      </c>
      <c r="B481" s="3" t="str">
        <f t="shared" si="1"/>
        <v>#REF!</v>
      </c>
    </row>
    <row r="482">
      <c r="A482" s="8">
        <v>50.52</v>
      </c>
      <c r="B482" s="3" t="str">
        <f t="shared" si="1"/>
        <v>#REF!</v>
      </c>
    </row>
    <row r="483">
      <c r="A483" s="9">
        <f>+1.05</f>
        <v>1.05</v>
      </c>
      <c r="B483" s="3" t="str">
        <f t="shared" si="1"/>
        <v>#REF!</v>
      </c>
    </row>
    <row r="484">
      <c r="A484" s="9">
        <f>+2.12%</f>
        <v>0.0212</v>
      </c>
      <c r="B484" s="3" t="str">
        <f t="shared" si="1"/>
        <v>#REF!</v>
      </c>
    </row>
    <row r="485">
      <c r="A485" s="16">
        <v>57985.0</v>
      </c>
      <c r="B485" s="3" t="str">
        <f t="shared" si="1"/>
        <v>#REF!</v>
      </c>
    </row>
    <row r="486">
      <c r="A486" s="16">
        <v>246951.0</v>
      </c>
      <c r="B486" s="3" t="str">
        <f t="shared" si="1"/>
        <v>#REF!</v>
      </c>
    </row>
    <row r="487">
      <c r="A487" s="7">
        <v>42279.0</v>
      </c>
      <c r="B487" s="3" t="str">
        <f t="shared" si="1"/>
        <v>#REF!</v>
      </c>
    </row>
    <row r="488">
      <c r="A488" s="8">
        <v>49.36</v>
      </c>
      <c r="B488" s="3" t="str">
        <f t="shared" si="1"/>
        <v>#REF!</v>
      </c>
    </row>
    <row r="489">
      <c r="A489" s="8">
        <v>49.84</v>
      </c>
      <c r="B489" s="3" t="str">
        <f t="shared" si="1"/>
        <v>#REF!</v>
      </c>
    </row>
    <row r="490">
      <c r="A490" s="8">
        <v>48.26</v>
      </c>
      <c r="B490" s="3" t="str">
        <f t="shared" si="1"/>
        <v>#REF!</v>
      </c>
    </row>
    <row r="491">
      <c r="A491" s="8">
        <v>49.47</v>
      </c>
      <c r="B491" s="3" t="str">
        <f t="shared" si="1"/>
        <v>#REF!</v>
      </c>
    </row>
    <row r="492">
      <c r="A492" s="9">
        <f>+0.41</f>
        <v>0.41</v>
      </c>
      <c r="B492" s="3" t="str">
        <f t="shared" si="1"/>
        <v>#REF!</v>
      </c>
    </row>
    <row r="493">
      <c r="A493" s="9">
        <f>+0.84%</f>
        <v>0.0084</v>
      </c>
      <c r="B493" s="3" t="str">
        <f t="shared" si="1"/>
        <v>#REF!</v>
      </c>
    </row>
    <row r="494">
      <c r="A494" s="16">
        <v>43085.0</v>
      </c>
      <c r="B494" s="3" t="str">
        <f t="shared" si="1"/>
        <v>#REF!</v>
      </c>
    </row>
    <row r="495">
      <c r="A495" s="16">
        <v>236327.0</v>
      </c>
      <c r="B495" s="3" t="str">
        <f t="shared" si="1"/>
        <v>#REF!</v>
      </c>
    </row>
    <row r="496">
      <c r="A496" s="7">
        <v>42278.0</v>
      </c>
      <c r="B496" s="3" t="str">
        <f t="shared" si="1"/>
        <v>#REF!</v>
      </c>
    </row>
    <row r="497">
      <c r="A497" s="8">
        <v>49.9</v>
      </c>
      <c r="B497" s="3" t="str">
        <f t="shared" si="1"/>
        <v>#REF!</v>
      </c>
    </row>
    <row r="498">
      <c r="A498" s="8">
        <v>51.15</v>
      </c>
      <c r="B498" s="3" t="str">
        <f t="shared" si="1"/>
        <v>#REF!</v>
      </c>
    </row>
    <row r="499">
      <c r="A499" s="8">
        <v>49.0</v>
      </c>
      <c r="B499" s="3" t="str">
        <f t="shared" si="1"/>
        <v>#REF!</v>
      </c>
    </row>
    <row r="500">
      <c r="A500" s="8">
        <v>49.06</v>
      </c>
      <c r="B500" s="3" t="str">
        <f t="shared" si="1"/>
        <v>#REF!</v>
      </c>
    </row>
    <row r="501">
      <c r="A501" s="11">
        <v>-0.65</v>
      </c>
      <c r="B501" s="3" t="str">
        <f t="shared" si="1"/>
        <v>#REF!</v>
      </c>
    </row>
    <row r="502">
      <c r="A502" s="12">
        <v>-0.0131</v>
      </c>
      <c r="B502" s="3" t="str">
        <f t="shared" si="1"/>
        <v>#REF!</v>
      </c>
    </row>
    <row r="503">
      <c r="A503" s="17">
        <v>52623.0</v>
      </c>
      <c r="B503" s="3" t="str">
        <f t="shared" si="1"/>
        <v>#REF!</v>
      </c>
    </row>
    <row r="504">
      <c r="A504" s="17">
        <v>226585.0</v>
      </c>
      <c r="B504" s="3" t="str">
        <f t="shared" si="1"/>
        <v>#REF!</v>
      </c>
    </row>
    <row r="505">
      <c r="A505" s="7">
        <v>42277.0</v>
      </c>
      <c r="B505" s="3" t="str">
        <f t="shared" si="1"/>
        <v>#REF!</v>
      </c>
    </row>
    <row r="506">
      <c r="A506" s="8">
        <v>49.28</v>
      </c>
      <c r="B506" s="3" t="str">
        <f t="shared" si="1"/>
        <v>#REF!</v>
      </c>
    </row>
    <row r="507">
      <c r="A507" s="8">
        <v>50.3</v>
      </c>
      <c r="B507" s="3" t="str">
        <f t="shared" si="1"/>
        <v>#REF!</v>
      </c>
    </row>
    <row r="508">
      <c r="A508" s="8">
        <v>49.07</v>
      </c>
      <c r="B508" s="3" t="str">
        <f t="shared" si="1"/>
        <v>#REF!</v>
      </c>
    </row>
    <row r="509">
      <c r="A509" s="8">
        <v>49.71</v>
      </c>
      <c r="B509" s="3" t="str">
        <f t="shared" si="1"/>
        <v>#REF!</v>
      </c>
    </row>
    <row r="510">
      <c r="A510" s="9">
        <f>+0.2</f>
        <v>0.2</v>
      </c>
      <c r="B510" s="3" t="str">
        <f t="shared" si="1"/>
        <v>#REF!</v>
      </c>
    </row>
    <row r="511">
      <c r="A511" s="9">
        <f>+0.4%</f>
        <v>0.004</v>
      </c>
      <c r="B511" s="3" t="str">
        <f t="shared" si="1"/>
        <v>#REF!</v>
      </c>
    </row>
    <row r="512">
      <c r="A512" s="16">
        <v>51048.0</v>
      </c>
      <c r="B512" s="3" t="str">
        <f t="shared" si="1"/>
        <v>#REF!</v>
      </c>
    </row>
    <row r="513">
      <c r="A513" s="16">
        <v>217660.0</v>
      </c>
      <c r="B513" s="3" t="str">
        <f t="shared" si="1"/>
        <v>#REF!</v>
      </c>
    </row>
    <row r="514">
      <c r="A514" s="7">
        <v>42276.0</v>
      </c>
      <c r="B514" s="3" t="str">
        <f t="shared" si="1"/>
        <v>#REF!</v>
      </c>
    </row>
    <row r="515">
      <c r="A515" s="8">
        <v>48.7</v>
      </c>
      <c r="B515" s="3" t="str">
        <f t="shared" si="1"/>
        <v>#REF!</v>
      </c>
    </row>
    <row r="516">
      <c r="A516" s="8">
        <v>49.92</v>
      </c>
      <c r="B516" s="3" t="str">
        <f t="shared" si="1"/>
        <v>#REF!</v>
      </c>
    </row>
    <row r="517">
      <c r="A517" s="8">
        <v>48.63</v>
      </c>
      <c r="B517" s="3" t="str">
        <f t="shared" si="1"/>
        <v>#REF!</v>
      </c>
    </row>
    <row r="518">
      <c r="A518" s="8">
        <v>49.51</v>
      </c>
      <c r="B518" s="3" t="str">
        <f t="shared" si="1"/>
        <v>#REF!</v>
      </c>
    </row>
    <row r="519">
      <c r="A519" s="9">
        <f>+0.81</f>
        <v>0.81</v>
      </c>
      <c r="B519" s="3" t="str">
        <f t="shared" si="1"/>
        <v>#REF!</v>
      </c>
    </row>
    <row r="520">
      <c r="A520" s="9">
        <f>+1.66%</f>
        <v>0.0166</v>
      </c>
      <c r="B520" s="3" t="str">
        <f t="shared" si="1"/>
        <v>#REF!</v>
      </c>
    </row>
    <row r="521">
      <c r="A521" s="16">
        <v>42392.0</v>
      </c>
      <c r="B521" s="3" t="str">
        <f t="shared" si="1"/>
        <v>#REF!</v>
      </c>
    </row>
    <row r="522">
      <c r="A522" s="16">
        <v>212121.0</v>
      </c>
      <c r="B522" s="3" t="str">
        <f t="shared" si="1"/>
        <v>#REF!</v>
      </c>
    </row>
    <row r="523">
      <c r="A523" s="7">
        <v>42275.0</v>
      </c>
      <c r="B523" s="3" t="str">
        <f t="shared" si="1"/>
        <v>#REF!</v>
      </c>
    </row>
    <row r="524">
      <c r="A524" s="8">
        <v>49.77</v>
      </c>
      <c r="B524" s="3" t="str">
        <f t="shared" si="1"/>
        <v>#REF!</v>
      </c>
    </row>
    <row r="525">
      <c r="A525" s="8">
        <v>49.77</v>
      </c>
      <c r="B525" s="3" t="str">
        <f t="shared" si="1"/>
        <v>#REF!</v>
      </c>
    </row>
    <row r="526">
      <c r="A526" s="8">
        <v>48.62</v>
      </c>
      <c r="B526" s="3" t="str">
        <f t="shared" si="1"/>
        <v>#REF!</v>
      </c>
    </row>
    <row r="527">
      <c r="A527" s="8">
        <v>48.7</v>
      </c>
      <c r="B527" s="3" t="str">
        <f t="shared" si="1"/>
        <v>#REF!</v>
      </c>
    </row>
    <row r="528">
      <c r="A528" s="11">
        <v>-1.29</v>
      </c>
      <c r="B528" s="3" t="str">
        <f t="shared" si="1"/>
        <v>#REF!</v>
      </c>
    </row>
    <row r="529">
      <c r="A529" s="12">
        <v>-0.0258</v>
      </c>
      <c r="B529" s="3" t="str">
        <f t="shared" si="1"/>
        <v>#REF!</v>
      </c>
    </row>
    <row r="530">
      <c r="A530" s="17">
        <v>31714.0</v>
      </c>
      <c r="B530" s="3" t="str">
        <f t="shared" si="1"/>
        <v>#REF!</v>
      </c>
    </row>
    <row r="531">
      <c r="A531" s="17">
        <v>210081.0</v>
      </c>
      <c r="B531" s="3" t="str">
        <f t="shared" si="1"/>
        <v>#REF!</v>
      </c>
    </row>
    <row r="532">
      <c r="A532" s="7">
        <v>42272.0</v>
      </c>
      <c r="B532" s="3" t="str">
        <f t="shared" si="1"/>
        <v>#REF!</v>
      </c>
    </row>
    <row r="533">
      <c r="A533" s="8">
        <v>49.55</v>
      </c>
      <c r="B533" s="3" t="str">
        <f t="shared" si="1"/>
        <v>#REF!</v>
      </c>
    </row>
    <row r="534">
      <c r="A534" s="8">
        <v>50.46</v>
      </c>
      <c r="B534" s="3" t="str">
        <f t="shared" si="1"/>
        <v>#REF!</v>
      </c>
    </row>
    <row r="535">
      <c r="A535" s="8">
        <v>49.23</v>
      </c>
      <c r="B535" s="3" t="str">
        <f t="shared" si="1"/>
        <v>#REF!</v>
      </c>
    </row>
    <row r="536">
      <c r="A536" s="8">
        <v>49.99</v>
      </c>
      <c r="B536" s="3" t="str">
        <f t="shared" si="1"/>
        <v>#REF!</v>
      </c>
    </row>
    <row r="537">
      <c r="A537" s="9">
        <f>+0.4</f>
        <v>0.4</v>
      </c>
      <c r="B537" s="3" t="str">
        <f t="shared" si="1"/>
        <v>#REF!</v>
      </c>
    </row>
    <row r="538">
      <c r="A538" s="9">
        <f>+0.81%</f>
        <v>0.0081</v>
      </c>
      <c r="B538" s="3" t="str">
        <f t="shared" si="1"/>
        <v>#REF!</v>
      </c>
    </row>
    <row r="539">
      <c r="A539" s="16">
        <v>37099.0</v>
      </c>
      <c r="B539" s="3" t="str">
        <f t="shared" si="1"/>
        <v>#REF!</v>
      </c>
    </row>
    <row r="540">
      <c r="A540" s="16">
        <v>204379.0</v>
      </c>
      <c r="B540" s="3" t="str">
        <f t="shared" si="1"/>
        <v>#REF!</v>
      </c>
    </row>
    <row r="541">
      <c r="A541" s="7">
        <v>42271.0</v>
      </c>
      <c r="B541" s="3" t="str">
        <f t="shared" si="1"/>
        <v>#REF!</v>
      </c>
    </row>
    <row r="542">
      <c r="A542" s="8">
        <v>49.38</v>
      </c>
      <c r="B542" s="3" t="str">
        <f t="shared" si="1"/>
        <v>#REF!</v>
      </c>
    </row>
    <row r="543">
      <c r="A543" s="8">
        <v>49.82</v>
      </c>
      <c r="B543" s="3" t="str">
        <f t="shared" si="1"/>
        <v>#REF!</v>
      </c>
    </row>
    <row r="544">
      <c r="A544" s="8">
        <v>48.84</v>
      </c>
      <c r="B544" s="3" t="str">
        <f t="shared" si="1"/>
        <v>#REF!</v>
      </c>
    </row>
    <row r="545">
      <c r="A545" s="8">
        <v>49.59</v>
      </c>
      <c r="B545" s="3" t="str">
        <f t="shared" si="1"/>
        <v>#REF!</v>
      </c>
    </row>
    <row r="546">
      <c r="A546" s="9">
        <f>+0.34</f>
        <v>0.34</v>
      </c>
      <c r="B546" s="3" t="str">
        <f t="shared" si="1"/>
        <v>#REF!</v>
      </c>
    </row>
    <row r="547">
      <c r="A547" s="9">
        <f>+0.69%</f>
        <v>0.0069</v>
      </c>
      <c r="B547" s="3" t="str">
        <f t="shared" si="1"/>
        <v>#REF!</v>
      </c>
    </row>
    <row r="548">
      <c r="A548" s="16">
        <v>56684.0</v>
      </c>
      <c r="B548" s="3" t="str">
        <f t="shared" si="1"/>
        <v>#REF!</v>
      </c>
    </row>
    <row r="549">
      <c r="A549" s="16">
        <v>201947.0</v>
      </c>
      <c r="B549" s="3" t="str">
        <f t="shared" si="1"/>
        <v>#REF!</v>
      </c>
    </row>
    <row r="550">
      <c r="A550" s="7">
        <v>42270.0</v>
      </c>
      <c r="B550" s="3" t="str">
        <f t="shared" si="1"/>
        <v>#REF!</v>
      </c>
    </row>
    <row r="551">
      <c r="A551" s="8">
        <v>50.69</v>
      </c>
      <c r="B551" s="3" t="str">
        <f t="shared" si="1"/>
        <v>#REF!</v>
      </c>
    </row>
    <row r="552">
      <c r="A552" s="8">
        <v>51.75</v>
      </c>
      <c r="B552" s="3" t="str">
        <f t="shared" si="1"/>
        <v>#REF!</v>
      </c>
    </row>
    <row r="553">
      <c r="A553" s="8">
        <v>49.19</v>
      </c>
      <c r="B553" s="3" t="str">
        <f t="shared" si="1"/>
        <v>#REF!</v>
      </c>
    </row>
    <row r="554">
      <c r="A554" s="8">
        <v>49.25</v>
      </c>
      <c r="B554" s="3" t="str">
        <f t="shared" si="1"/>
        <v>#REF!</v>
      </c>
    </row>
    <row r="555">
      <c r="A555" s="11">
        <v>-1.41</v>
      </c>
      <c r="B555" s="3" t="str">
        <f t="shared" si="1"/>
        <v>#REF!</v>
      </c>
    </row>
    <row r="556">
      <c r="A556" s="12">
        <v>-0.0278</v>
      </c>
      <c r="B556" s="3" t="str">
        <f t="shared" si="1"/>
        <v>#REF!</v>
      </c>
    </row>
    <row r="557">
      <c r="A557" s="17">
        <v>43525.0</v>
      </c>
      <c r="B557" s="3" t="str">
        <f t="shared" si="1"/>
        <v>#REF!</v>
      </c>
    </row>
    <row r="558">
      <c r="A558" s="17">
        <v>197629.0</v>
      </c>
      <c r="B558" s="3" t="str">
        <f t="shared" si="1"/>
        <v>#REF!</v>
      </c>
    </row>
    <row r="559">
      <c r="A559" s="7">
        <v>42269.0</v>
      </c>
      <c r="B559" s="3" t="str">
        <f t="shared" si="1"/>
        <v>#REF!</v>
      </c>
    </row>
    <row r="560">
      <c r="A560" s="8">
        <v>50.08</v>
      </c>
      <c r="B560" s="3" t="str">
        <f t="shared" si="1"/>
        <v>#REF!</v>
      </c>
    </row>
    <row r="561">
      <c r="A561" s="8">
        <v>50.79</v>
      </c>
      <c r="B561" s="3" t="str">
        <f t="shared" si="1"/>
        <v>#REF!</v>
      </c>
    </row>
    <row r="562">
      <c r="A562" s="8">
        <v>49.28</v>
      </c>
      <c r="B562" s="3" t="str">
        <f t="shared" si="1"/>
        <v>#REF!</v>
      </c>
    </row>
    <row r="563">
      <c r="A563" s="8">
        <v>50.66</v>
      </c>
      <c r="B563" s="3" t="str">
        <f t="shared" si="1"/>
        <v>#REF!</v>
      </c>
    </row>
    <row r="564">
      <c r="A564" s="9">
        <f>+0.19</f>
        <v>0.19</v>
      </c>
      <c r="B564" s="3" t="str">
        <f t="shared" si="1"/>
        <v>#REF!</v>
      </c>
    </row>
    <row r="565">
      <c r="A565" s="9">
        <f>+0.38%</f>
        <v>0.0038</v>
      </c>
      <c r="B565" s="3" t="str">
        <f t="shared" si="1"/>
        <v>#REF!</v>
      </c>
    </row>
    <row r="566">
      <c r="A566" s="16">
        <v>40100.0</v>
      </c>
      <c r="B566" s="3" t="str">
        <f t="shared" si="1"/>
        <v>#REF!</v>
      </c>
    </row>
    <row r="567">
      <c r="A567" s="16">
        <v>195478.0</v>
      </c>
      <c r="B567" s="3" t="str">
        <f t="shared" si="1"/>
        <v>#REF!</v>
      </c>
    </row>
    <row r="568">
      <c r="A568" s="7">
        <v>42268.0</v>
      </c>
      <c r="B568" s="3" t="str">
        <f t="shared" si="1"/>
        <v>#REF!</v>
      </c>
    </row>
    <row r="569">
      <c r="A569" s="8">
        <v>49.23</v>
      </c>
      <c r="B569" s="3" t="str">
        <f t="shared" si="1"/>
        <v>#REF!</v>
      </c>
    </row>
    <row r="570">
      <c r="A570" s="8">
        <v>50.52</v>
      </c>
      <c r="B570" s="3" t="str">
        <f t="shared" si="1"/>
        <v>#REF!</v>
      </c>
    </row>
    <row r="571">
      <c r="A571" s="8">
        <v>49.0</v>
      </c>
      <c r="B571" s="3" t="str">
        <f t="shared" si="1"/>
        <v>#REF!</v>
      </c>
    </row>
    <row r="572">
      <c r="A572" s="8">
        <v>50.47</v>
      </c>
      <c r="B572" s="3" t="str">
        <f t="shared" si="1"/>
        <v>#REF!</v>
      </c>
    </row>
    <row r="573">
      <c r="A573" s="9">
        <f>+1.46</f>
        <v>1.46</v>
      </c>
      <c r="B573" s="3" t="str">
        <f t="shared" si="1"/>
        <v>#REF!</v>
      </c>
    </row>
    <row r="574">
      <c r="A574" s="9">
        <f>+2.98%</f>
        <v>0.0298</v>
      </c>
      <c r="B574" s="3" t="str">
        <f t="shared" si="1"/>
        <v>#REF!</v>
      </c>
    </row>
    <row r="575">
      <c r="A575" s="16">
        <v>38161.0</v>
      </c>
      <c r="B575" s="3" t="str">
        <f t="shared" si="1"/>
        <v>#REF!</v>
      </c>
    </row>
    <row r="576">
      <c r="A576" s="16">
        <v>196209.0</v>
      </c>
      <c r="B576" s="3" t="str">
        <f t="shared" si="1"/>
        <v>#REF!</v>
      </c>
    </row>
    <row r="577">
      <c r="A577" s="7">
        <v>42265.0</v>
      </c>
      <c r="B577" s="3" t="str">
        <f t="shared" si="1"/>
        <v>#REF!</v>
      </c>
    </row>
    <row r="578">
      <c r="A578" s="8">
        <v>50.76</v>
      </c>
      <c r="B578" s="3" t="str">
        <f t="shared" si="1"/>
        <v>#REF!</v>
      </c>
    </row>
    <row r="579">
      <c r="A579" s="8">
        <v>51.25</v>
      </c>
      <c r="B579" s="3" t="str">
        <f t="shared" si="1"/>
        <v>#REF!</v>
      </c>
    </row>
    <row r="580">
      <c r="A580" s="8">
        <v>48.73</v>
      </c>
      <c r="B580" s="3" t="str">
        <f t="shared" si="1"/>
        <v>#REF!</v>
      </c>
    </row>
    <row r="581">
      <c r="A581" s="8">
        <v>49.01</v>
      </c>
      <c r="B581" s="3" t="str">
        <f t="shared" si="1"/>
        <v>#REF!</v>
      </c>
    </row>
    <row r="582">
      <c r="A582" s="11">
        <v>-1.63</v>
      </c>
      <c r="B582" s="3" t="str">
        <f t="shared" si="1"/>
        <v>#REF!</v>
      </c>
    </row>
    <row r="583">
      <c r="A583" s="12">
        <v>-0.0322</v>
      </c>
      <c r="B583" s="3" t="str">
        <f t="shared" si="1"/>
        <v>#REF!</v>
      </c>
    </row>
    <row r="584">
      <c r="A584" s="17">
        <v>33847.0</v>
      </c>
      <c r="B584" s="3" t="str">
        <f t="shared" si="1"/>
        <v>#REF!</v>
      </c>
    </row>
    <row r="585">
      <c r="A585" s="17">
        <v>193248.0</v>
      </c>
      <c r="B585" s="3" t="str">
        <f t="shared" si="1"/>
        <v>#REF!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42292</v>
      </c>
      <c r="C3" s="3">
        <v>50.99</v>
      </c>
      <c r="D3" s="3">
        <v>51.54</v>
      </c>
      <c r="E3" s="3">
        <v>50.07</v>
      </c>
      <c r="F3" s="3">
        <v>51.07</v>
      </c>
      <c r="G3" s="3">
        <v>-0.08</v>
      </c>
      <c r="H3" s="6">
        <v>-0.0016</v>
      </c>
      <c r="I3" s="15">
        <v>59777.0</v>
      </c>
      <c r="J3" s="15">
        <v>144662.0</v>
      </c>
    </row>
    <row r="4">
      <c r="A4" s="19" t="s">
        <v>4</v>
      </c>
      <c r="B4" s="13">
        <f t="shared" si="1"/>
        <v>42293</v>
      </c>
      <c r="C4" s="3">
        <v>51.48</v>
      </c>
      <c r="D4" s="3">
        <v>51.99</v>
      </c>
      <c r="E4" s="3">
        <v>50.67</v>
      </c>
      <c r="F4" s="3">
        <v>51.78</v>
      </c>
      <c r="G4" s="3">
        <v>0.71</v>
      </c>
      <c r="H4" s="3">
        <v>0.0139</v>
      </c>
      <c r="I4" s="15">
        <v>42757.0</v>
      </c>
      <c r="J4" s="15">
        <v>142088.0</v>
      </c>
    </row>
    <row r="5">
      <c r="A5" s="19" t="s">
        <v>5</v>
      </c>
      <c r="B5" s="13">
        <f t="shared" si="1"/>
        <v>42296</v>
      </c>
      <c r="C5" s="3">
        <v>51.84</v>
      </c>
      <c r="D5" s="3">
        <v>51.84</v>
      </c>
      <c r="E5" s="3">
        <v>49.98</v>
      </c>
      <c r="F5" s="3">
        <v>50.02</v>
      </c>
      <c r="G5" s="3">
        <v>-1.76</v>
      </c>
      <c r="H5" s="6">
        <v>-0.034</v>
      </c>
      <c r="I5" s="15">
        <v>42469.0</v>
      </c>
      <c r="J5" s="15">
        <v>146719.0</v>
      </c>
    </row>
    <row r="6">
      <c r="A6" s="19" t="s">
        <v>6</v>
      </c>
      <c r="B6" s="13">
        <f t="shared" si="1"/>
        <v>42297</v>
      </c>
      <c r="C6" s="3">
        <v>50.3</v>
      </c>
      <c r="D6" s="3">
        <v>50.56</v>
      </c>
      <c r="E6" s="3">
        <v>49.66</v>
      </c>
      <c r="F6" s="3">
        <v>50.14</v>
      </c>
      <c r="G6" s="3">
        <v>0.12</v>
      </c>
      <c r="H6" s="3">
        <v>0.0024</v>
      </c>
      <c r="I6" s="15">
        <v>43847.0</v>
      </c>
      <c r="J6" s="15">
        <v>155331.0</v>
      </c>
    </row>
    <row r="7">
      <c r="A7" s="19" t="s">
        <v>7</v>
      </c>
      <c r="B7" s="13">
        <f t="shared" si="1"/>
        <v>42298</v>
      </c>
      <c r="C7" s="3">
        <v>49.92</v>
      </c>
      <c r="D7" s="3">
        <v>50.05</v>
      </c>
      <c r="E7" s="3">
        <v>48.94</v>
      </c>
      <c r="F7" s="3">
        <v>49.3</v>
      </c>
      <c r="G7" s="3">
        <v>-0.84</v>
      </c>
      <c r="H7" s="6">
        <v>-0.0168</v>
      </c>
      <c r="I7" s="15">
        <v>46328.0</v>
      </c>
      <c r="J7" s="15">
        <v>154693.0</v>
      </c>
    </row>
    <row r="8">
      <c r="A8" s="19" t="s">
        <v>8</v>
      </c>
      <c r="B8" s="13">
        <f t="shared" si="1"/>
        <v>42299</v>
      </c>
      <c r="C8" s="3">
        <v>49.41</v>
      </c>
      <c r="D8" s="3">
        <v>50.17</v>
      </c>
      <c r="E8" s="3">
        <v>49.15</v>
      </c>
      <c r="F8" s="3">
        <v>49.59</v>
      </c>
      <c r="G8" s="3">
        <v>0.29</v>
      </c>
      <c r="H8" s="3">
        <v>0.0059</v>
      </c>
      <c r="I8" s="15">
        <v>37690.0</v>
      </c>
      <c r="J8" s="15">
        <v>158004.0</v>
      </c>
    </row>
    <row r="9">
      <c r="A9" s="19" t="s">
        <v>9</v>
      </c>
      <c r="B9" s="13">
        <f t="shared" si="1"/>
        <v>42300</v>
      </c>
      <c r="C9" s="3">
        <v>49.83</v>
      </c>
      <c r="D9" s="3">
        <v>50.16</v>
      </c>
      <c r="E9" s="3">
        <v>48.91</v>
      </c>
      <c r="F9" s="3">
        <v>49.41</v>
      </c>
      <c r="G9" s="3">
        <v>-0.18</v>
      </c>
      <c r="H9" s="6">
        <v>-0.0036</v>
      </c>
      <c r="I9" s="15">
        <v>42720.0</v>
      </c>
      <c r="J9" s="15">
        <v>161466.0</v>
      </c>
    </row>
    <row r="10">
      <c r="A10" s="33">
        <v>42292.0</v>
      </c>
      <c r="B10" s="13">
        <f t="shared" si="1"/>
        <v>42303</v>
      </c>
      <c r="C10" s="3">
        <v>49.43</v>
      </c>
      <c r="D10" s="3">
        <v>49.71</v>
      </c>
      <c r="E10" s="3">
        <v>48.77</v>
      </c>
      <c r="F10" s="3">
        <v>49.01</v>
      </c>
      <c r="G10" s="3">
        <v>-0.4</v>
      </c>
      <c r="H10" s="6">
        <v>-0.0081</v>
      </c>
      <c r="I10" s="15">
        <v>36171.0</v>
      </c>
      <c r="J10" s="15">
        <v>163900.0</v>
      </c>
    </row>
    <row r="11">
      <c r="A11" s="19">
        <v>50.99</v>
      </c>
      <c r="B11" s="13">
        <f t="shared" si="1"/>
        <v>42304</v>
      </c>
      <c r="C11" s="3">
        <v>48.95</v>
      </c>
      <c r="D11" s="3">
        <v>49.0</v>
      </c>
      <c r="E11" s="3">
        <v>47.92</v>
      </c>
      <c r="F11" s="3">
        <v>48.32</v>
      </c>
      <c r="G11" s="3">
        <v>-0.69</v>
      </c>
      <c r="H11" s="6">
        <v>-0.0141</v>
      </c>
      <c r="I11" s="15">
        <v>49244.0</v>
      </c>
      <c r="J11" s="15">
        <v>168664.0</v>
      </c>
    </row>
    <row r="12">
      <c r="A12" s="19">
        <v>51.54</v>
      </c>
      <c r="B12" s="13">
        <f t="shared" si="1"/>
        <v>42305</v>
      </c>
      <c r="C12" s="3">
        <v>48.44</v>
      </c>
      <c r="D12" s="3">
        <v>50.81</v>
      </c>
      <c r="E12" s="3">
        <v>48.21</v>
      </c>
      <c r="F12" s="3">
        <v>50.63</v>
      </c>
      <c r="G12" s="3">
        <v>2.31</v>
      </c>
      <c r="H12" s="3">
        <v>0.0478</v>
      </c>
      <c r="I12" s="15">
        <v>54460.0</v>
      </c>
      <c r="J12" s="15">
        <v>174299.0</v>
      </c>
    </row>
    <row r="13">
      <c r="A13" s="19">
        <v>50.07</v>
      </c>
      <c r="B13" s="13">
        <f t="shared" si="1"/>
        <v>42306</v>
      </c>
      <c r="C13" s="3">
        <v>50.59</v>
      </c>
      <c r="D13" s="3">
        <v>50.94</v>
      </c>
      <c r="E13" s="3">
        <v>49.75</v>
      </c>
      <c r="F13" s="3">
        <v>50.4</v>
      </c>
      <c r="G13" s="3">
        <v>-0.23</v>
      </c>
      <c r="H13" s="6">
        <v>-0.0045</v>
      </c>
      <c r="I13" s="15">
        <v>38460.0</v>
      </c>
      <c r="J13" s="15">
        <v>173792.0</v>
      </c>
    </row>
    <row r="14">
      <c r="A14" s="19">
        <v>51.07</v>
      </c>
      <c r="B14" s="13">
        <f t="shared" si="1"/>
        <v>42307</v>
      </c>
      <c r="C14" s="3">
        <v>50.18</v>
      </c>
      <c r="D14" s="3">
        <v>51.54</v>
      </c>
      <c r="E14" s="3">
        <v>49.88</v>
      </c>
      <c r="F14" s="3">
        <v>51.11</v>
      </c>
      <c r="G14" s="3">
        <v>0.71</v>
      </c>
      <c r="H14" s="3">
        <v>0.0141</v>
      </c>
      <c r="I14" s="15">
        <v>40764.0</v>
      </c>
      <c r="J14" s="15">
        <v>175598.0</v>
      </c>
    </row>
    <row r="15">
      <c r="A15" s="21">
        <v>-0.08</v>
      </c>
      <c r="B15" s="5">
        <f t="shared" si="1"/>
        <v>42310</v>
      </c>
      <c r="C15" s="3">
        <v>51.07</v>
      </c>
      <c r="D15" s="3">
        <v>51.24</v>
      </c>
      <c r="E15" s="3">
        <v>50.24</v>
      </c>
      <c r="F15" s="3">
        <v>50.45</v>
      </c>
      <c r="G15" s="3">
        <v>-0.66</v>
      </c>
      <c r="H15" s="6">
        <v>-0.0129</v>
      </c>
      <c r="I15" s="15">
        <v>48911.0</v>
      </c>
      <c r="J15" s="15">
        <v>179696.0</v>
      </c>
    </row>
    <row r="16">
      <c r="A16" s="22">
        <v>-0.0016</v>
      </c>
      <c r="B16" s="5">
        <f t="shared" si="1"/>
        <v>42311</v>
      </c>
      <c r="C16" s="3">
        <v>50.59</v>
      </c>
      <c r="D16" s="3">
        <v>52.5</v>
      </c>
      <c r="E16" s="3">
        <v>50.12</v>
      </c>
      <c r="F16" s="3">
        <v>52.15</v>
      </c>
      <c r="G16" s="3">
        <v>1.7</v>
      </c>
      <c r="H16" s="3">
        <v>0.0337</v>
      </c>
      <c r="I16" s="15">
        <v>56816.0</v>
      </c>
      <c r="J16" s="15">
        <v>182280.0</v>
      </c>
    </row>
    <row r="17">
      <c r="A17" s="24">
        <v>59777.0</v>
      </c>
      <c r="B17" s="5">
        <f t="shared" si="1"/>
        <v>42312</v>
      </c>
      <c r="C17" s="3">
        <v>51.86</v>
      </c>
      <c r="D17" s="3">
        <v>52.4</v>
      </c>
      <c r="E17" s="3">
        <v>50.1</v>
      </c>
      <c r="F17" s="3">
        <v>50.14</v>
      </c>
      <c r="G17" s="3">
        <v>-2.01</v>
      </c>
      <c r="H17" s="6">
        <v>-0.0385</v>
      </c>
      <c r="I17" s="15">
        <v>74841.0</v>
      </c>
      <c r="J17" s="15">
        <v>186982.0</v>
      </c>
    </row>
    <row r="18">
      <c r="A18" s="24">
        <v>144662.0</v>
      </c>
      <c r="B18" s="5">
        <f t="shared" si="1"/>
        <v>42313</v>
      </c>
      <c r="C18" s="3">
        <v>50.33</v>
      </c>
      <c r="D18" s="3">
        <v>50.55</v>
      </c>
      <c r="E18" s="3">
        <v>49.51</v>
      </c>
      <c r="F18" s="3">
        <v>49.56</v>
      </c>
      <c r="G18" s="3">
        <v>-0.58</v>
      </c>
      <c r="H18" s="6">
        <v>-0.0116</v>
      </c>
      <c r="I18" s="15">
        <v>53477.0</v>
      </c>
      <c r="J18" s="15">
        <v>195988.0</v>
      </c>
    </row>
    <row r="19">
      <c r="A19" s="30">
        <v>42293.0</v>
      </c>
      <c r="B19" s="5">
        <f t="shared" si="1"/>
        <v>42314</v>
      </c>
      <c r="C19" s="3">
        <v>49.68</v>
      </c>
      <c r="D19" s="3">
        <v>50.11</v>
      </c>
      <c r="E19" s="3">
        <v>48.83</v>
      </c>
      <c r="F19" s="3">
        <v>48.96</v>
      </c>
      <c r="G19" s="3">
        <v>-0.6</v>
      </c>
      <c r="H19" s="6">
        <v>-0.0121</v>
      </c>
      <c r="I19" s="15">
        <v>81202.0</v>
      </c>
      <c r="J19" s="15">
        <v>209278.0</v>
      </c>
    </row>
    <row r="20">
      <c r="A20" s="21">
        <v>51.48</v>
      </c>
      <c r="B20" s="5">
        <f t="shared" si="1"/>
        <v>42317</v>
      </c>
      <c r="C20" s="3">
        <v>49.04</v>
      </c>
      <c r="D20" s="3">
        <v>49.92</v>
      </c>
      <c r="E20" s="3">
        <v>48.55</v>
      </c>
      <c r="F20" s="3">
        <v>48.72</v>
      </c>
      <c r="G20" s="3">
        <v>-0.24</v>
      </c>
      <c r="H20" s="6">
        <v>-0.0049</v>
      </c>
      <c r="I20" s="15">
        <v>78198.0</v>
      </c>
      <c r="J20" s="15">
        <v>225611.0</v>
      </c>
    </row>
    <row r="21">
      <c r="A21" s="21">
        <v>51.99</v>
      </c>
      <c r="B21" s="13">
        <f t="shared" si="1"/>
        <v>42318</v>
      </c>
      <c r="C21" s="3">
        <v>48.82</v>
      </c>
      <c r="D21" s="3">
        <v>49.31</v>
      </c>
      <c r="E21" s="3">
        <v>48.45</v>
      </c>
      <c r="F21" s="3">
        <v>48.89</v>
      </c>
      <c r="G21" s="3">
        <v>0.17</v>
      </c>
      <c r="H21" s="3">
        <v>0.0034999999999999996</v>
      </c>
      <c r="I21" s="15">
        <v>116478.0</v>
      </c>
      <c r="J21" s="15">
        <v>243865.0</v>
      </c>
    </row>
    <row r="22">
      <c r="A22" s="21">
        <v>50.67</v>
      </c>
      <c r="B22" s="13">
        <f t="shared" si="1"/>
        <v>42319</v>
      </c>
      <c r="C22" s="3">
        <v>48.55</v>
      </c>
      <c r="D22" s="3">
        <v>49.13</v>
      </c>
      <c r="E22" s="3">
        <v>47.25</v>
      </c>
      <c r="F22" s="3">
        <v>47.43</v>
      </c>
      <c r="G22" s="3">
        <v>-1.46</v>
      </c>
      <c r="H22" s="6">
        <v>-0.0299</v>
      </c>
      <c r="I22" s="15">
        <v>112769.0</v>
      </c>
      <c r="J22" s="15">
        <v>255618.0</v>
      </c>
    </row>
    <row r="23">
      <c r="A23" s="21">
        <v>51.78</v>
      </c>
      <c r="B23" s="13">
        <f t="shared" si="1"/>
        <v>42320</v>
      </c>
      <c r="C23" s="3">
        <v>47.47</v>
      </c>
      <c r="D23" s="3">
        <v>47.87</v>
      </c>
      <c r="E23" s="3">
        <v>45.9</v>
      </c>
      <c r="F23" s="3">
        <v>46.04</v>
      </c>
      <c r="G23" s="3">
        <v>-1.39</v>
      </c>
      <c r="H23" s="6">
        <v>-0.0293</v>
      </c>
      <c r="I23" s="15">
        <v>112692.0</v>
      </c>
      <c r="J23" s="15">
        <v>280081.0</v>
      </c>
    </row>
    <row r="24">
      <c r="A24" s="25">
        <f>+0.71</f>
        <v>0.71</v>
      </c>
      <c r="B24" s="13">
        <f t="shared" si="1"/>
        <v>42321</v>
      </c>
      <c r="C24" s="3">
        <v>45.95</v>
      </c>
      <c r="D24" s="3">
        <v>46.76</v>
      </c>
      <c r="E24" s="3">
        <v>45.0</v>
      </c>
      <c r="F24" s="3">
        <v>45.3</v>
      </c>
      <c r="G24" s="3">
        <v>-0.74</v>
      </c>
      <c r="H24" s="6">
        <v>-0.0161</v>
      </c>
      <c r="I24" s="15">
        <v>105653.0</v>
      </c>
      <c r="J24" s="15">
        <v>286813.0</v>
      </c>
    </row>
    <row r="25">
      <c r="A25" s="25">
        <f>+1.39%</f>
        <v>0.0139</v>
      </c>
      <c r="B25" s="13">
        <f t="shared" si="1"/>
        <v>42324</v>
      </c>
      <c r="C25" s="3">
        <v>45.05</v>
      </c>
      <c r="D25" s="3">
        <v>46.01</v>
      </c>
      <c r="E25" s="3">
        <v>44.06</v>
      </c>
      <c r="F25" s="3">
        <v>45.45</v>
      </c>
      <c r="G25" s="3">
        <v>0.15</v>
      </c>
      <c r="H25" s="3">
        <v>0.0033</v>
      </c>
      <c r="I25" s="15">
        <v>141678.0</v>
      </c>
      <c r="J25" s="15">
        <v>310106.0</v>
      </c>
    </row>
    <row r="26">
      <c r="A26" s="26">
        <v>42757.0</v>
      </c>
      <c r="B26" s="13">
        <f t="shared" si="1"/>
        <v>42325</v>
      </c>
      <c r="C26" s="3">
        <v>45.74</v>
      </c>
      <c r="D26" s="3">
        <v>45.94</v>
      </c>
      <c r="E26" s="3">
        <v>44.37</v>
      </c>
      <c r="F26" s="3">
        <v>44.44</v>
      </c>
      <c r="G26" s="3">
        <v>-1.01</v>
      </c>
      <c r="H26" s="6">
        <v>-0.0222</v>
      </c>
      <c r="I26" s="15">
        <v>120290.0</v>
      </c>
      <c r="J26" s="15">
        <v>317984.0</v>
      </c>
    </row>
    <row r="27">
      <c r="A27" s="26">
        <v>142088.0</v>
      </c>
      <c r="B27" s="13">
        <f t="shared" si="1"/>
        <v>42326</v>
      </c>
      <c r="C27" s="3">
        <v>44.57</v>
      </c>
      <c r="D27" s="3">
        <v>45.58</v>
      </c>
      <c r="E27" s="3">
        <v>44.2</v>
      </c>
      <c r="F27" s="3">
        <v>44.98</v>
      </c>
      <c r="G27" s="3">
        <v>0.54</v>
      </c>
      <c r="H27" s="3">
        <v>0.012199999999999999</v>
      </c>
      <c r="I27" s="15">
        <v>109610.0</v>
      </c>
      <c r="J27" s="15">
        <v>325012.0</v>
      </c>
    </row>
    <row r="28">
      <c r="A28" s="29">
        <v>42296.0</v>
      </c>
      <c r="B28" s="13">
        <f t="shared" si="1"/>
        <v>42327</v>
      </c>
      <c r="C28" s="3">
        <v>45.19</v>
      </c>
      <c r="D28" s="3">
        <v>45.57</v>
      </c>
      <c r="E28" s="3">
        <v>44.53</v>
      </c>
      <c r="F28" s="3">
        <v>45.0</v>
      </c>
      <c r="G28" s="3">
        <v>0.02</v>
      </c>
      <c r="H28" s="3">
        <v>4.0E-4</v>
      </c>
      <c r="I28" s="15">
        <v>97553.0</v>
      </c>
      <c r="J28" s="15">
        <v>329380.0</v>
      </c>
    </row>
    <row r="29">
      <c r="A29" s="28">
        <v>51.84</v>
      </c>
      <c r="B29" s="13">
        <f t="shared" si="1"/>
        <v>42328</v>
      </c>
      <c r="C29" s="3">
        <v>45.18</v>
      </c>
      <c r="D29" s="3">
        <v>46.26</v>
      </c>
      <c r="E29" s="3">
        <v>44.87</v>
      </c>
      <c r="F29" s="3">
        <v>45.43</v>
      </c>
      <c r="G29" s="3">
        <v>0.43</v>
      </c>
      <c r="H29" s="3">
        <v>0.0096</v>
      </c>
      <c r="I29" s="15">
        <v>121857.0</v>
      </c>
      <c r="J29" s="15">
        <v>332818.0</v>
      </c>
    </row>
    <row r="30">
      <c r="A30" s="28">
        <v>51.84</v>
      </c>
      <c r="B30" s="13">
        <f t="shared" si="1"/>
        <v>42331</v>
      </c>
      <c r="C30" s="3">
        <v>45.13</v>
      </c>
      <c r="D30" s="3">
        <v>46.46</v>
      </c>
      <c r="E30" s="3">
        <v>44.33</v>
      </c>
      <c r="F30" s="3">
        <v>45.55</v>
      </c>
      <c r="G30" s="3">
        <v>0.12</v>
      </c>
      <c r="H30" s="3">
        <v>0.0026</v>
      </c>
      <c r="I30" s="15">
        <v>108535.0</v>
      </c>
      <c r="J30" s="15">
        <v>333044.0</v>
      </c>
    </row>
    <row r="31">
      <c r="A31" s="28">
        <v>49.98</v>
      </c>
      <c r="B31" s="13">
        <f t="shared" si="1"/>
        <v>42332</v>
      </c>
      <c r="C31" s="3">
        <v>45.71</v>
      </c>
      <c r="D31" s="3">
        <v>47.2</v>
      </c>
      <c r="E31" s="3">
        <v>45.67</v>
      </c>
      <c r="F31" s="3">
        <v>46.87</v>
      </c>
      <c r="G31" s="3">
        <v>1.32</v>
      </c>
      <c r="H31" s="3">
        <v>0.028999999999999998</v>
      </c>
      <c r="I31" s="15">
        <v>122457.0</v>
      </c>
      <c r="J31" s="15">
        <v>341165.0</v>
      </c>
    </row>
    <row r="32">
      <c r="A32" s="28">
        <v>50.02</v>
      </c>
      <c r="B32" s="13">
        <f t="shared" si="1"/>
        <v>42333</v>
      </c>
      <c r="C32" s="3">
        <v>46.68</v>
      </c>
      <c r="D32" s="3">
        <v>47.23</v>
      </c>
      <c r="E32" s="3">
        <v>45.77</v>
      </c>
      <c r="F32" s="3">
        <v>46.9</v>
      </c>
      <c r="G32" s="3">
        <v>0.03</v>
      </c>
      <c r="H32" s="3">
        <v>6.0E-4</v>
      </c>
      <c r="I32" s="15">
        <v>108227.0</v>
      </c>
      <c r="J32" s="15">
        <v>341938.0</v>
      </c>
    </row>
    <row r="33">
      <c r="A33" s="21">
        <v>-1.76</v>
      </c>
      <c r="B33" s="13">
        <f t="shared" si="1"/>
        <v>42334</v>
      </c>
      <c r="C33" s="3">
        <v>46.77</v>
      </c>
      <c r="D33" s="3">
        <v>47.03</v>
      </c>
      <c r="E33" s="3">
        <v>45.72</v>
      </c>
      <c r="F33" s="3">
        <v>46.19</v>
      </c>
      <c r="G33" s="3">
        <v>-0.71</v>
      </c>
      <c r="H33" s="6">
        <v>-0.0151</v>
      </c>
      <c r="I33" s="15">
        <v>37540.0</v>
      </c>
      <c r="J33" s="15">
        <v>341019.0</v>
      </c>
    </row>
    <row r="34">
      <c r="A34" s="22">
        <v>-0.034</v>
      </c>
      <c r="B34" s="13">
        <f t="shared" si="1"/>
        <v>42335</v>
      </c>
      <c r="C34" s="3">
        <v>46.33</v>
      </c>
      <c r="D34" s="3">
        <v>46.35</v>
      </c>
      <c r="E34" s="3">
        <v>45.43</v>
      </c>
      <c r="F34" s="3">
        <v>45.51</v>
      </c>
      <c r="G34" s="3">
        <v>-0.68</v>
      </c>
      <c r="H34" s="6">
        <v>-0.0147</v>
      </c>
      <c r="I34" s="15">
        <v>82761.0</v>
      </c>
      <c r="J34" s="15">
        <v>339064.0</v>
      </c>
    </row>
    <row r="35">
      <c r="A35" s="24">
        <v>42469.0</v>
      </c>
      <c r="B35" s="13">
        <f t="shared" si="1"/>
        <v>42338</v>
      </c>
      <c r="C35" s="3">
        <v>45.51</v>
      </c>
      <c r="D35" s="3">
        <v>46.4</v>
      </c>
      <c r="E35" s="3">
        <v>45.07</v>
      </c>
      <c r="F35" s="3">
        <v>45.24</v>
      </c>
      <c r="G35" s="3">
        <v>-0.27</v>
      </c>
      <c r="H35" s="6">
        <v>-0.0059</v>
      </c>
      <c r="I35" s="15">
        <v>122957.0</v>
      </c>
      <c r="J35" s="15">
        <v>346322.0</v>
      </c>
    </row>
    <row r="36">
      <c r="A36" s="24">
        <v>146719.0</v>
      </c>
      <c r="B36" s="5">
        <f t="shared" si="1"/>
        <v>42339</v>
      </c>
      <c r="C36" s="3">
        <v>45.25</v>
      </c>
      <c r="D36" s="3">
        <v>45.8</v>
      </c>
      <c r="E36" s="3">
        <v>44.64</v>
      </c>
      <c r="F36" s="3">
        <v>45.09</v>
      </c>
      <c r="G36" s="3">
        <v>-0.15</v>
      </c>
      <c r="H36" s="6">
        <v>-0.0033</v>
      </c>
      <c r="I36" s="15">
        <v>177602.0</v>
      </c>
      <c r="J36" s="15">
        <v>359029.0</v>
      </c>
    </row>
    <row r="37">
      <c r="A37" s="30">
        <v>42297.0</v>
      </c>
      <c r="B37" s="5">
        <f t="shared" si="1"/>
        <v>42340</v>
      </c>
      <c r="C37" s="3">
        <v>44.89</v>
      </c>
      <c r="D37" s="3">
        <v>45.27</v>
      </c>
      <c r="E37" s="3">
        <v>43.1</v>
      </c>
      <c r="F37" s="3">
        <v>43.16</v>
      </c>
      <c r="G37" s="3">
        <v>-1.93</v>
      </c>
      <c r="H37" s="6">
        <v>-0.0428</v>
      </c>
      <c r="I37" s="15">
        <v>178427.0</v>
      </c>
      <c r="J37" s="15">
        <v>371920.0</v>
      </c>
    </row>
    <row r="38">
      <c r="A38" s="21">
        <v>50.3</v>
      </c>
      <c r="B38" s="5">
        <f t="shared" si="1"/>
        <v>42341</v>
      </c>
      <c r="C38" s="3">
        <v>43.49</v>
      </c>
      <c r="D38" s="3">
        <v>45.29</v>
      </c>
      <c r="E38" s="3">
        <v>43.28</v>
      </c>
      <c r="F38" s="3">
        <v>44.43</v>
      </c>
      <c r="G38" s="3">
        <v>1.27</v>
      </c>
      <c r="H38" s="3">
        <v>0.0294</v>
      </c>
      <c r="I38" s="15">
        <v>160262.0</v>
      </c>
      <c r="J38" s="15">
        <v>382472.0</v>
      </c>
    </row>
    <row r="39">
      <c r="A39" s="21">
        <v>50.56</v>
      </c>
      <c r="B39" s="5">
        <f t="shared" si="1"/>
        <v>42342</v>
      </c>
      <c r="C39" s="3">
        <v>44.68</v>
      </c>
      <c r="D39" s="3">
        <v>45.32</v>
      </c>
      <c r="E39" s="3">
        <v>43.17</v>
      </c>
      <c r="F39" s="3">
        <v>43.5</v>
      </c>
      <c r="G39" s="3">
        <v>-0.93</v>
      </c>
      <c r="H39" s="6">
        <v>-0.0209</v>
      </c>
      <c r="I39" s="15">
        <v>208202.0</v>
      </c>
      <c r="J39" s="15">
        <v>388744.0</v>
      </c>
    </row>
    <row r="40">
      <c r="A40" s="21">
        <v>49.66</v>
      </c>
      <c r="B40" s="5">
        <f t="shared" si="1"/>
        <v>42345</v>
      </c>
      <c r="C40" s="3">
        <v>43.72</v>
      </c>
      <c r="D40" s="3">
        <v>43.77</v>
      </c>
      <c r="E40" s="3">
        <v>41.1</v>
      </c>
      <c r="F40" s="3">
        <v>41.19</v>
      </c>
      <c r="G40" s="3">
        <v>-2.31</v>
      </c>
      <c r="H40" s="6">
        <v>-0.0531</v>
      </c>
      <c r="I40" s="15">
        <v>205298.0</v>
      </c>
      <c r="J40" s="15">
        <v>382705.0</v>
      </c>
    </row>
    <row r="41">
      <c r="A41" s="21">
        <v>50.14</v>
      </c>
      <c r="B41" s="5">
        <f t="shared" si="1"/>
        <v>42346</v>
      </c>
      <c r="C41" s="3">
        <v>41.29</v>
      </c>
      <c r="D41" s="3">
        <v>41.83</v>
      </c>
      <c r="E41" s="3">
        <v>40.2</v>
      </c>
      <c r="F41" s="3">
        <v>40.59</v>
      </c>
      <c r="G41" s="3">
        <v>-0.6</v>
      </c>
      <c r="H41" s="6">
        <v>-0.0146</v>
      </c>
      <c r="I41" s="15">
        <v>250656.0</v>
      </c>
      <c r="J41" s="15">
        <v>376283.0</v>
      </c>
    </row>
    <row r="42">
      <c r="A42" s="25">
        <f>+0.12</f>
        <v>0.12</v>
      </c>
      <c r="B42" s="5">
        <f t="shared" si="1"/>
        <v>42347</v>
      </c>
      <c r="C42" s="3">
        <v>40.94</v>
      </c>
      <c r="D42" s="3">
        <v>41.79</v>
      </c>
      <c r="E42" s="3">
        <v>39.8</v>
      </c>
      <c r="F42" s="3">
        <v>40.34</v>
      </c>
      <c r="G42" s="3">
        <v>-0.25</v>
      </c>
      <c r="H42" s="6">
        <v>-0.0062</v>
      </c>
      <c r="I42" s="15">
        <v>267927.0</v>
      </c>
      <c r="J42" s="15">
        <v>381192.0</v>
      </c>
    </row>
    <row r="43">
      <c r="A43" s="25">
        <f>+0.24%</f>
        <v>0.0024</v>
      </c>
      <c r="B43" s="13">
        <f t="shared" si="1"/>
        <v>42348</v>
      </c>
      <c r="C43" s="3">
        <v>40.6</v>
      </c>
      <c r="D43" s="3">
        <v>40.97</v>
      </c>
      <c r="E43" s="3">
        <v>39.82</v>
      </c>
      <c r="F43" s="3">
        <v>40.13</v>
      </c>
      <c r="G43" s="3">
        <v>-0.21</v>
      </c>
      <c r="H43" s="6">
        <v>-0.0052</v>
      </c>
      <c r="I43" s="15">
        <v>230531.0</v>
      </c>
      <c r="J43" s="15">
        <v>381282.0</v>
      </c>
    </row>
    <row r="44">
      <c r="A44" s="26">
        <v>43847.0</v>
      </c>
      <c r="B44" s="13">
        <f t="shared" si="1"/>
        <v>42349</v>
      </c>
      <c r="C44" s="3">
        <v>39.91</v>
      </c>
      <c r="D44" s="3">
        <v>40.13</v>
      </c>
      <c r="E44" s="3">
        <v>37.73</v>
      </c>
      <c r="F44" s="3">
        <v>38.32</v>
      </c>
      <c r="G44" s="3">
        <v>-1.81</v>
      </c>
      <c r="H44" s="6">
        <v>-0.0451</v>
      </c>
      <c r="I44" s="15">
        <v>281105.0</v>
      </c>
      <c r="J44" s="15">
        <v>370483.0</v>
      </c>
    </row>
    <row r="45">
      <c r="A45" s="26">
        <v>155331.0</v>
      </c>
      <c r="B45" s="13">
        <f t="shared" si="1"/>
        <v>42352</v>
      </c>
      <c r="C45" s="3">
        <v>38.39</v>
      </c>
      <c r="D45" s="3">
        <v>38.68</v>
      </c>
      <c r="E45" s="3">
        <v>36.75</v>
      </c>
      <c r="F45" s="3">
        <v>38.16</v>
      </c>
      <c r="G45" s="3">
        <v>-0.16</v>
      </c>
      <c r="H45" s="6">
        <v>-0.0042</v>
      </c>
      <c r="I45" s="15">
        <v>290180.0</v>
      </c>
      <c r="J45" s="15">
        <v>368780.0</v>
      </c>
    </row>
    <row r="46">
      <c r="A46" s="29">
        <v>42298.0</v>
      </c>
      <c r="B46" s="13">
        <f t="shared" si="1"/>
        <v>42353</v>
      </c>
      <c r="C46" s="3">
        <v>38.1</v>
      </c>
      <c r="D46" s="3">
        <v>39.69</v>
      </c>
      <c r="E46" s="3">
        <v>37.81</v>
      </c>
      <c r="F46" s="3">
        <v>38.73</v>
      </c>
      <c r="G46" s="3">
        <v>0.57</v>
      </c>
      <c r="H46" s="3">
        <v>0.0149</v>
      </c>
      <c r="I46" s="15">
        <v>323789.0</v>
      </c>
      <c r="J46" s="15">
        <v>367230.0</v>
      </c>
    </row>
    <row r="47">
      <c r="A47" s="28">
        <v>49.92</v>
      </c>
      <c r="B47" s="13">
        <f t="shared" si="1"/>
        <v>42354</v>
      </c>
      <c r="C47" s="3">
        <v>38.45</v>
      </c>
      <c r="D47" s="3">
        <v>38.74</v>
      </c>
      <c r="E47" s="3">
        <v>37.17</v>
      </c>
      <c r="F47" s="3">
        <v>37.39</v>
      </c>
      <c r="G47" s="3">
        <v>-1.34</v>
      </c>
      <c r="H47" s="6">
        <v>-0.0346</v>
      </c>
      <c r="I47" s="15">
        <v>297915.0</v>
      </c>
      <c r="J47" s="15">
        <v>374426.0</v>
      </c>
    </row>
    <row r="48">
      <c r="A48" s="28">
        <v>50.05</v>
      </c>
      <c r="B48" s="13">
        <f t="shared" si="1"/>
        <v>42355</v>
      </c>
      <c r="C48" s="3">
        <v>37.6</v>
      </c>
      <c r="D48" s="3">
        <v>37.93</v>
      </c>
      <c r="E48" s="3">
        <v>36.75</v>
      </c>
      <c r="F48" s="3">
        <v>37.06</v>
      </c>
      <c r="G48" s="3">
        <v>-0.33</v>
      </c>
      <c r="H48" s="6">
        <v>-0.0088</v>
      </c>
      <c r="I48" s="15">
        <v>200845.0</v>
      </c>
      <c r="J48" s="15">
        <v>374006.0</v>
      </c>
    </row>
    <row r="49">
      <c r="A49" s="28">
        <v>48.94</v>
      </c>
      <c r="B49" s="13">
        <f t="shared" si="1"/>
        <v>42356</v>
      </c>
      <c r="C49" s="3">
        <v>36.81</v>
      </c>
      <c r="D49" s="3">
        <v>37.73</v>
      </c>
      <c r="E49" s="3">
        <v>36.41</v>
      </c>
      <c r="F49" s="3">
        <v>36.88</v>
      </c>
      <c r="G49" s="3">
        <v>-0.18</v>
      </c>
      <c r="H49" s="6">
        <v>-0.0049</v>
      </c>
      <c r="I49" s="15">
        <v>218042.0</v>
      </c>
      <c r="J49" s="15">
        <v>364712.0</v>
      </c>
    </row>
    <row r="50">
      <c r="A50" s="28">
        <v>49.3</v>
      </c>
      <c r="B50" s="13">
        <f t="shared" si="1"/>
        <v>42359</v>
      </c>
      <c r="C50" s="3">
        <v>36.55</v>
      </c>
      <c r="D50" s="3">
        <v>36.75</v>
      </c>
      <c r="E50" s="3">
        <v>36.04</v>
      </c>
      <c r="F50" s="3">
        <v>36.35</v>
      </c>
      <c r="G50" s="3">
        <v>-0.53</v>
      </c>
      <c r="H50" s="6">
        <v>-0.0144</v>
      </c>
      <c r="I50" s="15">
        <v>175115.0</v>
      </c>
      <c r="J50" s="15">
        <v>359528.0</v>
      </c>
    </row>
    <row r="51">
      <c r="A51" s="21">
        <v>-0.84</v>
      </c>
      <c r="B51" s="13">
        <f t="shared" si="1"/>
        <v>42360</v>
      </c>
      <c r="C51" s="3">
        <v>36.36</v>
      </c>
      <c r="D51" s="3">
        <v>36.72</v>
      </c>
      <c r="E51" s="3">
        <v>35.98</v>
      </c>
      <c r="F51" s="3">
        <v>36.11</v>
      </c>
      <c r="G51" s="3">
        <v>-0.24</v>
      </c>
      <c r="H51" s="6">
        <v>-0.0066</v>
      </c>
      <c r="I51" s="15">
        <v>166304.0</v>
      </c>
      <c r="J51" s="15">
        <v>362923.0</v>
      </c>
    </row>
    <row r="52">
      <c r="A52" s="22">
        <v>-0.0168</v>
      </c>
      <c r="B52" s="13">
        <f t="shared" si="1"/>
        <v>42361</v>
      </c>
      <c r="C52" s="3">
        <v>36.37</v>
      </c>
      <c r="D52" s="3">
        <v>37.88</v>
      </c>
      <c r="E52" s="3">
        <v>36.28</v>
      </c>
      <c r="F52" s="3">
        <v>37.36</v>
      </c>
      <c r="G52" s="3">
        <v>1.25</v>
      </c>
      <c r="H52" s="3">
        <v>0.0346</v>
      </c>
      <c r="I52" s="15">
        <v>196978.0</v>
      </c>
      <c r="J52" s="15">
        <v>354342.0</v>
      </c>
    </row>
    <row r="53">
      <c r="A53" s="24">
        <v>46328.0</v>
      </c>
      <c r="B53" s="13">
        <f t="shared" si="1"/>
        <v>42362</v>
      </c>
      <c r="C53" s="3">
        <v>37.77</v>
      </c>
      <c r="D53" s="3">
        <v>38.1</v>
      </c>
      <c r="E53" s="3">
        <v>36.91</v>
      </c>
      <c r="F53" s="3">
        <v>37.89</v>
      </c>
      <c r="G53" s="3">
        <v>0.53</v>
      </c>
      <c r="H53" s="3">
        <v>0.014199999999999999</v>
      </c>
      <c r="I53" s="15">
        <v>111015.0</v>
      </c>
      <c r="J53" s="15">
        <v>350690.0</v>
      </c>
    </row>
    <row r="54">
      <c r="A54" s="24">
        <v>154693.0</v>
      </c>
      <c r="B54" s="13">
        <f t="shared" si="1"/>
        <v>42366</v>
      </c>
      <c r="C54" s="3">
        <v>37.84</v>
      </c>
      <c r="D54" s="3">
        <v>37.95</v>
      </c>
      <c r="E54" s="3">
        <v>36.41</v>
      </c>
      <c r="F54" s="3">
        <v>36.62</v>
      </c>
      <c r="G54" s="3">
        <v>-1.27</v>
      </c>
      <c r="H54" s="6">
        <v>-0.0335</v>
      </c>
      <c r="I54" s="15">
        <v>84344.0</v>
      </c>
      <c r="J54" s="15">
        <v>345471.0</v>
      </c>
    </row>
    <row r="55">
      <c r="A55" s="30">
        <v>42299.0</v>
      </c>
      <c r="B55" s="13">
        <f t="shared" si="1"/>
        <v>42367</v>
      </c>
      <c r="C55" s="3">
        <v>36.59</v>
      </c>
      <c r="D55" s="3">
        <v>37.98</v>
      </c>
      <c r="E55" s="3">
        <v>36.56</v>
      </c>
      <c r="F55" s="3">
        <v>37.79</v>
      </c>
      <c r="G55" s="3">
        <v>1.17</v>
      </c>
      <c r="H55" s="3">
        <v>0.0319</v>
      </c>
      <c r="I55" s="15">
        <v>171677.0</v>
      </c>
      <c r="J55" s="15">
        <v>318636.0</v>
      </c>
    </row>
    <row r="56">
      <c r="A56" s="21">
        <v>49.41</v>
      </c>
      <c r="B56" s="13">
        <f t="shared" si="1"/>
        <v>42368</v>
      </c>
      <c r="C56" s="3">
        <v>37.29</v>
      </c>
      <c r="D56" s="3">
        <v>37.55</v>
      </c>
      <c r="E56" s="3">
        <v>36.35</v>
      </c>
      <c r="F56" s="3">
        <v>36.46</v>
      </c>
      <c r="G56" s="3">
        <v>-1.33</v>
      </c>
      <c r="H56" s="6">
        <v>-0.0352</v>
      </c>
      <c r="I56" s="15">
        <v>173512.0</v>
      </c>
      <c r="J56" s="15">
        <v>288765.0</v>
      </c>
    </row>
    <row r="57">
      <c r="A57" s="21">
        <v>50.17</v>
      </c>
      <c r="B57" s="13">
        <f t="shared" si="1"/>
        <v>42369</v>
      </c>
      <c r="C57" s="3">
        <v>36.57</v>
      </c>
      <c r="D57" s="3">
        <v>37.95</v>
      </c>
      <c r="E57" s="3">
        <v>36.1</v>
      </c>
      <c r="F57" s="3">
        <v>37.28</v>
      </c>
      <c r="G57" s="3">
        <v>0.82</v>
      </c>
      <c r="H57" s="3">
        <v>0.0225</v>
      </c>
      <c r="I57" s="15">
        <v>149598.0</v>
      </c>
      <c r="J57" s="15">
        <v>281369.0</v>
      </c>
    </row>
    <row r="58">
      <c r="A58" s="21">
        <v>49.15</v>
      </c>
      <c r="B58" s="5">
        <f t="shared" si="1"/>
        <v>42373</v>
      </c>
      <c r="C58" s="3">
        <v>37.85</v>
      </c>
      <c r="D58" s="3">
        <v>38.99</v>
      </c>
      <c r="E58" s="3">
        <v>36.77</v>
      </c>
      <c r="F58" s="3">
        <v>37.22</v>
      </c>
      <c r="G58" s="3">
        <v>-0.06</v>
      </c>
      <c r="H58" s="6">
        <v>-0.0016</v>
      </c>
      <c r="I58" s="15">
        <v>321841.0</v>
      </c>
      <c r="J58" s="15">
        <v>244094.0</v>
      </c>
    </row>
    <row r="59">
      <c r="A59" s="21">
        <v>49.59</v>
      </c>
      <c r="B59" s="5">
        <f t="shared" si="1"/>
        <v>42374</v>
      </c>
      <c r="C59" s="3">
        <v>37.27</v>
      </c>
      <c r="D59" s="3">
        <v>37.57</v>
      </c>
      <c r="E59" s="3">
        <v>36.24</v>
      </c>
      <c r="F59" s="3">
        <v>36.42</v>
      </c>
      <c r="G59" s="3">
        <v>-0.8</v>
      </c>
      <c r="H59" s="6">
        <v>-0.0215</v>
      </c>
      <c r="I59" s="15">
        <v>275471.0</v>
      </c>
      <c r="J59" s="15">
        <v>214277.0</v>
      </c>
    </row>
    <row r="60">
      <c r="A60" s="25">
        <f>+0.29</f>
        <v>0.29</v>
      </c>
      <c r="B60" s="5">
        <f t="shared" si="1"/>
        <v>42375</v>
      </c>
      <c r="C60" s="3">
        <v>36.64</v>
      </c>
      <c r="D60" s="3">
        <v>36.67</v>
      </c>
      <c r="E60" s="3">
        <v>34.13</v>
      </c>
      <c r="F60" s="3">
        <v>34.23</v>
      </c>
      <c r="G60" s="3">
        <v>-2.19</v>
      </c>
      <c r="H60" s="6">
        <v>-0.0601</v>
      </c>
      <c r="I60" s="15">
        <v>296862.0</v>
      </c>
      <c r="J60" s="15">
        <v>193856.0</v>
      </c>
    </row>
    <row r="61">
      <c r="A61" s="25">
        <f>+0.59%</f>
        <v>0.0059</v>
      </c>
      <c r="B61" s="5">
        <f t="shared" si="1"/>
        <v>42376</v>
      </c>
      <c r="C61" s="3">
        <v>34.52</v>
      </c>
      <c r="D61" s="3">
        <v>34.74</v>
      </c>
      <c r="E61" s="3">
        <v>32.16</v>
      </c>
      <c r="F61" s="3">
        <v>33.75</v>
      </c>
      <c r="G61" s="3">
        <v>-0.48</v>
      </c>
      <c r="H61" s="6">
        <v>-0.014</v>
      </c>
      <c r="I61" s="15">
        <v>291511.0</v>
      </c>
      <c r="J61" s="15">
        <v>162574.0</v>
      </c>
    </row>
    <row r="62">
      <c r="A62" s="26">
        <v>37690.0</v>
      </c>
      <c r="B62" s="5">
        <f t="shared" si="1"/>
        <v>42377</v>
      </c>
      <c r="C62" s="3">
        <v>34.02</v>
      </c>
      <c r="D62" s="3">
        <v>34.72</v>
      </c>
      <c r="E62" s="3">
        <v>32.78</v>
      </c>
      <c r="F62" s="3">
        <v>33.55</v>
      </c>
      <c r="G62" s="3">
        <v>-0.2</v>
      </c>
      <c r="H62" s="6">
        <v>-0.0059</v>
      </c>
      <c r="I62" s="15">
        <v>206974.0</v>
      </c>
      <c r="J62" s="15">
        <v>146007.0</v>
      </c>
    </row>
    <row r="63">
      <c r="A63" s="26">
        <v>158004.0</v>
      </c>
      <c r="B63" s="5">
        <f t="shared" si="1"/>
        <v>42380</v>
      </c>
      <c r="C63" s="3">
        <v>33.34</v>
      </c>
      <c r="D63" s="3">
        <v>33.38</v>
      </c>
      <c r="E63" s="3">
        <v>31.17</v>
      </c>
      <c r="F63" s="3">
        <v>31.55</v>
      </c>
      <c r="G63" s="3">
        <v>-2.0</v>
      </c>
      <c r="H63" s="6">
        <v>-0.0596</v>
      </c>
      <c r="I63" s="15">
        <v>202062.0</v>
      </c>
      <c r="J63" s="15">
        <v>108335.0</v>
      </c>
    </row>
    <row r="64">
      <c r="A64" s="29">
        <v>42300.0</v>
      </c>
      <c r="B64" s="5">
        <f t="shared" si="1"/>
        <v>42381</v>
      </c>
      <c r="C64" s="3">
        <v>31.54</v>
      </c>
      <c r="D64" s="3">
        <v>32.38</v>
      </c>
      <c r="E64" s="3">
        <v>30.34</v>
      </c>
      <c r="F64" s="3">
        <v>30.86</v>
      </c>
      <c r="G64" s="3">
        <v>-0.69</v>
      </c>
      <c r="H64" s="6">
        <v>-0.0219</v>
      </c>
      <c r="I64" s="15">
        <v>142525.0</v>
      </c>
      <c r="J64" s="15">
        <v>88001.0</v>
      </c>
    </row>
    <row r="65">
      <c r="A65" s="28">
        <v>49.83</v>
      </c>
      <c r="B65" s="5">
        <f t="shared" si="1"/>
        <v>42382</v>
      </c>
      <c r="C65" s="3">
        <v>30.82</v>
      </c>
      <c r="D65" s="3">
        <v>31.92</v>
      </c>
      <c r="E65" s="3">
        <v>29.96</v>
      </c>
      <c r="F65" s="3">
        <v>30.31</v>
      </c>
      <c r="G65" s="3">
        <v>-0.55</v>
      </c>
      <c r="H65" s="6">
        <v>-0.0178</v>
      </c>
      <c r="I65" s="15">
        <v>91957.0</v>
      </c>
      <c r="J65" s="15">
        <v>50348.0</v>
      </c>
    </row>
    <row r="66">
      <c r="A66" s="28">
        <v>50.16</v>
      </c>
      <c r="B66" s="5">
        <f t="shared" si="1"/>
        <v>42383</v>
      </c>
      <c r="C66" s="3">
        <v>30.26</v>
      </c>
      <c r="D66" s="3">
        <v>31.23</v>
      </c>
      <c r="E66" s="3">
        <v>29.73</v>
      </c>
      <c r="F66" s="3">
        <v>31.03</v>
      </c>
      <c r="G66" s="3">
        <v>0.72</v>
      </c>
      <c r="H66" s="3">
        <v>0.023799999999999998</v>
      </c>
      <c r="I66" s="15">
        <v>16390.0</v>
      </c>
      <c r="J66" s="3"/>
    </row>
    <row r="67">
      <c r="A67" s="28">
        <v>48.91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49.41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-0.18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-0.0036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42720.0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161466.0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30">
        <v>42303.0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49.43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49.71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48.77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49.01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-0.0081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36171.0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163900.0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30">
        <v>42304.0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48.95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49.0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47.92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48.32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-0.69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-0.0141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49244.0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168664.0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30">
        <v>42305.0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48.44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50.81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48.21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50.63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+2.31</f>
        <v>2.31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+4.78%</f>
        <v>0.0478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54460.0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174299.0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9">
        <v>42306.0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50.59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50.94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49.75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50.4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-0.23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-0.0045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38460.0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173792.0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30">
        <v>42307.0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50.18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51.54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49.88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51.11</v>
      </c>
      <c r="B113" s="3" t="str">
        <f t="shared" si="1"/>
        <v/>
      </c>
    </row>
    <row r="114">
      <c r="A114" s="25">
        <f>+0.71</f>
        <v>0.71</v>
      </c>
      <c r="B114" s="3" t="str">
        <f t="shared" si="1"/>
        <v>#REF!</v>
      </c>
    </row>
    <row r="115">
      <c r="A115" s="25">
        <f>+1.41%</f>
        <v>0.0141</v>
      </c>
      <c r="B115" s="3" t="str">
        <f t="shared" si="1"/>
        <v>#REF!</v>
      </c>
    </row>
    <row r="116">
      <c r="A116" s="26">
        <v>40764.0</v>
      </c>
      <c r="B116" s="3" t="str">
        <f t="shared" si="1"/>
        <v>#REF!</v>
      </c>
    </row>
    <row r="117">
      <c r="A117" s="26">
        <v>175598.0</v>
      </c>
      <c r="B117" s="3" t="str">
        <f t="shared" si="1"/>
        <v>#REF!</v>
      </c>
    </row>
    <row r="118">
      <c r="A118" s="27">
        <v>42310.0</v>
      </c>
      <c r="B118" s="3" t="str">
        <f t="shared" si="1"/>
        <v>#REF!</v>
      </c>
    </row>
    <row r="119">
      <c r="A119" s="28">
        <v>51.07</v>
      </c>
      <c r="B119" s="3" t="str">
        <f t="shared" si="1"/>
        <v>#REF!</v>
      </c>
    </row>
    <row r="120">
      <c r="A120" s="28">
        <v>51.24</v>
      </c>
      <c r="B120" s="3" t="str">
        <f t="shared" si="1"/>
        <v>#REF!</v>
      </c>
    </row>
    <row r="121">
      <c r="A121" s="28">
        <v>50.24</v>
      </c>
      <c r="B121" s="3" t="str">
        <f t="shared" si="1"/>
        <v>#REF!</v>
      </c>
    </row>
    <row r="122">
      <c r="A122" s="28">
        <v>50.45</v>
      </c>
      <c r="B122" s="3" t="str">
        <f t="shared" si="1"/>
        <v>#REF!</v>
      </c>
    </row>
    <row r="123">
      <c r="A123" s="21">
        <v>-0.66</v>
      </c>
      <c r="B123" s="3" t="str">
        <f t="shared" si="1"/>
        <v>#REF!</v>
      </c>
    </row>
    <row r="124">
      <c r="A124" s="22">
        <v>-0.0129</v>
      </c>
      <c r="B124" s="3" t="str">
        <f t="shared" si="1"/>
        <v>#REF!</v>
      </c>
    </row>
    <row r="125">
      <c r="A125" s="24">
        <v>48911.0</v>
      </c>
      <c r="B125" s="3" t="str">
        <f t="shared" si="1"/>
        <v>#REF!</v>
      </c>
    </row>
    <row r="126">
      <c r="A126" s="24">
        <v>179696.0</v>
      </c>
      <c r="B126" s="3" t="str">
        <f t="shared" si="1"/>
        <v>#REF!</v>
      </c>
    </row>
    <row r="127">
      <c r="A127" s="23">
        <v>42311.0</v>
      </c>
      <c r="B127" s="3" t="str">
        <f t="shared" si="1"/>
        <v>#REF!</v>
      </c>
    </row>
    <row r="128">
      <c r="A128" s="21">
        <v>50.59</v>
      </c>
      <c r="B128" s="3" t="str">
        <f t="shared" si="1"/>
        <v>#REF!</v>
      </c>
    </row>
    <row r="129">
      <c r="A129" s="21">
        <v>52.5</v>
      </c>
      <c r="B129" s="3" t="str">
        <f t="shared" si="1"/>
        <v>#REF!</v>
      </c>
    </row>
    <row r="130">
      <c r="A130" s="21">
        <v>50.12</v>
      </c>
      <c r="B130" s="3" t="str">
        <f t="shared" si="1"/>
        <v>#REF!</v>
      </c>
    </row>
    <row r="131">
      <c r="A131" s="21">
        <v>52.15</v>
      </c>
      <c r="B131" s="3" t="str">
        <f t="shared" si="1"/>
        <v>#REF!</v>
      </c>
    </row>
    <row r="132">
      <c r="A132" s="25">
        <f>+1.7</f>
        <v>1.7</v>
      </c>
      <c r="B132" s="3" t="str">
        <f t="shared" si="1"/>
        <v>#REF!</v>
      </c>
    </row>
    <row r="133">
      <c r="A133" s="25">
        <f>+3.37%</f>
        <v>0.0337</v>
      </c>
      <c r="B133" s="3" t="str">
        <f t="shared" si="1"/>
        <v>#REF!</v>
      </c>
    </row>
    <row r="134">
      <c r="A134" s="26">
        <v>56816.0</v>
      </c>
      <c r="B134" s="3" t="str">
        <f t="shared" si="1"/>
        <v>#REF!</v>
      </c>
    </row>
    <row r="135">
      <c r="A135" s="26">
        <v>182280.0</v>
      </c>
      <c r="B135" s="3" t="str">
        <f t="shared" si="1"/>
        <v>#REF!</v>
      </c>
    </row>
    <row r="136">
      <c r="A136" s="27">
        <v>42312.0</v>
      </c>
      <c r="B136" s="3" t="str">
        <f t="shared" si="1"/>
        <v>#REF!</v>
      </c>
    </row>
    <row r="137">
      <c r="A137" s="28">
        <v>51.86</v>
      </c>
      <c r="B137" s="3" t="str">
        <f t="shared" si="1"/>
        <v>#REF!</v>
      </c>
    </row>
    <row r="138">
      <c r="A138" s="28">
        <v>52.4</v>
      </c>
      <c r="B138" s="3" t="str">
        <f t="shared" si="1"/>
        <v>#REF!</v>
      </c>
    </row>
    <row r="139">
      <c r="A139" s="28">
        <v>50.1</v>
      </c>
      <c r="B139" s="3" t="str">
        <f t="shared" si="1"/>
        <v>#REF!</v>
      </c>
    </row>
    <row r="140">
      <c r="A140" s="28">
        <v>50.14</v>
      </c>
      <c r="B140" s="3" t="str">
        <f t="shared" si="1"/>
        <v>#REF!</v>
      </c>
    </row>
    <row r="141">
      <c r="A141" s="21">
        <v>-2.01</v>
      </c>
      <c r="B141" s="3" t="str">
        <f t="shared" si="1"/>
        <v>#REF!</v>
      </c>
    </row>
    <row r="142">
      <c r="A142" s="22">
        <v>-0.0385</v>
      </c>
      <c r="B142" s="3" t="str">
        <f t="shared" si="1"/>
        <v>#REF!</v>
      </c>
    </row>
    <row r="143">
      <c r="A143" s="24">
        <v>74841.0</v>
      </c>
      <c r="B143" s="3" t="str">
        <f t="shared" si="1"/>
        <v>#REF!</v>
      </c>
    </row>
    <row r="144">
      <c r="A144" s="24">
        <v>186982.0</v>
      </c>
      <c r="B144" s="3" t="str">
        <f t="shared" si="1"/>
        <v>#REF!</v>
      </c>
    </row>
    <row r="145">
      <c r="A145" s="23">
        <v>42313.0</v>
      </c>
      <c r="B145" s="3" t="str">
        <f t="shared" si="1"/>
        <v>#REF!</v>
      </c>
    </row>
    <row r="146">
      <c r="A146" s="21">
        <v>50.33</v>
      </c>
      <c r="B146" s="3" t="str">
        <f t="shared" si="1"/>
        <v>#REF!</v>
      </c>
    </row>
    <row r="147">
      <c r="A147" s="21">
        <v>50.55</v>
      </c>
      <c r="B147" s="3" t="str">
        <f t="shared" si="1"/>
        <v>#REF!</v>
      </c>
    </row>
    <row r="148">
      <c r="A148" s="21">
        <v>49.51</v>
      </c>
      <c r="B148" s="3" t="str">
        <f t="shared" si="1"/>
        <v>#REF!</v>
      </c>
    </row>
    <row r="149">
      <c r="A149" s="21">
        <v>49.56</v>
      </c>
      <c r="B149" s="3" t="str">
        <f t="shared" si="1"/>
        <v>#REF!</v>
      </c>
    </row>
    <row r="150">
      <c r="A150" s="21">
        <v>-0.58</v>
      </c>
      <c r="B150" s="3" t="str">
        <f t="shared" si="1"/>
        <v>#REF!</v>
      </c>
    </row>
    <row r="151">
      <c r="A151" s="22">
        <v>-0.0116</v>
      </c>
      <c r="B151" s="3" t="str">
        <f t="shared" si="1"/>
        <v>#REF!</v>
      </c>
    </row>
    <row r="152">
      <c r="A152" s="24">
        <v>53477.0</v>
      </c>
      <c r="B152" s="3" t="str">
        <f t="shared" si="1"/>
        <v>#REF!</v>
      </c>
    </row>
    <row r="153">
      <c r="A153" s="24">
        <v>195988.0</v>
      </c>
      <c r="B153" s="3" t="str">
        <f t="shared" si="1"/>
        <v>#REF!</v>
      </c>
    </row>
    <row r="154">
      <c r="A154" s="23">
        <v>42314.0</v>
      </c>
      <c r="B154" s="3" t="str">
        <f t="shared" si="1"/>
        <v>#REF!</v>
      </c>
    </row>
    <row r="155">
      <c r="A155" s="21">
        <v>49.68</v>
      </c>
      <c r="B155" s="3" t="str">
        <f t="shared" si="1"/>
        <v>#REF!</v>
      </c>
    </row>
    <row r="156">
      <c r="A156" s="21">
        <v>50.11</v>
      </c>
      <c r="B156" s="3" t="str">
        <f t="shared" si="1"/>
        <v>#REF!</v>
      </c>
    </row>
    <row r="157">
      <c r="A157" s="21">
        <v>48.83</v>
      </c>
      <c r="B157" s="3" t="str">
        <f t="shared" si="1"/>
        <v>#REF!</v>
      </c>
    </row>
    <row r="158">
      <c r="A158" s="21">
        <v>48.96</v>
      </c>
      <c r="B158" s="3" t="str">
        <f t="shared" si="1"/>
        <v>#REF!</v>
      </c>
    </row>
    <row r="159">
      <c r="A159" s="21">
        <v>-0.6</v>
      </c>
      <c r="B159" s="3" t="str">
        <f t="shared" si="1"/>
        <v>#REF!</v>
      </c>
    </row>
    <row r="160">
      <c r="A160" s="22">
        <v>-0.0121</v>
      </c>
      <c r="B160" s="3" t="str">
        <f t="shared" si="1"/>
        <v>#REF!</v>
      </c>
    </row>
    <row r="161">
      <c r="A161" s="24">
        <v>81202.0</v>
      </c>
      <c r="B161" s="3" t="str">
        <f t="shared" si="1"/>
        <v>#REF!</v>
      </c>
    </row>
    <row r="162">
      <c r="A162" s="24">
        <v>209278.0</v>
      </c>
      <c r="B162" s="3" t="str">
        <f t="shared" si="1"/>
        <v>#REF!</v>
      </c>
    </row>
    <row r="163">
      <c r="A163" s="23">
        <v>42317.0</v>
      </c>
      <c r="B163" s="3" t="str">
        <f t="shared" si="1"/>
        <v>#REF!</v>
      </c>
    </row>
    <row r="164">
      <c r="A164" s="21">
        <v>49.04</v>
      </c>
      <c r="B164" s="3" t="str">
        <f t="shared" si="1"/>
        <v>#REF!</v>
      </c>
    </row>
    <row r="165">
      <c r="A165" s="21">
        <v>49.92</v>
      </c>
      <c r="B165" s="3" t="str">
        <f t="shared" si="1"/>
        <v>#REF!</v>
      </c>
    </row>
    <row r="166">
      <c r="A166" s="21">
        <v>48.55</v>
      </c>
      <c r="B166" s="3" t="str">
        <f t="shared" si="1"/>
        <v>#REF!</v>
      </c>
    </row>
    <row r="167">
      <c r="A167" s="21">
        <v>48.72</v>
      </c>
      <c r="B167" s="3" t="str">
        <f t="shared" si="1"/>
        <v>#REF!</v>
      </c>
    </row>
    <row r="168">
      <c r="A168" s="21">
        <v>-0.24</v>
      </c>
      <c r="B168" s="3" t="str">
        <f t="shared" si="1"/>
        <v>#REF!</v>
      </c>
    </row>
    <row r="169">
      <c r="A169" s="22">
        <v>-0.0049</v>
      </c>
      <c r="B169" s="3" t="str">
        <f t="shared" si="1"/>
        <v>#REF!</v>
      </c>
    </row>
    <row r="170">
      <c r="A170" s="24">
        <v>78198.0</v>
      </c>
      <c r="B170" s="3" t="str">
        <f t="shared" si="1"/>
        <v>#REF!</v>
      </c>
    </row>
    <row r="171">
      <c r="A171" s="24">
        <v>225611.0</v>
      </c>
      <c r="B171" s="3" t="str">
        <f t="shared" si="1"/>
        <v>#REF!</v>
      </c>
    </row>
    <row r="172">
      <c r="A172" s="30">
        <v>42318.0</v>
      </c>
      <c r="B172" s="3" t="str">
        <f t="shared" si="1"/>
        <v>#REF!</v>
      </c>
    </row>
    <row r="173">
      <c r="A173" s="21">
        <v>48.82</v>
      </c>
      <c r="B173" s="3" t="str">
        <f t="shared" si="1"/>
        <v>#REF!</v>
      </c>
    </row>
    <row r="174">
      <c r="A174" s="21">
        <v>49.31</v>
      </c>
      <c r="B174" s="3" t="str">
        <f t="shared" si="1"/>
        <v>#REF!</v>
      </c>
    </row>
    <row r="175">
      <c r="A175" s="21">
        <v>48.45</v>
      </c>
      <c r="B175" s="3" t="str">
        <f t="shared" si="1"/>
        <v>#REF!</v>
      </c>
    </row>
    <row r="176">
      <c r="A176" s="21">
        <v>48.89</v>
      </c>
      <c r="B176" s="3" t="str">
        <f t="shared" si="1"/>
        <v>#REF!</v>
      </c>
    </row>
    <row r="177">
      <c r="A177" s="25">
        <f>+0.17</f>
        <v>0.17</v>
      </c>
      <c r="B177" s="3" t="str">
        <f t="shared" si="1"/>
        <v>#REF!</v>
      </c>
    </row>
    <row r="178">
      <c r="A178" s="25">
        <f>+0.35%</f>
        <v>0.0035</v>
      </c>
      <c r="B178" s="3" t="str">
        <f t="shared" si="1"/>
        <v>#REF!</v>
      </c>
    </row>
    <row r="179">
      <c r="A179" s="26">
        <v>116478.0</v>
      </c>
      <c r="B179" s="3" t="str">
        <f t="shared" si="1"/>
        <v>#REF!</v>
      </c>
    </row>
    <row r="180">
      <c r="A180" s="26">
        <v>243865.0</v>
      </c>
      <c r="B180" s="3" t="str">
        <f t="shared" si="1"/>
        <v>#REF!</v>
      </c>
    </row>
    <row r="181">
      <c r="A181" s="29">
        <v>42319.0</v>
      </c>
      <c r="B181" s="3" t="str">
        <f t="shared" si="1"/>
        <v>#REF!</v>
      </c>
    </row>
    <row r="182">
      <c r="A182" s="28">
        <v>48.55</v>
      </c>
      <c r="B182" s="3" t="str">
        <f t="shared" si="1"/>
        <v>#REF!</v>
      </c>
    </row>
    <row r="183">
      <c r="A183" s="28">
        <v>49.13</v>
      </c>
      <c r="B183" s="3" t="str">
        <f t="shared" si="1"/>
        <v>#REF!</v>
      </c>
    </row>
    <row r="184">
      <c r="A184" s="28">
        <v>47.25</v>
      </c>
      <c r="B184" s="3" t="str">
        <f t="shared" si="1"/>
        <v>#REF!</v>
      </c>
    </row>
    <row r="185">
      <c r="A185" s="28">
        <v>47.43</v>
      </c>
      <c r="B185" s="3" t="str">
        <f t="shared" si="1"/>
        <v>#REF!</v>
      </c>
    </row>
    <row r="186">
      <c r="A186" s="21">
        <v>-1.46</v>
      </c>
      <c r="B186" s="3" t="str">
        <f t="shared" si="1"/>
        <v>#REF!</v>
      </c>
    </row>
    <row r="187">
      <c r="A187" s="22">
        <v>-0.0299</v>
      </c>
      <c r="B187" s="3" t="str">
        <f t="shared" si="1"/>
        <v>#REF!</v>
      </c>
    </row>
    <row r="188">
      <c r="A188" s="24">
        <v>112769.0</v>
      </c>
      <c r="B188" s="3" t="str">
        <f t="shared" si="1"/>
        <v>#REF!</v>
      </c>
    </row>
    <row r="189">
      <c r="A189" s="24">
        <v>255618.0</v>
      </c>
      <c r="B189" s="3" t="str">
        <f t="shared" si="1"/>
        <v>#REF!</v>
      </c>
    </row>
    <row r="190">
      <c r="A190" s="30">
        <v>42320.0</v>
      </c>
      <c r="B190" s="3" t="str">
        <f t="shared" si="1"/>
        <v>#REF!</v>
      </c>
    </row>
    <row r="191">
      <c r="A191" s="21">
        <v>47.47</v>
      </c>
      <c r="B191" s="3" t="str">
        <f t="shared" si="1"/>
        <v>#REF!</v>
      </c>
    </row>
    <row r="192">
      <c r="A192" s="21">
        <v>47.87</v>
      </c>
      <c r="B192" s="3" t="str">
        <f t="shared" si="1"/>
        <v>#REF!</v>
      </c>
    </row>
    <row r="193">
      <c r="A193" s="21">
        <v>45.9</v>
      </c>
      <c r="B193" s="3" t="str">
        <f t="shared" si="1"/>
        <v>#REF!</v>
      </c>
    </row>
    <row r="194">
      <c r="A194" s="21">
        <v>46.04</v>
      </c>
      <c r="B194" s="3" t="str">
        <f t="shared" si="1"/>
        <v>#REF!</v>
      </c>
    </row>
    <row r="195">
      <c r="A195" s="21">
        <v>-1.39</v>
      </c>
      <c r="B195" s="3" t="str">
        <f t="shared" si="1"/>
        <v>#REF!</v>
      </c>
    </row>
    <row r="196">
      <c r="A196" s="22">
        <v>-0.0293</v>
      </c>
      <c r="B196" s="3" t="str">
        <f t="shared" si="1"/>
        <v>#REF!</v>
      </c>
    </row>
    <row r="197">
      <c r="A197" s="24">
        <v>112692.0</v>
      </c>
      <c r="B197" s="3" t="str">
        <f t="shared" si="1"/>
        <v>#REF!</v>
      </c>
    </row>
    <row r="198">
      <c r="A198" s="24">
        <v>280081.0</v>
      </c>
      <c r="B198" s="3" t="str">
        <f t="shared" si="1"/>
        <v>#REF!</v>
      </c>
    </row>
    <row r="199">
      <c r="A199" s="30">
        <v>42321.0</v>
      </c>
      <c r="B199" s="3" t="str">
        <f t="shared" si="1"/>
        <v>#REF!</v>
      </c>
    </row>
    <row r="200">
      <c r="A200" s="21">
        <v>45.95</v>
      </c>
      <c r="B200" s="3" t="str">
        <f t="shared" si="1"/>
        <v>#REF!</v>
      </c>
    </row>
    <row r="201">
      <c r="A201" s="21">
        <v>46.76</v>
      </c>
      <c r="B201" s="3" t="str">
        <f t="shared" si="1"/>
        <v>#REF!</v>
      </c>
    </row>
    <row r="202">
      <c r="A202" s="21">
        <v>45.0</v>
      </c>
      <c r="B202" s="3" t="str">
        <f t="shared" si="1"/>
        <v>#REF!</v>
      </c>
    </row>
    <row r="203">
      <c r="A203" s="21">
        <v>45.3</v>
      </c>
      <c r="B203" s="3" t="str">
        <f t="shared" si="1"/>
        <v>#REF!</v>
      </c>
    </row>
    <row r="204">
      <c r="A204" s="21">
        <v>-0.74</v>
      </c>
      <c r="B204" s="3" t="str">
        <f t="shared" si="1"/>
        <v>#REF!</v>
      </c>
    </row>
    <row r="205">
      <c r="A205" s="22">
        <v>-0.0161</v>
      </c>
      <c r="B205" s="3" t="str">
        <f t="shared" si="1"/>
        <v>#REF!</v>
      </c>
    </row>
    <row r="206">
      <c r="A206" s="24">
        <v>105653.0</v>
      </c>
      <c r="B206" s="3" t="str">
        <f t="shared" si="1"/>
        <v>#REF!</v>
      </c>
    </row>
    <row r="207">
      <c r="A207" s="24">
        <v>286813.0</v>
      </c>
      <c r="B207" s="3" t="str">
        <f t="shared" si="1"/>
        <v>#REF!</v>
      </c>
    </row>
    <row r="208">
      <c r="A208" s="30">
        <v>42324.0</v>
      </c>
      <c r="B208" s="3" t="str">
        <f t="shared" si="1"/>
        <v>#REF!</v>
      </c>
    </row>
    <row r="209">
      <c r="A209" s="21">
        <v>45.05</v>
      </c>
      <c r="B209" s="3" t="str">
        <f t="shared" si="1"/>
        <v>#REF!</v>
      </c>
    </row>
    <row r="210">
      <c r="A210" s="21">
        <v>46.01</v>
      </c>
      <c r="B210" s="3" t="str">
        <f t="shared" si="1"/>
        <v>#REF!</v>
      </c>
    </row>
    <row r="211">
      <c r="A211" s="21">
        <v>44.06</v>
      </c>
      <c r="B211" s="3" t="str">
        <f t="shared" si="1"/>
        <v>#REF!</v>
      </c>
    </row>
    <row r="212">
      <c r="A212" s="21">
        <v>45.45</v>
      </c>
      <c r="B212" s="3" t="str">
        <f t="shared" si="1"/>
        <v>#REF!</v>
      </c>
    </row>
    <row r="213">
      <c r="A213" s="25">
        <f>+0.15</f>
        <v>0.15</v>
      </c>
      <c r="B213" s="3" t="str">
        <f t="shared" si="1"/>
        <v>#REF!</v>
      </c>
    </row>
    <row r="214">
      <c r="A214" s="25">
        <f>+0.33%</f>
        <v>0.0033</v>
      </c>
      <c r="B214" s="3" t="str">
        <f t="shared" si="1"/>
        <v>#REF!</v>
      </c>
    </row>
    <row r="215">
      <c r="A215" s="26">
        <v>141678.0</v>
      </c>
      <c r="B215" s="3" t="str">
        <f t="shared" si="1"/>
        <v>#REF!</v>
      </c>
    </row>
    <row r="216">
      <c r="A216" s="26">
        <v>310106.0</v>
      </c>
      <c r="B216" s="3" t="str">
        <f t="shared" si="1"/>
        <v>#REF!</v>
      </c>
    </row>
    <row r="217">
      <c r="A217" s="29">
        <v>42325.0</v>
      </c>
      <c r="B217" s="3" t="str">
        <f t="shared" si="1"/>
        <v>#REF!</v>
      </c>
    </row>
    <row r="218">
      <c r="A218" s="28">
        <v>45.74</v>
      </c>
      <c r="B218" s="3" t="str">
        <f t="shared" si="1"/>
        <v>#REF!</v>
      </c>
    </row>
    <row r="219">
      <c r="A219" s="28">
        <v>45.94</v>
      </c>
      <c r="B219" s="3" t="str">
        <f t="shared" si="1"/>
        <v>#REF!</v>
      </c>
    </row>
    <row r="220">
      <c r="A220" s="28">
        <v>44.37</v>
      </c>
      <c r="B220" s="3" t="str">
        <f t="shared" si="1"/>
        <v>#REF!</v>
      </c>
    </row>
    <row r="221">
      <c r="A221" s="28">
        <v>44.44</v>
      </c>
      <c r="B221" s="3" t="str">
        <f t="shared" si="1"/>
        <v>#REF!</v>
      </c>
    </row>
    <row r="222">
      <c r="A222" s="21">
        <v>-1.01</v>
      </c>
      <c r="B222" s="3" t="str">
        <f t="shared" si="1"/>
        <v>#REF!</v>
      </c>
    </row>
    <row r="223">
      <c r="A223" s="22">
        <v>-0.0222</v>
      </c>
      <c r="B223" s="3" t="str">
        <f t="shared" si="1"/>
        <v>#REF!</v>
      </c>
    </row>
    <row r="224">
      <c r="A224" s="24">
        <v>120290.0</v>
      </c>
      <c r="B224" s="3" t="str">
        <f t="shared" si="1"/>
        <v>#REF!</v>
      </c>
    </row>
    <row r="225">
      <c r="A225" s="24">
        <v>317984.0</v>
      </c>
      <c r="B225" s="3" t="str">
        <f t="shared" si="1"/>
        <v>#REF!</v>
      </c>
    </row>
    <row r="226">
      <c r="A226" s="30">
        <v>42326.0</v>
      </c>
      <c r="B226" s="3" t="str">
        <f t="shared" si="1"/>
        <v>#REF!</v>
      </c>
    </row>
    <row r="227">
      <c r="A227" s="21">
        <v>44.57</v>
      </c>
      <c r="B227" s="3" t="str">
        <f t="shared" si="1"/>
        <v>#REF!</v>
      </c>
    </row>
    <row r="228">
      <c r="A228" s="21">
        <v>45.58</v>
      </c>
      <c r="B228" s="3" t="str">
        <f t="shared" si="1"/>
        <v>#REF!</v>
      </c>
    </row>
    <row r="229">
      <c r="A229" s="21">
        <v>44.2</v>
      </c>
      <c r="B229" s="3" t="str">
        <f t="shared" si="1"/>
        <v>#REF!</v>
      </c>
    </row>
    <row r="230">
      <c r="A230" s="21">
        <v>44.98</v>
      </c>
      <c r="B230" s="3" t="str">
        <f t="shared" si="1"/>
        <v>#REF!</v>
      </c>
    </row>
    <row r="231">
      <c r="A231" s="25">
        <f>+0.54</f>
        <v>0.54</v>
      </c>
      <c r="B231" s="3" t="str">
        <f t="shared" si="1"/>
        <v>#REF!</v>
      </c>
    </row>
    <row r="232">
      <c r="A232" s="25">
        <f>+1.22%</f>
        <v>0.0122</v>
      </c>
      <c r="B232" s="3" t="str">
        <f t="shared" si="1"/>
        <v>#REF!</v>
      </c>
    </row>
    <row r="233">
      <c r="A233" s="26">
        <v>109610.0</v>
      </c>
      <c r="B233" s="3" t="str">
        <f t="shared" si="1"/>
        <v>#REF!</v>
      </c>
    </row>
    <row r="234">
      <c r="A234" s="26">
        <v>325012.0</v>
      </c>
      <c r="B234" s="3" t="str">
        <f t="shared" si="1"/>
        <v>#REF!</v>
      </c>
    </row>
    <row r="235">
      <c r="A235" s="29">
        <v>42327.0</v>
      </c>
      <c r="B235" s="3" t="str">
        <f t="shared" si="1"/>
        <v>#REF!</v>
      </c>
    </row>
    <row r="236">
      <c r="A236" s="28">
        <v>45.19</v>
      </c>
      <c r="B236" s="3" t="str">
        <f t="shared" si="1"/>
        <v>#REF!</v>
      </c>
    </row>
    <row r="237">
      <c r="A237" s="28">
        <v>45.57</v>
      </c>
      <c r="B237" s="3" t="str">
        <f t="shared" si="1"/>
        <v>#REF!</v>
      </c>
    </row>
    <row r="238">
      <c r="A238" s="28">
        <v>44.53</v>
      </c>
      <c r="B238" s="3" t="str">
        <f t="shared" si="1"/>
        <v>#REF!</v>
      </c>
    </row>
    <row r="239">
      <c r="A239" s="28">
        <v>45.0</v>
      </c>
      <c r="B239" s="3" t="str">
        <f t="shared" si="1"/>
        <v>#REF!</v>
      </c>
    </row>
    <row r="240">
      <c r="A240" s="25">
        <f>+0.02</f>
        <v>0.02</v>
      </c>
      <c r="B240" s="3" t="str">
        <f t="shared" si="1"/>
        <v>#REF!</v>
      </c>
    </row>
    <row r="241">
      <c r="A241" s="25">
        <f>+0.04%</f>
        <v>0.0004</v>
      </c>
      <c r="B241" s="3" t="str">
        <f t="shared" si="1"/>
        <v>#REF!</v>
      </c>
    </row>
    <row r="242">
      <c r="A242" s="26">
        <v>97553.0</v>
      </c>
      <c r="B242" s="3" t="str">
        <f t="shared" si="1"/>
        <v>#REF!</v>
      </c>
    </row>
    <row r="243">
      <c r="A243" s="26">
        <v>329380.0</v>
      </c>
      <c r="B243" s="3" t="str">
        <f t="shared" si="1"/>
        <v>#REF!</v>
      </c>
    </row>
    <row r="244">
      <c r="A244" s="29">
        <v>42328.0</v>
      </c>
      <c r="B244" s="3" t="str">
        <f t="shared" si="1"/>
        <v>#REF!</v>
      </c>
    </row>
    <row r="245">
      <c r="A245" s="28">
        <v>45.18</v>
      </c>
      <c r="B245" s="3" t="str">
        <f t="shared" si="1"/>
        <v>#REF!</v>
      </c>
    </row>
    <row r="246">
      <c r="A246" s="28">
        <v>46.26</v>
      </c>
      <c r="B246" s="3" t="str">
        <f t="shared" si="1"/>
        <v>#REF!</v>
      </c>
    </row>
    <row r="247">
      <c r="A247" s="28">
        <v>44.87</v>
      </c>
      <c r="B247" s="3" t="str">
        <f t="shared" si="1"/>
        <v>#REF!</v>
      </c>
    </row>
    <row r="248">
      <c r="A248" s="28">
        <v>45.43</v>
      </c>
      <c r="B248" s="3" t="str">
        <f t="shared" si="1"/>
        <v>#REF!</v>
      </c>
    </row>
    <row r="249">
      <c r="A249" s="25">
        <f>+0.43</f>
        <v>0.43</v>
      </c>
      <c r="B249" s="3" t="str">
        <f t="shared" si="1"/>
        <v>#REF!</v>
      </c>
    </row>
    <row r="250">
      <c r="A250" s="25">
        <f>+0.96%</f>
        <v>0.0096</v>
      </c>
      <c r="B250" s="3" t="str">
        <f t="shared" si="1"/>
        <v>#REF!</v>
      </c>
    </row>
    <row r="251">
      <c r="A251" s="26">
        <v>121857.0</v>
      </c>
      <c r="B251" s="3" t="str">
        <f t="shared" si="1"/>
        <v>#REF!</v>
      </c>
    </row>
    <row r="252">
      <c r="A252" s="26">
        <v>332818.0</v>
      </c>
      <c r="B252" s="3" t="str">
        <f t="shared" si="1"/>
        <v>#REF!</v>
      </c>
    </row>
    <row r="253">
      <c r="A253" s="29">
        <v>42331.0</v>
      </c>
      <c r="B253" s="3" t="str">
        <f t="shared" si="1"/>
        <v>#REF!</v>
      </c>
    </row>
    <row r="254">
      <c r="A254" s="28">
        <v>45.13</v>
      </c>
      <c r="B254" s="3" t="str">
        <f t="shared" si="1"/>
        <v>#REF!</v>
      </c>
    </row>
    <row r="255">
      <c r="A255" s="28">
        <v>46.46</v>
      </c>
      <c r="B255" s="3" t="str">
        <f t="shared" si="1"/>
        <v>#REF!</v>
      </c>
    </row>
    <row r="256">
      <c r="A256" s="28">
        <v>44.33</v>
      </c>
      <c r="B256" s="3" t="str">
        <f t="shared" si="1"/>
        <v>#REF!</v>
      </c>
    </row>
    <row r="257">
      <c r="A257" s="28">
        <v>45.55</v>
      </c>
      <c r="B257" s="3" t="str">
        <f t="shared" si="1"/>
        <v>#REF!</v>
      </c>
    </row>
    <row r="258">
      <c r="A258" s="25">
        <f>+0.12</f>
        <v>0.12</v>
      </c>
      <c r="B258" s="3" t="str">
        <f t="shared" si="1"/>
        <v>#REF!</v>
      </c>
    </row>
    <row r="259">
      <c r="A259" s="25">
        <f>+0.26%</f>
        <v>0.0026</v>
      </c>
      <c r="B259" s="3" t="str">
        <f t="shared" si="1"/>
        <v>#REF!</v>
      </c>
    </row>
    <row r="260">
      <c r="A260" s="26">
        <v>108535.0</v>
      </c>
      <c r="B260" s="3" t="str">
        <f t="shared" si="1"/>
        <v>#REF!</v>
      </c>
    </row>
    <row r="261">
      <c r="A261" s="26">
        <v>333044.0</v>
      </c>
      <c r="B261" s="3" t="str">
        <f t="shared" si="1"/>
        <v>#REF!</v>
      </c>
    </row>
    <row r="262">
      <c r="A262" s="29">
        <v>42332.0</v>
      </c>
      <c r="B262" s="3" t="str">
        <f t="shared" si="1"/>
        <v>#REF!</v>
      </c>
    </row>
    <row r="263">
      <c r="A263" s="28">
        <v>45.71</v>
      </c>
      <c r="B263" s="3" t="str">
        <f t="shared" si="1"/>
        <v>#REF!</v>
      </c>
    </row>
    <row r="264">
      <c r="A264" s="28">
        <v>47.2</v>
      </c>
      <c r="B264" s="3" t="str">
        <f t="shared" si="1"/>
        <v>#REF!</v>
      </c>
    </row>
    <row r="265">
      <c r="A265" s="28">
        <v>45.67</v>
      </c>
      <c r="B265" s="3" t="str">
        <f t="shared" si="1"/>
        <v>#REF!</v>
      </c>
    </row>
    <row r="266">
      <c r="A266" s="28">
        <v>46.87</v>
      </c>
      <c r="B266" s="3" t="str">
        <f t="shared" si="1"/>
        <v>#REF!</v>
      </c>
    </row>
    <row r="267">
      <c r="A267" s="25">
        <f>+1.32</f>
        <v>1.32</v>
      </c>
      <c r="B267" s="3" t="str">
        <f t="shared" si="1"/>
        <v>#REF!</v>
      </c>
    </row>
    <row r="268">
      <c r="A268" s="25">
        <f>+2.9%</f>
        <v>0.029</v>
      </c>
      <c r="B268" s="3" t="str">
        <f t="shared" si="1"/>
        <v>#REF!</v>
      </c>
    </row>
    <row r="269">
      <c r="A269" s="26">
        <v>122457.0</v>
      </c>
      <c r="B269" s="3" t="str">
        <f t="shared" si="1"/>
        <v>#REF!</v>
      </c>
    </row>
    <row r="270">
      <c r="A270" s="26">
        <v>341165.0</v>
      </c>
      <c r="B270" s="3" t="str">
        <f t="shared" si="1"/>
        <v>#REF!</v>
      </c>
    </row>
    <row r="271">
      <c r="A271" s="29">
        <v>42333.0</v>
      </c>
      <c r="B271" s="3" t="str">
        <f t="shared" si="1"/>
        <v>#REF!</v>
      </c>
    </row>
    <row r="272">
      <c r="A272" s="28">
        <v>46.68</v>
      </c>
      <c r="B272" s="3" t="str">
        <f t="shared" si="1"/>
        <v>#REF!</v>
      </c>
    </row>
    <row r="273">
      <c r="A273" s="28">
        <v>47.23</v>
      </c>
      <c r="B273" s="3" t="str">
        <f t="shared" si="1"/>
        <v>#REF!</v>
      </c>
    </row>
    <row r="274">
      <c r="A274" s="28">
        <v>45.77</v>
      </c>
      <c r="B274" s="3" t="str">
        <f t="shared" si="1"/>
        <v>#REF!</v>
      </c>
    </row>
    <row r="275">
      <c r="A275" s="28">
        <v>46.9</v>
      </c>
      <c r="B275" s="3" t="str">
        <f t="shared" si="1"/>
        <v>#REF!</v>
      </c>
    </row>
    <row r="276">
      <c r="A276" s="25">
        <f>+0.03</f>
        <v>0.03</v>
      </c>
      <c r="B276" s="3" t="str">
        <f t="shared" si="1"/>
        <v>#REF!</v>
      </c>
    </row>
    <row r="277">
      <c r="A277" s="25">
        <f>+0.06%</f>
        <v>0.0006</v>
      </c>
      <c r="B277" s="3" t="str">
        <f t="shared" si="1"/>
        <v>#REF!</v>
      </c>
    </row>
    <row r="278">
      <c r="A278" s="26">
        <v>108227.0</v>
      </c>
      <c r="B278" s="3" t="str">
        <f t="shared" si="1"/>
        <v>#REF!</v>
      </c>
    </row>
    <row r="279">
      <c r="A279" s="26">
        <v>341938.0</v>
      </c>
      <c r="B279" s="3" t="str">
        <f t="shared" si="1"/>
        <v>#REF!</v>
      </c>
    </row>
    <row r="280">
      <c r="A280" s="29">
        <v>42334.0</v>
      </c>
      <c r="B280" s="3" t="str">
        <f t="shared" si="1"/>
        <v>#REF!</v>
      </c>
    </row>
    <row r="281">
      <c r="A281" s="28">
        <v>46.77</v>
      </c>
      <c r="B281" s="3" t="str">
        <f t="shared" si="1"/>
        <v>#REF!</v>
      </c>
    </row>
    <row r="282">
      <c r="A282" s="28">
        <v>47.03</v>
      </c>
      <c r="B282" s="3" t="str">
        <f t="shared" si="1"/>
        <v>#REF!</v>
      </c>
    </row>
    <row r="283">
      <c r="A283" s="28">
        <v>45.72</v>
      </c>
      <c r="B283" s="3" t="str">
        <f t="shared" si="1"/>
        <v>#REF!</v>
      </c>
    </row>
    <row r="284">
      <c r="A284" s="28">
        <v>46.19</v>
      </c>
      <c r="B284" s="3" t="str">
        <f t="shared" si="1"/>
        <v>#REF!</v>
      </c>
    </row>
    <row r="285">
      <c r="A285" s="21">
        <v>-0.71</v>
      </c>
      <c r="B285" s="3" t="str">
        <f t="shared" si="1"/>
        <v>#REF!</v>
      </c>
    </row>
    <row r="286">
      <c r="A286" s="22">
        <v>-0.0151</v>
      </c>
      <c r="B286" s="3" t="str">
        <f t="shared" si="1"/>
        <v>#REF!</v>
      </c>
    </row>
    <row r="287">
      <c r="A287" s="24">
        <v>37540.0</v>
      </c>
      <c r="B287" s="3" t="str">
        <f t="shared" si="1"/>
        <v>#REF!</v>
      </c>
    </row>
    <row r="288">
      <c r="A288" s="24">
        <v>341019.0</v>
      </c>
      <c r="B288" s="3" t="str">
        <f t="shared" si="1"/>
        <v>#REF!</v>
      </c>
    </row>
    <row r="289">
      <c r="A289" s="30">
        <v>42335.0</v>
      </c>
      <c r="B289" s="3" t="str">
        <f t="shared" si="1"/>
        <v>#REF!</v>
      </c>
    </row>
    <row r="290">
      <c r="A290" s="21">
        <v>46.33</v>
      </c>
      <c r="B290" s="3" t="str">
        <f t="shared" si="1"/>
        <v>#REF!</v>
      </c>
    </row>
    <row r="291">
      <c r="A291" s="21">
        <v>46.35</v>
      </c>
      <c r="B291" s="3" t="str">
        <f t="shared" si="1"/>
        <v>#REF!</v>
      </c>
    </row>
    <row r="292">
      <c r="A292" s="21">
        <v>45.43</v>
      </c>
      <c r="B292" s="3" t="str">
        <f t="shared" si="1"/>
        <v>#REF!</v>
      </c>
    </row>
    <row r="293">
      <c r="A293" s="21">
        <v>45.51</v>
      </c>
      <c r="B293" s="3" t="str">
        <f t="shared" si="1"/>
        <v>#REF!</v>
      </c>
    </row>
    <row r="294">
      <c r="A294" s="21">
        <v>-0.68</v>
      </c>
      <c r="B294" s="3" t="str">
        <f t="shared" si="1"/>
        <v>#REF!</v>
      </c>
    </row>
    <row r="295">
      <c r="A295" s="22">
        <v>-0.0147</v>
      </c>
      <c r="B295" s="3" t="str">
        <f t="shared" si="1"/>
        <v>#REF!</v>
      </c>
    </row>
    <row r="296">
      <c r="A296" s="24">
        <v>82761.0</v>
      </c>
      <c r="B296" s="3" t="str">
        <f t="shared" si="1"/>
        <v>#REF!</v>
      </c>
    </row>
    <row r="297">
      <c r="A297" s="24">
        <v>339064.0</v>
      </c>
      <c r="B297" s="3" t="str">
        <f t="shared" si="1"/>
        <v>#REF!</v>
      </c>
    </row>
    <row r="298">
      <c r="A298" s="30">
        <v>42338.0</v>
      </c>
      <c r="B298" s="3" t="str">
        <f t="shared" si="1"/>
        <v>#REF!</v>
      </c>
    </row>
    <row r="299">
      <c r="A299" s="21">
        <v>45.51</v>
      </c>
      <c r="B299" s="3" t="str">
        <f t="shared" si="1"/>
        <v>#REF!</v>
      </c>
    </row>
    <row r="300">
      <c r="A300" s="21">
        <v>46.4</v>
      </c>
      <c r="B300" s="3" t="str">
        <f t="shared" si="1"/>
        <v>#REF!</v>
      </c>
    </row>
    <row r="301">
      <c r="A301" s="21">
        <v>45.07</v>
      </c>
      <c r="B301" s="3" t="str">
        <f t="shared" si="1"/>
        <v>#REF!</v>
      </c>
    </row>
    <row r="302">
      <c r="A302" s="21">
        <v>45.24</v>
      </c>
      <c r="B302" s="3" t="str">
        <f t="shared" si="1"/>
        <v>#REF!</v>
      </c>
    </row>
    <row r="303">
      <c r="A303" s="21">
        <v>-0.27</v>
      </c>
      <c r="B303" s="3" t="str">
        <f t="shared" si="1"/>
        <v>#REF!</v>
      </c>
    </row>
    <row r="304">
      <c r="A304" s="22">
        <v>-0.0059</v>
      </c>
      <c r="B304" s="3" t="str">
        <f t="shared" si="1"/>
        <v>#REF!</v>
      </c>
    </row>
    <row r="305">
      <c r="A305" s="24">
        <v>122957.0</v>
      </c>
      <c r="B305" s="3" t="str">
        <f t="shared" si="1"/>
        <v>#REF!</v>
      </c>
    </row>
    <row r="306">
      <c r="A306" s="24">
        <v>346322.0</v>
      </c>
      <c r="B306" s="3" t="str">
        <f t="shared" si="1"/>
        <v>#REF!</v>
      </c>
    </row>
    <row r="307">
      <c r="A307" s="23">
        <v>42339.0</v>
      </c>
      <c r="B307" s="3" t="str">
        <f t="shared" si="1"/>
        <v>#REF!</v>
      </c>
    </row>
    <row r="308">
      <c r="A308" s="21">
        <v>45.25</v>
      </c>
      <c r="B308" s="3" t="str">
        <f t="shared" si="1"/>
        <v>#REF!</v>
      </c>
    </row>
    <row r="309">
      <c r="A309" s="21">
        <v>45.8</v>
      </c>
      <c r="B309" s="3" t="str">
        <f t="shared" si="1"/>
        <v>#REF!</v>
      </c>
    </row>
    <row r="310">
      <c r="A310" s="21">
        <v>44.64</v>
      </c>
      <c r="B310" s="3" t="str">
        <f t="shared" si="1"/>
        <v>#REF!</v>
      </c>
    </row>
    <row r="311">
      <c r="A311" s="21">
        <v>45.09</v>
      </c>
      <c r="B311" s="3" t="str">
        <f t="shared" si="1"/>
        <v>#REF!</v>
      </c>
    </row>
    <row r="312">
      <c r="A312" s="21">
        <v>-0.15</v>
      </c>
      <c r="B312" s="3" t="str">
        <f t="shared" si="1"/>
        <v>#REF!</v>
      </c>
    </row>
    <row r="313">
      <c r="A313" s="22">
        <v>-0.0033</v>
      </c>
      <c r="B313" s="3" t="str">
        <f t="shared" si="1"/>
        <v>#REF!</v>
      </c>
    </row>
    <row r="314">
      <c r="A314" s="24">
        <v>177602.0</v>
      </c>
      <c r="B314" s="3" t="str">
        <f t="shared" si="1"/>
        <v>#REF!</v>
      </c>
    </row>
    <row r="315">
      <c r="A315" s="24">
        <v>359029.0</v>
      </c>
      <c r="B315" s="3" t="str">
        <f t="shared" si="1"/>
        <v>#REF!</v>
      </c>
    </row>
    <row r="316">
      <c r="A316" s="23">
        <v>42340.0</v>
      </c>
      <c r="B316" s="3" t="str">
        <f t="shared" si="1"/>
        <v>#REF!</v>
      </c>
    </row>
    <row r="317">
      <c r="A317" s="21">
        <v>44.89</v>
      </c>
      <c r="B317" s="3" t="str">
        <f t="shared" si="1"/>
        <v>#REF!</v>
      </c>
    </row>
    <row r="318">
      <c r="A318" s="21">
        <v>45.27</v>
      </c>
      <c r="B318" s="3" t="str">
        <f t="shared" si="1"/>
        <v>#REF!</v>
      </c>
    </row>
    <row r="319">
      <c r="A319" s="21">
        <v>43.1</v>
      </c>
      <c r="B319" s="3" t="str">
        <f t="shared" si="1"/>
        <v>#REF!</v>
      </c>
    </row>
    <row r="320">
      <c r="A320" s="21">
        <v>43.16</v>
      </c>
      <c r="B320" s="3" t="str">
        <f t="shared" si="1"/>
        <v>#REF!</v>
      </c>
    </row>
    <row r="321">
      <c r="A321" s="21">
        <v>-1.93</v>
      </c>
      <c r="B321" s="3" t="str">
        <f t="shared" si="1"/>
        <v>#REF!</v>
      </c>
    </row>
    <row r="322">
      <c r="A322" s="22">
        <v>-0.0428</v>
      </c>
      <c r="B322" s="3" t="str">
        <f t="shared" si="1"/>
        <v>#REF!</v>
      </c>
    </row>
    <row r="323">
      <c r="A323" s="24">
        <v>178427.0</v>
      </c>
      <c r="B323" s="3" t="str">
        <f t="shared" si="1"/>
        <v>#REF!</v>
      </c>
    </row>
    <row r="324">
      <c r="A324" s="24">
        <v>371920.0</v>
      </c>
      <c r="B324" s="3" t="str">
        <f t="shared" si="1"/>
        <v>#REF!</v>
      </c>
    </row>
    <row r="325">
      <c r="A325" s="23">
        <v>42341.0</v>
      </c>
      <c r="B325" s="3" t="str">
        <f t="shared" si="1"/>
        <v>#REF!</v>
      </c>
    </row>
    <row r="326">
      <c r="A326" s="21">
        <v>43.49</v>
      </c>
      <c r="B326" s="3" t="str">
        <f t="shared" si="1"/>
        <v>#REF!</v>
      </c>
    </row>
    <row r="327">
      <c r="A327" s="21">
        <v>45.29</v>
      </c>
      <c r="B327" s="3" t="str">
        <f t="shared" si="1"/>
        <v>#REF!</v>
      </c>
    </row>
    <row r="328">
      <c r="A328" s="21">
        <v>43.28</v>
      </c>
      <c r="B328" s="3" t="str">
        <f t="shared" si="1"/>
        <v>#REF!</v>
      </c>
    </row>
    <row r="329">
      <c r="A329" s="21">
        <v>44.43</v>
      </c>
      <c r="B329" s="3" t="str">
        <f t="shared" si="1"/>
        <v>#REF!</v>
      </c>
    </row>
    <row r="330">
      <c r="A330" s="25">
        <f>+1.27</f>
        <v>1.27</v>
      </c>
      <c r="B330" s="3" t="str">
        <f t="shared" si="1"/>
        <v>#REF!</v>
      </c>
    </row>
    <row r="331">
      <c r="A331" s="25">
        <f>+2.94%</f>
        <v>0.0294</v>
      </c>
      <c r="B331" s="3" t="str">
        <f t="shared" si="1"/>
        <v>#REF!</v>
      </c>
    </row>
    <row r="332">
      <c r="A332" s="26">
        <v>160262.0</v>
      </c>
      <c r="B332" s="3" t="str">
        <f t="shared" si="1"/>
        <v>#REF!</v>
      </c>
    </row>
    <row r="333">
      <c r="A333" s="26">
        <v>382472.0</v>
      </c>
      <c r="B333" s="3" t="str">
        <f t="shared" si="1"/>
        <v>#REF!</v>
      </c>
    </row>
    <row r="334">
      <c r="A334" s="27">
        <v>42342.0</v>
      </c>
      <c r="B334" s="3" t="str">
        <f t="shared" si="1"/>
        <v>#REF!</v>
      </c>
    </row>
    <row r="335">
      <c r="A335" s="28">
        <v>44.68</v>
      </c>
      <c r="B335" s="3" t="str">
        <f t="shared" si="1"/>
        <v>#REF!</v>
      </c>
    </row>
    <row r="336">
      <c r="A336" s="28">
        <v>45.32</v>
      </c>
      <c r="B336" s="3" t="str">
        <f t="shared" si="1"/>
        <v>#REF!</v>
      </c>
    </row>
    <row r="337">
      <c r="A337" s="28">
        <v>43.17</v>
      </c>
      <c r="B337" s="3" t="str">
        <f t="shared" si="1"/>
        <v>#REF!</v>
      </c>
    </row>
    <row r="338">
      <c r="A338" s="28">
        <v>43.5</v>
      </c>
      <c r="B338" s="3" t="str">
        <f t="shared" si="1"/>
        <v>#REF!</v>
      </c>
    </row>
    <row r="339">
      <c r="A339" s="21">
        <v>-0.93</v>
      </c>
      <c r="B339" s="3" t="str">
        <f t="shared" si="1"/>
        <v>#REF!</v>
      </c>
    </row>
    <row r="340">
      <c r="A340" s="22">
        <v>-0.0209</v>
      </c>
      <c r="B340" s="3" t="str">
        <f t="shared" si="1"/>
        <v>#REF!</v>
      </c>
    </row>
    <row r="341">
      <c r="A341" s="24">
        <v>208202.0</v>
      </c>
      <c r="B341" s="3" t="str">
        <f t="shared" si="1"/>
        <v>#REF!</v>
      </c>
    </row>
    <row r="342">
      <c r="A342" s="24">
        <v>388744.0</v>
      </c>
      <c r="B342" s="3" t="str">
        <f t="shared" si="1"/>
        <v>#REF!</v>
      </c>
    </row>
    <row r="343">
      <c r="A343" s="23">
        <v>42345.0</v>
      </c>
      <c r="B343" s="3" t="str">
        <f t="shared" si="1"/>
        <v>#REF!</v>
      </c>
    </row>
    <row r="344">
      <c r="A344" s="21">
        <v>43.72</v>
      </c>
      <c r="B344" s="3" t="str">
        <f t="shared" si="1"/>
        <v>#REF!</v>
      </c>
    </row>
    <row r="345">
      <c r="A345" s="21">
        <v>43.77</v>
      </c>
      <c r="B345" s="3" t="str">
        <f t="shared" si="1"/>
        <v>#REF!</v>
      </c>
    </row>
    <row r="346">
      <c r="A346" s="21">
        <v>41.1</v>
      </c>
      <c r="B346" s="3" t="str">
        <f t="shared" si="1"/>
        <v>#REF!</v>
      </c>
    </row>
    <row r="347">
      <c r="A347" s="21">
        <v>41.19</v>
      </c>
      <c r="B347" s="3" t="str">
        <f t="shared" si="1"/>
        <v>#REF!</v>
      </c>
    </row>
    <row r="348">
      <c r="A348" s="21">
        <v>-2.31</v>
      </c>
      <c r="B348" s="3" t="str">
        <f t="shared" si="1"/>
        <v>#REF!</v>
      </c>
    </row>
    <row r="349">
      <c r="A349" s="22">
        <v>-0.0531</v>
      </c>
      <c r="B349" s="3" t="str">
        <f t="shared" si="1"/>
        <v>#REF!</v>
      </c>
    </row>
    <row r="350">
      <c r="A350" s="24">
        <v>205298.0</v>
      </c>
      <c r="B350" s="3" t="str">
        <f t="shared" si="1"/>
        <v>#REF!</v>
      </c>
    </row>
    <row r="351">
      <c r="A351" s="24">
        <v>382705.0</v>
      </c>
      <c r="B351" s="3" t="str">
        <f t="shared" si="1"/>
        <v>#REF!</v>
      </c>
    </row>
    <row r="352">
      <c r="A352" s="23">
        <v>42346.0</v>
      </c>
      <c r="B352" s="3" t="str">
        <f t="shared" si="1"/>
        <v>#REF!</v>
      </c>
    </row>
    <row r="353">
      <c r="A353" s="21">
        <v>41.29</v>
      </c>
      <c r="B353" s="3" t="str">
        <f t="shared" si="1"/>
        <v>#REF!</v>
      </c>
    </row>
    <row r="354">
      <c r="A354" s="21">
        <v>41.83</v>
      </c>
      <c r="B354" s="3" t="str">
        <f t="shared" si="1"/>
        <v>#REF!</v>
      </c>
    </row>
    <row r="355">
      <c r="A355" s="21">
        <v>40.2</v>
      </c>
      <c r="B355" s="3" t="str">
        <f t="shared" si="1"/>
        <v>#REF!</v>
      </c>
    </row>
    <row r="356">
      <c r="A356" s="21">
        <v>40.59</v>
      </c>
      <c r="B356" s="3" t="str">
        <f t="shared" si="1"/>
        <v>#REF!</v>
      </c>
    </row>
    <row r="357">
      <c r="A357" s="21">
        <v>-0.6</v>
      </c>
      <c r="B357" s="3" t="str">
        <f t="shared" si="1"/>
        <v>#REF!</v>
      </c>
    </row>
    <row r="358">
      <c r="A358" s="22">
        <v>-0.0146</v>
      </c>
      <c r="B358" s="3" t="str">
        <f t="shared" si="1"/>
        <v>#REF!</v>
      </c>
    </row>
    <row r="359">
      <c r="A359" s="24">
        <v>250656.0</v>
      </c>
      <c r="B359" s="3" t="str">
        <f t="shared" si="1"/>
        <v>#REF!</v>
      </c>
    </row>
    <row r="360">
      <c r="A360" s="24">
        <v>376283.0</v>
      </c>
      <c r="B360" s="3" t="str">
        <f t="shared" si="1"/>
        <v>#REF!</v>
      </c>
    </row>
    <row r="361">
      <c r="A361" s="23">
        <v>42347.0</v>
      </c>
      <c r="B361" s="3" t="str">
        <f t="shared" si="1"/>
        <v>#REF!</v>
      </c>
    </row>
    <row r="362">
      <c r="A362" s="21">
        <v>40.94</v>
      </c>
      <c r="B362" s="3" t="str">
        <f t="shared" si="1"/>
        <v>#REF!</v>
      </c>
    </row>
    <row r="363">
      <c r="A363" s="21">
        <v>41.79</v>
      </c>
      <c r="B363" s="3" t="str">
        <f t="shared" si="1"/>
        <v>#REF!</v>
      </c>
    </row>
    <row r="364">
      <c r="A364" s="21">
        <v>39.8</v>
      </c>
      <c r="B364" s="3" t="str">
        <f t="shared" si="1"/>
        <v>#REF!</v>
      </c>
    </row>
    <row r="365">
      <c r="A365" s="21">
        <v>40.34</v>
      </c>
      <c r="B365" s="3" t="str">
        <f t="shared" si="1"/>
        <v>#REF!</v>
      </c>
    </row>
    <row r="366">
      <c r="A366" s="21">
        <v>-0.25</v>
      </c>
      <c r="B366" s="3" t="str">
        <f t="shared" si="1"/>
        <v>#REF!</v>
      </c>
    </row>
    <row r="367">
      <c r="A367" s="22">
        <v>-0.0062</v>
      </c>
      <c r="B367" s="3" t="str">
        <f t="shared" si="1"/>
        <v>#REF!</v>
      </c>
    </row>
    <row r="368">
      <c r="A368" s="24">
        <v>267927.0</v>
      </c>
      <c r="B368" s="3" t="str">
        <f t="shared" si="1"/>
        <v>#REF!</v>
      </c>
    </row>
    <row r="369">
      <c r="A369" s="24">
        <v>381192.0</v>
      </c>
      <c r="B369" s="3" t="str">
        <f t="shared" si="1"/>
        <v>#REF!</v>
      </c>
    </row>
    <row r="370">
      <c r="A370" s="30">
        <v>42348.0</v>
      </c>
      <c r="B370" s="3" t="str">
        <f t="shared" si="1"/>
        <v>#REF!</v>
      </c>
    </row>
    <row r="371">
      <c r="A371" s="21">
        <v>40.6</v>
      </c>
      <c r="B371" s="3" t="str">
        <f t="shared" si="1"/>
        <v>#REF!</v>
      </c>
    </row>
    <row r="372">
      <c r="A372" s="21">
        <v>40.97</v>
      </c>
      <c r="B372" s="3" t="str">
        <f t="shared" si="1"/>
        <v>#REF!</v>
      </c>
    </row>
    <row r="373">
      <c r="A373" s="21">
        <v>39.82</v>
      </c>
      <c r="B373" s="3" t="str">
        <f t="shared" si="1"/>
        <v>#REF!</v>
      </c>
    </row>
    <row r="374">
      <c r="A374" s="21">
        <v>40.13</v>
      </c>
      <c r="B374" s="3" t="str">
        <f t="shared" si="1"/>
        <v>#REF!</v>
      </c>
    </row>
    <row r="375">
      <c r="A375" s="21">
        <v>-0.21</v>
      </c>
      <c r="B375" s="3" t="str">
        <f t="shared" si="1"/>
        <v>#REF!</v>
      </c>
    </row>
    <row r="376">
      <c r="A376" s="22">
        <v>-0.0052</v>
      </c>
      <c r="B376" s="3" t="str">
        <f t="shared" si="1"/>
        <v>#REF!</v>
      </c>
    </row>
    <row r="377">
      <c r="A377" s="24">
        <v>230531.0</v>
      </c>
      <c r="B377" s="3" t="str">
        <f t="shared" si="1"/>
        <v>#REF!</v>
      </c>
    </row>
    <row r="378">
      <c r="A378" s="24">
        <v>381282.0</v>
      </c>
      <c r="B378" s="3" t="str">
        <f t="shared" si="1"/>
        <v>#REF!</v>
      </c>
    </row>
    <row r="379">
      <c r="A379" s="30">
        <v>42349.0</v>
      </c>
      <c r="B379" s="3" t="str">
        <f t="shared" si="1"/>
        <v>#REF!</v>
      </c>
    </row>
    <row r="380">
      <c r="A380" s="21">
        <v>39.91</v>
      </c>
      <c r="B380" s="3" t="str">
        <f t="shared" si="1"/>
        <v>#REF!</v>
      </c>
    </row>
    <row r="381">
      <c r="A381" s="21">
        <v>40.13</v>
      </c>
      <c r="B381" s="3" t="str">
        <f t="shared" si="1"/>
        <v>#REF!</v>
      </c>
    </row>
    <row r="382">
      <c r="A382" s="21">
        <v>37.73</v>
      </c>
      <c r="B382" s="3" t="str">
        <f t="shared" si="1"/>
        <v>#REF!</v>
      </c>
    </row>
    <row r="383">
      <c r="A383" s="21">
        <v>38.32</v>
      </c>
      <c r="B383" s="3" t="str">
        <f t="shared" si="1"/>
        <v>#REF!</v>
      </c>
    </row>
    <row r="384">
      <c r="A384" s="21">
        <v>-1.81</v>
      </c>
      <c r="B384" s="3" t="str">
        <f t="shared" si="1"/>
        <v>#REF!</v>
      </c>
    </row>
    <row r="385">
      <c r="A385" s="22">
        <v>-0.0451</v>
      </c>
      <c r="B385" s="3" t="str">
        <f t="shared" si="1"/>
        <v>#REF!</v>
      </c>
    </row>
    <row r="386">
      <c r="A386" s="24">
        <v>281105.0</v>
      </c>
      <c r="B386" s="3" t="str">
        <f t="shared" si="1"/>
        <v>#REF!</v>
      </c>
    </row>
    <row r="387">
      <c r="A387" s="24">
        <v>370483.0</v>
      </c>
      <c r="B387" s="3" t="str">
        <f t="shared" si="1"/>
        <v>#REF!</v>
      </c>
    </row>
    <row r="388">
      <c r="A388" s="30">
        <v>42352.0</v>
      </c>
      <c r="B388" s="3" t="str">
        <f t="shared" si="1"/>
        <v>#REF!</v>
      </c>
    </row>
    <row r="389">
      <c r="A389" s="21">
        <v>38.39</v>
      </c>
      <c r="B389" s="3" t="str">
        <f t="shared" si="1"/>
        <v>#REF!</v>
      </c>
    </row>
    <row r="390">
      <c r="A390" s="21">
        <v>38.68</v>
      </c>
      <c r="B390" s="3" t="str">
        <f t="shared" si="1"/>
        <v>#REF!</v>
      </c>
    </row>
    <row r="391">
      <c r="A391" s="21">
        <v>36.75</v>
      </c>
      <c r="B391" s="3" t="str">
        <f t="shared" si="1"/>
        <v>#REF!</v>
      </c>
    </row>
    <row r="392">
      <c r="A392" s="21">
        <v>38.16</v>
      </c>
      <c r="B392" s="3" t="str">
        <f t="shared" si="1"/>
        <v>#REF!</v>
      </c>
    </row>
    <row r="393">
      <c r="A393" s="21">
        <v>-0.16</v>
      </c>
      <c r="B393" s="3" t="str">
        <f t="shared" si="1"/>
        <v>#REF!</v>
      </c>
    </row>
    <row r="394">
      <c r="A394" s="22">
        <v>-0.0042</v>
      </c>
      <c r="B394" s="3" t="str">
        <f t="shared" si="1"/>
        <v>#REF!</v>
      </c>
    </row>
    <row r="395">
      <c r="A395" s="24">
        <v>290180.0</v>
      </c>
      <c r="B395" s="3" t="str">
        <f t="shared" si="1"/>
        <v>#REF!</v>
      </c>
    </row>
    <row r="396">
      <c r="A396" s="24">
        <v>368780.0</v>
      </c>
      <c r="B396" s="3" t="str">
        <f t="shared" si="1"/>
        <v>#REF!</v>
      </c>
    </row>
    <row r="397">
      <c r="A397" s="30">
        <v>42353.0</v>
      </c>
      <c r="B397" s="3" t="str">
        <f t="shared" si="1"/>
        <v>#REF!</v>
      </c>
    </row>
    <row r="398">
      <c r="A398" s="21">
        <v>38.1</v>
      </c>
      <c r="B398" s="3" t="str">
        <f t="shared" si="1"/>
        <v>#REF!</v>
      </c>
    </row>
    <row r="399">
      <c r="A399" s="21">
        <v>39.69</v>
      </c>
      <c r="B399" s="3" t="str">
        <f t="shared" si="1"/>
        <v>#REF!</v>
      </c>
    </row>
    <row r="400">
      <c r="A400" s="21">
        <v>37.81</v>
      </c>
      <c r="B400" s="3" t="str">
        <f t="shared" si="1"/>
        <v>#REF!</v>
      </c>
    </row>
    <row r="401">
      <c r="A401" s="21">
        <v>38.73</v>
      </c>
      <c r="B401" s="3" t="str">
        <f t="shared" si="1"/>
        <v>#REF!</v>
      </c>
    </row>
    <row r="402">
      <c r="A402" s="25">
        <f>+0.57</f>
        <v>0.57</v>
      </c>
      <c r="B402" s="3" t="str">
        <f t="shared" si="1"/>
        <v>#REF!</v>
      </c>
    </row>
    <row r="403">
      <c r="A403" s="25">
        <f>+1.49%</f>
        <v>0.0149</v>
      </c>
      <c r="B403" s="3" t="str">
        <f t="shared" si="1"/>
        <v>#REF!</v>
      </c>
    </row>
    <row r="404">
      <c r="A404" s="26">
        <v>323789.0</v>
      </c>
      <c r="B404" s="3" t="str">
        <f t="shared" si="1"/>
        <v>#REF!</v>
      </c>
    </row>
    <row r="405">
      <c r="A405" s="26">
        <v>367230.0</v>
      </c>
      <c r="B405" s="3" t="str">
        <f t="shared" si="1"/>
        <v>#REF!</v>
      </c>
    </row>
    <row r="406">
      <c r="A406" s="29">
        <v>42354.0</v>
      </c>
      <c r="B406" s="3" t="str">
        <f t="shared" si="1"/>
        <v>#REF!</v>
      </c>
    </row>
    <row r="407">
      <c r="A407" s="28">
        <v>38.45</v>
      </c>
      <c r="B407" s="3" t="str">
        <f t="shared" si="1"/>
        <v>#REF!</v>
      </c>
    </row>
    <row r="408">
      <c r="A408" s="28">
        <v>38.74</v>
      </c>
      <c r="B408" s="3" t="str">
        <f t="shared" si="1"/>
        <v>#REF!</v>
      </c>
    </row>
    <row r="409">
      <c r="A409" s="28">
        <v>37.17</v>
      </c>
      <c r="B409" s="3" t="str">
        <f t="shared" si="1"/>
        <v>#REF!</v>
      </c>
    </row>
    <row r="410">
      <c r="A410" s="28">
        <v>37.39</v>
      </c>
      <c r="B410" s="3" t="str">
        <f t="shared" si="1"/>
        <v>#REF!</v>
      </c>
    </row>
    <row r="411">
      <c r="A411" s="21">
        <v>-1.34</v>
      </c>
      <c r="B411" s="3" t="str">
        <f t="shared" si="1"/>
        <v>#REF!</v>
      </c>
    </row>
    <row r="412">
      <c r="A412" s="22">
        <v>-0.0346</v>
      </c>
      <c r="B412" s="3" t="str">
        <f t="shared" si="1"/>
        <v>#REF!</v>
      </c>
    </row>
    <row r="413">
      <c r="A413" s="24">
        <v>297915.0</v>
      </c>
      <c r="B413" s="3" t="str">
        <f t="shared" si="1"/>
        <v>#REF!</v>
      </c>
    </row>
    <row r="414">
      <c r="A414" s="24">
        <v>374426.0</v>
      </c>
      <c r="B414" s="3" t="str">
        <f t="shared" si="1"/>
        <v>#REF!</v>
      </c>
    </row>
    <row r="415">
      <c r="A415" s="30">
        <v>42355.0</v>
      </c>
      <c r="B415" s="3" t="str">
        <f t="shared" si="1"/>
        <v>#REF!</v>
      </c>
    </row>
    <row r="416">
      <c r="A416" s="21">
        <v>37.6</v>
      </c>
      <c r="B416" s="3" t="str">
        <f t="shared" si="1"/>
        <v>#REF!</v>
      </c>
    </row>
    <row r="417">
      <c r="A417" s="21">
        <v>37.93</v>
      </c>
      <c r="B417" s="3" t="str">
        <f t="shared" si="1"/>
        <v>#REF!</v>
      </c>
    </row>
    <row r="418">
      <c r="A418" s="21">
        <v>36.75</v>
      </c>
      <c r="B418" s="3" t="str">
        <f t="shared" si="1"/>
        <v>#REF!</v>
      </c>
    </row>
    <row r="419">
      <c r="A419" s="21">
        <v>37.06</v>
      </c>
      <c r="B419" s="3" t="str">
        <f t="shared" si="1"/>
        <v>#REF!</v>
      </c>
    </row>
    <row r="420">
      <c r="A420" s="21">
        <v>-0.33</v>
      </c>
      <c r="B420" s="3" t="str">
        <f t="shared" si="1"/>
        <v>#REF!</v>
      </c>
    </row>
    <row r="421">
      <c r="A421" s="22">
        <v>-0.0088</v>
      </c>
      <c r="B421" s="3" t="str">
        <f t="shared" si="1"/>
        <v>#REF!</v>
      </c>
    </row>
    <row r="422">
      <c r="A422" s="24">
        <v>200845.0</v>
      </c>
      <c r="B422" s="3" t="str">
        <f t="shared" si="1"/>
        <v>#REF!</v>
      </c>
    </row>
    <row r="423">
      <c r="A423" s="24">
        <v>374006.0</v>
      </c>
      <c r="B423" s="3" t="str">
        <f t="shared" si="1"/>
        <v>#REF!</v>
      </c>
    </row>
    <row r="424">
      <c r="A424" s="30">
        <v>42356.0</v>
      </c>
      <c r="B424" s="3" t="str">
        <f t="shared" si="1"/>
        <v>#REF!</v>
      </c>
    </row>
    <row r="425">
      <c r="A425" s="21">
        <v>36.81</v>
      </c>
      <c r="B425" s="3" t="str">
        <f t="shared" si="1"/>
        <v>#REF!</v>
      </c>
    </row>
    <row r="426">
      <c r="A426" s="21">
        <v>37.73</v>
      </c>
      <c r="B426" s="3" t="str">
        <f t="shared" si="1"/>
        <v>#REF!</v>
      </c>
    </row>
    <row r="427">
      <c r="A427" s="21">
        <v>36.41</v>
      </c>
      <c r="B427" s="3" t="str">
        <f t="shared" si="1"/>
        <v>#REF!</v>
      </c>
    </row>
    <row r="428">
      <c r="A428" s="21">
        <v>36.88</v>
      </c>
      <c r="B428" s="3" t="str">
        <f t="shared" si="1"/>
        <v>#REF!</v>
      </c>
    </row>
    <row r="429">
      <c r="A429" s="21">
        <v>-0.18</v>
      </c>
      <c r="B429" s="3" t="str">
        <f t="shared" si="1"/>
        <v>#REF!</v>
      </c>
    </row>
    <row r="430">
      <c r="A430" s="22">
        <v>-0.0049</v>
      </c>
      <c r="B430" s="3" t="str">
        <f t="shared" si="1"/>
        <v>#REF!</v>
      </c>
    </row>
    <row r="431">
      <c r="A431" s="24">
        <v>218042.0</v>
      </c>
      <c r="B431" s="3" t="str">
        <f t="shared" si="1"/>
        <v>#REF!</v>
      </c>
    </row>
    <row r="432">
      <c r="A432" s="24">
        <v>364712.0</v>
      </c>
      <c r="B432" s="3" t="str">
        <f t="shared" si="1"/>
        <v>#REF!</v>
      </c>
    </row>
    <row r="433">
      <c r="A433" s="30">
        <v>42359.0</v>
      </c>
      <c r="B433" s="3" t="str">
        <f t="shared" si="1"/>
        <v>#REF!</v>
      </c>
    </row>
    <row r="434">
      <c r="A434" s="21">
        <v>36.55</v>
      </c>
      <c r="B434" s="3" t="str">
        <f t="shared" si="1"/>
        <v>#REF!</v>
      </c>
    </row>
    <row r="435">
      <c r="A435" s="21">
        <v>36.75</v>
      </c>
      <c r="B435" s="3" t="str">
        <f t="shared" si="1"/>
        <v>#REF!</v>
      </c>
    </row>
    <row r="436">
      <c r="A436" s="21">
        <v>36.04</v>
      </c>
      <c r="B436" s="3" t="str">
        <f t="shared" si="1"/>
        <v>#REF!</v>
      </c>
    </row>
    <row r="437">
      <c r="A437" s="21">
        <v>36.35</v>
      </c>
      <c r="B437" s="3" t="str">
        <f t="shared" si="1"/>
        <v>#REF!</v>
      </c>
    </row>
    <row r="438">
      <c r="A438" s="21">
        <v>-0.53</v>
      </c>
      <c r="B438" s="3" t="str">
        <f t="shared" si="1"/>
        <v>#REF!</v>
      </c>
    </row>
    <row r="439">
      <c r="A439" s="22">
        <v>-0.0144</v>
      </c>
      <c r="B439" s="3" t="str">
        <f t="shared" si="1"/>
        <v>#REF!</v>
      </c>
    </row>
    <row r="440">
      <c r="A440" s="24">
        <v>175115.0</v>
      </c>
      <c r="B440" s="3" t="str">
        <f t="shared" si="1"/>
        <v>#REF!</v>
      </c>
    </row>
    <row r="441">
      <c r="A441" s="24">
        <v>359528.0</v>
      </c>
      <c r="B441" s="3" t="str">
        <f t="shared" si="1"/>
        <v>#REF!</v>
      </c>
    </row>
    <row r="442">
      <c r="A442" s="30">
        <v>42360.0</v>
      </c>
      <c r="B442" s="3" t="str">
        <f t="shared" si="1"/>
        <v>#REF!</v>
      </c>
    </row>
    <row r="443">
      <c r="A443" s="21">
        <v>36.36</v>
      </c>
      <c r="B443" s="3" t="str">
        <f t="shared" si="1"/>
        <v>#REF!</v>
      </c>
    </row>
    <row r="444">
      <c r="A444" s="21">
        <v>36.72</v>
      </c>
      <c r="B444" s="3" t="str">
        <f t="shared" si="1"/>
        <v>#REF!</v>
      </c>
    </row>
    <row r="445">
      <c r="A445" s="21">
        <v>35.98</v>
      </c>
      <c r="B445" s="3" t="str">
        <f t="shared" si="1"/>
        <v>#REF!</v>
      </c>
    </row>
    <row r="446">
      <c r="A446" s="21">
        <v>36.11</v>
      </c>
      <c r="B446" s="3" t="str">
        <f t="shared" si="1"/>
        <v>#REF!</v>
      </c>
    </row>
    <row r="447">
      <c r="A447" s="21">
        <v>-0.24</v>
      </c>
      <c r="B447" s="3" t="str">
        <f t="shared" si="1"/>
        <v>#REF!</v>
      </c>
    </row>
    <row r="448">
      <c r="A448" s="22">
        <v>-0.0066</v>
      </c>
      <c r="B448" s="3" t="str">
        <f t="shared" si="1"/>
        <v>#REF!</v>
      </c>
    </row>
    <row r="449">
      <c r="A449" s="24">
        <v>166304.0</v>
      </c>
      <c r="B449" s="3" t="str">
        <f t="shared" si="1"/>
        <v>#REF!</v>
      </c>
    </row>
    <row r="450">
      <c r="A450" s="24">
        <v>362923.0</v>
      </c>
      <c r="B450" s="3" t="str">
        <f t="shared" si="1"/>
        <v>#REF!</v>
      </c>
    </row>
    <row r="451">
      <c r="A451" s="30">
        <v>42361.0</v>
      </c>
      <c r="B451" s="3" t="str">
        <f t="shared" si="1"/>
        <v>#REF!</v>
      </c>
    </row>
    <row r="452">
      <c r="A452" s="21">
        <v>36.37</v>
      </c>
      <c r="B452" s="3" t="str">
        <f t="shared" si="1"/>
        <v>#REF!</v>
      </c>
    </row>
    <row r="453">
      <c r="A453" s="21">
        <v>37.88</v>
      </c>
      <c r="B453" s="3" t="str">
        <f t="shared" si="1"/>
        <v>#REF!</v>
      </c>
    </row>
    <row r="454">
      <c r="A454" s="21">
        <v>36.28</v>
      </c>
      <c r="B454" s="3" t="str">
        <f t="shared" si="1"/>
        <v>#REF!</v>
      </c>
    </row>
    <row r="455">
      <c r="A455" s="21">
        <v>37.36</v>
      </c>
      <c r="B455" s="3" t="str">
        <f t="shared" si="1"/>
        <v>#REF!</v>
      </c>
    </row>
    <row r="456">
      <c r="A456" s="25">
        <f>+1.25</f>
        <v>1.25</v>
      </c>
      <c r="B456" s="3" t="str">
        <f t="shared" si="1"/>
        <v>#REF!</v>
      </c>
    </row>
    <row r="457">
      <c r="A457" s="25">
        <f>+3.46%</f>
        <v>0.0346</v>
      </c>
      <c r="B457" s="3" t="str">
        <f t="shared" si="1"/>
        <v>#REF!</v>
      </c>
    </row>
    <row r="458">
      <c r="A458" s="26">
        <v>196978.0</v>
      </c>
      <c r="B458" s="3" t="str">
        <f t="shared" si="1"/>
        <v>#REF!</v>
      </c>
    </row>
    <row r="459">
      <c r="A459" s="26">
        <v>354342.0</v>
      </c>
      <c r="B459" s="3" t="str">
        <f t="shared" si="1"/>
        <v>#REF!</v>
      </c>
    </row>
    <row r="460">
      <c r="A460" s="29">
        <v>42362.0</v>
      </c>
      <c r="B460" s="3" t="str">
        <f t="shared" si="1"/>
        <v>#REF!</v>
      </c>
    </row>
    <row r="461">
      <c r="A461" s="28">
        <v>37.77</v>
      </c>
      <c r="B461" s="3" t="str">
        <f t="shared" si="1"/>
        <v>#REF!</v>
      </c>
    </row>
    <row r="462">
      <c r="A462" s="28">
        <v>38.1</v>
      </c>
      <c r="B462" s="3" t="str">
        <f t="shared" si="1"/>
        <v>#REF!</v>
      </c>
    </row>
    <row r="463">
      <c r="A463" s="28">
        <v>36.91</v>
      </c>
      <c r="B463" s="3" t="str">
        <f t="shared" si="1"/>
        <v>#REF!</v>
      </c>
    </row>
    <row r="464">
      <c r="A464" s="28">
        <v>37.89</v>
      </c>
      <c r="B464" s="3" t="str">
        <f t="shared" si="1"/>
        <v>#REF!</v>
      </c>
    </row>
    <row r="465">
      <c r="A465" s="25">
        <f>+0.53</f>
        <v>0.53</v>
      </c>
      <c r="B465" s="3" t="str">
        <f t="shared" si="1"/>
        <v>#REF!</v>
      </c>
    </row>
    <row r="466">
      <c r="A466" s="25">
        <f>+1.42%</f>
        <v>0.0142</v>
      </c>
      <c r="B466" s="3" t="str">
        <f t="shared" si="1"/>
        <v>#REF!</v>
      </c>
    </row>
    <row r="467">
      <c r="A467" s="26">
        <v>111015.0</v>
      </c>
      <c r="B467" s="3" t="str">
        <f t="shared" si="1"/>
        <v>#REF!</v>
      </c>
    </row>
    <row r="468">
      <c r="A468" s="26">
        <v>350690.0</v>
      </c>
      <c r="B468" s="3" t="str">
        <f t="shared" si="1"/>
        <v>#REF!</v>
      </c>
    </row>
    <row r="469">
      <c r="A469" s="29">
        <v>42366.0</v>
      </c>
      <c r="B469" s="3" t="str">
        <f t="shared" si="1"/>
        <v>#REF!</v>
      </c>
    </row>
    <row r="470">
      <c r="A470" s="28">
        <v>37.84</v>
      </c>
      <c r="B470" s="3" t="str">
        <f t="shared" si="1"/>
        <v>#REF!</v>
      </c>
    </row>
    <row r="471">
      <c r="A471" s="28">
        <v>37.95</v>
      </c>
      <c r="B471" s="3" t="str">
        <f t="shared" si="1"/>
        <v>#REF!</v>
      </c>
    </row>
    <row r="472">
      <c r="A472" s="28">
        <v>36.41</v>
      </c>
      <c r="B472" s="3" t="str">
        <f t="shared" si="1"/>
        <v>#REF!</v>
      </c>
    </row>
    <row r="473">
      <c r="A473" s="28">
        <v>36.62</v>
      </c>
      <c r="B473" s="3" t="str">
        <f t="shared" si="1"/>
        <v>#REF!</v>
      </c>
    </row>
    <row r="474">
      <c r="A474" s="21">
        <v>-1.27</v>
      </c>
      <c r="B474" s="3" t="str">
        <f t="shared" si="1"/>
        <v>#REF!</v>
      </c>
    </row>
    <row r="475">
      <c r="A475" s="22">
        <v>-0.0335</v>
      </c>
      <c r="B475" s="3" t="str">
        <f t="shared" si="1"/>
        <v>#REF!</v>
      </c>
    </row>
    <row r="476">
      <c r="A476" s="24">
        <v>84344.0</v>
      </c>
      <c r="B476" s="3" t="str">
        <f t="shared" si="1"/>
        <v>#REF!</v>
      </c>
    </row>
    <row r="477">
      <c r="A477" s="24">
        <v>345471.0</v>
      </c>
      <c r="B477" s="3" t="str">
        <f t="shared" si="1"/>
        <v>#REF!</v>
      </c>
    </row>
    <row r="478">
      <c r="A478" s="30">
        <v>42367.0</v>
      </c>
      <c r="B478" s="3" t="str">
        <f t="shared" si="1"/>
        <v>#REF!</v>
      </c>
    </row>
    <row r="479">
      <c r="A479" s="21">
        <v>36.59</v>
      </c>
      <c r="B479" s="3" t="str">
        <f t="shared" si="1"/>
        <v>#REF!</v>
      </c>
    </row>
    <row r="480">
      <c r="A480" s="21">
        <v>37.98</v>
      </c>
      <c r="B480" s="3" t="str">
        <f t="shared" si="1"/>
        <v>#REF!</v>
      </c>
    </row>
    <row r="481">
      <c r="A481" s="21">
        <v>36.56</v>
      </c>
      <c r="B481" s="3" t="str">
        <f t="shared" si="1"/>
        <v>#REF!</v>
      </c>
    </row>
    <row r="482">
      <c r="A482" s="21">
        <v>37.79</v>
      </c>
      <c r="B482" s="3" t="str">
        <f t="shared" si="1"/>
        <v>#REF!</v>
      </c>
    </row>
    <row r="483">
      <c r="A483" s="25">
        <f>+1.17</f>
        <v>1.17</v>
      </c>
      <c r="B483" s="3" t="str">
        <f t="shared" si="1"/>
        <v>#REF!</v>
      </c>
    </row>
    <row r="484">
      <c r="A484" s="25">
        <f>+3.19%</f>
        <v>0.0319</v>
      </c>
      <c r="B484" s="3" t="str">
        <f t="shared" si="1"/>
        <v>#REF!</v>
      </c>
    </row>
    <row r="485">
      <c r="A485" s="26">
        <v>171677.0</v>
      </c>
      <c r="B485" s="3" t="str">
        <f t="shared" si="1"/>
        <v>#REF!</v>
      </c>
    </row>
    <row r="486">
      <c r="A486" s="26">
        <v>318636.0</v>
      </c>
      <c r="B486" s="3" t="str">
        <f t="shared" si="1"/>
        <v>#REF!</v>
      </c>
    </row>
    <row r="487">
      <c r="A487" s="29">
        <v>42368.0</v>
      </c>
      <c r="B487" s="3" t="str">
        <f t="shared" si="1"/>
        <v>#REF!</v>
      </c>
    </row>
    <row r="488">
      <c r="A488" s="28">
        <v>37.29</v>
      </c>
      <c r="B488" s="3" t="str">
        <f t="shared" si="1"/>
        <v>#REF!</v>
      </c>
    </row>
    <row r="489">
      <c r="A489" s="28">
        <v>37.55</v>
      </c>
      <c r="B489" s="3" t="str">
        <f t="shared" si="1"/>
        <v>#REF!</v>
      </c>
    </row>
    <row r="490">
      <c r="A490" s="28">
        <v>36.35</v>
      </c>
      <c r="B490" s="3" t="str">
        <f t="shared" si="1"/>
        <v>#REF!</v>
      </c>
    </row>
    <row r="491">
      <c r="A491" s="28">
        <v>36.46</v>
      </c>
      <c r="B491" s="3" t="str">
        <f t="shared" si="1"/>
        <v>#REF!</v>
      </c>
    </row>
    <row r="492">
      <c r="A492" s="21">
        <v>-1.33</v>
      </c>
      <c r="B492" s="3" t="str">
        <f t="shared" si="1"/>
        <v>#REF!</v>
      </c>
    </row>
    <row r="493">
      <c r="A493" s="22">
        <v>-0.0352</v>
      </c>
      <c r="B493" s="3" t="str">
        <f t="shared" si="1"/>
        <v>#REF!</v>
      </c>
    </row>
    <row r="494">
      <c r="A494" s="24">
        <v>173512.0</v>
      </c>
      <c r="B494" s="3" t="str">
        <f t="shared" si="1"/>
        <v>#REF!</v>
      </c>
    </row>
    <row r="495">
      <c r="A495" s="24">
        <v>288765.0</v>
      </c>
      <c r="B495" s="3" t="str">
        <f t="shared" si="1"/>
        <v>#REF!</v>
      </c>
    </row>
    <row r="496">
      <c r="A496" s="30">
        <v>42369.0</v>
      </c>
      <c r="B496" s="3" t="str">
        <f t="shared" si="1"/>
        <v>#REF!</v>
      </c>
    </row>
    <row r="497">
      <c r="A497" s="21">
        <v>36.57</v>
      </c>
      <c r="B497" s="3" t="str">
        <f t="shared" si="1"/>
        <v>#REF!</v>
      </c>
    </row>
    <row r="498">
      <c r="A498" s="21">
        <v>37.95</v>
      </c>
      <c r="B498" s="3" t="str">
        <f t="shared" si="1"/>
        <v>#REF!</v>
      </c>
    </row>
    <row r="499">
      <c r="A499" s="21">
        <v>36.1</v>
      </c>
      <c r="B499" s="3" t="str">
        <f t="shared" si="1"/>
        <v>#REF!</v>
      </c>
    </row>
    <row r="500">
      <c r="A500" s="21">
        <v>37.28</v>
      </c>
      <c r="B500" s="3" t="str">
        <f t="shared" si="1"/>
        <v>#REF!</v>
      </c>
    </row>
    <row r="501">
      <c r="A501" s="25">
        <f>+0.82</f>
        <v>0.82</v>
      </c>
      <c r="B501" s="3" t="str">
        <f t="shared" si="1"/>
        <v>#REF!</v>
      </c>
    </row>
    <row r="502">
      <c r="A502" s="25">
        <f>+2.25%</f>
        <v>0.0225</v>
      </c>
      <c r="B502" s="3" t="str">
        <f t="shared" si="1"/>
        <v>#REF!</v>
      </c>
    </row>
    <row r="503">
      <c r="A503" s="26">
        <v>149598.0</v>
      </c>
      <c r="B503" s="3" t="str">
        <f t="shared" si="1"/>
        <v>#REF!</v>
      </c>
    </row>
    <row r="504">
      <c r="A504" s="26">
        <v>281369.0</v>
      </c>
      <c r="B504" s="3" t="str">
        <f t="shared" si="1"/>
        <v>#REF!</v>
      </c>
    </row>
    <row r="505">
      <c r="A505" s="27">
        <v>42373.0</v>
      </c>
      <c r="B505" s="3" t="str">
        <f t="shared" si="1"/>
        <v>#REF!</v>
      </c>
    </row>
    <row r="506">
      <c r="A506" s="28">
        <v>37.85</v>
      </c>
      <c r="B506" s="3" t="str">
        <f t="shared" si="1"/>
        <v>#REF!</v>
      </c>
    </row>
    <row r="507">
      <c r="A507" s="28">
        <v>38.99</v>
      </c>
      <c r="B507" s="3" t="str">
        <f t="shared" si="1"/>
        <v>#REF!</v>
      </c>
    </row>
    <row r="508">
      <c r="A508" s="28">
        <v>36.77</v>
      </c>
      <c r="B508" s="3" t="str">
        <f t="shared" si="1"/>
        <v>#REF!</v>
      </c>
    </row>
    <row r="509">
      <c r="A509" s="28">
        <v>37.22</v>
      </c>
      <c r="B509" s="3" t="str">
        <f t="shared" si="1"/>
        <v>#REF!</v>
      </c>
    </row>
    <row r="510">
      <c r="A510" s="21">
        <v>-0.06</v>
      </c>
      <c r="B510" s="3" t="str">
        <f t="shared" si="1"/>
        <v>#REF!</v>
      </c>
    </row>
    <row r="511">
      <c r="A511" s="22">
        <v>-0.0016</v>
      </c>
      <c r="B511" s="3" t="str">
        <f t="shared" si="1"/>
        <v>#REF!</v>
      </c>
    </row>
    <row r="512">
      <c r="A512" s="24">
        <v>321841.0</v>
      </c>
      <c r="B512" s="3" t="str">
        <f t="shared" si="1"/>
        <v>#REF!</v>
      </c>
    </row>
    <row r="513">
      <c r="A513" s="24">
        <v>244094.0</v>
      </c>
      <c r="B513" s="3" t="str">
        <f t="shared" si="1"/>
        <v>#REF!</v>
      </c>
    </row>
    <row r="514">
      <c r="A514" s="23">
        <v>42374.0</v>
      </c>
      <c r="B514" s="3" t="str">
        <f t="shared" si="1"/>
        <v>#REF!</v>
      </c>
    </row>
    <row r="515">
      <c r="A515" s="21">
        <v>37.27</v>
      </c>
      <c r="B515" s="3" t="str">
        <f t="shared" si="1"/>
        <v>#REF!</v>
      </c>
    </row>
    <row r="516">
      <c r="A516" s="21">
        <v>37.57</v>
      </c>
      <c r="B516" s="3" t="str">
        <f t="shared" si="1"/>
        <v>#REF!</v>
      </c>
    </row>
    <row r="517">
      <c r="A517" s="21">
        <v>36.24</v>
      </c>
      <c r="B517" s="3" t="str">
        <f t="shared" si="1"/>
        <v>#REF!</v>
      </c>
    </row>
    <row r="518">
      <c r="A518" s="21">
        <v>36.42</v>
      </c>
      <c r="B518" s="3" t="str">
        <f t="shared" si="1"/>
        <v>#REF!</v>
      </c>
    </row>
    <row r="519">
      <c r="A519" s="21">
        <v>-0.8</v>
      </c>
      <c r="B519" s="3" t="str">
        <f t="shared" si="1"/>
        <v>#REF!</v>
      </c>
    </row>
    <row r="520">
      <c r="A520" s="22">
        <v>-0.0215</v>
      </c>
      <c r="B520" s="3" t="str">
        <f t="shared" si="1"/>
        <v>#REF!</v>
      </c>
    </row>
    <row r="521">
      <c r="A521" s="24">
        <v>275471.0</v>
      </c>
      <c r="B521" s="3" t="str">
        <f t="shared" si="1"/>
        <v>#REF!</v>
      </c>
    </row>
    <row r="522">
      <c r="A522" s="24">
        <v>214277.0</v>
      </c>
      <c r="B522" s="3" t="str">
        <f t="shared" si="1"/>
        <v>#REF!</v>
      </c>
    </row>
    <row r="523">
      <c r="A523" s="23">
        <v>42375.0</v>
      </c>
      <c r="B523" s="3" t="str">
        <f t="shared" si="1"/>
        <v>#REF!</v>
      </c>
    </row>
    <row r="524">
      <c r="A524" s="21">
        <v>36.64</v>
      </c>
      <c r="B524" s="3" t="str">
        <f t="shared" si="1"/>
        <v>#REF!</v>
      </c>
    </row>
    <row r="525">
      <c r="A525" s="21">
        <v>36.67</v>
      </c>
      <c r="B525" s="3" t="str">
        <f t="shared" si="1"/>
        <v>#REF!</v>
      </c>
    </row>
    <row r="526">
      <c r="A526" s="21">
        <v>34.13</v>
      </c>
      <c r="B526" s="3" t="str">
        <f t="shared" si="1"/>
        <v>#REF!</v>
      </c>
    </row>
    <row r="527">
      <c r="A527" s="21">
        <v>34.23</v>
      </c>
      <c r="B527" s="3" t="str">
        <f t="shared" si="1"/>
        <v>#REF!</v>
      </c>
    </row>
    <row r="528">
      <c r="A528" s="21">
        <v>-2.19</v>
      </c>
      <c r="B528" s="3" t="str">
        <f t="shared" si="1"/>
        <v>#REF!</v>
      </c>
    </row>
    <row r="529">
      <c r="A529" s="22">
        <v>-0.0601</v>
      </c>
      <c r="B529" s="3" t="str">
        <f t="shared" si="1"/>
        <v>#REF!</v>
      </c>
    </row>
    <row r="530">
      <c r="A530" s="24">
        <v>296862.0</v>
      </c>
      <c r="B530" s="3" t="str">
        <f t="shared" si="1"/>
        <v>#REF!</v>
      </c>
    </row>
    <row r="531">
      <c r="A531" s="24">
        <v>193856.0</v>
      </c>
      <c r="B531" s="3" t="str">
        <f t="shared" si="1"/>
        <v>#REF!</v>
      </c>
    </row>
    <row r="532">
      <c r="A532" s="23">
        <v>42376.0</v>
      </c>
      <c r="B532" s="3" t="str">
        <f t="shared" si="1"/>
        <v>#REF!</v>
      </c>
    </row>
    <row r="533">
      <c r="A533" s="21">
        <v>34.52</v>
      </c>
      <c r="B533" s="3" t="str">
        <f t="shared" si="1"/>
        <v>#REF!</v>
      </c>
    </row>
    <row r="534">
      <c r="A534" s="21">
        <v>34.74</v>
      </c>
      <c r="B534" s="3" t="str">
        <f t="shared" si="1"/>
        <v>#REF!</v>
      </c>
    </row>
    <row r="535">
      <c r="A535" s="21">
        <v>32.16</v>
      </c>
      <c r="B535" s="3" t="str">
        <f t="shared" si="1"/>
        <v>#REF!</v>
      </c>
    </row>
    <row r="536">
      <c r="A536" s="21">
        <v>33.75</v>
      </c>
      <c r="B536" s="3" t="str">
        <f t="shared" si="1"/>
        <v>#REF!</v>
      </c>
    </row>
    <row r="537">
      <c r="A537" s="21">
        <v>-0.48</v>
      </c>
      <c r="B537" s="3" t="str">
        <f t="shared" si="1"/>
        <v>#REF!</v>
      </c>
    </row>
    <row r="538">
      <c r="A538" s="22">
        <v>-0.014</v>
      </c>
      <c r="B538" s="3" t="str">
        <f t="shared" si="1"/>
        <v>#REF!</v>
      </c>
    </row>
    <row r="539">
      <c r="A539" s="24">
        <v>291511.0</v>
      </c>
      <c r="B539" s="3" t="str">
        <f t="shared" si="1"/>
        <v>#REF!</v>
      </c>
    </row>
    <row r="540">
      <c r="A540" s="24">
        <v>162574.0</v>
      </c>
      <c r="B540" s="3" t="str">
        <f t="shared" si="1"/>
        <v>#REF!</v>
      </c>
    </row>
    <row r="541">
      <c r="A541" s="23">
        <v>42377.0</v>
      </c>
      <c r="B541" s="3" t="str">
        <f t="shared" si="1"/>
        <v>#REF!</v>
      </c>
    </row>
    <row r="542">
      <c r="A542" s="21">
        <v>34.02</v>
      </c>
      <c r="B542" s="3" t="str">
        <f t="shared" si="1"/>
        <v>#REF!</v>
      </c>
    </row>
    <row r="543">
      <c r="A543" s="21">
        <v>34.72</v>
      </c>
      <c r="B543" s="3" t="str">
        <f t="shared" si="1"/>
        <v>#REF!</v>
      </c>
    </row>
    <row r="544">
      <c r="A544" s="21">
        <v>32.78</v>
      </c>
      <c r="B544" s="3" t="str">
        <f t="shared" si="1"/>
        <v>#REF!</v>
      </c>
    </row>
    <row r="545">
      <c r="A545" s="21">
        <v>33.55</v>
      </c>
      <c r="B545" s="3" t="str">
        <f t="shared" si="1"/>
        <v>#REF!</v>
      </c>
    </row>
    <row r="546">
      <c r="A546" s="21">
        <v>-0.2</v>
      </c>
      <c r="B546" s="3" t="str">
        <f t="shared" si="1"/>
        <v>#REF!</v>
      </c>
    </row>
    <row r="547">
      <c r="A547" s="22">
        <v>-0.0059</v>
      </c>
      <c r="B547" s="3" t="str">
        <f t="shared" si="1"/>
        <v>#REF!</v>
      </c>
    </row>
    <row r="548">
      <c r="A548" s="24">
        <v>206974.0</v>
      </c>
      <c r="B548" s="3" t="str">
        <f t="shared" si="1"/>
        <v>#REF!</v>
      </c>
    </row>
    <row r="549">
      <c r="A549" s="24">
        <v>146007.0</v>
      </c>
      <c r="B549" s="3" t="str">
        <f t="shared" si="1"/>
        <v>#REF!</v>
      </c>
    </row>
    <row r="550">
      <c r="A550" s="23">
        <v>42380.0</v>
      </c>
      <c r="B550" s="3" t="str">
        <f t="shared" si="1"/>
        <v>#REF!</v>
      </c>
    </row>
    <row r="551">
      <c r="A551" s="21">
        <v>33.34</v>
      </c>
      <c r="B551" s="3" t="str">
        <f t="shared" si="1"/>
        <v>#REF!</v>
      </c>
    </row>
    <row r="552">
      <c r="A552" s="21">
        <v>33.38</v>
      </c>
      <c r="B552" s="3" t="str">
        <f t="shared" si="1"/>
        <v>#REF!</v>
      </c>
    </row>
    <row r="553">
      <c r="A553" s="21">
        <v>31.17</v>
      </c>
      <c r="B553" s="3" t="str">
        <f t="shared" si="1"/>
        <v>#REF!</v>
      </c>
    </row>
    <row r="554">
      <c r="A554" s="21">
        <v>31.55</v>
      </c>
      <c r="B554" s="3" t="str">
        <f t="shared" si="1"/>
        <v>#REF!</v>
      </c>
    </row>
    <row r="555">
      <c r="A555" s="21">
        <v>-2.0</v>
      </c>
      <c r="B555" s="3" t="str">
        <f t="shared" si="1"/>
        <v>#REF!</v>
      </c>
    </row>
    <row r="556">
      <c r="A556" s="22">
        <v>-0.0596</v>
      </c>
      <c r="B556" s="3" t="str">
        <f t="shared" si="1"/>
        <v>#REF!</v>
      </c>
    </row>
    <row r="557">
      <c r="A557" s="24">
        <v>202062.0</v>
      </c>
      <c r="B557" s="3" t="str">
        <f t="shared" si="1"/>
        <v>#REF!</v>
      </c>
    </row>
    <row r="558">
      <c r="A558" s="24">
        <v>108335.0</v>
      </c>
      <c r="B558" s="3" t="str">
        <f t="shared" si="1"/>
        <v>#REF!</v>
      </c>
    </row>
    <row r="559">
      <c r="A559" s="23">
        <v>42381.0</v>
      </c>
      <c r="B559" s="3" t="str">
        <f t="shared" si="1"/>
        <v>#REF!</v>
      </c>
    </row>
    <row r="560">
      <c r="A560" s="21">
        <v>31.54</v>
      </c>
      <c r="B560" s="3" t="str">
        <f t="shared" si="1"/>
        <v>#REF!</v>
      </c>
    </row>
    <row r="561">
      <c r="A561" s="21">
        <v>32.38</v>
      </c>
      <c r="B561" s="3" t="str">
        <f t="shared" si="1"/>
        <v>#REF!</v>
      </c>
    </row>
    <row r="562">
      <c r="A562" s="21">
        <v>30.34</v>
      </c>
      <c r="B562" s="3" t="str">
        <f t="shared" si="1"/>
        <v>#REF!</v>
      </c>
    </row>
    <row r="563">
      <c r="A563" s="21">
        <v>30.86</v>
      </c>
      <c r="B563" s="3" t="str">
        <f t="shared" si="1"/>
        <v>#REF!</v>
      </c>
    </row>
    <row r="564">
      <c r="A564" s="21">
        <v>-0.69</v>
      </c>
      <c r="B564" s="3" t="str">
        <f t="shared" si="1"/>
        <v>#REF!</v>
      </c>
    </row>
    <row r="565">
      <c r="A565" s="22">
        <v>-0.0219</v>
      </c>
      <c r="B565" s="3" t="str">
        <f t="shared" si="1"/>
        <v>#REF!</v>
      </c>
    </row>
    <row r="566">
      <c r="A566" s="24">
        <v>142525.0</v>
      </c>
      <c r="B566" s="3" t="str">
        <f t="shared" si="1"/>
        <v>#REF!</v>
      </c>
    </row>
    <row r="567">
      <c r="A567" s="24">
        <v>88001.0</v>
      </c>
      <c r="B567" s="3" t="str">
        <f t="shared" si="1"/>
        <v>#REF!</v>
      </c>
    </row>
    <row r="568">
      <c r="A568" s="23">
        <v>42382.0</v>
      </c>
      <c r="B568" s="3" t="str">
        <f t="shared" si="1"/>
        <v>#REF!</v>
      </c>
    </row>
    <row r="569">
      <c r="A569" s="21">
        <v>30.82</v>
      </c>
      <c r="B569" s="3" t="str">
        <f t="shared" si="1"/>
        <v>#REF!</v>
      </c>
    </row>
    <row r="570">
      <c r="A570" s="21">
        <v>31.92</v>
      </c>
      <c r="B570" s="3" t="str">
        <f t="shared" si="1"/>
        <v>#REF!</v>
      </c>
    </row>
    <row r="571">
      <c r="A571" s="21">
        <v>29.96</v>
      </c>
      <c r="B571" s="3" t="str">
        <f t="shared" si="1"/>
        <v>#REF!</v>
      </c>
    </row>
    <row r="572">
      <c r="A572" s="21">
        <v>30.31</v>
      </c>
      <c r="B572" s="3" t="str">
        <f t="shared" si="1"/>
        <v>#REF!</v>
      </c>
    </row>
    <row r="573">
      <c r="A573" s="21">
        <v>-0.55</v>
      </c>
      <c r="B573" s="3" t="str">
        <f t="shared" si="1"/>
        <v>#REF!</v>
      </c>
    </row>
    <row r="574">
      <c r="A574" s="22">
        <v>-0.0178</v>
      </c>
      <c r="B574" s="3" t="str">
        <f t="shared" si="1"/>
        <v>#REF!</v>
      </c>
    </row>
    <row r="575">
      <c r="A575" s="24">
        <v>91957.0</v>
      </c>
      <c r="B575" s="3" t="str">
        <f t="shared" si="1"/>
        <v>#REF!</v>
      </c>
    </row>
    <row r="576">
      <c r="A576" s="24">
        <v>50348.0</v>
      </c>
      <c r="B576" s="3" t="str">
        <f t="shared" si="1"/>
        <v>#REF!</v>
      </c>
    </row>
    <row r="577">
      <c r="A577" s="7">
        <v>42383.0</v>
      </c>
      <c r="B577" s="3" t="str">
        <f t="shared" si="1"/>
        <v>#REF!</v>
      </c>
    </row>
    <row r="578">
      <c r="A578" s="8">
        <v>30.26</v>
      </c>
      <c r="B578" s="3" t="str">
        <f t="shared" si="1"/>
        <v>#REF!</v>
      </c>
    </row>
    <row r="579">
      <c r="A579" s="8">
        <v>31.23</v>
      </c>
      <c r="B579" s="3" t="str">
        <f t="shared" si="1"/>
        <v>#REF!</v>
      </c>
    </row>
    <row r="580">
      <c r="A580" s="8">
        <v>29.73</v>
      </c>
      <c r="B580" s="3" t="str">
        <f t="shared" si="1"/>
        <v>#REF!</v>
      </c>
    </row>
    <row r="581">
      <c r="A581" s="8">
        <v>31.03</v>
      </c>
      <c r="B581" s="3" t="str">
        <f t="shared" si="1"/>
        <v>#REF!</v>
      </c>
    </row>
    <row r="582">
      <c r="A582" s="9">
        <f>+0.72</f>
        <v>0.72</v>
      </c>
      <c r="B582" s="3" t="str">
        <f t="shared" si="1"/>
        <v>#REF!</v>
      </c>
    </row>
    <row r="583">
      <c r="A583" s="9">
        <f>+2.38%</f>
        <v>0.0238</v>
      </c>
      <c r="B583" s="3" t="str">
        <f t="shared" si="1"/>
        <v>#REF!</v>
      </c>
    </row>
    <row r="584">
      <c r="A584" s="31">
        <v>16390.0</v>
      </c>
      <c r="B584" s="3" t="str">
        <f t="shared" si="1"/>
        <v>#REF!</v>
      </c>
    </row>
    <row r="585">
      <c r="A585" s="32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42307</v>
      </c>
      <c r="C3" s="3">
        <v>50.89</v>
      </c>
      <c r="D3" s="3">
        <v>52.14</v>
      </c>
      <c r="E3" s="3">
        <v>50.51</v>
      </c>
      <c r="F3" s="3">
        <v>51.73</v>
      </c>
      <c r="G3" s="3">
        <v>0.7</v>
      </c>
      <c r="H3" s="3">
        <v>0.0137</v>
      </c>
      <c r="I3" s="15">
        <v>42832.0</v>
      </c>
      <c r="J3" s="15">
        <v>228124.0</v>
      </c>
    </row>
    <row r="4">
      <c r="A4" s="19" t="s">
        <v>4</v>
      </c>
      <c r="B4" s="5">
        <f t="shared" si="1"/>
        <v>42310</v>
      </c>
      <c r="C4" s="3">
        <v>51.65</v>
      </c>
      <c r="D4" s="3">
        <v>51.85</v>
      </c>
      <c r="E4" s="3">
        <v>50.89</v>
      </c>
      <c r="F4" s="3">
        <v>51.09</v>
      </c>
      <c r="G4" s="3">
        <v>-0.64</v>
      </c>
      <c r="H4" s="6">
        <v>-0.0124</v>
      </c>
      <c r="I4" s="15">
        <v>45344.0</v>
      </c>
      <c r="J4" s="15">
        <v>227499.0</v>
      </c>
    </row>
    <row r="5">
      <c r="A5" s="19" t="s">
        <v>5</v>
      </c>
      <c r="B5" s="5">
        <f t="shared" si="1"/>
        <v>42311</v>
      </c>
      <c r="C5" s="3">
        <v>51.22</v>
      </c>
      <c r="D5" s="3">
        <v>53.09</v>
      </c>
      <c r="E5" s="3">
        <v>50.77</v>
      </c>
      <c r="F5" s="3">
        <v>52.76</v>
      </c>
      <c r="G5" s="3">
        <v>1.67</v>
      </c>
      <c r="H5" s="3">
        <v>0.0327</v>
      </c>
      <c r="I5" s="15">
        <v>47748.0</v>
      </c>
      <c r="J5" s="15">
        <v>230308.0</v>
      </c>
    </row>
    <row r="6">
      <c r="A6" s="19" t="s">
        <v>6</v>
      </c>
      <c r="B6" s="5">
        <f t="shared" si="1"/>
        <v>42312</v>
      </c>
      <c r="C6" s="3">
        <v>52.45</v>
      </c>
      <c r="D6" s="3">
        <v>52.99</v>
      </c>
      <c r="E6" s="3">
        <v>50.69</v>
      </c>
      <c r="F6" s="3">
        <v>50.74</v>
      </c>
      <c r="G6" s="3">
        <v>-2.02</v>
      </c>
      <c r="H6" s="6">
        <v>-0.0383</v>
      </c>
      <c r="I6" s="15">
        <v>57155.0</v>
      </c>
      <c r="J6" s="15">
        <v>229867.0</v>
      </c>
    </row>
    <row r="7">
      <c r="A7" s="19" t="s">
        <v>7</v>
      </c>
      <c r="B7" s="5">
        <f t="shared" si="1"/>
        <v>42313</v>
      </c>
      <c r="C7" s="3">
        <v>50.96</v>
      </c>
      <c r="D7" s="3">
        <v>51.12</v>
      </c>
      <c r="E7" s="3">
        <v>50.11</v>
      </c>
      <c r="F7" s="3">
        <v>50.17</v>
      </c>
      <c r="G7" s="3">
        <v>-0.57</v>
      </c>
      <c r="H7" s="6">
        <v>-0.0112</v>
      </c>
      <c r="I7" s="15">
        <v>39607.0</v>
      </c>
      <c r="J7" s="15">
        <v>230876.0</v>
      </c>
    </row>
    <row r="8">
      <c r="A8" s="19" t="s">
        <v>8</v>
      </c>
      <c r="B8" s="5">
        <f t="shared" si="1"/>
        <v>42314</v>
      </c>
      <c r="C8" s="3">
        <v>50.24</v>
      </c>
      <c r="D8" s="3">
        <v>50.71</v>
      </c>
      <c r="E8" s="3">
        <v>49.44</v>
      </c>
      <c r="F8" s="3">
        <v>49.58</v>
      </c>
      <c r="G8" s="3">
        <v>-0.59</v>
      </c>
      <c r="H8" s="6">
        <v>-0.0118</v>
      </c>
      <c r="I8" s="15">
        <v>55880.0</v>
      </c>
      <c r="J8" s="15">
        <v>237352.0</v>
      </c>
    </row>
    <row r="9">
      <c r="A9" s="19" t="s">
        <v>9</v>
      </c>
      <c r="B9" s="5">
        <f t="shared" si="1"/>
        <v>42317</v>
      </c>
      <c r="C9" s="3">
        <v>49.58</v>
      </c>
      <c r="D9" s="3">
        <v>50.54</v>
      </c>
      <c r="E9" s="3">
        <v>49.18</v>
      </c>
      <c r="F9" s="3">
        <v>49.35</v>
      </c>
      <c r="G9" s="3">
        <v>-0.23</v>
      </c>
      <c r="H9" s="6">
        <v>-0.0046</v>
      </c>
      <c r="I9" s="15">
        <v>57842.0</v>
      </c>
      <c r="J9" s="15">
        <v>247094.0</v>
      </c>
    </row>
    <row r="10">
      <c r="A10" s="33">
        <v>42307.0</v>
      </c>
      <c r="B10" s="13">
        <f t="shared" si="1"/>
        <v>42318</v>
      </c>
      <c r="C10" s="3">
        <v>49.48</v>
      </c>
      <c r="D10" s="3">
        <v>49.95</v>
      </c>
      <c r="E10" s="3">
        <v>49.1</v>
      </c>
      <c r="F10" s="3">
        <v>49.54</v>
      </c>
      <c r="G10" s="3">
        <v>0.19</v>
      </c>
      <c r="H10" s="3">
        <v>0.0039000000000000003</v>
      </c>
      <c r="I10" s="15">
        <v>72716.0</v>
      </c>
      <c r="J10" s="15">
        <v>253348.0</v>
      </c>
    </row>
    <row r="11">
      <c r="A11" s="19">
        <v>50.89</v>
      </c>
      <c r="B11" s="13">
        <f t="shared" si="1"/>
        <v>42319</v>
      </c>
      <c r="C11" s="3">
        <v>49.18</v>
      </c>
      <c r="D11" s="3">
        <v>49.75</v>
      </c>
      <c r="E11" s="3">
        <v>47.89</v>
      </c>
      <c r="F11" s="3">
        <v>48.08</v>
      </c>
      <c r="G11" s="3">
        <v>-1.46</v>
      </c>
      <c r="H11" s="6">
        <v>-0.0295</v>
      </c>
      <c r="I11" s="15">
        <v>68616.0</v>
      </c>
      <c r="J11" s="15">
        <v>260198.0</v>
      </c>
    </row>
    <row r="12">
      <c r="A12" s="19">
        <v>52.14</v>
      </c>
      <c r="B12" s="13">
        <f t="shared" si="1"/>
        <v>42320</v>
      </c>
      <c r="C12" s="3">
        <v>48.32</v>
      </c>
      <c r="D12" s="3">
        <v>48.5</v>
      </c>
      <c r="E12" s="3">
        <v>46.56</v>
      </c>
      <c r="F12" s="3">
        <v>46.7</v>
      </c>
      <c r="G12" s="3">
        <v>-1.38</v>
      </c>
      <c r="H12" s="6">
        <v>-0.0287</v>
      </c>
      <c r="I12" s="15">
        <v>80903.0</v>
      </c>
      <c r="J12" s="15">
        <v>266376.0</v>
      </c>
    </row>
    <row r="13">
      <c r="A13" s="19">
        <v>50.51</v>
      </c>
      <c r="B13" s="13">
        <f t="shared" si="1"/>
        <v>42321</v>
      </c>
      <c r="C13" s="3">
        <v>46.75</v>
      </c>
      <c r="D13" s="3">
        <v>47.38</v>
      </c>
      <c r="E13" s="3">
        <v>45.66</v>
      </c>
      <c r="F13" s="3">
        <v>45.97</v>
      </c>
      <c r="G13" s="3">
        <v>-0.73</v>
      </c>
      <c r="H13" s="6">
        <v>-0.0156</v>
      </c>
      <c r="I13" s="15">
        <v>65757.0</v>
      </c>
      <c r="J13" s="15">
        <v>268310.0</v>
      </c>
    </row>
    <row r="14">
      <c r="A14" s="19">
        <v>51.73</v>
      </c>
      <c r="B14" s="13">
        <f t="shared" si="1"/>
        <v>42324</v>
      </c>
      <c r="C14" s="3">
        <v>46.12</v>
      </c>
      <c r="D14" s="3">
        <v>46.69</v>
      </c>
      <c r="E14" s="3">
        <v>44.78</v>
      </c>
      <c r="F14" s="3">
        <v>46.2</v>
      </c>
      <c r="G14" s="3">
        <v>0.23</v>
      </c>
      <c r="H14" s="3">
        <v>0.005</v>
      </c>
      <c r="I14" s="15">
        <v>94381.0</v>
      </c>
      <c r="J14" s="15">
        <v>282630.0</v>
      </c>
    </row>
    <row r="15">
      <c r="A15" s="25">
        <f>+0.7</f>
        <v>0.7</v>
      </c>
      <c r="B15" s="13">
        <f t="shared" si="1"/>
        <v>42325</v>
      </c>
      <c r="C15" s="3">
        <v>46.4</v>
      </c>
      <c r="D15" s="3">
        <v>46.66</v>
      </c>
      <c r="E15" s="3">
        <v>45.1</v>
      </c>
      <c r="F15" s="3">
        <v>45.16</v>
      </c>
      <c r="G15" s="3">
        <v>-1.04</v>
      </c>
      <c r="H15" s="6">
        <v>-0.0225</v>
      </c>
      <c r="I15" s="15">
        <v>60458.0</v>
      </c>
      <c r="J15" s="15">
        <v>285594.0</v>
      </c>
    </row>
    <row r="16">
      <c r="A16" s="25">
        <f>+1.37%</f>
        <v>0.0137</v>
      </c>
      <c r="B16" s="13">
        <f t="shared" si="1"/>
        <v>42326</v>
      </c>
      <c r="C16" s="3">
        <v>45.59</v>
      </c>
      <c r="D16" s="3">
        <v>46.27</v>
      </c>
      <c r="E16" s="3">
        <v>44.93</v>
      </c>
      <c r="F16" s="3">
        <v>45.7</v>
      </c>
      <c r="G16" s="3">
        <v>0.54</v>
      </c>
      <c r="H16" s="3">
        <v>0.012</v>
      </c>
      <c r="I16" s="15">
        <v>54870.0</v>
      </c>
      <c r="J16" s="15">
        <v>289036.0</v>
      </c>
    </row>
    <row r="17">
      <c r="A17" s="26">
        <v>42832.0</v>
      </c>
      <c r="B17" s="13">
        <f t="shared" si="1"/>
        <v>42327</v>
      </c>
      <c r="C17" s="3">
        <v>45.91</v>
      </c>
      <c r="D17" s="3">
        <v>46.27</v>
      </c>
      <c r="E17" s="3">
        <v>45.25</v>
      </c>
      <c r="F17" s="3">
        <v>45.69</v>
      </c>
      <c r="G17" s="3">
        <v>-0.01</v>
      </c>
      <c r="H17" s="6">
        <v>-2.0E-4</v>
      </c>
      <c r="I17" s="15">
        <v>55286.0</v>
      </c>
      <c r="J17" s="15">
        <v>290155.0</v>
      </c>
    </row>
    <row r="18">
      <c r="A18" s="26">
        <v>228124.0</v>
      </c>
      <c r="B18" s="13">
        <f t="shared" si="1"/>
        <v>42328</v>
      </c>
      <c r="C18" s="3">
        <v>45.88</v>
      </c>
      <c r="D18" s="3">
        <v>46.89</v>
      </c>
      <c r="E18" s="3">
        <v>45.53</v>
      </c>
      <c r="F18" s="3">
        <v>46.08</v>
      </c>
      <c r="G18" s="3">
        <v>0.39</v>
      </c>
      <c r="H18" s="3">
        <v>0.0085</v>
      </c>
      <c r="I18" s="15">
        <v>88683.0</v>
      </c>
      <c r="J18" s="15">
        <v>295245.0</v>
      </c>
    </row>
    <row r="19">
      <c r="A19" s="27">
        <v>42310.0</v>
      </c>
      <c r="B19" s="13">
        <f t="shared" si="1"/>
        <v>42331</v>
      </c>
      <c r="C19" s="3">
        <v>45.81</v>
      </c>
      <c r="D19" s="3">
        <v>47.08</v>
      </c>
      <c r="E19" s="3">
        <v>45.0</v>
      </c>
      <c r="F19" s="3">
        <v>46.2</v>
      </c>
      <c r="G19" s="3">
        <v>0.12</v>
      </c>
      <c r="H19" s="3">
        <v>0.0026</v>
      </c>
      <c r="I19" s="15">
        <v>75978.0</v>
      </c>
      <c r="J19" s="15">
        <v>302352.0</v>
      </c>
    </row>
    <row r="20">
      <c r="A20" s="28">
        <v>51.65</v>
      </c>
      <c r="B20" s="13">
        <f t="shared" si="1"/>
        <v>42332</v>
      </c>
      <c r="C20" s="3">
        <v>46.5</v>
      </c>
      <c r="D20" s="3">
        <v>47.86</v>
      </c>
      <c r="E20" s="3">
        <v>46.32</v>
      </c>
      <c r="F20" s="3">
        <v>47.53</v>
      </c>
      <c r="G20" s="3">
        <v>1.33</v>
      </c>
      <c r="H20" s="3">
        <v>0.0288</v>
      </c>
      <c r="I20" s="15">
        <v>69999.0</v>
      </c>
      <c r="J20" s="15">
        <v>302904.0</v>
      </c>
    </row>
    <row r="21">
      <c r="A21" s="28">
        <v>51.85</v>
      </c>
      <c r="B21" s="13">
        <f t="shared" si="1"/>
        <v>42333</v>
      </c>
      <c r="C21" s="3">
        <v>47.41</v>
      </c>
      <c r="D21" s="3">
        <v>47.89</v>
      </c>
      <c r="E21" s="3">
        <v>46.42</v>
      </c>
      <c r="F21" s="3">
        <v>47.51</v>
      </c>
      <c r="G21" s="3">
        <v>-0.02</v>
      </c>
      <c r="H21" s="6">
        <v>-4.0E-4</v>
      </c>
      <c r="I21" s="15">
        <v>59537.0</v>
      </c>
      <c r="J21" s="15">
        <v>301703.0</v>
      </c>
    </row>
    <row r="22">
      <c r="A22" s="28">
        <v>50.89</v>
      </c>
      <c r="B22" s="13">
        <f t="shared" si="1"/>
        <v>42334</v>
      </c>
      <c r="C22" s="3">
        <v>47.46</v>
      </c>
      <c r="D22" s="3">
        <v>47.62</v>
      </c>
      <c r="E22" s="3">
        <v>46.34</v>
      </c>
      <c r="F22" s="3">
        <v>46.79</v>
      </c>
      <c r="G22" s="3">
        <v>-0.72</v>
      </c>
      <c r="H22" s="6">
        <v>-0.0152</v>
      </c>
      <c r="I22" s="15">
        <v>24962.0</v>
      </c>
      <c r="J22" s="15">
        <v>303418.0</v>
      </c>
    </row>
    <row r="23">
      <c r="A23" s="28">
        <v>51.09</v>
      </c>
      <c r="B23" s="13">
        <f t="shared" si="1"/>
        <v>42335</v>
      </c>
      <c r="C23" s="3">
        <v>46.92</v>
      </c>
      <c r="D23" s="3">
        <v>46.94</v>
      </c>
      <c r="E23" s="3">
        <v>46.0</v>
      </c>
      <c r="F23" s="3">
        <v>46.08</v>
      </c>
      <c r="G23" s="3">
        <v>-0.71</v>
      </c>
      <c r="H23" s="6">
        <v>-0.0152</v>
      </c>
      <c r="I23" s="15">
        <v>44257.0</v>
      </c>
      <c r="J23" s="15">
        <v>302637.0</v>
      </c>
    </row>
    <row r="24">
      <c r="A24" s="21">
        <v>-0.64</v>
      </c>
      <c r="B24" s="13">
        <f t="shared" si="1"/>
        <v>42338</v>
      </c>
      <c r="C24" s="3">
        <v>46.08</v>
      </c>
      <c r="D24" s="3">
        <v>46.91</v>
      </c>
      <c r="E24" s="3">
        <v>45.59</v>
      </c>
      <c r="F24" s="3">
        <v>45.77</v>
      </c>
      <c r="G24" s="3">
        <v>-0.31</v>
      </c>
      <c r="H24" s="6">
        <v>-0.0067</v>
      </c>
      <c r="I24" s="15">
        <v>70830.0</v>
      </c>
      <c r="J24" s="15">
        <v>299669.0</v>
      </c>
    </row>
    <row r="25">
      <c r="A25" s="22">
        <v>-0.0124</v>
      </c>
      <c r="B25" s="5">
        <f t="shared" si="1"/>
        <v>42339</v>
      </c>
      <c r="C25" s="3">
        <v>45.79</v>
      </c>
      <c r="D25" s="3">
        <v>46.29</v>
      </c>
      <c r="E25" s="3">
        <v>45.15</v>
      </c>
      <c r="F25" s="3">
        <v>45.62</v>
      </c>
      <c r="G25" s="3">
        <v>-0.15</v>
      </c>
      <c r="H25" s="6">
        <v>-0.0033</v>
      </c>
      <c r="I25" s="15">
        <v>96318.0</v>
      </c>
      <c r="J25" s="15">
        <v>296682.0</v>
      </c>
    </row>
    <row r="26">
      <c r="A26" s="24">
        <v>45344.0</v>
      </c>
      <c r="B26" s="5">
        <f t="shared" si="1"/>
        <v>42340</v>
      </c>
      <c r="C26" s="3">
        <v>45.52</v>
      </c>
      <c r="D26" s="3">
        <v>45.82</v>
      </c>
      <c r="E26" s="3">
        <v>43.73</v>
      </c>
      <c r="F26" s="3">
        <v>43.78</v>
      </c>
      <c r="G26" s="3">
        <v>-1.84</v>
      </c>
      <c r="H26" s="6">
        <v>-0.0403</v>
      </c>
      <c r="I26" s="15">
        <v>108883.0</v>
      </c>
      <c r="J26" s="15">
        <v>302896.0</v>
      </c>
    </row>
    <row r="27">
      <c r="A27" s="24">
        <v>227499.0</v>
      </c>
      <c r="B27" s="5">
        <f t="shared" si="1"/>
        <v>42341</v>
      </c>
      <c r="C27" s="3">
        <v>44.11</v>
      </c>
      <c r="D27" s="3">
        <v>45.84</v>
      </c>
      <c r="E27" s="3">
        <v>43.89</v>
      </c>
      <c r="F27" s="3">
        <v>44.99</v>
      </c>
      <c r="G27" s="3">
        <v>1.21</v>
      </c>
      <c r="H27" s="3">
        <v>0.0276</v>
      </c>
      <c r="I27" s="15">
        <v>99620.0</v>
      </c>
      <c r="J27" s="15">
        <v>307966.0</v>
      </c>
    </row>
    <row r="28">
      <c r="A28" s="23">
        <v>42311.0</v>
      </c>
      <c r="B28" s="5">
        <f t="shared" si="1"/>
        <v>42342</v>
      </c>
      <c r="C28" s="3">
        <v>45.27</v>
      </c>
      <c r="D28" s="3">
        <v>45.81</v>
      </c>
      <c r="E28" s="3">
        <v>43.7</v>
      </c>
      <c r="F28" s="3">
        <v>44.06</v>
      </c>
      <c r="G28" s="3">
        <v>-0.93</v>
      </c>
      <c r="H28" s="6">
        <v>-0.0207</v>
      </c>
      <c r="I28" s="15">
        <v>116034.0</v>
      </c>
      <c r="J28" s="15">
        <v>321016.0</v>
      </c>
    </row>
    <row r="29">
      <c r="A29" s="21">
        <v>51.22</v>
      </c>
      <c r="B29" s="5">
        <f t="shared" si="1"/>
        <v>42345</v>
      </c>
      <c r="C29" s="3">
        <v>44.28</v>
      </c>
      <c r="D29" s="3">
        <v>44.28</v>
      </c>
      <c r="E29" s="3">
        <v>41.69</v>
      </c>
      <c r="F29" s="3">
        <v>41.79</v>
      </c>
      <c r="G29" s="3">
        <v>-2.27</v>
      </c>
      <c r="H29" s="6">
        <v>-0.0515</v>
      </c>
      <c r="I29" s="15">
        <v>124515.0</v>
      </c>
      <c r="J29" s="15">
        <v>339679.0</v>
      </c>
    </row>
    <row r="30">
      <c r="A30" s="21">
        <v>53.09</v>
      </c>
      <c r="B30" s="5">
        <f t="shared" si="1"/>
        <v>42346</v>
      </c>
      <c r="C30" s="3">
        <v>41.91</v>
      </c>
      <c r="D30" s="3">
        <v>42.39</v>
      </c>
      <c r="E30" s="3">
        <v>40.8</v>
      </c>
      <c r="F30" s="3">
        <v>41.21</v>
      </c>
      <c r="G30" s="3">
        <v>-0.58</v>
      </c>
      <c r="H30" s="6">
        <v>-0.0139</v>
      </c>
      <c r="I30" s="15">
        <v>122375.0</v>
      </c>
      <c r="J30" s="15">
        <v>345423.0</v>
      </c>
    </row>
    <row r="31">
      <c r="A31" s="21">
        <v>50.77</v>
      </c>
      <c r="B31" s="5">
        <f t="shared" si="1"/>
        <v>42347</v>
      </c>
      <c r="C31" s="3">
        <v>41.57</v>
      </c>
      <c r="D31" s="3">
        <v>42.44</v>
      </c>
      <c r="E31" s="3">
        <v>40.43</v>
      </c>
      <c r="F31" s="3">
        <v>40.98</v>
      </c>
      <c r="G31" s="3">
        <v>-0.23</v>
      </c>
      <c r="H31" s="6">
        <v>-0.0056</v>
      </c>
      <c r="I31" s="15">
        <v>135490.0</v>
      </c>
      <c r="J31" s="15">
        <v>359239.0</v>
      </c>
    </row>
    <row r="32">
      <c r="A32" s="21">
        <v>52.76</v>
      </c>
      <c r="B32" s="13">
        <f t="shared" si="1"/>
        <v>42348</v>
      </c>
      <c r="C32" s="3">
        <v>41.26</v>
      </c>
      <c r="D32" s="3">
        <v>41.61</v>
      </c>
      <c r="E32" s="3">
        <v>40.5</v>
      </c>
      <c r="F32" s="3">
        <v>40.81</v>
      </c>
      <c r="G32" s="3">
        <v>-0.17</v>
      </c>
      <c r="H32" s="6">
        <v>-0.0041</v>
      </c>
      <c r="I32" s="15">
        <v>126680.0</v>
      </c>
      <c r="J32" s="15">
        <v>374466.0</v>
      </c>
    </row>
    <row r="33">
      <c r="A33" s="25">
        <f>+1.67</f>
        <v>1.67</v>
      </c>
      <c r="B33" s="13">
        <f t="shared" si="1"/>
        <v>42349</v>
      </c>
      <c r="C33" s="3">
        <v>40.61</v>
      </c>
      <c r="D33" s="3">
        <v>40.81</v>
      </c>
      <c r="E33" s="3">
        <v>38.46</v>
      </c>
      <c r="F33" s="3">
        <v>39.02</v>
      </c>
      <c r="G33" s="3">
        <v>-1.79</v>
      </c>
      <c r="H33" s="6">
        <v>-0.0439</v>
      </c>
      <c r="I33" s="15">
        <v>153668.0</v>
      </c>
      <c r="J33" s="15">
        <v>396246.0</v>
      </c>
    </row>
    <row r="34">
      <c r="A34" s="25">
        <f>+3.27%</f>
        <v>0.0327</v>
      </c>
      <c r="B34" s="13">
        <f t="shared" si="1"/>
        <v>42352</v>
      </c>
      <c r="C34" s="3">
        <v>38.97</v>
      </c>
      <c r="D34" s="3">
        <v>39.33</v>
      </c>
      <c r="E34" s="3">
        <v>37.45</v>
      </c>
      <c r="F34" s="3">
        <v>38.81</v>
      </c>
      <c r="G34" s="3">
        <v>-0.21</v>
      </c>
      <c r="H34" s="6">
        <v>-0.0054</v>
      </c>
      <c r="I34" s="15">
        <v>136471.0</v>
      </c>
      <c r="J34" s="15">
        <v>399935.0</v>
      </c>
    </row>
    <row r="35">
      <c r="A35" s="26">
        <v>47748.0</v>
      </c>
      <c r="B35" s="13">
        <f t="shared" si="1"/>
        <v>42353</v>
      </c>
      <c r="C35" s="3">
        <v>38.76</v>
      </c>
      <c r="D35" s="3">
        <v>40.26</v>
      </c>
      <c r="E35" s="3">
        <v>38.46</v>
      </c>
      <c r="F35" s="3">
        <v>39.33</v>
      </c>
      <c r="G35" s="3">
        <v>0.52</v>
      </c>
      <c r="H35" s="3">
        <v>0.0134</v>
      </c>
      <c r="I35" s="15">
        <v>136928.0</v>
      </c>
      <c r="J35" s="15">
        <v>414747.0</v>
      </c>
    </row>
    <row r="36">
      <c r="A36" s="26">
        <v>230308.0</v>
      </c>
      <c r="B36" s="13">
        <f t="shared" si="1"/>
        <v>42354</v>
      </c>
      <c r="C36" s="3">
        <v>39.22</v>
      </c>
      <c r="D36" s="3">
        <v>39.36</v>
      </c>
      <c r="E36" s="3">
        <v>37.78</v>
      </c>
      <c r="F36" s="3">
        <v>37.99</v>
      </c>
      <c r="G36" s="3">
        <v>-1.34</v>
      </c>
      <c r="H36" s="6">
        <v>-0.0341</v>
      </c>
      <c r="I36" s="15">
        <v>133706.0</v>
      </c>
      <c r="J36" s="15">
        <v>415555.0</v>
      </c>
    </row>
    <row r="37">
      <c r="A37" s="27">
        <v>42312.0</v>
      </c>
      <c r="B37" s="13">
        <f t="shared" si="1"/>
        <v>42355</v>
      </c>
      <c r="C37" s="3">
        <v>38.18</v>
      </c>
      <c r="D37" s="3">
        <v>38.5</v>
      </c>
      <c r="E37" s="3">
        <v>37.32</v>
      </c>
      <c r="F37" s="3">
        <v>37.62</v>
      </c>
      <c r="G37" s="3">
        <v>-0.37</v>
      </c>
      <c r="H37" s="6">
        <v>-0.0097</v>
      </c>
      <c r="I37" s="15">
        <v>103248.0</v>
      </c>
      <c r="J37" s="15">
        <v>412777.0</v>
      </c>
    </row>
    <row r="38">
      <c r="A38" s="28">
        <v>52.45</v>
      </c>
      <c r="B38" s="13">
        <f t="shared" si="1"/>
        <v>42356</v>
      </c>
      <c r="C38" s="3">
        <v>37.38</v>
      </c>
      <c r="D38" s="3">
        <v>38.21</v>
      </c>
      <c r="E38" s="3">
        <v>36.92</v>
      </c>
      <c r="F38" s="3">
        <v>37.37</v>
      </c>
      <c r="G38" s="3">
        <v>-0.25</v>
      </c>
      <c r="H38" s="6">
        <v>-0.0066</v>
      </c>
      <c r="I38" s="15">
        <v>86429.0</v>
      </c>
      <c r="J38" s="15">
        <v>412660.0</v>
      </c>
    </row>
    <row r="39">
      <c r="A39" s="28">
        <v>52.99</v>
      </c>
      <c r="B39" s="13">
        <f t="shared" si="1"/>
        <v>42359</v>
      </c>
      <c r="C39" s="3">
        <v>37.07</v>
      </c>
      <c r="D39" s="3">
        <v>37.24</v>
      </c>
      <c r="E39" s="3">
        <v>36.5</v>
      </c>
      <c r="F39" s="3">
        <v>36.81</v>
      </c>
      <c r="G39" s="3">
        <v>-0.56</v>
      </c>
      <c r="H39" s="6">
        <v>-0.015</v>
      </c>
      <c r="I39" s="15">
        <v>85935.0</v>
      </c>
      <c r="J39" s="15">
        <v>410304.0</v>
      </c>
    </row>
    <row r="40">
      <c r="A40" s="28">
        <v>50.69</v>
      </c>
      <c r="B40" s="13">
        <f t="shared" si="1"/>
        <v>42360</v>
      </c>
      <c r="C40" s="3">
        <v>36.75</v>
      </c>
      <c r="D40" s="3">
        <v>37.17</v>
      </c>
      <c r="E40" s="3">
        <v>36.45</v>
      </c>
      <c r="F40" s="3">
        <v>36.57</v>
      </c>
      <c r="G40" s="3">
        <v>-0.24</v>
      </c>
      <c r="H40" s="6">
        <v>-0.0065</v>
      </c>
      <c r="I40" s="15">
        <v>92272.0</v>
      </c>
      <c r="J40" s="15">
        <v>410411.0</v>
      </c>
    </row>
    <row r="41">
      <c r="A41" s="28">
        <v>50.74</v>
      </c>
      <c r="B41" s="13">
        <f t="shared" si="1"/>
        <v>42361</v>
      </c>
      <c r="C41" s="3">
        <v>36.88</v>
      </c>
      <c r="D41" s="3">
        <v>38.4</v>
      </c>
      <c r="E41" s="3">
        <v>36.77</v>
      </c>
      <c r="F41" s="3">
        <v>37.89</v>
      </c>
      <c r="G41" s="3">
        <v>1.32</v>
      </c>
      <c r="H41" s="3">
        <v>0.0361</v>
      </c>
      <c r="I41" s="15">
        <v>113657.0</v>
      </c>
      <c r="J41" s="15">
        <v>409226.0</v>
      </c>
    </row>
    <row r="42">
      <c r="A42" s="21">
        <v>-2.02</v>
      </c>
      <c r="B42" s="13">
        <f t="shared" si="1"/>
        <v>42362</v>
      </c>
      <c r="C42" s="3">
        <v>38.26</v>
      </c>
      <c r="D42" s="3">
        <v>38.62</v>
      </c>
      <c r="E42" s="3">
        <v>37.44</v>
      </c>
      <c r="F42" s="3">
        <v>38.42</v>
      </c>
      <c r="G42" s="3">
        <v>0.53</v>
      </c>
      <c r="H42" s="3">
        <v>0.013999999999999999</v>
      </c>
      <c r="I42" s="15">
        <v>46498.0</v>
      </c>
      <c r="J42" s="15">
        <v>409333.0</v>
      </c>
    </row>
    <row r="43">
      <c r="A43" s="22">
        <v>-0.0383</v>
      </c>
      <c r="B43" s="13">
        <f t="shared" si="1"/>
        <v>42366</v>
      </c>
      <c r="C43" s="3">
        <v>38.32</v>
      </c>
      <c r="D43" s="3">
        <v>38.45</v>
      </c>
      <c r="E43" s="3">
        <v>36.93</v>
      </c>
      <c r="F43" s="3">
        <v>37.13</v>
      </c>
      <c r="G43" s="3">
        <v>-1.29</v>
      </c>
      <c r="H43" s="6">
        <v>-0.0336</v>
      </c>
      <c r="I43" s="15">
        <v>33597.0</v>
      </c>
      <c r="J43" s="15">
        <v>410240.0</v>
      </c>
    </row>
    <row r="44">
      <c r="A44" s="24">
        <v>57155.0</v>
      </c>
      <c r="B44" s="13">
        <f t="shared" si="1"/>
        <v>42367</v>
      </c>
      <c r="C44" s="3">
        <v>37.08</v>
      </c>
      <c r="D44" s="3">
        <v>38.4</v>
      </c>
      <c r="E44" s="3">
        <v>37.06</v>
      </c>
      <c r="F44" s="3">
        <v>38.22</v>
      </c>
      <c r="G44" s="3">
        <v>1.09</v>
      </c>
      <c r="H44" s="3">
        <v>0.0294</v>
      </c>
      <c r="I44" s="15">
        <v>97073.0</v>
      </c>
      <c r="J44" s="15">
        <v>424414.0</v>
      </c>
    </row>
    <row r="45">
      <c r="A45" s="24">
        <v>229867.0</v>
      </c>
      <c r="B45" s="13">
        <f t="shared" si="1"/>
        <v>42368</v>
      </c>
      <c r="C45" s="3">
        <v>37.71</v>
      </c>
      <c r="D45" s="3">
        <v>37.95</v>
      </c>
      <c r="E45" s="3">
        <v>36.76</v>
      </c>
      <c r="F45" s="3">
        <v>36.87</v>
      </c>
      <c r="G45" s="3">
        <v>-1.35</v>
      </c>
      <c r="H45" s="6">
        <v>-0.0353</v>
      </c>
      <c r="I45" s="15">
        <v>112052.0</v>
      </c>
      <c r="J45" s="15">
        <v>418671.0</v>
      </c>
    </row>
    <row r="46">
      <c r="A46" s="23">
        <v>42313.0</v>
      </c>
      <c r="B46" s="13">
        <f t="shared" si="1"/>
        <v>42369</v>
      </c>
      <c r="C46" s="3">
        <v>36.99</v>
      </c>
      <c r="D46" s="3">
        <v>38.34</v>
      </c>
      <c r="E46" s="3">
        <v>36.5</v>
      </c>
      <c r="F46" s="3">
        <v>37.67</v>
      </c>
      <c r="G46" s="3">
        <v>0.8</v>
      </c>
      <c r="H46" s="3">
        <v>0.0217</v>
      </c>
      <c r="I46" s="15">
        <v>78612.0</v>
      </c>
      <c r="J46" s="15">
        <v>411122.0</v>
      </c>
    </row>
    <row r="47">
      <c r="A47" s="21">
        <v>50.96</v>
      </c>
      <c r="B47" s="5">
        <f t="shared" si="1"/>
        <v>42373</v>
      </c>
      <c r="C47" s="3">
        <v>37.96</v>
      </c>
      <c r="D47" s="3">
        <v>39.3</v>
      </c>
      <c r="E47" s="3">
        <v>37.15</v>
      </c>
      <c r="F47" s="3">
        <v>37.6</v>
      </c>
      <c r="G47" s="3">
        <v>-0.07</v>
      </c>
      <c r="H47" s="6">
        <v>-0.0019</v>
      </c>
      <c r="I47" s="15">
        <v>217739.0</v>
      </c>
      <c r="J47" s="15">
        <v>419844.0</v>
      </c>
    </row>
    <row r="48">
      <c r="A48" s="21">
        <v>51.12</v>
      </c>
      <c r="B48" s="5">
        <f t="shared" si="1"/>
        <v>42374</v>
      </c>
      <c r="C48" s="3">
        <v>37.64</v>
      </c>
      <c r="D48" s="3">
        <v>37.95</v>
      </c>
      <c r="E48" s="3">
        <v>36.7</v>
      </c>
      <c r="F48" s="3">
        <v>36.89</v>
      </c>
      <c r="G48" s="3">
        <v>-0.71</v>
      </c>
      <c r="H48" s="6">
        <v>-0.0189</v>
      </c>
      <c r="I48" s="15">
        <v>223017.0</v>
      </c>
      <c r="J48" s="15">
        <v>421039.0</v>
      </c>
    </row>
    <row r="49">
      <c r="A49" s="21">
        <v>50.11</v>
      </c>
      <c r="B49" s="5">
        <f t="shared" si="1"/>
        <v>42375</v>
      </c>
      <c r="C49" s="3">
        <v>37.06</v>
      </c>
      <c r="D49" s="3">
        <v>37.15</v>
      </c>
      <c r="E49" s="3">
        <v>34.52</v>
      </c>
      <c r="F49" s="3">
        <v>34.63</v>
      </c>
      <c r="G49" s="3">
        <v>-2.26</v>
      </c>
      <c r="H49" s="6">
        <v>-0.0613</v>
      </c>
      <c r="I49" s="15">
        <v>257591.0</v>
      </c>
      <c r="J49" s="15">
        <v>431194.0</v>
      </c>
    </row>
    <row r="50">
      <c r="A50" s="21">
        <v>50.17</v>
      </c>
      <c r="B50" s="5">
        <f t="shared" si="1"/>
        <v>42376</v>
      </c>
      <c r="C50" s="3">
        <v>34.9</v>
      </c>
      <c r="D50" s="3">
        <v>35.11</v>
      </c>
      <c r="E50" s="3">
        <v>32.55</v>
      </c>
      <c r="F50" s="3">
        <v>34.09</v>
      </c>
      <c r="G50" s="3">
        <v>-0.54</v>
      </c>
      <c r="H50" s="6">
        <v>-0.0156</v>
      </c>
      <c r="I50" s="15">
        <v>265450.0</v>
      </c>
      <c r="J50" s="15">
        <v>450449.0</v>
      </c>
    </row>
    <row r="51">
      <c r="A51" s="21">
        <v>-0.57</v>
      </c>
      <c r="B51" s="5">
        <f t="shared" si="1"/>
        <v>42377</v>
      </c>
      <c r="C51" s="3">
        <v>34.35</v>
      </c>
      <c r="D51" s="3">
        <v>35.06</v>
      </c>
      <c r="E51" s="3">
        <v>33.17</v>
      </c>
      <c r="F51" s="3">
        <v>33.93</v>
      </c>
      <c r="G51" s="3">
        <v>-0.16</v>
      </c>
      <c r="H51" s="6">
        <v>-0.0047</v>
      </c>
      <c r="I51" s="15">
        <v>243815.0</v>
      </c>
      <c r="J51" s="15">
        <v>442620.0</v>
      </c>
    </row>
    <row r="52">
      <c r="A52" s="22">
        <v>-0.0112</v>
      </c>
      <c r="B52" s="5">
        <f t="shared" si="1"/>
        <v>42380</v>
      </c>
      <c r="C52" s="3">
        <v>33.72</v>
      </c>
      <c r="D52" s="3">
        <v>33.75</v>
      </c>
      <c r="E52" s="3">
        <v>31.52</v>
      </c>
      <c r="F52" s="3">
        <v>31.88</v>
      </c>
      <c r="G52" s="3">
        <v>-2.05</v>
      </c>
      <c r="H52" s="6">
        <v>-0.0604</v>
      </c>
      <c r="I52" s="15">
        <v>258868.0</v>
      </c>
      <c r="J52" s="15">
        <v>431006.0</v>
      </c>
    </row>
    <row r="53">
      <c r="A53" s="24">
        <v>39607.0</v>
      </c>
      <c r="B53" s="5">
        <f t="shared" si="1"/>
        <v>42381</v>
      </c>
      <c r="C53" s="3">
        <v>31.93</v>
      </c>
      <c r="D53" s="3">
        <v>32.69</v>
      </c>
      <c r="E53" s="3">
        <v>30.5</v>
      </c>
      <c r="F53" s="3">
        <v>30.95</v>
      </c>
      <c r="G53" s="3">
        <v>-0.93</v>
      </c>
      <c r="H53" s="6">
        <v>-0.0292</v>
      </c>
      <c r="I53" s="15">
        <v>389164.0</v>
      </c>
      <c r="J53" s="15">
        <v>419236.0</v>
      </c>
    </row>
    <row r="54">
      <c r="A54" s="24">
        <v>230876.0</v>
      </c>
      <c r="B54" s="5">
        <f t="shared" si="1"/>
        <v>42382</v>
      </c>
      <c r="C54" s="3">
        <v>31.25</v>
      </c>
      <c r="D54" s="3">
        <v>31.83</v>
      </c>
      <c r="E54" s="3">
        <v>29.94</v>
      </c>
      <c r="F54" s="3">
        <v>30.28</v>
      </c>
      <c r="G54" s="3">
        <v>-0.67</v>
      </c>
      <c r="H54" s="6">
        <v>-0.0216</v>
      </c>
      <c r="I54" s="15">
        <v>472154.0</v>
      </c>
      <c r="J54" s="15">
        <v>408230.0</v>
      </c>
    </row>
    <row r="55">
      <c r="A55" s="23">
        <v>42314.0</v>
      </c>
      <c r="B55" s="5">
        <f t="shared" si="1"/>
        <v>42383</v>
      </c>
      <c r="C55" s="3">
        <v>30.23</v>
      </c>
      <c r="D55" s="3">
        <v>31.19</v>
      </c>
      <c r="E55" s="3">
        <v>29.7</v>
      </c>
      <c r="F55" s="3">
        <v>30.88</v>
      </c>
      <c r="G55" s="3">
        <v>0.6</v>
      </c>
      <c r="H55" s="3">
        <v>0.019799999999999998</v>
      </c>
      <c r="I55" s="15">
        <v>409375.0</v>
      </c>
      <c r="J55" s="15">
        <v>391175.0</v>
      </c>
    </row>
    <row r="56">
      <c r="A56" s="21">
        <v>50.24</v>
      </c>
      <c r="B56" s="5">
        <f t="shared" si="1"/>
        <v>42384</v>
      </c>
      <c r="C56" s="3">
        <v>31.0</v>
      </c>
      <c r="D56" s="3">
        <v>31.02</v>
      </c>
      <c r="E56" s="3">
        <v>28.82</v>
      </c>
      <c r="F56" s="3">
        <v>28.94</v>
      </c>
      <c r="G56" s="3">
        <v>-1.94</v>
      </c>
      <c r="H56" s="6">
        <v>-0.0628</v>
      </c>
      <c r="I56" s="15">
        <v>344460.0</v>
      </c>
      <c r="J56" s="15">
        <v>373704.0</v>
      </c>
    </row>
    <row r="57">
      <c r="A57" s="21">
        <v>50.71</v>
      </c>
      <c r="B57" s="5">
        <f t="shared" si="1"/>
        <v>42387</v>
      </c>
      <c r="C57" s="3">
        <v>28.73</v>
      </c>
      <c r="D57" s="3">
        <v>29.58</v>
      </c>
      <c r="E57" s="3">
        <v>27.67</v>
      </c>
      <c r="F57" s="3">
        <v>28.55</v>
      </c>
      <c r="G57" s="3">
        <v>-0.39</v>
      </c>
      <c r="H57" s="6">
        <v>-0.0135</v>
      </c>
      <c r="I57" s="15">
        <v>211239.0</v>
      </c>
      <c r="J57" s="15">
        <v>368952.0</v>
      </c>
    </row>
    <row r="58">
      <c r="A58" s="21">
        <v>49.44</v>
      </c>
      <c r="B58" s="5">
        <f t="shared" si="1"/>
        <v>42388</v>
      </c>
      <c r="C58" s="3">
        <v>28.7</v>
      </c>
      <c r="D58" s="3">
        <v>30.24</v>
      </c>
      <c r="E58" s="3">
        <v>28.6</v>
      </c>
      <c r="F58" s="3">
        <v>28.76</v>
      </c>
      <c r="G58" s="3">
        <v>0.21</v>
      </c>
      <c r="H58" s="3">
        <v>0.0074</v>
      </c>
      <c r="I58" s="15">
        <v>419479.0</v>
      </c>
      <c r="J58" s="15">
        <v>323772.0</v>
      </c>
    </row>
    <row r="59">
      <c r="A59" s="21">
        <v>49.58</v>
      </c>
      <c r="B59" s="5">
        <f t="shared" si="1"/>
        <v>42389</v>
      </c>
      <c r="C59" s="3">
        <v>28.66</v>
      </c>
      <c r="D59" s="3">
        <v>28.75</v>
      </c>
      <c r="E59" s="3">
        <v>27.1</v>
      </c>
      <c r="F59" s="3">
        <v>27.88</v>
      </c>
      <c r="G59" s="3">
        <v>-0.88</v>
      </c>
      <c r="H59" s="6">
        <v>-0.0306</v>
      </c>
      <c r="I59" s="15">
        <v>375397.0</v>
      </c>
      <c r="J59" s="15">
        <v>286794.0</v>
      </c>
    </row>
    <row r="60">
      <c r="A60" s="21">
        <v>-0.59</v>
      </c>
      <c r="B60" s="5">
        <f t="shared" si="1"/>
        <v>42390</v>
      </c>
      <c r="C60" s="3">
        <v>27.99</v>
      </c>
      <c r="D60" s="3">
        <v>29.84</v>
      </c>
      <c r="E60" s="3">
        <v>27.29</v>
      </c>
      <c r="F60" s="3">
        <v>29.25</v>
      </c>
      <c r="G60" s="3">
        <v>1.37</v>
      </c>
      <c r="H60" s="3">
        <v>0.049100000000000005</v>
      </c>
      <c r="I60" s="15">
        <v>394256.0</v>
      </c>
      <c r="J60" s="15">
        <v>257600.0</v>
      </c>
    </row>
    <row r="61">
      <c r="A61" s="22">
        <v>-0.0118</v>
      </c>
      <c r="B61" s="5">
        <f t="shared" si="1"/>
        <v>42391</v>
      </c>
      <c r="C61" s="3">
        <v>29.62</v>
      </c>
      <c r="D61" s="3">
        <v>32.3</v>
      </c>
      <c r="E61" s="3">
        <v>29.29</v>
      </c>
      <c r="F61" s="3">
        <v>32.18</v>
      </c>
      <c r="G61" s="3">
        <v>2.93</v>
      </c>
      <c r="H61" s="3">
        <v>0.1002</v>
      </c>
      <c r="I61" s="15">
        <v>407784.0</v>
      </c>
      <c r="J61" s="15">
        <v>211455.0</v>
      </c>
    </row>
    <row r="62">
      <c r="A62" s="24">
        <v>55880.0</v>
      </c>
      <c r="B62" s="5">
        <f t="shared" si="1"/>
        <v>42394</v>
      </c>
      <c r="C62" s="3">
        <v>32.1</v>
      </c>
      <c r="D62" s="3">
        <v>32.81</v>
      </c>
      <c r="E62" s="3">
        <v>30.0</v>
      </c>
      <c r="F62" s="3">
        <v>30.5</v>
      </c>
      <c r="G62" s="3">
        <v>-1.68</v>
      </c>
      <c r="H62" s="6">
        <v>-0.0522</v>
      </c>
      <c r="I62" s="15">
        <v>310139.0</v>
      </c>
      <c r="J62" s="15">
        <v>179586.0</v>
      </c>
    </row>
    <row r="63">
      <c r="A63" s="24">
        <v>237352.0</v>
      </c>
      <c r="B63" s="5">
        <f t="shared" si="1"/>
        <v>42395</v>
      </c>
      <c r="C63" s="3">
        <v>30.01</v>
      </c>
      <c r="D63" s="3">
        <v>32.72</v>
      </c>
      <c r="E63" s="3">
        <v>29.27</v>
      </c>
      <c r="F63" s="3">
        <v>31.8</v>
      </c>
      <c r="G63" s="3">
        <v>1.3</v>
      </c>
      <c r="H63" s="3">
        <v>0.0426</v>
      </c>
      <c r="I63" s="15">
        <v>335094.0</v>
      </c>
      <c r="J63" s="15">
        <v>123881.0</v>
      </c>
    </row>
    <row r="64">
      <c r="A64" s="23">
        <v>42317.0</v>
      </c>
      <c r="B64" s="5">
        <f t="shared" si="1"/>
        <v>42396</v>
      </c>
      <c r="C64" s="3">
        <v>31.2</v>
      </c>
      <c r="D64" s="3">
        <v>33.49</v>
      </c>
      <c r="E64" s="3">
        <v>30.83</v>
      </c>
      <c r="F64" s="3">
        <v>33.1</v>
      </c>
      <c r="G64" s="3">
        <v>1.3</v>
      </c>
      <c r="H64" s="3">
        <v>0.0409</v>
      </c>
      <c r="I64" s="15">
        <v>257108.0</v>
      </c>
      <c r="J64" s="15">
        <v>91545.0</v>
      </c>
    </row>
    <row r="65">
      <c r="A65" s="21">
        <v>49.58</v>
      </c>
      <c r="B65" s="5">
        <f t="shared" si="1"/>
        <v>42397</v>
      </c>
      <c r="C65" s="3">
        <v>32.84</v>
      </c>
      <c r="D65" s="3">
        <v>35.84</v>
      </c>
      <c r="E65" s="3">
        <v>32.56</v>
      </c>
      <c r="F65" s="3">
        <v>33.89</v>
      </c>
      <c r="G65" s="3">
        <v>0.79</v>
      </c>
      <c r="H65" s="3">
        <v>0.0239</v>
      </c>
      <c r="I65" s="15">
        <v>195144.0</v>
      </c>
      <c r="J65" s="15">
        <v>45936.0</v>
      </c>
    </row>
    <row r="66">
      <c r="A66" s="21">
        <v>50.54</v>
      </c>
      <c r="B66" s="5">
        <f t="shared" si="1"/>
        <v>42398</v>
      </c>
      <c r="C66" s="3">
        <v>34.08</v>
      </c>
      <c r="D66" s="3">
        <v>35.0</v>
      </c>
      <c r="E66" s="3">
        <v>33.59</v>
      </c>
      <c r="F66" s="3">
        <v>34.74</v>
      </c>
      <c r="G66" s="3">
        <v>0.85</v>
      </c>
      <c r="H66" s="3">
        <v>0.025099999999999997</v>
      </c>
      <c r="I66" s="15">
        <v>29658.0</v>
      </c>
      <c r="J66" s="3"/>
    </row>
    <row r="67">
      <c r="A67" s="21">
        <v>49.18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49.35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-0.23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-0.0046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57842.0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247094.0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30">
        <v>42318.0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49.48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49.95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49.1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49.54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+0.19</f>
        <v>0.19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+0.39%</f>
        <v>0.0039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72716.0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253348.0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9">
        <v>42319.0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49.18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49.75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47.89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48.08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-1.46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-0.0295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68616.0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260198.0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30">
        <v>42320.0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48.32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48.5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46.56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46.7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-1.38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-0.0287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80903.0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266376.0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30">
        <v>42321.0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46.75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47.38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45.66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45.97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-0.73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-0.0156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65757.0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268310.0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30">
        <v>42324.0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46.12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46.69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44.78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46.2</v>
      </c>
      <c r="B113" s="3" t="str">
        <f t="shared" si="1"/>
        <v/>
      </c>
    </row>
    <row r="114">
      <c r="A114" s="25">
        <f>+0.23</f>
        <v>0.23</v>
      </c>
      <c r="B114" s="3" t="str">
        <f t="shared" si="1"/>
        <v>#REF!</v>
      </c>
    </row>
    <row r="115">
      <c r="A115" s="25">
        <f>+0.5%</f>
        <v>0.005</v>
      </c>
      <c r="B115" s="3" t="str">
        <f t="shared" si="1"/>
        <v>#REF!</v>
      </c>
    </row>
    <row r="116">
      <c r="A116" s="26">
        <v>94381.0</v>
      </c>
      <c r="B116" s="3" t="str">
        <f t="shared" si="1"/>
        <v>#REF!</v>
      </c>
    </row>
    <row r="117">
      <c r="A117" s="26">
        <v>282630.0</v>
      </c>
      <c r="B117" s="3" t="str">
        <f t="shared" si="1"/>
        <v>#REF!</v>
      </c>
    </row>
    <row r="118">
      <c r="A118" s="29">
        <v>42325.0</v>
      </c>
      <c r="B118" s="3" t="str">
        <f t="shared" si="1"/>
        <v>#REF!</v>
      </c>
    </row>
    <row r="119">
      <c r="A119" s="28">
        <v>46.4</v>
      </c>
      <c r="B119" s="3" t="str">
        <f t="shared" si="1"/>
        <v>#REF!</v>
      </c>
    </row>
    <row r="120">
      <c r="A120" s="28">
        <v>46.66</v>
      </c>
      <c r="B120" s="3" t="str">
        <f t="shared" si="1"/>
        <v>#REF!</v>
      </c>
    </row>
    <row r="121">
      <c r="A121" s="28">
        <v>45.1</v>
      </c>
      <c r="B121" s="3" t="str">
        <f t="shared" si="1"/>
        <v>#REF!</v>
      </c>
    </row>
    <row r="122">
      <c r="A122" s="28">
        <v>45.16</v>
      </c>
      <c r="B122" s="3" t="str">
        <f t="shared" si="1"/>
        <v>#REF!</v>
      </c>
    </row>
    <row r="123">
      <c r="A123" s="21">
        <v>-1.04</v>
      </c>
      <c r="B123" s="3" t="str">
        <f t="shared" si="1"/>
        <v>#REF!</v>
      </c>
    </row>
    <row r="124">
      <c r="A124" s="22">
        <v>-0.0225</v>
      </c>
      <c r="B124" s="3" t="str">
        <f t="shared" si="1"/>
        <v>#REF!</v>
      </c>
    </row>
    <row r="125">
      <c r="A125" s="24">
        <v>60458.0</v>
      </c>
      <c r="B125" s="3" t="str">
        <f t="shared" si="1"/>
        <v>#REF!</v>
      </c>
    </row>
    <row r="126">
      <c r="A126" s="24">
        <v>285594.0</v>
      </c>
      <c r="B126" s="3" t="str">
        <f t="shared" si="1"/>
        <v>#REF!</v>
      </c>
    </row>
    <row r="127">
      <c r="A127" s="30">
        <v>42326.0</v>
      </c>
      <c r="B127" s="3" t="str">
        <f t="shared" si="1"/>
        <v>#REF!</v>
      </c>
    </row>
    <row r="128">
      <c r="A128" s="21">
        <v>45.59</v>
      </c>
      <c r="B128" s="3" t="str">
        <f t="shared" si="1"/>
        <v>#REF!</v>
      </c>
    </row>
    <row r="129">
      <c r="A129" s="21">
        <v>46.27</v>
      </c>
      <c r="B129" s="3" t="str">
        <f t="shared" si="1"/>
        <v>#REF!</v>
      </c>
    </row>
    <row r="130">
      <c r="A130" s="21">
        <v>44.93</v>
      </c>
      <c r="B130" s="3" t="str">
        <f t="shared" si="1"/>
        <v>#REF!</v>
      </c>
    </row>
    <row r="131">
      <c r="A131" s="21">
        <v>45.7</v>
      </c>
      <c r="B131" s="3" t="str">
        <f t="shared" si="1"/>
        <v>#REF!</v>
      </c>
    </row>
    <row r="132">
      <c r="A132" s="25">
        <f>+0.54</f>
        <v>0.54</v>
      </c>
      <c r="B132" s="3" t="str">
        <f t="shared" si="1"/>
        <v>#REF!</v>
      </c>
    </row>
    <row r="133">
      <c r="A133" s="25">
        <f>+1.2%</f>
        <v>0.012</v>
      </c>
      <c r="B133" s="3" t="str">
        <f t="shared" si="1"/>
        <v>#REF!</v>
      </c>
    </row>
    <row r="134">
      <c r="A134" s="26">
        <v>54870.0</v>
      </c>
      <c r="B134" s="3" t="str">
        <f t="shared" si="1"/>
        <v>#REF!</v>
      </c>
    </row>
    <row r="135">
      <c r="A135" s="26">
        <v>289036.0</v>
      </c>
      <c r="B135" s="3" t="str">
        <f t="shared" si="1"/>
        <v>#REF!</v>
      </c>
    </row>
    <row r="136">
      <c r="A136" s="29">
        <v>42327.0</v>
      </c>
      <c r="B136" s="3" t="str">
        <f t="shared" si="1"/>
        <v>#REF!</v>
      </c>
    </row>
    <row r="137">
      <c r="A137" s="28">
        <v>45.91</v>
      </c>
      <c r="B137" s="3" t="str">
        <f t="shared" si="1"/>
        <v>#REF!</v>
      </c>
    </row>
    <row r="138">
      <c r="A138" s="28">
        <v>46.27</v>
      </c>
      <c r="B138" s="3" t="str">
        <f t="shared" si="1"/>
        <v>#REF!</v>
      </c>
    </row>
    <row r="139">
      <c r="A139" s="28">
        <v>45.25</v>
      </c>
      <c r="B139" s="3" t="str">
        <f t="shared" si="1"/>
        <v>#REF!</v>
      </c>
    </row>
    <row r="140">
      <c r="A140" s="28">
        <v>45.69</v>
      </c>
      <c r="B140" s="3" t="str">
        <f t="shared" si="1"/>
        <v>#REF!</v>
      </c>
    </row>
    <row r="141">
      <c r="A141" s="21">
        <v>-0.01</v>
      </c>
      <c r="B141" s="3" t="str">
        <f t="shared" si="1"/>
        <v>#REF!</v>
      </c>
    </row>
    <row r="142">
      <c r="A142" s="22">
        <v>-2.0E-4</v>
      </c>
      <c r="B142" s="3" t="str">
        <f t="shared" si="1"/>
        <v>#REF!</v>
      </c>
    </row>
    <row r="143">
      <c r="A143" s="24">
        <v>55286.0</v>
      </c>
      <c r="B143" s="3" t="str">
        <f t="shared" si="1"/>
        <v>#REF!</v>
      </c>
    </row>
    <row r="144">
      <c r="A144" s="24">
        <v>290155.0</v>
      </c>
      <c r="B144" s="3" t="str">
        <f t="shared" si="1"/>
        <v>#REF!</v>
      </c>
    </row>
    <row r="145">
      <c r="A145" s="30">
        <v>42328.0</v>
      </c>
      <c r="B145" s="3" t="str">
        <f t="shared" si="1"/>
        <v>#REF!</v>
      </c>
    </row>
    <row r="146">
      <c r="A146" s="21">
        <v>45.88</v>
      </c>
      <c r="B146" s="3" t="str">
        <f t="shared" si="1"/>
        <v>#REF!</v>
      </c>
    </row>
    <row r="147">
      <c r="A147" s="21">
        <v>46.89</v>
      </c>
      <c r="B147" s="3" t="str">
        <f t="shared" si="1"/>
        <v>#REF!</v>
      </c>
    </row>
    <row r="148">
      <c r="A148" s="21">
        <v>45.53</v>
      </c>
      <c r="B148" s="3" t="str">
        <f t="shared" si="1"/>
        <v>#REF!</v>
      </c>
    </row>
    <row r="149">
      <c r="A149" s="21">
        <v>46.08</v>
      </c>
      <c r="B149" s="3" t="str">
        <f t="shared" si="1"/>
        <v>#REF!</v>
      </c>
    </row>
    <row r="150">
      <c r="A150" s="25">
        <f>+0.39</f>
        <v>0.39</v>
      </c>
      <c r="B150" s="3" t="str">
        <f t="shared" si="1"/>
        <v>#REF!</v>
      </c>
    </row>
    <row r="151">
      <c r="A151" s="25">
        <f>+0.85%</f>
        <v>0.0085</v>
      </c>
      <c r="B151" s="3" t="str">
        <f t="shared" si="1"/>
        <v>#REF!</v>
      </c>
    </row>
    <row r="152">
      <c r="A152" s="26">
        <v>88683.0</v>
      </c>
      <c r="B152" s="3" t="str">
        <f t="shared" si="1"/>
        <v>#REF!</v>
      </c>
    </row>
    <row r="153">
      <c r="A153" s="26">
        <v>295245.0</v>
      </c>
      <c r="B153" s="3" t="str">
        <f t="shared" si="1"/>
        <v>#REF!</v>
      </c>
    </row>
    <row r="154">
      <c r="A154" s="29">
        <v>42331.0</v>
      </c>
      <c r="B154" s="3" t="str">
        <f t="shared" si="1"/>
        <v>#REF!</v>
      </c>
    </row>
    <row r="155">
      <c r="A155" s="28">
        <v>45.81</v>
      </c>
      <c r="B155" s="3" t="str">
        <f t="shared" si="1"/>
        <v>#REF!</v>
      </c>
    </row>
    <row r="156">
      <c r="A156" s="28">
        <v>47.08</v>
      </c>
      <c r="B156" s="3" t="str">
        <f t="shared" si="1"/>
        <v>#REF!</v>
      </c>
    </row>
    <row r="157">
      <c r="A157" s="28">
        <v>45.0</v>
      </c>
      <c r="B157" s="3" t="str">
        <f t="shared" si="1"/>
        <v>#REF!</v>
      </c>
    </row>
    <row r="158">
      <c r="A158" s="28">
        <v>46.2</v>
      </c>
      <c r="B158" s="3" t="str">
        <f t="shared" si="1"/>
        <v>#REF!</v>
      </c>
    </row>
    <row r="159">
      <c r="A159" s="25">
        <f>+0.12</f>
        <v>0.12</v>
      </c>
      <c r="B159" s="3" t="str">
        <f t="shared" si="1"/>
        <v>#REF!</v>
      </c>
    </row>
    <row r="160">
      <c r="A160" s="25">
        <f>+0.26%</f>
        <v>0.0026</v>
      </c>
      <c r="B160" s="3" t="str">
        <f t="shared" si="1"/>
        <v>#REF!</v>
      </c>
    </row>
    <row r="161">
      <c r="A161" s="26">
        <v>75978.0</v>
      </c>
      <c r="B161" s="3" t="str">
        <f t="shared" si="1"/>
        <v>#REF!</v>
      </c>
    </row>
    <row r="162">
      <c r="A162" s="26">
        <v>302352.0</v>
      </c>
      <c r="B162" s="3" t="str">
        <f t="shared" si="1"/>
        <v>#REF!</v>
      </c>
    </row>
    <row r="163">
      <c r="A163" s="29">
        <v>42332.0</v>
      </c>
      <c r="B163" s="3" t="str">
        <f t="shared" si="1"/>
        <v>#REF!</v>
      </c>
    </row>
    <row r="164">
      <c r="A164" s="28">
        <v>46.5</v>
      </c>
      <c r="B164" s="3" t="str">
        <f t="shared" si="1"/>
        <v>#REF!</v>
      </c>
    </row>
    <row r="165">
      <c r="A165" s="28">
        <v>47.86</v>
      </c>
      <c r="B165" s="3" t="str">
        <f t="shared" si="1"/>
        <v>#REF!</v>
      </c>
    </row>
    <row r="166">
      <c r="A166" s="28">
        <v>46.32</v>
      </c>
      <c r="B166" s="3" t="str">
        <f t="shared" si="1"/>
        <v>#REF!</v>
      </c>
    </row>
    <row r="167">
      <c r="A167" s="28">
        <v>47.53</v>
      </c>
      <c r="B167" s="3" t="str">
        <f t="shared" si="1"/>
        <v>#REF!</v>
      </c>
    </row>
    <row r="168">
      <c r="A168" s="25">
        <f>+1.33</f>
        <v>1.33</v>
      </c>
      <c r="B168" s="3" t="str">
        <f t="shared" si="1"/>
        <v>#REF!</v>
      </c>
    </row>
    <row r="169">
      <c r="A169" s="25">
        <f>+2.88%</f>
        <v>0.0288</v>
      </c>
      <c r="B169" s="3" t="str">
        <f t="shared" si="1"/>
        <v>#REF!</v>
      </c>
    </row>
    <row r="170">
      <c r="A170" s="26">
        <v>69999.0</v>
      </c>
      <c r="B170" s="3" t="str">
        <f t="shared" si="1"/>
        <v>#REF!</v>
      </c>
    </row>
    <row r="171">
      <c r="A171" s="26">
        <v>302904.0</v>
      </c>
      <c r="B171" s="3" t="str">
        <f t="shared" si="1"/>
        <v>#REF!</v>
      </c>
    </row>
    <row r="172">
      <c r="A172" s="29">
        <v>42333.0</v>
      </c>
      <c r="B172" s="3" t="str">
        <f t="shared" si="1"/>
        <v>#REF!</v>
      </c>
    </row>
    <row r="173">
      <c r="A173" s="28">
        <v>47.41</v>
      </c>
      <c r="B173" s="3" t="str">
        <f t="shared" si="1"/>
        <v>#REF!</v>
      </c>
    </row>
    <row r="174">
      <c r="A174" s="28">
        <v>47.89</v>
      </c>
      <c r="B174" s="3" t="str">
        <f t="shared" si="1"/>
        <v>#REF!</v>
      </c>
    </row>
    <row r="175">
      <c r="A175" s="28">
        <v>46.42</v>
      </c>
      <c r="B175" s="3" t="str">
        <f t="shared" si="1"/>
        <v>#REF!</v>
      </c>
    </row>
    <row r="176">
      <c r="A176" s="28">
        <v>47.51</v>
      </c>
      <c r="B176" s="3" t="str">
        <f t="shared" si="1"/>
        <v>#REF!</v>
      </c>
    </row>
    <row r="177">
      <c r="A177" s="21">
        <v>-0.02</v>
      </c>
      <c r="B177" s="3" t="str">
        <f t="shared" si="1"/>
        <v>#REF!</v>
      </c>
    </row>
    <row r="178">
      <c r="A178" s="22">
        <v>-4.0E-4</v>
      </c>
      <c r="B178" s="3" t="str">
        <f t="shared" si="1"/>
        <v>#REF!</v>
      </c>
    </row>
    <row r="179">
      <c r="A179" s="24">
        <v>59537.0</v>
      </c>
      <c r="B179" s="3" t="str">
        <f t="shared" si="1"/>
        <v>#REF!</v>
      </c>
    </row>
    <row r="180">
      <c r="A180" s="24">
        <v>301703.0</v>
      </c>
      <c r="B180" s="3" t="str">
        <f t="shared" si="1"/>
        <v>#REF!</v>
      </c>
    </row>
    <row r="181">
      <c r="A181" s="30">
        <v>42334.0</v>
      </c>
      <c r="B181" s="3" t="str">
        <f t="shared" si="1"/>
        <v>#REF!</v>
      </c>
    </row>
    <row r="182">
      <c r="A182" s="21">
        <v>47.46</v>
      </c>
      <c r="B182" s="3" t="str">
        <f t="shared" si="1"/>
        <v>#REF!</v>
      </c>
    </row>
    <row r="183">
      <c r="A183" s="21">
        <v>47.62</v>
      </c>
      <c r="B183" s="3" t="str">
        <f t="shared" si="1"/>
        <v>#REF!</v>
      </c>
    </row>
    <row r="184">
      <c r="A184" s="21">
        <v>46.34</v>
      </c>
      <c r="B184" s="3" t="str">
        <f t="shared" si="1"/>
        <v>#REF!</v>
      </c>
    </row>
    <row r="185">
      <c r="A185" s="21">
        <v>46.79</v>
      </c>
      <c r="B185" s="3" t="str">
        <f t="shared" si="1"/>
        <v>#REF!</v>
      </c>
    </row>
    <row r="186">
      <c r="A186" s="21">
        <v>-0.72</v>
      </c>
      <c r="B186" s="3" t="str">
        <f t="shared" si="1"/>
        <v>#REF!</v>
      </c>
    </row>
    <row r="187">
      <c r="A187" s="22">
        <v>-0.0152</v>
      </c>
      <c r="B187" s="3" t="str">
        <f t="shared" si="1"/>
        <v>#REF!</v>
      </c>
    </row>
    <row r="188">
      <c r="A188" s="24">
        <v>24962.0</v>
      </c>
      <c r="B188" s="3" t="str">
        <f t="shared" si="1"/>
        <v>#REF!</v>
      </c>
    </row>
    <row r="189">
      <c r="A189" s="24">
        <v>303418.0</v>
      </c>
      <c r="B189" s="3" t="str">
        <f t="shared" si="1"/>
        <v>#REF!</v>
      </c>
    </row>
    <row r="190">
      <c r="A190" s="30">
        <v>42335.0</v>
      </c>
      <c r="B190" s="3" t="str">
        <f t="shared" si="1"/>
        <v>#REF!</v>
      </c>
    </row>
    <row r="191">
      <c r="A191" s="21">
        <v>46.92</v>
      </c>
      <c r="B191" s="3" t="str">
        <f t="shared" si="1"/>
        <v>#REF!</v>
      </c>
    </row>
    <row r="192">
      <c r="A192" s="21">
        <v>46.94</v>
      </c>
      <c r="B192" s="3" t="str">
        <f t="shared" si="1"/>
        <v>#REF!</v>
      </c>
    </row>
    <row r="193">
      <c r="A193" s="21">
        <v>46.0</v>
      </c>
      <c r="B193" s="3" t="str">
        <f t="shared" si="1"/>
        <v>#REF!</v>
      </c>
    </row>
    <row r="194">
      <c r="A194" s="21">
        <v>46.08</v>
      </c>
      <c r="B194" s="3" t="str">
        <f t="shared" si="1"/>
        <v>#REF!</v>
      </c>
    </row>
    <row r="195">
      <c r="A195" s="21">
        <v>-0.71</v>
      </c>
      <c r="B195" s="3" t="str">
        <f t="shared" si="1"/>
        <v>#REF!</v>
      </c>
    </row>
    <row r="196">
      <c r="A196" s="22">
        <v>-0.0152</v>
      </c>
      <c r="B196" s="3" t="str">
        <f t="shared" si="1"/>
        <v>#REF!</v>
      </c>
    </row>
    <row r="197">
      <c r="A197" s="24">
        <v>44257.0</v>
      </c>
      <c r="B197" s="3" t="str">
        <f t="shared" si="1"/>
        <v>#REF!</v>
      </c>
    </row>
    <row r="198">
      <c r="A198" s="24">
        <v>302637.0</v>
      </c>
      <c r="B198" s="3" t="str">
        <f t="shared" si="1"/>
        <v>#REF!</v>
      </c>
    </row>
    <row r="199">
      <c r="A199" s="30">
        <v>42338.0</v>
      </c>
      <c r="B199" s="3" t="str">
        <f t="shared" si="1"/>
        <v>#REF!</v>
      </c>
    </row>
    <row r="200">
      <c r="A200" s="21">
        <v>46.08</v>
      </c>
      <c r="B200" s="3" t="str">
        <f t="shared" si="1"/>
        <v>#REF!</v>
      </c>
    </row>
    <row r="201">
      <c r="A201" s="21">
        <v>46.91</v>
      </c>
      <c r="B201" s="3" t="str">
        <f t="shared" si="1"/>
        <v>#REF!</v>
      </c>
    </row>
    <row r="202">
      <c r="A202" s="21">
        <v>45.59</v>
      </c>
      <c r="B202" s="3" t="str">
        <f t="shared" si="1"/>
        <v>#REF!</v>
      </c>
    </row>
    <row r="203">
      <c r="A203" s="21">
        <v>45.77</v>
      </c>
      <c r="B203" s="3" t="str">
        <f t="shared" si="1"/>
        <v>#REF!</v>
      </c>
    </row>
    <row r="204">
      <c r="A204" s="21">
        <v>-0.31</v>
      </c>
      <c r="B204" s="3" t="str">
        <f t="shared" si="1"/>
        <v>#REF!</v>
      </c>
    </row>
    <row r="205">
      <c r="A205" s="22">
        <v>-0.0067</v>
      </c>
      <c r="B205" s="3" t="str">
        <f t="shared" si="1"/>
        <v>#REF!</v>
      </c>
    </row>
    <row r="206">
      <c r="A206" s="24">
        <v>70830.0</v>
      </c>
      <c r="B206" s="3" t="str">
        <f t="shared" si="1"/>
        <v>#REF!</v>
      </c>
    </row>
    <row r="207">
      <c r="A207" s="24">
        <v>299669.0</v>
      </c>
      <c r="B207" s="3" t="str">
        <f t="shared" si="1"/>
        <v>#REF!</v>
      </c>
    </row>
    <row r="208">
      <c r="A208" s="23">
        <v>42339.0</v>
      </c>
      <c r="B208" s="3" t="str">
        <f t="shared" si="1"/>
        <v>#REF!</v>
      </c>
    </row>
    <row r="209">
      <c r="A209" s="21">
        <v>45.79</v>
      </c>
      <c r="B209" s="3" t="str">
        <f t="shared" si="1"/>
        <v>#REF!</v>
      </c>
    </row>
    <row r="210">
      <c r="A210" s="21">
        <v>46.29</v>
      </c>
      <c r="B210" s="3" t="str">
        <f t="shared" si="1"/>
        <v>#REF!</v>
      </c>
    </row>
    <row r="211">
      <c r="A211" s="21">
        <v>45.15</v>
      </c>
      <c r="B211" s="3" t="str">
        <f t="shared" si="1"/>
        <v>#REF!</v>
      </c>
    </row>
    <row r="212">
      <c r="A212" s="21">
        <v>45.62</v>
      </c>
      <c r="B212" s="3" t="str">
        <f t="shared" si="1"/>
        <v>#REF!</v>
      </c>
    </row>
    <row r="213">
      <c r="A213" s="21">
        <v>-0.15</v>
      </c>
      <c r="B213" s="3" t="str">
        <f t="shared" si="1"/>
        <v>#REF!</v>
      </c>
    </row>
    <row r="214">
      <c r="A214" s="22">
        <v>-0.0033</v>
      </c>
      <c r="B214" s="3" t="str">
        <f t="shared" si="1"/>
        <v>#REF!</v>
      </c>
    </row>
    <row r="215">
      <c r="A215" s="24">
        <v>96318.0</v>
      </c>
      <c r="B215" s="3" t="str">
        <f t="shared" si="1"/>
        <v>#REF!</v>
      </c>
    </row>
    <row r="216">
      <c r="A216" s="24">
        <v>296682.0</v>
      </c>
      <c r="B216" s="3" t="str">
        <f t="shared" si="1"/>
        <v>#REF!</v>
      </c>
    </row>
    <row r="217">
      <c r="A217" s="23">
        <v>42340.0</v>
      </c>
      <c r="B217" s="3" t="str">
        <f t="shared" si="1"/>
        <v>#REF!</v>
      </c>
    </row>
    <row r="218">
      <c r="A218" s="21">
        <v>45.52</v>
      </c>
      <c r="B218" s="3" t="str">
        <f t="shared" si="1"/>
        <v>#REF!</v>
      </c>
    </row>
    <row r="219">
      <c r="A219" s="21">
        <v>45.82</v>
      </c>
      <c r="B219" s="3" t="str">
        <f t="shared" si="1"/>
        <v>#REF!</v>
      </c>
    </row>
    <row r="220">
      <c r="A220" s="21">
        <v>43.73</v>
      </c>
      <c r="B220" s="3" t="str">
        <f t="shared" si="1"/>
        <v>#REF!</v>
      </c>
    </row>
    <row r="221">
      <c r="A221" s="21">
        <v>43.78</v>
      </c>
      <c r="B221" s="3" t="str">
        <f t="shared" si="1"/>
        <v>#REF!</v>
      </c>
    </row>
    <row r="222">
      <c r="A222" s="21">
        <v>-1.84</v>
      </c>
      <c r="B222" s="3" t="str">
        <f t="shared" si="1"/>
        <v>#REF!</v>
      </c>
    </row>
    <row r="223">
      <c r="A223" s="22">
        <v>-0.0403</v>
      </c>
      <c r="B223" s="3" t="str">
        <f t="shared" si="1"/>
        <v>#REF!</v>
      </c>
    </row>
    <row r="224">
      <c r="A224" s="24">
        <v>108883.0</v>
      </c>
      <c r="B224" s="3" t="str">
        <f t="shared" si="1"/>
        <v>#REF!</v>
      </c>
    </row>
    <row r="225">
      <c r="A225" s="24">
        <v>302896.0</v>
      </c>
      <c r="B225" s="3" t="str">
        <f t="shared" si="1"/>
        <v>#REF!</v>
      </c>
    </row>
    <row r="226">
      <c r="A226" s="23">
        <v>42341.0</v>
      </c>
      <c r="B226" s="3" t="str">
        <f t="shared" si="1"/>
        <v>#REF!</v>
      </c>
    </row>
    <row r="227">
      <c r="A227" s="21">
        <v>44.11</v>
      </c>
      <c r="B227" s="3" t="str">
        <f t="shared" si="1"/>
        <v>#REF!</v>
      </c>
    </row>
    <row r="228">
      <c r="A228" s="21">
        <v>45.84</v>
      </c>
      <c r="B228" s="3" t="str">
        <f t="shared" si="1"/>
        <v>#REF!</v>
      </c>
    </row>
    <row r="229">
      <c r="A229" s="21">
        <v>43.89</v>
      </c>
      <c r="B229" s="3" t="str">
        <f t="shared" si="1"/>
        <v>#REF!</v>
      </c>
    </row>
    <row r="230">
      <c r="A230" s="21">
        <v>44.99</v>
      </c>
      <c r="B230" s="3" t="str">
        <f t="shared" si="1"/>
        <v>#REF!</v>
      </c>
    </row>
    <row r="231">
      <c r="A231" s="25">
        <f>+1.21</f>
        <v>1.21</v>
      </c>
      <c r="B231" s="3" t="str">
        <f t="shared" si="1"/>
        <v>#REF!</v>
      </c>
    </row>
    <row r="232">
      <c r="A232" s="25">
        <f>+2.76%</f>
        <v>0.0276</v>
      </c>
      <c r="B232" s="3" t="str">
        <f t="shared" si="1"/>
        <v>#REF!</v>
      </c>
    </row>
    <row r="233">
      <c r="A233" s="26">
        <v>99620.0</v>
      </c>
      <c r="B233" s="3" t="str">
        <f t="shared" si="1"/>
        <v>#REF!</v>
      </c>
    </row>
    <row r="234">
      <c r="A234" s="26">
        <v>307966.0</v>
      </c>
      <c r="B234" s="3" t="str">
        <f t="shared" si="1"/>
        <v>#REF!</v>
      </c>
    </row>
    <row r="235">
      <c r="A235" s="27">
        <v>42342.0</v>
      </c>
      <c r="B235" s="3" t="str">
        <f t="shared" si="1"/>
        <v>#REF!</v>
      </c>
    </row>
    <row r="236">
      <c r="A236" s="28">
        <v>45.27</v>
      </c>
      <c r="B236" s="3" t="str">
        <f t="shared" si="1"/>
        <v>#REF!</v>
      </c>
    </row>
    <row r="237">
      <c r="A237" s="28">
        <v>45.81</v>
      </c>
      <c r="B237" s="3" t="str">
        <f t="shared" si="1"/>
        <v>#REF!</v>
      </c>
    </row>
    <row r="238">
      <c r="A238" s="28">
        <v>43.7</v>
      </c>
      <c r="B238" s="3" t="str">
        <f t="shared" si="1"/>
        <v>#REF!</v>
      </c>
    </row>
    <row r="239">
      <c r="A239" s="28">
        <v>44.06</v>
      </c>
      <c r="B239" s="3" t="str">
        <f t="shared" si="1"/>
        <v>#REF!</v>
      </c>
    </row>
    <row r="240">
      <c r="A240" s="21">
        <v>-0.93</v>
      </c>
      <c r="B240" s="3" t="str">
        <f t="shared" si="1"/>
        <v>#REF!</v>
      </c>
    </row>
    <row r="241">
      <c r="A241" s="22">
        <v>-0.0207</v>
      </c>
      <c r="B241" s="3" t="str">
        <f t="shared" si="1"/>
        <v>#REF!</v>
      </c>
    </row>
    <row r="242">
      <c r="A242" s="24">
        <v>116034.0</v>
      </c>
      <c r="B242" s="3" t="str">
        <f t="shared" si="1"/>
        <v>#REF!</v>
      </c>
    </row>
    <row r="243">
      <c r="A243" s="24">
        <v>321016.0</v>
      </c>
      <c r="B243" s="3" t="str">
        <f t="shared" si="1"/>
        <v>#REF!</v>
      </c>
    </row>
    <row r="244">
      <c r="A244" s="23">
        <v>42345.0</v>
      </c>
      <c r="B244" s="3" t="str">
        <f t="shared" si="1"/>
        <v>#REF!</v>
      </c>
    </row>
    <row r="245">
      <c r="A245" s="21">
        <v>44.28</v>
      </c>
      <c r="B245" s="3" t="str">
        <f t="shared" si="1"/>
        <v>#REF!</v>
      </c>
    </row>
    <row r="246">
      <c r="A246" s="21">
        <v>44.28</v>
      </c>
      <c r="B246" s="3" t="str">
        <f t="shared" si="1"/>
        <v>#REF!</v>
      </c>
    </row>
    <row r="247">
      <c r="A247" s="21">
        <v>41.69</v>
      </c>
      <c r="B247" s="3" t="str">
        <f t="shared" si="1"/>
        <v>#REF!</v>
      </c>
    </row>
    <row r="248">
      <c r="A248" s="21">
        <v>41.79</v>
      </c>
      <c r="B248" s="3" t="str">
        <f t="shared" si="1"/>
        <v>#REF!</v>
      </c>
    </row>
    <row r="249">
      <c r="A249" s="21">
        <v>-2.27</v>
      </c>
      <c r="B249" s="3" t="str">
        <f t="shared" si="1"/>
        <v>#REF!</v>
      </c>
    </row>
    <row r="250">
      <c r="A250" s="22">
        <v>-0.0515</v>
      </c>
      <c r="B250" s="3" t="str">
        <f t="shared" si="1"/>
        <v>#REF!</v>
      </c>
    </row>
    <row r="251">
      <c r="A251" s="24">
        <v>124515.0</v>
      </c>
      <c r="B251" s="3" t="str">
        <f t="shared" si="1"/>
        <v>#REF!</v>
      </c>
    </row>
    <row r="252">
      <c r="A252" s="24">
        <v>339679.0</v>
      </c>
      <c r="B252" s="3" t="str">
        <f t="shared" si="1"/>
        <v>#REF!</v>
      </c>
    </row>
    <row r="253">
      <c r="A253" s="23">
        <v>42346.0</v>
      </c>
      <c r="B253" s="3" t="str">
        <f t="shared" si="1"/>
        <v>#REF!</v>
      </c>
    </row>
    <row r="254">
      <c r="A254" s="21">
        <v>41.91</v>
      </c>
      <c r="B254" s="3" t="str">
        <f t="shared" si="1"/>
        <v>#REF!</v>
      </c>
    </row>
    <row r="255">
      <c r="A255" s="21">
        <v>42.39</v>
      </c>
      <c r="B255" s="3" t="str">
        <f t="shared" si="1"/>
        <v>#REF!</v>
      </c>
    </row>
    <row r="256">
      <c r="A256" s="21">
        <v>40.8</v>
      </c>
      <c r="B256" s="3" t="str">
        <f t="shared" si="1"/>
        <v>#REF!</v>
      </c>
    </row>
    <row r="257">
      <c r="A257" s="21">
        <v>41.21</v>
      </c>
      <c r="B257" s="3" t="str">
        <f t="shared" si="1"/>
        <v>#REF!</v>
      </c>
    </row>
    <row r="258">
      <c r="A258" s="21">
        <v>-0.58</v>
      </c>
      <c r="B258" s="3" t="str">
        <f t="shared" si="1"/>
        <v>#REF!</v>
      </c>
    </row>
    <row r="259">
      <c r="A259" s="22">
        <v>-0.0139</v>
      </c>
      <c r="B259" s="3" t="str">
        <f t="shared" si="1"/>
        <v>#REF!</v>
      </c>
    </row>
    <row r="260">
      <c r="A260" s="24">
        <v>122375.0</v>
      </c>
      <c r="B260" s="3" t="str">
        <f t="shared" si="1"/>
        <v>#REF!</v>
      </c>
    </row>
    <row r="261">
      <c r="A261" s="24">
        <v>345423.0</v>
      </c>
      <c r="B261" s="3" t="str">
        <f t="shared" si="1"/>
        <v>#REF!</v>
      </c>
    </row>
    <row r="262">
      <c r="A262" s="23">
        <v>42347.0</v>
      </c>
      <c r="B262" s="3" t="str">
        <f t="shared" si="1"/>
        <v>#REF!</v>
      </c>
    </row>
    <row r="263">
      <c r="A263" s="21">
        <v>41.57</v>
      </c>
      <c r="B263" s="3" t="str">
        <f t="shared" si="1"/>
        <v>#REF!</v>
      </c>
    </row>
    <row r="264">
      <c r="A264" s="21">
        <v>42.44</v>
      </c>
      <c r="B264" s="3" t="str">
        <f t="shared" si="1"/>
        <v>#REF!</v>
      </c>
    </row>
    <row r="265">
      <c r="A265" s="21">
        <v>40.43</v>
      </c>
      <c r="B265" s="3" t="str">
        <f t="shared" si="1"/>
        <v>#REF!</v>
      </c>
    </row>
    <row r="266">
      <c r="A266" s="21">
        <v>40.98</v>
      </c>
      <c r="B266" s="3" t="str">
        <f t="shared" si="1"/>
        <v>#REF!</v>
      </c>
    </row>
    <row r="267">
      <c r="A267" s="21">
        <v>-0.23</v>
      </c>
      <c r="B267" s="3" t="str">
        <f t="shared" si="1"/>
        <v>#REF!</v>
      </c>
    </row>
    <row r="268">
      <c r="A268" s="22">
        <v>-0.0056</v>
      </c>
      <c r="B268" s="3" t="str">
        <f t="shared" si="1"/>
        <v>#REF!</v>
      </c>
    </row>
    <row r="269">
      <c r="A269" s="24">
        <v>135490.0</v>
      </c>
      <c r="B269" s="3" t="str">
        <f t="shared" si="1"/>
        <v>#REF!</v>
      </c>
    </row>
    <row r="270">
      <c r="A270" s="24">
        <v>359239.0</v>
      </c>
      <c r="B270" s="3" t="str">
        <f t="shared" si="1"/>
        <v>#REF!</v>
      </c>
    </row>
    <row r="271">
      <c r="A271" s="30">
        <v>42348.0</v>
      </c>
      <c r="B271" s="3" t="str">
        <f t="shared" si="1"/>
        <v>#REF!</v>
      </c>
    </row>
    <row r="272">
      <c r="A272" s="21">
        <v>41.26</v>
      </c>
      <c r="B272" s="3" t="str">
        <f t="shared" si="1"/>
        <v>#REF!</v>
      </c>
    </row>
    <row r="273">
      <c r="A273" s="21">
        <v>41.61</v>
      </c>
      <c r="B273" s="3" t="str">
        <f t="shared" si="1"/>
        <v>#REF!</v>
      </c>
    </row>
    <row r="274">
      <c r="A274" s="21">
        <v>40.5</v>
      </c>
      <c r="B274" s="3" t="str">
        <f t="shared" si="1"/>
        <v>#REF!</v>
      </c>
    </row>
    <row r="275">
      <c r="A275" s="21">
        <v>40.81</v>
      </c>
      <c r="B275" s="3" t="str">
        <f t="shared" si="1"/>
        <v>#REF!</v>
      </c>
    </row>
    <row r="276">
      <c r="A276" s="21">
        <v>-0.17</v>
      </c>
      <c r="B276" s="3" t="str">
        <f t="shared" si="1"/>
        <v>#REF!</v>
      </c>
    </row>
    <row r="277">
      <c r="A277" s="22">
        <v>-0.0041</v>
      </c>
      <c r="B277" s="3" t="str">
        <f t="shared" si="1"/>
        <v>#REF!</v>
      </c>
    </row>
    <row r="278">
      <c r="A278" s="24">
        <v>126680.0</v>
      </c>
      <c r="B278" s="3" t="str">
        <f t="shared" si="1"/>
        <v>#REF!</v>
      </c>
    </row>
    <row r="279">
      <c r="A279" s="24">
        <v>374466.0</v>
      </c>
      <c r="B279" s="3" t="str">
        <f t="shared" si="1"/>
        <v>#REF!</v>
      </c>
    </row>
    <row r="280">
      <c r="A280" s="30">
        <v>42349.0</v>
      </c>
      <c r="B280" s="3" t="str">
        <f t="shared" si="1"/>
        <v>#REF!</v>
      </c>
    </row>
    <row r="281">
      <c r="A281" s="21">
        <v>40.61</v>
      </c>
      <c r="B281" s="3" t="str">
        <f t="shared" si="1"/>
        <v>#REF!</v>
      </c>
    </row>
    <row r="282">
      <c r="A282" s="21">
        <v>40.81</v>
      </c>
      <c r="B282" s="3" t="str">
        <f t="shared" si="1"/>
        <v>#REF!</v>
      </c>
    </row>
    <row r="283">
      <c r="A283" s="21">
        <v>38.46</v>
      </c>
      <c r="B283" s="3" t="str">
        <f t="shared" si="1"/>
        <v>#REF!</v>
      </c>
    </row>
    <row r="284">
      <c r="A284" s="21">
        <v>39.02</v>
      </c>
      <c r="B284" s="3" t="str">
        <f t="shared" si="1"/>
        <v>#REF!</v>
      </c>
    </row>
    <row r="285">
      <c r="A285" s="21">
        <v>-1.79</v>
      </c>
      <c r="B285" s="3" t="str">
        <f t="shared" si="1"/>
        <v>#REF!</v>
      </c>
    </row>
    <row r="286">
      <c r="A286" s="22">
        <v>-0.0439</v>
      </c>
      <c r="B286" s="3" t="str">
        <f t="shared" si="1"/>
        <v>#REF!</v>
      </c>
    </row>
    <row r="287">
      <c r="A287" s="24">
        <v>153668.0</v>
      </c>
      <c r="B287" s="3" t="str">
        <f t="shared" si="1"/>
        <v>#REF!</v>
      </c>
    </row>
    <row r="288">
      <c r="A288" s="24">
        <v>396246.0</v>
      </c>
      <c r="B288" s="3" t="str">
        <f t="shared" si="1"/>
        <v>#REF!</v>
      </c>
    </row>
    <row r="289">
      <c r="A289" s="30">
        <v>42352.0</v>
      </c>
      <c r="B289" s="3" t="str">
        <f t="shared" si="1"/>
        <v>#REF!</v>
      </c>
    </row>
    <row r="290">
      <c r="A290" s="21">
        <v>38.97</v>
      </c>
      <c r="B290" s="3" t="str">
        <f t="shared" si="1"/>
        <v>#REF!</v>
      </c>
    </row>
    <row r="291">
      <c r="A291" s="21">
        <v>39.33</v>
      </c>
      <c r="B291" s="3" t="str">
        <f t="shared" si="1"/>
        <v>#REF!</v>
      </c>
    </row>
    <row r="292">
      <c r="A292" s="21">
        <v>37.45</v>
      </c>
      <c r="B292" s="3" t="str">
        <f t="shared" si="1"/>
        <v>#REF!</v>
      </c>
    </row>
    <row r="293">
      <c r="A293" s="21">
        <v>38.81</v>
      </c>
      <c r="B293" s="3" t="str">
        <f t="shared" si="1"/>
        <v>#REF!</v>
      </c>
    </row>
    <row r="294">
      <c r="A294" s="21">
        <v>-0.21</v>
      </c>
      <c r="B294" s="3" t="str">
        <f t="shared" si="1"/>
        <v>#REF!</v>
      </c>
    </row>
    <row r="295">
      <c r="A295" s="22">
        <v>-0.0054</v>
      </c>
      <c r="B295" s="3" t="str">
        <f t="shared" si="1"/>
        <v>#REF!</v>
      </c>
    </row>
    <row r="296">
      <c r="A296" s="24">
        <v>136471.0</v>
      </c>
      <c r="B296" s="3" t="str">
        <f t="shared" si="1"/>
        <v>#REF!</v>
      </c>
    </row>
    <row r="297">
      <c r="A297" s="24">
        <v>399935.0</v>
      </c>
      <c r="B297" s="3" t="str">
        <f t="shared" si="1"/>
        <v>#REF!</v>
      </c>
    </row>
    <row r="298">
      <c r="A298" s="30">
        <v>42353.0</v>
      </c>
      <c r="B298" s="3" t="str">
        <f t="shared" si="1"/>
        <v>#REF!</v>
      </c>
    </row>
    <row r="299">
      <c r="A299" s="21">
        <v>38.76</v>
      </c>
      <c r="B299" s="3" t="str">
        <f t="shared" si="1"/>
        <v>#REF!</v>
      </c>
    </row>
    <row r="300">
      <c r="A300" s="21">
        <v>40.26</v>
      </c>
      <c r="B300" s="3" t="str">
        <f t="shared" si="1"/>
        <v>#REF!</v>
      </c>
    </row>
    <row r="301">
      <c r="A301" s="21">
        <v>38.46</v>
      </c>
      <c r="B301" s="3" t="str">
        <f t="shared" si="1"/>
        <v>#REF!</v>
      </c>
    </row>
    <row r="302">
      <c r="A302" s="21">
        <v>39.33</v>
      </c>
      <c r="B302" s="3" t="str">
        <f t="shared" si="1"/>
        <v>#REF!</v>
      </c>
    </row>
    <row r="303">
      <c r="A303" s="25">
        <f>+0.52</f>
        <v>0.52</v>
      </c>
      <c r="B303" s="3" t="str">
        <f t="shared" si="1"/>
        <v>#REF!</v>
      </c>
    </row>
    <row r="304">
      <c r="A304" s="25">
        <f>+1.34%</f>
        <v>0.0134</v>
      </c>
      <c r="B304" s="3" t="str">
        <f t="shared" si="1"/>
        <v>#REF!</v>
      </c>
    </row>
    <row r="305">
      <c r="A305" s="26">
        <v>136928.0</v>
      </c>
      <c r="B305" s="3" t="str">
        <f t="shared" si="1"/>
        <v>#REF!</v>
      </c>
    </row>
    <row r="306">
      <c r="A306" s="26">
        <v>414747.0</v>
      </c>
      <c r="B306" s="3" t="str">
        <f t="shared" si="1"/>
        <v>#REF!</v>
      </c>
    </row>
    <row r="307">
      <c r="A307" s="29">
        <v>42354.0</v>
      </c>
      <c r="B307" s="3" t="str">
        <f t="shared" si="1"/>
        <v>#REF!</v>
      </c>
    </row>
    <row r="308">
      <c r="A308" s="28">
        <v>39.22</v>
      </c>
      <c r="B308" s="3" t="str">
        <f t="shared" si="1"/>
        <v>#REF!</v>
      </c>
    </row>
    <row r="309">
      <c r="A309" s="28">
        <v>39.36</v>
      </c>
      <c r="B309" s="3" t="str">
        <f t="shared" si="1"/>
        <v>#REF!</v>
      </c>
    </row>
    <row r="310">
      <c r="A310" s="28">
        <v>37.78</v>
      </c>
      <c r="B310" s="3" t="str">
        <f t="shared" si="1"/>
        <v>#REF!</v>
      </c>
    </row>
    <row r="311">
      <c r="A311" s="28">
        <v>37.99</v>
      </c>
      <c r="B311" s="3" t="str">
        <f t="shared" si="1"/>
        <v>#REF!</v>
      </c>
    </row>
    <row r="312">
      <c r="A312" s="21">
        <v>-1.34</v>
      </c>
      <c r="B312" s="3" t="str">
        <f t="shared" si="1"/>
        <v>#REF!</v>
      </c>
    </row>
    <row r="313">
      <c r="A313" s="22">
        <v>-0.0341</v>
      </c>
      <c r="B313" s="3" t="str">
        <f t="shared" si="1"/>
        <v>#REF!</v>
      </c>
    </row>
    <row r="314">
      <c r="A314" s="24">
        <v>133706.0</v>
      </c>
      <c r="B314" s="3" t="str">
        <f t="shared" si="1"/>
        <v>#REF!</v>
      </c>
    </row>
    <row r="315">
      <c r="A315" s="24">
        <v>415555.0</v>
      </c>
      <c r="B315" s="3" t="str">
        <f t="shared" si="1"/>
        <v>#REF!</v>
      </c>
    </row>
    <row r="316">
      <c r="A316" s="30">
        <v>42355.0</v>
      </c>
      <c r="B316" s="3" t="str">
        <f t="shared" si="1"/>
        <v>#REF!</v>
      </c>
    </row>
    <row r="317">
      <c r="A317" s="21">
        <v>38.18</v>
      </c>
      <c r="B317" s="3" t="str">
        <f t="shared" si="1"/>
        <v>#REF!</v>
      </c>
    </row>
    <row r="318">
      <c r="A318" s="21">
        <v>38.5</v>
      </c>
      <c r="B318" s="3" t="str">
        <f t="shared" si="1"/>
        <v>#REF!</v>
      </c>
    </row>
    <row r="319">
      <c r="A319" s="21">
        <v>37.32</v>
      </c>
      <c r="B319" s="3" t="str">
        <f t="shared" si="1"/>
        <v>#REF!</v>
      </c>
    </row>
    <row r="320">
      <c r="A320" s="21">
        <v>37.62</v>
      </c>
      <c r="B320" s="3" t="str">
        <f t="shared" si="1"/>
        <v>#REF!</v>
      </c>
    </row>
    <row r="321">
      <c r="A321" s="21">
        <v>-0.37</v>
      </c>
      <c r="B321" s="3" t="str">
        <f t="shared" si="1"/>
        <v>#REF!</v>
      </c>
    </row>
    <row r="322">
      <c r="A322" s="22">
        <v>-0.0097</v>
      </c>
      <c r="B322" s="3" t="str">
        <f t="shared" si="1"/>
        <v>#REF!</v>
      </c>
    </row>
    <row r="323">
      <c r="A323" s="24">
        <v>103248.0</v>
      </c>
      <c r="B323" s="3" t="str">
        <f t="shared" si="1"/>
        <v>#REF!</v>
      </c>
    </row>
    <row r="324">
      <c r="A324" s="24">
        <v>412777.0</v>
      </c>
      <c r="B324" s="3" t="str">
        <f t="shared" si="1"/>
        <v>#REF!</v>
      </c>
    </row>
    <row r="325">
      <c r="A325" s="30">
        <v>42356.0</v>
      </c>
      <c r="B325" s="3" t="str">
        <f t="shared" si="1"/>
        <v>#REF!</v>
      </c>
    </row>
    <row r="326">
      <c r="A326" s="21">
        <v>37.38</v>
      </c>
      <c r="B326" s="3" t="str">
        <f t="shared" si="1"/>
        <v>#REF!</v>
      </c>
    </row>
    <row r="327">
      <c r="A327" s="21">
        <v>38.21</v>
      </c>
      <c r="B327" s="3" t="str">
        <f t="shared" si="1"/>
        <v>#REF!</v>
      </c>
    </row>
    <row r="328">
      <c r="A328" s="21">
        <v>36.92</v>
      </c>
      <c r="B328" s="3" t="str">
        <f t="shared" si="1"/>
        <v>#REF!</v>
      </c>
    </row>
    <row r="329">
      <c r="A329" s="21">
        <v>37.37</v>
      </c>
      <c r="B329" s="3" t="str">
        <f t="shared" si="1"/>
        <v>#REF!</v>
      </c>
    </row>
    <row r="330">
      <c r="A330" s="21">
        <v>-0.25</v>
      </c>
      <c r="B330" s="3" t="str">
        <f t="shared" si="1"/>
        <v>#REF!</v>
      </c>
    </row>
    <row r="331">
      <c r="A331" s="22">
        <v>-0.0066</v>
      </c>
      <c r="B331" s="3" t="str">
        <f t="shared" si="1"/>
        <v>#REF!</v>
      </c>
    </row>
    <row r="332">
      <c r="A332" s="24">
        <v>86429.0</v>
      </c>
      <c r="B332" s="3" t="str">
        <f t="shared" si="1"/>
        <v>#REF!</v>
      </c>
    </row>
    <row r="333">
      <c r="A333" s="24">
        <v>412660.0</v>
      </c>
      <c r="B333" s="3" t="str">
        <f t="shared" si="1"/>
        <v>#REF!</v>
      </c>
    </row>
    <row r="334">
      <c r="A334" s="30">
        <v>42359.0</v>
      </c>
      <c r="B334" s="3" t="str">
        <f t="shared" si="1"/>
        <v>#REF!</v>
      </c>
    </row>
    <row r="335">
      <c r="A335" s="21">
        <v>37.07</v>
      </c>
      <c r="B335" s="3" t="str">
        <f t="shared" si="1"/>
        <v>#REF!</v>
      </c>
    </row>
    <row r="336">
      <c r="A336" s="21">
        <v>37.24</v>
      </c>
      <c r="B336" s="3" t="str">
        <f t="shared" si="1"/>
        <v>#REF!</v>
      </c>
    </row>
    <row r="337">
      <c r="A337" s="21">
        <v>36.5</v>
      </c>
      <c r="B337" s="3" t="str">
        <f t="shared" si="1"/>
        <v>#REF!</v>
      </c>
    </row>
    <row r="338">
      <c r="A338" s="21">
        <v>36.81</v>
      </c>
      <c r="B338" s="3" t="str">
        <f t="shared" si="1"/>
        <v>#REF!</v>
      </c>
    </row>
    <row r="339">
      <c r="A339" s="21">
        <v>-0.56</v>
      </c>
      <c r="B339" s="3" t="str">
        <f t="shared" si="1"/>
        <v>#REF!</v>
      </c>
    </row>
    <row r="340">
      <c r="A340" s="22">
        <v>-0.015</v>
      </c>
      <c r="B340" s="3" t="str">
        <f t="shared" si="1"/>
        <v>#REF!</v>
      </c>
    </row>
    <row r="341">
      <c r="A341" s="24">
        <v>85935.0</v>
      </c>
      <c r="B341" s="3" t="str">
        <f t="shared" si="1"/>
        <v>#REF!</v>
      </c>
    </row>
    <row r="342">
      <c r="A342" s="24">
        <v>410304.0</v>
      </c>
      <c r="B342" s="3" t="str">
        <f t="shared" si="1"/>
        <v>#REF!</v>
      </c>
    </row>
    <row r="343">
      <c r="A343" s="30">
        <v>42360.0</v>
      </c>
      <c r="B343" s="3" t="str">
        <f t="shared" si="1"/>
        <v>#REF!</v>
      </c>
    </row>
    <row r="344">
      <c r="A344" s="21">
        <v>36.75</v>
      </c>
      <c r="B344" s="3" t="str">
        <f t="shared" si="1"/>
        <v>#REF!</v>
      </c>
    </row>
    <row r="345">
      <c r="A345" s="21">
        <v>37.17</v>
      </c>
      <c r="B345" s="3" t="str">
        <f t="shared" si="1"/>
        <v>#REF!</v>
      </c>
    </row>
    <row r="346">
      <c r="A346" s="21">
        <v>36.45</v>
      </c>
      <c r="B346" s="3" t="str">
        <f t="shared" si="1"/>
        <v>#REF!</v>
      </c>
    </row>
    <row r="347">
      <c r="A347" s="21">
        <v>36.57</v>
      </c>
      <c r="B347" s="3" t="str">
        <f t="shared" si="1"/>
        <v>#REF!</v>
      </c>
    </row>
    <row r="348">
      <c r="A348" s="21">
        <v>-0.24</v>
      </c>
      <c r="B348" s="3" t="str">
        <f t="shared" si="1"/>
        <v>#REF!</v>
      </c>
    </row>
    <row r="349">
      <c r="A349" s="22">
        <v>-0.0065</v>
      </c>
      <c r="B349" s="3" t="str">
        <f t="shared" si="1"/>
        <v>#REF!</v>
      </c>
    </row>
    <row r="350">
      <c r="A350" s="24">
        <v>92272.0</v>
      </c>
      <c r="B350" s="3" t="str">
        <f t="shared" si="1"/>
        <v>#REF!</v>
      </c>
    </row>
    <row r="351">
      <c r="A351" s="24">
        <v>410411.0</v>
      </c>
      <c r="B351" s="3" t="str">
        <f t="shared" si="1"/>
        <v>#REF!</v>
      </c>
    </row>
    <row r="352">
      <c r="A352" s="30">
        <v>42361.0</v>
      </c>
      <c r="B352" s="3" t="str">
        <f t="shared" si="1"/>
        <v>#REF!</v>
      </c>
    </row>
    <row r="353">
      <c r="A353" s="21">
        <v>36.88</v>
      </c>
      <c r="B353" s="3" t="str">
        <f t="shared" si="1"/>
        <v>#REF!</v>
      </c>
    </row>
    <row r="354">
      <c r="A354" s="21">
        <v>38.4</v>
      </c>
      <c r="B354" s="3" t="str">
        <f t="shared" si="1"/>
        <v>#REF!</v>
      </c>
    </row>
    <row r="355">
      <c r="A355" s="21">
        <v>36.77</v>
      </c>
      <c r="B355" s="3" t="str">
        <f t="shared" si="1"/>
        <v>#REF!</v>
      </c>
    </row>
    <row r="356">
      <c r="A356" s="21">
        <v>37.89</v>
      </c>
      <c r="B356" s="3" t="str">
        <f t="shared" si="1"/>
        <v>#REF!</v>
      </c>
    </row>
    <row r="357">
      <c r="A357" s="25">
        <f>+1.32</f>
        <v>1.32</v>
      </c>
      <c r="B357" s="3" t="str">
        <f t="shared" si="1"/>
        <v>#REF!</v>
      </c>
    </row>
    <row r="358">
      <c r="A358" s="25">
        <f>+3.61%</f>
        <v>0.0361</v>
      </c>
      <c r="B358" s="3" t="str">
        <f t="shared" si="1"/>
        <v>#REF!</v>
      </c>
    </row>
    <row r="359">
      <c r="A359" s="26">
        <v>113657.0</v>
      </c>
      <c r="B359" s="3" t="str">
        <f t="shared" si="1"/>
        <v>#REF!</v>
      </c>
    </row>
    <row r="360">
      <c r="A360" s="26">
        <v>409226.0</v>
      </c>
      <c r="B360" s="3" t="str">
        <f t="shared" si="1"/>
        <v>#REF!</v>
      </c>
    </row>
    <row r="361">
      <c r="A361" s="29">
        <v>42362.0</v>
      </c>
      <c r="B361" s="3" t="str">
        <f t="shared" si="1"/>
        <v>#REF!</v>
      </c>
    </row>
    <row r="362">
      <c r="A362" s="28">
        <v>38.26</v>
      </c>
      <c r="B362" s="3" t="str">
        <f t="shared" si="1"/>
        <v>#REF!</v>
      </c>
    </row>
    <row r="363">
      <c r="A363" s="28">
        <v>38.62</v>
      </c>
      <c r="B363" s="3" t="str">
        <f t="shared" si="1"/>
        <v>#REF!</v>
      </c>
    </row>
    <row r="364">
      <c r="A364" s="28">
        <v>37.44</v>
      </c>
      <c r="B364" s="3" t="str">
        <f t="shared" si="1"/>
        <v>#REF!</v>
      </c>
    </row>
    <row r="365">
      <c r="A365" s="28">
        <v>38.42</v>
      </c>
      <c r="B365" s="3" t="str">
        <f t="shared" si="1"/>
        <v>#REF!</v>
      </c>
    </row>
    <row r="366">
      <c r="A366" s="25">
        <f>+0.53</f>
        <v>0.53</v>
      </c>
      <c r="B366" s="3" t="str">
        <f t="shared" si="1"/>
        <v>#REF!</v>
      </c>
    </row>
    <row r="367">
      <c r="A367" s="25">
        <f>+1.4%</f>
        <v>0.014</v>
      </c>
      <c r="B367" s="3" t="str">
        <f t="shared" si="1"/>
        <v>#REF!</v>
      </c>
    </row>
    <row r="368">
      <c r="A368" s="26">
        <v>46498.0</v>
      </c>
      <c r="B368" s="3" t="str">
        <f t="shared" si="1"/>
        <v>#REF!</v>
      </c>
    </row>
    <row r="369">
      <c r="A369" s="26">
        <v>409333.0</v>
      </c>
      <c r="B369" s="3" t="str">
        <f t="shared" si="1"/>
        <v>#REF!</v>
      </c>
    </row>
    <row r="370">
      <c r="A370" s="29">
        <v>42366.0</v>
      </c>
      <c r="B370" s="3" t="str">
        <f t="shared" si="1"/>
        <v>#REF!</v>
      </c>
    </row>
    <row r="371">
      <c r="A371" s="28">
        <v>38.32</v>
      </c>
      <c r="B371" s="3" t="str">
        <f t="shared" si="1"/>
        <v>#REF!</v>
      </c>
    </row>
    <row r="372">
      <c r="A372" s="28">
        <v>38.45</v>
      </c>
      <c r="B372" s="3" t="str">
        <f t="shared" si="1"/>
        <v>#REF!</v>
      </c>
    </row>
    <row r="373">
      <c r="A373" s="28">
        <v>36.93</v>
      </c>
      <c r="B373" s="3" t="str">
        <f t="shared" si="1"/>
        <v>#REF!</v>
      </c>
    </row>
    <row r="374">
      <c r="A374" s="28">
        <v>37.13</v>
      </c>
      <c r="B374" s="3" t="str">
        <f t="shared" si="1"/>
        <v>#REF!</v>
      </c>
    </row>
    <row r="375">
      <c r="A375" s="21">
        <v>-1.29</v>
      </c>
      <c r="B375" s="3" t="str">
        <f t="shared" si="1"/>
        <v>#REF!</v>
      </c>
    </row>
    <row r="376">
      <c r="A376" s="22">
        <v>-0.0336</v>
      </c>
      <c r="B376" s="3" t="str">
        <f t="shared" si="1"/>
        <v>#REF!</v>
      </c>
    </row>
    <row r="377">
      <c r="A377" s="24">
        <v>33597.0</v>
      </c>
      <c r="B377" s="3" t="str">
        <f t="shared" si="1"/>
        <v>#REF!</v>
      </c>
    </row>
    <row r="378">
      <c r="A378" s="24">
        <v>410240.0</v>
      </c>
      <c r="B378" s="3" t="str">
        <f t="shared" si="1"/>
        <v>#REF!</v>
      </c>
    </row>
    <row r="379">
      <c r="A379" s="30">
        <v>42367.0</v>
      </c>
      <c r="B379" s="3" t="str">
        <f t="shared" si="1"/>
        <v>#REF!</v>
      </c>
    </row>
    <row r="380">
      <c r="A380" s="21">
        <v>37.08</v>
      </c>
      <c r="B380" s="3" t="str">
        <f t="shared" si="1"/>
        <v>#REF!</v>
      </c>
    </row>
    <row r="381">
      <c r="A381" s="21">
        <v>38.4</v>
      </c>
      <c r="B381" s="3" t="str">
        <f t="shared" si="1"/>
        <v>#REF!</v>
      </c>
    </row>
    <row r="382">
      <c r="A382" s="21">
        <v>37.06</v>
      </c>
      <c r="B382" s="3" t="str">
        <f t="shared" si="1"/>
        <v>#REF!</v>
      </c>
    </row>
    <row r="383">
      <c r="A383" s="21">
        <v>38.22</v>
      </c>
      <c r="B383" s="3" t="str">
        <f t="shared" si="1"/>
        <v>#REF!</v>
      </c>
    </row>
    <row r="384">
      <c r="A384" s="25">
        <f>+1.09</f>
        <v>1.09</v>
      </c>
      <c r="B384" s="3" t="str">
        <f t="shared" si="1"/>
        <v>#REF!</v>
      </c>
    </row>
    <row r="385">
      <c r="A385" s="25">
        <f>+2.94%</f>
        <v>0.0294</v>
      </c>
      <c r="B385" s="3" t="str">
        <f t="shared" si="1"/>
        <v>#REF!</v>
      </c>
    </row>
    <row r="386">
      <c r="A386" s="26">
        <v>97073.0</v>
      </c>
      <c r="B386" s="3" t="str">
        <f t="shared" si="1"/>
        <v>#REF!</v>
      </c>
    </row>
    <row r="387">
      <c r="A387" s="26">
        <v>424414.0</v>
      </c>
      <c r="B387" s="3" t="str">
        <f t="shared" si="1"/>
        <v>#REF!</v>
      </c>
    </row>
    <row r="388">
      <c r="A388" s="29">
        <v>42368.0</v>
      </c>
      <c r="B388" s="3" t="str">
        <f t="shared" si="1"/>
        <v>#REF!</v>
      </c>
    </row>
    <row r="389">
      <c r="A389" s="28">
        <v>37.71</v>
      </c>
      <c r="B389" s="3" t="str">
        <f t="shared" si="1"/>
        <v>#REF!</v>
      </c>
    </row>
    <row r="390">
      <c r="A390" s="28">
        <v>37.95</v>
      </c>
      <c r="B390" s="3" t="str">
        <f t="shared" si="1"/>
        <v>#REF!</v>
      </c>
    </row>
    <row r="391">
      <c r="A391" s="28">
        <v>36.76</v>
      </c>
      <c r="B391" s="3" t="str">
        <f t="shared" si="1"/>
        <v>#REF!</v>
      </c>
    </row>
    <row r="392">
      <c r="A392" s="28">
        <v>36.87</v>
      </c>
      <c r="B392" s="3" t="str">
        <f t="shared" si="1"/>
        <v>#REF!</v>
      </c>
    </row>
    <row r="393">
      <c r="A393" s="21">
        <v>-1.35</v>
      </c>
      <c r="B393" s="3" t="str">
        <f t="shared" si="1"/>
        <v>#REF!</v>
      </c>
    </row>
    <row r="394">
      <c r="A394" s="22">
        <v>-0.0353</v>
      </c>
      <c r="B394" s="3" t="str">
        <f t="shared" si="1"/>
        <v>#REF!</v>
      </c>
    </row>
    <row r="395">
      <c r="A395" s="24">
        <v>112052.0</v>
      </c>
      <c r="B395" s="3" t="str">
        <f t="shared" si="1"/>
        <v>#REF!</v>
      </c>
    </row>
    <row r="396">
      <c r="A396" s="24">
        <v>418671.0</v>
      </c>
      <c r="B396" s="3" t="str">
        <f t="shared" si="1"/>
        <v>#REF!</v>
      </c>
    </row>
    <row r="397">
      <c r="A397" s="30">
        <v>42369.0</v>
      </c>
      <c r="B397" s="3" t="str">
        <f t="shared" si="1"/>
        <v>#REF!</v>
      </c>
    </row>
    <row r="398">
      <c r="A398" s="21">
        <v>36.99</v>
      </c>
      <c r="B398" s="3" t="str">
        <f t="shared" si="1"/>
        <v>#REF!</v>
      </c>
    </row>
    <row r="399">
      <c r="A399" s="21">
        <v>38.34</v>
      </c>
      <c r="B399" s="3" t="str">
        <f t="shared" si="1"/>
        <v>#REF!</v>
      </c>
    </row>
    <row r="400">
      <c r="A400" s="21">
        <v>36.5</v>
      </c>
      <c r="B400" s="3" t="str">
        <f t="shared" si="1"/>
        <v>#REF!</v>
      </c>
    </row>
    <row r="401">
      <c r="A401" s="21">
        <v>37.67</v>
      </c>
      <c r="B401" s="3" t="str">
        <f t="shared" si="1"/>
        <v>#REF!</v>
      </c>
    </row>
    <row r="402">
      <c r="A402" s="25">
        <f>+0.8</f>
        <v>0.8</v>
      </c>
      <c r="B402" s="3" t="str">
        <f t="shared" si="1"/>
        <v>#REF!</v>
      </c>
    </row>
    <row r="403">
      <c r="A403" s="25">
        <f>+2.17%</f>
        <v>0.0217</v>
      </c>
      <c r="B403" s="3" t="str">
        <f t="shared" si="1"/>
        <v>#REF!</v>
      </c>
    </row>
    <row r="404">
      <c r="A404" s="26">
        <v>78612.0</v>
      </c>
      <c r="B404" s="3" t="str">
        <f t="shared" si="1"/>
        <v>#REF!</v>
      </c>
    </row>
    <row r="405">
      <c r="A405" s="26">
        <v>411122.0</v>
      </c>
      <c r="B405" s="3" t="str">
        <f t="shared" si="1"/>
        <v>#REF!</v>
      </c>
    </row>
    <row r="406">
      <c r="A406" s="27">
        <v>42373.0</v>
      </c>
      <c r="B406" s="3" t="str">
        <f t="shared" si="1"/>
        <v>#REF!</v>
      </c>
    </row>
    <row r="407">
      <c r="A407" s="28">
        <v>37.96</v>
      </c>
      <c r="B407" s="3" t="str">
        <f t="shared" si="1"/>
        <v>#REF!</v>
      </c>
    </row>
    <row r="408">
      <c r="A408" s="28">
        <v>39.3</v>
      </c>
      <c r="B408" s="3" t="str">
        <f t="shared" si="1"/>
        <v>#REF!</v>
      </c>
    </row>
    <row r="409">
      <c r="A409" s="28">
        <v>37.15</v>
      </c>
      <c r="B409" s="3" t="str">
        <f t="shared" si="1"/>
        <v>#REF!</v>
      </c>
    </row>
    <row r="410">
      <c r="A410" s="28">
        <v>37.6</v>
      </c>
      <c r="B410" s="3" t="str">
        <f t="shared" si="1"/>
        <v>#REF!</v>
      </c>
    </row>
    <row r="411">
      <c r="A411" s="21">
        <v>-0.07</v>
      </c>
      <c r="B411" s="3" t="str">
        <f t="shared" si="1"/>
        <v>#REF!</v>
      </c>
    </row>
    <row r="412">
      <c r="A412" s="22">
        <v>-0.0019</v>
      </c>
      <c r="B412" s="3" t="str">
        <f t="shared" si="1"/>
        <v>#REF!</v>
      </c>
    </row>
    <row r="413">
      <c r="A413" s="24">
        <v>217739.0</v>
      </c>
      <c r="B413" s="3" t="str">
        <f t="shared" si="1"/>
        <v>#REF!</v>
      </c>
    </row>
    <row r="414">
      <c r="A414" s="24">
        <v>419844.0</v>
      </c>
      <c r="B414" s="3" t="str">
        <f t="shared" si="1"/>
        <v>#REF!</v>
      </c>
    </row>
    <row r="415">
      <c r="A415" s="23">
        <v>42374.0</v>
      </c>
      <c r="B415" s="3" t="str">
        <f t="shared" si="1"/>
        <v>#REF!</v>
      </c>
    </row>
    <row r="416">
      <c r="A416" s="21">
        <v>37.64</v>
      </c>
      <c r="B416" s="3" t="str">
        <f t="shared" si="1"/>
        <v>#REF!</v>
      </c>
    </row>
    <row r="417">
      <c r="A417" s="21">
        <v>37.95</v>
      </c>
      <c r="B417" s="3" t="str">
        <f t="shared" si="1"/>
        <v>#REF!</v>
      </c>
    </row>
    <row r="418">
      <c r="A418" s="21">
        <v>36.7</v>
      </c>
      <c r="B418" s="3" t="str">
        <f t="shared" si="1"/>
        <v>#REF!</v>
      </c>
    </row>
    <row r="419">
      <c r="A419" s="21">
        <v>36.89</v>
      </c>
      <c r="B419" s="3" t="str">
        <f t="shared" si="1"/>
        <v>#REF!</v>
      </c>
    </row>
    <row r="420">
      <c r="A420" s="21">
        <v>-0.71</v>
      </c>
      <c r="B420" s="3" t="str">
        <f t="shared" si="1"/>
        <v>#REF!</v>
      </c>
    </row>
    <row r="421">
      <c r="A421" s="22">
        <v>-0.0189</v>
      </c>
      <c r="B421" s="3" t="str">
        <f t="shared" si="1"/>
        <v>#REF!</v>
      </c>
    </row>
    <row r="422">
      <c r="A422" s="24">
        <v>223017.0</v>
      </c>
      <c r="B422" s="3" t="str">
        <f t="shared" si="1"/>
        <v>#REF!</v>
      </c>
    </row>
    <row r="423">
      <c r="A423" s="24">
        <v>421039.0</v>
      </c>
      <c r="B423" s="3" t="str">
        <f t="shared" si="1"/>
        <v>#REF!</v>
      </c>
    </row>
    <row r="424">
      <c r="A424" s="23">
        <v>42375.0</v>
      </c>
      <c r="B424" s="3" t="str">
        <f t="shared" si="1"/>
        <v>#REF!</v>
      </c>
    </row>
    <row r="425">
      <c r="A425" s="21">
        <v>37.06</v>
      </c>
      <c r="B425" s="3" t="str">
        <f t="shared" si="1"/>
        <v>#REF!</v>
      </c>
    </row>
    <row r="426">
      <c r="A426" s="21">
        <v>37.15</v>
      </c>
      <c r="B426" s="3" t="str">
        <f t="shared" si="1"/>
        <v>#REF!</v>
      </c>
    </row>
    <row r="427">
      <c r="A427" s="21">
        <v>34.52</v>
      </c>
      <c r="B427" s="3" t="str">
        <f t="shared" si="1"/>
        <v>#REF!</v>
      </c>
    </row>
    <row r="428">
      <c r="A428" s="21">
        <v>34.63</v>
      </c>
      <c r="B428" s="3" t="str">
        <f t="shared" si="1"/>
        <v>#REF!</v>
      </c>
    </row>
    <row r="429">
      <c r="A429" s="21">
        <v>-2.26</v>
      </c>
      <c r="B429" s="3" t="str">
        <f t="shared" si="1"/>
        <v>#REF!</v>
      </c>
    </row>
    <row r="430">
      <c r="A430" s="22">
        <v>-0.0613</v>
      </c>
      <c r="B430" s="3" t="str">
        <f t="shared" si="1"/>
        <v>#REF!</v>
      </c>
    </row>
    <row r="431">
      <c r="A431" s="24">
        <v>257591.0</v>
      </c>
      <c r="B431" s="3" t="str">
        <f t="shared" si="1"/>
        <v>#REF!</v>
      </c>
    </row>
    <row r="432">
      <c r="A432" s="24">
        <v>431194.0</v>
      </c>
      <c r="B432" s="3" t="str">
        <f t="shared" si="1"/>
        <v>#REF!</v>
      </c>
    </row>
    <row r="433">
      <c r="A433" s="23">
        <v>42376.0</v>
      </c>
      <c r="B433" s="3" t="str">
        <f t="shared" si="1"/>
        <v>#REF!</v>
      </c>
    </row>
    <row r="434">
      <c r="A434" s="21">
        <v>34.9</v>
      </c>
      <c r="B434" s="3" t="str">
        <f t="shared" si="1"/>
        <v>#REF!</v>
      </c>
    </row>
    <row r="435">
      <c r="A435" s="21">
        <v>35.11</v>
      </c>
      <c r="B435" s="3" t="str">
        <f t="shared" si="1"/>
        <v>#REF!</v>
      </c>
    </row>
    <row r="436">
      <c r="A436" s="21">
        <v>32.55</v>
      </c>
      <c r="B436" s="3" t="str">
        <f t="shared" si="1"/>
        <v>#REF!</v>
      </c>
    </row>
    <row r="437">
      <c r="A437" s="21">
        <v>34.09</v>
      </c>
      <c r="B437" s="3" t="str">
        <f t="shared" si="1"/>
        <v>#REF!</v>
      </c>
    </row>
    <row r="438">
      <c r="A438" s="21">
        <v>-0.54</v>
      </c>
      <c r="B438" s="3" t="str">
        <f t="shared" si="1"/>
        <v>#REF!</v>
      </c>
    </row>
    <row r="439">
      <c r="A439" s="22">
        <v>-0.0156</v>
      </c>
      <c r="B439" s="3" t="str">
        <f t="shared" si="1"/>
        <v>#REF!</v>
      </c>
    </row>
    <row r="440">
      <c r="A440" s="24">
        <v>265450.0</v>
      </c>
      <c r="B440" s="3" t="str">
        <f t="shared" si="1"/>
        <v>#REF!</v>
      </c>
    </row>
    <row r="441">
      <c r="A441" s="24">
        <v>450449.0</v>
      </c>
      <c r="B441" s="3" t="str">
        <f t="shared" si="1"/>
        <v>#REF!</v>
      </c>
    </row>
    <row r="442">
      <c r="A442" s="23">
        <v>42377.0</v>
      </c>
      <c r="B442" s="3" t="str">
        <f t="shared" si="1"/>
        <v>#REF!</v>
      </c>
    </row>
    <row r="443">
      <c r="A443" s="21">
        <v>34.35</v>
      </c>
      <c r="B443" s="3" t="str">
        <f t="shared" si="1"/>
        <v>#REF!</v>
      </c>
    </row>
    <row r="444">
      <c r="A444" s="21">
        <v>35.06</v>
      </c>
      <c r="B444" s="3" t="str">
        <f t="shared" si="1"/>
        <v>#REF!</v>
      </c>
    </row>
    <row r="445">
      <c r="A445" s="21">
        <v>33.17</v>
      </c>
      <c r="B445" s="3" t="str">
        <f t="shared" si="1"/>
        <v>#REF!</v>
      </c>
    </row>
    <row r="446">
      <c r="A446" s="21">
        <v>33.93</v>
      </c>
      <c r="B446" s="3" t="str">
        <f t="shared" si="1"/>
        <v>#REF!</v>
      </c>
    </row>
    <row r="447">
      <c r="A447" s="21">
        <v>-0.16</v>
      </c>
      <c r="B447" s="3" t="str">
        <f t="shared" si="1"/>
        <v>#REF!</v>
      </c>
    </row>
    <row r="448">
      <c r="A448" s="22">
        <v>-0.0047</v>
      </c>
      <c r="B448" s="3" t="str">
        <f t="shared" si="1"/>
        <v>#REF!</v>
      </c>
    </row>
    <row r="449">
      <c r="A449" s="24">
        <v>243815.0</v>
      </c>
      <c r="B449" s="3" t="str">
        <f t="shared" si="1"/>
        <v>#REF!</v>
      </c>
    </row>
    <row r="450">
      <c r="A450" s="24">
        <v>442620.0</v>
      </c>
      <c r="B450" s="3" t="str">
        <f t="shared" si="1"/>
        <v>#REF!</v>
      </c>
    </row>
    <row r="451">
      <c r="A451" s="23">
        <v>42380.0</v>
      </c>
      <c r="B451" s="3" t="str">
        <f t="shared" si="1"/>
        <v>#REF!</v>
      </c>
    </row>
    <row r="452">
      <c r="A452" s="21">
        <v>33.72</v>
      </c>
      <c r="B452" s="3" t="str">
        <f t="shared" si="1"/>
        <v>#REF!</v>
      </c>
    </row>
    <row r="453">
      <c r="A453" s="21">
        <v>33.75</v>
      </c>
      <c r="B453" s="3" t="str">
        <f t="shared" si="1"/>
        <v>#REF!</v>
      </c>
    </row>
    <row r="454">
      <c r="A454" s="21">
        <v>31.52</v>
      </c>
      <c r="B454" s="3" t="str">
        <f t="shared" si="1"/>
        <v>#REF!</v>
      </c>
    </row>
    <row r="455">
      <c r="A455" s="21">
        <v>31.88</v>
      </c>
      <c r="B455" s="3" t="str">
        <f t="shared" si="1"/>
        <v>#REF!</v>
      </c>
    </row>
    <row r="456">
      <c r="A456" s="21">
        <v>-2.05</v>
      </c>
      <c r="B456" s="3" t="str">
        <f t="shared" si="1"/>
        <v>#REF!</v>
      </c>
    </row>
    <row r="457">
      <c r="A457" s="22">
        <v>-0.0604</v>
      </c>
      <c r="B457" s="3" t="str">
        <f t="shared" si="1"/>
        <v>#REF!</v>
      </c>
    </row>
    <row r="458">
      <c r="A458" s="24">
        <v>258868.0</v>
      </c>
      <c r="B458" s="3" t="str">
        <f t="shared" si="1"/>
        <v>#REF!</v>
      </c>
    </row>
    <row r="459">
      <c r="A459" s="24">
        <v>431006.0</v>
      </c>
      <c r="B459" s="3" t="str">
        <f t="shared" si="1"/>
        <v>#REF!</v>
      </c>
    </row>
    <row r="460">
      <c r="A460" s="23">
        <v>42381.0</v>
      </c>
      <c r="B460" s="3" t="str">
        <f t="shared" si="1"/>
        <v>#REF!</v>
      </c>
    </row>
    <row r="461">
      <c r="A461" s="21">
        <v>31.93</v>
      </c>
      <c r="B461" s="3" t="str">
        <f t="shared" si="1"/>
        <v>#REF!</v>
      </c>
    </row>
    <row r="462">
      <c r="A462" s="21">
        <v>32.69</v>
      </c>
      <c r="B462" s="3" t="str">
        <f t="shared" si="1"/>
        <v>#REF!</v>
      </c>
    </row>
    <row r="463">
      <c r="A463" s="21">
        <v>30.5</v>
      </c>
      <c r="B463" s="3" t="str">
        <f t="shared" si="1"/>
        <v>#REF!</v>
      </c>
    </row>
    <row r="464">
      <c r="A464" s="21">
        <v>30.95</v>
      </c>
      <c r="B464" s="3" t="str">
        <f t="shared" si="1"/>
        <v>#REF!</v>
      </c>
    </row>
    <row r="465">
      <c r="A465" s="21">
        <v>-0.93</v>
      </c>
      <c r="B465" s="3" t="str">
        <f t="shared" si="1"/>
        <v>#REF!</v>
      </c>
    </row>
    <row r="466">
      <c r="A466" s="22">
        <v>-0.0292</v>
      </c>
      <c r="B466" s="3" t="str">
        <f t="shared" si="1"/>
        <v>#REF!</v>
      </c>
    </row>
    <row r="467">
      <c r="A467" s="24">
        <v>389164.0</v>
      </c>
      <c r="B467" s="3" t="str">
        <f t="shared" si="1"/>
        <v>#REF!</v>
      </c>
    </row>
    <row r="468">
      <c r="A468" s="24">
        <v>419236.0</v>
      </c>
      <c r="B468" s="3" t="str">
        <f t="shared" si="1"/>
        <v>#REF!</v>
      </c>
    </row>
    <row r="469">
      <c r="A469" s="23">
        <v>42382.0</v>
      </c>
      <c r="B469" s="3" t="str">
        <f t="shared" si="1"/>
        <v>#REF!</v>
      </c>
    </row>
    <row r="470">
      <c r="A470" s="21">
        <v>31.25</v>
      </c>
      <c r="B470" s="3" t="str">
        <f t="shared" si="1"/>
        <v>#REF!</v>
      </c>
    </row>
    <row r="471">
      <c r="A471" s="21">
        <v>31.83</v>
      </c>
      <c r="B471" s="3" t="str">
        <f t="shared" si="1"/>
        <v>#REF!</v>
      </c>
    </row>
    <row r="472">
      <c r="A472" s="21">
        <v>29.94</v>
      </c>
      <c r="B472" s="3" t="str">
        <f t="shared" si="1"/>
        <v>#REF!</v>
      </c>
    </row>
    <row r="473">
      <c r="A473" s="21">
        <v>30.28</v>
      </c>
      <c r="B473" s="3" t="str">
        <f t="shared" si="1"/>
        <v>#REF!</v>
      </c>
    </row>
    <row r="474">
      <c r="A474" s="21">
        <v>-0.67</v>
      </c>
      <c r="B474" s="3" t="str">
        <f t="shared" si="1"/>
        <v>#REF!</v>
      </c>
    </row>
    <row r="475">
      <c r="A475" s="22">
        <v>-0.0216</v>
      </c>
      <c r="B475" s="3" t="str">
        <f t="shared" si="1"/>
        <v>#REF!</v>
      </c>
    </row>
    <row r="476">
      <c r="A476" s="24">
        <v>472154.0</v>
      </c>
      <c r="B476" s="3" t="str">
        <f t="shared" si="1"/>
        <v>#REF!</v>
      </c>
    </row>
    <row r="477">
      <c r="A477" s="24">
        <v>408230.0</v>
      </c>
      <c r="B477" s="3" t="str">
        <f t="shared" si="1"/>
        <v>#REF!</v>
      </c>
    </row>
    <row r="478">
      <c r="A478" s="23">
        <v>42383.0</v>
      </c>
      <c r="B478" s="3" t="str">
        <f t="shared" si="1"/>
        <v>#REF!</v>
      </c>
    </row>
    <row r="479">
      <c r="A479" s="21">
        <v>30.23</v>
      </c>
      <c r="B479" s="3" t="str">
        <f t="shared" si="1"/>
        <v>#REF!</v>
      </c>
    </row>
    <row r="480">
      <c r="A480" s="21">
        <v>31.19</v>
      </c>
      <c r="B480" s="3" t="str">
        <f t="shared" si="1"/>
        <v>#REF!</v>
      </c>
    </row>
    <row r="481">
      <c r="A481" s="21">
        <v>29.7</v>
      </c>
      <c r="B481" s="3" t="str">
        <f t="shared" si="1"/>
        <v>#REF!</v>
      </c>
    </row>
    <row r="482">
      <c r="A482" s="21">
        <v>30.88</v>
      </c>
      <c r="B482" s="3" t="str">
        <f t="shared" si="1"/>
        <v>#REF!</v>
      </c>
    </row>
    <row r="483">
      <c r="A483" s="25">
        <f>+0.6</f>
        <v>0.6</v>
      </c>
      <c r="B483" s="3" t="str">
        <f t="shared" si="1"/>
        <v>#REF!</v>
      </c>
    </row>
    <row r="484">
      <c r="A484" s="25">
        <f>+1.98%</f>
        <v>0.0198</v>
      </c>
      <c r="B484" s="3" t="str">
        <f t="shared" si="1"/>
        <v>#REF!</v>
      </c>
    </row>
    <row r="485">
      <c r="A485" s="26">
        <v>409375.0</v>
      </c>
      <c r="B485" s="3" t="str">
        <f t="shared" si="1"/>
        <v>#REF!</v>
      </c>
    </row>
    <row r="486">
      <c r="A486" s="26">
        <v>391175.0</v>
      </c>
      <c r="B486" s="3" t="str">
        <f t="shared" si="1"/>
        <v>#REF!</v>
      </c>
    </row>
    <row r="487">
      <c r="A487" s="27">
        <v>42384.0</v>
      </c>
      <c r="B487" s="3" t="str">
        <f t="shared" si="1"/>
        <v>#REF!</v>
      </c>
    </row>
    <row r="488">
      <c r="A488" s="28">
        <v>31.0</v>
      </c>
      <c r="B488" s="3" t="str">
        <f t="shared" si="1"/>
        <v>#REF!</v>
      </c>
    </row>
    <row r="489">
      <c r="A489" s="28">
        <v>31.02</v>
      </c>
      <c r="B489" s="3" t="str">
        <f t="shared" si="1"/>
        <v>#REF!</v>
      </c>
    </row>
    <row r="490">
      <c r="A490" s="28">
        <v>28.82</v>
      </c>
      <c r="B490" s="3" t="str">
        <f t="shared" si="1"/>
        <v>#REF!</v>
      </c>
    </row>
    <row r="491">
      <c r="A491" s="28">
        <v>28.94</v>
      </c>
      <c r="B491" s="3" t="str">
        <f t="shared" si="1"/>
        <v>#REF!</v>
      </c>
    </row>
    <row r="492">
      <c r="A492" s="21">
        <v>-1.94</v>
      </c>
      <c r="B492" s="3" t="str">
        <f t="shared" si="1"/>
        <v>#REF!</v>
      </c>
    </row>
    <row r="493">
      <c r="A493" s="22">
        <v>-0.0628</v>
      </c>
      <c r="B493" s="3" t="str">
        <f t="shared" si="1"/>
        <v>#REF!</v>
      </c>
    </row>
    <row r="494">
      <c r="A494" s="24">
        <v>344460.0</v>
      </c>
      <c r="B494" s="3" t="str">
        <f t="shared" si="1"/>
        <v>#REF!</v>
      </c>
    </row>
    <row r="495">
      <c r="A495" s="24">
        <v>373704.0</v>
      </c>
      <c r="B495" s="3" t="str">
        <f t="shared" si="1"/>
        <v>#REF!</v>
      </c>
    </row>
    <row r="496">
      <c r="A496" s="23">
        <v>42387.0</v>
      </c>
      <c r="B496" s="3" t="str">
        <f t="shared" si="1"/>
        <v>#REF!</v>
      </c>
    </row>
    <row r="497">
      <c r="A497" s="21">
        <v>28.73</v>
      </c>
      <c r="B497" s="3" t="str">
        <f t="shared" si="1"/>
        <v>#REF!</v>
      </c>
    </row>
    <row r="498">
      <c r="A498" s="21">
        <v>29.58</v>
      </c>
      <c r="B498" s="3" t="str">
        <f t="shared" si="1"/>
        <v>#REF!</v>
      </c>
    </row>
    <row r="499">
      <c r="A499" s="21">
        <v>27.67</v>
      </c>
      <c r="B499" s="3" t="str">
        <f t="shared" si="1"/>
        <v>#REF!</v>
      </c>
    </row>
    <row r="500">
      <c r="A500" s="21">
        <v>28.55</v>
      </c>
      <c r="B500" s="3" t="str">
        <f t="shared" si="1"/>
        <v>#REF!</v>
      </c>
    </row>
    <row r="501">
      <c r="A501" s="21">
        <v>-0.39</v>
      </c>
      <c r="B501" s="3" t="str">
        <f t="shared" si="1"/>
        <v>#REF!</v>
      </c>
    </row>
    <row r="502">
      <c r="A502" s="22">
        <v>-0.0135</v>
      </c>
      <c r="B502" s="3" t="str">
        <f t="shared" si="1"/>
        <v>#REF!</v>
      </c>
    </row>
    <row r="503">
      <c r="A503" s="24">
        <v>211239.0</v>
      </c>
      <c r="B503" s="3" t="str">
        <f t="shared" si="1"/>
        <v>#REF!</v>
      </c>
    </row>
    <row r="504">
      <c r="A504" s="24">
        <v>368952.0</v>
      </c>
      <c r="B504" s="3" t="str">
        <f t="shared" si="1"/>
        <v>#REF!</v>
      </c>
    </row>
    <row r="505">
      <c r="A505" s="23">
        <v>42388.0</v>
      </c>
      <c r="B505" s="3" t="str">
        <f t="shared" si="1"/>
        <v>#REF!</v>
      </c>
    </row>
    <row r="506">
      <c r="A506" s="21">
        <v>28.7</v>
      </c>
      <c r="B506" s="3" t="str">
        <f t="shared" si="1"/>
        <v>#REF!</v>
      </c>
    </row>
    <row r="507">
      <c r="A507" s="21">
        <v>30.24</v>
      </c>
      <c r="B507" s="3" t="str">
        <f t="shared" si="1"/>
        <v>#REF!</v>
      </c>
    </row>
    <row r="508">
      <c r="A508" s="21">
        <v>28.6</v>
      </c>
      <c r="B508" s="3" t="str">
        <f t="shared" si="1"/>
        <v>#REF!</v>
      </c>
    </row>
    <row r="509">
      <c r="A509" s="21">
        <v>28.76</v>
      </c>
      <c r="B509" s="3" t="str">
        <f t="shared" si="1"/>
        <v>#REF!</v>
      </c>
    </row>
    <row r="510">
      <c r="A510" s="25">
        <f>+0.21</f>
        <v>0.21</v>
      </c>
      <c r="B510" s="3" t="str">
        <f t="shared" si="1"/>
        <v>#REF!</v>
      </c>
    </row>
    <row r="511">
      <c r="A511" s="25">
        <f>+0.74%</f>
        <v>0.0074</v>
      </c>
      <c r="B511" s="3" t="str">
        <f t="shared" si="1"/>
        <v>#REF!</v>
      </c>
    </row>
    <row r="512">
      <c r="A512" s="26">
        <v>419479.0</v>
      </c>
      <c r="B512" s="3" t="str">
        <f t="shared" si="1"/>
        <v>#REF!</v>
      </c>
    </row>
    <row r="513">
      <c r="A513" s="26">
        <v>323772.0</v>
      </c>
      <c r="B513" s="3" t="str">
        <f t="shared" si="1"/>
        <v>#REF!</v>
      </c>
    </row>
    <row r="514">
      <c r="A514" s="27">
        <v>42389.0</v>
      </c>
      <c r="B514" s="3" t="str">
        <f t="shared" si="1"/>
        <v>#REF!</v>
      </c>
    </row>
    <row r="515">
      <c r="A515" s="28">
        <v>28.66</v>
      </c>
      <c r="B515" s="3" t="str">
        <f t="shared" si="1"/>
        <v>#REF!</v>
      </c>
    </row>
    <row r="516">
      <c r="A516" s="28">
        <v>28.75</v>
      </c>
      <c r="B516" s="3" t="str">
        <f t="shared" si="1"/>
        <v>#REF!</v>
      </c>
    </row>
    <row r="517">
      <c r="A517" s="28">
        <v>27.1</v>
      </c>
      <c r="B517" s="3" t="str">
        <f t="shared" si="1"/>
        <v>#REF!</v>
      </c>
    </row>
    <row r="518">
      <c r="A518" s="28">
        <v>27.88</v>
      </c>
      <c r="B518" s="3" t="str">
        <f t="shared" si="1"/>
        <v>#REF!</v>
      </c>
    </row>
    <row r="519">
      <c r="A519" s="21">
        <v>-0.88</v>
      </c>
      <c r="B519" s="3" t="str">
        <f t="shared" si="1"/>
        <v>#REF!</v>
      </c>
    </row>
    <row r="520">
      <c r="A520" s="22">
        <v>-0.0306</v>
      </c>
      <c r="B520" s="3" t="str">
        <f t="shared" si="1"/>
        <v>#REF!</v>
      </c>
    </row>
    <row r="521">
      <c r="A521" s="24">
        <v>375397.0</v>
      </c>
      <c r="B521" s="3" t="str">
        <f t="shared" si="1"/>
        <v>#REF!</v>
      </c>
    </row>
    <row r="522">
      <c r="A522" s="24">
        <v>286794.0</v>
      </c>
      <c r="B522" s="3" t="str">
        <f t="shared" si="1"/>
        <v>#REF!</v>
      </c>
    </row>
    <row r="523">
      <c r="A523" s="23">
        <v>42390.0</v>
      </c>
      <c r="B523" s="3" t="str">
        <f t="shared" si="1"/>
        <v>#REF!</v>
      </c>
    </row>
    <row r="524">
      <c r="A524" s="21">
        <v>27.99</v>
      </c>
      <c r="B524" s="3" t="str">
        <f t="shared" si="1"/>
        <v>#REF!</v>
      </c>
    </row>
    <row r="525">
      <c r="A525" s="21">
        <v>29.84</v>
      </c>
      <c r="B525" s="3" t="str">
        <f t="shared" si="1"/>
        <v>#REF!</v>
      </c>
    </row>
    <row r="526">
      <c r="A526" s="21">
        <v>27.29</v>
      </c>
      <c r="B526" s="3" t="str">
        <f t="shared" si="1"/>
        <v>#REF!</v>
      </c>
    </row>
    <row r="527">
      <c r="A527" s="21">
        <v>29.25</v>
      </c>
      <c r="B527" s="3" t="str">
        <f t="shared" si="1"/>
        <v>#REF!</v>
      </c>
    </row>
    <row r="528">
      <c r="A528" s="25">
        <f>+1.37</f>
        <v>1.37</v>
      </c>
      <c r="B528" s="3" t="str">
        <f t="shared" si="1"/>
        <v>#REF!</v>
      </c>
    </row>
    <row r="529">
      <c r="A529" s="25">
        <f>+4.91%</f>
        <v>0.0491</v>
      </c>
      <c r="B529" s="3" t="str">
        <f t="shared" si="1"/>
        <v>#REF!</v>
      </c>
    </row>
    <row r="530">
      <c r="A530" s="26">
        <v>394256.0</v>
      </c>
      <c r="B530" s="3" t="str">
        <f t="shared" si="1"/>
        <v>#REF!</v>
      </c>
    </row>
    <row r="531">
      <c r="A531" s="26">
        <v>257600.0</v>
      </c>
      <c r="B531" s="3" t="str">
        <f t="shared" si="1"/>
        <v>#REF!</v>
      </c>
    </row>
    <row r="532">
      <c r="A532" s="27">
        <v>42391.0</v>
      </c>
      <c r="B532" s="3" t="str">
        <f t="shared" si="1"/>
        <v>#REF!</v>
      </c>
    </row>
    <row r="533">
      <c r="A533" s="28">
        <v>29.62</v>
      </c>
      <c r="B533" s="3" t="str">
        <f t="shared" si="1"/>
        <v>#REF!</v>
      </c>
    </row>
    <row r="534">
      <c r="A534" s="28">
        <v>32.3</v>
      </c>
      <c r="B534" s="3" t="str">
        <f t="shared" si="1"/>
        <v>#REF!</v>
      </c>
    </row>
    <row r="535">
      <c r="A535" s="28">
        <v>29.29</v>
      </c>
      <c r="B535" s="3" t="str">
        <f t="shared" si="1"/>
        <v>#REF!</v>
      </c>
    </row>
    <row r="536">
      <c r="A536" s="28">
        <v>32.18</v>
      </c>
      <c r="B536" s="3" t="str">
        <f t="shared" si="1"/>
        <v>#REF!</v>
      </c>
    </row>
    <row r="537">
      <c r="A537" s="25">
        <f>+2.93</f>
        <v>2.93</v>
      </c>
      <c r="B537" s="3" t="str">
        <f t="shared" si="1"/>
        <v>#REF!</v>
      </c>
    </row>
    <row r="538">
      <c r="A538" s="25">
        <f>+10.02%</f>
        <v>0.1002</v>
      </c>
      <c r="B538" s="3" t="str">
        <f t="shared" si="1"/>
        <v>#REF!</v>
      </c>
    </row>
    <row r="539">
      <c r="A539" s="26">
        <v>407784.0</v>
      </c>
      <c r="B539" s="3" t="str">
        <f t="shared" si="1"/>
        <v>#REF!</v>
      </c>
    </row>
    <row r="540">
      <c r="A540" s="26">
        <v>211455.0</v>
      </c>
      <c r="B540" s="3" t="str">
        <f t="shared" si="1"/>
        <v>#REF!</v>
      </c>
    </row>
    <row r="541">
      <c r="A541" s="27">
        <v>42394.0</v>
      </c>
      <c r="B541" s="3" t="str">
        <f t="shared" si="1"/>
        <v>#REF!</v>
      </c>
    </row>
    <row r="542">
      <c r="A542" s="28">
        <v>32.1</v>
      </c>
      <c r="B542" s="3" t="str">
        <f t="shared" si="1"/>
        <v>#REF!</v>
      </c>
    </row>
    <row r="543">
      <c r="A543" s="28">
        <v>32.81</v>
      </c>
      <c r="B543" s="3" t="str">
        <f t="shared" si="1"/>
        <v>#REF!</v>
      </c>
    </row>
    <row r="544">
      <c r="A544" s="28">
        <v>30.0</v>
      </c>
      <c r="B544" s="3" t="str">
        <f t="shared" si="1"/>
        <v>#REF!</v>
      </c>
    </row>
    <row r="545">
      <c r="A545" s="28">
        <v>30.5</v>
      </c>
      <c r="B545" s="3" t="str">
        <f t="shared" si="1"/>
        <v>#REF!</v>
      </c>
    </row>
    <row r="546">
      <c r="A546" s="21">
        <v>-1.68</v>
      </c>
      <c r="B546" s="3" t="str">
        <f t="shared" si="1"/>
        <v>#REF!</v>
      </c>
    </row>
    <row r="547">
      <c r="A547" s="22">
        <v>-0.0522</v>
      </c>
      <c r="B547" s="3" t="str">
        <f t="shared" si="1"/>
        <v>#REF!</v>
      </c>
    </row>
    <row r="548">
      <c r="A548" s="24">
        <v>310139.0</v>
      </c>
      <c r="B548" s="3" t="str">
        <f t="shared" si="1"/>
        <v>#REF!</v>
      </c>
    </row>
    <row r="549">
      <c r="A549" s="24">
        <v>179586.0</v>
      </c>
      <c r="B549" s="3" t="str">
        <f t="shared" si="1"/>
        <v>#REF!</v>
      </c>
    </row>
    <row r="550">
      <c r="A550" s="23">
        <v>42395.0</v>
      </c>
      <c r="B550" s="3" t="str">
        <f t="shared" si="1"/>
        <v>#REF!</v>
      </c>
    </row>
    <row r="551">
      <c r="A551" s="21">
        <v>30.01</v>
      </c>
      <c r="B551" s="3" t="str">
        <f t="shared" si="1"/>
        <v>#REF!</v>
      </c>
    </row>
    <row r="552">
      <c r="A552" s="21">
        <v>32.72</v>
      </c>
      <c r="B552" s="3" t="str">
        <f t="shared" si="1"/>
        <v>#REF!</v>
      </c>
    </row>
    <row r="553">
      <c r="A553" s="21">
        <v>29.27</v>
      </c>
      <c r="B553" s="3" t="str">
        <f t="shared" si="1"/>
        <v>#REF!</v>
      </c>
    </row>
    <row r="554">
      <c r="A554" s="21">
        <v>31.8</v>
      </c>
      <c r="B554" s="3" t="str">
        <f t="shared" si="1"/>
        <v>#REF!</v>
      </c>
    </row>
    <row r="555">
      <c r="A555" s="25">
        <f>+1.3</f>
        <v>1.3</v>
      </c>
      <c r="B555" s="3" t="str">
        <f t="shared" si="1"/>
        <v>#REF!</v>
      </c>
    </row>
    <row r="556">
      <c r="A556" s="25">
        <f>+4.26%</f>
        <v>0.0426</v>
      </c>
      <c r="B556" s="3" t="str">
        <f t="shared" si="1"/>
        <v>#REF!</v>
      </c>
    </row>
    <row r="557">
      <c r="A557" s="26">
        <v>335094.0</v>
      </c>
      <c r="B557" s="3" t="str">
        <f t="shared" si="1"/>
        <v>#REF!</v>
      </c>
    </row>
    <row r="558">
      <c r="A558" s="26">
        <v>123881.0</v>
      </c>
      <c r="B558" s="3" t="str">
        <f t="shared" si="1"/>
        <v>#REF!</v>
      </c>
    </row>
    <row r="559">
      <c r="A559" s="27">
        <v>42396.0</v>
      </c>
      <c r="B559" s="3" t="str">
        <f t="shared" si="1"/>
        <v>#REF!</v>
      </c>
    </row>
    <row r="560">
      <c r="A560" s="28">
        <v>31.2</v>
      </c>
      <c r="B560" s="3" t="str">
        <f t="shared" si="1"/>
        <v>#REF!</v>
      </c>
    </row>
    <row r="561">
      <c r="A561" s="28">
        <v>33.49</v>
      </c>
      <c r="B561" s="3" t="str">
        <f t="shared" si="1"/>
        <v>#REF!</v>
      </c>
    </row>
    <row r="562">
      <c r="A562" s="28">
        <v>30.83</v>
      </c>
      <c r="B562" s="3" t="str">
        <f t="shared" si="1"/>
        <v>#REF!</v>
      </c>
    </row>
    <row r="563">
      <c r="A563" s="28">
        <v>33.1</v>
      </c>
      <c r="B563" s="3" t="str">
        <f t="shared" si="1"/>
        <v>#REF!</v>
      </c>
    </row>
    <row r="564">
      <c r="A564" s="25">
        <f>+1.3</f>
        <v>1.3</v>
      </c>
      <c r="B564" s="3" t="str">
        <f t="shared" si="1"/>
        <v>#REF!</v>
      </c>
    </row>
    <row r="565">
      <c r="A565" s="25">
        <f>+4.09%</f>
        <v>0.0409</v>
      </c>
      <c r="B565" s="3" t="str">
        <f t="shared" si="1"/>
        <v>#REF!</v>
      </c>
    </row>
    <row r="566">
      <c r="A566" s="26">
        <v>257108.0</v>
      </c>
      <c r="B566" s="3" t="str">
        <f t="shared" si="1"/>
        <v>#REF!</v>
      </c>
    </row>
    <row r="567">
      <c r="A567" s="26">
        <v>91545.0</v>
      </c>
      <c r="B567" s="3" t="str">
        <f t="shared" si="1"/>
        <v>#REF!</v>
      </c>
    </row>
    <row r="568">
      <c r="A568" s="27">
        <v>42397.0</v>
      </c>
      <c r="B568" s="3" t="str">
        <f t="shared" si="1"/>
        <v>#REF!</v>
      </c>
    </row>
    <row r="569">
      <c r="A569" s="28">
        <v>32.84</v>
      </c>
      <c r="B569" s="3" t="str">
        <f t="shared" si="1"/>
        <v>#REF!</v>
      </c>
    </row>
    <row r="570">
      <c r="A570" s="28">
        <v>35.84</v>
      </c>
      <c r="B570" s="3" t="str">
        <f t="shared" si="1"/>
        <v>#REF!</v>
      </c>
    </row>
    <row r="571">
      <c r="A571" s="28">
        <v>32.56</v>
      </c>
      <c r="B571" s="3" t="str">
        <f t="shared" si="1"/>
        <v>#REF!</v>
      </c>
    </row>
    <row r="572">
      <c r="A572" s="28">
        <v>33.89</v>
      </c>
      <c r="B572" s="3" t="str">
        <f t="shared" si="1"/>
        <v>#REF!</v>
      </c>
    </row>
    <row r="573">
      <c r="A573" s="25">
        <f>+0.79</f>
        <v>0.79</v>
      </c>
      <c r="B573" s="3" t="str">
        <f t="shared" si="1"/>
        <v>#REF!</v>
      </c>
    </row>
    <row r="574">
      <c r="A574" s="25">
        <f>+2.39%</f>
        <v>0.0239</v>
      </c>
      <c r="B574" s="3" t="str">
        <f t="shared" si="1"/>
        <v>#REF!</v>
      </c>
    </row>
    <row r="575">
      <c r="A575" s="26">
        <v>195144.0</v>
      </c>
      <c r="B575" s="3" t="str">
        <f t="shared" si="1"/>
        <v>#REF!</v>
      </c>
    </row>
    <row r="576">
      <c r="A576" s="26">
        <v>45936.0</v>
      </c>
      <c r="B576" s="3" t="str">
        <f t="shared" si="1"/>
        <v>#REF!</v>
      </c>
    </row>
    <row r="577">
      <c r="A577" s="7">
        <v>42398.0</v>
      </c>
      <c r="B577" s="3" t="str">
        <f t="shared" si="1"/>
        <v>#REF!</v>
      </c>
    </row>
    <row r="578">
      <c r="A578" s="8">
        <v>34.08</v>
      </c>
      <c r="B578" s="3" t="str">
        <f t="shared" si="1"/>
        <v>#REF!</v>
      </c>
    </row>
    <row r="579">
      <c r="A579" s="8">
        <v>35.0</v>
      </c>
      <c r="B579" s="3" t="str">
        <f t="shared" si="1"/>
        <v>#REF!</v>
      </c>
    </row>
    <row r="580">
      <c r="A580" s="8">
        <v>33.59</v>
      </c>
      <c r="B580" s="3" t="str">
        <f t="shared" si="1"/>
        <v>#REF!</v>
      </c>
    </row>
    <row r="581">
      <c r="A581" s="8">
        <v>34.74</v>
      </c>
      <c r="B581" s="3" t="str">
        <f t="shared" si="1"/>
        <v>#REF!</v>
      </c>
    </row>
    <row r="582">
      <c r="A582" s="9">
        <f>+0.85</f>
        <v>0.85</v>
      </c>
      <c r="B582" s="3" t="str">
        <f t="shared" si="1"/>
        <v>#REF!</v>
      </c>
    </row>
    <row r="583">
      <c r="A583" s="9">
        <f>+2.51%</f>
        <v>0.0251</v>
      </c>
      <c r="B583" s="3" t="str">
        <f t="shared" si="1"/>
        <v>#REF!</v>
      </c>
    </row>
    <row r="584">
      <c r="A584" s="31">
        <v>29658.0</v>
      </c>
      <c r="B584" s="3" t="str">
        <f t="shared" si="1"/>
        <v>#REF!</v>
      </c>
    </row>
    <row r="585">
      <c r="A585" s="32"/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42429</v>
      </c>
      <c r="C3" s="3">
        <v>35.1</v>
      </c>
      <c r="D3" s="3">
        <v>36.23</v>
      </c>
      <c r="E3" s="3">
        <v>34.83</v>
      </c>
      <c r="F3" s="3">
        <v>35.97</v>
      </c>
      <c r="G3" s="3">
        <v>0.87</v>
      </c>
      <c r="H3" s="3">
        <v>0.0248</v>
      </c>
      <c r="I3" s="15">
        <v>30235.0</v>
      </c>
      <c r="J3" s="3">
        <v>0.0</v>
      </c>
    </row>
    <row r="4">
      <c r="A4" s="4" t="s">
        <v>4</v>
      </c>
      <c r="B4" s="5">
        <f t="shared" si="1"/>
        <v>42426</v>
      </c>
      <c r="C4" s="3">
        <v>35.1</v>
      </c>
      <c r="D4" s="3">
        <v>37.0</v>
      </c>
      <c r="E4" s="3">
        <v>34.73</v>
      </c>
      <c r="F4" s="3">
        <v>35.1</v>
      </c>
      <c r="G4" s="3">
        <v>-0.19</v>
      </c>
      <c r="H4" s="6">
        <v>-0.0054</v>
      </c>
      <c r="I4" s="15">
        <v>126420.0</v>
      </c>
      <c r="J4" s="15">
        <v>65649.0</v>
      </c>
    </row>
    <row r="5">
      <c r="A5" s="4" t="s">
        <v>5</v>
      </c>
      <c r="B5" s="5">
        <f t="shared" si="1"/>
        <v>42425</v>
      </c>
      <c r="C5" s="3">
        <v>34.39</v>
      </c>
      <c r="D5" s="3">
        <v>35.74</v>
      </c>
      <c r="E5" s="3">
        <v>33.29</v>
      </c>
      <c r="F5" s="3">
        <v>35.29</v>
      </c>
      <c r="G5" s="3">
        <v>0.88</v>
      </c>
      <c r="H5" s="3">
        <v>0.0256</v>
      </c>
      <c r="I5" s="15">
        <v>210573.0</v>
      </c>
      <c r="J5" s="15">
        <v>109080.0</v>
      </c>
    </row>
    <row r="6">
      <c r="A6" s="4" t="s">
        <v>6</v>
      </c>
      <c r="B6" s="5">
        <f t="shared" si="1"/>
        <v>42424</v>
      </c>
      <c r="C6" s="3">
        <v>32.98</v>
      </c>
      <c r="D6" s="3">
        <v>34.67</v>
      </c>
      <c r="E6" s="3">
        <v>32.37</v>
      </c>
      <c r="F6" s="3">
        <v>34.41</v>
      </c>
      <c r="G6" s="3">
        <v>1.14</v>
      </c>
      <c r="H6" s="3">
        <v>0.034300000000000004</v>
      </c>
      <c r="I6" s="15">
        <v>344004.0</v>
      </c>
      <c r="J6" s="15">
        <v>146030.0</v>
      </c>
    </row>
    <row r="7">
      <c r="A7" s="4" t="s">
        <v>7</v>
      </c>
      <c r="B7" s="5">
        <f t="shared" si="1"/>
        <v>42423</v>
      </c>
      <c r="C7" s="3">
        <v>34.54</v>
      </c>
      <c r="D7" s="3">
        <v>35.11</v>
      </c>
      <c r="E7" s="3">
        <v>32.9</v>
      </c>
      <c r="F7" s="3">
        <v>33.27</v>
      </c>
      <c r="G7" s="3">
        <v>-1.42</v>
      </c>
      <c r="H7" s="6">
        <v>-0.0409</v>
      </c>
      <c r="I7" s="15">
        <v>348078.0</v>
      </c>
      <c r="J7" s="15">
        <v>171084.0</v>
      </c>
    </row>
    <row r="8">
      <c r="A8" s="4" t="s">
        <v>8</v>
      </c>
      <c r="B8" s="5">
        <f t="shared" si="1"/>
        <v>42422</v>
      </c>
      <c r="C8" s="3">
        <v>33.25</v>
      </c>
      <c r="D8" s="3">
        <v>34.97</v>
      </c>
      <c r="E8" s="3">
        <v>32.85</v>
      </c>
      <c r="F8" s="3">
        <v>34.69</v>
      </c>
      <c r="G8" s="3">
        <v>1.68</v>
      </c>
      <c r="H8" s="3">
        <v>0.0509</v>
      </c>
      <c r="I8" s="15">
        <v>233332.0</v>
      </c>
      <c r="J8" s="15">
        <v>187932.0</v>
      </c>
    </row>
    <row r="9">
      <c r="A9" s="4" t="s">
        <v>9</v>
      </c>
      <c r="B9" s="5">
        <f t="shared" si="1"/>
        <v>42419</v>
      </c>
      <c r="C9" s="3">
        <v>33.88</v>
      </c>
      <c r="D9" s="3">
        <v>34.46</v>
      </c>
      <c r="E9" s="3">
        <v>32.68</v>
      </c>
      <c r="F9" s="3">
        <v>33.01</v>
      </c>
      <c r="G9" s="3">
        <v>-1.27</v>
      </c>
      <c r="H9" s="6">
        <v>-0.037</v>
      </c>
      <c r="I9" s="15">
        <v>287089.0</v>
      </c>
      <c r="J9" s="15">
        <v>221742.0</v>
      </c>
    </row>
    <row r="10">
      <c r="A10" s="7">
        <v>42429.0</v>
      </c>
      <c r="B10" s="5">
        <f t="shared" si="1"/>
        <v>42418</v>
      </c>
      <c r="C10" s="3">
        <v>34.91</v>
      </c>
      <c r="D10" s="3">
        <v>35.73</v>
      </c>
      <c r="E10" s="3">
        <v>33.79</v>
      </c>
      <c r="F10" s="3">
        <v>34.28</v>
      </c>
      <c r="G10" s="3">
        <v>-0.22</v>
      </c>
      <c r="H10" s="6">
        <v>-0.0064</v>
      </c>
      <c r="I10" s="15">
        <v>324096.0</v>
      </c>
      <c r="J10" s="15">
        <v>225343.0</v>
      </c>
    </row>
    <row r="11">
      <c r="A11" s="8">
        <v>35.1</v>
      </c>
      <c r="B11" s="5">
        <f t="shared" si="1"/>
        <v>42417</v>
      </c>
      <c r="C11" s="3">
        <v>32.54</v>
      </c>
      <c r="D11" s="3">
        <v>34.99</v>
      </c>
      <c r="E11" s="3">
        <v>31.82</v>
      </c>
      <c r="F11" s="3">
        <v>34.5</v>
      </c>
      <c r="G11" s="3">
        <v>2.32</v>
      </c>
      <c r="H11" s="3">
        <v>0.0721</v>
      </c>
      <c r="I11" s="15">
        <v>355922.0</v>
      </c>
      <c r="J11" s="15">
        <v>241051.0</v>
      </c>
    </row>
    <row r="12">
      <c r="A12" s="8">
        <v>36.23</v>
      </c>
      <c r="B12" s="5">
        <f t="shared" si="1"/>
        <v>42416</v>
      </c>
      <c r="C12" s="3">
        <v>34.51</v>
      </c>
      <c r="D12" s="3">
        <v>35.55</v>
      </c>
      <c r="E12" s="3">
        <v>31.92</v>
      </c>
      <c r="F12" s="3">
        <v>32.18</v>
      </c>
      <c r="G12" s="3">
        <v>-1.21</v>
      </c>
      <c r="H12" s="6">
        <v>-0.0362</v>
      </c>
      <c r="I12" s="15">
        <v>398492.0</v>
      </c>
      <c r="J12" s="15">
        <v>263662.0</v>
      </c>
    </row>
    <row r="13">
      <c r="A13" s="8">
        <v>34.83</v>
      </c>
      <c r="B13" s="5">
        <f t="shared" si="1"/>
        <v>42415</v>
      </c>
      <c r="C13" s="3">
        <v>32.77</v>
      </c>
      <c r="D13" s="3">
        <v>34.09</v>
      </c>
      <c r="E13" s="3">
        <v>32.67</v>
      </c>
      <c r="F13" s="3">
        <v>33.39</v>
      </c>
      <c r="G13" s="3">
        <v>0.03</v>
      </c>
      <c r="H13" s="3">
        <v>9.0E-4</v>
      </c>
      <c r="I13" s="15">
        <v>160505.0</v>
      </c>
      <c r="J13" s="15">
        <v>295553.0</v>
      </c>
    </row>
    <row r="14">
      <c r="A14" s="8">
        <v>35.97</v>
      </c>
      <c r="B14" s="5">
        <f t="shared" si="1"/>
        <v>42412</v>
      </c>
      <c r="C14" s="3">
        <v>31.31</v>
      </c>
      <c r="D14" s="3">
        <v>33.44</v>
      </c>
      <c r="E14" s="3">
        <v>30.85</v>
      </c>
      <c r="F14" s="3">
        <v>33.36</v>
      </c>
      <c r="G14" s="3">
        <v>3.3</v>
      </c>
      <c r="H14" s="3">
        <v>0.10980000000000001</v>
      </c>
      <c r="I14" s="15">
        <v>394479.0</v>
      </c>
      <c r="J14" s="15">
        <v>309595.0</v>
      </c>
    </row>
    <row r="15">
      <c r="A15" s="9">
        <f>+0.87</f>
        <v>0.87</v>
      </c>
      <c r="B15" s="5">
        <f t="shared" si="1"/>
        <v>42411</v>
      </c>
      <c r="C15" s="3">
        <v>30.83</v>
      </c>
      <c r="D15" s="3">
        <v>31.35</v>
      </c>
      <c r="E15" s="3">
        <v>29.92</v>
      </c>
      <c r="F15" s="3">
        <v>30.06</v>
      </c>
      <c r="G15" s="3">
        <v>-0.78</v>
      </c>
      <c r="H15" s="6">
        <v>-0.0253</v>
      </c>
      <c r="I15" s="15">
        <v>347586.0</v>
      </c>
      <c r="J15" s="15">
        <v>344872.0</v>
      </c>
    </row>
    <row r="16">
      <c r="A16" s="9">
        <f>+2.48%</f>
        <v>0.0248</v>
      </c>
      <c r="B16" s="5">
        <f t="shared" si="1"/>
        <v>42410</v>
      </c>
      <c r="C16" s="3">
        <v>30.95</v>
      </c>
      <c r="D16" s="3">
        <v>31.9</v>
      </c>
      <c r="E16" s="3">
        <v>30.35</v>
      </c>
      <c r="F16" s="3">
        <v>30.84</v>
      </c>
      <c r="G16" s="3">
        <v>0.52</v>
      </c>
      <c r="H16" s="3">
        <v>0.0172</v>
      </c>
      <c r="I16" s="15">
        <v>332987.0</v>
      </c>
      <c r="J16" s="15">
        <v>346482.0</v>
      </c>
    </row>
    <row r="17">
      <c r="A17" s="16">
        <v>30235.0</v>
      </c>
      <c r="B17" s="5">
        <f t="shared" si="1"/>
        <v>42409</v>
      </c>
      <c r="C17" s="3">
        <v>33.17</v>
      </c>
      <c r="D17" s="3">
        <v>33.56</v>
      </c>
      <c r="E17" s="3">
        <v>30.28</v>
      </c>
      <c r="F17" s="3">
        <v>30.32</v>
      </c>
      <c r="G17" s="3">
        <v>-2.56</v>
      </c>
      <c r="H17" s="6">
        <v>-0.0779</v>
      </c>
      <c r="I17" s="15">
        <v>305766.0</v>
      </c>
      <c r="J17" s="15">
        <v>353541.0</v>
      </c>
    </row>
    <row r="18">
      <c r="A18" s="10">
        <v>0.0</v>
      </c>
      <c r="B18" s="5">
        <f t="shared" si="1"/>
        <v>42408</v>
      </c>
      <c r="C18" s="3">
        <v>33.99</v>
      </c>
      <c r="D18" s="3">
        <v>34.68</v>
      </c>
      <c r="E18" s="3">
        <v>32.77</v>
      </c>
      <c r="F18" s="3">
        <v>32.88</v>
      </c>
      <c r="G18" s="3">
        <v>-1.18</v>
      </c>
      <c r="H18" s="6">
        <v>-0.0346</v>
      </c>
      <c r="I18" s="15">
        <v>211549.0</v>
      </c>
      <c r="J18" s="15">
        <v>372483.0</v>
      </c>
    </row>
    <row r="19">
      <c r="A19" s="7">
        <v>42426.0</v>
      </c>
      <c r="B19" s="5">
        <f t="shared" si="1"/>
        <v>42405</v>
      </c>
      <c r="C19" s="3">
        <v>34.39</v>
      </c>
      <c r="D19" s="3">
        <v>35.14</v>
      </c>
      <c r="E19" s="3">
        <v>33.81</v>
      </c>
      <c r="F19" s="3">
        <v>34.06</v>
      </c>
      <c r="G19" s="3">
        <v>-0.4</v>
      </c>
      <c r="H19" s="6">
        <v>-0.0116</v>
      </c>
      <c r="I19" s="15">
        <v>296567.0</v>
      </c>
      <c r="J19" s="15">
        <v>392318.0</v>
      </c>
    </row>
    <row r="20">
      <c r="A20" s="8">
        <v>35.1</v>
      </c>
      <c r="B20" s="5">
        <f t="shared" si="1"/>
        <v>42404</v>
      </c>
      <c r="C20" s="3">
        <v>35.32</v>
      </c>
      <c r="D20" s="3">
        <v>35.84</v>
      </c>
      <c r="E20" s="3">
        <v>34.15</v>
      </c>
      <c r="F20" s="3">
        <v>34.46</v>
      </c>
      <c r="G20" s="3">
        <v>-0.58</v>
      </c>
      <c r="H20" s="6">
        <v>-0.0166</v>
      </c>
      <c r="I20" s="15">
        <v>323933.0</v>
      </c>
      <c r="J20" s="15">
        <v>402127.0</v>
      </c>
    </row>
    <row r="21">
      <c r="A21" s="8">
        <v>37.0</v>
      </c>
      <c r="B21" s="5">
        <f t="shared" si="1"/>
        <v>42403</v>
      </c>
      <c r="C21" s="3">
        <v>32.41</v>
      </c>
      <c r="D21" s="3">
        <v>35.53</v>
      </c>
      <c r="E21" s="3">
        <v>32.3</v>
      </c>
      <c r="F21" s="3">
        <v>35.04</v>
      </c>
      <c r="G21" s="3">
        <v>2.32</v>
      </c>
      <c r="H21" s="3">
        <v>0.0709</v>
      </c>
      <c r="I21" s="15">
        <v>396576.0</v>
      </c>
      <c r="J21" s="15">
        <v>419497.0</v>
      </c>
    </row>
    <row r="22">
      <c r="A22" s="8">
        <v>34.73</v>
      </c>
      <c r="B22" s="5">
        <f t="shared" si="1"/>
        <v>42402</v>
      </c>
      <c r="C22" s="3">
        <v>34.18</v>
      </c>
      <c r="D22" s="3">
        <v>34.18</v>
      </c>
      <c r="E22" s="3">
        <v>32.23</v>
      </c>
      <c r="F22" s="3">
        <v>32.72</v>
      </c>
      <c r="G22" s="3">
        <v>-1.52</v>
      </c>
      <c r="H22" s="6">
        <v>-0.0444</v>
      </c>
      <c r="I22" s="15">
        <v>346885.0</v>
      </c>
      <c r="J22" s="15">
        <v>434861.0</v>
      </c>
    </row>
    <row r="23">
      <c r="A23" s="8">
        <v>35.1</v>
      </c>
      <c r="B23" s="5">
        <f t="shared" si="1"/>
        <v>42401</v>
      </c>
      <c r="C23" s="3">
        <v>35.85</v>
      </c>
      <c r="D23" s="3">
        <v>36.25</v>
      </c>
      <c r="E23" s="3">
        <v>33.92</v>
      </c>
      <c r="F23" s="3">
        <v>34.24</v>
      </c>
      <c r="G23" s="3">
        <v>-1.75</v>
      </c>
      <c r="H23" s="6">
        <v>-0.0486</v>
      </c>
      <c r="I23" s="15">
        <v>331872.0</v>
      </c>
      <c r="J23" s="15">
        <v>436104.0</v>
      </c>
    </row>
    <row r="24">
      <c r="A24" s="11">
        <v>-0.19</v>
      </c>
      <c r="B24" s="5">
        <f t="shared" si="1"/>
        <v>42398</v>
      </c>
      <c r="C24" s="3">
        <v>35.2</v>
      </c>
      <c r="D24" s="3">
        <v>36.17</v>
      </c>
      <c r="E24" s="3">
        <v>34.58</v>
      </c>
      <c r="F24" s="3">
        <v>35.99</v>
      </c>
      <c r="G24" s="3">
        <v>1.19</v>
      </c>
      <c r="H24" s="3">
        <v>0.0342</v>
      </c>
      <c r="I24" s="15">
        <v>415849.0</v>
      </c>
      <c r="J24" s="15">
        <v>443004.0</v>
      </c>
    </row>
    <row r="25">
      <c r="A25" s="12">
        <v>-0.0054</v>
      </c>
      <c r="B25" s="5">
        <f t="shared" si="1"/>
        <v>42397</v>
      </c>
      <c r="C25" s="3">
        <v>33.59</v>
      </c>
      <c r="D25" s="3">
        <v>36.77</v>
      </c>
      <c r="E25" s="3">
        <v>33.39</v>
      </c>
      <c r="F25" s="3">
        <v>34.8</v>
      </c>
      <c r="G25" s="3">
        <v>0.87</v>
      </c>
      <c r="H25" s="3">
        <v>0.0256</v>
      </c>
      <c r="I25" s="15">
        <v>533487.0</v>
      </c>
      <c r="J25" s="15">
        <v>457226.0</v>
      </c>
    </row>
    <row r="26">
      <c r="A26" s="17">
        <v>126420.0</v>
      </c>
      <c r="B26" s="5">
        <f t="shared" si="1"/>
        <v>42396</v>
      </c>
      <c r="C26" s="3">
        <v>32.02</v>
      </c>
      <c r="D26" s="3">
        <v>34.31</v>
      </c>
      <c r="E26" s="3">
        <v>31.6</v>
      </c>
      <c r="F26" s="3">
        <v>33.93</v>
      </c>
      <c r="G26" s="3">
        <v>1.36</v>
      </c>
      <c r="H26" s="3">
        <v>0.0418</v>
      </c>
      <c r="I26" s="15">
        <v>339911.0</v>
      </c>
      <c r="J26" s="15">
        <v>443365.0</v>
      </c>
    </row>
    <row r="27">
      <c r="A27" s="17">
        <v>65649.0</v>
      </c>
      <c r="B27" s="5">
        <f t="shared" si="1"/>
        <v>42395</v>
      </c>
      <c r="C27" s="3">
        <v>30.99</v>
      </c>
      <c r="D27" s="3">
        <v>33.5</v>
      </c>
      <c r="E27" s="3">
        <v>30.12</v>
      </c>
      <c r="F27" s="3">
        <v>32.57</v>
      </c>
      <c r="G27" s="3">
        <v>1.26</v>
      </c>
      <c r="H27" s="3">
        <v>0.04019999999999999</v>
      </c>
      <c r="I27" s="15">
        <v>296405.0</v>
      </c>
      <c r="J27" s="15">
        <v>435798.0</v>
      </c>
    </row>
    <row r="28">
      <c r="A28" s="7">
        <v>42425.0</v>
      </c>
      <c r="B28" s="5">
        <f t="shared" si="1"/>
        <v>42394</v>
      </c>
      <c r="C28" s="3">
        <v>33.0</v>
      </c>
      <c r="D28" s="3">
        <v>33.5</v>
      </c>
      <c r="E28" s="3">
        <v>30.84</v>
      </c>
      <c r="F28" s="3">
        <v>31.31</v>
      </c>
      <c r="G28" s="3">
        <v>-1.53</v>
      </c>
      <c r="H28" s="6">
        <v>-0.0466</v>
      </c>
      <c r="I28" s="15">
        <v>284431.0</v>
      </c>
      <c r="J28" s="15">
        <v>426129.0</v>
      </c>
    </row>
    <row r="29">
      <c r="A29" s="8">
        <v>34.39</v>
      </c>
      <c r="B29" s="5">
        <f t="shared" si="1"/>
        <v>42391</v>
      </c>
      <c r="C29" s="3">
        <v>30.29</v>
      </c>
      <c r="D29" s="3">
        <v>32.96</v>
      </c>
      <c r="E29" s="3">
        <v>29.77</v>
      </c>
      <c r="F29" s="3">
        <v>32.84</v>
      </c>
      <c r="G29" s="3">
        <v>3.05</v>
      </c>
      <c r="H29" s="3">
        <v>0.1024</v>
      </c>
      <c r="I29" s="15">
        <v>336267.0</v>
      </c>
      <c r="J29" s="15">
        <v>429774.0</v>
      </c>
    </row>
    <row r="30">
      <c r="A30" s="8">
        <v>35.74</v>
      </c>
      <c r="B30" s="5">
        <f t="shared" si="1"/>
        <v>42390</v>
      </c>
      <c r="C30" s="3">
        <v>28.41</v>
      </c>
      <c r="D30" s="3">
        <v>30.42</v>
      </c>
      <c r="E30" s="3">
        <v>28.01</v>
      </c>
      <c r="F30" s="3">
        <v>29.79</v>
      </c>
      <c r="G30" s="3">
        <v>1.17</v>
      </c>
      <c r="H30" s="3">
        <v>0.0409</v>
      </c>
      <c r="I30" s="15">
        <v>277913.0</v>
      </c>
      <c r="J30" s="15">
        <v>418060.0</v>
      </c>
    </row>
    <row r="31">
      <c r="A31" s="8">
        <v>33.29</v>
      </c>
      <c r="B31" s="5">
        <f t="shared" si="1"/>
        <v>42389</v>
      </c>
      <c r="C31" s="3">
        <v>29.45</v>
      </c>
      <c r="D31" s="3">
        <v>29.47</v>
      </c>
      <c r="E31" s="3">
        <v>27.83</v>
      </c>
      <c r="F31" s="3">
        <v>28.62</v>
      </c>
      <c r="G31" s="3">
        <v>-0.85</v>
      </c>
      <c r="H31" s="6">
        <v>-0.0288</v>
      </c>
      <c r="I31" s="15">
        <v>239406.0</v>
      </c>
      <c r="J31" s="15">
        <v>399410.0</v>
      </c>
    </row>
    <row r="32">
      <c r="A32" s="8">
        <v>35.29</v>
      </c>
      <c r="B32" s="5">
        <f t="shared" si="1"/>
        <v>42388</v>
      </c>
      <c r="C32" s="3">
        <v>29.01</v>
      </c>
      <c r="D32" s="3">
        <v>30.83</v>
      </c>
      <c r="E32" s="3">
        <v>29.01</v>
      </c>
      <c r="F32" s="3">
        <v>29.47</v>
      </c>
      <c r="G32" s="3">
        <v>0.24</v>
      </c>
      <c r="H32" s="3">
        <v>0.008199999999999999</v>
      </c>
      <c r="I32" s="15">
        <v>267898.0</v>
      </c>
      <c r="J32" s="15">
        <v>381302.0</v>
      </c>
    </row>
    <row r="33">
      <c r="A33" s="9">
        <f>+0.88</f>
        <v>0.88</v>
      </c>
      <c r="B33" s="5">
        <f t="shared" si="1"/>
        <v>42387</v>
      </c>
      <c r="C33" s="3">
        <v>30.11</v>
      </c>
      <c r="D33" s="3">
        <v>30.29</v>
      </c>
      <c r="E33" s="3">
        <v>28.45</v>
      </c>
      <c r="F33" s="3">
        <v>29.23</v>
      </c>
      <c r="G33" s="3">
        <v>-0.46</v>
      </c>
      <c r="H33" s="6">
        <v>-0.0155</v>
      </c>
      <c r="I33" s="15">
        <v>116487.0</v>
      </c>
      <c r="J33" s="15">
        <v>361032.0</v>
      </c>
    </row>
    <row r="34">
      <c r="A34" s="9">
        <f>+2.56%</f>
        <v>0.0256</v>
      </c>
      <c r="B34" s="5">
        <f t="shared" si="1"/>
        <v>42384</v>
      </c>
      <c r="C34" s="3">
        <v>31.85</v>
      </c>
      <c r="D34" s="3">
        <v>31.85</v>
      </c>
      <c r="E34" s="3">
        <v>29.6</v>
      </c>
      <c r="F34" s="3">
        <v>29.69</v>
      </c>
      <c r="G34" s="3">
        <v>-2.03</v>
      </c>
      <c r="H34" s="6">
        <v>-0.064</v>
      </c>
      <c r="I34" s="15">
        <v>185904.0</v>
      </c>
      <c r="J34" s="15">
        <v>353375.0</v>
      </c>
    </row>
    <row r="35">
      <c r="A35" s="16">
        <v>210573.0</v>
      </c>
      <c r="B35" s="5">
        <f t="shared" si="1"/>
        <v>42383</v>
      </c>
      <c r="C35" s="3">
        <v>31.01</v>
      </c>
      <c r="D35" s="3">
        <v>32.02</v>
      </c>
      <c r="E35" s="3">
        <v>30.57</v>
      </c>
      <c r="F35" s="3">
        <v>31.72</v>
      </c>
      <c r="G35" s="3">
        <v>0.58</v>
      </c>
      <c r="H35" s="3">
        <v>0.018600000000000002</v>
      </c>
      <c r="I35" s="15">
        <v>219427.0</v>
      </c>
      <c r="J35" s="15">
        <v>348502.0</v>
      </c>
    </row>
    <row r="36">
      <c r="A36" s="16">
        <v>109080.0</v>
      </c>
      <c r="B36" s="5">
        <f t="shared" si="1"/>
        <v>42382</v>
      </c>
      <c r="C36" s="3">
        <v>31.7</v>
      </c>
      <c r="D36" s="3">
        <v>32.64</v>
      </c>
      <c r="E36" s="3">
        <v>30.81</v>
      </c>
      <c r="F36" s="3">
        <v>31.14</v>
      </c>
      <c r="G36" s="3">
        <v>-0.68</v>
      </c>
      <c r="H36" s="6">
        <v>-0.0214</v>
      </c>
      <c r="I36" s="15">
        <v>192330.0</v>
      </c>
      <c r="J36" s="15">
        <v>305127.0</v>
      </c>
    </row>
    <row r="37">
      <c r="A37" s="7">
        <v>42424.0</v>
      </c>
      <c r="B37" s="5">
        <f t="shared" si="1"/>
        <v>42381</v>
      </c>
      <c r="C37" s="3">
        <v>32.33</v>
      </c>
      <c r="D37" s="3">
        <v>33.6</v>
      </c>
      <c r="E37" s="3">
        <v>31.38</v>
      </c>
      <c r="F37" s="3">
        <v>31.82</v>
      </c>
      <c r="G37" s="3">
        <v>-0.99</v>
      </c>
      <c r="H37" s="6">
        <v>-0.0302</v>
      </c>
      <c r="I37" s="15">
        <v>166624.0</v>
      </c>
      <c r="J37" s="15">
        <v>277783.0</v>
      </c>
    </row>
    <row r="38">
      <c r="A38" s="8">
        <v>32.98</v>
      </c>
      <c r="B38" s="5">
        <f t="shared" si="1"/>
        <v>42380</v>
      </c>
      <c r="C38" s="3">
        <v>34.66</v>
      </c>
      <c r="D38" s="3">
        <v>34.68</v>
      </c>
      <c r="E38" s="3">
        <v>32.46</v>
      </c>
      <c r="F38" s="3">
        <v>32.81</v>
      </c>
      <c r="G38" s="3">
        <v>-2.06</v>
      </c>
      <c r="H38" s="6">
        <v>-0.0591</v>
      </c>
      <c r="I38" s="15">
        <v>113816.0</v>
      </c>
      <c r="J38" s="15">
        <v>267318.0</v>
      </c>
    </row>
    <row r="39">
      <c r="A39" s="8">
        <v>34.67</v>
      </c>
      <c r="B39" s="5">
        <f t="shared" si="1"/>
        <v>42377</v>
      </c>
      <c r="C39" s="3">
        <v>35.3</v>
      </c>
      <c r="D39" s="3">
        <v>35.98</v>
      </c>
      <c r="E39" s="3">
        <v>34.1</v>
      </c>
      <c r="F39" s="3">
        <v>34.87</v>
      </c>
      <c r="G39" s="3">
        <v>-0.14</v>
      </c>
      <c r="H39" s="6">
        <v>-0.004</v>
      </c>
      <c r="I39" s="15">
        <v>115355.0</v>
      </c>
      <c r="J39" s="15">
        <v>260437.0</v>
      </c>
    </row>
    <row r="40">
      <c r="A40" s="8">
        <v>32.37</v>
      </c>
      <c r="B40" s="5">
        <f t="shared" si="1"/>
        <v>42376</v>
      </c>
      <c r="C40" s="3">
        <v>35.84</v>
      </c>
      <c r="D40" s="3">
        <v>36.02</v>
      </c>
      <c r="E40" s="3">
        <v>33.49</v>
      </c>
      <c r="F40" s="3">
        <v>35.01</v>
      </c>
      <c r="G40" s="3">
        <v>-0.55</v>
      </c>
      <c r="H40" s="6">
        <v>-0.0155</v>
      </c>
      <c r="I40" s="15">
        <v>119347.0</v>
      </c>
      <c r="J40" s="15">
        <v>249351.0</v>
      </c>
    </row>
    <row r="41">
      <c r="A41" s="8">
        <v>34.41</v>
      </c>
      <c r="B41" s="5">
        <f t="shared" si="1"/>
        <v>42375</v>
      </c>
      <c r="C41" s="3">
        <v>38.01</v>
      </c>
      <c r="D41" s="3">
        <v>38.04</v>
      </c>
      <c r="E41" s="3">
        <v>35.47</v>
      </c>
      <c r="F41" s="3">
        <v>35.56</v>
      </c>
      <c r="G41" s="3">
        <v>-2.21</v>
      </c>
      <c r="H41" s="6">
        <v>-0.0585</v>
      </c>
      <c r="I41" s="15">
        <v>137446.0</v>
      </c>
      <c r="J41" s="15">
        <v>229190.0</v>
      </c>
    </row>
    <row r="42">
      <c r="A42" s="9">
        <f>+1.14</f>
        <v>1.14</v>
      </c>
      <c r="B42" s="5">
        <f t="shared" si="1"/>
        <v>42374</v>
      </c>
      <c r="C42" s="3">
        <v>38.58</v>
      </c>
      <c r="D42" s="3">
        <v>38.82</v>
      </c>
      <c r="E42" s="3">
        <v>37.58</v>
      </c>
      <c r="F42" s="3">
        <v>37.77</v>
      </c>
      <c r="G42" s="3">
        <v>-0.7</v>
      </c>
      <c r="H42" s="6">
        <v>-0.0182</v>
      </c>
      <c r="I42" s="15">
        <v>96472.0</v>
      </c>
      <c r="J42" s="15">
        <v>229649.0</v>
      </c>
    </row>
    <row r="43">
      <c r="A43" s="9">
        <f>+3.43%</f>
        <v>0.0343</v>
      </c>
      <c r="B43" s="5">
        <f t="shared" si="1"/>
        <v>42373</v>
      </c>
      <c r="C43" s="3">
        <v>39.14</v>
      </c>
      <c r="D43" s="3">
        <v>40.11</v>
      </c>
      <c r="E43" s="3">
        <v>37.98</v>
      </c>
      <c r="F43" s="3">
        <v>38.47</v>
      </c>
      <c r="G43" s="3">
        <v>-0.06</v>
      </c>
      <c r="H43" s="6">
        <v>-0.0016</v>
      </c>
      <c r="I43" s="15">
        <v>105104.0</v>
      </c>
      <c r="J43" s="15">
        <v>226777.0</v>
      </c>
    </row>
    <row r="44">
      <c r="A44" s="16">
        <v>344004.0</v>
      </c>
      <c r="B44" s="13">
        <f t="shared" si="1"/>
        <v>42369</v>
      </c>
      <c r="C44" s="3">
        <v>37.87</v>
      </c>
      <c r="D44" s="3">
        <v>39.19</v>
      </c>
      <c r="E44" s="3">
        <v>37.35</v>
      </c>
      <c r="F44" s="3">
        <v>38.53</v>
      </c>
      <c r="G44" s="3">
        <v>0.82</v>
      </c>
      <c r="H44" s="3">
        <v>0.0217</v>
      </c>
      <c r="I44" s="15">
        <v>36674.0</v>
      </c>
      <c r="J44" s="15">
        <v>212448.0</v>
      </c>
    </row>
    <row r="45">
      <c r="A45" s="16">
        <v>146030.0</v>
      </c>
      <c r="B45" s="13">
        <f t="shared" si="1"/>
        <v>42368</v>
      </c>
      <c r="C45" s="3">
        <v>38.52</v>
      </c>
      <c r="D45" s="3">
        <v>38.74</v>
      </c>
      <c r="E45" s="3">
        <v>37.6</v>
      </c>
      <c r="F45" s="3">
        <v>37.71</v>
      </c>
      <c r="G45" s="3">
        <v>-1.32</v>
      </c>
      <c r="H45" s="6">
        <v>-0.0338</v>
      </c>
      <c r="I45" s="15">
        <v>48811.0</v>
      </c>
      <c r="J45" s="15">
        <v>206795.0</v>
      </c>
    </row>
    <row r="46">
      <c r="A46" s="7">
        <v>42423.0</v>
      </c>
      <c r="B46" s="13">
        <f t="shared" si="1"/>
        <v>42367</v>
      </c>
      <c r="C46" s="3">
        <v>37.92</v>
      </c>
      <c r="D46" s="3">
        <v>39.21</v>
      </c>
      <c r="E46" s="3">
        <v>37.92</v>
      </c>
      <c r="F46" s="3">
        <v>39.03</v>
      </c>
      <c r="G46" s="3">
        <v>1.04</v>
      </c>
      <c r="H46" s="3">
        <v>0.0274</v>
      </c>
      <c r="I46" s="15">
        <v>37604.0</v>
      </c>
      <c r="J46" s="15">
        <v>199418.0</v>
      </c>
    </row>
    <row r="47">
      <c r="A47" s="8">
        <v>34.54</v>
      </c>
      <c r="B47" s="13">
        <f t="shared" si="1"/>
        <v>42366</v>
      </c>
      <c r="C47" s="3">
        <v>39.19</v>
      </c>
      <c r="D47" s="3">
        <v>39.3</v>
      </c>
      <c r="E47" s="3">
        <v>37.8</v>
      </c>
      <c r="F47" s="3">
        <v>37.99</v>
      </c>
      <c r="G47" s="3">
        <v>-1.29</v>
      </c>
      <c r="H47" s="6">
        <v>-0.0328</v>
      </c>
      <c r="I47" s="15">
        <v>19575.0</v>
      </c>
      <c r="J47" s="15">
        <v>192015.0</v>
      </c>
    </row>
    <row r="48">
      <c r="A48" s="8">
        <v>35.11</v>
      </c>
      <c r="B48" s="13">
        <f t="shared" si="1"/>
        <v>42362</v>
      </c>
      <c r="C48" s="3">
        <v>39.16</v>
      </c>
      <c r="D48" s="3">
        <v>39.48</v>
      </c>
      <c r="E48" s="3">
        <v>38.3</v>
      </c>
      <c r="F48" s="3">
        <v>39.28</v>
      </c>
      <c r="G48" s="3">
        <v>0.54</v>
      </c>
      <c r="H48" s="3">
        <v>0.0139</v>
      </c>
      <c r="I48" s="15">
        <v>21583.0</v>
      </c>
      <c r="J48" s="15">
        <v>189674.0</v>
      </c>
    </row>
    <row r="49">
      <c r="A49" s="8">
        <v>32.9</v>
      </c>
      <c r="B49" s="13">
        <f t="shared" si="1"/>
        <v>42361</v>
      </c>
      <c r="C49" s="3">
        <v>37.71</v>
      </c>
      <c r="D49" s="3">
        <v>39.23</v>
      </c>
      <c r="E49" s="3">
        <v>37.61</v>
      </c>
      <c r="F49" s="3">
        <v>38.74</v>
      </c>
      <c r="G49" s="3">
        <v>1.33</v>
      </c>
      <c r="H49" s="3">
        <v>0.0356</v>
      </c>
      <c r="I49" s="15">
        <v>39044.0</v>
      </c>
      <c r="J49" s="15">
        <v>188960.0</v>
      </c>
    </row>
    <row r="50">
      <c r="A50" s="8">
        <v>33.27</v>
      </c>
      <c r="B50" s="13">
        <f t="shared" si="1"/>
        <v>42360</v>
      </c>
      <c r="C50" s="3">
        <v>37.68</v>
      </c>
      <c r="D50" s="3">
        <v>38.0</v>
      </c>
      <c r="E50" s="3">
        <v>37.3</v>
      </c>
      <c r="F50" s="3">
        <v>37.41</v>
      </c>
      <c r="G50" s="3">
        <v>-0.24</v>
      </c>
      <c r="H50" s="6">
        <v>-0.0064</v>
      </c>
      <c r="I50" s="15">
        <v>32232.0</v>
      </c>
      <c r="J50" s="15">
        <v>184868.0</v>
      </c>
    </row>
    <row r="51">
      <c r="A51" s="11">
        <v>-1.42</v>
      </c>
      <c r="B51" s="13">
        <f t="shared" si="1"/>
        <v>42359</v>
      </c>
      <c r="C51" s="3">
        <v>37.9</v>
      </c>
      <c r="D51" s="3">
        <v>38.02</v>
      </c>
      <c r="E51" s="3">
        <v>37.31</v>
      </c>
      <c r="F51" s="3">
        <v>37.65</v>
      </c>
      <c r="G51" s="3">
        <v>-0.57</v>
      </c>
      <c r="H51" s="6">
        <v>-0.0149</v>
      </c>
      <c r="I51" s="15">
        <v>40684.0</v>
      </c>
      <c r="J51" s="15">
        <v>182536.0</v>
      </c>
    </row>
    <row r="52">
      <c r="A52" s="12">
        <v>-0.0409</v>
      </c>
      <c r="B52" s="13">
        <f t="shared" si="1"/>
        <v>42356</v>
      </c>
      <c r="C52" s="3">
        <v>38.3</v>
      </c>
      <c r="D52" s="3">
        <v>39.07</v>
      </c>
      <c r="E52" s="3">
        <v>37.82</v>
      </c>
      <c r="F52" s="3">
        <v>38.22</v>
      </c>
      <c r="G52" s="3">
        <v>-0.3</v>
      </c>
      <c r="H52" s="6">
        <v>-0.0078</v>
      </c>
      <c r="I52" s="15">
        <v>33749.0</v>
      </c>
      <c r="J52" s="15">
        <v>181145.0</v>
      </c>
    </row>
    <row r="53">
      <c r="A53" s="17">
        <v>348078.0</v>
      </c>
      <c r="B53" s="13">
        <f t="shared" si="1"/>
        <v>42355</v>
      </c>
      <c r="C53" s="3">
        <v>39.07</v>
      </c>
      <c r="D53" s="3">
        <v>39.41</v>
      </c>
      <c r="E53" s="3">
        <v>38.22</v>
      </c>
      <c r="F53" s="3">
        <v>38.52</v>
      </c>
      <c r="G53" s="3">
        <v>-0.37</v>
      </c>
      <c r="H53" s="6">
        <v>-0.0095</v>
      </c>
      <c r="I53" s="15">
        <v>50576.0</v>
      </c>
      <c r="J53" s="15">
        <v>180054.0</v>
      </c>
    </row>
    <row r="54">
      <c r="A54" s="17">
        <v>171084.0</v>
      </c>
      <c r="B54" s="13">
        <f t="shared" si="1"/>
        <v>42354</v>
      </c>
      <c r="C54" s="3">
        <v>39.95</v>
      </c>
      <c r="D54" s="3">
        <v>40.24</v>
      </c>
      <c r="E54" s="3">
        <v>38.69</v>
      </c>
      <c r="F54" s="3">
        <v>38.89</v>
      </c>
      <c r="G54" s="3">
        <v>-1.34</v>
      </c>
      <c r="H54" s="6">
        <v>-0.0333</v>
      </c>
      <c r="I54" s="15">
        <v>61997.0</v>
      </c>
      <c r="J54" s="15">
        <v>176675.0</v>
      </c>
    </row>
    <row r="55">
      <c r="A55" s="7">
        <v>42422.0</v>
      </c>
      <c r="B55" s="13">
        <f t="shared" si="1"/>
        <v>42353</v>
      </c>
      <c r="C55" s="3">
        <v>39.69</v>
      </c>
      <c r="D55" s="3">
        <v>41.14</v>
      </c>
      <c r="E55" s="3">
        <v>39.38</v>
      </c>
      <c r="F55" s="3">
        <v>40.23</v>
      </c>
      <c r="G55" s="3">
        <v>0.52</v>
      </c>
      <c r="H55" s="3">
        <v>0.0131</v>
      </c>
      <c r="I55" s="15">
        <v>63301.0</v>
      </c>
      <c r="J55" s="15">
        <v>173094.0</v>
      </c>
    </row>
    <row r="56">
      <c r="A56" s="8">
        <v>33.25</v>
      </c>
      <c r="B56" s="13">
        <f t="shared" si="1"/>
        <v>42352</v>
      </c>
      <c r="C56" s="3">
        <v>39.9</v>
      </c>
      <c r="D56" s="3">
        <v>40.23</v>
      </c>
      <c r="E56" s="3">
        <v>38.42</v>
      </c>
      <c r="F56" s="3">
        <v>39.71</v>
      </c>
      <c r="G56" s="3">
        <v>-0.27</v>
      </c>
      <c r="H56" s="6">
        <v>-0.0068</v>
      </c>
      <c r="I56" s="15">
        <v>60668.0</v>
      </c>
      <c r="J56" s="15">
        <v>166260.0</v>
      </c>
    </row>
    <row r="57">
      <c r="A57" s="8">
        <v>34.97</v>
      </c>
      <c r="B57" s="13">
        <f t="shared" si="1"/>
        <v>42349</v>
      </c>
      <c r="C57" s="3">
        <v>41.52</v>
      </c>
      <c r="D57" s="3">
        <v>41.71</v>
      </c>
      <c r="E57" s="3">
        <v>39.45</v>
      </c>
      <c r="F57" s="3">
        <v>39.98</v>
      </c>
      <c r="G57" s="3">
        <v>-1.74</v>
      </c>
      <c r="H57" s="6">
        <v>-0.0417</v>
      </c>
      <c r="I57" s="15">
        <v>64928.0</v>
      </c>
      <c r="J57" s="15">
        <v>162779.0</v>
      </c>
    </row>
    <row r="58">
      <c r="A58" s="8">
        <v>32.85</v>
      </c>
      <c r="B58" s="13">
        <f t="shared" si="1"/>
        <v>42348</v>
      </c>
      <c r="C58" s="3">
        <v>42.18</v>
      </c>
      <c r="D58" s="3">
        <v>42.51</v>
      </c>
      <c r="E58" s="3">
        <v>41.41</v>
      </c>
      <c r="F58" s="3">
        <v>41.72</v>
      </c>
      <c r="G58" s="3">
        <v>-0.15</v>
      </c>
      <c r="H58" s="6">
        <v>-0.0036</v>
      </c>
      <c r="I58" s="15">
        <v>59058.0</v>
      </c>
      <c r="J58" s="15">
        <v>160318.0</v>
      </c>
    </row>
    <row r="59">
      <c r="A59" s="8">
        <v>34.69</v>
      </c>
      <c r="B59" s="5">
        <f t="shared" si="1"/>
        <v>42347</v>
      </c>
      <c r="C59" s="3">
        <v>42.44</v>
      </c>
      <c r="D59" s="3">
        <v>43.31</v>
      </c>
      <c r="E59" s="3">
        <v>41.35</v>
      </c>
      <c r="F59" s="3">
        <v>41.87</v>
      </c>
      <c r="G59" s="3">
        <v>-0.24</v>
      </c>
      <c r="H59" s="6">
        <v>-0.0057</v>
      </c>
      <c r="I59" s="15">
        <v>67068.0</v>
      </c>
      <c r="J59" s="15">
        <v>159614.0</v>
      </c>
    </row>
    <row r="60">
      <c r="A60" s="9">
        <f>+1.68</f>
        <v>1.68</v>
      </c>
      <c r="B60" s="5">
        <f t="shared" si="1"/>
        <v>42346</v>
      </c>
      <c r="C60" s="3">
        <v>42.78</v>
      </c>
      <c r="D60" s="3">
        <v>43.22</v>
      </c>
      <c r="E60" s="3">
        <v>41.67</v>
      </c>
      <c r="F60" s="3">
        <v>42.11</v>
      </c>
      <c r="G60" s="3">
        <v>-0.54</v>
      </c>
      <c r="H60" s="6">
        <v>-0.0127</v>
      </c>
      <c r="I60" s="15">
        <v>52030.0</v>
      </c>
      <c r="J60" s="15">
        <v>167505.0</v>
      </c>
    </row>
    <row r="61">
      <c r="A61" s="9">
        <f>+5.09%</f>
        <v>0.0509</v>
      </c>
      <c r="B61" s="5">
        <f t="shared" si="1"/>
        <v>42345</v>
      </c>
      <c r="C61" s="3">
        <v>45.08</v>
      </c>
      <c r="D61" s="3">
        <v>45.11</v>
      </c>
      <c r="E61" s="3">
        <v>42.55</v>
      </c>
      <c r="F61" s="3">
        <v>42.65</v>
      </c>
      <c r="G61" s="3">
        <v>-2.21</v>
      </c>
      <c r="H61" s="6">
        <v>-0.0493</v>
      </c>
      <c r="I61" s="15">
        <v>48526.0</v>
      </c>
      <c r="J61" s="15">
        <v>163107.0</v>
      </c>
    </row>
    <row r="62">
      <c r="A62" s="16">
        <v>233332.0</v>
      </c>
      <c r="B62" s="5">
        <f t="shared" si="1"/>
        <v>42342</v>
      </c>
      <c r="C62" s="3">
        <v>46.07</v>
      </c>
      <c r="D62" s="3">
        <v>46.57</v>
      </c>
      <c r="E62" s="3">
        <v>44.51</v>
      </c>
      <c r="F62" s="3">
        <v>44.86</v>
      </c>
      <c r="G62" s="3">
        <v>-0.94</v>
      </c>
      <c r="H62" s="6">
        <v>-0.0205</v>
      </c>
      <c r="I62" s="15">
        <v>41636.0</v>
      </c>
      <c r="J62" s="15">
        <v>167914.0</v>
      </c>
    </row>
    <row r="63">
      <c r="A63" s="16">
        <v>187932.0</v>
      </c>
      <c r="B63" s="5">
        <f t="shared" si="1"/>
        <v>42341</v>
      </c>
      <c r="C63" s="3">
        <v>44.96</v>
      </c>
      <c r="D63" s="3">
        <v>46.65</v>
      </c>
      <c r="E63" s="3">
        <v>44.74</v>
      </c>
      <c r="F63" s="3">
        <v>45.8</v>
      </c>
      <c r="G63" s="3">
        <v>1.15</v>
      </c>
      <c r="H63" s="3">
        <v>0.0258</v>
      </c>
      <c r="I63" s="15">
        <v>37451.0</v>
      </c>
      <c r="J63" s="15">
        <v>161858.0</v>
      </c>
    </row>
    <row r="64">
      <c r="A64" s="7">
        <v>42419.0</v>
      </c>
      <c r="B64" s="5">
        <f t="shared" si="1"/>
        <v>42340</v>
      </c>
      <c r="C64" s="3">
        <v>46.28</v>
      </c>
      <c r="D64" s="3">
        <v>46.6</v>
      </c>
      <c r="E64" s="3">
        <v>44.57</v>
      </c>
      <c r="F64" s="3">
        <v>44.65</v>
      </c>
      <c r="G64" s="3">
        <v>-1.73</v>
      </c>
      <c r="H64" s="6">
        <v>-0.0373</v>
      </c>
      <c r="I64" s="15">
        <v>49757.0</v>
      </c>
      <c r="J64" s="15">
        <v>160243.0</v>
      </c>
    </row>
    <row r="65">
      <c r="A65" s="8">
        <v>33.88</v>
      </c>
      <c r="B65" s="5">
        <f t="shared" si="1"/>
        <v>42339</v>
      </c>
      <c r="C65" s="3">
        <v>46.56</v>
      </c>
      <c r="D65" s="3">
        <v>47.05</v>
      </c>
      <c r="E65" s="3">
        <v>45.9</v>
      </c>
      <c r="F65" s="3">
        <v>46.38</v>
      </c>
      <c r="G65" s="3">
        <v>-0.17</v>
      </c>
      <c r="H65" s="6">
        <v>-0.0037</v>
      </c>
      <c r="I65" s="15">
        <v>42002.0</v>
      </c>
      <c r="J65" s="15">
        <v>162401.0</v>
      </c>
    </row>
    <row r="66">
      <c r="A66" s="8">
        <v>34.46</v>
      </c>
      <c r="B66" s="13">
        <f t="shared" si="1"/>
        <v>42338</v>
      </c>
      <c r="C66" s="3">
        <v>46.87</v>
      </c>
      <c r="D66" s="3">
        <v>47.69</v>
      </c>
      <c r="E66" s="3">
        <v>46.37</v>
      </c>
      <c r="F66" s="3">
        <v>46.55</v>
      </c>
      <c r="G66" s="3">
        <v>-0.34</v>
      </c>
      <c r="H66" s="6">
        <v>-0.0073</v>
      </c>
      <c r="I66" s="15">
        <v>34496.0</v>
      </c>
      <c r="J66" s="15">
        <v>158304.0</v>
      </c>
    </row>
    <row r="67">
      <c r="A67" s="8">
        <v>32.68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33.01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-1.27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-0.037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287089.0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221742.0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42418.0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34.91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35.73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33.79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34.28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-0.22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-0.0064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324096.0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225343.0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42417.0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32.54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34.99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31.82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34.5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+2.32</f>
        <v>2.32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+7.21%</f>
        <v>0.0721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355922.0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241051.0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42416.0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34.51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35.55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31.92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32.18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-1.21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-0.0362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398492.0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263662.0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42415.0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32.77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34.09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32.67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33.39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+0.03</f>
        <v>0.03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+0.09%</f>
        <v>0.0009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160505.0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295553.0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42412.0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31.31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33.44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30.85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33.36</v>
      </c>
      <c r="B113" s="3" t="str">
        <f t="shared" si="1"/>
        <v/>
      </c>
    </row>
    <row r="114">
      <c r="A114" s="9">
        <f>+3.3</f>
        <v>3.3</v>
      </c>
      <c r="B114" s="3" t="str">
        <f t="shared" si="1"/>
        <v>#REF!</v>
      </c>
    </row>
    <row r="115">
      <c r="A115" s="9">
        <f>+10.98%</f>
        <v>0.1098</v>
      </c>
      <c r="B115" s="3" t="str">
        <f t="shared" si="1"/>
        <v>#REF!</v>
      </c>
    </row>
    <row r="116">
      <c r="A116" s="16">
        <v>394479.0</v>
      </c>
      <c r="B116" s="3" t="str">
        <f t="shared" si="1"/>
        <v>#REF!</v>
      </c>
    </row>
    <row r="117">
      <c r="A117" s="16">
        <v>309595.0</v>
      </c>
      <c r="B117" s="3" t="str">
        <f t="shared" si="1"/>
        <v>#REF!</v>
      </c>
    </row>
    <row r="118">
      <c r="A118" s="7">
        <v>42411.0</v>
      </c>
      <c r="B118" s="3" t="str">
        <f t="shared" si="1"/>
        <v>#REF!</v>
      </c>
    </row>
    <row r="119">
      <c r="A119" s="8">
        <v>30.83</v>
      </c>
      <c r="B119" s="3" t="str">
        <f t="shared" si="1"/>
        <v>#REF!</v>
      </c>
    </row>
    <row r="120">
      <c r="A120" s="8">
        <v>31.35</v>
      </c>
      <c r="B120" s="3" t="str">
        <f t="shared" si="1"/>
        <v>#REF!</v>
      </c>
    </row>
    <row r="121">
      <c r="A121" s="8">
        <v>29.92</v>
      </c>
      <c r="B121" s="3" t="str">
        <f t="shared" si="1"/>
        <v>#REF!</v>
      </c>
    </row>
    <row r="122">
      <c r="A122" s="8">
        <v>30.06</v>
      </c>
      <c r="B122" s="3" t="str">
        <f t="shared" si="1"/>
        <v>#REF!</v>
      </c>
    </row>
    <row r="123">
      <c r="A123" s="11">
        <v>-0.78</v>
      </c>
      <c r="B123" s="3" t="str">
        <f t="shared" si="1"/>
        <v>#REF!</v>
      </c>
    </row>
    <row r="124">
      <c r="A124" s="12">
        <v>-0.0253</v>
      </c>
      <c r="B124" s="3" t="str">
        <f t="shared" si="1"/>
        <v>#REF!</v>
      </c>
    </row>
    <row r="125">
      <c r="A125" s="17">
        <v>347586.0</v>
      </c>
      <c r="B125" s="3" t="str">
        <f t="shared" si="1"/>
        <v>#REF!</v>
      </c>
    </row>
    <row r="126">
      <c r="A126" s="17">
        <v>344872.0</v>
      </c>
      <c r="B126" s="3" t="str">
        <f t="shared" si="1"/>
        <v>#REF!</v>
      </c>
    </row>
    <row r="127">
      <c r="A127" s="7">
        <v>42410.0</v>
      </c>
      <c r="B127" s="3" t="str">
        <f t="shared" si="1"/>
        <v>#REF!</v>
      </c>
    </row>
    <row r="128">
      <c r="A128" s="8">
        <v>30.95</v>
      </c>
      <c r="B128" s="3" t="str">
        <f t="shared" si="1"/>
        <v>#REF!</v>
      </c>
    </row>
    <row r="129">
      <c r="A129" s="8">
        <v>31.9</v>
      </c>
      <c r="B129" s="3" t="str">
        <f t="shared" si="1"/>
        <v>#REF!</v>
      </c>
    </row>
    <row r="130">
      <c r="A130" s="8">
        <v>30.35</v>
      </c>
      <c r="B130" s="3" t="str">
        <f t="shared" si="1"/>
        <v>#REF!</v>
      </c>
    </row>
    <row r="131">
      <c r="A131" s="8">
        <v>30.84</v>
      </c>
      <c r="B131" s="3" t="str">
        <f t="shared" si="1"/>
        <v>#REF!</v>
      </c>
    </row>
    <row r="132">
      <c r="A132" s="9">
        <f>+0.52</f>
        <v>0.52</v>
      </c>
      <c r="B132" s="3" t="str">
        <f t="shared" si="1"/>
        <v>#REF!</v>
      </c>
    </row>
    <row r="133">
      <c r="A133" s="9">
        <f>+1.72%</f>
        <v>0.0172</v>
      </c>
      <c r="B133" s="3" t="str">
        <f t="shared" si="1"/>
        <v>#REF!</v>
      </c>
    </row>
    <row r="134">
      <c r="A134" s="16">
        <v>332987.0</v>
      </c>
      <c r="B134" s="3" t="str">
        <f t="shared" si="1"/>
        <v>#REF!</v>
      </c>
    </row>
    <row r="135">
      <c r="A135" s="16">
        <v>346482.0</v>
      </c>
      <c r="B135" s="3" t="str">
        <f t="shared" si="1"/>
        <v>#REF!</v>
      </c>
    </row>
    <row r="136">
      <c r="A136" s="7">
        <v>42409.0</v>
      </c>
      <c r="B136" s="3" t="str">
        <f t="shared" si="1"/>
        <v>#REF!</v>
      </c>
    </row>
    <row r="137">
      <c r="A137" s="8">
        <v>33.17</v>
      </c>
      <c r="B137" s="3" t="str">
        <f t="shared" si="1"/>
        <v>#REF!</v>
      </c>
    </row>
    <row r="138">
      <c r="A138" s="8">
        <v>33.56</v>
      </c>
      <c r="B138" s="3" t="str">
        <f t="shared" si="1"/>
        <v>#REF!</v>
      </c>
    </row>
    <row r="139">
      <c r="A139" s="8">
        <v>30.28</v>
      </c>
      <c r="B139" s="3" t="str">
        <f t="shared" si="1"/>
        <v>#REF!</v>
      </c>
    </row>
    <row r="140">
      <c r="A140" s="8">
        <v>30.32</v>
      </c>
      <c r="B140" s="3" t="str">
        <f t="shared" si="1"/>
        <v>#REF!</v>
      </c>
    </row>
    <row r="141">
      <c r="A141" s="11">
        <v>-2.56</v>
      </c>
      <c r="B141" s="3" t="str">
        <f t="shared" si="1"/>
        <v>#REF!</v>
      </c>
    </row>
    <row r="142">
      <c r="A142" s="12">
        <v>-0.0779</v>
      </c>
      <c r="B142" s="3" t="str">
        <f t="shared" si="1"/>
        <v>#REF!</v>
      </c>
    </row>
    <row r="143">
      <c r="A143" s="17">
        <v>305766.0</v>
      </c>
      <c r="B143" s="3" t="str">
        <f t="shared" si="1"/>
        <v>#REF!</v>
      </c>
    </row>
    <row r="144">
      <c r="A144" s="17">
        <v>353541.0</v>
      </c>
      <c r="B144" s="3" t="str">
        <f t="shared" si="1"/>
        <v>#REF!</v>
      </c>
    </row>
    <row r="145">
      <c r="A145" s="7">
        <v>42408.0</v>
      </c>
      <c r="B145" s="3" t="str">
        <f t="shared" si="1"/>
        <v>#REF!</v>
      </c>
    </row>
    <row r="146">
      <c r="A146" s="8">
        <v>33.99</v>
      </c>
      <c r="B146" s="3" t="str">
        <f t="shared" si="1"/>
        <v>#REF!</v>
      </c>
    </row>
    <row r="147">
      <c r="A147" s="8">
        <v>34.68</v>
      </c>
      <c r="B147" s="3" t="str">
        <f t="shared" si="1"/>
        <v>#REF!</v>
      </c>
    </row>
    <row r="148">
      <c r="A148" s="8">
        <v>32.77</v>
      </c>
      <c r="B148" s="3" t="str">
        <f t="shared" si="1"/>
        <v>#REF!</v>
      </c>
    </row>
    <row r="149">
      <c r="A149" s="8">
        <v>32.88</v>
      </c>
      <c r="B149" s="3" t="str">
        <f t="shared" si="1"/>
        <v>#REF!</v>
      </c>
    </row>
    <row r="150">
      <c r="A150" s="11">
        <v>-1.18</v>
      </c>
      <c r="B150" s="3" t="str">
        <f t="shared" si="1"/>
        <v>#REF!</v>
      </c>
    </row>
    <row r="151">
      <c r="A151" s="12">
        <v>-0.0346</v>
      </c>
      <c r="B151" s="3" t="str">
        <f t="shared" si="1"/>
        <v>#REF!</v>
      </c>
    </row>
    <row r="152">
      <c r="A152" s="17">
        <v>211549.0</v>
      </c>
      <c r="B152" s="3" t="str">
        <f t="shared" si="1"/>
        <v>#REF!</v>
      </c>
    </row>
    <row r="153">
      <c r="A153" s="17">
        <v>372483.0</v>
      </c>
      <c r="B153" s="3" t="str">
        <f t="shared" si="1"/>
        <v>#REF!</v>
      </c>
    </row>
    <row r="154">
      <c r="A154" s="7">
        <v>42405.0</v>
      </c>
      <c r="B154" s="3" t="str">
        <f t="shared" si="1"/>
        <v>#REF!</v>
      </c>
    </row>
    <row r="155">
      <c r="A155" s="8">
        <v>34.39</v>
      </c>
      <c r="B155" s="3" t="str">
        <f t="shared" si="1"/>
        <v>#REF!</v>
      </c>
    </row>
    <row r="156">
      <c r="A156" s="8">
        <v>35.14</v>
      </c>
      <c r="B156" s="3" t="str">
        <f t="shared" si="1"/>
        <v>#REF!</v>
      </c>
    </row>
    <row r="157">
      <c r="A157" s="8">
        <v>33.81</v>
      </c>
      <c r="B157" s="3" t="str">
        <f t="shared" si="1"/>
        <v>#REF!</v>
      </c>
    </row>
    <row r="158">
      <c r="A158" s="8">
        <v>34.06</v>
      </c>
      <c r="B158" s="3" t="str">
        <f t="shared" si="1"/>
        <v>#REF!</v>
      </c>
    </row>
    <row r="159">
      <c r="A159" s="11">
        <v>-0.4</v>
      </c>
      <c r="B159" s="3" t="str">
        <f t="shared" si="1"/>
        <v>#REF!</v>
      </c>
    </row>
    <row r="160">
      <c r="A160" s="12">
        <v>-0.0116</v>
      </c>
      <c r="B160" s="3" t="str">
        <f t="shared" si="1"/>
        <v>#REF!</v>
      </c>
    </row>
    <row r="161">
      <c r="A161" s="17">
        <v>296567.0</v>
      </c>
      <c r="B161" s="3" t="str">
        <f t="shared" si="1"/>
        <v>#REF!</v>
      </c>
    </row>
    <row r="162">
      <c r="A162" s="17">
        <v>392318.0</v>
      </c>
      <c r="B162" s="3" t="str">
        <f t="shared" si="1"/>
        <v>#REF!</v>
      </c>
    </row>
    <row r="163">
      <c r="A163" s="7">
        <v>42404.0</v>
      </c>
      <c r="B163" s="3" t="str">
        <f t="shared" si="1"/>
        <v>#REF!</v>
      </c>
    </row>
    <row r="164">
      <c r="A164" s="8">
        <v>35.32</v>
      </c>
      <c r="B164" s="3" t="str">
        <f t="shared" si="1"/>
        <v>#REF!</v>
      </c>
    </row>
    <row r="165">
      <c r="A165" s="8">
        <v>35.84</v>
      </c>
      <c r="B165" s="3" t="str">
        <f t="shared" si="1"/>
        <v>#REF!</v>
      </c>
    </row>
    <row r="166">
      <c r="A166" s="8">
        <v>34.15</v>
      </c>
      <c r="B166" s="3" t="str">
        <f t="shared" si="1"/>
        <v>#REF!</v>
      </c>
    </row>
    <row r="167">
      <c r="A167" s="8">
        <v>34.46</v>
      </c>
      <c r="B167" s="3" t="str">
        <f t="shared" si="1"/>
        <v>#REF!</v>
      </c>
    </row>
    <row r="168">
      <c r="A168" s="11">
        <v>-0.58</v>
      </c>
      <c r="B168" s="3" t="str">
        <f t="shared" si="1"/>
        <v>#REF!</v>
      </c>
    </row>
    <row r="169">
      <c r="A169" s="12">
        <v>-0.0166</v>
      </c>
      <c r="B169" s="3" t="str">
        <f t="shared" si="1"/>
        <v>#REF!</v>
      </c>
    </row>
    <row r="170">
      <c r="A170" s="17">
        <v>323933.0</v>
      </c>
      <c r="B170" s="3" t="str">
        <f t="shared" si="1"/>
        <v>#REF!</v>
      </c>
    </row>
    <row r="171">
      <c r="A171" s="17">
        <v>402127.0</v>
      </c>
      <c r="B171" s="3" t="str">
        <f t="shared" si="1"/>
        <v>#REF!</v>
      </c>
    </row>
    <row r="172">
      <c r="A172" s="7">
        <v>42403.0</v>
      </c>
      <c r="B172" s="3" t="str">
        <f t="shared" si="1"/>
        <v>#REF!</v>
      </c>
    </row>
    <row r="173">
      <c r="A173" s="8">
        <v>32.41</v>
      </c>
      <c r="B173" s="3" t="str">
        <f t="shared" si="1"/>
        <v>#REF!</v>
      </c>
    </row>
    <row r="174">
      <c r="A174" s="8">
        <v>35.53</v>
      </c>
      <c r="B174" s="3" t="str">
        <f t="shared" si="1"/>
        <v>#REF!</v>
      </c>
    </row>
    <row r="175">
      <c r="A175" s="8">
        <v>32.3</v>
      </c>
      <c r="B175" s="3" t="str">
        <f t="shared" si="1"/>
        <v>#REF!</v>
      </c>
    </row>
    <row r="176">
      <c r="A176" s="8">
        <v>35.04</v>
      </c>
      <c r="B176" s="3" t="str">
        <f t="shared" si="1"/>
        <v>#REF!</v>
      </c>
    </row>
    <row r="177">
      <c r="A177" s="9">
        <f>+2.32</f>
        <v>2.32</v>
      </c>
      <c r="B177" s="3" t="str">
        <f t="shared" si="1"/>
        <v>#REF!</v>
      </c>
    </row>
    <row r="178">
      <c r="A178" s="9">
        <f>+7.09%</f>
        <v>0.0709</v>
      </c>
      <c r="B178" s="3" t="str">
        <f t="shared" si="1"/>
        <v>#REF!</v>
      </c>
    </row>
    <row r="179">
      <c r="A179" s="16">
        <v>396576.0</v>
      </c>
      <c r="B179" s="3" t="str">
        <f t="shared" si="1"/>
        <v>#REF!</v>
      </c>
    </row>
    <row r="180">
      <c r="A180" s="16">
        <v>419497.0</v>
      </c>
      <c r="B180" s="3" t="str">
        <f t="shared" si="1"/>
        <v>#REF!</v>
      </c>
    </row>
    <row r="181">
      <c r="A181" s="7">
        <v>42402.0</v>
      </c>
      <c r="B181" s="3" t="str">
        <f t="shared" si="1"/>
        <v>#REF!</v>
      </c>
    </row>
    <row r="182">
      <c r="A182" s="8">
        <v>34.18</v>
      </c>
      <c r="B182" s="3" t="str">
        <f t="shared" si="1"/>
        <v>#REF!</v>
      </c>
    </row>
    <row r="183">
      <c r="A183" s="8">
        <v>34.18</v>
      </c>
      <c r="B183" s="3" t="str">
        <f t="shared" si="1"/>
        <v>#REF!</v>
      </c>
    </row>
    <row r="184">
      <c r="A184" s="8">
        <v>32.23</v>
      </c>
      <c r="B184" s="3" t="str">
        <f t="shared" si="1"/>
        <v>#REF!</v>
      </c>
    </row>
    <row r="185">
      <c r="A185" s="8">
        <v>32.72</v>
      </c>
      <c r="B185" s="3" t="str">
        <f t="shared" si="1"/>
        <v>#REF!</v>
      </c>
    </row>
    <row r="186">
      <c r="A186" s="11">
        <v>-1.52</v>
      </c>
      <c r="B186" s="3" t="str">
        <f t="shared" si="1"/>
        <v>#REF!</v>
      </c>
    </row>
    <row r="187">
      <c r="A187" s="12">
        <v>-0.0444</v>
      </c>
      <c r="B187" s="3" t="str">
        <f t="shared" si="1"/>
        <v>#REF!</v>
      </c>
    </row>
    <row r="188">
      <c r="A188" s="17">
        <v>346885.0</v>
      </c>
      <c r="B188" s="3" t="str">
        <f t="shared" si="1"/>
        <v>#REF!</v>
      </c>
    </row>
    <row r="189">
      <c r="A189" s="17">
        <v>434861.0</v>
      </c>
      <c r="B189" s="3" t="str">
        <f t="shared" si="1"/>
        <v>#REF!</v>
      </c>
    </row>
    <row r="190">
      <c r="A190" s="7">
        <v>42401.0</v>
      </c>
      <c r="B190" s="3" t="str">
        <f t="shared" si="1"/>
        <v>#REF!</v>
      </c>
    </row>
    <row r="191">
      <c r="A191" s="8">
        <v>35.85</v>
      </c>
      <c r="B191" s="3" t="str">
        <f t="shared" si="1"/>
        <v>#REF!</v>
      </c>
    </row>
    <row r="192">
      <c r="A192" s="8">
        <v>36.25</v>
      </c>
      <c r="B192" s="3" t="str">
        <f t="shared" si="1"/>
        <v>#REF!</v>
      </c>
    </row>
    <row r="193">
      <c r="A193" s="8">
        <v>33.92</v>
      </c>
      <c r="B193" s="3" t="str">
        <f t="shared" si="1"/>
        <v>#REF!</v>
      </c>
    </row>
    <row r="194">
      <c r="A194" s="8">
        <v>34.24</v>
      </c>
      <c r="B194" s="3" t="str">
        <f t="shared" si="1"/>
        <v>#REF!</v>
      </c>
    </row>
    <row r="195">
      <c r="A195" s="11">
        <v>-1.75</v>
      </c>
      <c r="B195" s="3" t="str">
        <f t="shared" si="1"/>
        <v>#REF!</v>
      </c>
    </row>
    <row r="196">
      <c r="A196" s="12">
        <v>-0.0486</v>
      </c>
      <c r="B196" s="3" t="str">
        <f t="shared" si="1"/>
        <v>#REF!</v>
      </c>
    </row>
    <row r="197">
      <c r="A197" s="17">
        <v>331872.0</v>
      </c>
      <c r="B197" s="3" t="str">
        <f t="shared" si="1"/>
        <v>#REF!</v>
      </c>
    </row>
    <row r="198">
      <c r="A198" s="17">
        <v>436104.0</v>
      </c>
      <c r="B198" s="3" t="str">
        <f t="shared" si="1"/>
        <v>#REF!</v>
      </c>
    </row>
    <row r="199">
      <c r="A199" s="7">
        <v>42398.0</v>
      </c>
      <c r="B199" s="3" t="str">
        <f t="shared" si="1"/>
        <v>#REF!</v>
      </c>
    </row>
    <row r="200">
      <c r="A200" s="8">
        <v>35.2</v>
      </c>
      <c r="B200" s="3" t="str">
        <f t="shared" si="1"/>
        <v>#REF!</v>
      </c>
    </row>
    <row r="201">
      <c r="A201" s="8">
        <v>36.17</v>
      </c>
      <c r="B201" s="3" t="str">
        <f t="shared" si="1"/>
        <v>#REF!</v>
      </c>
    </row>
    <row r="202">
      <c r="A202" s="8">
        <v>34.58</v>
      </c>
      <c r="B202" s="3" t="str">
        <f t="shared" si="1"/>
        <v>#REF!</v>
      </c>
    </row>
    <row r="203">
      <c r="A203" s="8">
        <v>35.99</v>
      </c>
      <c r="B203" s="3" t="str">
        <f t="shared" si="1"/>
        <v>#REF!</v>
      </c>
    </row>
    <row r="204">
      <c r="A204" s="9">
        <f>+1.19</f>
        <v>1.19</v>
      </c>
      <c r="B204" s="3" t="str">
        <f t="shared" si="1"/>
        <v>#REF!</v>
      </c>
    </row>
    <row r="205">
      <c r="A205" s="9">
        <f>+3.42%</f>
        <v>0.0342</v>
      </c>
      <c r="B205" s="3" t="str">
        <f t="shared" si="1"/>
        <v>#REF!</v>
      </c>
    </row>
    <row r="206">
      <c r="A206" s="16">
        <v>415849.0</v>
      </c>
      <c r="B206" s="3" t="str">
        <f t="shared" si="1"/>
        <v>#REF!</v>
      </c>
    </row>
    <row r="207">
      <c r="A207" s="16">
        <v>443004.0</v>
      </c>
      <c r="B207" s="3" t="str">
        <f t="shared" si="1"/>
        <v>#REF!</v>
      </c>
    </row>
    <row r="208">
      <c r="A208" s="7">
        <v>42397.0</v>
      </c>
      <c r="B208" s="3" t="str">
        <f t="shared" si="1"/>
        <v>#REF!</v>
      </c>
    </row>
    <row r="209">
      <c r="A209" s="8">
        <v>33.59</v>
      </c>
      <c r="B209" s="3" t="str">
        <f t="shared" si="1"/>
        <v>#REF!</v>
      </c>
    </row>
    <row r="210">
      <c r="A210" s="8">
        <v>36.77</v>
      </c>
      <c r="B210" s="3" t="str">
        <f t="shared" si="1"/>
        <v>#REF!</v>
      </c>
    </row>
    <row r="211">
      <c r="A211" s="8">
        <v>33.39</v>
      </c>
      <c r="B211" s="3" t="str">
        <f t="shared" si="1"/>
        <v>#REF!</v>
      </c>
    </row>
    <row r="212">
      <c r="A212" s="8">
        <v>34.8</v>
      </c>
      <c r="B212" s="3" t="str">
        <f t="shared" si="1"/>
        <v>#REF!</v>
      </c>
    </row>
    <row r="213">
      <c r="A213" s="9">
        <f>+0.87</f>
        <v>0.87</v>
      </c>
      <c r="B213" s="3" t="str">
        <f t="shared" si="1"/>
        <v>#REF!</v>
      </c>
    </row>
    <row r="214">
      <c r="A214" s="9">
        <f>+2.56%</f>
        <v>0.0256</v>
      </c>
      <c r="B214" s="3" t="str">
        <f t="shared" si="1"/>
        <v>#REF!</v>
      </c>
    </row>
    <row r="215">
      <c r="A215" s="16">
        <v>533487.0</v>
      </c>
      <c r="B215" s="3" t="str">
        <f t="shared" si="1"/>
        <v>#REF!</v>
      </c>
    </row>
    <row r="216">
      <c r="A216" s="16">
        <v>457226.0</v>
      </c>
      <c r="B216" s="3" t="str">
        <f t="shared" si="1"/>
        <v>#REF!</v>
      </c>
    </row>
    <row r="217">
      <c r="A217" s="7">
        <v>42396.0</v>
      </c>
      <c r="B217" s="3" t="str">
        <f t="shared" si="1"/>
        <v>#REF!</v>
      </c>
    </row>
    <row r="218">
      <c r="A218" s="8">
        <v>32.02</v>
      </c>
      <c r="B218" s="3" t="str">
        <f t="shared" si="1"/>
        <v>#REF!</v>
      </c>
    </row>
    <row r="219">
      <c r="A219" s="8">
        <v>34.31</v>
      </c>
      <c r="B219" s="3" t="str">
        <f t="shared" si="1"/>
        <v>#REF!</v>
      </c>
    </row>
    <row r="220">
      <c r="A220" s="8">
        <v>31.6</v>
      </c>
      <c r="B220" s="3" t="str">
        <f t="shared" si="1"/>
        <v>#REF!</v>
      </c>
    </row>
    <row r="221">
      <c r="A221" s="8">
        <v>33.93</v>
      </c>
      <c r="B221" s="3" t="str">
        <f t="shared" si="1"/>
        <v>#REF!</v>
      </c>
    </row>
    <row r="222">
      <c r="A222" s="9">
        <f>+1.36</f>
        <v>1.36</v>
      </c>
      <c r="B222" s="3" t="str">
        <f t="shared" si="1"/>
        <v>#REF!</v>
      </c>
    </row>
    <row r="223">
      <c r="A223" s="9">
        <f>+4.18%</f>
        <v>0.0418</v>
      </c>
      <c r="B223" s="3" t="str">
        <f t="shared" si="1"/>
        <v>#REF!</v>
      </c>
    </row>
    <row r="224">
      <c r="A224" s="16">
        <v>339911.0</v>
      </c>
      <c r="B224" s="3" t="str">
        <f t="shared" si="1"/>
        <v>#REF!</v>
      </c>
    </row>
    <row r="225">
      <c r="A225" s="16">
        <v>443365.0</v>
      </c>
      <c r="B225" s="3" t="str">
        <f t="shared" si="1"/>
        <v>#REF!</v>
      </c>
    </row>
    <row r="226">
      <c r="A226" s="7">
        <v>42395.0</v>
      </c>
      <c r="B226" s="3" t="str">
        <f t="shared" si="1"/>
        <v>#REF!</v>
      </c>
    </row>
    <row r="227">
      <c r="A227" s="8">
        <v>30.99</v>
      </c>
      <c r="B227" s="3" t="str">
        <f t="shared" si="1"/>
        <v>#REF!</v>
      </c>
    </row>
    <row r="228">
      <c r="A228" s="8">
        <v>33.5</v>
      </c>
      <c r="B228" s="3" t="str">
        <f t="shared" si="1"/>
        <v>#REF!</v>
      </c>
    </row>
    <row r="229">
      <c r="A229" s="8">
        <v>30.12</v>
      </c>
      <c r="B229" s="3" t="str">
        <f t="shared" si="1"/>
        <v>#REF!</v>
      </c>
    </row>
    <row r="230">
      <c r="A230" s="8">
        <v>32.57</v>
      </c>
      <c r="B230" s="3" t="str">
        <f t="shared" si="1"/>
        <v>#REF!</v>
      </c>
    </row>
    <row r="231">
      <c r="A231" s="9">
        <f>+1.26</f>
        <v>1.26</v>
      </c>
      <c r="B231" s="3" t="str">
        <f t="shared" si="1"/>
        <v>#REF!</v>
      </c>
    </row>
    <row r="232">
      <c r="A232" s="9">
        <f>+4.02%</f>
        <v>0.0402</v>
      </c>
      <c r="B232" s="3" t="str">
        <f t="shared" si="1"/>
        <v>#REF!</v>
      </c>
    </row>
    <row r="233">
      <c r="A233" s="16">
        <v>296405.0</v>
      </c>
      <c r="B233" s="3" t="str">
        <f t="shared" si="1"/>
        <v>#REF!</v>
      </c>
    </row>
    <row r="234">
      <c r="A234" s="16">
        <v>435798.0</v>
      </c>
      <c r="B234" s="3" t="str">
        <f t="shared" si="1"/>
        <v>#REF!</v>
      </c>
    </row>
    <row r="235">
      <c r="A235" s="7">
        <v>42394.0</v>
      </c>
      <c r="B235" s="3" t="str">
        <f t="shared" si="1"/>
        <v>#REF!</v>
      </c>
    </row>
    <row r="236">
      <c r="A236" s="8">
        <v>33.0</v>
      </c>
      <c r="B236" s="3" t="str">
        <f t="shared" si="1"/>
        <v>#REF!</v>
      </c>
    </row>
    <row r="237">
      <c r="A237" s="8">
        <v>33.5</v>
      </c>
      <c r="B237" s="3" t="str">
        <f t="shared" si="1"/>
        <v>#REF!</v>
      </c>
    </row>
    <row r="238">
      <c r="A238" s="8">
        <v>30.84</v>
      </c>
      <c r="B238" s="3" t="str">
        <f t="shared" si="1"/>
        <v>#REF!</v>
      </c>
    </row>
    <row r="239">
      <c r="A239" s="8">
        <v>31.31</v>
      </c>
      <c r="B239" s="3" t="str">
        <f t="shared" si="1"/>
        <v>#REF!</v>
      </c>
    </row>
    <row r="240">
      <c r="A240" s="11">
        <v>-1.53</v>
      </c>
      <c r="B240" s="3" t="str">
        <f t="shared" si="1"/>
        <v>#REF!</v>
      </c>
    </row>
    <row r="241">
      <c r="A241" s="12">
        <v>-0.0466</v>
      </c>
      <c r="B241" s="3" t="str">
        <f t="shared" si="1"/>
        <v>#REF!</v>
      </c>
    </row>
    <row r="242">
      <c r="A242" s="17">
        <v>284431.0</v>
      </c>
      <c r="B242" s="3" t="str">
        <f t="shared" si="1"/>
        <v>#REF!</v>
      </c>
    </row>
    <row r="243">
      <c r="A243" s="17">
        <v>426129.0</v>
      </c>
      <c r="B243" s="3" t="str">
        <f t="shared" si="1"/>
        <v>#REF!</v>
      </c>
    </row>
    <row r="244">
      <c r="A244" s="7">
        <v>42391.0</v>
      </c>
      <c r="B244" s="3" t="str">
        <f t="shared" si="1"/>
        <v>#REF!</v>
      </c>
    </row>
    <row r="245">
      <c r="A245" s="8">
        <v>30.29</v>
      </c>
      <c r="B245" s="3" t="str">
        <f t="shared" si="1"/>
        <v>#REF!</v>
      </c>
    </row>
    <row r="246">
      <c r="A246" s="8">
        <v>32.96</v>
      </c>
      <c r="B246" s="3" t="str">
        <f t="shared" si="1"/>
        <v>#REF!</v>
      </c>
    </row>
    <row r="247">
      <c r="A247" s="8">
        <v>29.77</v>
      </c>
      <c r="B247" s="3" t="str">
        <f t="shared" si="1"/>
        <v>#REF!</v>
      </c>
    </row>
    <row r="248">
      <c r="A248" s="8">
        <v>32.84</v>
      </c>
      <c r="B248" s="3" t="str">
        <f t="shared" si="1"/>
        <v>#REF!</v>
      </c>
    </row>
    <row r="249">
      <c r="A249" s="9">
        <f>+3.05</f>
        <v>3.05</v>
      </c>
      <c r="B249" s="3" t="str">
        <f t="shared" si="1"/>
        <v>#REF!</v>
      </c>
    </row>
    <row r="250">
      <c r="A250" s="9">
        <f>+10.24%</f>
        <v>0.1024</v>
      </c>
      <c r="B250" s="3" t="str">
        <f t="shared" si="1"/>
        <v>#REF!</v>
      </c>
    </row>
    <row r="251">
      <c r="A251" s="16">
        <v>336267.0</v>
      </c>
      <c r="B251" s="3" t="str">
        <f t="shared" si="1"/>
        <v>#REF!</v>
      </c>
    </row>
    <row r="252">
      <c r="A252" s="16">
        <v>429774.0</v>
      </c>
      <c r="B252" s="3" t="str">
        <f t="shared" si="1"/>
        <v>#REF!</v>
      </c>
    </row>
    <row r="253">
      <c r="A253" s="7">
        <v>42390.0</v>
      </c>
      <c r="B253" s="3" t="str">
        <f t="shared" si="1"/>
        <v>#REF!</v>
      </c>
    </row>
    <row r="254">
      <c r="A254" s="8">
        <v>28.41</v>
      </c>
      <c r="B254" s="3" t="str">
        <f t="shared" si="1"/>
        <v>#REF!</v>
      </c>
    </row>
    <row r="255">
      <c r="A255" s="8">
        <v>30.42</v>
      </c>
      <c r="B255" s="3" t="str">
        <f t="shared" si="1"/>
        <v>#REF!</v>
      </c>
    </row>
    <row r="256">
      <c r="A256" s="8">
        <v>28.01</v>
      </c>
      <c r="B256" s="3" t="str">
        <f t="shared" si="1"/>
        <v>#REF!</v>
      </c>
    </row>
    <row r="257">
      <c r="A257" s="8">
        <v>29.79</v>
      </c>
      <c r="B257" s="3" t="str">
        <f t="shared" si="1"/>
        <v>#REF!</v>
      </c>
    </row>
    <row r="258">
      <c r="A258" s="9">
        <f>+1.17</f>
        <v>1.17</v>
      </c>
      <c r="B258" s="3" t="str">
        <f t="shared" si="1"/>
        <v>#REF!</v>
      </c>
    </row>
    <row r="259">
      <c r="A259" s="9">
        <f>+4.09%</f>
        <v>0.0409</v>
      </c>
      <c r="B259" s="3" t="str">
        <f t="shared" si="1"/>
        <v>#REF!</v>
      </c>
    </row>
    <row r="260">
      <c r="A260" s="16">
        <v>277913.0</v>
      </c>
      <c r="B260" s="3" t="str">
        <f t="shared" si="1"/>
        <v>#REF!</v>
      </c>
    </row>
    <row r="261">
      <c r="A261" s="16">
        <v>418060.0</v>
      </c>
      <c r="B261" s="3" t="str">
        <f t="shared" si="1"/>
        <v>#REF!</v>
      </c>
    </row>
    <row r="262">
      <c r="A262" s="7">
        <v>42389.0</v>
      </c>
      <c r="B262" s="3" t="str">
        <f t="shared" si="1"/>
        <v>#REF!</v>
      </c>
    </row>
    <row r="263">
      <c r="A263" s="8">
        <v>29.45</v>
      </c>
      <c r="B263" s="3" t="str">
        <f t="shared" si="1"/>
        <v>#REF!</v>
      </c>
    </row>
    <row r="264">
      <c r="A264" s="8">
        <v>29.47</v>
      </c>
      <c r="B264" s="3" t="str">
        <f t="shared" si="1"/>
        <v>#REF!</v>
      </c>
    </row>
    <row r="265">
      <c r="A265" s="8">
        <v>27.83</v>
      </c>
      <c r="B265" s="3" t="str">
        <f t="shared" si="1"/>
        <v>#REF!</v>
      </c>
    </row>
    <row r="266">
      <c r="A266" s="8">
        <v>28.62</v>
      </c>
      <c r="B266" s="3" t="str">
        <f t="shared" si="1"/>
        <v>#REF!</v>
      </c>
    </row>
    <row r="267">
      <c r="A267" s="11">
        <v>-0.85</v>
      </c>
      <c r="B267" s="3" t="str">
        <f t="shared" si="1"/>
        <v>#REF!</v>
      </c>
    </row>
    <row r="268">
      <c r="A268" s="12">
        <v>-0.0288</v>
      </c>
      <c r="B268" s="3" t="str">
        <f t="shared" si="1"/>
        <v>#REF!</v>
      </c>
    </row>
    <row r="269">
      <c r="A269" s="17">
        <v>239406.0</v>
      </c>
      <c r="B269" s="3" t="str">
        <f t="shared" si="1"/>
        <v>#REF!</v>
      </c>
    </row>
    <row r="270">
      <c r="A270" s="17">
        <v>399410.0</v>
      </c>
      <c r="B270" s="3" t="str">
        <f t="shared" si="1"/>
        <v>#REF!</v>
      </c>
    </row>
    <row r="271">
      <c r="A271" s="7">
        <v>42388.0</v>
      </c>
      <c r="B271" s="3" t="str">
        <f t="shared" si="1"/>
        <v>#REF!</v>
      </c>
    </row>
    <row r="272">
      <c r="A272" s="8">
        <v>29.01</v>
      </c>
      <c r="B272" s="3" t="str">
        <f t="shared" si="1"/>
        <v>#REF!</v>
      </c>
    </row>
    <row r="273">
      <c r="A273" s="8">
        <v>30.83</v>
      </c>
      <c r="B273" s="3" t="str">
        <f t="shared" si="1"/>
        <v>#REF!</v>
      </c>
    </row>
    <row r="274">
      <c r="A274" s="8">
        <v>29.01</v>
      </c>
      <c r="B274" s="3" t="str">
        <f t="shared" si="1"/>
        <v>#REF!</v>
      </c>
    </row>
    <row r="275">
      <c r="A275" s="8">
        <v>29.47</v>
      </c>
      <c r="B275" s="3" t="str">
        <f t="shared" si="1"/>
        <v>#REF!</v>
      </c>
    </row>
    <row r="276">
      <c r="A276" s="9">
        <f>+0.24</f>
        <v>0.24</v>
      </c>
      <c r="B276" s="3" t="str">
        <f t="shared" si="1"/>
        <v>#REF!</v>
      </c>
    </row>
    <row r="277">
      <c r="A277" s="9">
        <f>+0.82%</f>
        <v>0.0082</v>
      </c>
      <c r="B277" s="3" t="str">
        <f t="shared" si="1"/>
        <v>#REF!</v>
      </c>
    </row>
    <row r="278">
      <c r="A278" s="16">
        <v>267898.0</v>
      </c>
      <c r="B278" s="3" t="str">
        <f t="shared" si="1"/>
        <v>#REF!</v>
      </c>
    </row>
    <row r="279">
      <c r="A279" s="16">
        <v>381302.0</v>
      </c>
      <c r="B279" s="3" t="str">
        <f t="shared" si="1"/>
        <v>#REF!</v>
      </c>
    </row>
    <row r="280">
      <c r="A280" s="7">
        <v>42387.0</v>
      </c>
      <c r="B280" s="3" t="str">
        <f t="shared" si="1"/>
        <v>#REF!</v>
      </c>
    </row>
    <row r="281">
      <c r="A281" s="8">
        <v>30.11</v>
      </c>
      <c r="B281" s="3" t="str">
        <f t="shared" si="1"/>
        <v>#REF!</v>
      </c>
    </row>
    <row r="282">
      <c r="A282" s="8">
        <v>30.29</v>
      </c>
      <c r="B282" s="3" t="str">
        <f t="shared" si="1"/>
        <v>#REF!</v>
      </c>
    </row>
    <row r="283">
      <c r="A283" s="8">
        <v>28.45</v>
      </c>
      <c r="B283" s="3" t="str">
        <f t="shared" si="1"/>
        <v>#REF!</v>
      </c>
    </row>
    <row r="284">
      <c r="A284" s="8">
        <v>29.23</v>
      </c>
      <c r="B284" s="3" t="str">
        <f t="shared" si="1"/>
        <v>#REF!</v>
      </c>
    </row>
    <row r="285">
      <c r="A285" s="11">
        <v>-0.46</v>
      </c>
      <c r="B285" s="3" t="str">
        <f t="shared" si="1"/>
        <v>#REF!</v>
      </c>
    </row>
    <row r="286">
      <c r="A286" s="12">
        <v>-0.0155</v>
      </c>
      <c r="B286" s="3" t="str">
        <f t="shared" si="1"/>
        <v>#REF!</v>
      </c>
    </row>
    <row r="287">
      <c r="A287" s="17">
        <v>116487.0</v>
      </c>
      <c r="B287" s="3" t="str">
        <f t="shared" si="1"/>
        <v>#REF!</v>
      </c>
    </row>
    <row r="288">
      <c r="A288" s="17">
        <v>361032.0</v>
      </c>
      <c r="B288" s="3" t="str">
        <f t="shared" si="1"/>
        <v>#REF!</v>
      </c>
    </row>
    <row r="289">
      <c r="A289" s="7">
        <v>42384.0</v>
      </c>
      <c r="B289" s="3" t="str">
        <f t="shared" si="1"/>
        <v>#REF!</v>
      </c>
    </row>
    <row r="290">
      <c r="A290" s="8">
        <v>31.85</v>
      </c>
      <c r="B290" s="3" t="str">
        <f t="shared" si="1"/>
        <v>#REF!</v>
      </c>
    </row>
    <row r="291">
      <c r="A291" s="8">
        <v>31.85</v>
      </c>
      <c r="B291" s="3" t="str">
        <f t="shared" si="1"/>
        <v>#REF!</v>
      </c>
    </row>
    <row r="292">
      <c r="A292" s="8">
        <v>29.6</v>
      </c>
      <c r="B292" s="3" t="str">
        <f t="shared" si="1"/>
        <v>#REF!</v>
      </c>
    </row>
    <row r="293">
      <c r="A293" s="8">
        <v>29.69</v>
      </c>
      <c r="B293" s="3" t="str">
        <f t="shared" si="1"/>
        <v>#REF!</v>
      </c>
    </row>
    <row r="294">
      <c r="A294" s="11">
        <v>-2.03</v>
      </c>
      <c r="B294" s="3" t="str">
        <f t="shared" si="1"/>
        <v>#REF!</v>
      </c>
    </row>
    <row r="295">
      <c r="A295" s="12">
        <v>-0.064</v>
      </c>
      <c r="B295" s="3" t="str">
        <f t="shared" si="1"/>
        <v>#REF!</v>
      </c>
    </row>
    <row r="296">
      <c r="A296" s="17">
        <v>185904.0</v>
      </c>
      <c r="B296" s="3" t="str">
        <f t="shared" si="1"/>
        <v>#REF!</v>
      </c>
    </row>
    <row r="297">
      <c r="A297" s="17">
        <v>353375.0</v>
      </c>
      <c r="B297" s="3" t="str">
        <f t="shared" si="1"/>
        <v>#REF!</v>
      </c>
    </row>
    <row r="298">
      <c r="A298" s="7">
        <v>42383.0</v>
      </c>
      <c r="B298" s="3" t="str">
        <f t="shared" si="1"/>
        <v>#REF!</v>
      </c>
    </row>
    <row r="299">
      <c r="A299" s="8">
        <v>31.01</v>
      </c>
      <c r="B299" s="3" t="str">
        <f t="shared" si="1"/>
        <v>#REF!</v>
      </c>
    </row>
    <row r="300">
      <c r="A300" s="8">
        <v>32.02</v>
      </c>
      <c r="B300" s="3" t="str">
        <f t="shared" si="1"/>
        <v>#REF!</v>
      </c>
    </row>
    <row r="301">
      <c r="A301" s="8">
        <v>30.57</v>
      </c>
      <c r="B301" s="3" t="str">
        <f t="shared" si="1"/>
        <v>#REF!</v>
      </c>
    </row>
    <row r="302">
      <c r="A302" s="8">
        <v>31.72</v>
      </c>
      <c r="B302" s="3" t="str">
        <f t="shared" si="1"/>
        <v>#REF!</v>
      </c>
    </row>
    <row r="303">
      <c r="A303" s="9">
        <f>+0.58</f>
        <v>0.58</v>
      </c>
      <c r="B303" s="3" t="str">
        <f t="shared" si="1"/>
        <v>#REF!</v>
      </c>
    </row>
    <row r="304">
      <c r="A304" s="9">
        <f>+1.86%</f>
        <v>0.0186</v>
      </c>
      <c r="B304" s="3" t="str">
        <f t="shared" si="1"/>
        <v>#REF!</v>
      </c>
    </row>
    <row r="305">
      <c r="A305" s="16">
        <v>219427.0</v>
      </c>
      <c r="B305" s="3" t="str">
        <f t="shared" si="1"/>
        <v>#REF!</v>
      </c>
    </row>
    <row r="306">
      <c r="A306" s="16">
        <v>348502.0</v>
      </c>
      <c r="B306" s="3" t="str">
        <f t="shared" si="1"/>
        <v>#REF!</v>
      </c>
    </row>
    <row r="307">
      <c r="A307" s="7">
        <v>42382.0</v>
      </c>
      <c r="B307" s="3" t="str">
        <f t="shared" si="1"/>
        <v>#REF!</v>
      </c>
    </row>
    <row r="308">
      <c r="A308" s="8">
        <v>31.7</v>
      </c>
      <c r="B308" s="3" t="str">
        <f t="shared" si="1"/>
        <v>#REF!</v>
      </c>
    </row>
    <row r="309">
      <c r="A309" s="8">
        <v>32.64</v>
      </c>
      <c r="B309" s="3" t="str">
        <f t="shared" si="1"/>
        <v>#REF!</v>
      </c>
    </row>
    <row r="310">
      <c r="A310" s="8">
        <v>30.81</v>
      </c>
      <c r="B310" s="3" t="str">
        <f t="shared" si="1"/>
        <v>#REF!</v>
      </c>
    </row>
    <row r="311">
      <c r="A311" s="8">
        <v>31.14</v>
      </c>
      <c r="B311" s="3" t="str">
        <f t="shared" si="1"/>
        <v>#REF!</v>
      </c>
    </row>
    <row r="312">
      <c r="A312" s="11">
        <v>-0.68</v>
      </c>
      <c r="B312" s="3" t="str">
        <f t="shared" si="1"/>
        <v>#REF!</v>
      </c>
    </row>
    <row r="313">
      <c r="A313" s="12">
        <v>-0.0214</v>
      </c>
      <c r="B313" s="3" t="str">
        <f t="shared" si="1"/>
        <v>#REF!</v>
      </c>
    </row>
    <row r="314">
      <c r="A314" s="17">
        <v>192330.0</v>
      </c>
      <c r="B314" s="3" t="str">
        <f t="shared" si="1"/>
        <v>#REF!</v>
      </c>
    </row>
    <row r="315">
      <c r="A315" s="17">
        <v>305127.0</v>
      </c>
      <c r="B315" s="3" t="str">
        <f t="shared" si="1"/>
        <v>#REF!</v>
      </c>
    </row>
    <row r="316">
      <c r="A316" s="7">
        <v>42381.0</v>
      </c>
      <c r="B316" s="3" t="str">
        <f t="shared" si="1"/>
        <v>#REF!</v>
      </c>
    </row>
    <row r="317">
      <c r="A317" s="8">
        <v>32.33</v>
      </c>
      <c r="B317" s="3" t="str">
        <f t="shared" si="1"/>
        <v>#REF!</v>
      </c>
    </row>
    <row r="318">
      <c r="A318" s="8">
        <v>33.6</v>
      </c>
      <c r="B318" s="3" t="str">
        <f t="shared" si="1"/>
        <v>#REF!</v>
      </c>
    </row>
    <row r="319">
      <c r="A319" s="8">
        <v>31.38</v>
      </c>
      <c r="B319" s="3" t="str">
        <f t="shared" si="1"/>
        <v>#REF!</v>
      </c>
    </row>
    <row r="320">
      <c r="A320" s="8">
        <v>31.82</v>
      </c>
      <c r="B320" s="3" t="str">
        <f t="shared" si="1"/>
        <v>#REF!</v>
      </c>
    </row>
    <row r="321">
      <c r="A321" s="11">
        <v>-0.99</v>
      </c>
      <c r="B321" s="3" t="str">
        <f t="shared" si="1"/>
        <v>#REF!</v>
      </c>
    </row>
    <row r="322">
      <c r="A322" s="12">
        <v>-0.0302</v>
      </c>
      <c r="B322" s="3" t="str">
        <f t="shared" si="1"/>
        <v>#REF!</v>
      </c>
    </row>
    <row r="323">
      <c r="A323" s="17">
        <v>166624.0</v>
      </c>
      <c r="B323" s="3" t="str">
        <f t="shared" si="1"/>
        <v>#REF!</v>
      </c>
    </row>
    <row r="324">
      <c r="A324" s="17">
        <v>277783.0</v>
      </c>
      <c r="B324" s="3" t="str">
        <f t="shared" si="1"/>
        <v>#REF!</v>
      </c>
    </row>
    <row r="325">
      <c r="A325" s="7">
        <v>42380.0</v>
      </c>
      <c r="B325" s="3" t="str">
        <f t="shared" si="1"/>
        <v>#REF!</v>
      </c>
    </row>
    <row r="326">
      <c r="A326" s="8">
        <v>34.66</v>
      </c>
      <c r="B326" s="3" t="str">
        <f t="shared" si="1"/>
        <v>#REF!</v>
      </c>
    </row>
    <row r="327">
      <c r="A327" s="8">
        <v>34.68</v>
      </c>
      <c r="B327" s="3" t="str">
        <f t="shared" si="1"/>
        <v>#REF!</v>
      </c>
    </row>
    <row r="328">
      <c r="A328" s="8">
        <v>32.46</v>
      </c>
      <c r="B328" s="3" t="str">
        <f t="shared" si="1"/>
        <v>#REF!</v>
      </c>
    </row>
    <row r="329">
      <c r="A329" s="8">
        <v>32.81</v>
      </c>
      <c r="B329" s="3" t="str">
        <f t="shared" si="1"/>
        <v>#REF!</v>
      </c>
    </row>
    <row r="330">
      <c r="A330" s="11">
        <v>-2.06</v>
      </c>
      <c r="B330" s="3" t="str">
        <f t="shared" si="1"/>
        <v>#REF!</v>
      </c>
    </row>
    <row r="331">
      <c r="A331" s="12">
        <v>-0.0591</v>
      </c>
      <c r="B331" s="3" t="str">
        <f t="shared" si="1"/>
        <v>#REF!</v>
      </c>
    </row>
    <row r="332">
      <c r="A332" s="17">
        <v>113816.0</v>
      </c>
      <c r="B332" s="3" t="str">
        <f t="shared" si="1"/>
        <v>#REF!</v>
      </c>
    </row>
    <row r="333">
      <c r="A333" s="17">
        <v>267318.0</v>
      </c>
      <c r="B333" s="3" t="str">
        <f t="shared" si="1"/>
        <v>#REF!</v>
      </c>
    </row>
    <row r="334">
      <c r="A334" s="7">
        <v>42377.0</v>
      </c>
      <c r="B334" s="3" t="str">
        <f t="shared" si="1"/>
        <v>#REF!</v>
      </c>
    </row>
    <row r="335">
      <c r="A335" s="8">
        <v>35.3</v>
      </c>
      <c r="B335" s="3" t="str">
        <f t="shared" si="1"/>
        <v>#REF!</v>
      </c>
    </row>
    <row r="336">
      <c r="A336" s="8">
        <v>35.98</v>
      </c>
      <c r="B336" s="3" t="str">
        <f t="shared" si="1"/>
        <v>#REF!</v>
      </c>
    </row>
    <row r="337">
      <c r="A337" s="8">
        <v>34.1</v>
      </c>
      <c r="B337" s="3" t="str">
        <f t="shared" si="1"/>
        <v>#REF!</v>
      </c>
    </row>
    <row r="338">
      <c r="A338" s="8">
        <v>34.87</v>
      </c>
      <c r="B338" s="3" t="str">
        <f t="shared" si="1"/>
        <v>#REF!</v>
      </c>
    </row>
    <row r="339">
      <c r="A339" s="11">
        <v>-0.14</v>
      </c>
      <c r="B339" s="3" t="str">
        <f t="shared" si="1"/>
        <v>#REF!</v>
      </c>
    </row>
    <row r="340">
      <c r="A340" s="12">
        <v>-0.004</v>
      </c>
      <c r="B340" s="3" t="str">
        <f t="shared" si="1"/>
        <v>#REF!</v>
      </c>
    </row>
    <row r="341">
      <c r="A341" s="17">
        <v>115355.0</v>
      </c>
      <c r="B341" s="3" t="str">
        <f t="shared" si="1"/>
        <v>#REF!</v>
      </c>
    </row>
    <row r="342">
      <c r="A342" s="17">
        <v>260437.0</v>
      </c>
      <c r="B342" s="3" t="str">
        <f t="shared" si="1"/>
        <v>#REF!</v>
      </c>
    </row>
    <row r="343">
      <c r="A343" s="7">
        <v>42376.0</v>
      </c>
      <c r="B343" s="3" t="str">
        <f t="shared" si="1"/>
        <v>#REF!</v>
      </c>
    </row>
    <row r="344">
      <c r="A344" s="8">
        <v>35.84</v>
      </c>
      <c r="B344" s="3" t="str">
        <f t="shared" si="1"/>
        <v>#REF!</v>
      </c>
    </row>
    <row r="345">
      <c r="A345" s="8">
        <v>36.02</v>
      </c>
      <c r="B345" s="3" t="str">
        <f t="shared" si="1"/>
        <v>#REF!</v>
      </c>
    </row>
    <row r="346">
      <c r="A346" s="8">
        <v>33.49</v>
      </c>
      <c r="B346" s="3" t="str">
        <f t="shared" si="1"/>
        <v>#REF!</v>
      </c>
    </row>
    <row r="347">
      <c r="A347" s="8">
        <v>35.01</v>
      </c>
      <c r="B347" s="3" t="str">
        <f t="shared" si="1"/>
        <v>#REF!</v>
      </c>
    </row>
    <row r="348">
      <c r="A348" s="11">
        <v>-0.55</v>
      </c>
      <c r="B348" s="3" t="str">
        <f t="shared" si="1"/>
        <v>#REF!</v>
      </c>
    </row>
    <row r="349">
      <c r="A349" s="12">
        <v>-0.0155</v>
      </c>
      <c r="B349" s="3" t="str">
        <f t="shared" si="1"/>
        <v>#REF!</v>
      </c>
    </row>
    <row r="350">
      <c r="A350" s="17">
        <v>119347.0</v>
      </c>
      <c r="B350" s="3" t="str">
        <f t="shared" si="1"/>
        <v>#REF!</v>
      </c>
    </row>
    <row r="351">
      <c r="A351" s="17">
        <v>249351.0</v>
      </c>
      <c r="B351" s="3" t="str">
        <f t="shared" si="1"/>
        <v>#REF!</v>
      </c>
    </row>
    <row r="352">
      <c r="A352" s="7">
        <v>42375.0</v>
      </c>
      <c r="B352" s="3" t="str">
        <f t="shared" si="1"/>
        <v>#REF!</v>
      </c>
    </row>
    <row r="353">
      <c r="A353" s="8">
        <v>38.01</v>
      </c>
      <c r="B353" s="3" t="str">
        <f t="shared" si="1"/>
        <v>#REF!</v>
      </c>
    </row>
    <row r="354">
      <c r="A354" s="8">
        <v>38.04</v>
      </c>
      <c r="B354" s="3" t="str">
        <f t="shared" si="1"/>
        <v>#REF!</v>
      </c>
    </row>
    <row r="355">
      <c r="A355" s="8">
        <v>35.47</v>
      </c>
      <c r="B355" s="3" t="str">
        <f t="shared" si="1"/>
        <v>#REF!</v>
      </c>
    </row>
    <row r="356">
      <c r="A356" s="8">
        <v>35.56</v>
      </c>
      <c r="B356" s="3" t="str">
        <f t="shared" si="1"/>
        <v>#REF!</v>
      </c>
    </row>
    <row r="357">
      <c r="A357" s="11">
        <v>-2.21</v>
      </c>
      <c r="B357" s="3" t="str">
        <f t="shared" si="1"/>
        <v>#REF!</v>
      </c>
    </row>
    <row r="358">
      <c r="A358" s="12">
        <v>-0.0585</v>
      </c>
      <c r="B358" s="3" t="str">
        <f t="shared" si="1"/>
        <v>#REF!</v>
      </c>
    </row>
    <row r="359">
      <c r="A359" s="17">
        <v>137446.0</v>
      </c>
      <c r="B359" s="3" t="str">
        <f t="shared" si="1"/>
        <v>#REF!</v>
      </c>
    </row>
    <row r="360">
      <c r="A360" s="17">
        <v>229190.0</v>
      </c>
      <c r="B360" s="3" t="str">
        <f t="shared" si="1"/>
        <v>#REF!</v>
      </c>
    </row>
    <row r="361">
      <c r="A361" s="7">
        <v>42374.0</v>
      </c>
      <c r="B361" s="3" t="str">
        <f t="shared" si="1"/>
        <v>#REF!</v>
      </c>
    </row>
    <row r="362">
      <c r="A362" s="8">
        <v>38.58</v>
      </c>
      <c r="B362" s="3" t="str">
        <f t="shared" si="1"/>
        <v>#REF!</v>
      </c>
    </row>
    <row r="363">
      <c r="A363" s="8">
        <v>38.82</v>
      </c>
      <c r="B363" s="3" t="str">
        <f t="shared" si="1"/>
        <v>#REF!</v>
      </c>
    </row>
    <row r="364">
      <c r="A364" s="8">
        <v>37.58</v>
      </c>
      <c r="B364" s="3" t="str">
        <f t="shared" si="1"/>
        <v>#REF!</v>
      </c>
    </row>
    <row r="365">
      <c r="A365" s="8">
        <v>37.77</v>
      </c>
      <c r="B365" s="3" t="str">
        <f t="shared" si="1"/>
        <v>#REF!</v>
      </c>
    </row>
    <row r="366">
      <c r="A366" s="11">
        <v>-0.7</v>
      </c>
      <c r="B366" s="3" t="str">
        <f t="shared" si="1"/>
        <v>#REF!</v>
      </c>
    </row>
    <row r="367">
      <c r="A367" s="12">
        <v>-0.0182</v>
      </c>
      <c r="B367" s="3" t="str">
        <f t="shared" si="1"/>
        <v>#REF!</v>
      </c>
    </row>
    <row r="368">
      <c r="A368" s="17">
        <v>96472.0</v>
      </c>
      <c r="B368" s="3" t="str">
        <f t="shared" si="1"/>
        <v>#REF!</v>
      </c>
    </row>
    <row r="369">
      <c r="A369" s="17">
        <v>229649.0</v>
      </c>
      <c r="B369" s="3" t="str">
        <f t="shared" si="1"/>
        <v>#REF!</v>
      </c>
    </row>
    <row r="370">
      <c r="A370" s="7">
        <v>42373.0</v>
      </c>
      <c r="B370" s="3" t="str">
        <f t="shared" si="1"/>
        <v>#REF!</v>
      </c>
    </row>
    <row r="371">
      <c r="A371" s="8">
        <v>39.14</v>
      </c>
      <c r="B371" s="3" t="str">
        <f t="shared" si="1"/>
        <v>#REF!</v>
      </c>
    </row>
    <row r="372">
      <c r="A372" s="8">
        <v>40.11</v>
      </c>
      <c r="B372" s="3" t="str">
        <f t="shared" si="1"/>
        <v>#REF!</v>
      </c>
    </row>
    <row r="373">
      <c r="A373" s="8">
        <v>37.98</v>
      </c>
      <c r="B373" s="3" t="str">
        <f t="shared" si="1"/>
        <v>#REF!</v>
      </c>
    </row>
    <row r="374">
      <c r="A374" s="8">
        <v>38.47</v>
      </c>
      <c r="B374" s="3" t="str">
        <f t="shared" si="1"/>
        <v>#REF!</v>
      </c>
    </row>
    <row r="375">
      <c r="A375" s="11">
        <v>-0.06</v>
      </c>
      <c r="B375" s="3" t="str">
        <f t="shared" si="1"/>
        <v>#REF!</v>
      </c>
    </row>
    <row r="376">
      <c r="A376" s="12">
        <v>-0.0016</v>
      </c>
      <c r="B376" s="3" t="str">
        <f t="shared" si="1"/>
        <v>#REF!</v>
      </c>
    </row>
    <row r="377">
      <c r="A377" s="17">
        <v>105104.0</v>
      </c>
      <c r="B377" s="3" t="str">
        <f t="shared" si="1"/>
        <v>#REF!</v>
      </c>
    </row>
    <row r="378">
      <c r="A378" s="17">
        <v>226777.0</v>
      </c>
      <c r="B378" s="3" t="str">
        <f t="shared" si="1"/>
        <v>#REF!</v>
      </c>
    </row>
    <row r="379">
      <c r="A379" s="14">
        <v>42369.0</v>
      </c>
      <c r="B379" s="3" t="str">
        <f t="shared" si="1"/>
        <v>#REF!</v>
      </c>
    </row>
    <row r="380">
      <c r="A380" s="8">
        <v>37.87</v>
      </c>
      <c r="B380" s="3" t="str">
        <f t="shared" si="1"/>
        <v>#REF!</v>
      </c>
    </row>
    <row r="381">
      <c r="A381" s="8">
        <v>39.19</v>
      </c>
      <c r="B381" s="3" t="str">
        <f t="shared" si="1"/>
        <v>#REF!</v>
      </c>
    </row>
    <row r="382">
      <c r="A382" s="8">
        <v>37.35</v>
      </c>
      <c r="B382" s="3" t="str">
        <f t="shared" si="1"/>
        <v>#REF!</v>
      </c>
    </row>
    <row r="383">
      <c r="A383" s="8">
        <v>38.53</v>
      </c>
      <c r="B383" s="3" t="str">
        <f t="shared" si="1"/>
        <v>#REF!</v>
      </c>
    </row>
    <row r="384">
      <c r="A384" s="9">
        <f>+0.82</f>
        <v>0.82</v>
      </c>
      <c r="B384" s="3" t="str">
        <f t="shared" si="1"/>
        <v>#REF!</v>
      </c>
    </row>
    <row r="385">
      <c r="A385" s="9">
        <f>+2.17%</f>
        <v>0.0217</v>
      </c>
      <c r="B385" s="3" t="str">
        <f t="shared" si="1"/>
        <v>#REF!</v>
      </c>
    </row>
    <row r="386">
      <c r="A386" s="16">
        <v>36674.0</v>
      </c>
      <c r="B386" s="3" t="str">
        <f t="shared" si="1"/>
        <v>#REF!</v>
      </c>
    </row>
    <row r="387">
      <c r="A387" s="16">
        <v>212448.0</v>
      </c>
      <c r="B387" s="3" t="str">
        <f t="shared" si="1"/>
        <v>#REF!</v>
      </c>
    </row>
    <row r="388">
      <c r="A388" s="14">
        <v>42368.0</v>
      </c>
      <c r="B388" s="3" t="str">
        <f t="shared" si="1"/>
        <v>#REF!</v>
      </c>
    </row>
    <row r="389">
      <c r="A389" s="8">
        <v>38.52</v>
      </c>
      <c r="B389" s="3" t="str">
        <f t="shared" si="1"/>
        <v>#REF!</v>
      </c>
    </row>
    <row r="390">
      <c r="A390" s="8">
        <v>38.74</v>
      </c>
      <c r="B390" s="3" t="str">
        <f t="shared" si="1"/>
        <v>#REF!</v>
      </c>
    </row>
    <row r="391">
      <c r="A391" s="8">
        <v>37.6</v>
      </c>
      <c r="B391" s="3" t="str">
        <f t="shared" si="1"/>
        <v>#REF!</v>
      </c>
    </row>
    <row r="392">
      <c r="A392" s="8">
        <v>37.71</v>
      </c>
      <c r="B392" s="3" t="str">
        <f t="shared" si="1"/>
        <v>#REF!</v>
      </c>
    </row>
    <row r="393">
      <c r="A393" s="11">
        <v>-1.32</v>
      </c>
      <c r="B393" s="3" t="str">
        <f t="shared" si="1"/>
        <v>#REF!</v>
      </c>
    </row>
    <row r="394">
      <c r="A394" s="12">
        <v>-0.0338</v>
      </c>
      <c r="B394" s="3" t="str">
        <f t="shared" si="1"/>
        <v>#REF!</v>
      </c>
    </row>
    <row r="395">
      <c r="A395" s="17">
        <v>48811.0</v>
      </c>
      <c r="B395" s="3" t="str">
        <f t="shared" si="1"/>
        <v>#REF!</v>
      </c>
    </row>
    <row r="396">
      <c r="A396" s="17">
        <v>206795.0</v>
      </c>
      <c r="B396" s="3" t="str">
        <f t="shared" si="1"/>
        <v>#REF!</v>
      </c>
    </row>
    <row r="397">
      <c r="A397" s="14">
        <v>42367.0</v>
      </c>
      <c r="B397" s="3" t="str">
        <f t="shared" si="1"/>
        <v>#REF!</v>
      </c>
    </row>
    <row r="398">
      <c r="A398" s="8">
        <v>37.92</v>
      </c>
      <c r="B398" s="3" t="str">
        <f t="shared" si="1"/>
        <v>#REF!</v>
      </c>
    </row>
    <row r="399">
      <c r="A399" s="8">
        <v>39.21</v>
      </c>
      <c r="B399" s="3" t="str">
        <f t="shared" si="1"/>
        <v>#REF!</v>
      </c>
    </row>
    <row r="400">
      <c r="A400" s="8">
        <v>37.92</v>
      </c>
      <c r="B400" s="3" t="str">
        <f t="shared" si="1"/>
        <v>#REF!</v>
      </c>
    </row>
    <row r="401">
      <c r="A401" s="8">
        <v>39.03</v>
      </c>
      <c r="B401" s="3" t="str">
        <f t="shared" si="1"/>
        <v>#REF!</v>
      </c>
    </row>
    <row r="402">
      <c r="A402" s="9">
        <f>+1.04</f>
        <v>1.04</v>
      </c>
      <c r="B402" s="3" t="str">
        <f t="shared" si="1"/>
        <v>#REF!</v>
      </c>
    </row>
    <row r="403">
      <c r="A403" s="9">
        <f>+2.74%</f>
        <v>0.0274</v>
      </c>
      <c r="B403" s="3" t="str">
        <f t="shared" si="1"/>
        <v>#REF!</v>
      </c>
    </row>
    <row r="404">
      <c r="A404" s="16">
        <v>37604.0</v>
      </c>
      <c r="B404" s="3" t="str">
        <f t="shared" si="1"/>
        <v>#REF!</v>
      </c>
    </row>
    <row r="405">
      <c r="A405" s="16">
        <v>199418.0</v>
      </c>
      <c r="B405" s="3" t="str">
        <f t="shared" si="1"/>
        <v>#REF!</v>
      </c>
    </row>
    <row r="406">
      <c r="A406" s="14">
        <v>42366.0</v>
      </c>
      <c r="B406" s="3" t="str">
        <f t="shared" si="1"/>
        <v>#REF!</v>
      </c>
    </row>
    <row r="407">
      <c r="A407" s="8">
        <v>39.19</v>
      </c>
      <c r="B407" s="3" t="str">
        <f t="shared" si="1"/>
        <v>#REF!</v>
      </c>
    </row>
    <row r="408">
      <c r="A408" s="8">
        <v>39.3</v>
      </c>
      <c r="B408" s="3" t="str">
        <f t="shared" si="1"/>
        <v>#REF!</v>
      </c>
    </row>
    <row r="409">
      <c r="A409" s="8">
        <v>37.8</v>
      </c>
      <c r="B409" s="3" t="str">
        <f t="shared" si="1"/>
        <v>#REF!</v>
      </c>
    </row>
    <row r="410">
      <c r="A410" s="8">
        <v>37.99</v>
      </c>
      <c r="B410" s="3" t="str">
        <f t="shared" si="1"/>
        <v>#REF!</v>
      </c>
    </row>
    <row r="411">
      <c r="A411" s="11">
        <v>-1.29</v>
      </c>
      <c r="B411" s="3" t="str">
        <f t="shared" si="1"/>
        <v>#REF!</v>
      </c>
    </row>
    <row r="412">
      <c r="A412" s="12">
        <v>-0.0328</v>
      </c>
      <c r="B412" s="3" t="str">
        <f t="shared" si="1"/>
        <v>#REF!</v>
      </c>
    </row>
    <row r="413">
      <c r="A413" s="17">
        <v>19575.0</v>
      </c>
      <c r="B413" s="3" t="str">
        <f t="shared" si="1"/>
        <v>#REF!</v>
      </c>
    </row>
    <row r="414">
      <c r="A414" s="17">
        <v>192015.0</v>
      </c>
      <c r="B414" s="3" t="str">
        <f t="shared" si="1"/>
        <v>#REF!</v>
      </c>
    </row>
    <row r="415">
      <c r="A415" s="14">
        <v>42362.0</v>
      </c>
      <c r="B415" s="3" t="str">
        <f t="shared" si="1"/>
        <v>#REF!</v>
      </c>
    </row>
    <row r="416">
      <c r="A416" s="8">
        <v>39.16</v>
      </c>
      <c r="B416" s="3" t="str">
        <f t="shared" si="1"/>
        <v>#REF!</v>
      </c>
    </row>
    <row r="417">
      <c r="A417" s="8">
        <v>39.48</v>
      </c>
      <c r="B417" s="3" t="str">
        <f t="shared" si="1"/>
        <v>#REF!</v>
      </c>
    </row>
    <row r="418">
      <c r="A418" s="8">
        <v>38.3</v>
      </c>
      <c r="B418" s="3" t="str">
        <f t="shared" si="1"/>
        <v>#REF!</v>
      </c>
    </row>
    <row r="419">
      <c r="A419" s="8">
        <v>39.28</v>
      </c>
      <c r="B419" s="3" t="str">
        <f t="shared" si="1"/>
        <v>#REF!</v>
      </c>
    </row>
    <row r="420">
      <c r="A420" s="9">
        <f>+0.54</f>
        <v>0.54</v>
      </c>
      <c r="B420" s="3" t="str">
        <f t="shared" si="1"/>
        <v>#REF!</v>
      </c>
    </row>
    <row r="421">
      <c r="A421" s="9">
        <f>+1.39%</f>
        <v>0.0139</v>
      </c>
      <c r="B421" s="3" t="str">
        <f t="shared" si="1"/>
        <v>#REF!</v>
      </c>
    </row>
    <row r="422">
      <c r="A422" s="16">
        <v>21583.0</v>
      </c>
      <c r="B422" s="3" t="str">
        <f t="shared" si="1"/>
        <v>#REF!</v>
      </c>
    </row>
    <row r="423">
      <c r="A423" s="16">
        <v>189674.0</v>
      </c>
      <c r="B423" s="3" t="str">
        <f t="shared" si="1"/>
        <v>#REF!</v>
      </c>
    </row>
    <row r="424">
      <c r="A424" s="14">
        <v>42361.0</v>
      </c>
      <c r="B424" s="3" t="str">
        <f t="shared" si="1"/>
        <v>#REF!</v>
      </c>
    </row>
    <row r="425">
      <c r="A425" s="8">
        <v>37.71</v>
      </c>
      <c r="B425" s="3" t="str">
        <f t="shared" si="1"/>
        <v>#REF!</v>
      </c>
    </row>
    <row r="426">
      <c r="A426" s="8">
        <v>39.23</v>
      </c>
      <c r="B426" s="3" t="str">
        <f t="shared" si="1"/>
        <v>#REF!</v>
      </c>
    </row>
    <row r="427">
      <c r="A427" s="8">
        <v>37.61</v>
      </c>
      <c r="B427" s="3" t="str">
        <f t="shared" si="1"/>
        <v>#REF!</v>
      </c>
    </row>
    <row r="428">
      <c r="A428" s="8">
        <v>38.74</v>
      </c>
      <c r="B428" s="3" t="str">
        <f t="shared" si="1"/>
        <v>#REF!</v>
      </c>
    </row>
    <row r="429">
      <c r="A429" s="9">
        <f>+1.33</f>
        <v>1.33</v>
      </c>
      <c r="B429" s="3" t="str">
        <f t="shared" si="1"/>
        <v>#REF!</v>
      </c>
    </row>
    <row r="430">
      <c r="A430" s="9">
        <f>+3.56%</f>
        <v>0.0356</v>
      </c>
      <c r="B430" s="3" t="str">
        <f t="shared" si="1"/>
        <v>#REF!</v>
      </c>
    </row>
    <row r="431">
      <c r="A431" s="16">
        <v>39044.0</v>
      </c>
      <c r="B431" s="3" t="str">
        <f t="shared" si="1"/>
        <v>#REF!</v>
      </c>
    </row>
    <row r="432">
      <c r="A432" s="16">
        <v>188960.0</v>
      </c>
      <c r="B432" s="3" t="str">
        <f t="shared" si="1"/>
        <v>#REF!</v>
      </c>
    </row>
    <row r="433">
      <c r="A433" s="14">
        <v>42360.0</v>
      </c>
      <c r="B433" s="3" t="str">
        <f t="shared" si="1"/>
        <v>#REF!</v>
      </c>
    </row>
    <row r="434">
      <c r="A434" s="8">
        <v>37.68</v>
      </c>
      <c r="B434" s="3" t="str">
        <f t="shared" si="1"/>
        <v>#REF!</v>
      </c>
    </row>
    <row r="435">
      <c r="A435" s="8">
        <v>38.0</v>
      </c>
      <c r="B435" s="3" t="str">
        <f t="shared" si="1"/>
        <v>#REF!</v>
      </c>
    </row>
    <row r="436">
      <c r="A436" s="8">
        <v>37.3</v>
      </c>
      <c r="B436" s="3" t="str">
        <f t="shared" si="1"/>
        <v>#REF!</v>
      </c>
    </row>
    <row r="437">
      <c r="A437" s="8">
        <v>37.41</v>
      </c>
      <c r="B437" s="3" t="str">
        <f t="shared" si="1"/>
        <v>#REF!</v>
      </c>
    </row>
    <row r="438">
      <c r="A438" s="11">
        <v>-0.24</v>
      </c>
      <c r="B438" s="3" t="str">
        <f t="shared" si="1"/>
        <v>#REF!</v>
      </c>
    </row>
    <row r="439">
      <c r="A439" s="12">
        <v>-0.0064</v>
      </c>
      <c r="B439" s="3" t="str">
        <f t="shared" si="1"/>
        <v>#REF!</v>
      </c>
    </row>
    <row r="440">
      <c r="A440" s="17">
        <v>32232.0</v>
      </c>
      <c r="B440" s="3" t="str">
        <f t="shared" si="1"/>
        <v>#REF!</v>
      </c>
    </row>
    <row r="441">
      <c r="A441" s="17">
        <v>184868.0</v>
      </c>
      <c r="B441" s="3" t="str">
        <f t="shared" si="1"/>
        <v>#REF!</v>
      </c>
    </row>
    <row r="442">
      <c r="A442" s="14">
        <v>42359.0</v>
      </c>
      <c r="B442" s="3" t="str">
        <f t="shared" si="1"/>
        <v>#REF!</v>
      </c>
    </row>
    <row r="443">
      <c r="A443" s="8">
        <v>37.9</v>
      </c>
      <c r="B443" s="3" t="str">
        <f t="shared" si="1"/>
        <v>#REF!</v>
      </c>
    </row>
    <row r="444">
      <c r="A444" s="8">
        <v>38.02</v>
      </c>
      <c r="B444" s="3" t="str">
        <f t="shared" si="1"/>
        <v>#REF!</v>
      </c>
    </row>
    <row r="445">
      <c r="A445" s="8">
        <v>37.31</v>
      </c>
      <c r="B445" s="3" t="str">
        <f t="shared" si="1"/>
        <v>#REF!</v>
      </c>
    </row>
    <row r="446">
      <c r="A446" s="8">
        <v>37.65</v>
      </c>
      <c r="B446" s="3" t="str">
        <f t="shared" si="1"/>
        <v>#REF!</v>
      </c>
    </row>
    <row r="447">
      <c r="A447" s="11">
        <v>-0.57</v>
      </c>
      <c r="B447" s="3" t="str">
        <f t="shared" si="1"/>
        <v>#REF!</v>
      </c>
    </row>
    <row r="448">
      <c r="A448" s="12">
        <v>-0.0149</v>
      </c>
      <c r="B448" s="3" t="str">
        <f t="shared" si="1"/>
        <v>#REF!</v>
      </c>
    </row>
    <row r="449">
      <c r="A449" s="17">
        <v>40684.0</v>
      </c>
      <c r="B449" s="3" t="str">
        <f t="shared" si="1"/>
        <v>#REF!</v>
      </c>
    </row>
    <row r="450">
      <c r="A450" s="17">
        <v>182536.0</v>
      </c>
      <c r="B450" s="3" t="str">
        <f t="shared" si="1"/>
        <v>#REF!</v>
      </c>
    </row>
    <row r="451">
      <c r="A451" s="14">
        <v>42356.0</v>
      </c>
      <c r="B451" s="3" t="str">
        <f t="shared" si="1"/>
        <v>#REF!</v>
      </c>
    </row>
    <row r="452">
      <c r="A452" s="8">
        <v>38.3</v>
      </c>
      <c r="B452" s="3" t="str">
        <f t="shared" si="1"/>
        <v>#REF!</v>
      </c>
    </row>
    <row r="453">
      <c r="A453" s="8">
        <v>39.07</v>
      </c>
      <c r="B453" s="3" t="str">
        <f t="shared" si="1"/>
        <v>#REF!</v>
      </c>
    </row>
    <row r="454">
      <c r="A454" s="8">
        <v>37.82</v>
      </c>
      <c r="B454" s="3" t="str">
        <f t="shared" si="1"/>
        <v>#REF!</v>
      </c>
    </row>
    <row r="455">
      <c r="A455" s="8">
        <v>38.22</v>
      </c>
      <c r="B455" s="3" t="str">
        <f t="shared" si="1"/>
        <v>#REF!</v>
      </c>
    </row>
    <row r="456">
      <c r="A456" s="11">
        <v>-0.3</v>
      </c>
      <c r="B456" s="3" t="str">
        <f t="shared" si="1"/>
        <v>#REF!</v>
      </c>
    </row>
    <row r="457">
      <c r="A457" s="12">
        <v>-0.0078</v>
      </c>
      <c r="B457" s="3" t="str">
        <f t="shared" si="1"/>
        <v>#REF!</v>
      </c>
    </row>
    <row r="458">
      <c r="A458" s="17">
        <v>33749.0</v>
      </c>
      <c r="B458" s="3" t="str">
        <f t="shared" si="1"/>
        <v>#REF!</v>
      </c>
    </row>
    <row r="459">
      <c r="A459" s="17">
        <v>181145.0</v>
      </c>
      <c r="B459" s="3" t="str">
        <f t="shared" si="1"/>
        <v>#REF!</v>
      </c>
    </row>
    <row r="460">
      <c r="A460" s="14">
        <v>42355.0</v>
      </c>
      <c r="B460" s="3" t="str">
        <f t="shared" si="1"/>
        <v>#REF!</v>
      </c>
    </row>
    <row r="461">
      <c r="A461" s="8">
        <v>39.07</v>
      </c>
      <c r="B461" s="3" t="str">
        <f t="shared" si="1"/>
        <v>#REF!</v>
      </c>
    </row>
    <row r="462">
      <c r="A462" s="8">
        <v>39.41</v>
      </c>
      <c r="B462" s="3" t="str">
        <f t="shared" si="1"/>
        <v>#REF!</v>
      </c>
    </row>
    <row r="463">
      <c r="A463" s="8">
        <v>38.22</v>
      </c>
      <c r="B463" s="3" t="str">
        <f t="shared" si="1"/>
        <v>#REF!</v>
      </c>
    </row>
    <row r="464">
      <c r="A464" s="8">
        <v>38.52</v>
      </c>
      <c r="B464" s="3" t="str">
        <f t="shared" si="1"/>
        <v>#REF!</v>
      </c>
    </row>
    <row r="465">
      <c r="A465" s="11">
        <v>-0.37</v>
      </c>
      <c r="B465" s="3" t="str">
        <f t="shared" si="1"/>
        <v>#REF!</v>
      </c>
    </row>
    <row r="466">
      <c r="A466" s="12">
        <v>-0.0095</v>
      </c>
      <c r="B466" s="3" t="str">
        <f t="shared" si="1"/>
        <v>#REF!</v>
      </c>
    </row>
    <row r="467">
      <c r="A467" s="17">
        <v>50576.0</v>
      </c>
      <c r="B467" s="3" t="str">
        <f t="shared" si="1"/>
        <v>#REF!</v>
      </c>
    </row>
    <row r="468">
      <c r="A468" s="17">
        <v>180054.0</v>
      </c>
      <c r="B468" s="3" t="str">
        <f t="shared" si="1"/>
        <v>#REF!</v>
      </c>
    </row>
    <row r="469">
      <c r="A469" s="14">
        <v>42354.0</v>
      </c>
      <c r="B469" s="3" t="str">
        <f t="shared" si="1"/>
        <v>#REF!</v>
      </c>
    </row>
    <row r="470">
      <c r="A470" s="8">
        <v>39.95</v>
      </c>
      <c r="B470" s="3" t="str">
        <f t="shared" si="1"/>
        <v>#REF!</v>
      </c>
    </row>
    <row r="471">
      <c r="A471" s="8">
        <v>40.24</v>
      </c>
      <c r="B471" s="3" t="str">
        <f t="shared" si="1"/>
        <v>#REF!</v>
      </c>
    </row>
    <row r="472">
      <c r="A472" s="8">
        <v>38.69</v>
      </c>
      <c r="B472" s="3" t="str">
        <f t="shared" si="1"/>
        <v>#REF!</v>
      </c>
    </row>
    <row r="473">
      <c r="A473" s="8">
        <v>38.89</v>
      </c>
      <c r="B473" s="3" t="str">
        <f t="shared" si="1"/>
        <v>#REF!</v>
      </c>
    </row>
    <row r="474">
      <c r="A474" s="11">
        <v>-1.34</v>
      </c>
      <c r="B474" s="3" t="str">
        <f t="shared" si="1"/>
        <v>#REF!</v>
      </c>
    </row>
    <row r="475">
      <c r="A475" s="12">
        <v>-0.0333</v>
      </c>
      <c r="B475" s="3" t="str">
        <f t="shared" si="1"/>
        <v>#REF!</v>
      </c>
    </row>
    <row r="476">
      <c r="A476" s="17">
        <v>61997.0</v>
      </c>
      <c r="B476" s="3" t="str">
        <f t="shared" si="1"/>
        <v>#REF!</v>
      </c>
    </row>
    <row r="477">
      <c r="A477" s="17">
        <v>176675.0</v>
      </c>
      <c r="B477" s="3" t="str">
        <f t="shared" si="1"/>
        <v>#REF!</v>
      </c>
    </row>
    <row r="478">
      <c r="A478" s="14">
        <v>42353.0</v>
      </c>
      <c r="B478" s="3" t="str">
        <f t="shared" si="1"/>
        <v>#REF!</v>
      </c>
    </row>
    <row r="479">
      <c r="A479" s="8">
        <v>39.69</v>
      </c>
      <c r="B479" s="3" t="str">
        <f t="shared" si="1"/>
        <v>#REF!</v>
      </c>
    </row>
    <row r="480">
      <c r="A480" s="8">
        <v>41.14</v>
      </c>
      <c r="B480" s="3" t="str">
        <f t="shared" si="1"/>
        <v>#REF!</v>
      </c>
    </row>
    <row r="481">
      <c r="A481" s="8">
        <v>39.38</v>
      </c>
      <c r="B481" s="3" t="str">
        <f t="shared" si="1"/>
        <v>#REF!</v>
      </c>
    </row>
    <row r="482">
      <c r="A482" s="8">
        <v>40.23</v>
      </c>
      <c r="B482" s="3" t="str">
        <f t="shared" si="1"/>
        <v>#REF!</v>
      </c>
    </row>
    <row r="483">
      <c r="A483" s="9">
        <f>+0.52</f>
        <v>0.52</v>
      </c>
      <c r="B483" s="3" t="str">
        <f t="shared" si="1"/>
        <v>#REF!</v>
      </c>
    </row>
    <row r="484">
      <c r="A484" s="9">
        <f>+1.31%</f>
        <v>0.0131</v>
      </c>
      <c r="B484" s="3" t="str">
        <f t="shared" si="1"/>
        <v>#REF!</v>
      </c>
    </row>
    <row r="485">
      <c r="A485" s="16">
        <v>63301.0</v>
      </c>
      <c r="B485" s="3" t="str">
        <f t="shared" si="1"/>
        <v>#REF!</v>
      </c>
    </row>
    <row r="486">
      <c r="A486" s="16">
        <v>173094.0</v>
      </c>
      <c r="B486" s="3" t="str">
        <f t="shared" si="1"/>
        <v>#REF!</v>
      </c>
    </row>
    <row r="487">
      <c r="A487" s="14">
        <v>42352.0</v>
      </c>
      <c r="B487" s="3" t="str">
        <f t="shared" si="1"/>
        <v>#REF!</v>
      </c>
    </row>
    <row r="488">
      <c r="A488" s="8">
        <v>39.9</v>
      </c>
      <c r="B488" s="3" t="str">
        <f t="shared" si="1"/>
        <v>#REF!</v>
      </c>
    </row>
    <row r="489">
      <c r="A489" s="8">
        <v>40.23</v>
      </c>
      <c r="B489" s="3" t="str">
        <f t="shared" si="1"/>
        <v>#REF!</v>
      </c>
    </row>
    <row r="490">
      <c r="A490" s="8">
        <v>38.42</v>
      </c>
      <c r="B490" s="3" t="str">
        <f t="shared" si="1"/>
        <v>#REF!</v>
      </c>
    </row>
    <row r="491">
      <c r="A491" s="8">
        <v>39.71</v>
      </c>
      <c r="B491" s="3" t="str">
        <f t="shared" si="1"/>
        <v>#REF!</v>
      </c>
    </row>
    <row r="492">
      <c r="A492" s="11">
        <v>-0.27</v>
      </c>
      <c r="B492" s="3" t="str">
        <f t="shared" si="1"/>
        <v>#REF!</v>
      </c>
    </row>
    <row r="493">
      <c r="A493" s="12">
        <v>-0.0068</v>
      </c>
      <c r="B493" s="3" t="str">
        <f t="shared" si="1"/>
        <v>#REF!</v>
      </c>
    </row>
    <row r="494">
      <c r="A494" s="17">
        <v>60668.0</v>
      </c>
      <c r="B494" s="3" t="str">
        <f t="shared" si="1"/>
        <v>#REF!</v>
      </c>
    </row>
    <row r="495">
      <c r="A495" s="17">
        <v>166260.0</v>
      </c>
      <c r="B495" s="3" t="str">
        <f t="shared" si="1"/>
        <v>#REF!</v>
      </c>
    </row>
    <row r="496">
      <c r="A496" s="14">
        <v>42349.0</v>
      </c>
      <c r="B496" s="3" t="str">
        <f t="shared" si="1"/>
        <v>#REF!</v>
      </c>
    </row>
    <row r="497">
      <c r="A497" s="8">
        <v>41.52</v>
      </c>
      <c r="B497" s="3" t="str">
        <f t="shared" si="1"/>
        <v>#REF!</v>
      </c>
    </row>
    <row r="498">
      <c r="A498" s="8">
        <v>41.71</v>
      </c>
      <c r="B498" s="3" t="str">
        <f t="shared" si="1"/>
        <v>#REF!</v>
      </c>
    </row>
    <row r="499">
      <c r="A499" s="8">
        <v>39.45</v>
      </c>
      <c r="B499" s="3" t="str">
        <f t="shared" si="1"/>
        <v>#REF!</v>
      </c>
    </row>
    <row r="500">
      <c r="A500" s="8">
        <v>39.98</v>
      </c>
      <c r="B500" s="3" t="str">
        <f t="shared" si="1"/>
        <v>#REF!</v>
      </c>
    </row>
    <row r="501">
      <c r="A501" s="11">
        <v>-1.74</v>
      </c>
      <c r="B501" s="3" t="str">
        <f t="shared" si="1"/>
        <v>#REF!</v>
      </c>
    </row>
    <row r="502">
      <c r="A502" s="12">
        <v>-0.0417</v>
      </c>
      <c r="B502" s="3" t="str">
        <f t="shared" si="1"/>
        <v>#REF!</v>
      </c>
    </row>
    <row r="503">
      <c r="A503" s="17">
        <v>64928.0</v>
      </c>
      <c r="B503" s="3" t="str">
        <f t="shared" si="1"/>
        <v>#REF!</v>
      </c>
    </row>
    <row r="504">
      <c r="A504" s="17">
        <v>162779.0</v>
      </c>
      <c r="B504" s="3" t="str">
        <f t="shared" si="1"/>
        <v>#REF!</v>
      </c>
    </row>
    <row r="505">
      <c r="A505" s="14">
        <v>42348.0</v>
      </c>
      <c r="B505" s="3" t="str">
        <f t="shared" si="1"/>
        <v>#REF!</v>
      </c>
    </row>
    <row r="506">
      <c r="A506" s="8">
        <v>42.18</v>
      </c>
      <c r="B506" s="3" t="str">
        <f t="shared" si="1"/>
        <v>#REF!</v>
      </c>
    </row>
    <row r="507">
      <c r="A507" s="8">
        <v>42.51</v>
      </c>
      <c r="B507" s="3" t="str">
        <f t="shared" si="1"/>
        <v>#REF!</v>
      </c>
    </row>
    <row r="508">
      <c r="A508" s="8">
        <v>41.41</v>
      </c>
      <c r="B508" s="3" t="str">
        <f t="shared" si="1"/>
        <v>#REF!</v>
      </c>
    </row>
    <row r="509">
      <c r="A509" s="8">
        <v>41.72</v>
      </c>
      <c r="B509" s="3" t="str">
        <f t="shared" si="1"/>
        <v>#REF!</v>
      </c>
    </row>
    <row r="510">
      <c r="A510" s="11">
        <v>-0.15</v>
      </c>
      <c r="B510" s="3" t="str">
        <f t="shared" si="1"/>
        <v>#REF!</v>
      </c>
    </row>
    <row r="511">
      <c r="A511" s="12">
        <v>-0.0036</v>
      </c>
      <c r="B511" s="3" t="str">
        <f t="shared" si="1"/>
        <v>#REF!</v>
      </c>
    </row>
    <row r="512">
      <c r="A512" s="17">
        <v>59058.0</v>
      </c>
      <c r="B512" s="3" t="str">
        <f t="shared" si="1"/>
        <v>#REF!</v>
      </c>
    </row>
    <row r="513">
      <c r="A513" s="17">
        <v>160318.0</v>
      </c>
      <c r="B513" s="3" t="str">
        <f t="shared" si="1"/>
        <v>#REF!</v>
      </c>
    </row>
    <row r="514">
      <c r="A514" s="7">
        <v>42347.0</v>
      </c>
      <c r="B514" s="3" t="str">
        <f t="shared" si="1"/>
        <v>#REF!</v>
      </c>
    </row>
    <row r="515">
      <c r="A515" s="8">
        <v>42.44</v>
      </c>
      <c r="B515" s="3" t="str">
        <f t="shared" si="1"/>
        <v>#REF!</v>
      </c>
    </row>
    <row r="516">
      <c r="A516" s="8">
        <v>43.31</v>
      </c>
      <c r="B516" s="3" t="str">
        <f t="shared" si="1"/>
        <v>#REF!</v>
      </c>
    </row>
    <row r="517">
      <c r="A517" s="8">
        <v>41.35</v>
      </c>
      <c r="B517" s="3" t="str">
        <f t="shared" si="1"/>
        <v>#REF!</v>
      </c>
    </row>
    <row r="518">
      <c r="A518" s="8">
        <v>41.87</v>
      </c>
      <c r="B518" s="3" t="str">
        <f t="shared" si="1"/>
        <v>#REF!</v>
      </c>
    </row>
    <row r="519">
      <c r="A519" s="11">
        <v>-0.24</v>
      </c>
      <c r="B519" s="3" t="str">
        <f t="shared" si="1"/>
        <v>#REF!</v>
      </c>
    </row>
    <row r="520">
      <c r="A520" s="12">
        <v>-0.0057</v>
      </c>
      <c r="B520" s="3" t="str">
        <f t="shared" si="1"/>
        <v>#REF!</v>
      </c>
    </row>
    <row r="521">
      <c r="A521" s="17">
        <v>67068.0</v>
      </c>
      <c r="B521" s="3" t="str">
        <f t="shared" si="1"/>
        <v>#REF!</v>
      </c>
    </row>
    <row r="522">
      <c r="A522" s="17">
        <v>159614.0</v>
      </c>
      <c r="B522" s="3" t="str">
        <f t="shared" si="1"/>
        <v>#REF!</v>
      </c>
    </row>
    <row r="523">
      <c r="A523" s="7">
        <v>42346.0</v>
      </c>
      <c r="B523" s="3" t="str">
        <f t="shared" si="1"/>
        <v>#REF!</v>
      </c>
    </row>
    <row r="524">
      <c r="A524" s="8">
        <v>42.78</v>
      </c>
      <c r="B524" s="3" t="str">
        <f t="shared" si="1"/>
        <v>#REF!</v>
      </c>
    </row>
    <row r="525">
      <c r="A525" s="8">
        <v>43.22</v>
      </c>
      <c r="B525" s="3" t="str">
        <f t="shared" si="1"/>
        <v>#REF!</v>
      </c>
    </row>
    <row r="526">
      <c r="A526" s="8">
        <v>41.67</v>
      </c>
      <c r="B526" s="3" t="str">
        <f t="shared" si="1"/>
        <v>#REF!</v>
      </c>
    </row>
    <row r="527">
      <c r="A527" s="8">
        <v>42.11</v>
      </c>
      <c r="B527" s="3" t="str">
        <f t="shared" si="1"/>
        <v>#REF!</v>
      </c>
    </row>
    <row r="528">
      <c r="A528" s="11">
        <v>-0.54</v>
      </c>
      <c r="B528" s="3" t="str">
        <f t="shared" si="1"/>
        <v>#REF!</v>
      </c>
    </row>
    <row r="529">
      <c r="A529" s="12">
        <v>-0.0127</v>
      </c>
      <c r="B529" s="3" t="str">
        <f t="shared" si="1"/>
        <v>#REF!</v>
      </c>
    </row>
    <row r="530">
      <c r="A530" s="17">
        <v>52030.0</v>
      </c>
      <c r="B530" s="3" t="str">
        <f t="shared" si="1"/>
        <v>#REF!</v>
      </c>
    </row>
    <row r="531">
      <c r="A531" s="17">
        <v>167505.0</v>
      </c>
      <c r="B531" s="3" t="str">
        <f t="shared" si="1"/>
        <v>#REF!</v>
      </c>
    </row>
    <row r="532">
      <c r="A532" s="7">
        <v>42345.0</v>
      </c>
      <c r="B532" s="3" t="str">
        <f t="shared" si="1"/>
        <v>#REF!</v>
      </c>
    </row>
    <row r="533">
      <c r="A533" s="8">
        <v>45.08</v>
      </c>
      <c r="B533" s="3" t="str">
        <f t="shared" si="1"/>
        <v>#REF!</v>
      </c>
    </row>
    <row r="534">
      <c r="A534" s="8">
        <v>45.11</v>
      </c>
      <c r="B534" s="3" t="str">
        <f t="shared" si="1"/>
        <v>#REF!</v>
      </c>
    </row>
    <row r="535">
      <c r="A535" s="8">
        <v>42.55</v>
      </c>
      <c r="B535" s="3" t="str">
        <f t="shared" si="1"/>
        <v>#REF!</v>
      </c>
    </row>
    <row r="536">
      <c r="A536" s="8">
        <v>42.65</v>
      </c>
      <c r="B536" s="3" t="str">
        <f t="shared" si="1"/>
        <v>#REF!</v>
      </c>
    </row>
    <row r="537">
      <c r="A537" s="11">
        <v>-2.21</v>
      </c>
      <c r="B537" s="3" t="str">
        <f t="shared" si="1"/>
        <v>#REF!</v>
      </c>
    </row>
    <row r="538">
      <c r="A538" s="12">
        <v>-0.0493</v>
      </c>
      <c r="B538" s="3" t="str">
        <f t="shared" si="1"/>
        <v>#REF!</v>
      </c>
    </row>
    <row r="539">
      <c r="A539" s="17">
        <v>48526.0</v>
      </c>
      <c r="B539" s="3" t="str">
        <f t="shared" si="1"/>
        <v>#REF!</v>
      </c>
    </row>
    <row r="540">
      <c r="A540" s="17">
        <v>163107.0</v>
      </c>
      <c r="B540" s="3" t="str">
        <f t="shared" si="1"/>
        <v>#REF!</v>
      </c>
    </row>
    <row r="541">
      <c r="A541" s="7">
        <v>42342.0</v>
      </c>
      <c r="B541" s="3" t="str">
        <f t="shared" si="1"/>
        <v>#REF!</v>
      </c>
    </row>
    <row r="542">
      <c r="A542" s="8">
        <v>46.07</v>
      </c>
      <c r="B542" s="3" t="str">
        <f t="shared" si="1"/>
        <v>#REF!</v>
      </c>
    </row>
    <row r="543">
      <c r="A543" s="8">
        <v>46.57</v>
      </c>
      <c r="B543" s="3" t="str">
        <f t="shared" si="1"/>
        <v>#REF!</v>
      </c>
    </row>
    <row r="544">
      <c r="A544" s="8">
        <v>44.51</v>
      </c>
      <c r="B544" s="3" t="str">
        <f t="shared" si="1"/>
        <v>#REF!</v>
      </c>
    </row>
    <row r="545">
      <c r="A545" s="8">
        <v>44.86</v>
      </c>
      <c r="B545" s="3" t="str">
        <f t="shared" si="1"/>
        <v>#REF!</v>
      </c>
    </row>
    <row r="546">
      <c r="A546" s="11">
        <v>-0.94</v>
      </c>
      <c r="B546" s="3" t="str">
        <f t="shared" si="1"/>
        <v>#REF!</v>
      </c>
    </row>
    <row r="547">
      <c r="A547" s="12">
        <v>-0.0205</v>
      </c>
      <c r="B547" s="3" t="str">
        <f t="shared" si="1"/>
        <v>#REF!</v>
      </c>
    </row>
    <row r="548">
      <c r="A548" s="17">
        <v>41636.0</v>
      </c>
      <c r="B548" s="3" t="str">
        <f t="shared" si="1"/>
        <v>#REF!</v>
      </c>
    </row>
    <row r="549">
      <c r="A549" s="17">
        <v>167914.0</v>
      </c>
      <c r="B549" s="3" t="str">
        <f t="shared" si="1"/>
        <v>#REF!</v>
      </c>
    </row>
    <row r="550">
      <c r="A550" s="7">
        <v>42341.0</v>
      </c>
      <c r="B550" s="3" t="str">
        <f t="shared" si="1"/>
        <v>#REF!</v>
      </c>
    </row>
    <row r="551">
      <c r="A551" s="8">
        <v>44.96</v>
      </c>
      <c r="B551" s="3" t="str">
        <f t="shared" si="1"/>
        <v>#REF!</v>
      </c>
    </row>
    <row r="552">
      <c r="A552" s="8">
        <v>46.65</v>
      </c>
      <c r="B552" s="3" t="str">
        <f t="shared" si="1"/>
        <v>#REF!</v>
      </c>
    </row>
    <row r="553">
      <c r="A553" s="8">
        <v>44.74</v>
      </c>
      <c r="B553" s="3" t="str">
        <f t="shared" si="1"/>
        <v>#REF!</v>
      </c>
    </row>
    <row r="554">
      <c r="A554" s="8">
        <v>45.8</v>
      </c>
      <c r="B554" s="3" t="str">
        <f t="shared" si="1"/>
        <v>#REF!</v>
      </c>
    </row>
    <row r="555">
      <c r="A555" s="9">
        <f>+1.15</f>
        <v>1.15</v>
      </c>
      <c r="B555" s="3" t="str">
        <f t="shared" si="1"/>
        <v>#REF!</v>
      </c>
    </row>
    <row r="556">
      <c r="A556" s="9">
        <f>+2.58%</f>
        <v>0.0258</v>
      </c>
      <c r="B556" s="3" t="str">
        <f t="shared" si="1"/>
        <v>#REF!</v>
      </c>
    </row>
    <row r="557">
      <c r="A557" s="16">
        <v>37451.0</v>
      </c>
      <c r="B557" s="3" t="str">
        <f t="shared" si="1"/>
        <v>#REF!</v>
      </c>
    </row>
    <row r="558">
      <c r="A558" s="16">
        <v>161858.0</v>
      </c>
      <c r="B558" s="3" t="str">
        <f t="shared" si="1"/>
        <v>#REF!</v>
      </c>
    </row>
    <row r="559">
      <c r="A559" s="7">
        <v>42340.0</v>
      </c>
      <c r="B559" s="3" t="str">
        <f t="shared" si="1"/>
        <v>#REF!</v>
      </c>
    </row>
    <row r="560">
      <c r="A560" s="8">
        <v>46.28</v>
      </c>
      <c r="B560" s="3" t="str">
        <f t="shared" si="1"/>
        <v>#REF!</v>
      </c>
    </row>
    <row r="561">
      <c r="A561" s="8">
        <v>46.6</v>
      </c>
      <c r="B561" s="3" t="str">
        <f t="shared" si="1"/>
        <v>#REF!</v>
      </c>
    </row>
    <row r="562">
      <c r="A562" s="8">
        <v>44.57</v>
      </c>
      <c r="B562" s="3" t="str">
        <f t="shared" si="1"/>
        <v>#REF!</v>
      </c>
    </row>
    <row r="563">
      <c r="A563" s="8">
        <v>44.65</v>
      </c>
      <c r="B563" s="3" t="str">
        <f t="shared" si="1"/>
        <v>#REF!</v>
      </c>
    </row>
    <row r="564">
      <c r="A564" s="11">
        <v>-1.73</v>
      </c>
      <c r="B564" s="3" t="str">
        <f t="shared" si="1"/>
        <v>#REF!</v>
      </c>
    </row>
    <row r="565">
      <c r="A565" s="12">
        <v>-0.0373</v>
      </c>
      <c r="B565" s="3" t="str">
        <f t="shared" si="1"/>
        <v>#REF!</v>
      </c>
    </row>
    <row r="566">
      <c r="A566" s="17">
        <v>49757.0</v>
      </c>
      <c r="B566" s="3" t="str">
        <f t="shared" si="1"/>
        <v>#REF!</v>
      </c>
    </row>
    <row r="567">
      <c r="A567" s="17">
        <v>160243.0</v>
      </c>
      <c r="B567" s="3" t="str">
        <f t="shared" si="1"/>
        <v>#REF!</v>
      </c>
    </row>
    <row r="568">
      <c r="A568" s="7">
        <v>42339.0</v>
      </c>
      <c r="B568" s="3" t="str">
        <f t="shared" si="1"/>
        <v>#REF!</v>
      </c>
    </row>
    <row r="569">
      <c r="A569" s="8">
        <v>46.56</v>
      </c>
      <c r="B569" s="3" t="str">
        <f t="shared" si="1"/>
        <v>#REF!</v>
      </c>
    </row>
    <row r="570">
      <c r="A570" s="8">
        <v>47.05</v>
      </c>
      <c r="B570" s="3" t="str">
        <f t="shared" si="1"/>
        <v>#REF!</v>
      </c>
    </row>
    <row r="571">
      <c r="A571" s="8">
        <v>45.9</v>
      </c>
      <c r="B571" s="3" t="str">
        <f t="shared" si="1"/>
        <v>#REF!</v>
      </c>
    </row>
    <row r="572">
      <c r="A572" s="8">
        <v>46.38</v>
      </c>
      <c r="B572" s="3" t="str">
        <f t="shared" si="1"/>
        <v>#REF!</v>
      </c>
    </row>
    <row r="573">
      <c r="A573" s="11">
        <v>-0.17</v>
      </c>
      <c r="B573" s="3" t="str">
        <f t="shared" si="1"/>
        <v>#REF!</v>
      </c>
    </row>
    <row r="574">
      <c r="A574" s="12">
        <v>-0.0037</v>
      </c>
      <c r="B574" s="3" t="str">
        <f t="shared" si="1"/>
        <v>#REF!</v>
      </c>
    </row>
    <row r="575">
      <c r="A575" s="17">
        <v>42002.0</v>
      </c>
      <c r="B575" s="3" t="str">
        <f t="shared" si="1"/>
        <v>#REF!</v>
      </c>
    </row>
    <row r="576">
      <c r="A576" s="17">
        <v>162401.0</v>
      </c>
      <c r="B576" s="3" t="str">
        <f t="shared" si="1"/>
        <v>#REF!</v>
      </c>
    </row>
    <row r="577">
      <c r="A577" s="14">
        <v>42338.0</v>
      </c>
      <c r="B577" s="3" t="str">
        <f t="shared" si="1"/>
        <v>#REF!</v>
      </c>
    </row>
    <row r="578">
      <c r="A578" s="8">
        <v>46.87</v>
      </c>
      <c r="B578" s="3" t="str">
        <f t="shared" si="1"/>
        <v>#REF!</v>
      </c>
    </row>
    <row r="579">
      <c r="A579" s="8">
        <v>47.69</v>
      </c>
      <c r="B579" s="3" t="str">
        <f t="shared" si="1"/>
        <v>#REF!</v>
      </c>
    </row>
    <row r="580">
      <c r="A580" s="8">
        <v>46.37</v>
      </c>
      <c r="B580" s="3" t="str">
        <f t="shared" si="1"/>
        <v>#REF!</v>
      </c>
    </row>
    <row r="581">
      <c r="A581" s="8">
        <v>46.55</v>
      </c>
      <c r="B581" s="3" t="str">
        <f t="shared" si="1"/>
        <v>#REF!</v>
      </c>
    </row>
    <row r="582">
      <c r="A582" s="11">
        <v>-0.34</v>
      </c>
      <c r="B582" s="3" t="str">
        <f t="shared" si="1"/>
        <v>#REF!</v>
      </c>
    </row>
    <row r="583">
      <c r="A583" s="12">
        <v>-0.0073</v>
      </c>
      <c r="B583" s="3" t="str">
        <f t="shared" si="1"/>
        <v>#REF!</v>
      </c>
    </row>
    <row r="584">
      <c r="A584" s="17">
        <v>34496.0</v>
      </c>
      <c r="B584" s="3" t="str">
        <f t="shared" si="1"/>
        <v>#REF!</v>
      </c>
    </row>
    <row r="585">
      <c r="A585" s="17">
        <v>158304.0</v>
      </c>
      <c r="B585" s="3" t="str">
        <f t="shared" si="1"/>
        <v>#REF!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42460</v>
      </c>
      <c r="C3" s="3">
        <v>39.12</v>
      </c>
      <c r="D3" s="3">
        <v>40.0</v>
      </c>
      <c r="E3" s="3">
        <v>38.74</v>
      </c>
      <c r="F3" s="3">
        <v>39.6</v>
      </c>
      <c r="G3" s="3">
        <v>0.34</v>
      </c>
      <c r="H3" s="3">
        <v>0.0087</v>
      </c>
      <c r="I3" s="15">
        <v>27797.0</v>
      </c>
      <c r="J3" s="3">
        <v>0.0</v>
      </c>
    </row>
    <row r="4">
      <c r="A4" s="4" t="s">
        <v>4</v>
      </c>
      <c r="B4" s="5">
        <f t="shared" si="1"/>
        <v>42459</v>
      </c>
      <c r="C4" s="3">
        <v>39.42</v>
      </c>
      <c r="D4" s="3">
        <v>40.61</v>
      </c>
      <c r="E4" s="3">
        <v>39.09</v>
      </c>
      <c r="F4" s="3">
        <v>39.26</v>
      </c>
      <c r="G4" s="3">
        <v>0.12</v>
      </c>
      <c r="H4" s="3">
        <v>0.0031</v>
      </c>
      <c r="I4" s="15">
        <v>103118.0</v>
      </c>
      <c r="J4" s="15">
        <v>62638.0</v>
      </c>
    </row>
    <row r="5">
      <c r="A5" s="4" t="s">
        <v>5</v>
      </c>
      <c r="B5" s="5">
        <f t="shared" si="1"/>
        <v>42458</v>
      </c>
      <c r="C5" s="3">
        <v>40.19</v>
      </c>
      <c r="D5" s="3">
        <v>40.25</v>
      </c>
      <c r="E5" s="3">
        <v>38.76</v>
      </c>
      <c r="F5" s="3">
        <v>39.14</v>
      </c>
      <c r="G5" s="3">
        <v>-1.13</v>
      </c>
      <c r="H5" s="6">
        <v>-0.0281</v>
      </c>
      <c r="I5" s="15">
        <v>149529.0</v>
      </c>
      <c r="J5" s="15">
        <v>93223.0</v>
      </c>
    </row>
    <row r="6">
      <c r="A6" s="4" t="s">
        <v>6</v>
      </c>
      <c r="B6" s="5">
        <f t="shared" si="1"/>
        <v>42457</v>
      </c>
      <c r="C6" s="3">
        <v>40.58</v>
      </c>
      <c r="D6" s="3">
        <v>41.0</v>
      </c>
      <c r="E6" s="3">
        <v>39.64</v>
      </c>
      <c r="F6" s="3">
        <v>40.27</v>
      </c>
      <c r="G6" s="3">
        <v>-0.17</v>
      </c>
      <c r="H6" s="6">
        <v>-0.0042</v>
      </c>
      <c r="I6" s="15">
        <v>78627.0</v>
      </c>
      <c r="J6" s="15">
        <v>116444.0</v>
      </c>
    </row>
    <row r="7">
      <c r="A7" s="4" t="s">
        <v>7</v>
      </c>
      <c r="B7" s="5">
        <f t="shared" si="1"/>
        <v>42453</v>
      </c>
      <c r="C7" s="3">
        <v>40.4</v>
      </c>
      <c r="D7" s="3">
        <v>40.64</v>
      </c>
      <c r="E7" s="3">
        <v>39.22</v>
      </c>
      <c r="F7" s="3">
        <v>40.44</v>
      </c>
      <c r="G7" s="3">
        <v>-0.03</v>
      </c>
      <c r="H7" s="6">
        <v>-7.0E-4</v>
      </c>
      <c r="I7" s="15">
        <v>203276.0</v>
      </c>
      <c r="J7" s="15">
        <v>126461.0</v>
      </c>
    </row>
    <row r="8">
      <c r="A8" s="4" t="s">
        <v>8</v>
      </c>
      <c r="B8" s="5">
        <f t="shared" si="1"/>
        <v>42452</v>
      </c>
      <c r="C8" s="3">
        <v>41.56</v>
      </c>
      <c r="D8" s="3">
        <v>41.82</v>
      </c>
      <c r="E8" s="3">
        <v>40.42</v>
      </c>
      <c r="F8" s="3">
        <v>40.47</v>
      </c>
      <c r="G8" s="3">
        <v>-1.32</v>
      </c>
      <c r="H8" s="6">
        <v>-0.0316</v>
      </c>
      <c r="I8" s="15">
        <v>240906.0</v>
      </c>
      <c r="J8" s="15">
        <v>156014.0</v>
      </c>
    </row>
    <row r="9">
      <c r="A9" s="4" t="s">
        <v>9</v>
      </c>
      <c r="B9" s="5">
        <f t="shared" si="1"/>
        <v>42451</v>
      </c>
      <c r="C9" s="3">
        <v>41.47</v>
      </c>
      <c r="D9" s="3">
        <v>42.08</v>
      </c>
      <c r="E9" s="3">
        <v>40.97</v>
      </c>
      <c r="F9" s="3">
        <v>41.79</v>
      </c>
      <c r="G9" s="3">
        <v>0.25</v>
      </c>
      <c r="H9" s="3">
        <v>0.006</v>
      </c>
      <c r="I9" s="15">
        <v>268210.0</v>
      </c>
      <c r="J9" s="15">
        <v>177979.0</v>
      </c>
    </row>
    <row r="10">
      <c r="A10" s="7">
        <v>42460.0</v>
      </c>
      <c r="B10" s="5">
        <f t="shared" si="1"/>
        <v>42450</v>
      </c>
      <c r="C10" s="3">
        <v>41.31</v>
      </c>
      <c r="D10" s="3">
        <v>41.88</v>
      </c>
      <c r="E10" s="3">
        <v>40.48</v>
      </c>
      <c r="F10" s="3">
        <v>41.54</v>
      </c>
      <c r="G10" s="3">
        <v>0.34</v>
      </c>
      <c r="H10" s="3">
        <v>0.0083</v>
      </c>
      <c r="I10" s="15">
        <v>234102.0</v>
      </c>
      <c r="J10" s="15">
        <v>212630.0</v>
      </c>
    </row>
    <row r="11">
      <c r="A11" s="8">
        <v>39.12</v>
      </c>
      <c r="B11" s="5">
        <f t="shared" si="1"/>
        <v>42447</v>
      </c>
      <c r="C11" s="3">
        <v>41.38</v>
      </c>
      <c r="D11" s="3">
        <v>42.54</v>
      </c>
      <c r="E11" s="3">
        <v>41.07</v>
      </c>
      <c r="F11" s="3">
        <v>41.2</v>
      </c>
      <c r="G11" s="3">
        <v>-0.34</v>
      </c>
      <c r="H11" s="6">
        <v>-0.0082</v>
      </c>
      <c r="I11" s="15">
        <v>286653.0</v>
      </c>
      <c r="J11" s="15">
        <v>253731.0</v>
      </c>
    </row>
    <row r="12">
      <c r="A12" s="8">
        <v>40.0</v>
      </c>
      <c r="B12" s="5">
        <f t="shared" si="1"/>
        <v>42446</v>
      </c>
      <c r="C12" s="3">
        <v>40.45</v>
      </c>
      <c r="D12" s="3">
        <v>41.6</v>
      </c>
      <c r="E12" s="3">
        <v>40.41</v>
      </c>
      <c r="F12" s="3">
        <v>41.54</v>
      </c>
      <c r="G12" s="3">
        <v>1.21</v>
      </c>
      <c r="H12" s="3">
        <v>0.03</v>
      </c>
      <c r="I12" s="15">
        <v>249228.0</v>
      </c>
      <c r="J12" s="15">
        <v>281931.0</v>
      </c>
    </row>
    <row r="13">
      <c r="A13" s="8">
        <v>38.74</v>
      </c>
      <c r="B13" s="5">
        <f t="shared" si="1"/>
        <v>42445</v>
      </c>
      <c r="C13" s="3">
        <v>39.14</v>
      </c>
      <c r="D13" s="3">
        <v>40.44</v>
      </c>
      <c r="E13" s="3">
        <v>38.83</v>
      </c>
      <c r="F13" s="3">
        <v>40.33</v>
      </c>
      <c r="G13" s="3">
        <v>1.59</v>
      </c>
      <c r="H13" s="3">
        <v>0.040999999999999995</v>
      </c>
      <c r="I13" s="15">
        <v>263872.0</v>
      </c>
      <c r="J13" s="15">
        <v>288813.0</v>
      </c>
    </row>
    <row r="14">
      <c r="A14" s="8">
        <v>39.6</v>
      </c>
      <c r="B14" s="5">
        <f t="shared" si="1"/>
        <v>42444</v>
      </c>
      <c r="C14" s="3">
        <v>39.67</v>
      </c>
      <c r="D14" s="3">
        <v>39.74</v>
      </c>
      <c r="E14" s="3">
        <v>38.32</v>
      </c>
      <c r="F14" s="3">
        <v>38.74</v>
      </c>
      <c r="G14" s="3">
        <v>-0.79</v>
      </c>
      <c r="H14" s="6">
        <v>-0.02</v>
      </c>
      <c r="I14" s="15">
        <v>224361.0</v>
      </c>
      <c r="J14" s="15">
        <v>294272.0</v>
      </c>
    </row>
    <row r="15">
      <c r="A15" s="9">
        <f>+0.34</f>
        <v>0.34</v>
      </c>
      <c r="B15" s="5">
        <f t="shared" si="1"/>
        <v>42443</v>
      </c>
      <c r="C15" s="3">
        <v>40.25</v>
      </c>
      <c r="D15" s="3">
        <v>40.65</v>
      </c>
      <c r="E15" s="3">
        <v>38.82</v>
      </c>
      <c r="F15" s="3">
        <v>39.53</v>
      </c>
      <c r="G15" s="3">
        <v>-0.86</v>
      </c>
      <c r="H15" s="6">
        <v>-0.0213</v>
      </c>
      <c r="I15" s="15">
        <v>264706.0</v>
      </c>
      <c r="J15" s="15">
        <v>306592.0</v>
      </c>
    </row>
    <row r="16">
      <c r="A16" s="9">
        <f>+0.87%</f>
        <v>0.0087</v>
      </c>
      <c r="B16" s="5">
        <f t="shared" si="1"/>
        <v>42440</v>
      </c>
      <c r="C16" s="3">
        <v>40.33</v>
      </c>
      <c r="D16" s="3">
        <v>41.03</v>
      </c>
      <c r="E16" s="3">
        <v>40.02</v>
      </c>
      <c r="F16" s="3">
        <v>40.39</v>
      </c>
      <c r="G16" s="3">
        <v>0.34</v>
      </c>
      <c r="H16" s="3">
        <v>0.0085</v>
      </c>
      <c r="I16" s="15">
        <v>276644.0</v>
      </c>
      <c r="J16" s="15">
        <v>329751.0</v>
      </c>
    </row>
    <row r="17">
      <c r="A17" s="16">
        <v>27797.0</v>
      </c>
      <c r="B17" s="5">
        <f t="shared" si="1"/>
        <v>42439</v>
      </c>
      <c r="C17" s="3">
        <v>40.89</v>
      </c>
      <c r="D17" s="3">
        <v>41.01</v>
      </c>
      <c r="E17" s="3">
        <v>39.63</v>
      </c>
      <c r="F17" s="3">
        <v>40.05</v>
      </c>
      <c r="G17" s="3">
        <v>-1.02</v>
      </c>
      <c r="H17" s="6">
        <v>-0.0248</v>
      </c>
      <c r="I17" s="15">
        <v>287782.0</v>
      </c>
      <c r="J17" s="15">
        <v>384912.0</v>
      </c>
    </row>
    <row r="18">
      <c r="A18" s="10">
        <v>0.0</v>
      </c>
      <c r="B18" s="5">
        <f t="shared" si="1"/>
        <v>42438</v>
      </c>
      <c r="C18" s="3">
        <v>39.65</v>
      </c>
      <c r="D18" s="3">
        <v>41.18</v>
      </c>
      <c r="E18" s="3">
        <v>39.39</v>
      </c>
      <c r="F18" s="3">
        <v>41.07</v>
      </c>
      <c r="G18" s="3">
        <v>1.42</v>
      </c>
      <c r="H18" s="3">
        <v>0.0358</v>
      </c>
      <c r="I18" s="15">
        <v>333486.0</v>
      </c>
      <c r="J18" s="15">
        <v>416954.0</v>
      </c>
    </row>
    <row r="19">
      <c r="A19" s="7">
        <v>42459.0</v>
      </c>
      <c r="B19" s="5">
        <f t="shared" si="1"/>
        <v>42437</v>
      </c>
      <c r="C19" s="3">
        <v>40.71</v>
      </c>
      <c r="D19" s="3">
        <v>41.48</v>
      </c>
      <c r="E19" s="3">
        <v>39.31</v>
      </c>
      <c r="F19" s="3">
        <v>39.65</v>
      </c>
      <c r="G19" s="3">
        <v>-1.19</v>
      </c>
      <c r="H19" s="6">
        <v>-0.0291</v>
      </c>
      <c r="I19" s="15">
        <v>352250.0</v>
      </c>
      <c r="J19" s="15">
        <v>439275.0</v>
      </c>
    </row>
    <row r="20">
      <c r="A20" s="8">
        <v>39.42</v>
      </c>
      <c r="B20" s="5">
        <f t="shared" si="1"/>
        <v>42436</v>
      </c>
      <c r="C20" s="3">
        <v>38.88</v>
      </c>
      <c r="D20" s="3">
        <v>41.04</v>
      </c>
      <c r="E20" s="3">
        <v>38.87</v>
      </c>
      <c r="F20" s="3">
        <v>40.84</v>
      </c>
      <c r="G20" s="3">
        <v>2.12</v>
      </c>
      <c r="H20" s="3">
        <v>0.0548</v>
      </c>
      <c r="I20" s="15">
        <v>341913.0</v>
      </c>
      <c r="J20" s="15">
        <v>477783.0</v>
      </c>
    </row>
    <row r="21">
      <c r="A21" s="8">
        <v>40.61</v>
      </c>
      <c r="B21" s="5">
        <f t="shared" si="1"/>
        <v>42433</v>
      </c>
      <c r="C21" s="3">
        <v>37.04</v>
      </c>
      <c r="D21" s="3">
        <v>38.95</v>
      </c>
      <c r="E21" s="3">
        <v>36.82</v>
      </c>
      <c r="F21" s="3">
        <v>38.72</v>
      </c>
      <c r="G21" s="3">
        <v>1.65</v>
      </c>
      <c r="H21" s="3">
        <v>0.044500000000000005</v>
      </c>
      <c r="I21" s="15">
        <v>295792.0</v>
      </c>
      <c r="J21" s="15">
        <v>507026.0</v>
      </c>
    </row>
    <row r="22">
      <c r="A22" s="8">
        <v>39.09</v>
      </c>
      <c r="B22" s="5">
        <f t="shared" si="1"/>
        <v>42432</v>
      </c>
      <c r="C22" s="3">
        <v>37.05</v>
      </c>
      <c r="D22" s="3">
        <v>37.37</v>
      </c>
      <c r="E22" s="3">
        <v>36.35</v>
      </c>
      <c r="F22" s="3">
        <v>37.07</v>
      </c>
      <c r="G22" s="3">
        <v>0.14</v>
      </c>
      <c r="H22" s="3">
        <v>0.0038</v>
      </c>
      <c r="I22" s="15">
        <v>256490.0</v>
      </c>
      <c r="J22" s="15">
        <v>519371.0</v>
      </c>
    </row>
    <row r="23">
      <c r="A23" s="8">
        <v>39.26</v>
      </c>
      <c r="B23" s="5">
        <f t="shared" si="1"/>
        <v>42431</v>
      </c>
      <c r="C23" s="3">
        <v>36.62</v>
      </c>
      <c r="D23" s="3">
        <v>37.4</v>
      </c>
      <c r="E23" s="3">
        <v>36.1</v>
      </c>
      <c r="F23" s="3">
        <v>36.93</v>
      </c>
      <c r="G23" s="3">
        <v>0.12</v>
      </c>
      <c r="H23" s="3">
        <v>0.0033</v>
      </c>
      <c r="I23" s="15">
        <v>278167.0</v>
      </c>
      <c r="J23" s="15">
        <v>517664.0</v>
      </c>
    </row>
    <row r="24">
      <c r="A24" s="9">
        <f>+0.12</f>
        <v>0.12</v>
      </c>
      <c r="B24" s="5">
        <f t="shared" si="1"/>
        <v>42430</v>
      </c>
      <c r="C24" s="3">
        <v>36.6</v>
      </c>
      <c r="D24" s="3">
        <v>37.25</v>
      </c>
      <c r="E24" s="3">
        <v>35.95</v>
      </c>
      <c r="F24" s="3">
        <v>36.81</v>
      </c>
      <c r="G24" s="3">
        <v>0.24</v>
      </c>
      <c r="H24" s="3">
        <v>0.0066</v>
      </c>
      <c r="I24" s="15">
        <v>276263.0</v>
      </c>
      <c r="J24" s="15">
        <v>535308.0</v>
      </c>
    </row>
    <row r="25">
      <c r="A25" s="9">
        <f>+0.31%</f>
        <v>0.0031</v>
      </c>
      <c r="B25" s="5">
        <f t="shared" si="1"/>
        <v>42429</v>
      </c>
      <c r="C25" s="3">
        <v>35.43</v>
      </c>
      <c r="D25" s="3">
        <v>36.74</v>
      </c>
      <c r="E25" s="3">
        <v>35.08</v>
      </c>
      <c r="F25" s="3">
        <v>36.57</v>
      </c>
      <c r="G25" s="3">
        <v>1.13</v>
      </c>
      <c r="H25" s="3">
        <v>0.0319</v>
      </c>
      <c r="I25" s="15">
        <v>310672.0</v>
      </c>
      <c r="J25" s="15">
        <v>534493.0</v>
      </c>
    </row>
    <row r="26">
      <c r="A26" s="16">
        <v>103118.0</v>
      </c>
      <c r="B26" s="5">
        <f t="shared" si="1"/>
        <v>42426</v>
      </c>
      <c r="C26" s="3">
        <v>35.48</v>
      </c>
      <c r="D26" s="3">
        <v>37.26</v>
      </c>
      <c r="E26" s="3">
        <v>35.13</v>
      </c>
      <c r="F26" s="3">
        <v>35.44</v>
      </c>
      <c r="G26" s="3">
        <v>-0.26</v>
      </c>
      <c r="H26" s="6">
        <v>-0.0073</v>
      </c>
      <c r="I26" s="15">
        <v>367393.0</v>
      </c>
      <c r="J26" s="15">
        <v>531412.0</v>
      </c>
    </row>
    <row r="27">
      <c r="A27" s="16">
        <v>62638.0</v>
      </c>
      <c r="B27" s="5">
        <f t="shared" si="1"/>
        <v>42425</v>
      </c>
      <c r="C27" s="3">
        <v>35.04</v>
      </c>
      <c r="D27" s="3">
        <v>36.12</v>
      </c>
      <c r="E27" s="3">
        <v>33.86</v>
      </c>
      <c r="F27" s="3">
        <v>35.7</v>
      </c>
      <c r="G27" s="3">
        <v>0.63</v>
      </c>
      <c r="H27" s="3">
        <v>0.018000000000000002</v>
      </c>
      <c r="I27" s="15">
        <v>313634.0</v>
      </c>
      <c r="J27" s="15">
        <v>526460.0</v>
      </c>
    </row>
    <row r="28">
      <c r="A28" s="7">
        <v>42458.0</v>
      </c>
      <c r="B28" s="5">
        <f t="shared" si="1"/>
        <v>42424</v>
      </c>
      <c r="C28" s="3">
        <v>33.57</v>
      </c>
      <c r="D28" s="3">
        <v>35.3</v>
      </c>
      <c r="E28" s="3">
        <v>33.09</v>
      </c>
      <c r="F28" s="3">
        <v>35.07</v>
      </c>
      <c r="G28" s="3">
        <v>1.1</v>
      </c>
      <c r="H28" s="3">
        <v>0.032400000000000005</v>
      </c>
      <c r="I28" s="15">
        <v>259300.0</v>
      </c>
      <c r="J28" s="15">
        <v>512310.0</v>
      </c>
    </row>
    <row r="29">
      <c r="A29" s="8">
        <v>40.19</v>
      </c>
      <c r="B29" s="5">
        <f t="shared" si="1"/>
        <v>42423</v>
      </c>
      <c r="C29" s="3">
        <v>35.14</v>
      </c>
      <c r="D29" s="3">
        <v>35.65</v>
      </c>
      <c r="E29" s="3">
        <v>33.61</v>
      </c>
      <c r="F29" s="3">
        <v>33.97</v>
      </c>
      <c r="G29" s="3">
        <v>-1.32</v>
      </c>
      <c r="H29" s="6">
        <v>-0.0374</v>
      </c>
      <c r="I29" s="15">
        <v>273730.0</v>
      </c>
      <c r="J29" s="15">
        <v>494404.0</v>
      </c>
    </row>
    <row r="30">
      <c r="A30" s="8">
        <v>40.25</v>
      </c>
      <c r="B30" s="5">
        <f t="shared" si="1"/>
        <v>42422</v>
      </c>
      <c r="C30" s="3">
        <v>33.79</v>
      </c>
      <c r="D30" s="3">
        <v>35.57</v>
      </c>
      <c r="E30" s="3">
        <v>33.45</v>
      </c>
      <c r="F30" s="3">
        <v>35.29</v>
      </c>
      <c r="G30" s="3">
        <v>1.67</v>
      </c>
      <c r="H30" s="3">
        <v>0.049699999999999994</v>
      </c>
      <c r="I30" s="15">
        <v>150286.0</v>
      </c>
      <c r="J30" s="15">
        <v>483563.0</v>
      </c>
    </row>
    <row r="31">
      <c r="A31" s="8">
        <v>38.76</v>
      </c>
      <c r="B31" s="5">
        <f t="shared" si="1"/>
        <v>42419</v>
      </c>
      <c r="C31" s="3">
        <v>34.48</v>
      </c>
      <c r="D31" s="3">
        <v>35.03</v>
      </c>
      <c r="E31" s="3">
        <v>33.33</v>
      </c>
      <c r="F31" s="3">
        <v>33.62</v>
      </c>
      <c r="G31" s="3">
        <v>-1.26</v>
      </c>
      <c r="H31" s="6">
        <v>-0.0361</v>
      </c>
      <c r="I31" s="15">
        <v>180208.0</v>
      </c>
      <c r="J31" s="15">
        <v>475914.0</v>
      </c>
    </row>
    <row r="32">
      <c r="A32" s="8">
        <v>39.14</v>
      </c>
      <c r="B32" s="5">
        <f t="shared" si="1"/>
        <v>42418</v>
      </c>
      <c r="C32" s="3">
        <v>35.48</v>
      </c>
      <c r="D32" s="3">
        <v>36.3</v>
      </c>
      <c r="E32" s="3">
        <v>34.4</v>
      </c>
      <c r="F32" s="3">
        <v>34.88</v>
      </c>
      <c r="G32" s="3">
        <v>-0.25</v>
      </c>
      <c r="H32" s="6">
        <v>-0.0071</v>
      </c>
      <c r="I32" s="15">
        <v>189465.0</v>
      </c>
      <c r="J32" s="15">
        <v>448603.0</v>
      </c>
    </row>
    <row r="33">
      <c r="A33" s="11">
        <v>-1.13</v>
      </c>
      <c r="B33" s="5">
        <f t="shared" si="1"/>
        <v>42417</v>
      </c>
      <c r="C33" s="3">
        <v>33.1</v>
      </c>
      <c r="D33" s="3">
        <v>35.62</v>
      </c>
      <c r="E33" s="3">
        <v>32.48</v>
      </c>
      <c r="F33" s="3">
        <v>35.13</v>
      </c>
      <c r="G33" s="3">
        <v>2.29</v>
      </c>
      <c r="H33" s="3">
        <v>0.0697</v>
      </c>
      <c r="I33" s="15">
        <v>176548.0</v>
      </c>
      <c r="J33" s="15">
        <v>442067.0</v>
      </c>
    </row>
    <row r="34">
      <c r="A34" s="12">
        <v>-0.0281</v>
      </c>
      <c r="B34" s="5">
        <f t="shared" si="1"/>
        <v>42416</v>
      </c>
      <c r="C34" s="3">
        <v>34.85</v>
      </c>
      <c r="D34" s="3">
        <v>36.13</v>
      </c>
      <c r="E34" s="3">
        <v>32.6</v>
      </c>
      <c r="F34" s="3">
        <v>32.84</v>
      </c>
      <c r="G34" s="3">
        <v>-1.17</v>
      </c>
      <c r="H34" s="6">
        <v>-0.0344</v>
      </c>
      <c r="I34" s="15">
        <v>195731.0</v>
      </c>
      <c r="J34" s="15">
        <v>409175.0</v>
      </c>
    </row>
    <row r="35">
      <c r="A35" s="17">
        <v>149529.0</v>
      </c>
      <c r="B35" s="5">
        <f t="shared" si="1"/>
        <v>42415</v>
      </c>
      <c r="C35" s="3">
        <v>33.45</v>
      </c>
      <c r="D35" s="3">
        <v>34.7</v>
      </c>
      <c r="E35" s="3">
        <v>33.34</v>
      </c>
      <c r="F35" s="3">
        <v>34.01</v>
      </c>
      <c r="G35" s="3">
        <v>0.02</v>
      </c>
      <c r="H35" s="3">
        <v>6.0E-4</v>
      </c>
      <c r="I35" s="15">
        <v>82812.0</v>
      </c>
      <c r="J35" s="15">
        <v>396072.0</v>
      </c>
    </row>
    <row r="36">
      <c r="A36" s="17">
        <v>93223.0</v>
      </c>
      <c r="B36" s="5">
        <f t="shared" si="1"/>
        <v>42412</v>
      </c>
      <c r="C36" s="3">
        <v>31.72</v>
      </c>
      <c r="D36" s="3">
        <v>34.07</v>
      </c>
      <c r="E36" s="3">
        <v>31.59</v>
      </c>
      <c r="F36" s="3">
        <v>33.99</v>
      </c>
      <c r="G36" s="3">
        <v>3.21</v>
      </c>
      <c r="H36" s="3">
        <v>0.1043</v>
      </c>
      <c r="I36" s="15">
        <v>184931.0</v>
      </c>
      <c r="J36" s="15">
        <v>397572.0</v>
      </c>
    </row>
    <row r="37">
      <c r="A37" s="7">
        <v>42457.0</v>
      </c>
      <c r="B37" s="5">
        <f t="shared" si="1"/>
        <v>42411</v>
      </c>
      <c r="C37" s="3">
        <v>31.48</v>
      </c>
      <c r="D37" s="3">
        <v>32.09</v>
      </c>
      <c r="E37" s="3">
        <v>30.66</v>
      </c>
      <c r="F37" s="3">
        <v>30.78</v>
      </c>
      <c r="G37" s="3">
        <v>-0.72</v>
      </c>
      <c r="H37" s="6">
        <v>-0.0229</v>
      </c>
      <c r="I37" s="15">
        <v>156192.0</v>
      </c>
      <c r="J37" s="15">
        <v>385477.0</v>
      </c>
    </row>
    <row r="38">
      <c r="A38" s="8">
        <v>40.58</v>
      </c>
      <c r="B38" s="5">
        <f t="shared" si="1"/>
        <v>42410</v>
      </c>
      <c r="C38" s="3">
        <v>31.53</v>
      </c>
      <c r="D38" s="3">
        <v>32.59</v>
      </c>
      <c r="E38" s="3">
        <v>31.02</v>
      </c>
      <c r="F38" s="3">
        <v>31.5</v>
      </c>
      <c r="G38" s="3">
        <v>0.52</v>
      </c>
      <c r="H38" s="3">
        <v>0.0168</v>
      </c>
      <c r="I38" s="15">
        <v>147253.0</v>
      </c>
      <c r="J38" s="15">
        <v>362857.0</v>
      </c>
    </row>
    <row r="39">
      <c r="A39" s="8">
        <v>41.0</v>
      </c>
      <c r="B39" s="5">
        <f t="shared" si="1"/>
        <v>42409</v>
      </c>
      <c r="C39" s="3">
        <v>33.87</v>
      </c>
      <c r="D39" s="3">
        <v>34.22</v>
      </c>
      <c r="E39" s="3">
        <v>30.94</v>
      </c>
      <c r="F39" s="3">
        <v>30.98</v>
      </c>
      <c r="G39" s="3">
        <v>-2.62</v>
      </c>
      <c r="H39" s="6">
        <v>-0.078</v>
      </c>
      <c r="I39" s="15">
        <v>126257.0</v>
      </c>
      <c r="J39" s="15">
        <v>339139.0</v>
      </c>
    </row>
    <row r="40">
      <c r="A40" s="8">
        <v>39.64</v>
      </c>
      <c r="B40" s="5">
        <f t="shared" si="1"/>
        <v>42408</v>
      </c>
      <c r="C40" s="3">
        <v>34.69</v>
      </c>
      <c r="D40" s="3">
        <v>35.34</v>
      </c>
      <c r="E40" s="3">
        <v>33.5</v>
      </c>
      <c r="F40" s="3">
        <v>33.6</v>
      </c>
      <c r="G40" s="3">
        <v>-1.16</v>
      </c>
      <c r="H40" s="6">
        <v>-0.0334</v>
      </c>
      <c r="I40" s="15">
        <v>99647.0</v>
      </c>
      <c r="J40" s="15">
        <v>328994.0</v>
      </c>
    </row>
    <row r="41">
      <c r="A41" s="8">
        <v>40.27</v>
      </c>
      <c r="B41" s="5">
        <f t="shared" si="1"/>
        <v>42405</v>
      </c>
      <c r="C41" s="3">
        <v>35.05</v>
      </c>
      <c r="D41" s="3">
        <v>35.85</v>
      </c>
      <c r="E41" s="3">
        <v>34.52</v>
      </c>
      <c r="F41" s="3">
        <v>34.76</v>
      </c>
      <c r="G41" s="3">
        <v>-0.39</v>
      </c>
      <c r="H41" s="6">
        <v>-0.0111</v>
      </c>
      <c r="I41" s="15">
        <v>136275.0</v>
      </c>
      <c r="J41" s="15">
        <v>306710.0</v>
      </c>
    </row>
    <row r="42">
      <c r="A42" s="11">
        <v>-0.17</v>
      </c>
      <c r="B42" s="5">
        <f t="shared" si="1"/>
        <v>42404</v>
      </c>
      <c r="C42" s="3">
        <v>35.91</v>
      </c>
      <c r="D42" s="3">
        <v>36.51</v>
      </c>
      <c r="E42" s="3">
        <v>34.84</v>
      </c>
      <c r="F42" s="3">
        <v>35.15</v>
      </c>
      <c r="G42" s="3">
        <v>-0.6</v>
      </c>
      <c r="H42" s="6">
        <v>-0.0168</v>
      </c>
      <c r="I42" s="15">
        <v>135398.0</v>
      </c>
      <c r="J42" s="15">
        <v>289328.0</v>
      </c>
    </row>
    <row r="43">
      <c r="A43" s="12">
        <v>-0.0042</v>
      </c>
      <c r="B43" s="5">
        <f t="shared" si="1"/>
        <v>42403</v>
      </c>
      <c r="C43" s="3">
        <v>33.14</v>
      </c>
      <c r="D43" s="3">
        <v>36.19</v>
      </c>
      <c r="E43" s="3">
        <v>33.05</v>
      </c>
      <c r="F43" s="3">
        <v>35.75</v>
      </c>
      <c r="G43" s="3">
        <v>2.28</v>
      </c>
      <c r="H43" s="3">
        <v>0.0681</v>
      </c>
      <c r="I43" s="15">
        <v>156827.0</v>
      </c>
      <c r="J43" s="15">
        <v>275354.0</v>
      </c>
    </row>
    <row r="44">
      <c r="A44" s="17">
        <v>78627.0</v>
      </c>
      <c r="B44" s="5">
        <f t="shared" si="1"/>
        <v>42402</v>
      </c>
      <c r="C44" s="3">
        <v>34.87</v>
      </c>
      <c r="D44" s="3">
        <v>34.89</v>
      </c>
      <c r="E44" s="3">
        <v>33.04</v>
      </c>
      <c r="F44" s="3">
        <v>33.47</v>
      </c>
      <c r="G44" s="3">
        <v>-1.56</v>
      </c>
      <c r="H44" s="6">
        <v>-0.0445</v>
      </c>
      <c r="I44" s="15">
        <v>163847.0</v>
      </c>
      <c r="J44" s="15">
        <v>273019.0</v>
      </c>
    </row>
    <row r="45">
      <c r="A45" s="17">
        <v>116444.0</v>
      </c>
      <c r="B45" s="5">
        <f t="shared" si="1"/>
        <v>42401</v>
      </c>
      <c r="C45" s="3">
        <v>36.75</v>
      </c>
      <c r="D45" s="3">
        <v>37.09</v>
      </c>
      <c r="E45" s="3">
        <v>34.71</v>
      </c>
      <c r="F45" s="3">
        <v>35.03</v>
      </c>
      <c r="G45" s="3">
        <v>-1.79</v>
      </c>
      <c r="H45" s="6">
        <v>-0.0486</v>
      </c>
      <c r="I45" s="15">
        <v>150695.0</v>
      </c>
      <c r="J45" s="15">
        <v>272730.0</v>
      </c>
    </row>
    <row r="46">
      <c r="A46" s="7">
        <v>42453.0</v>
      </c>
      <c r="B46" s="5">
        <f t="shared" si="1"/>
        <v>42398</v>
      </c>
      <c r="C46" s="3">
        <v>36.02</v>
      </c>
      <c r="D46" s="3">
        <v>36.99</v>
      </c>
      <c r="E46" s="3">
        <v>35.42</v>
      </c>
      <c r="F46" s="3">
        <v>36.82</v>
      </c>
      <c r="G46" s="3">
        <v>1.2</v>
      </c>
      <c r="H46" s="3">
        <v>0.0337</v>
      </c>
      <c r="I46" s="15">
        <v>149914.0</v>
      </c>
      <c r="J46" s="15">
        <v>270948.0</v>
      </c>
    </row>
    <row r="47">
      <c r="A47" s="8">
        <v>40.4</v>
      </c>
      <c r="B47" s="5">
        <f t="shared" si="1"/>
        <v>42397</v>
      </c>
      <c r="C47" s="3">
        <v>34.38</v>
      </c>
      <c r="D47" s="3">
        <v>37.55</v>
      </c>
      <c r="E47" s="3">
        <v>34.2</v>
      </c>
      <c r="F47" s="3">
        <v>35.62</v>
      </c>
      <c r="G47" s="3">
        <v>0.89</v>
      </c>
      <c r="H47" s="3">
        <v>0.0256</v>
      </c>
      <c r="I47" s="15">
        <v>149637.0</v>
      </c>
      <c r="J47" s="15">
        <v>267507.0</v>
      </c>
    </row>
    <row r="48">
      <c r="A48" s="8">
        <v>40.64</v>
      </c>
      <c r="B48" s="5">
        <f t="shared" si="1"/>
        <v>42396</v>
      </c>
      <c r="C48" s="3">
        <v>32.83</v>
      </c>
      <c r="D48" s="3">
        <v>35.09</v>
      </c>
      <c r="E48" s="3">
        <v>32.38</v>
      </c>
      <c r="F48" s="3">
        <v>34.73</v>
      </c>
      <c r="G48" s="3">
        <v>1.42</v>
      </c>
      <c r="H48" s="3">
        <v>0.0426</v>
      </c>
      <c r="I48" s="15">
        <v>107582.0</v>
      </c>
      <c r="J48" s="15">
        <v>261048.0</v>
      </c>
    </row>
    <row r="49">
      <c r="A49" s="8">
        <v>39.22</v>
      </c>
      <c r="B49" s="5">
        <f t="shared" si="1"/>
        <v>42395</v>
      </c>
      <c r="C49" s="3">
        <v>31.64</v>
      </c>
      <c r="D49" s="3">
        <v>34.24</v>
      </c>
      <c r="E49" s="3">
        <v>30.9</v>
      </c>
      <c r="F49" s="3">
        <v>33.31</v>
      </c>
      <c r="G49" s="3">
        <v>1.22</v>
      </c>
      <c r="H49" s="3">
        <v>0.038</v>
      </c>
      <c r="I49" s="15">
        <v>105952.0</v>
      </c>
      <c r="J49" s="15">
        <v>265372.0</v>
      </c>
    </row>
    <row r="50">
      <c r="A50" s="8">
        <v>40.44</v>
      </c>
      <c r="B50" s="5">
        <f t="shared" si="1"/>
        <v>42394</v>
      </c>
      <c r="C50" s="3">
        <v>33.53</v>
      </c>
      <c r="D50" s="3">
        <v>34.28</v>
      </c>
      <c r="E50" s="3">
        <v>31.61</v>
      </c>
      <c r="F50" s="3">
        <v>32.09</v>
      </c>
      <c r="G50" s="3">
        <v>-1.47</v>
      </c>
      <c r="H50" s="6">
        <v>-0.0438</v>
      </c>
      <c r="I50" s="15">
        <v>125497.0</v>
      </c>
      <c r="J50" s="15">
        <v>264830.0</v>
      </c>
    </row>
    <row r="51">
      <c r="A51" s="11">
        <v>-0.03</v>
      </c>
      <c r="B51" s="5">
        <f t="shared" si="1"/>
        <v>42391</v>
      </c>
      <c r="C51" s="3">
        <v>30.81</v>
      </c>
      <c r="D51" s="3">
        <v>33.68</v>
      </c>
      <c r="E51" s="3">
        <v>30.41</v>
      </c>
      <c r="F51" s="3">
        <v>33.56</v>
      </c>
      <c r="G51" s="3">
        <v>3.11</v>
      </c>
      <c r="H51" s="3">
        <v>0.10210000000000001</v>
      </c>
      <c r="I51" s="15">
        <v>156280.0</v>
      </c>
      <c r="J51" s="15">
        <v>248447.0</v>
      </c>
    </row>
    <row r="52">
      <c r="A52" s="12">
        <v>-7.0E-4</v>
      </c>
      <c r="B52" s="5">
        <f t="shared" si="1"/>
        <v>42390</v>
      </c>
      <c r="C52" s="3">
        <v>29.49</v>
      </c>
      <c r="D52" s="3">
        <v>31.1</v>
      </c>
      <c r="E52" s="3">
        <v>28.76</v>
      </c>
      <c r="F52" s="3">
        <v>30.45</v>
      </c>
      <c r="G52" s="3">
        <v>1.07</v>
      </c>
      <c r="H52" s="3">
        <v>0.0364</v>
      </c>
      <c r="I52" s="15">
        <v>121187.0</v>
      </c>
      <c r="J52" s="15">
        <v>257398.0</v>
      </c>
    </row>
    <row r="53">
      <c r="A53" s="17">
        <v>203276.0</v>
      </c>
      <c r="B53" s="5">
        <f t="shared" si="1"/>
        <v>42389</v>
      </c>
      <c r="C53" s="3">
        <v>30.16</v>
      </c>
      <c r="D53" s="3">
        <v>30.2</v>
      </c>
      <c r="E53" s="3">
        <v>28.58</v>
      </c>
      <c r="F53" s="3">
        <v>29.38</v>
      </c>
      <c r="G53" s="3">
        <v>-0.84</v>
      </c>
      <c r="H53" s="6">
        <v>-0.0278</v>
      </c>
      <c r="I53" s="15">
        <v>104956.0</v>
      </c>
      <c r="J53" s="15">
        <v>238581.0</v>
      </c>
    </row>
    <row r="54">
      <c r="A54" s="17">
        <v>126461.0</v>
      </c>
      <c r="B54" s="5">
        <f t="shared" si="1"/>
        <v>42388</v>
      </c>
      <c r="C54" s="3">
        <v>30.11</v>
      </c>
      <c r="D54" s="3">
        <v>31.46</v>
      </c>
      <c r="E54" s="3">
        <v>30.02</v>
      </c>
      <c r="F54" s="3">
        <v>30.22</v>
      </c>
      <c r="G54" s="3">
        <v>0.31</v>
      </c>
      <c r="H54" s="3">
        <v>0.0104</v>
      </c>
      <c r="I54" s="15">
        <v>142444.0</v>
      </c>
      <c r="J54" s="15">
        <v>229957.0</v>
      </c>
    </row>
    <row r="55">
      <c r="A55" s="7">
        <v>42452.0</v>
      </c>
      <c r="B55" s="5">
        <f t="shared" si="1"/>
        <v>42387</v>
      </c>
      <c r="C55" s="3">
        <v>30.35</v>
      </c>
      <c r="D55" s="3">
        <v>30.98</v>
      </c>
      <c r="E55" s="3">
        <v>29.23</v>
      </c>
      <c r="F55" s="3">
        <v>29.91</v>
      </c>
      <c r="G55" s="3">
        <v>-0.53</v>
      </c>
      <c r="H55" s="6">
        <v>-0.0174</v>
      </c>
      <c r="I55" s="15">
        <v>59278.0</v>
      </c>
      <c r="J55" s="15">
        <v>207394.0</v>
      </c>
    </row>
    <row r="56">
      <c r="A56" s="8">
        <v>41.56</v>
      </c>
      <c r="B56" s="5">
        <f t="shared" si="1"/>
        <v>42384</v>
      </c>
      <c r="C56" s="3">
        <v>32.64</v>
      </c>
      <c r="D56" s="3">
        <v>32.64</v>
      </c>
      <c r="E56" s="3">
        <v>30.34</v>
      </c>
      <c r="F56" s="3">
        <v>30.44</v>
      </c>
      <c r="G56" s="3">
        <v>-2.1</v>
      </c>
      <c r="H56" s="6">
        <v>-0.0645</v>
      </c>
      <c r="I56" s="15">
        <v>98441.0</v>
      </c>
      <c r="J56" s="15">
        <v>200840.0</v>
      </c>
    </row>
    <row r="57">
      <c r="A57" s="8">
        <v>41.82</v>
      </c>
      <c r="B57" s="5">
        <f t="shared" si="1"/>
        <v>42383</v>
      </c>
      <c r="C57" s="3">
        <v>31.92</v>
      </c>
      <c r="D57" s="3">
        <v>32.85</v>
      </c>
      <c r="E57" s="3">
        <v>31.44</v>
      </c>
      <c r="F57" s="3">
        <v>32.54</v>
      </c>
      <c r="G57" s="3">
        <v>0.51</v>
      </c>
      <c r="H57" s="3">
        <v>0.0159</v>
      </c>
      <c r="I57" s="15">
        <v>113027.0</v>
      </c>
      <c r="J57" s="15">
        <v>200433.0</v>
      </c>
    </row>
    <row r="58">
      <c r="A58" s="8">
        <v>40.42</v>
      </c>
      <c r="B58" s="5">
        <f t="shared" si="1"/>
        <v>42382</v>
      </c>
      <c r="C58" s="3">
        <v>32.86</v>
      </c>
      <c r="D58" s="3">
        <v>33.51</v>
      </c>
      <c r="E58" s="3">
        <v>31.71</v>
      </c>
      <c r="F58" s="3">
        <v>32.03</v>
      </c>
      <c r="G58" s="3">
        <v>-0.7</v>
      </c>
      <c r="H58" s="6">
        <v>-0.0214</v>
      </c>
      <c r="I58" s="15">
        <v>109726.0</v>
      </c>
      <c r="J58" s="15">
        <v>185939.0</v>
      </c>
    </row>
    <row r="59">
      <c r="A59" s="8">
        <v>40.47</v>
      </c>
      <c r="B59" s="5">
        <f t="shared" si="1"/>
        <v>42381</v>
      </c>
      <c r="C59" s="3">
        <v>33.61</v>
      </c>
      <c r="D59" s="3">
        <v>34.51</v>
      </c>
      <c r="E59" s="3">
        <v>32.29</v>
      </c>
      <c r="F59" s="3">
        <v>32.73</v>
      </c>
      <c r="G59" s="3">
        <v>-1.03</v>
      </c>
      <c r="H59" s="6">
        <v>-0.0305</v>
      </c>
      <c r="I59" s="15">
        <v>97579.0</v>
      </c>
      <c r="J59" s="15">
        <v>166276.0</v>
      </c>
    </row>
    <row r="60">
      <c r="A60" s="11">
        <v>-1.32</v>
      </c>
      <c r="B60" s="5">
        <f t="shared" si="1"/>
        <v>42380</v>
      </c>
      <c r="C60" s="3">
        <v>35.63</v>
      </c>
      <c r="D60" s="3">
        <v>35.63</v>
      </c>
      <c r="E60" s="3">
        <v>33.44</v>
      </c>
      <c r="F60" s="3">
        <v>33.76</v>
      </c>
      <c r="G60" s="3">
        <v>-2.08</v>
      </c>
      <c r="H60" s="6">
        <v>-0.058</v>
      </c>
      <c r="I60" s="15">
        <v>71292.0</v>
      </c>
      <c r="J60" s="15">
        <v>152459.0</v>
      </c>
    </row>
    <row r="61">
      <c r="A61" s="12">
        <v>-0.0316</v>
      </c>
      <c r="B61" s="5">
        <f t="shared" si="1"/>
        <v>42377</v>
      </c>
      <c r="C61" s="3">
        <v>36.24</v>
      </c>
      <c r="D61" s="3">
        <v>36.91</v>
      </c>
      <c r="E61" s="3">
        <v>35.04</v>
      </c>
      <c r="F61" s="3">
        <v>35.84</v>
      </c>
      <c r="G61" s="3">
        <v>-0.11</v>
      </c>
      <c r="H61" s="6">
        <v>-0.0031</v>
      </c>
      <c r="I61" s="15">
        <v>63878.0</v>
      </c>
      <c r="J61" s="15">
        <v>139005.0</v>
      </c>
    </row>
    <row r="62">
      <c r="A62" s="17">
        <v>240906.0</v>
      </c>
      <c r="B62" s="5">
        <f t="shared" si="1"/>
        <v>42376</v>
      </c>
      <c r="C62" s="3">
        <v>37.05</v>
      </c>
      <c r="D62" s="3">
        <v>37.05</v>
      </c>
      <c r="E62" s="3">
        <v>34.48</v>
      </c>
      <c r="F62" s="3">
        <v>35.95</v>
      </c>
      <c r="G62" s="3">
        <v>-0.56</v>
      </c>
      <c r="H62" s="6">
        <v>-0.0153</v>
      </c>
      <c r="I62" s="15">
        <v>58756.0</v>
      </c>
      <c r="J62" s="15">
        <v>129992.0</v>
      </c>
    </row>
    <row r="63">
      <c r="A63" s="17">
        <v>156014.0</v>
      </c>
      <c r="B63" s="5">
        <f t="shared" si="1"/>
        <v>42375</v>
      </c>
      <c r="C63" s="3">
        <v>38.86</v>
      </c>
      <c r="D63" s="3">
        <v>38.92</v>
      </c>
      <c r="E63" s="3">
        <v>36.43</v>
      </c>
      <c r="F63" s="3">
        <v>36.51</v>
      </c>
      <c r="G63" s="3">
        <v>-2.14</v>
      </c>
      <c r="H63" s="6">
        <v>-0.0554</v>
      </c>
      <c r="I63" s="15">
        <v>64964.0</v>
      </c>
      <c r="J63" s="15">
        <v>127340.0</v>
      </c>
    </row>
    <row r="64">
      <c r="A64" s="7">
        <v>42451.0</v>
      </c>
      <c r="B64" s="5">
        <f t="shared" si="1"/>
        <v>42374</v>
      </c>
      <c r="C64" s="3">
        <v>39.45</v>
      </c>
      <c r="D64" s="3">
        <v>39.68</v>
      </c>
      <c r="E64" s="3">
        <v>38.47</v>
      </c>
      <c r="F64" s="3">
        <v>38.65</v>
      </c>
      <c r="G64" s="3">
        <v>-0.68</v>
      </c>
      <c r="H64" s="6">
        <v>-0.0173</v>
      </c>
      <c r="I64" s="15">
        <v>45066.0</v>
      </c>
      <c r="J64" s="15">
        <v>124503.0</v>
      </c>
    </row>
    <row r="65">
      <c r="A65" s="8">
        <v>41.47</v>
      </c>
      <c r="B65" s="5">
        <f t="shared" si="1"/>
        <v>42373</v>
      </c>
      <c r="C65" s="3">
        <v>40.05</v>
      </c>
      <c r="D65" s="3">
        <v>40.94</v>
      </c>
      <c r="E65" s="3">
        <v>38.84</v>
      </c>
      <c r="F65" s="3">
        <v>39.33</v>
      </c>
      <c r="G65" s="3">
        <v>-0.07</v>
      </c>
      <c r="H65" s="6">
        <v>-0.0018</v>
      </c>
      <c r="I65" s="15">
        <v>44972.0</v>
      </c>
      <c r="J65" s="15">
        <v>124204.0</v>
      </c>
    </row>
    <row r="66">
      <c r="A66" s="8">
        <v>42.08</v>
      </c>
      <c r="B66" s="13">
        <f t="shared" si="1"/>
        <v>42369</v>
      </c>
      <c r="C66" s="3">
        <v>38.75</v>
      </c>
      <c r="D66" s="3">
        <v>40.06</v>
      </c>
      <c r="E66" s="3">
        <v>38.19</v>
      </c>
      <c r="F66" s="3">
        <v>39.4</v>
      </c>
      <c r="G66" s="3">
        <v>0.82</v>
      </c>
      <c r="H66" s="3">
        <v>0.0213</v>
      </c>
      <c r="I66" s="15">
        <v>21306.0</v>
      </c>
      <c r="J66" s="15">
        <v>123306.0</v>
      </c>
    </row>
    <row r="67">
      <c r="A67" s="8">
        <v>40.97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41.79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+0.25</f>
        <v>0.25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+0.6%</f>
        <v>0.006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268210.0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177979.0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42450.0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41.31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41.88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40.48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41.54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+0.34</f>
        <v>0.34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+0.83%</f>
        <v>0.0083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234102.0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212630.0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42447.0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41.38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42.54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41.07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41.2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-0.34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-0.0082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286653.0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253731.0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42446.0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40.45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41.6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40.41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41.54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+1.21</f>
        <v>1.21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+3%</f>
        <v>0.03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249228.0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281931.0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42445.0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39.14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40.44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38.83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40.33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+1.59</f>
        <v>1.59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+4.1%</f>
        <v>0.041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263872.0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288813.0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42444.0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39.67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39.74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38.32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38.74</v>
      </c>
      <c r="B113" s="3" t="str">
        <f t="shared" si="1"/>
        <v/>
      </c>
    </row>
    <row r="114">
      <c r="A114" s="11">
        <v>-0.79</v>
      </c>
      <c r="B114" s="3" t="str">
        <f t="shared" si="1"/>
        <v>#REF!</v>
      </c>
    </row>
    <row r="115">
      <c r="A115" s="12">
        <v>-0.02</v>
      </c>
      <c r="B115" s="3" t="str">
        <f t="shared" si="1"/>
        <v>#REF!</v>
      </c>
    </row>
    <row r="116">
      <c r="A116" s="17">
        <v>224361.0</v>
      </c>
      <c r="B116" s="3" t="str">
        <f t="shared" si="1"/>
        <v>#REF!</v>
      </c>
    </row>
    <row r="117">
      <c r="A117" s="17">
        <v>294272.0</v>
      </c>
      <c r="B117" s="3" t="str">
        <f t="shared" si="1"/>
        <v>#REF!</v>
      </c>
    </row>
    <row r="118">
      <c r="A118" s="7">
        <v>42443.0</v>
      </c>
      <c r="B118" s="3" t="str">
        <f t="shared" si="1"/>
        <v>#REF!</v>
      </c>
    </row>
    <row r="119">
      <c r="A119" s="8">
        <v>40.25</v>
      </c>
      <c r="B119" s="3" t="str">
        <f t="shared" si="1"/>
        <v>#REF!</v>
      </c>
    </row>
    <row r="120">
      <c r="A120" s="8">
        <v>40.65</v>
      </c>
      <c r="B120" s="3" t="str">
        <f t="shared" si="1"/>
        <v>#REF!</v>
      </c>
    </row>
    <row r="121">
      <c r="A121" s="8">
        <v>38.82</v>
      </c>
      <c r="B121" s="3" t="str">
        <f t="shared" si="1"/>
        <v>#REF!</v>
      </c>
    </row>
    <row r="122">
      <c r="A122" s="8">
        <v>39.53</v>
      </c>
      <c r="B122" s="3" t="str">
        <f t="shared" si="1"/>
        <v>#REF!</v>
      </c>
    </row>
    <row r="123">
      <c r="A123" s="11">
        <v>-0.86</v>
      </c>
      <c r="B123" s="3" t="str">
        <f t="shared" si="1"/>
        <v>#REF!</v>
      </c>
    </row>
    <row r="124">
      <c r="A124" s="12">
        <v>-0.0213</v>
      </c>
      <c r="B124" s="3" t="str">
        <f t="shared" si="1"/>
        <v>#REF!</v>
      </c>
    </row>
    <row r="125">
      <c r="A125" s="17">
        <v>264706.0</v>
      </c>
      <c r="B125" s="3" t="str">
        <f t="shared" si="1"/>
        <v>#REF!</v>
      </c>
    </row>
    <row r="126">
      <c r="A126" s="17">
        <v>306592.0</v>
      </c>
      <c r="B126" s="3" t="str">
        <f t="shared" si="1"/>
        <v>#REF!</v>
      </c>
    </row>
    <row r="127">
      <c r="A127" s="7">
        <v>42440.0</v>
      </c>
      <c r="B127" s="3" t="str">
        <f t="shared" si="1"/>
        <v>#REF!</v>
      </c>
    </row>
    <row r="128">
      <c r="A128" s="8">
        <v>40.33</v>
      </c>
      <c r="B128" s="3" t="str">
        <f t="shared" si="1"/>
        <v>#REF!</v>
      </c>
    </row>
    <row r="129">
      <c r="A129" s="8">
        <v>41.03</v>
      </c>
      <c r="B129" s="3" t="str">
        <f t="shared" si="1"/>
        <v>#REF!</v>
      </c>
    </row>
    <row r="130">
      <c r="A130" s="8">
        <v>40.02</v>
      </c>
      <c r="B130" s="3" t="str">
        <f t="shared" si="1"/>
        <v>#REF!</v>
      </c>
    </row>
    <row r="131">
      <c r="A131" s="8">
        <v>40.39</v>
      </c>
      <c r="B131" s="3" t="str">
        <f t="shared" si="1"/>
        <v>#REF!</v>
      </c>
    </row>
    <row r="132">
      <c r="A132" s="9">
        <f>+0.34</f>
        <v>0.34</v>
      </c>
      <c r="B132" s="3" t="str">
        <f t="shared" si="1"/>
        <v>#REF!</v>
      </c>
    </row>
    <row r="133">
      <c r="A133" s="9">
        <f>+0.85%</f>
        <v>0.0085</v>
      </c>
      <c r="B133" s="3" t="str">
        <f t="shared" si="1"/>
        <v>#REF!</v>
      </c>
    </row>
    <row r="134">
      <c r="A134" s="16">
        <v>276644.0</v>
      </c>
      <c r="B134" s="3" t="str">
        <f t="shared" si="1"/>
        <v>#REF!</v>
      </c>
    </row>
    <row r="135">
      <c r="A135" s="16">
        <v>329751.0</v>
      </c>
      <c r="B135" s="3" t="str">
        <f t="shared" si="1"/>
        <v>#REF!</v>
      </c>
    </row>
    <row r="136">
      <c r="A136" s="7">
        <v>42439.0</v>
      </c>
      <c r="B136" s="3" t="str">
        <f t="shared" si="1"/>
        <v>#REF!</v>
      </c>
    </row>
    <row r="137">
      <c r="A137" s="8">
        <v>40.89</v>
      </c>
      <c r="B137" s="3" t="str">
        <f t="shared" si="1"/>
        <v>#REF!</v>
      </c>
    </row>
    <row r="138">
      <c r="A138" s="8">
        <v>41.01</v>
      </c>
      <c r="B138" s="3" t="str">
        <f t="shared" si="1"/>
        <v>#REF!</v>
      </c>
    </row>
    <row r="139">
      <c r="A139" s="8">
        <v>39.63</v>
      </c>
      <c r="B139" s="3" t="str">
        <f t="shared" si="1"/>
        <v>#REF!</v>
      </c>
    </row>
    <row r="140">
      <c r="A140" s="8">
        <v>40.05</v>
      </c>
      <c r="B140" s="3" t="str">
        <f t="shared" si="1"/>
        <v>#REF!</v>
      </c>
    </row>
    <row r="141">
      <c r="A141" s="11">
        <v>-1.02</v>
      </c>
      <c r="B141" s="3" t="str">
        <f t="shared" si="1"/>
        <v>#REF!</v>
      </c>
    </row>
    <row r="142">
      <c r="A142" s="12">
        <v>-0.0248</v>
      </c>
      <c r="B142" s="3" t="str">
        <f t="shared" si="1"/>
        <v>#REF!</v>
      </c>
    </row>
    <row r="143">
      <c r="A143" s="17">
        <v>287782.0</v>
      </c>
      <c r="B143" s="3" t="str">
        <f t="shared" si="1"/>
        <v>#REF!</v>
      </c>
    </row>
    <row r="144">
      <c r="A144" s="17">
        <v>384912.0</v>
      </c>
      <c r="B144" s="3" t="str">
        <f t="shared" si="1"/>
        <v>#REF!</v>
      </c>
    </row>
    <row r="145">
      <c r="A145" s="7">
        <v>42438.0</v>
      </c>
      <c r="B145" s="3" t="str">
        <f t="shared" si="1"/>
        <v>#REF!</v>
      </c>
    </row>
    <row r="146">
      <c r="A146" s="8">
        <v>39.65</v>
      </c>
      <c r="B146" s="3" t="str">
        <f t="shared" si="1"/>
        <v>#REF!</v>
      </c>
    </row>
    <row r="147">
      <c r="A147" s="8">
        <v>41.18</v>
      </c>
      <c r="B147" s="3" t="str">
        <f t="shared" si="1"/>
        <v>#REF!</v>
      </c>
    </row>
    <row r="148">
      <c r="A148" s="8">
        <v>39.39</v>
      </c>
      <c r="B148" s="3" t="str">
        <f t="shared" si="1"/>
        <v>#REF!</v>
      </c>
    </row>
    <row r="149">
      <c r="A149" s="8">
        <v>41.07</v>
      </c>
      <c r="B149" s="3" t="str">
        <f t="shared" si="1"/>
        <v>#REF!</v>
      </c>
    </row>
    <row r="150">
      <c r="A150" s="9">
        <f>+1.42</f>
        <v>1.42</v>
      </c>
      <c r="B150" s="3" t="str">
        <f t="shared" si="1"/>
        <v>#REF!</v>
      </c>
    </row>
    <row r="151">
      <c r="A151" s="9">
        <f>+3.58%</f>
        <v>0.0358</v>
      </c>
      <c r="B151" s="3" t="str">
        <f t="shared" si="1"/>
        <v>#REF!</v>
      </c>
    </row>
    <row r="152">
      <c r="A152" s="16">
        <v>333486.0</v>
      </c>
      <c r="B152" s="3" t="str">
        <f t="shared" si="1"/>
        <v>#REF!</v>
      </c>
    </row>
    <row r="153">
      <c r="A153" s="16">
        <v>416954.0</v>
      </c>
      <c r="B153" s="3" t="str">
        <f t="shared" si="1"/>
        <v>#REF!</v>
      </c>
    </row>
    <row r="154">
      <c r="A154" s="7">
        <v>42437.0</v>
      </c>
      <c r="B154" s="3" t="str">
        <f t="shared" si="1"/>
        <v>#REF!</v>
      </c>
    </row>
    <row r="155">
      <c r="A155" s="8">
        <v>40.71</v>
      </c>
      <c r="B155" s="3" t="str">
        <f t="shared" si="1"/>
        <v>#REF!</v>
      </c>
    </row>
    <row r="156">
      <c r="A156" s="8">
        <v>41.48</v>
      </c>
      <c r="B156" s="3" t="str">
        <f t="shared" si="1"/>
        <v>#REF!</v>
      </c>
    </row>
    <row r="157">
      <c r="A157" s="8">
        <v>39.31</v>
      </c>
      <c r="B157" s="3" t="str">
        <f t="shared" si="1"/>
        <v>#REF!</v>
      </c>
    </row>
    <row r="158">
      <c r="A158" s="8">
        <v>39.65</v>
      </c>
      <c r="B158" s="3" t="str">
        <f t="shared" si="1"/>
        <v>#REF!</v>
      </c>
    </row>
    <row r="159">
      <c r="A159" s="11">
        <v>-1.19</v>
      </c>
      <c r="B159" s="3" t="str">
        <f t="shared" si="1"/>
        <v>#REF!</v>
      </c>
    </row>
    <row r="160">
      <c r="A160" s="12">
        <v>-0.0291</v>
      </c>
      <c r="B160" s="3" t="str">
        <f t="shared" si="1"/>
        <v>#REF!</v>
      </c>
    </row>
    <row r="161">
      <c r="A161" s="17">
        <v>352250.0</v>
      </c>
      <c r="B161" s="3" t="str">
        <f t="shared" si="1"/>
        <v>#REF!</v>
      </c>
    </row>
    <row r="162">
      <c r="A162" s="17">
        <v>439275.0</v>
      </c>
      <c r="B162" s="3" t="str">
        <f t="shared" si="1"/>
        <v>#REF!</v>
      </c>
    </row>
    <row r="163">
      <c r="A163" s="7">
        <v>42436.0</v>
      </c>
      <c r="B163" s="3" t="str">
        <f t="shared" si="1"/>
        <v>#REF!</v>
      </c>
    </row>
    <row r="164">
      <c r="A164" s="8">
        <v>38.88</v>
      </c>
      <c r="B164" s="3" t="str">
        <f t="shared" si="1"/>
        <v>#REF!</v>
      </c>
    </row>
    <row r="165">
      <c r="A165" s="8">
        <v>41.04</v>
      </c>
      <c r="B165" s="3" t="str">
        <f t="shared" si="1"/>
        <v>#REF!</v>
      </c>
    </row>
    <row r="166">
      <c r="A166" s="8">
        <v>38.87</v>
      </c>
      <c r="B166" s="3" t="str">
        <f t="shared" si="1"/>
        <v>#REF!</v>
      </c>
    </row>
    <row r="167">
      <c r="A167" s="8">
        <v>40.84</v>
      </c>
      <c r="B167" s="3" t="str">
        <f t="shared" si="1"/>
        <v>#REF!</v>
      </c>
    </row>
    <row r="168">
      <c r="A168" s="9">
        <f>+2.12</f>
        <v>2.12</v>
      </c>
      <c r="B168" s="3" t="str">
        <f t="shared" si="1"/>
        <v>#REF!</v>
      </c>
    </row>
    <row r="169">
      <c r="A169" s="9">
        <f>+5.48%</f>
        <v>0.0548</v>
      </c>
      <c r="B169" s="3" t="str">
        <f t="shared" si="1"/>
        <v>#REF!</v>
      </c>
    </row>
    <row r="170">
      <c r="A170" s="16">
        <v>341913.0</v>
      </c>
      <c r="B170" s="3" t="str">
        <f t="shared" si="1"/>
        <v>#REF!</v>
      </c>
    </row>
    <row r="171">
      <c r="A171" s="16">
        <v>477783.0</v>
      </c>
      <c r="B171" s="3" t="str">
        <f t="shared" si="1"/>
        <v>#REF!</v>
      </c>
    </row>
    <row r="172">
      <c r="A172" s="7">
        <v>42433.0</v>
      </c>
      <c r="B172" s="3" t="str">
        <f t="shared" si="1"/>
        <v>#REF!</v>
      </c>
    </row>
    <row r="173">
      <c r="A173" s="8">
        <v>37.04</v>
      </c>
      <c r="B173" s="3" t="str">
        <f t="shared" si="1"/>
        <v>#REF!</v>
      </c>
    </row>
    <row r="174">
      <c r="A174" s="8">
        <v>38.95</v>
      </c>
      <c r="B174" s="3" t="str">
        <f t="shared" si="1"/>
        <v>#REF!</v>
      </c>
    </row>
    <row r="175">
      <c r="A175" s="8">
        <v>36.82</v>
      </c>
      <c r="B175" s="3" t="str">
        <f t="shared" si="1"/>
        <v>#REF!</v>
      </c>
    </row>
    <row r="176">
      <c r="A176" s="8">
        <v>38.72</v>
      </c>
      <c r="B176" s="3" t="str">
        <f t="shared" si="1"/>
        <v>#REF!</v>
      </c>
    </row>
    <row r="177">
      <c r="A177" s="9">
        <f>+1.65</f>
        <v>1.65</v>
      </c>
      <c r="B177" s="3" t="str">
        <f t="shared" si="1"/>
        <v>#REF!</v>
      </c>
    </row>
    <row r="178">
      <c r="A178" s="9">
        <f>+4.45%</f>
        <v>0.0445</v>
      </c>
      <c r="B178" s="3" t="str">
        <f t="shared" si="1"/>
        <v>#REF!</v>
      </c>
    </row>
    <row r="179">
      <c r="A179" s="16">
        <v>295792.0</v>
      </c>
      <c r="B179" s="3" t="str">
        <f t="shared" si="1"/>
        <v>#REF!</v>
      </c>
    </row>
    <row r="180">
      <c r="A180" s="16">
        <v>507026.0</v>
      </c>
      <c r="B180" s="3" t="str">
        <f t="shared" si="1"/>
        <v>#REF!</v>
      </c>
    </row>
    <row r="181">
      <c r="A181" s="7">
        <v>42432.0</v>
      </c>
      <c r="B181" s="3" t="str">
        <f t="shared" si="1"/>
        <v>#REF!</v>
      </c>
    </row>
    <row r="182">
      <c r="A182" s="8">
        <v>37.05</v>
      </c>
      <c r="B182" s="3" t="str">
        <f t="shared" si="1"/>
        <v>#REF!</v>
      </c>
    </row>
    <row r="183">
      <c r="A183" s="8">
        <v>37.37</v>
      </c>
      <c r="B183" s="3" t="str">
        <f t="shared" si="1"/>
        <v>#REF!</v>
      </c>
    </row>
    <row r="184">
      <c r="A184" s="8">
        <v>36.35</v>
      </c>
      <c r="B184" s="3" t="str">
        <f t="shared" si="1"/>
        <v>#REF!</v>
      </c>
    </row>
    <row r="185">
      <c r="A185" s="8">
        <v>37.07</v>
      </c>
      <c r="B185" s="3" t="str">
        <f t="shared" si="1"/>
        <v>#REF!</v>
      </c>
    </row>
    <row r="186">
      <c r="A186" s="9">
        <f>+0.14</f>
        <v>0.14</v>
      </c>
      <c r="B186" s="3" t="str">
        <f t="shared" si="1"/>
        <v>#REF!</v>
      </c>
    </row>
    <row r="187">
      <c r="A187" s="9">
        <f>+0.38%</f>
        <v>0.0038</v>
      </c>
      <c r="B187" s="3" t="str">
        <f t="shared" si="1"/>
        <v>#REF!</v>
      </c>
    </row>
    <row r="188">
      <c r="A188" s="16">
        <v>256490.0</v>
      </c>
      <c r="B188" s="3" t="str">
        <f t="shared" si="1"/>
        <v>#REF!</v>
      </c>
    </row>
    <row r="189">
      <c r="A189" s="16">
        <v>519371.0</v>
      </c>
      <c r="B189" s="3" t="str">
        <f t="shared" si="1"/>
        <v>#REF!</v>
      </c>
    </row>
    <row r="190">
      <c r="A190" s="7">
        <v>42431.0</v>
      </c>
      <c r="B190" s="3" t="str">
        <f t="shared" si="1"/>
        <v>#REF!</v>
      </c>
    </row>
    <row r="191">
      <c r="A191" s="8">
        <v>36.62</v>
      </c>
      <c r="B191" s="3" t="str">
        <f t="shared" si="1"/>
        <v>#REF!</v>
      </c>
    </row>
    <row r="192">
      <c r="A192" s="8">
        <v>37.4</v>
      </c>
      <c r="B192" s="3" t="str">
        <f t="shared" si="1"/>
        <v>#REF!</v>
      </c>
    </row>
    <row r="193">
      <c r="A193" s="8">
        <v>36.1</v>
      </c>
      <c r="B193" s="3" t="str">
        <f t="shared" si="1"/>
        <v>#REF!</v>
      </c>
    </row>
    <row r="194">
      <c r="A194" s="8">
        <v>36.93</v>
      </c>
      <c r="B194" s="3" t="str">
        <f t="shared" si="1"/>
        <v>#REF!</v>
      </c>
    </row>
    <row r="195">
      <c r="A195" s="9">
        <f>+0.12</f>
        <v>0.12</v>
      </c>
      <c r="B195" s="3" t="str">
        <f t="shared" si="1"/>
        <v>#REF!</v>
      </c>
    </row>
    <row r="196">
      <c r="A196" s="9">
        <f>+0.33%</f>
        <v>0.0033</v>
      </c>
      <c r="B196" s="3" t="str">
        <f t="shared" si="1"/>
        <v>#REF!</v>
      </c>
    </row>
    <row r="197">
      <c r="A197" s="16">
        <v>278167.0</v>
      </c>
      <c r="B197" s="3" t="str">
        <f t="shared" si="1"/>
        <v>#REF!</v>
      </c>
    </row>
    <row r="198">
      <c r="A198" s="16">
        <v>517664.0</v>
      </c>
      <c r="B198" s="3" t="str">
        <f t="shared" si="1"/>
        <v>#REF!</v>
      </c>
    </row>
    <row r="199">
      <c r="A199" s="7">
        <v>42430.0</v>
      </c>
      <c r="B199" s="3" t="str">
        <f t="shared" si="1"/>
        <v>#REF!</v>
      </c>
    </row>
    <row r="200">
      <c r="A200" s="8">
        <v>36.6</v>
      </c>
      <c r="B200" s="3" t="str">
        <f t="shared" si="1"/>
        <v>#REF!</v>
      </c>
    </row>
    <row r="201">
      <c r="A201" s="8">
        <v>37.25</v>
      </c>
      <c r="B201" s="3" t="str">
        <f t="shared" si="1"/>
        <v>#REF!</v>
      </c>
    </row>
    <row r="202">
      <c r="A202" s="8">
        <v>35.95</v>
      </c>
      <c r="B202" s="3" t="str">
        <f t="shared" si="1"/>
        <v>#REF!</v>
      </c>
    </row>
    <row r="203">
      <c r="A203" s="8">
        <v>36.81</v>
      </c>
      <c r="B203" s="3" t="str">
        <f t="shared" si="1"/>
        <v>#REF!</v>
      </c>
    </row>
    <row r="204">
      <c r="A204" s="9">
        <f>+0.24</f>
        <v>0.24</v>
      </c>
      <c r="B204" s="3" t="str">
        <f t="shared" si="1"/>
        <v>#REF!</v>
      </c>
    </row>
    <row r="205">
      <c r="A205" s="9">
        <f>+0.66%</f>
        <v>0.0066</v>
      </c>
      <c r="B205" s="3" t="str">
        <f t="shared" si="1"/>
        <v>#REF!</v>
      </c>
    </row>
    <row r="206">
      <c r="A206" s="16">
        <v>276263.0</v>
      </c>
      <c r="B206" s="3" t="str">
        <f t="shared" si="1"/>
        <v>#REF!</v>
      </c>
    </row>
    <row r="207">
      <c r="A207" s="16">
        <v>535308.0</v>
      </c>
      <c r="B207" s="3" t="str">
        <f t="shared" si="1"/>
        <v>#REF!</v>
      </c>
    </row>
    <row r="208">
      <c r="A208" s="7">
        <v>42429.0</v>
      </c>
      <c r="B208" s="3" t="str">
        <f t="shared" si="1"/>
        <v>#REF!</v>
      </c>
    </row>
    <row r="209">
      <c r="A209" s="8">
        <v>35.43</v>
      </c>
      <c r="B209" s="3" t="str">
        <f t="shared" si="1"/>
        <v>#REF!</v>
      </c>
    </row>
    <row r="210">
      <c r="A210" s="8">
        <v>36.74</v>
      </c>
      <c r="B210" s="3" t="str">
        <f t="shared" si="1"/>
        <v>#REF!</v>
      </c>
    </row>
    <row r="211">
      <c r="A211" s="8">
        <v>35.08</v>
      </c>
      <c r="B211" s="3" t="str">
        <f t="shared" si="1"/>
        <v>#REF!</v>
      </c>
    </row>
    <row r="212">
      <c r="A212" s="8">
        <v>36.57</v>
      </c>
      <c r="B212" s="3" t="str">
        <f t="shared" si="1"/>
        <v>#REF!</v>
      </c>
    </row>
    <row r="213">
      <c r="A213" s="9">
        <f>+1.13</f>
        <v>1.13</v>
      </c>
      <c r="B213" s="3" t="str">
        <f t="shared" si="1"/>
        <v>#REF!</v>
      </c>
    </row>
    <row r="214">
      <c r="A214" s="9">
        <f>+3.19%</f>
        <v>0.0319</v>
      </c>
      <c r="B214" s="3" t="str">
        <f t="shared" si="1"/>
        <v>#REF!</v>
      </c>
    </row>
    <row r="215">
      <c r="A215" s="16">
        <v>310672.0</v>
      </c>
      <c r="B215" s="3" t="str">
        <f t="shared" si="1"/>
        <v>#REF!</v>
      </c>
    </row>
    <row r="216">
      <c r="A216" s="16">
        <v>534493.0</v>
      </c>
      <c r="B216" s="3" t="str">
        <f t="shared" si="1"/>
        <v>#REF!</v>
      </c>
    </row>
    <row r="217">
      <c r="A217" s="7">
        <v>42426.0</v>
      </c>
      <c r="B217" s="3" t="str">
        <f t="shared" si="1"/>
        <v>#REF!</v>
      </c>
    </row>
    <row r="218">
      <c r="A218" s="8">
        <v>35.48</v>
      </c>
      <c r="B218" s="3" t="str">
        <f t="shared" si="1"/>
        <v>#REF!</v>
      </c>
    </row>
    <row r="219">
      <c r="A219" s="8">
        <v>37.26</v>
      </c>
      <c r="B219" s="3" t="str">
        <f t="shared" si="1"/>
        <v>#REF!</v>
      </c>
    </row>
    <row r="220">
      <c r="A220" s="8">
        <v>35.13</v>
      </c>
      <c r="B220" s="3" t="str">
        <f t="shared" si="1"/>
        <v>#REF!</v>
      </c>
    </row>
    <row r="221">
      <c r="A221" s="8">
        <v>35.44</v>
      </c>
      <c r="B221" s="3" t="str">
        <f t="shared" si="1"/>
        <v>#REF!</v>
      </c>
    </row>
    <row r="222">
      <c r="A222" s="11">
        <v>-0.26</v>
      </c>
      <c r="B222" s="3" t="str">
        <f t="shared" si="1"/>
        <v>#REF!</v>
      </c>
    </row>
    <row r="223">
      <c r="A223" s="12">
        <v>-0.0073</v>
      </c>
      <c r="B223" s="3" t="str">
        <f t="shared" si="1"/>
        <v>#REF!</v>
      </c>
    </row>
    <row r="224">
      <c r="A224" s="17">
        <v>367393.0</v>
      </c>
      <c r="B224" s="3" t="str">
        <f t="shared" si="1"/>
        <v>#REF!</v>
      </c>
    </row>
    <row r="225">
      <c r="A225" s="17">
        <v>531412.0</v>
      </c>
      <c r="B225" s="3" t="str">
        <f t="shared" si="1"/>
        <v>#REF!</v>
      </c>
    </row>
    <row r="226">
      <c r="A226" s="7">
        <v>42425.0</v>
      </c>
      <c r="B226" s="3" t="str">
        <f t="shared" si="1"/>
        <v>#REF!</v>
      </c>
    </row>
    <row r="227">
      <c r="A227" s="8">
        <v>35.04</v>
      </c>
      <c r="B227" s="3" t="str">
        <f t="shared" si="1"/>
        <v>#REF!</v>
      </c>
    </row>
    <row r="228">
      <c r="A228" s="8">
        <v>36.12</v>
      </c>
      <c r="B228" s="3" t="str">
        <f t="shared" si="1"/>
        <v>#REF!</v>
      </c>
    </row>
    <row r="229">
      <c r="A229" s="8">
        <v>33.86</v>
      </c>
      <c r="B229" s="3" t="str">
        <f t="shared" si="1"/>
        <v>#REF!</v>
      </c>
    </row>
    <row r="230">
      <c r="A230" s="8">
        <v>35.7</v>
      </c>
      <c r="B230" s="3" t="str">
        <f t="shared" si="1"/>
        <v>#REF!</v>
      </c>
    </row>
    <row r="231">
      <c r="A231" s="9">
        <f>+0.63</f>
        <v>0.63</v>
      </c>
      <c r="B231" s="3" t="str">
        <f t="shared" si="1"/>
        <v>#REF!</v>
      </c>
    </row>
    <row r="232">
      <c r="A232" s="9">
        <f>+1.8%</f>
        <v>0.018</v>
      </c>
      <c r="B232" s="3" t="str">
        <f t="shared" si="1"/>
        <v>#REF!</v>
      </c>
    </row>
    <row r="233">
      <c r="A233" s="16">
        <v>313634.0</v>
      </c>
      <c r="B233" s="3" t="str">
        <f t="shared" si="1"/>
        <v>#REF!</v>
      </c>
    </row>
    <row r="234">
      <c r="A234" s="16">
        <v>526460.0</v>
      </c>
      <c r="B234" s="3" t="str">
        <f t="shared" si="1"/>
        <v>#REF!</v>
      </c>
    </row>
    <row r="235">
      <c r="A235" s="7">
        <v>42424.0</v>
      </c>
      <c r="B235" s="3" t="str">
        <f t="shared" si="1"/>
        <v>#REF!</v>
      </c>
    </row>
    <row r="236">
      <c r="A236" s="8">
        <v>33.57</v>
      </c>
      <c r="B236" s="3" t="str">
        <f t="shared" si="1"/>
        <v>#REF!</v>
      </c>
    </row>
    <row r="237">
      <c r="A237" s="8">
        <v>35.3</v>
      </c>
      <c r="B237" s="3" t="str">
        <f t="shared" si="1"/>
        <v>#REF!</v>
      </c>
    </row>
    <row r="238">
      <c r="A238" s="8">
        <v>33.09</v>
      </c>
      <c r="B238" s="3" t="str">
        <f t="shared" si="1"/>
        <v>#REF!</v>
      </c>
    </row>
    <row r="239">
      <c r="A239" s="8">
        <v>35.07</v>
      </c>
      <c r="B239" s="3" t="str">
        <f t="shared" si="1"/>
        <v>#REF!</v>
      </c>
    </row>
    <row r="240">
      <c r="A240" s="9">
        <f>+1.1</f>
        <v>1.1</v>
      </c>
      <c r="B240" s="3" t="str">
        <f t="shared" si="1"/>
        <v>#REF!</v>
      </c>
    </row>
    <row r="241">
      <c r="A241" s="9">
        <f>+3.24%</f>
        <v>0.0324</v>
      </c>
      <c r="B241" s="3" t="str">
        <f t="shared" si="1"/>
        <v>#REF!</v>
      </c>
    </row>
    <row r="242">
      <c r="A242" s="16">
        <v>259300.0</v>
      </c>
      <c r="B242" s="3" t="str">
        <f t="shared" si="1"/>
        <v>#REF!</v>
      </c>
    </row>
    <row r="243">
      <c r="A243" s="16">
        <v>512310.0</v>
      </c>
      <c r="B243" s="3" t="str">
        <f t="shared" si="1"/>
        <v>#REF!</v>
      </c>
    </row>
    <row r="244">
      <c r="A244" s="7">
        <v>42423.0</v>
      </c>
      <c r="B244" s="3" t="str">
        <f t="shared" si="1"/>
        <v>#REF!</v>
      </c>
    </row>
    <row r="245">
      <c r="A245" s="8">
        <v>35.14</v>
      </c>
      <c r="B245" s="3" t="str">
        <f t="shared" si="1"/>
        <v>#REF!</v>
      </c>
    </row>
    <row r="246">
      <c r="A246" s="8">
        <v>35.65</v>
      </c>
      <c r="B246" s="3" t="str">
        <f t="shared" si="1"/>
        <v>#REF!</v>
      </c>
    </row>
    <row r="247">
      <c r="A247" s="8">
        <v>33.61</v>
      </c>
      <c r="B247" s="3" t="str">
        <f t="shared" si="1"/>
        <v>#REF!</v>
      </c>
    </row>
    <row r="248">
      <c r="A248" s="8">
        <v>33.97</v>
      </c>
      <c r="B248" s="3" t="str">
        <f t="shared" si="1"/>
        <v>#REF!</v>
      </c>
    </row>
    <row r="249">
      <c r="A249" s="11">
        <v>-1.32</v>
      </c>
      <c r="B249" s="3" t="str">
        <f t="shared" si="1"/>
        <v>#REF!</v>
      </c>
    </row>
    <row r="250">
      <c r="A250" s="12">
        <v>-0.0374</v>
      </c>
      <c r="B250" s="3" t="str">
        <f t="shared" si="1"/>
        <v>#REF!</v>
      </c>
    </row>
    <row r="251">
      <c r="A251" s="17">
        <v>273730.0</v>
      </c>
      <c r="B251" s="3" t="str">
        <f t="shared" si="1"/>
        <v>#REF!</v>
      </c>
    </row>
    <row r="252">
      <c r="A252" s="17">
        <v>494404.0</v>
      </c>
      <c r="B252" s="3" t="str">
        <f t="shared" si="1"/>
        <v>#REF!</v>
      </c>
    </row>
    <row r="253">
      <c r="A253" s="7">
        <v>42422.0</v>
      </c>
      <c r="B253" s="3" t="str">
        <f t="shared" si="1"/>
        <v>#REF!</v>
      </c>
    </row>
    <row r="254">
      <c r="A254" s="8">
        <v>33.79</v>
      </c>
      <c r="B254" s="3" t="str">
        <f t="shared" si="1"/>
        <v>#REF!</v>
      </c>
    </row>
    <row r="255">
      <c r="A255" s="8">
        <v>35.57</v>
      </c>
      <c r="B255" s="3" t="str">
        <f t="shared" si="1"/>
        <v>#REF!</v>
      </c>
    </row>
    <row r="256">
      <c r="A256" s="8">
        <v>33.45</v>
      </c>
      <c r="B256" s="3" t="str">
        <f t="shared" si="1"/>
        <v>#REF!</v>
      </c>
    </row>
    <row r="257">
      <c r="A257" s="8">
        <v>35.29</v>
      </c>
      <c r="B257" s="3" t="str">
        <f t="shared" si="1"/>
        <v>#REF!</v>
      </c>
    </row>
    <row r="258">
      <c r="A258" s="9">
        <f>+1.67</f>
        <v>1.67</v>
      </c>
      <c r="B258" s="3" t="str">
        <f t="shared" si="1"/>
        <v>#REF!</v>
      </c>
    </row>
    <row r="259">
      <c r="A259" s="9">
        <f>+4.97%</f>
        <v>0.0497</v>
      </c>
      <c r="B259" s="3" t="str">
        <f t="shared" si="1"/>
        <v>#REF!</v>
      </c>
    </row>
    <row r="260">
      <c r="A260" s="16">
        <v>150286.0</v>
      </c>
      <c r="B260" s="3" t="str">
        <f t="shared" si="1"/>
        <v>#REF!</v>
      </c>
    </row>
    <row r="261">
      <c r="A261" s="16">
        <v>483563.0</v>
      </c>
      <c r="B261" s="3" t="str">
        <f t="shared" si="1"/>
        <v>#REF!</v>
      </c>
    </row>
    <row r="262">
      <c r="A262" s="7">
        <v>42419.0</v>
      </c>
      <c r="B262" s="3" t="str">
        <f t="shared" si="1"/>
        <v>#REF!</v>
      </c>
    </row>
    <row r="263">
      <c r="A263" s="8">
        <v>34.48</v>
      </c>
      <c r="B263" s="3" t="str">
        <f t="shared" si="1"/>
        <v>#REF!</v>
      </c>
    </row>
    <row r="264">
      <c r="A264" s="8">
        <v>35.03</v>
      </c>
      <c r="B264" s="3" t="str">
        <f t="shared" si="1"/>
        <v>#REF!</v>
      </c>
    </row>
    <row r="265">
      <c r="A265" s="8">
        <v>33.33</v>
      </c>
      <c r="B265" s="3" t="str">
        <f t="shared" si="1"/>
        <v>#REF!</v>
      </c>
    </row>
    <row r="266">
      <c r="A266" s="8">
        <v>33.62</v>
      </c>
      <c r="B266" s="3" t="str">
        <f t="shared" si="1"/>
        <v>#REF!</v>
      </c>
    </row>
    <row r="267">
      <c r="A267" s="11">
        <v>-1.26</v>
      </c>
      <c r="B267" s="3" t="str">
        <f t="shared" si="1"/>
        <v>#REF!</v>
      </c>
    </row>
    <row r="268">
      <c r="A268" s="12">
        <v>-0.0361</v>
      </c>
      <c r="B268" s="3" t="str">
        <f t="shared" si="1"/>
        <v>#REF!</v>
      </c>
    </row>
    <row r="269">
      <c r="A269" s="17">
        <v>180208.0</v>
      </c>
      <c r="B269" s="3" t="str">
        <f t="shared" si="1"/>
        <v>#REF!</v>
      </c>
    </row>
    <row r="270">
      <c r="A270" s="17">
        <v>475914.0</v>
      </c>
      <c r="B270" s="3" t="str">
        <f t="shared" si="1"/>
        <v>#REF!</v>
      </c>
    </row>
    <row r="271">
      <c r="A271" s="7">
        <v>42418.0</v>
      </c>
      <c r="B271" s="3" t="str">
        <f t="shared" si="1"/>
        <v>#REF!</v>
      </c>
    </row>
    <row r="272">
      <c r="A272" s="8">
        <v>35.48</v>
      </c>
      <c r="B272" s="3" t="str">
        <f t="shared" si="1"/>
        <v>#REF!</v>
      </c>
    </row>
    <row r="273">
      <c r="A273" s="8">
        <v>36.3</v>
      </c>
      <c r="B273" s="3" t="str">
        <f t="shared" si="1"/>
        <v>#REF!</v>
      </c>
    </row>
    <row r="274">
      <c r="A274" s="8">
        <v>34.4</v>
      </c>
      <c r="B274" s="3" t="str">
        <f t="shared" si="1"/>
        <v>#REF!</v>
      </c>
    </row>
    <row r="275">
      <c r="A275" s="8">
        <v>34.88</v>
      </c>
      <c r="B275" s="3" t="str">
        <f t="shared" si="1"/>
        <v>#REF!</v>
      </c>
    </row>
    <row r="276">
      <c r="A276" s="11">
        <v>-0.25</v>
      </c>
      <c r="B276" s="3" t="str">
        <f t="shared" si="1"/>
        <v>#REF!</v>
      </c>
    </row>
    <row r="277">
      <c r="A277" s="12">
        <v>-0.0071</v>
      </c>
      <c r="B277" s="3" t="str">
        <f t="shared" si="1"/>
        <v>#REF!</v>
      </c>
    </row>
    <row r="278">
      <c r="A278" s="17">
        <v>189465.0</v>
      </c>
      <c r="B278" s="3" t="str">
        <f t="shared" si="1"/>
        <v>#REF!</v>
      </c>
    </row>
    <row r="279">
      <c r="A279" s="17">
        <v>448603.0</v>
      </c>
      <c r="B279" s="3" t="str">
        <f t="shared" si="1"/>
        <v>#REF!</v>
      </c>
    </row>
    <row r="280">
      <c r="A280" s="7">
        <v>42417.0</v>
      </c>
      <c r="B280" s="3" t="str">
        <f t="shared" si="1"/>
        <v>#REF!</v>
      </c>
    </row>
    <row r="281">
      <c r="A281" s="8">
        <v>33.1</v>
      </c>
      <c r="B281" s="3" t="str">
        <f t="shared" si="1"/>
        <v>#REF!</v>
      </c>
    </row>
    <row r="282">
      <c r="A282" s="8">
        <v>35.62</v>
      </c>
      <c r="B282" s="3" t="str">
        <f t="shared" si="1"/>
        <v>#REF!</v>
      </c>
    </row>
    <row r="283">
      <c r="A283" s="8">
        <v>32.48</v>
      </c>
      <c r="B283" s="3" t="str">
        <f t="shared" si="1"/>
        <v>#REF!</v>
      </c>
    </row>
    <row r="284">
      <c r="A284" s="8">
        <v>35.13</v>
      </c>
      <c r="B284" s="3" t="str">
        <f t="shared" si="1"/>
        <v>#REF!</v>
      </c>
    </row>
    <row r="285">
      <c r="A285" s="9">
        <f>+2.29</f>
        <v>2.29</v>
      </c>
      <c r="B285" s="3" t="str">
        <f t="shared" si="1"/>
        <v>#REF!</v>
      </c>
    </row>
    <row r="286">
      <c r="A286" s="9">
        <f>+6.97%</f>
        <v>0.0697</v>
      </c>
      <c r="B286" s="3" t="str">
        <f t="shared" si="1"/>
        <v>#REF!</v>
      </c>
    </row>
    <row r="287">
      <c r="A287" s="16">
        <v>176548.0</v>
      </c>
      <c r="B287" s="3" t="str">
        <f t="shared" si="1"/>
        <v>#REF!</v>
      </c>
    </row>
    <row r="288">
      <c r="A288" s="16">
        <v>442067.0</v>
      </c>
      <c r="B288" s="3" t="str">
        <f t="shared" si="1"/>
        <v>#REF!</v>
      </c>
    </row>
    <row r="289">
      <c r="A289" s="7">
        <v>42416.0</v>
      </c>
      <c r="B289" s="3" t="str">
        <f t="shared" si="1"/>
        <v>#REF!</v>
      </c>
    </row>
    <row r="290">
      <c r="A290" s="8">
        <v>34.85</v>
      </c>
      <c r="B290" s="3" t="str">
        <f t="shared" si="1"/>
        <v>#REF!</v>
      </c>
    </row>
    <row r="291">
      <c r="A291" s="8">
        <v>36.13</v>
      </c>
      <c r="B291" s="3" t="str">
        <f t="shared" si="1"/>
        <v>#REF!</v>
      </c>
    </row>
    <row r="292">
      <c r="A292" s="8">
        <v>32.6</v>
      </c>
      <c r="B292" s="3" t="str">
        <f t="shared" si="1"/>
        <v>#REF!</v>
      </c>
    </row>
    <row r="293">
      <c r="A293" s="8">
        <v>32.84</v>
      </c>
      <c r="B293" s="3" t="str">
        <f t="shared" si="1"/>
        <v>#REF!</v>
      </c>
    </row>
    <row r="294">
      <c r="A294" s="11">
        <v>-1.17</v>
      </c>
      <c r="B294" s="3" t="str">
        <f t="shared" si="1"/>
        <v>#REF!</v>
      </c>
    </row>
    <row r="295">
      <c r="A295" s="12">
        <v>-0.0344</v>
      </c>
      <c r="B295" s="3" t="str">
        <f t="shared" si="1"/>
        <v>#REF!</v>
      </c>
    </row>
    <row r="296">
      <c r="A296" s="17">
        <v>195731.0</v>
      </c>
      <c r="B296" s="3" t="str">
        <f t="shared" si="1"/>
        <v>#REF!</v>
      </c>
    </row>
    <row r="297">
      <c r="A297" s="17">
        <v>409175.0</v>
      </c>
      <c r="B297" s="3" t="str">
        <f t="shared" si="1"/>
        <v>#REF!</v>
      </c>
    </row>
    <row r="298">
      <c r="A298" s="7">
        <v>42415.0</v>
      </c>
      <c r="B298" s="3" t="str">
        <f t="shared" si="1"/>
        <v>#REF!</v>
      </c>
    </row>
    <row r="299">
      <c r="A299" s="8">
        <v>33.45</v>
      </c>
      <c r="B299" s="3" t="str">
        <f t="shared" si="1"/>
        <v>#REF!</v>
      </c>
    </row>
    <row r="300">
      <c r="A300" s="8">
        <v>34.7</v>
      </c>
      <c r="B300" s="3" t="str">
        <f t="shared" si="1"/>
        <v>#REF!</v>
      </c>
    </row>
    <row r="301">
      <c r="A301" s="8">
        <v>33.34</v>
      </c>
      <c r="B301" s="3" t="str">
        <f t="shared" si="1"/>
        <v>#REF!</v>
      </c>
    </row>
    <row r="302">
      <c r="A302" s="8">
        <v>34.01</v>
      </c>
      <c r="B302" s="3" t="str">
        <f t="shared" si="1"/>
        <v>#REF!</v>
      </c>
    </row>
    <row r="303">
      <c r="A303" s="9">
        <f>+0.02</f>
        <v>0.02</v>
      </c>
      <c r="B303" s="3" t="str">
        <f t="shared" si="1"/>
        <v>#REF!</v>
      </c>
    </row>
    <row r="304">
      <c r="A304" s="9">
        <f>+0.06%</f>
        <v>0.0006</v>
      </c>
      <c r="B304" s="3" t="str">
        <f t="shared" si="1"/>
        <v>#REF!</v>
      </c>
    </row>
    <row r="305">
      <c r="A305" s="16">
        <v>82812.0</v>
      </c>
      <c r="B305" s="3" t="str">
        <f t="shared" si="1"/>
        <v>#REF!</v>
      </c>
    </row>
    <row r="306">
      <c r="A306" s="16">
        <v>396072.0</v>
      </c>
      <c r="B306" s="3" t="str">
        <f t="shared" si="1"/>
        <v>#REF!</v>
      </c>
    </row>
    <row r="307">
      <c r="A307" s="7">
        <v>42412.0</v>
      </c>
      <c r="B307" s="3" t="str">
        <f t="shared" si="1"/>
        <v>#REF!</v>
      </c>
    </row>
    <row r="308">
      <c r="A308" s="8">
        <v>31.72</v>
      </c>
      <c r="B308" s="3" t="str">
        <f t="shared" si="1"/>
        <v>#REF!</v>
      </c>
    </row>
    <row r="309">
      <c r="A309" s="8">
        <v>34.07</v>
      </c>
      <c r="B309" s="3" t="str">
        <f t="shared" si="1"/>
        <v>#REF!</v>
      </c>
    </row>
    <row r="310">
      <c r="A310" s="8">
        <v>31.59</v>
      </c>
      <c r="B310" s="3" t="str">
        <f t="shared" si="1"/>
        <v>#REF!</v>
      </c>
    </row>
    <row r="311">
      <c r="A311" s="8">
        <v>33.99</v>
      </c>
      <c r="B311" s="3" t="str">
        <f t="shared" si="1"/>
        <v>#REF!</v>
      </c>
    </row>
    <row r="312">
      <c r="A312" s="9">
        <f>+3.21</f>
        <v>3.21</v>
      </c>
      <c r="B312" s="3" t="str">
        <f t="shared" si="1"/>
        <v>#REF!</v>
      </c>
    </row>
    <row r="313">
      <c r="A313" s="9">
        <f>+10.43%</f>
        <v>0.1043</v>
      </c>
      <c r="B313" s="3" t="str">
        <f t="shared" si="1"/>
        <v>#REF!</v>
      </c>
    </row>
    <row r="314">
      <c r="A314" s="16">
        <v>184931.0</v>
      </c>
      <c r="B314" s="3" t="str">
        <f t="shared" si="1"/>
        <v>#REF!</v>
      </c>
    </row>
    <row r="315">
      <c r="A315" s="16">
        <v>397572.0</v>
      </c>
      <c r="B315" s="3" t="str">
        <f t="shared" si="1"/>
        <v>#REF!</v>
      </c>
    </row>
    <row r="316">
      <c r="A316" s="7">
        <v>42411.0</v>
      </c>
      <c r="B316" s="3" t="str">
        <f t="shared" si="1"/>
        <v>#REF!</v>
      </c>
    </row>
    <row r="317">
      <c r="A317" s="8">
        <v>31.48</v>
      </c>
      <c r="B317" s="3" t="str">
        <f t="shared" si="1"/>
        <v>#REF!</v>
      </c>
    </row>
    <row r="318">
      <c r="A318" s="8">
        <v>32.09</v>
      </c>
      <c r="B318" s="3" t="str">
        <f t="shared" si="1"/>
        <v>#REF!</v>
      </c>
    </row>
    <row r="319">
      <c r="A319" s="8">
        <v>30.66</v>
      </c>
      <c r="B319" s="3" t="str">
        <f t="shared" si="1"/>
        <v>#REF!</v>
      </c>
    </row>
    <row r="320">
      <c r="A320" s="8">
        <v>30.78</v>
      </c>
      <c r="B320" s="3" t="str">
        <f t="shared" si="1"/>
        <v>#REF!</v>
      </c>
    </row>
    <row r="321">
      <c r="A321" s="11">
        <v>-0.72</v>
      </c>
      <c r="B321" s="3" t="str">
        <f t="shared" si="1"/>
        <v>#REF!</v>
      </c>
    </row>
    <row r="322">
      <c r="A322" s="12">
        <v>-0.0229</v>
      </c>
      <c r="B322" s="3" t="str">
        <f t="shared" si="1"/>
        <v>#REF!</v>
      </c>
    </row>
    <row r="323">
      <c r="A323" s="17">
        <v>156192.0</v>
      </c>
      <c r="B323" s="3" t="str">
        <f t="shared" si="1"/>
        <v>#REF!</v>
      </c>
    </row>
    <row r="324">
      <c r="A324" s="17">
        <v>385477.0</v>
      </c>
      <c r="B324" s="3" t="str">
        <f t="shared" si="1"/>
        <v>#REF!</v>
      </c>
    </row>
    <row r="325">
      <c r="A325" s="7">
        <v>42410.0</v>
      </c>
      <c r="B325" s="3" t="str">
        <f t="shared" si="1"/>
        <v>#REF!</v>
      </c>
    </row>
    <row r="326">
      <c r="A326" s="8">
        <v>31.53</v>
      </c>
      <c r="B326" s="3" t="str">
        <f t="shared" si="1"/>
        <v>#REF!</v>
      </c>
    </row>
    <row r="327">
      <c r="A327" s="8">
        <v>32.59</v>
      </c>
      <c r="B327" s="3" t="str">
        <f t="shared" si="1"/>
        <v>#REF!</v>
      </c>
    </row>
    <row r="328">
      <c r="A328" s="8">
        <v>31.02</v>
      </c>
      <c r="B328" s="3" t="str">
        <f t="shared" si="1"/>
        <v>#REF!</v>
      </c>
    </row>
    <row r="329">
      <c r="A329" s="8">
        <v>31.5</v>
      </c>
      <c r="B329" s="3" t="str">
        <f t="shared" si="1"/>
        <v>#REF!</v>
      </c>
    </row>
    <row r="330">
      <c r="A330" s="9">
        <f>+0.52</f>
        <v>0.52</v>
      </c>
      <c r="B330" s="3" t="str">
        <f t="shared" si="1"/>
        <v>#REF!</v>
      </c>
    </row>
    <row r="331">
      <c r="A331" s="9">
        <f>+1.68%</f>
        <v>0.0168</v>
      </c>
      <c r="B331" s="3" t="str">
        <f t="shared" si="1"/>
        <v>#REF!</v>
      </c>
    </row>
    <row r="332">
      <c r="A332" s="16">
        <v>147253.0</v>
      </c>
      <c r="B332" s="3" t="str">
        <f t="shared" si="1"/>
        <v>#REF!</v>
      </c>
    </row>
    <row r="333">
      <c r="A333" s="16">
        <v>362857.0</v>
      </c>
      <c r="B333" s="3" t="str">
        <f t="shared" si="1"/>
        <v>#REF!</v>
      </c>
    </row>
    <row r="334">
      <c r="A334" s="7">
        <v>42409.0</v>
      </c>
      <c r="B334" s="3" t="str">
        <f t="shared" si="1"/>
        <v>#REF!</v>
      </c>
    </row>
    <row r="335">
      <c r="A335" s="8">
        <v>33.87</v>
      </c>
      <c r="B335" s="3" t="str">
        <f t="shared" si="1"/>
        <v>#REF!</v>
      </c>
    </row>
    <row r="336">
      <c r="A336" s="8">
        <v>34.22</v>
      </c>
      <c r="B336" s="3" t="str">
        <f t="shared" si="1"/>
        <v>#REF!</v>
      </c>
    </row>
    <row r="337">
      <c r="A337" s="8">
        <v>30.94</v>
      </c>
      <c r="B337" s="3" t="str">
        <f t="shared" si="1"/>
        <v>#REF!</v>
      </c>
    </row>
    <row r="338">
      <c r="A338" s="8">
        <v>30.98</v>
      </c>
      <c r="B338" s="3" t="str">
        <f t="shared" si="1"/>
        <v>#REF!</v>
      </c>
    </row>
    <row r="339">
      <c r="A339" s="11">
        <v>-2.62</v>
      </c>
      <c r="B339" s="3" t="str">
        <f t="shared" si="1"/>
        <v>#REF!</v>
      </c>
    </row>
    <row r="340">
      <c r="A340" s="12">
        <v>-0.078</v>
      </c>
      <c r="B340" s="3" t="str">
        <f t="shared" si="1"/>
        <v>#REF!</v>
      </c>
    </row>
    <row r="341">
      <c r="A341" s="17">
        <v>126257.0</v>
      </c>
      <c r="B341" s="3" t="str">
        <f t="shared" si="1"/>
        <v>#REF!</v>
      </c>
    </row>
    <row r="342">
      <c r="A342" s="17">
        <v>339139.0</v>
      </c>
      <c r="B342" s="3" t="str">
        <f t="shared" si="1"/>
        <v>#REF!</v>
      </c>
    </row>
    <row r="343">
      <c r="A343" s="7">
        <v>42408.0</v>
      </c>
      <c r="B343" s="3" t="str">
        <f t="shared" si="1"/>
        <v>#REF!</v>
      </c>
    </row>
    <row r="344">
      <c r="A344" s="8">
        <v>34.69</v>
      </c>
      <c r="B344" s="3" t="str">
        <f t="shared" si="1"/>
        <v>#REF!</v>
      </c>
    </row>
    <row r="345">
      <c r="A345" s="8">
        <v>35.34</v>
      </c>
      <c r="B345" s="3" t="str">
        <f t="shared" si="1"/>
        <v>#REF!</v>
      </c>
    </row>
    <row r="346">
      <c r="A346" s="8">
        <v>33.5</v>
      </c>
      <c r="B346" s="3" t="str">
        <f t="shared" si="1"/>
        <v>#REF!</v>
      </c>
    </row>
    <row r="347">
      <c r="A347" s="8">
        <v>33.6</v>
      </c>
      <c r="B347" s="3" t="str">
        <f t="shared" si="1"/>
        <v>#REF!</v>
      </c>
    </row>
    <row r="348">
      <c r="A348" s="11">
        <v>-1.16</v>
      </c>
      <c r="B348" s="3" t="str">
        <f t="shared" si="1"/>
        <v>#REF!</v>
      </c>
    </row>
    <row r="349">
      <c r="A349" s="12">
        <v>-0.0334</v>
      </c>
      <c r="B349" s="3" t="str">
        <f t="shared" si="1"/>
        <v>#REF!</v>
      </c>
    </row>
    <row r="350">
      <c r="A350" s="17">
        <v>99647.0</v>
      </c>
      <c r="B350" s="3" t="str">
        <f t="shared" si="1"/>
        <v>#REF!</v>
      </c>
    </row>
    <row r="351">
      <c r="A351" s="17">
        <v>328994.0</v>
      </c>
      <c r="B351" s="3" t="str">
        <f t="shared" si="1"/>
        <v>#REF!</v>
      </c>
    </row>
    <row r="352">
      <c r="A352" s="7">
        <v>42405.0</v>
      </c>
      <c r="B352" s="3" t="str">
        <f t="shared" si="1"/>
        <v>#REF!</v>
      </c>
    </row>
    <row r="353">
      <c r="A353" s="8">
        <v>35.05</v>
      </c>
      <c r="B353" s="3" t="str">
        <f t="shared" si="1"/>
        <v>#REF!</v>
      </c>
    </row>
    <row r="354">
      <c r="A354" s="8">
        <v>35.85</v>
      </c>
      <c r="B354" s="3" t="str">
        <f t="shared" si="1"/>
        <v>#REF!</v>
      </c>
    </row>
    <row r="355">
      <c r="A355" s="8">
        <v>34.52</v>
      </c>
      <c r="B355" s="3" t="str">
        <f t="shared" si="1"/>
        <v>#REF!</v>
      </c>
    </row>
    <row r="356">
      <c r="A356" s="8">
        <v>34.76</v>
      </c>
      <c r="B356" s="3" t="str">
        <f t="shared" si="1"/>
        <v>#REF!</v>
      </c>
    </row>
    <row r="357">
      <c r="A357" s="11">
        <v>-0.39</v>
      </c>
      <c r="B357" s="3" t="str">
        <f t="shared" si="1"/>
        <v>#REF!</v>
      </c>
    </row>
    <row r="358">
      <c r="A358" s="12">
        <v>-0.0111</v>
      </c>
      <c r="B358" s="3" t="str">
        <f t="shared" si="1"/>
        <v>#REF!</v>
      </c>
    </row>
    <row r="359">
      <c r="A359" s="17">
        <v>136275.0</v>
      </c>
      <c r="B359" s="3" t="str">
        <f t="shared" si="1"/>
        <v>#REF!</v>
      </c>
    </row>
    <row r="360">
      <c r="A360" s="17">
        <v>306710.0</v>
      </c>
      <c r="B360" s="3" t="str">
        <f t="shared" si="1"/>
        <v>#REF!</v>
      </c>
    </row>
    <row r="361">
      <c r="A361" s="7">
        <v>42404.0</v>
      </c>
      <c r="B361" s="3" t="str">
        <f t="shared" si="1"/>
        <v>#REF!</v>
      </c>
    </row>
    <row r="362">
      <c r="A362" s="8">
        <v>35.91</v>
      </c>
      <c r="B362" s="3" t="str">
        <f t="shared" si="1"/>
        <v>#REF!</v>
      </c>
    </row>
    <row r="363">
      <c r="A363" s="8">
        <v>36.51</v>
      </c>
      <c r="B363" s="3" t="str">
        <f t="shared" si="1"/>
        <v>#REF!</v>
      </c>
    </row>
    <row r="364">
      <c r="A364" s="8">
        <v>34.84</v>
      </c>
      <c r="B364" s="3" t="str">
        <f t="shared" si="1"/>
        <v>#REF!</v>
      </c>
    </row>
    <row r="365">
      <c r="A365" s="8">
        <v>35.15</v>
      </c>
      <c r="B365" s="3" t="str">
        <f t="shared" si="1"/>
        <v>#REF!</v>
      </c>
    </row>
    <row r="366">
      <c r="A366" s="11">
        <v>-0.6</v>
      </c>
      <c r="B366" s="3" t="str">
        <f t="shared" si="1"/>
        <v>#REF!</v>
      </c>
    </row>
    <row r="367">
      <c r="A367" s="12">
        <v>-0.0168</v>
      </c>
      <c r="B367" s="3" t="str">
        <f t="shared" si="1"/>
        <v>#REF!</v>
      </c>
    </row>
    <row r="368">
      <c r="A368" s="17">
        <v>135398.0</v>
      </c>
      <c r="B368" s="3" t="str">
        <f t="shared" si="1"/>
        <v>#REF!</v>
      </c>
    </row>
    <row r="369">
      <c r="A369" s="17">
        <v>289328.0</v>
      </c>
      <c r="B369" s="3" t="str">
        <f t="shared" si="1"/>
        <v>#REF!</v>
      </c>
    </row>
    <row r="370">
      <c r="A370" s="7">
        <v>42403.0</v>
      </c>
      <c r="B370" s="3" t="str">
        <f t="shared" si="1"/>
        <v>#REF!</v>
      </c>
    </row>
    <row r="371">
      <c r="A371" s="8">
        <v>33.14</v>
      </c>
      <c r="B371" s="3" t="str">
        <f t="shared" si="1"/>
        <v>#REF!</v>
      </c>
    </row>
    <row r="372">
      <c r="A372" s="8">
        <v>36.19</v>
      </c>
      <c r="B372" s="3" t="str">
        <f t="shared" si="1"/>
        <v>#REF!</v>
      </c>
    </row>
    <row r="373">
      <c r="A373" s="8">
        <v>33.05</v>
      </c>
      <c r="B373" s="3" t="str">
        <f t="shared" si="1"/>
        <v>#REF!</v>
      </c>
    </row>
    <row r="374">
      <c r="A374" s="8">
        <v>35.75</v>
      </c>
      <c r="B374" s="3" t="str">
        <f t="shared" si="1"/>
        <v>#REF!</v>
      </c>
    </row>
    <row r="375">
      <c r="A375" s="9">
        <f>+2.28</f>
        <v>2.28</v>
      </c>
      <c r="B375" s="3" t="str">
        <f t="shared" si="1"/>
        <v>#REF!</v>
      </c>
    </row>
    <row r="376">
      <c r="A376" s="9">
        <f>+6.81%</f>
        <v>0.0681</v>
      </c>
      <c r="B376" s="3" t="str">
        <f t="shared" si="1"/>
        <v>#REF!</v>
      </c>
    </row>
    <row r="377">
      <c r="A377" s="16">
        <v>156827.0</v>
      </c>
      <c r="B377" s="3" t="str">
        <f t="shared" si="1"/>
        <v>#REF!</v>
      </c>
    </row>
    <row r="378">
      <c r="A378" s="16">
        <v>275354.0</v>
      </c>
      <c r="B378" s="3" t="str">
        <f t="shared" si="1"/>
        <v>#REF!</v>
      </c>
    </row>
    <row r="379">
      <c r="A379" s="7">
        <v>42402.0</v>
      </c>
      <c r="B379" s="3" t="str">
        <f t="shared" si="1"/>
        <v>#REF!</v>
      </c>
    </row>
    <row r="380">
      <c r="A380" s="8">
        <v>34.87</v>
      </c>
      <c r="B380" s="3" t="str">
        <f t="shared" si="1"/>
        <v>#REF!</v>
      </c>
    </row>
    <row r="381">
      <c r="A381" s="8">
        <v>34.89</v>
      </c>
      <c r="B381" s="3" t="str">
        <f t="shared" si="1"/>
        <v>#REF!</v>
      </c>
    </row>
    <row r="382">
      <c r="A382" s="8">
        <v>33.04</v>
      </c>
      <c r="B382" s="3" t="str">
        <f t="shared" si="1"/>
        <v>#REF!</v>
      </c>
    </row>
    <row r="383">
      <c r="A383" s="8">
        <v>33.47</v>
      </c>
      <c r="B383" s="3" t="str">
        <f t="shared" si="1"/>
        <v>#REF!</v>
      </c>
    </row>
    <row r="384">
      <c r="A384" s="11">
        <v>-1.56</v>
      </c>
      <c r="B384" s="3" t="str">
        <f t="shared" si="1"/>
        <v>#REF!</v>
      </c>
    </row>
    <row r="385">
      <c r="A385" s="12">
        <v>-0.0445</v>
      </c>
      <c r="B385" s="3" t="str">
        <f t="shared" si="1"/>
        <v>#REF!</v>
      </c>
    </row>
    <row r="386">
      <c r="A386" s="17">
        <v>163847.0</v>
      </c>
      <c r="B386" s="3" t="str">
        <f t="shared" si="1"/>
        <v>#REF!</v>
      </c>
    </row>
    <row r="387">
      <c r="A387" s="17">
        <v>273019.0</v>
      </c>
      <c r="B387" s="3" t="str">
        <f t="shared" si="1"/>
        <v>#REF!</v>
      </c>
    </row>
    <row r="388">
      <c r="A388" s="7">
        <v>42401.0</v>
      </c>
      <c r="B388" s="3" t="str">
        <f t="shared" si="1"/>
        <v>#REF!</v>
      </c>
    </row>
    <row r="389">
      <c r="A389" s="8">
        <v>36.75</v>
      </c>
      <c r="B389" s="3" t="str">
        <f t="shared" si="1"/>
        <v>#REF!</v>
      </c>
    </row>
    <row r="390">
      <c r="A390" s="8">
        <v>37.09</v>
      </c>
      <c r="B390" s="3" t="str">
        <f t="shared" si="1"/>
        <v>#REF!</v>
      </c>
    </row>
    <row r="391">
      <c r="A391" s="8">
        <v>34.71</v>
      </c>
      <c r="B391" s="3" t="str">
        <f t="shared" si="1"/>
        <v>#REF!</v>
      </c>
    </row>
    <row r="392">
      <c r="A392" s="8">
        <v>35.03</v>
      </c>
      <c r="B392" s="3" t="str">
        <f t="shared" si="1"/>
        <v>#REF!</v>
      </c>
    </row>
    <row r="393">
      <c r="A393" s="11">
        <v>-1.79</v>
      </c>
      <c r="B393" s="3" t="str">
        <f t="shared" si="1"/>
        <v>#REF!</v>
      </c>
    </row>
    <row r="394">
      <c r="A394" s="12">
        <v>-0.0486</v>
      </c>
      <c r="B394" s="3" t="str">
        <f t="shared" si="1"/>
        <v>#REF!</v>
      </c>
    </row>
    <row r="395">
      <c r="A395" s="17">
        <v>150695.0</v>
      </c>
      <c r="B395" s="3" t="str">
        <f t="shared" si="1"/>
        <v>#REF!</v>
      </c>
    </row>
    <row r="396">
      <c r="A396" s="17">
        <v>272730.0</v>
      </c>
      <c r="B396" s="3" t="str">
        <f t="shared" si="1"/>
        <v>#REF!</v>
      </c>
    </row>
    <row r="397">
      <c r="A397" s="7">
        <v>42398.0</v>
      </c>
      <c r="B397" s="3" t="str">
        <f t="shared" si="1"/>
        <v>#REF!</v>
      </c>
    </row>
    <row r="398">
      <c r="A398" s="8">
        <v>36.02</v>
      </c>
      <c r="B398" s="3" t="str">
        <f t="shared" si="1"/>
        <v>#REF!</v>
      </c>
    </row>
    <row r="399">
      <c r="A399" s="8">
        <v>36.99</v>
      </c>
      <c r="B399" s="3" t="str">
        <f t="shared" si="1"/>
        <v>#REF!</v>
      </c>
    </row>
    <row r="400">
      <c r="A400" s="8">
        <v>35.42</v>
      </c>
      <c r="B400" s="3" t="str">
        <f t="shared" si="1"/>
        <v>#REF!</v>
      </c>
    </row>
    <row r="401">
      <c r="A401" s="8">
        <v>36.82</v>
      </c>
      <c r="B401" s="3" t="str">
        <f t="shared" si="1"/>
        <v>#REF!</v>
      </c>
    </row>
    <row r="402">
      <c r="A402" s="9">
        <f>+1.2</f>
        <v>1.2</v>
      </c>
      <c r="B402" s="3" t="str">
        <f t="shared" si="1"/>
        <v>#REF!</v>
      </c>
    </row>
    <row r="403">
      <c r="A403" s="9">
        <f>+3.37%</f>
        <v>0.0337</v>
      </c>
      <c r="B403" s="3" t="str">
        <f t="shared" si="1"/>
        <v>#REF!</v>
      </c>
    </row>
    <row r="404">
      <c r="A404" s="16">
        <v>149914.0</v>
      </c>
      <c r="B404" s="3" t="str">
        <f t="shared" si="1"/>
        <v>#REF!</v>
      </c>
    </row>
    <row r="405">
      <c r="A405" s="16">
        <v>270948.0</v>
      </c>
      <c r="B405" s="3" t="str">
        <f t="shared" si="1"/>
        <v>#REF!</v>
      </c>
    </row>
    <row r="406">
      <c r="A406" s="7">
        <v>42397.0</v>
      </c>
      <c r="B406" s="3" t="str">
        <f t="shared" si="1"/>
        <v>#REF!</v>
      </c>
    </row>
    <row r="407">
      <c r="A407" s="8">
        <v>34.38</v>
      </c>
      <c r="B407" s="3" t="str">
        <f t="shared" si="1"/>
        <v>#REF!</v>
      </c>
    </row>
    <row r="408">
      <c r="A408" s="8">
        <v>37.55</v>
      </c>
      <c r="B408" s="3" t="str">
        <f t="shared" si="1"/>
        <v>#REF!</v>
      </c>
    </row>
    <row r="409">
      <c r="A409" s="8">
        <v>34.2</v>
      </c>
      <c r="B409" s="3" t="str">
        <f t="shared" si="1"/>
        <v>#REF!</v>
      </c>
    </row>
    <row r="410">
      <c r="A410" s="8">
        <v>35.62</v>
      </c>
      <c r="B410" s="3" t="str">
        <f t="shared" si="1"/>
        <v>#REF!</v>
      </c>
    </row>
    <row r="411">
      <c r="A411" s="9">
        <f>+0.89</f>
        <v>0.89</v>
      </c>
      <c r="B411" s="3" t="str">
        <f t="shared" si="1"/>
        <v>#REF!</v>
      </c>
    </row>
    <row r="412">
      <c r="A412" s="9">
        <f>+2.56%</f>
        <v>0.0256</v>
      </c>
      <c r="B412" s="3" t="str">
        <f t="shared" si="1"/>
        <v>#REF!</v>
      </c>
    </row>
    <row r="413">
      <c r="A413" s="16">
        <v>149637.0</v>
      </c>
      <c r="B413" s="3" t="str">
        <f t="shared" si="1"/>
        <v>#REF!</v>
      </c>
    </row>
    <row r="414">
      <c r="A414" s="16">
        <v>267507.0</v>
      </c>
      <c r="B414" s="3" t="str">
        <f t="shared" si="1"/>
        <v>#REF!</v>
      </c>
    </row>
    <row r="415">
      <c r="A415" s="7">
        <v>42396.0</v>
      </c>
      <c r="B415" s="3" t="str">
        <f t="shared" si="1"/>
        <v>#REF!</v>
      </c>
    </row>
    <row r="416">
      <c r="A416" s="8">
        <v>32.83</v>
      </c>
      <c r="B416" s="3" t="str">
        <f t="shared" si="1"/>
        <v>#REF!</v>
      </c>
    </row>
    <row r="417">
      <c r="A417" s="8">
        <v>35.09</v>
      </c>
      <c r="B417" s="3" t="str">
        <f t="shared" si="1"/>
        <v>#REF!</v>
      </c>
    </row>
    <row r="418">
      <c r="A418" s="8">
        <v>32.38</v>
      </c>
      <c r="B418" s="3" t="str">
        <f t="shared" si="1"/>
        <v>#REF!</v>
      </c>
    </row>
    <row r="419">
      <c r="A419" s="8">
        <v>34.73</v>
      </c>
      <c r="B419" s="3" t="str">
        <f t="shared" si="1"/>
        <v>#REF!</v>
      </c>
    </row>
    <row r="420">
      <c r="A420" s="9">
        <f>+1.42</f>
        <v>1.42</v>
      </c>
      <c r="B420" s="3" t="str">
        <f t="shared" si="1"/>
        <v>#REF!</v>
      </c>
    </row>
    <row r="421">
      <c r="A421" s="9">
        <f>+4.26%</f>
        <v>0.0426</v>
      </c>
      <c r="B421" s="3" t="str">
        <f t="shared" si="1"/>
        <v>#REF!</v>
      </c>
    </row>
    <row r="422">
      <c r="A422" s="16">
        <v>107582.0</v>
      </c>
      <c r="B422" s="3" t="str">
        <f t="shared" si="1"/>
        <v>#REF!</v>
      </c>
    </row>
    <row r="423">
      <c r="A423" s="16">
        <v>261048.0</v>
      </c>
      <c r="B423" s="3" t="str">
        <f t="shared" si="1"/>
        <v>#REF!</v>
      </c>
    </row>
    <row r="424">
      <c r="A424" s="7">
        <v>42395.0</v>
      </c>
      <c r="B424" s="3" t="str">
        <f t="shared" si="1"/>
        <v>#REF!</v>
      </c>
    </row>
    <row r="425">
      <c r="A425" s="8">
        <v>31.64</v>
      </c>
      <c r="B425" s="3" t="str">
        <f t="shared" si="1"/>
        <v>#REF!</v>
      </c>
    </row>
    <row r="426">
      <c r="A426" s="8">
        <v>34.24</v>
      </c>
      <c r="B426" s="3" t="str">
        <f t="shared" si="1"/>
        <v>#REF!</v>
      </c>
    </row>
    <row r="427">
      <c r="A427" s="8">
        <v>30.9</v>
      </c>
      <c r="B427" s="3" t="str">
        <f t="shared" si="1"/>
        <v>#REF!</v>
      </c>
    </row>
    <row r="428">
      <c r="A428" s="8">
        <v>33.31</v>
      </c>
      <c r="B428" s="3" t="str">
        <f t="shared" si="1"/>
        <v>#REF!</v>
      </c>
    </row>
    <row r="429">
      <c r="A429" s="9">
        <f>+1.22</f>
        <v>1.22</v>
      </c>
      <c r="B429" s="3" t="str">
        <f t="shared" si="1"/>
        <v>#REF!</v>
      </c>
    </row>
    <row r="430">
      <c r="A430" s="9">
        <f>+3.8%</f>
        <v>0.038</v>
      </c>
      <c r="B430" s="3" t="str">
        <f t="shared" si="1"/>
        <v>#REF!</v>
      </c>
    </row>
    <row r="431">
      <c r="A431" s="16">
        <v>105952.0</v>
      </c>
      <c r="B431" s="3" t="str">
        <f t="shared" si="1"/>
        <v>#REF!</v>
      </c>
    </row>
    <row r="432">
      <c r="A432" s="16">
        <v>265372.0</v>
      </c>
      <c r="B432" s="3" t="str">
        <f t="shared" si="1"/>
        <v>#REF!</v>
      </c>
    </row>
    <row r="433">
      <c r="A433" s="7">
        <v>42394.0</v>
      </c>
      <c r="B433" s="3" t="str">
        <f t="shared" si="1"/>
        <v>#REF!</v>
      </c>
    </row>
    <row r="434">
      <c r="A434" s="8">
        <v>33.53</v>
      </c>
      <c r="B434" s="3" t="str">
        <f t="shared" si="1"/>
        <v>#REF!</v>
      </c>
    </row>
    <row r="435">
      <c r="A435" s="8">
        <v>34.28</v>
      </c>
      <c r="B435" s="3" t="str">
        <f t="shared" si="1"/>
        <v>#REF!</v>
      </c>
    </row>
    <row r="436">
      <c r="A436" s="8">
        <v>31.61</v>
      </c>
      <c r="B436" s="3" t="str">
        <f t="shared" si="1"/>
        <v>#REF!</v>
      </c>
    </row>
    <row r="437">
      <c r="A437" s="8">
        <v>32.09</v>
      </c>
      <c r="B437" s="3" t="str">
        <f t="shared" si="1"/>
        <v>#REF!</v>
      </c>
    </row>
    <row r="438">
      <c r="A438" s="11">
        <v>-1.47</v>
      </c>
      <c r="B438" s="3" t="str">
        <f t="shared" si="1"/>
        <v>#REF!</v>
      </c>
    </row>
    <row r="439">
      <c r="A439" s="12">
        <v>-0.0438</v>
      </c>
      <c r="B439" s="3" t="str">
        <f t="shared" si="1"/>
        <v>#REF!</v>
      </c>
    </row>
    <row r="440">
      <c r="A440" s="17">
        <v>125497.0</v>
      </c>
      <c r="B440" s="3" t="str">
        <f t="shared" si="1"/>
        <v>#REF!</v>
      </c>
    </row>
    <row r="441">
      <c r="A441" s="17">
        <v>264830.0</v>
      </c>
      <c r="B441" s="3" t="str">
        <f t="shared" si="1"/>
        <v>#REF!</v>
      </c>
    </row>
    <row r="442">
      <c r="A442" s="7">
        <v>42391.0</v>
      </c>
      <c r="B442" s="3" t="str">
        <f t="shared" si="1"/>
        <v>#REF!</v>
      </c>
    </row>
    <row r="443">
      <c r="A443" s="8">
        <v>30.81</v>
      </c>
      <c r="B443" s="3" t="str">
        <f t="shared" si="1"/>
        <v>#REF!</v>
      </c>
    </row>
    <row r="444">
      <c r="A444" s="8">
        <v>33.68</v>
      </c>
      <c r="B444" s="3" t="str">
        <f t="shared" si="1"/>
        <v>#REF!</v>
      </c>
    </row>
    <row r="445">
      <c r="A445" s="8">
        <v>30.41</v>
      </c>
      <c r="B445" s="3" t="str">
        <f t="shared" si="1"/>
        <v>#REF!</v>
      </c>
    </row>
    <row r="446">
      <c r="A446" s="8">
        <v>33.56</v>
      </c>
      <c r="B446" s="3" t="str">
        <f t="shared" si="1"/>
        <v>#REF!</v>
      </c>
    </row>
    <row r="447">
      <c r="A447" s="9">
        <f>+3.11</f>
        <v>3.11</v>
      </c>
      <c r="B447" s="3" t="str">
        <f t="shared" si="1"/>
        <v>#REF!</v>
      </c>
    </row>
    <row r="448">
      <c r="A448" s="9">
        <f>+10.21%</f>
        <v>0.1021</v>
      </c>
      <c r="B448" s="3" t="str">
        <f t="shared" si="1"/>
        <v>#REF!</v>
      </c>
    </row>
    <row r="449">
      <c r="A449" s="16">
        <v>156280.0</v>
      </c>
      <c r="B449" s="3" t="str">
        <f t="shared" si="1"/>
        <v>#REF!</v>
      </c>
    </row>
    <row r="450">
      <c r="A450" s="16">
        <v>248447.0</v>
      </c>
      <c r="B450" s="3" t="str">
        <f t="shared" si="1"/>
        <v>#REF!</v>
      </c>
    </row>
    <row r="451">
      <c r="A451" s="7">
        <v>42390.0</v>
      </c>
      <c r="B451" s="3" t="str">
        <f t="shared" si="1"/>
        <v>#REF!</v>
      </c>
    </row>
    <row r="452">
      <c r="A452" s="8">
        <v>29.49</v>
      </c>
      <c r="B452" s="3" t="str">
        <f t="shared" si="1"/>
        <v>#REF!</v>
      </c>
    </row>
    <row r="453">
      <c r="A453" s="8">
        <v>31.1</v>
      </c>
      <c r="B453" s="3" t="str">
        <f t="shared" si="1"/>
        <v>#REF!</v>
      </c>
    </row>
    <row r="454">
      <c r="A454" s="8">
        <v>28.76</v>
      </c>
      <c r="B454" s="3" t="str">
        <f t="shared" si="1"/>
        <v>#REF!</v>
      </c>
    </row>
    <row r="455">
      <c r="A455" s="8">
        <v>30.45</v>
      </c>
      <c r="B455" s="3" t="str">
        <f t="shared" si="1"/>
        <v>#REF!</v>
      </c>
    </row>
    <row r="456">
      <c r="A456" s="9">
        <f>+1.07</f>
        <v>1.07</v>
      </c>
      <c r="B456" s="3" t="str">
        <f t="shared" si="1"/>
        <v>#REF!</v>
      </c>
    </row>
    <row r="457">
      <c r="A457" s="9">
        <f>+3.64%</f>
        <v>0.0364</v>
      </c>
      <c r="B457" s="3" t="str">
        <f t="shared" si="1"/>
        <v>#REF!</v>
      </c>
    </row>
    <row r="458">
      <c r="A458" s="16">
        <v>121187.0</v>
      </c>
      <c r="B458" s="3" t="str">
        <f t="shared" si="1"/>
        <v>#REF!</v>
      </c>
    </row>
    <row r="459">
      <c r="A459" s="16">
        <v>257398.0</v>
      </c>
      <c r="B459" s="3" t="str">
        <f t="shared" si="1"/>
        <v>#REF!</v>
      </c>
    </row>
    <row r="460">
      <c r="A460" s="7">
        <v>42389.0</v>
      </c>
      <c r="B460" s="3" t="str">
        <f t="shared" si="1"/>
        <v>#REF!</v>
      </c>
    </row>
    <row r="461">
      <c r="A461" s="8">
        <v>30.16</v>
      </c>
      <c r="B461" s="3" t="str">
        <f t="shared" si="1"/>
        <v>#REF!</v>
      </c>
    </row>
    <row r="462">
      <c r="A462" s="8">
        <v>30.2</v>
      </c>
      <c r="B462" s="3" t="str">
        <f t="shared" si="1"/>
        <v>#REF!</v>
      </c>
    </row>
    <row r="463">
      <c r="A463" s="8">
        <v>28.58</v>
      </c>
      <c r="B463" s="3" t="str">
        <f t="shared" si="1"/>
        <v>#REF!</v>
      </c>
    </row>
    <row r="464">
      <c r="A464" s="8">
        <v>29.38</v>
      </c>
      <c r="B464" s="3" t="str">
        <f t="shared" si="1"/>
        <v>#REF!</v>
      </c>
    </row>
    <row r="465">
      <c r="A465" s="11">
        <v>-0.84</v>
      </c>
      <c r="B465" s="3" t="str">
        <f t="shared" si="1"/>
        <v>#REF!</v>
      </c>
    </row>
    <row r="466">
      <c r="A466" s="12">
        <v>-0.0278</v>
      </c>
      <c r="B466" s="3" t="str">
        <f t="shared" si="1"/>
        <v>#REF!</v>
      </c>
    </row>
    <row r="467">
      <c r="A467" s="17">
        <v>104956.0</v>
      </c>
      <c r="B467" s="3" t="str">
        <f t="shared" si="1"/>
        <v>#REF!</v>
      </c>
    </row>
    <row r="468">
      <c r="A468" s="17">
        <v>238581.0</v>
      </c>
      <c r="B468" s="3" t="str">
        <f t="shared" si="1"/>
        <v>#REF!</v>
      </c>
    </row>
    <row r="469">
      <c r="A469" s="7">
        <v>42388.0</v>
      </c>
      <c r="B469" s="3" t="str">
        <f t="shared" si="1"/>
        <v>#REF!</v>
      </c>
    </row>
    <row r="470">
      <c r="A470" s="8">
        <v>30.11</v>
      </c>
      <c r="B470" s="3" t="str">
        <f t="shared" si="1"/>
        <v>#REF!</v>
      </c>
    </row>
    <row r="471">
      <c r="A471" s="8">
        <v>31.46</v>
      </c>
      <c r="B471" s="3" t="str">
        <f t="shared" si="1"/>
        <v>#REF!</v>
      </c>
    </row>
    <row r="472">
      <c r="A472" s="8">
        <v>30.02</v>
      </c>
      <c r="B472" s="3" t="str">
        <f t="shared" si="1"/>
        <v>#REF!</v>
      </c>
    </row>
    <row r="473">
      <c r="A473" s="8">
        <v>30.22</v>
      </c>
      <c r="B473" s="3" t="str">
        <f t="shared" si="1"/>
        <v>#REF!</v>
      </c>
    </row>
    <row r="474">
      <c r="A474" s="9">
        <f>+0.31</f>
        <v>0.31</v>
      </c>
      <c r="B474" s="3" t="str">
        <f t="shared" si="1"/>
        <v>#REF!</v>
      </c>
    </row>
    <row r="475">
      <c r="A475" s="9">
        <f>+1.04%</f>
        <v>0.0104</v>
      </c>
      <c r="B475" s="3" t="str">
        <f t="shared" si="1"/>
        <v>#REF!</v>
      </c>
    </row>
    <row r="476">
      <c r="A476" s="16">
        <v>142444.0</v>
      </c>
      <c r="B476" s="3" t="str">
        <f t="shared" si="1"/>
        <v>#REF!</v>
      </c>
    </row>
    <row r="477">
      <c r="A477" s="16">
        <v>229957.0</v>
      </c>
      <c r="B477" s="3" t="str">
        <f t="shared" si="1"/>
        <v>#REF!</v>
      </c>
    </row>
    <row r="478">
      <c r="A478" s="7">
        <v>42387.0</v>
      </c>
      <c r="B478" s="3" t="str">
        <f t="shared" si="1"/>
        <v>#REF!</v>
      </c>
    </row>
    <row r="479">
      <c r="A479" s="8">
        <v>30.35</v>
      </c>
      <c r="B479" s="3" t="str">
        <f t="shared" si="1"/>
        <v>#REF!</v>
      </c>
    </row>
    <row r="480">
      <c r="A480" s="8">
        <v>30.98</v>
      </c>
      <c r="B480" s="3" t="str">
        <f t="shared" si="1"/>
        <v>#REF!</v>
      </c>
    </row>
    <row r="481">
      <c r="A481" s="8">
        <v>29.23</v>
      </c>
      <c r="B481" s="3" t="str">
        <f t="shared" si="1"/>
        <v>#REF!</v>
      </c>
    </row>
    <row r="482">
      <c r="A482" s="8">
        <v>29.91</v>
      </c>
      <c r="B482" s="3" t="str">
        <f t="shared" si="1"/>
        <v>#REF!</v>
      </c>
    </row>
    <row r="483">
      <c r="A483" s="11">
        <v>-0.53</v>
      </c>
      <c r="B483" s="3" t="str">
        <f t="shared" si="1"/>
        <v>#REF!</v>
      </c>
    </row>
    <row r="484">
      <c r="A484" s="12">
        <v>-0.0174</v>
      </c>
      <c r="B484" s="3" t="str">
        <f t="shared" si="1"/>
        <v>#REF!</v>
      </c>
    </row>
    <row r="485">
      <c r="A485" s="17">
        <v>59278.0</v>
      </c>
      <c r="B485" s="3" t="str">
        <f t="shared" si="1"/>
        <v>#REF!</v>
      </c>
    </row>
    <row r="486">
      <c r="A486" s="17">
        <v>207394.0</v>
      </c>
      <c r="B486" s="3" t="str">
        <f t="shared" si="1"/>
        <v>#REF!</v>
      </c>
    </row>
    <row r="487">
      <c r="A487" s="7">
        <v>42384.0</v>
      </c>
      <c r="B487" s="3" t="str">
        <f t="shared" si="1"/>
        <v>#REF!</v>
      </c>
    </row>
    <row r="488">
      <c r="A488" s="8">
        <v>32.64</v>
      </c>
      <c r="B488" s="3" t="str">
        <f t="shared" si="1"/>
        <v>#REF!</v>
      </c>
    </row>
    <row r="489">
      <c r="A489" s="8">
        <v>32.64</v>
      </c>
      <c r="B489" s="3" t="str">
        <f t="shared" si="1"/>
        <v>#REF!</v>
      </c>
    </row>
    <row r="490">
      <c r="A490" s="8">
        <v>30.34</v>
      </c>
      <c r="B490" s="3" t="str">
        <f t="shared" si="1"/>
        <v>#REF!</v>
      </c>
    </row>
    <row r="491">
      <c r="A491" s="8">
        <v>30.44</v>
      </c>
      <c r="B491" s="3" t="str">
        <f t="shared" si="1"/>
        <v>#REF!</v>
      </c>
    </row>
    <row r="492">
      <c r="A492" s="11">
        <v>-2.1</v>
      </c>
      <c r="B492" s="3" t="str">
        <f t="shared" si="1"/>
        <v>#REF!</v>
      </c>
    </row>
    <row r="493">
      <c r="A493" s="12">
        <v>-0.0645</v>
      </c>
      <c r="B493" s="3" t="str">
        <f t="shared" si="1"/>
        <v>#REF!</v>
      </c>
    </row>
    <row r="494">
      <c r="A494" s="17">
        <v>98441.0</v>
      </c>
      <c r="B494" s="3" t="str">
        <f t="shared" si="1"/>
        <v>#REF!</v>
      </c>
    </row>
    <row r="495">
      <c r="A495" s="17">
        <v>200840.0</v>
      </c>
      <c r="B495" s="3" t="str">
        <f t="shared" si="1"/>
        <v>#REF!</v>
      </c>
    </row>
    <row r="496">
      <c r="A496" s="7">
        <v>42383.0</v>
      </c>
      <c r="B496" s="3" t="str">
        <f t="shared" si="1"/>
        <v>#REF!</v>
      </c>
    </row>
    <row r="497">
      <c r="A497" s="8">
        <v>31.92</v>
      </c>
      <c r="B497" s="3" t="str">
        <f t="shared" si="1"/>
        <v>#REF!</v>
      </c>
    </row>
    <row r="498">
      <c r="A498" s="8">
        <v>32.85</v>
      </c>
      <c r="B498" s="3" t="str">
        <f t="shared" si="1"/>
        <v>#REF!</v>
      </c>
    </row>
    <row r="499">
      <c r="A499" s="8">
        <v>31.44</v>
      </c>
      <c r="B499" s="3" t="str">
        <f t="shared" si="1"/>
        <v>#REF!</v>
      </c>
    </row>
    <row r="500">
      <c r="A500" s="8">
        <v>32.54</v>
      </c>
      <c r="B500" s="3" t="str">
        <f t="shared" si="1"/>
        <v>#REF!</v>
      </c>
    </row>
    <row r="501">
      <c r="A501" s="9">
        <f>+0.51</f>
        <v>0.51</v>
      </c>
      <c r="B501" s="3" t="str">
        <f t="shared" si="1"/>
        <v>#REF!</v>
      </c>
    </row>
    <row r="502">
      <c r="A502" s="9">
        <f>+1.59%</f>
        <v>0.0159</v>
      </c>
      <c r="B502" s="3" t="str">
        <f t="shared" si="1"/>
        <v>#REF!</v>
      </c>
    </row>
    <row r="503">
      <c r="A503" s="16">
        <v>113027.0</v>
      </c>
      <c r="B503" s="3" t="str">
        <f t="shared" si="1"/>
        <v>#REF!</v>
      </c>
    </row>
    <row r="504">
      <c r="A504" s="16">
        <v>200433.0</v>
      </c>
      <c r="B504" s="3" t="str">
        <f t="shared" si="1"/>
        <v>#REF!</v>
      </c>
    </row>
    <row r="505">
      <c r="A505" s="7">
        <v>42382.0</v>
      </c>
      <c r="B505" s="3" t="str">
        <f t="shared" si="1"/>
        <v>#REF!</v>
      </c>
    </row>
    <row r="506">
      <c r="A506" s="8">
        <v>32.86</v>
      </c>
      <c r="B506" s="3" t="str">
        <f t="shared" si="1"/>
        <v>#REF!</v>
      </c>
    </row>
    <row r="507">
      <c r="A507" s="8">
        <v>33.51</v>
      </c>
      <c r="B507" s="3" t="str">
        <f t="shared" si="1"/>
        <v>#REF!</v>
      </c>
    </row>
    <row r="508">
      <c r="A508" s="8">
        <v>31.71</v>
      </c>
      <c r="B508" s="3" t="str">
        <f t="shared" si="1"/>
        <v>#REF!</v>
      </c>
    </row>
    <row r="509">
      <c r="A509" s="8">
        <v>32.03</v>
      </c>
      <c r="B509" s="3" t="str">
        <f t="shared" si="1"/>
        <v>#REF!</v>
      </c>
    </row>
    <row r="510">
      <c r="A510" s="11">
        <v>-0.7</v>
      </c>
      <c r="B510" s="3" t="str">
        <f t="shared" si="1"/>
        <v>#REF!</v>
      </c>
    </row>
    <row r="511">
      <c r="A511" s="12">
        <v>-0.0214</v>
      </c>
      <c r="B511" s="3" t="str">
        <f t="shared" si="1"/>
        <v>#REF!</v>
      </c>
    </row>
    <row r="512">
      <c r="A512" s="17">
        <v>109726.0</v>
      </c>
      <c r="B512" s="3" t="str">
        <f t="shared" si="1"/>
        <v>#REF!</v>
      </c>
    </row>
    <row r="513">
      <c r="A513" s="17">
        <v>185939.0</v>
      </c>
      <c r="B513" s="3" t="str">
        <f t="shared" si="1"/>
        <v>#REF!</v>
      </c>
    </row>
    <row r="514">
      <c r="A514" s="7">
        <v>42381.0</v>
      </c>
      <c r="B514" s="3" t="str">
        <f t="shared" si="1"/>
        <v>#REF!</v>
      </c>
    </row>
    <row r="515">
      <c r="A515" s="8">
        <v>33.61</v>
      </c>
      <c r="B515" s="3" t="str">
        <f t="shared" si="1"/>
        <v>#REF!</v>
      </c>
    </row>
    <row r="516">
      <c r="A516" s="8">
        <v>34.51</v>
      </c>
      <c r="B516" s="3" t="str">
        <f t="shared" si="1"/>
        <v>#REF!</v>
      </c>
    </row>
    <row r="517">
      <c r="A517" s="8">
        <v>32.29</v>
      </c>
      <c r="B517" s="3" t="str">
        <f t="shared" si="1"/>
        <v>#REF!</v>
      </c>
    </row>
    <row r="518">
      <c r="A518" s="8">
        <v>32.73</v>
      </c>
      <c r="B518" s="3" t="str">
        <f t="shared" si="1"/>
        <v>#REF!</v>
      </c>
    </row>
    <row r="519">
      <c r="A519" s="11">
        <v>-1.03</v>
      </c>
      <c r="B519" s="3" t="str">
        <f t="shared" si="1"/>
        <v>#REF!</v>
      </c>
    </row>
    <row r="520">
      <c r="A520" s="12">
        <v>-0.0305</v>
      </c>
      <c r="B520" s="3" t="str">
        <f t="shared" si="1"/>
        <v>#REF!</v>
      </c>
    </row>
    <row r="521">
      <c r="A521" s="17">
        <v>97579.0</v>
      </c>
      <c r="B521" s="3" t="str">
        <f t="shared" si="1"/>
        <v>#REF!</v>
      </c>
    </row>
    <row r="522">
      <c r="A522" s="17">
        <v>166276.0</v>
      </c>
      <c r="B522" s="3" t="str">
        <f t="shared" si="1"/>
        <v>#REF!</v>
      </c>
    </row>
    <row r="523">
      <c r="A523" s="7">
        <v>42380.0</v>
      </c>
      <c r="B523" s="3" t="str">
        <f t="shared" si="1"/>
        <v>#REF!</v>
      </c>
    </row>
    <row r="524">
      <c r="A524" s="8">
        <v>35.63</v>
      </c>
      <c r="B524" s="3" t="str">
        <f t="shared" si="1"/>
        <v>#REF!</v>
      </c>
    </row>
    <row r="525">
      <c r="A525" s="8">
        <v>35.63</v>
      </c>
      <c r="B525" s="3" t="str">
        <f t="shared" si="1"/>
        <v>#REF!</v>
      </c>
    </row>
    <row r="526">
      <c r="A526" s="8">
        <v>33.44</v>
      </c>
      <c r="B526" s="3" t="str">
        <f t="shared" si="1"/>
        <v>#REF!</v>
      </c>
    </row>
    <row r="527">
      <c r="A527" s="8">
        <v>33.76</v>
      </c>
      <c r="B527" s="3" t="str">
        <f t="shared" si="1"/>
        <v>#REF!</v>
      </c>
    </row>
    <row r="528">
      <c r="A528" s="11">
        <v>-2.08</v>
      </c>
      <c r="B528" s="3" t="str">
        <f t="shared" si="1"/>
        <v>#REF!</v>
      </c>
    </row>
    <row r="529">
      <c r="A529" s="12">
        <v>-0.058</v>
      </c>
      <c r="B529" s="3" t="str">
        <f t="shared" si="1"/>
        <v>#REF!</v>
      </c>
    </row>
    <row r="530">
      <c r="A530" s="17">
        <v>71292.0</v>
      </c>
      <c r="B530" s="3" t="str">
        <f t="shared" si="1"/>
        <v>#REF!</v>
      </c>
    </row>
    <row r="531">
      <c r="A531" s="17">
        <v>152459.0</v>
      </c>
      <c r="B531" s="3" t="str">
        <f t="shared" si="1"/>
        <v>#REF!</v>
      </c>
    </row>
    <row r="532">
      <c r="A532" s="7">
        <v>42377.0</v>
      </c>
      <c r="B532" s="3" t="str">
        <f t="shared" si="1"/>
        <v>#REF!</v>
      </c>
    </row>
    <row r="533">
      <c r="A533" s="8">
        <v>36.24</v>
      </c>
      <c r="B533" s="3" t="str">
        <f t="shared" si="1"/>
        <v>#REF!</v>
      </c>
    </row>
    <row r="534">
      <c r="A534" s="8">
        <v>36.91</v>
      </c>
      <c r="B534" s="3" t="str">
        <f t="shared" si="1"/>
        <v>#REF!</v>
      </c>
    </row>
    <row r="535">
      <c r="A535" s="8">
        <v>35.04</v>
      </c>
      <c r="B535" s="3" t="str">
        <f t="shared" si="1"/>
        <v>#REF!</v>
      </c>
    </row>
    <row r="536">
      <c r="A536" s="8">
        <v>35.84</v>
      </c>
      <c r="B536" s="3" t="str">
        <f t="shared" si="1"/>
        <v>#REF!</v>
      </c>
    </row>
    <row r="537">
      <c r="A537" s="11">
        <v>-0.11</v>
      </c>
      <c r="B537" s="3" t="str">
        <f t="shared" si="1"/>
        <v>#REF!</v>
      </c>
    </row>
    <row r="538">
      <c r="A538" s="12">
        <v>-0.0031</v>
      </c>
      <c r="B538" s="3" t="str">
        <f t="shared" si="1"/>
        <v>#REF!</v>
      </c>
    </row>
    <row r="539">
      <c r="A539" s="17">
        <v>63878.0</v>
      </c>
      <c r="B539" s="3" t="str">
        <f t="shared" si="1"/>
        <v>#REF!</v>
      </c>
    </row>
    <row r="540">
      <c r="A540" s="17">
        <v>139005.0</v>
      </c>
      <c r="B540" s="3" t="str">
        <f t="shared" si="1"/>
        <v>#REF!</v>
      </c>
    </row>
    <row r="541">
      <c r="A541" s="7">
        <v>42376.0</v>
      </c>
      <c r="B541" s="3" t="str">
        <f t="shared" si="1"/>
        <v>#REF!</v>
      </c>
    </row>
    <row r="542">
      <c r="A542" s="8">
        <v>37.05</v>
      </c>
      <c r="B542" s="3" t="str">
        <f t="shared" si="1"/>
        <v>#REF!</v>
      </c>
    </row>
    <row r="543">
      <c r="A543" s="8">
        <v>37.05</v>
      </c>
      <c r="B543" s="3" t="str">
        <f t="shared" si="1"/>
        <v>#REF!</v>
      </c>
    </row>
    <row r="544">
      <c r="A544" s="8">
        <v>34.48</v>
      </c>
      <c r="B544" s="3" t="str">
        <f t="shared" si="1"/>
        <v>#REF!</v>
      </c>
    </row>
    <row r="545">
      <c r="A545" s="8">
        <v>35.95</v>
      </c>
      <c r="B545" s="3" t="str">
        <f t="shared" si="1"/>
        <v>#REF!</v>
      </c>
    </row>
    <row r="546">
      <c r="A546" s="11">
        <v>-0.56</v>
      </c>
      <c r="B546" s="3" t="str">
        <f t="shared" si="1"/>
        <v>#REF!</v>
      </c>
    </row>
    <row r="547">
      <c r="A547" s="12">
        <v>-0.0153</v>
      </c>
      <c r="B547" s="3" t="str">
        <f t="shared" si="1"/>
        <v>#REF!</v>
      </c>
    </row>
    <row r="548">
      <c r="A548" s="17">
        <v>58756.0</v>
      </c>
      <c r="B548" s="3" t="str">
        <f t="shared" si="1"/>
        <v>#REF!</v>
      </c>
    </row>
    <row r="549">
      <c r="A549" s="17">
        <v>129992.0</v>
      </c>
      <c r="B549" s="3" t="str">
        <f t="shared" si="1"/>
        <v>#REF!</v>
      </c>
    </row>
    <row r="550">
      <c r="A550" s="7">
        <v>42375.0</v>
      </c>
      <c r="B550" s="3" t="str">
        <f t="shared" si="1"/>
        <v>#REF!</v>
      </c>
    </row>
    <row r="551">
      <c r="A551" s="8">
        <v>38.86</v>
      </c>
      <c r="B551" s="3" t="str">
        <f t="shared" si="1"/>
        <v>#REF!</v>
      </c>
    </row>
    <row r="552">
      <c r="A552" s="8">
        <v>38.92</v>
      </c>
      <c r="B552" s="3" t="str">
        <f t="shared" si="1"/>
        <v>#REF!</v>
      </c>
    </row>
    <row r="553">
      <c r="A553" s="8">
        <v>36.43</v>
      </c>
      <c r="B553" s="3" t="str">
        <f t="shared" si="1"/>
        <v>#REF!</v>
      </c>
    </row>
    <row r="554">
      <c r="A554" s="8">
        <v>36.51</v>
      </c>
      <c r="B554" s="3" t="str">
        <f t="shared" si="1"/>
        <v>#REF!</v>
      </c>
    </row>
    <row r="555">
      <c r="A555" s="11">
        <v>-2.14</v>
      </c>
      <c r="B555" s="3" t="str">
        <f t="shared" si="1"/>
        <v>#REF!</v>
      </c>
    </row>
    <row r="556">
      <c r="A556" s="12">
        <v>-0.0554</v>
      </c>
      <c r="B556" s="3" t="str">
        <f t="shared" si="1"/>
        <v>#REF!</v>
      </c>
    </row>
    <row r="557">
      <c r="A557" s="17">
        <v>64964.0</v>
      </c>
      <c r="B557" s="3" t="str">
        <f t="shared" si="1"/>
        <v>#REF!</v>
      </c>
    </row>
    <row r="558">
      <c r="A558" s="17">
        <v>127340.0</v>
      </c>
      <c r="B558" s="3" t="str">
        <f t="shared" si="1"/>
        <v>#REF!</v>
      </c>
    </row>
    <row r="559">
      <c r="A559" s="7">
        <v>42374.0</v>
      </c>
      <c r="B559" s="3" t="str">
        <f t="shared" si="1"/>
        <v>#REF!</v>
      </c>
    </row>
    <row r="560">
      <c r="A560" s="8">
        <v>39.45</v>
      </c>
      <c r="B560" s="3" t="str">
        <f t="shared" si="1"/>
        <v>#REF!</v>
      </c>
    </row>
    <row r="561">
      <c r="A561" s="8">
        <v>39.68</v>
      </c>
      <c r="B561" s="3" t="str">
        <f t="shared" si="1"/>
        <v>#REF!</v>
      </c>
    </row>
    <row r="562">
      <c r="A562" s="8">
        <v>38.47</v>
      </c>
      <c r="B562" s="3" t="str">
        <f t="shared" si="1"/>
        <v>#REF!</v>
      </c>
    </row>
    <row r="563">
      <c r="A563" s="8">
        <v>38.65</v>
      </c>
      <c r="B563" s="3" t="str">
        <f t="shared" si="1"/>
        <v>#REF!</v>
      </c>
    </row>
    <row r="564">
      <c r="A564" s="11">
        <v>-0.68</v>
      </c>
      <c r="B564" s="3" t="str">
        <f t="shared" si="1"/>
        <v>#REF!</v>
      </c>
    </row>
    <row r="565">
      <c r="A565" s="12">
        <v>-0.0173</v>
      </c>
      <c r="B565" s="3" t="str">
        <f t="shared" si="1"/>
        <v>#REF!</v>
      </c>
    </row>
    <row r="566">
      <c r="A566" s="17">
        <v>45066.0</v>
      </c>
      <c r="B566" s="3" t="str">
        <f t="shared" si="1"/>
        <v>#REF!</v>
      </c>
    </row>
    <row r="567">
      <c r="A567" s="17">
        <v>124503.0</v>
      </c>
      <c r="B567" s="3" t="str">
        <f t="shared" si="1"/>
        <v>#REF!</v>
      </c>
    </row>
    <row r="568">
      <c r="A568" s="7">
        <v>42373.0</v>
      </c>
      <c r="B568" s="3" t="str">
        <f t="shared" si="1"/>
        <v>#REF!</v>
      </c>
    </row>
    <row r="569">
      <c r="A569" s="8">
        <v>40.05</v>
      </c>
      <c r="B569" s="3" t="str">
        <f t="shared" si="1"/>
        <v>#REF!</v>
      </c>
    </row>
    <row r="570">
      <c r="A570" s="8">
        <v>40.94</v>
      </c>
      <c r="B570" s="3" t="str">
        <f t="shared" si="1"/>
        <v>#REF!</v>
      </c>
    </row>
    <row r="571">
      <c r="A571" s="8">
        <v>38.84</v>
      </c>
      <c r="B571" s="3" t="str">
        <f t="shared" si="1"/>
        <v>#REF!</v>
      </c>
    </row>
    <row r="572">
      <c r="A572" s="8">
        <v>39.33</v>
      </c>
      <c r="B572" s="3" t="str">
        <f t="shared" si="1"/>
        <v>#REF!</v>
      </c>
    </row>
    <row r="573">
      <c r="A573" s="11">
        <v>-0.07</v>
      </c>
      <c r="B573" s="3" t="str">
        <f t="shared" si="1"/>
        <v>#REF!</v>
      </c>
    </row>
    <row r="574">
      <c r="A574" s="12">
        <v>-0.0018</v>
      </c>
      <c r="B574" s="3" t="str">
        <f t="shared" si="1"/>
        <v>#REF!</v>
      </c>
    </row>
    <row r="575">
      <c r="A575" s="17">
        <v>44972.0</v>
      </c>
      <c r="B575" s="3" t="str">
        <f t="shared" si="1"/>
        <v>#REF!</v>
      </c>
    </row>
    <row r="576">
      <c r="A576" s="17">
        <v>124204.0</v>
      </c>
      <c r="B576" s="3" t="str">
        <f t="shared" si="1"/>
        <v>#REF!</v>
      </c>
    </row>
    <row r="577">
      <c r="A577" s="14">
        <v>42369.0</v>
      </c>
      <c r="B577" s="3" t="str">
        <f t="shared" si="1"/>
        <v>#REF!</v>
      </c>
    </row>
    <row r="578">
      <c r="A578" s="8">
        <v>38.75</v>
      </c>
      <c r="B578" s="3" t="str">
        <f t="shared" si="1"/>
        <v>#REF!</v>
      </c>
    </row>
    <row r="579">
      <c r="A579" s="8">
        <v>40.06</v>
      </c>
      <c r="B579" s="3" t="str">
        <f t="shared" si="1"/>
        <v>#REF!</v>
      </c>
    </row>
    <row r="580">
      <c r="A580" s="8">
        <v>38.19</v>
      </c>
      <c r="B580" s="3" t="str">
        <f t="shared" si="1"/>
        <v>#REF!</v>
      </c>
    </row>
    <row r="581">
      <c r="A581" s="8">
        <v>39.4</v>
      </c>
      <c r="B581" s="3" t="str">
        <f t="shared" si="1"/>
        <v>#REF!</v>
      </c>
    </row>
    <row r="582">
      <c r="A582" s="9">
        <f>+0.82</f>
        <v>0.82</v>
      </c>
      <c r="B582" s="3" t="str">
        <f t="shared" si="1"/>
        <v>#REF!</v>
      </c>
    </row>
    <row r="583">
      <c r="A583" s="9">
        <f>+2.13%</f>
        <v>0.0213</v>
      </c>
      <c r="B583" s="3" t="str">
        <f t="shared" si="1"/>
        <v>#REF!</v>
      </c>
    </row>
    <row r="584">
      <c r="A584" s="16">
        <v>21306.0</v>
      </c>
      <c r="B584" s="3" t="str">
        <f t="shared" si="1"/>
        <v>#REF!</v>
      </c>
    </row>
    <row r="585">
      <c r="A585" s="16">
        <v>123306.0</v>
      </c>
      <c r="B585" s="3" t="str">
        <f t="shared" si="1"/>
        <v>#REF!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42401</v>
      </c>
      <c r="C3" s="3">
        <v>37.63</v>
      </c>
      <c r="D3" s="3">
        <v>37.93</v>
      </c>
      <c r="E3" s="3">
        <v>35.55</v>
      </c>
      <c r="F3" s="3">
        <v>35.89</v>
      </c>
      <c r="G3" s="3">
        <v>-1.77</v>
      </c>
      <c r="H3" s="6">
        <v>-0.047</v>
      </c>
      <c r="I3" s="15">
        <v>119909.0</v>
      </c>
      <c r="J3" s="15">
        <v>236580.0</v>
      </c>
    </row>
    <row r="4">
      <c r="A4" s="4" t="s">
        <v>4</v>
      </c>
      <c r="B4" s="5">
        <f t="shared" si="1"/>
        <v>42402</v>
      </c>
      <c r="C4" s="3">
        <v>35.65</v>
      </c>
      <c r="D4" s="3">
        <v>35.71</v>
      </c>
      <c r="E4" s="3">
        <v>33.88</v>
      </c>
      <c r="F4" s="3">
        <v>34.31</v>
      </c>
      <c r="G4" s="3">
        <v>-1.58</v>
      </c>
      <c r="H4" s="6">
        <v>-0.044</v>
      </c>
      <c r="I4" s="15">
        <v>147534.0</v>
      </c>
      <c r="J4" s="15">
        <v>249858.0</v>
      </c>
    </row>
    <row r="5">
      <c r="A5" s="4" t="s">
        <v>5</v>
      </c>
      <c r="B5" s="5">
        <f t="shared" si="1"/>
        <v>42403</v>
      </c>
      <c r="C5" s="3">
        <v>33.96</v>
      </c>
      <c r="D5" s="3">
        <v>36.92</v>
      </c>
      <c r="E5" s="3">
        <v>33.88</v>
      </c>
      <c r="F5" s="3">
        <v>36.51</v>
      </c>
      <c r="G5" s="3">
        <v>2.2</v>
      </c>
      <c r="H5" s="3">
        <v>0.0641</v>
      </c>
      <c r="I5" s="15">
        <v>164566.0</v>
      </c>
      <c r="J5" s="15">
        <v>247323.0</v>
      </c>
    </row>
    <row r="6">
      <c r="A6" s="4" t="s">
        <v>6</v>
      </c>
      <c r="B6" s="5">
        <f t="shared" si="1"/>
        <v>42404</v>
      </c>
      <c r="C6" s="3">
        <v>36.71</v>
      </c>
      <c r="D6" s="3">
        <v>37.2</v>
      </c>
      <c r="E6" s="3">
        <v>35.6</v>
      </c>
      <c r="F6" s="3">
        <v>35.93</v>
      </c>
      <c r="G6" s="3">
        <v>-0.58</v>
      </c>
      <c r="H6" s="6">
        <v>-0.0159</v>
      </c>
      <c r="I6" s="15">
        <v>123009.0</v>
      </c>
      <c r="J6" s="15">
        <v>250375.0</v>
      </c>
    </row>
    <row r="7">
      <c r="A7" s="4" t="s">
        <v>7</v>
      </c>
      <c r="B7" s="5">
        <f t="shared" si="1"/>
        <v>42405</v>
      </c>
      <c r="C7" s="3">
        <v>35.81</v>
      </c>
      <c r="D7" s="3">
        <v>36.64</v>
      </c>
      <c r="E7" s="3">
        <v>35.29</v>
      </c>
      <c r="F7" s="3">
        <v>35.54</v>
      </c>
      <c r="G7" s="3">
        <v>-0.39</v>
      </c>
      <c r="H7" s="6">
        <v>-0.0109</v>
      </c>
      <c r="I7" s="15">
        <v>107183.0</v>
      </c>
      <c r="J7" s="15">
        <v>249902.0</v>
      </c>
    </row>
    <row r="8">
      <c r="A8" s="4" t="s">
        <v>8</v>
      </c>
      <c r="B8" s="5">
        <f t="shared" si="1"/>
        <v>42408</v>
      </c>
      <c r="C8" s="3">
        <v>35.47</v>
      </c>
      <c r="D8" s="3">
        <v>36.11</v>
      </c>
      <c r="E8" s="3">
        <v>34.33</v>
      </c>
      <c r="F8" s="3">
        <v>34.44</v>
      </c>
      <c r="G8" s="3">
        <v>-1.1</v>
      </c>
      <c r="H8" s="6">
        <v>-0.031</v>
      </c>
      <c r="I8" s="15">
        <v>67002.0</v>
      </c>
      <c r="J8" s="15">
        <v>255253.0</v>
      </c>
    </row>
    <row r="9">
      <c r="A9" s="4" t="s">
        <v>9</v>
      </c>
      <c r="B9" s="5">
        <f t="shared" si="1"/>
        <v>42409</v>
      </c>
      <c r="C9" s="3">
        <v>34.68</v>
      </c>
      <c r="D9" s="3">
        <v>34.99</v>
      </c>
      <c r="E9" s="3">
        <v>31.76</v>
      </c>
      <c r="F9" s="3">
        <v>31.79</v>
      </c>
      <c r="G9" s="3">
        <v>-2.65</v>
      </c>
      <c r="H9" s="6">
        <v>-0.0769</v>
      </c>
      <c r="I9" s="15">
        <v>90245.0</v>
      </c>
      <c r="J9" s="15">
        <v>256059.0</v>
      </c>
    </row>
    <row r="10">
      <c r="A10" s="7">
        <v>42401.0</v>
      </c>
      <c r="B10" s="5">
        <f t="shared" si="1"/>
        <v>42410</v>
      </c>
      <c r="C10" s="3">
        <v>32.42</v>
      </c>
      <c r="D10" s="3">
        <v>33.38</v>
      </c>
      <c r="E10" s="3">
        <v>31.85</v>
      </c>
      <c r="F10" s="3">
        <v>32.28</v>
      </c>
      <c r="G10" s="3">
        <v>0.49</v>
      </c>
      <c r="H10" s="3">
        <v>0.0154</v>
      </c>
      <c r="I10" s="15">
        <v>100266.0</v>
      </c>
      <c r="J10" s="15">
        <v>255766.0</v>
      </c>
    </row>
    <row r="11">
      <c r="A11" s="8">
        <v>37.63</v>
      </c>
      <c r="B11" s="5">
        <f t="shared" si="1"/>
        <v>42411</v>
      </c>
      <c r="C11" s="3">
        <v>32.26</v>
      </c>
      <c r="D11" s="3">
        <v>32.93</v>
      </c>
      <c r="E11" s="3">
        <v>31.49</v>
      </c>
      <c r="F11" s="3">
        <v>31.61</v>
      </c>
      <c r="G11" s="3">
        <v>-0.67</v>
      </c>
      <c r="H11" s="6">
        <v>-0.0208</v>
      </c>
      <c r="I11" s="15">
        <v>115874.0</v>
      </c>
      <c r="J11" s="15">
        <v>262319.0</v>
      </c>
    </row>
    <row r="12">
      <c r="A12" s="8">
        <v>37.93</v>
      </c>
      <c r="B12" s="5">
        <f t="shared" si="1"/>
        <v>42412</v>
      </c>
      <c r="C12" s="3">
        <v>32.83</v>
      </c>
      <c r="D12" s="3">
        <v>34.85</v>
      </c>
      <c r="E12" s="3">
        <v>32.43</v>
      </c>
      <c r="F12" s="3">
        <v>34.76</v>
      </c>
      <c r="G12" s="3">
        <v>3.15</v>
      </c>
      <c r="H12" s="3">
        <v>0.09970000000000001</v>
      </c>
      <c r="I12" s="15">
        <v>122362.0</v>
      </c>
      <c r="J12" s="15">
        <v>262127.0</v>
      </c>
    </row>
    <row r="13">
      <c r="A13" s="8">
        <v>35.55</v>
      </c>
      <c r="B13" s="5">
        <f t="shared" si="1"/>
        <v>42415</v>
      </c>
      <c r="C13" s="3">
        <v>34.13</v>
      </c>
      <c r="D13" s="3">
        <v>35.4</v>
      </c>
      <c r="E13" s="3">
        <v>34.12</v>
      </c>
      <c r="F13" s="3">
        <v>34.75</v>
      </c>
      <c r="G13" s="3">
        <v>-0.01</v>
      </c>
      <c r="H13" s="6">
        <v>-3.0E-4</v>
      </c>
      <c r="I13" s="15">
        <v>42875.0</v>
      </c>
      <c r="J13" s="15">
        <v>262842.0</v>
      </c>
    </row>
    <row r="14">
      <c r="A14" s="8">
        <v>35.89</v>
      </c>
      <c r="B14" s="5">
        <f t="shared" si="1"/>
        <v>42416</v>
      </c>
      <c r="C14" s="3">
        <v>35.83</v>
      </c>
      <c r="D14" s="3">
        <v>36.87</v>
      </c>
      <c r="E14" s="3">
        <v>33.37</v>
      </c>
      <c r="F14" s="3">
        <v>33.6</v>
      </c>
      <c r="G14" s="3">
        <v>-1.15</v>
      </c>
      <c r="H14" s="6">
        <v>-0.0331</v>
      </c>
      <c r="I14" s="15">
        <v>118564.0</v>
      </c>
      <c r="J14" s="15">
        <v>273600.0</v>
      </c>
    </row>
    <row r="15">
      <c r="A15" s="11">
        <v>-1.77</v>
      </c>
      <c r="B15" s="5">
        <f t="shared" si="1"/>
        <v>42417</v>
      </c>
      <c r="C15" s="3">
        <v>33.82</v>
      </c>
      <c r="D15" s="3">
        <v>36.34</v>
      </c>
      <c r="E15" s="3">
        <v>33.25</v>
      </c>
      <c r="F15" s="3">
        <v>35.87</v>
      </c>
      <c r="G15" s="3">
        <v>2.27</v>
      </c>
      <c r="H15" s="3">
        <v>0.0676</v>
      </c>
      <c r="I15" s="15">
        <v>114439.0</v>
      </c>
      <c r="J15" s="15">
        <v>277397.0</v>
      </c>
    </row>
    <row r="16">
      <c r="A16" s="12">
        <v>-0.047</v>
      </c>
      <c r="B16" s="5">
        <f t="shared" si="1"/>
        <v>42418</v>
      </c>
      <c r="C16" s="3">
        <v>36.19</v>
      </c>
      <c r="D16" s="3">
        <v>36.96</v>
      </c>
      <c r="E16" s="3">
        <v>35.12</v>
      </c>
      <c r="F16" s="3">
        <v>35.57</v>
      </c>
      <c r="G16" s="3">
        <v>-0.3</v>
      </c>
      <c r="H16" s="6">
        <v>-0.0084</v>
      </c>
      <c r="I16" s="15">
        <v>122216.0</v>
      </c>
      <c r="J16" s="15">
        <v>277609.0</v>
      </c>
    </row>
    <row r="17">
      <c r="A17" s="17">
        <v>119909.0</v>
      </c>
      <c r="B17" s="5">
        <f t="shared" si="1"/>
        <v>42419</v>
      </c>
      <c r="C17" s="3">
        <v>35.21</v>
      </c>
      <c r="D17" s="3">
        <v>35.7</v>
      </c>
      <c r="E17" s="3">
        <v>34.06</v>
      </c>
      <c r="F17" s="3">
        <v>34.34</v>
      </c>
      <c r="G17" s="3">
        <v>-1.23</v>
      </c>
      <c r="H17" s="6">
        <v>-0.0346</v>
      </c>
      <c r="I17" s="15">
        <v>92289.0</v>
      </c>
      <c r="J17" s="15">
        <v>283328.0</v>
      </c>
    </row>
    <row r="18">
      <c r="A18" s="17">
        <v>236580.0</v>
      </c>
      <c r="B18" s="5">
        <f t="shared" si="1"/>
        <v>42422</v>
      </c>
      <c r="C18" s="3">
        <v>34.41</v>
      </c>
      <c r="D18" s="3">
        <v>36.24</v>
      </c>
      <c r="E18" s="3">
        <v>34.16</v>
      </c>
      <c r="F18" s="3">
        <v>35.98</v>
      </c>
      <c r="G18" s="3">
        <v>1.64</v>
      </c>
      <c r="H18" s="3">
        <v>0.0478</v>
      </c>
      <c r="I18" s="15">
        <v>84607.0</v>
      </c>
      <c r="J18" s="15">
        <v>278087.0</v>
      </c>
    </row>
    <row r="19">
      <c r="A19" s="7">
        <v>42402.0</v>
      </c>
      <c r="B19" s="5">
        <f t="shared" si="1"/>
        <v>42423</v>
      </c>
      <c r="C19" s="3">
        <v>35.83</v>
      </c>
      <c r="D19" s="3">
        <v>36.3</v>
      </c>
      <c r="E19" s="3">
        <v>34.36</v>
      </c>
      <c r="F19" s="3">
        <v>34.71</v>
      </c>
      <c r="G19" s="3">
        <v>-1.27</v>
      </c>
      <c r="H19" s="6">
        <v>-0.0353</v>
      </c>
      <c r="I19" s="15">
        <v>135641.0</v>
      </c>
      <c r="J19" s="15">
        <v>288861.0</v>
      </c>
    </row>
    <row r="20">
      <c r="A20" s="8">
        <v>35.65</v>
      </c>
      <c r="B20" s="5">
        <f t="shared" si="1"/>
        <v>42424</v>
      </c>
      <c r="C20" s="3">
        <v>34.7</v>
      </c>
      <c r="D20" s="3">
        <v>36.0</v>
      </c>
      <c r="E20" s="3">
        <v>33.82</v>
      </c>
      <c r="F20" s="3">
        <v>35.78</v>
      </c>
      <c r="G20" s="3">
        <v>1.07</v>
      </c>
      <c r="H20" s="3">
        <v>0.0308</v>
      </c>
      <c r="I20" s="15">
        <v>145140.0</v>
      </c>
      <c r="J20" s="15">
        <v>296071.0</v>
      </c>
    </row>
    <row r="21">
      <c r="A21" s="8">
        <v>35.71</v>
      </c>
      <c r="B21" s="5">
        <f t="shared" si="1"/>
        <v>42425</v>
      </c>
      <c r="C21" s="3">
        <v>35.78</v>
      </c>
      <c r="D21" s="3">
        <v>36.76</v>
      </c>
      <c r="E21" s="3">
        <v>34.56</v>
      </c>
      <c r="F21" s="3">
        <v>36.34</v>
      </c>
      <c r="G21" s="3">
        <v>0.56</v>
      </c>
      <c r="H21" s="3">
        <v>0.015700000000000002</v>
      </c>
      <c r="I21" s="15">
        <v>159480.0</v>
      </c>
      <c r="J21" s="15">
        <v>288105.0</v>
      </c>
    </row>
    <row r="22">
      <c r="A22" s="8">
        <v>33.88</v>
      </c>
      <c r="B22" s="5">
        <f t="shared" si="1"/>
        <v>42426</v>
      </c>
      <c r="C22" s="3">
        <v>36.15</v>
      </c>
      <c r="D22" s="3">
        <v>37.83</v>
      </c>
      <c r="E22" s="3">
        <v>35.77</v>
      </c>
      <c r="F22" s="3">
        <v>36.05</v>
      </c>
      <c r="G22" s="3">
        <v>-0.29</v>
      </c>
      <c r="H22" s="6">
        <v>-0.008</v>
      </c>
      <c r="I22" s="15">
        <v>176231.0</v>
      </c>
      <c r="J22" s="15">
        <v>296407.0</v>
      </c>
    </row>
    <row r="23">
      <c r="A23" s="8">
        <v>34.31</v>
      </c>
      <c r="B23" s="5">
        <f t="shared" si="1"/>
        <v>42429</v>
      </c>
      <c r="C23" s="3">
        <v>35.87</v>
      </c>
      <c r="D23" s="3">
        <v>37.4</v>
      </c>
      <c r="E23" s="3">
        <v>35.72</v>
      </c>
      <c r="F23" s="3">
        <v>37.23</v>
      </c>
      <c r="G23" s="3">
        <v>1.18</v>
      </c>
      <c r="H23" s="3">
        <v>0.0327</v>
      </c>
      <c r="I23" s="15">
        <v>122338.0</v>
      </c>
      <c r="J23" s="15">
        <v>304691.0</v>
      </c>
    </row>
    <row r="24">
      <c r="A24" s="11">
        <v>-1.58</v>
      </c>
      <c r="B24" s="5">
        <f t="shared" si="1"/>
        <v>42430</v>
      </c>
      <c r="C24" s="3">
        <v>37.29</v>
      </c>
      <c r="D24" s="3">
        <v>37.9</v>
      </c>
      <c r="E24" s="3">
        <v>36.64</v>
      </c>
      <c r="F24" s="3">
        <v>37.47</v>
      </c>
      <c r="G24" s="3">
        <v>0.24</v>
      </c>
      <c r="H24" s="3">
        <v>0.0064</v>
      </c>
      <c r="I24" s="15">
        <v>144156.0</v>
      </c>
      <c r="J24" s="15">
        <v>304380.0</v>
      </c>
    </row>
    <row r="25">
      <c r="A25" s="12">
        <v>-0.044</v>
      </c>
      <c r="B25" s="5">
        <f t="shared" si="1"/>
        <v>42431</v>
      </c>
      <c r="C25" s="3">
        <v>37.44</v>
      </c>
      <c r="D25" s="3">
        <v>38.04</v>
      </c>
      <c r="E25" s="3">
        <v>36.75</v>
      </c>
      <c r="F25" s="3">
        <v>37.55</v>
      </c>
      <c r="G25" s="3">
        <v>0.08</v>
      </c>
      <c r="H25" s="3">
        <v>0.0021</v>
      </c>
      <c r="I25" s="15">
        <v>139114.0</v>
      </c>
      <c r="J25" s="15">
        <v>301350.0</v>
      </c>
    </row>
    <row r="26">
      <c r="A26" s="17">
        <v>147534.0</v>
      </c>
      <c r="B26" s="5">
        <f t="shared" si="1"/>
        <v>42432</v>
      </c>
      <c r="C26" s="3">
        <v>37.62</v>
      </c>
      <c r="D26" s="3">
        <v>37.99</v>
      </c>
      <c r="E26" s="3">
        <v>36.99</v>
      </c>
      <c r="F26" s="3">
        <v>37.7</v>
      </c>
      <c r="G26" s="3">
        <v>0.15</v>
      </c>
      <c r="H26" s="3">
        <v>0.004</v>
      </c>
      <c r="I26" s="15">
        <v>161872.0</v>
      </c>
      <c r="J26" s="15">
        <v>318231.0</v>
      </c>
    </row>
    <row r="27">
      <c r="A27" s="17">
        <v>249858.0</v>
      </c>
      <c r="B27" s="5">
        <f t="shared" si="1"/>
        <v>42433</v>
      </c>
      <c r="C27" s="3">
        <v>37.64</v>
      </c>
      <c r="D27" s="3">
        <v>39.6</v>
      </c>
      <c r="E27" s="3">
        <v>37.46</v>
      </c>
      <c r="F27" s="3">
        <v>39.36</v>
      </c>
      <c r="G27" s="3">
        <v>1.66</v>
      </c>
      <c r="H27" s="3">
        <v>0.044000000000000004</v>
      </c>
      <c r="I27" s="15">
        <v>142255.0</v>
      </c>
      <c r="J27" s="15">
        <v>310482.0</v>
      </c>
    </row>
    <row r="28">
      <c r="A28" s="7">
        <v>42403.0</v>
      </c>
      <c r="B28" s="5">
        <f t="shared" si="1"/>
        <v>42436</v>
      </c>
      <c r="C28" s="3">
        <v>39.52</v>
      </c>
      <c r="D28" s="3">
        <v>41.67</v>
      </c>
      <c r="E28" s="3">
        <v>39.49</v>
      </c>
      <c r="F28" s="3">
        <v>41.48</v>
      </c>
      <c r="G28" s="3">
        <v>2.12</v>
      </c>
      <c r="H28" s="3">
        <v>0.053899999999999997</v>
      </c>
      <c r="I28" s="15">
        <v>162894.0</v>
      </c>
      <c r="J28" s="15">
        <v>326420.0</v>
      </c>
    </row>
    <row r="29">
      <c r="A29" s="8">
        <v>33.96</v>
      </c>
      <c r="B29" s="5">
        <f t="shared" si="1"/>
        <v>42437</v>
      </c>
      <c r="C29" s="3">
        <v>41.41</v>
      </c>
      <c r="D29" s="3">
        <v>42.08</v>
      </c>
      <c r="E29" s="3">
        <v>39.9</v>
      </c>
      <c r="F29" s="3">
        <v>40.24</v>
      </c>
      <c r="G29" s="3">
        <v>-1.24</v>
      </c>
      <c r="H29" s="6">
        <v>-0.0299</v>
      </c>
      <c r="I29" s="15">
        <v>199170.0</v>
      </c>
      <c r="J29" s="15">
        <v>335095.0</v>
      </c>
    </row>
    <row r="30">
      <c r="A30" s="8">
        <v>36.92</v>
      </c>
      <c r="B30" s="5">
        <f t="shared" si="1"/>
        <v>42438</v>
      </c>
      <c r="C30" s="3">
        <v>40.05</v>
      </c>
      <c r="D30" s="3">
        <v>41.77</v>
      </c>
      <c r="E30" s="3">
        <v>39.97</v>
      </c>
      <c r="F30" s="3">
        <v>41.65</v>
      </c>
      <c r="G30" s="3">
        <v>1.41</v>
      </c>
      <c r="H30" s="3">
        <v>0.035</v>
      </c>
      <c r="I30" s="15">
        <v>228104.0</v>
      </c>
      <c r="J30" s="15">
        <v>358237.0</v>
      </c>
    </row>
    <row r="31">
      <c r="A31" s="8">
        <v>33.88</v>
      </c>
      <c r="B31" s="5">
        <f t="shared" si="1"/>
        <v>42439</v>
      </c>
      <c r="C31" s="3">
        <v>41.49</v>
      </c>
      <c r="D31" s="3">
        <v>41.6</v>
      </c>
      <c r="E31" s="3">
        <v>40.28</v>
      </c>
      <c r="F31" s="3">
        <v>40.68</v>
      </c>
      <c r="G31" s="3">
        <v>-0.97</v>
      </c>
      <c r="H31" s="6">
        <v>-0.0233</v>
      </c>
      <c r="I31" s="15">
        <v>177176.0</v>
      </c>
      <c r="J31" s="15">
        <v>360345.0</v>
      </c>
    </row>
    <row r="32">
      <c r="A32" s="8">
        <v>36.51</v>
      </c>
      <c r="B32" s="5">
        <f t="shared" si="1"/>
        <v>42440</v>
      </c>
      <c r="C32" s="3">
        <v>40.97</v>
      </c>
      <c r="D32" s="3">
        <v>41.64</v>
      </c>
      <c r="E32" s="3">
        <v>40.69</v>
      </c>
      <c r="F32" s="3">
        <v>41.09</v>
      </c>
      <c r="G32" s="3">
        <v>0.41</v>
      </c>
      <c r="H32" s="3">
        <v>0.0101</v>
      </c>
      <c r="I32" s="15">
        <v>181324.0</v>
      </c>
      <c r="J32" s="15">
        <v>361168.0</v>
      </c>
    </row>
    <row r="33">
      <c r="A33" s="9">
        <f>+2.2</f>
        <v>2.2</v>
      </c>
      <c r="B33" s="5">
        <f t="shared" si="1"/>
        <v>42443</v>
      </c>
      <c r="C33" s="3">
        <v>40.8</v>
      </c>
      <c r="D33" s="3">
        <v>41.29</v>
      </c>
      <c r="E33" s="3">
        <v>39.5</v>
      </c>
      <c r="F33" s="3">
        <v>40.16</v>
      </c>
      <c r="G33" s="3">
        <v>-0.93</v>
      </c>
      <c r="H33" s="6">
        <v>-0.0226</v>
      </c>
      <c r="I33" s="15">
        <v>168779.0</v>
      </c>
      <c r="J33" s="15">
        <v>359171.0</v>
      </c>
    </row>
    <row r="34">
      <c r="A34" s="9">
        <f>+6.41%</f>
        <v>0.0641</v>
      </c>
      <c r="B34" s="5">
        <f t="shared" si="1"/>
        <v>42444</v>
      </c>
      <c r="C34" s="3">
        <v>40.28</v>
      </c>
      <c r="D34" s="3">
        <v>40.36</v>
      </c>
      <c r="E34" s="3">
        <v>38.96</v>
      </c>
      <c r="F34" s="3">
        <v>39.39</v>
      </c>
      <c r="G34" s="3">
        <v>-0.77</v>
      </c>
      <c r="H34" s="6">
        <v>-0.0192</v>
      </c>
      <c r="I34" s="15">
        <v>132575.0</v>
      </c>
      <c r="J34" s="15">
        <v>359373.0</v>
      </c>
    </row>
    <row r="35">
      <c r="A35" s="16">
        <v>164566.0</v>
      </c>
      <c r="B35" s="5">
        <f t="shared" si="1"/>
        <v>42445</v>
      </c>
      <c r="C35" s="3">
        <v>39.74</v>
      </c>
      <c r="D35" s="3">
        <v>41.08</v>
      </c>
      <c r="E35" s="3">
        <v>39.47</v>
      </c>
      <c r="F35" s="3">
        <v>40.98</v>
      </c>
      <c r="G35" s="3">
        <v>1.59</v>
      </c>
      <c r="H35" s="3">
        <v>0.0404</v>
      </c>
      <c r="I35" s="15">
        <v>201672.0</v>
      </c>
      <c r="J35" s="15">
        <v>371055.0</v>
      </c>
    </row>
    <row r="36">
      <c r="A36" s="16">
        <v>247323.0</v>
      </c>
      <c r="B36" s="5">
        <f t="shared" si="1"/>
        <v>42446</v>
      </c>
      <c r="C36" s="3">
        <v>41.1</v>
      </c>
      <c r="D36" s="3">
        <v>42.22</v>
      </c>
      <c r="E36" s="3">
        <v>41.07</v>
      </c>
      <c r="F36" s="3">
        <v>42.18</v>
      </c>
      <c r="G36" s="3">
        <v>1.2</v>
      </c>
      <c r="H36" s="3">
        <v>0.029300000000000003</v>
      </c>
      <c r="I36" s="15">
        <v>175910.0</v>
      </c>
      <c r="J36" s="15">
        <v>387905.0</v>
      </c>
    </row>
    <row r="37">
      <c r="A37" s="7">
        <v>42404.0</v>
      </c>
      <c r="B37" s="5">
        <f t="shared" si="1"/>
        <v>42447</v>
      </c>
      <c r="C37" s="3">
        <v>42.02</v>
      </c>
      <c r="D37" s="3">
        <v>43.1</v>
      </c>
      <c r="E37" s="3">
        <v>41.72</v>
      </c>
      <c r="F37" s="3">
        <v>41.86</v>
      </c>
      <c r="G37" s="3">
        <v>-0.32</v>
      </c>
      <c r="H37" s="6">
        <v>-0.0076</v>
      </c>
      <c r="I37" s="15">
        <v>234236.0</v>
      </c>
      <c r="J37" s="15">
        <v>395641.0</v>
      </c>
    </row>
    <row r="38">
      <c r="A38" s="8">
        <v>36.71</v>
      </c>
      <c r="B38" s="5">
        <f t="shared" si="1"/>
        <v>42450</v>
      </c>
      <c r="C38" s="3">
        <v>41.87</v>
      </c>
      <c r="D38" s="3">
        <v>42.54</v>
      </c>
      <c r="E38" s="3">
        <v>41.13</v>
      </c>
      <c r="F38" s="3">
        <v>42.23</v>
      </c>
      <c r="G38" s="3">
        <v>0.37</v>
      </c>
      <c r="H38" s="3">
        <v>0.0088</v>
      </c>
      <c r="I38" s="15">
        <v>176692.0</v>
      </c>
      <c r="J38" s="15">
        <v>415034.0</v>
      </c>
    </row>
    <row r="39">
      <c r="A39" s="8">
        <v>37.2</v>
      </c>
      <c r="B39" s="5">
        <f t="shared" si="1"/>
        <v>42451</v>
      </c>
      <c r="C39" s="3">
        <v>42.04</v>
      </c>
      <c r="D39" s="3">
        <v>42.81</v>
      </c>
      <c r="E39" s="3">
        <v>41.71</v>
      </c>
      <c r="F39" s="3">
        <v>42.51</v>
      </c>
      <c r="G39" s="3">
        <v>0.28</v>
      </c>
      <c r="H39" s="3">
        <v>0.0066</v>
      </c>
      <c r="I39" s="15">
        <v>250947.0</v>
      </c>
      <c r="J39" s="15">
        <v>451123.0</v>
      </c>
    </row>
    <row r="40">
      <c r="A40" s="8">
        <v>35.6</v>
      </c>
      <c r="B40" s="5">
        <f t="shared" si="1"/>
        <v>42452</v>
      </c>
      <c r="C40" s="3">
        <v>42.32</v>
      </c>
      <c r="D40" s="3">
        <v>42.47</v>
      </c>
      <c r="E40" s="3">
        <v>41.04</v>
      </c>
      <c r="F40" s="3">
        <v>41.09</v>
      </c>
      <c r="G40" s="3">
        <v>-1.42</v>
      </c>
      <c r="H40" s="6">
        <v>-0.0334</v>
      </c>
      <c r="I40" s="15">
        <v>207791.0</v>
      </c>
      <c r="J40" s="15">
        <v>466669.0</v>
      </c>
    </row>
    <row r="41">
      <c r="A41" s="8">
        <v>35.93</v>
      </c>
      <c r="B41" s="5">
        <f t="shared" si="1"/>
        <v>42453</v>
      </c>
      <c r="C41" s="3">
        <v>41.04</v>
      </c>
      <c r="D41" s="3">
        <v>41.23</v>
      </c>
      <c r="E41" s="3">
        <v>39.85</v>
      </c>
      <c r="F41" s="3">
        <v>41.03</v>
      </c>
      <c r="G41" s="3">
        <v>-0.06</v>
      </c>
      <c r="H41" s="6">
        <v>-0.0015</v>
      </c>
      <c r="I41" s="15">
        <v>194283.0</v>
      </c>
      <c r="J41" s="15">
        <v>472295.0</v>
      </c>
    </row>
    <row r="42">
      <c r="A42" s="11">
        <v>-0.58</v>
      </c>
      <c r="B42" s="5">
        <f t="shared" si="1"/>
        <v>42457</v>
      </c>
      <c r="C42" s="3">
        <v>41.16</v>
      </c>
      <c r="D42" s="3">
        <v>41.62</v>
      </c>
      <c r="E42" s="3">
        <v>40.23</v>
      </c>
      <c r="F42" s="3">
        <v>40.87</v>
      </c>
      <c r="G42" s="3">
        <v>-0.16</v>
      </c>
      <c r="H42" s="6">
        <v>-0.0039</v>
      </c>
      <c r="I42" s="15">
        <v>76779.0</v>
      </c>
      <c r="J42" s="15">
        <v>472589.0</v>
      </c>
    </row>
    <row r="43">
      <c r="A43" s="12">
        <v>-0.0159</v>
      </c>
      <c r="B43" s="5">
        <f t="shared" si="1"/>
        <v>42458</v>
      </c>
      <c r="C43" s="3">
        <v>40.8</v>
      </c>
      <c r="D43" s="3">
        <v>40.85</v>
      </c>
      <c r="E43" s="3">
        <v>39.46</v>
      </c>
      <c r="F43" s="3">
        <v>39.85</v>
      </c>
      <c r="G43" s="3">
        <v>-1.02</v>
      </c>
      <c r="H43" s="6">
        <v>-0.025</v>
      </c>
      <c r="I43" s="15">
        <v>260397.0</v>
      </c>
      <c r="J43" s="15">
        <v>475961.0</v>
      </c>
    </row>
    <row r="44">
      <c r="A44" s="17">
        <v>123009.0</v>
      </c>
      <c r="B44" s="5">
        <f t="shared" si="1"/>
        <v>42459</v>
      </c>
      <c r="C44" s="3">
        <v>40.13</v>
      </c>
      <c r="D44" s="3">
        <v>41.35</v>
      </c>
      <c r="E44" s="3">
        <v>39.88</v>
      </c>
      <c r="F44" s="3">
        <v>40.05</v>
      </c>
      <c r="G44" s="3">
        <v>0.2</v>
      </c>
      <c r="H44" s="3">
        <v>0.005</v>
      </c>
      <c r="I44" s="15">
        <v>296150.0</v>
      </c>
      <c r="J44" s="15">
        <v>486301.0</v>
      </c>
    </row>
    <row r="45">
      <c r="A45" s="17">
        <v>250375.0</v>
      </c>
      <c r="B45" s="5">
        <f t="shared" si="1"/>
        <v>42460</v>
      </c>
      <c r="C45" s="3">
        <v>39.84</v>
      </c>
      <c r="D45" s="3">
        <v>40.85</v>
      </c>
      <c r="E45" s="3">
        <v>39.5</v>
      </c>
      <c r="F45" s="3">
        <v>40.33</v>
      </c>
      <c r="G45" s="3">
        <v>0.28</v>
      </c>
      <c r="H45" s="3">
        <v>0.006999999999999999</v>
      </c>
      <c r="I45" s="15">
        <v>304367.0</v>
      </c>
      <c r="J45" s="15">
        <v>496173.0</v>
      </c>
    </row>
    <row r="46">
      <c r="A46" s="7">
        <v>42405.0</v>
      </c>
      <c r="B46" s="5">
        <f t="shared" si="1"/>
        <v>42461</v>
      </c>
      <c r="C46" s="3">
        <v>40.14</v>
      </c>
      <c r="D46" s="3">
        <v>40.43</v>
      </c>
      <c r="E46" s="3">
        <v>38.55</v>
      </c>
      <c r="F46" s="3">
        <v>38.67</v>
      </c>
      <c r="G46" s="3">
        <v>-1.66</v>
      </c>
      <c r="H46" s="6">
        <v>-0.0412</v>
      </c>
      <c r="I46" s="15">
        <v>286168.0</v>
      </c>
      <c r="J46" s="15">
        <v>499288.0</v>
      </c>
    </row>
    <row r="47">
      <c r="A47" s="8">
        <v>35.81</v>
      </c>
      <c r="B47" s="5">
        <f t="shared" si="1"/>
        <v>42464</v>
      </c>
      <c r="C47" s="3">
        <v>38.69</v>
      </c>
      <c r="D47" s="3">
        <v>38.92</v>
      </c>
      <c r="E47" s="3">
        <v>37.5</v>
      </c>
      <c r="F47" s="3">
        <v>37.69</v>
      </c>
      <c r="G47" s="3">
        <v>-0.98</v>
      </c>
      <c r="H47" s="6">
        <v>-0.0253</v>
      </c>
      <c r="I47" s="15">
        <v>286653.0</v>
      </c>
      <c r="J47" s="15">
        <v>491652.0</v>
      </c>
    </row>
    <row r="48">
      <c r="A48" s="8">
        <v>36.64</v>
      </c>
      <c r="B48" s="5">
        <f t="shared" si="1"/>
        <v>42465</v>
      </c>
      <c r="C48" s="3">
        <v>37.5</v>
      </c>
      <c r="D48" s="3">
        <v>38.44</v>
      </c>
      <c r="E48" s="3">
        <v>37.27</v>
      </c>
      <c r="F48" s="3">
        <v>37.87</v>
      </c>
      <c r="G48" s="3">
        <v>0.18</v>
      </c>
      <c r="H48" s="3">
        <v>0.0048</v>
      </c>
      <c r="I48" s="15">
        <v>296446.0</v>
      </c>
      <c r="J48" s="15">
        <v>482081.0</v>
      </c>
    </row>
    <row r="49">
      <c r="A49" s="8">
        <v>35.29</v>
      </c>
      <c r="B49" s="5">
        <f t="shared" si="1"/>
        <v>42466</v>
      </c>
      <c r="C49" s="3">
        <v>38.4</v>
      </c>
      <c r="D49" s="3">
        <v>39.94</v>
      </c>
      <c r="E49" s="3">
        <v>38.34</v>
      </c>
      <c r="F49" s="3">
        <v>39.84</v>
      </c>
      <c r="G49" s="3">
        <v>1.97</v>
      </c>
      <c r="H49" s="3">
        <v>0.052000000000000005</v>
      </c>
      <c r="I49" s="15">
        <v>323374.0</v>
      </c>
      <c r="J49" s="15">
        <v>481494.0</v>
      </c>
    </row>
    <row r="50">
      <c r="A50" s="8">
        <v>35.54</v>
      </c>
      <c r="B50" s="5">
        <f t="shared" si="1"/>
        <v>42467</v>
      </c>
      <c r="C50" s="3">
        <v>39.9</v>
      </c>
      <c r="D50" s="3">
        <v>40.29</v>
      </c>
      <c r="E50" s="3">
        <v>38.7</v>
      </c>
      <c r="F50" s="3">
        <v>39.43</v>
      </c>
      <c r="G50" s="3">
        <v>-0.41</v>
      </c>
      <c r="H50" s="6">
        <v>-0.0103</v>
      </c>
      <c r="I50" s="15">
        <v>308721.0</v>
      </c>
      <c r="J50" s="15">
        <v>467582.0</v>
      </c>
    </row>
    <row r="51">
      <c r="A51" s="11">
        <v>-0.39</v>
      </c>
      <c r="B51" s="5">
        <f t="shared" si="1"/>
        <v>42468</v>
      </c>
      <c r="C51" s="3">
        <v>39.68</v>
      </c>
      <c r="D51" s="3">
        <v>42.01</v>
      </c>
      <c r="E51" s="3">
        <v>39.62</v>
      </c>
      <c r="F51" s="3">
        <v>41.94</v>
      </c>
      <c r="G51" s="3">
        <v>2.51</v>
      </c>
      <c r="H51" s="3">
        <v>0.0637</v>
      </c>
      <c r="I51" s="15">
        <v>340222.0</v>
      </c>
      <c r="J51" s="15">
        <v>453932.0</v>
      </c>
    </row>
    <row r="52">
      <c r="A52" s="12">
        <v>-0.0109</v>
      </c>
      <c r="B52" s="5">
        <f t="shared" si="1"/>
        <v>42471</v>
      </c>
      <c r="C52" s="3">
        <v>42.0</v>
      </c>
      <c r="D52" s="3">
        <v>43.06</v>
      </c>
      <c r="E52" s="3">
        <v>41.41</v>
      </c>
      <c r="F52" s="3">
        <v>42.83</v>
      </c>
      <c r="G52" s="3">
        <v>0.89</v>
      </c>
      <c r="H52" s="3">
        <v>0.0212</v>
      </c>
      <c r="I52" s="15">
        <v>279920.0</v>
      </c>
      <c r="J52" s="15">
        <v>440268.0</v>
      </c>
    </row>
    <row r="53">
      <c r="A53" s="17">
        <v>107183.0</v>
      </c>
      <c r="B53" s="5">
        <f t="shared" si="1"/>
        <v>42472</v>
      </c>
      <c r="C53" s="3">
        <v>42.7</v>
      </c>
      <c r="D53" s="3">
        <v>44.81</v>
      </c>
      <c r="E53" s="3">
        <v>42.56</v>
      </c>
      <c r="F53" s="3">
        <v>44.69</v>
      </c>
      <c r="G53" s="3">
        <v>1.86</v>
      </c>
      <c r="H53" s="3">
        <v>0.0434</v>
      </c>
      <c r="I53" s="15">
        <v>357354.0</v>
      </c>
      <c r="J53" s="15">
        <v>436582.0</v>
      </c>
    </row>
    <row r="54">
      <c r="A54" s="17">
        <v>249902.0</v>
      </c>
      <c r="B54" s="5">
        <f t="shared" si="1"/>
        <v>42473</v>
      </c>
      <c r="C54" s="3">
        <v>44.44</v>
      </c>
      <c r="D54" s="3">
        <v>44.94</v>
      </c>
      <c r="E54" s="3">
        <v>43.76</v>
      </c>
      <c r="F54" s="3">
        <v>44.18</v>
      </c>
      <c r="G54" s="3">
        <v>-0.51</v>
      </c>
      <c r="H54" s="6">
        <v>-0.0114</v>
      </c>
      <c r="I54" s="15">
        <v>348587.0</v>
      </c>
      <c r="J54" s="15">
        <v>406179.0</v>
      </c>
    </row>
    <row r="55">
      <c r="A55" s="7">
        <v>42408.0</v>
      </c>
      <c r="B55" s="5">
        <f t="shared" si="1"/>
        <v>42474</v>
      </c>
      <c r="C55" s="3">
        <v>44.01</v>
      </c>
      <c r="D55" s="3">
        <v>44.62</v>
      </c>
      <c r="E55" s="3">
        <v>43.29</v>
      </c>
      <c r="F55" s="3">
        <v>43.84</v>
      </c>
      <c r="G55" s="3">
        <v>-0.34</v>
      </c>
      <c r="H55" s="6">
        <v>-0.0077</v>
      </c>
      <c r="I55" s="15">
        <v>234367.0</v>
      </c>
      <c r="J55" s="15">
        <v>386230.0</v>
      </c>
    </row>
    <row r="56">
      <c r="A56" s="8">
        <v>35.47</v>
      </c>
      <c r="B56" s="5">
        <f t="shared" si="1"/>
        <v>42475</v>
      </c>
      <c r="C56" s="3">
        <v>43.8</v>
      </c>
      <c r="D56" s="3">
        <v>44.05</v>
      </c>
      <c r="E56" s="3">
        <v>42.28</v>
      </c>
      <c r="F56" s="3">
        <v>43.1</v>
      </c>
      <c r="G56" s="3">
        <v>-0.74</v>
      </c>
      <c r="H56" s="6">
        <v>-0.0169</v>
      </c>
      <c r="I56" s="15">
        <v>285166.0</v>
      </c>
      <c r="J56" s="15">
        <v>372914.0</v>
      </c>
    </row>
    <row r="57">
      <c r="A57" s="8">
        <v>36.11</v>
      </c>
      <c r="B57" s="5">
        <f t="shared" si="1"/>
        <v>42478</v>
      </c>
      <c r="C57" s="3">
        <v>41.8</v>
      </c>
      <c r="D57" s="3">
        <v>43.43</v>
      </c>
      <c r="E57" s="3">
        <v>40.1</v>
      </c>
      <c r="F57" s="3">
        <v>42.91</v>
      </c>
      <c r="G57" s="3">
        <v>-0.19</v>
      </c>
      <c r="H57" s="6">
        <v>-0.0044</v>
      </c>
      <c r="I57" s="15">
        <v>383372.0</v>
      </c>
      <c r="J57" s="15">
        <v>353005.0</v>
      </c>
    </row>
    <row r="58">
      <c r="A58" s="8">
        <v>34.33</v>
      </c>
      <c r="B58" s="5">
        <f t="shared" si="1"/>
        <v>42479</v>
      </c>
      <c r="C58" s="3">
        <v>43.14</v>
      </c>
      <c r="D58" s="3">
        <v>44.5</v>
      </c>
      <c r="E58" s="3">
        <v>42.6</v>
      </c>
      <c r="F58" s="3">
        <v>44.03</v>
      </c>
      <c r="G58" s="3">
        <v>1.12</v>
      </c>
      <c r="H58" s="3">
        <v>0.026099999999999998</v>
      </c>
      <c r="I58" s="15">
        <v>355947.0</v>
      </c>
      <c r="J58" s="15">
        <v>314189.0</v>
      </c>
    </row>
    <row r="59">
      <c r="A59" s="8">
        <v>34.44</v>
      </c>
      <c r="B59" s="5">
        <f t="shared" si="1"/>
        <v>42480</v>
      </c>
      <c r="C59" s="3">
        <v>43.52</v>
      </c>
      <c r="D59" s="3">
        <v>45.88</v>
      </c>
      <c r="E59" s="3">
        <v>42.81</v>
      </c>
      <c r="F59" s="3">
        <v>45.8</v>
      </c>
      <c r="G59" s="3">
        <v>1.77</v>
      </c>
      <c r="H59" s="3">
        <v>0.04019999999999999</v>
      </c>
      <c r="I59" s="15">
        <v>297260.0</v>
      </c>
      <c r="J59" s="15">
        <v>295687.0</v>
      </c>
    </row>
    <row r="60">
      <c r="A60" s="11">
        <v>-1.1</v>
      </c>
      <c r="B60" s="5">
        <f t="shared" si="1"/>
        <v>42481</v>
      </c>
      <c r="C60" s="3">
        <v>45.54</v>
      </c>
      <c r="D60" s="3">
        <v>46.18</v>
      </c>
      <c r="E60" s="3">
        <v>44.44</v>
      </c>
      <c r="F60" s="3">
        <v>44.53</v>
      </c>
      <c r="G60" s="3">
        <v>-1.27</v>
      </c>
      <c r="H60" s="6">
        <v>-0.0277</v>
      </c>
      <c r="I60" s="15">
        <v>312602.0</v>
      </c>
      <c r="J60" s="15">
        <v>258422.0</v>
      </c>
    </row>
    <row r="61">
      <c r="A61" s="12">
        <v>-0.031</v>
      </c>
      <c r="B61" s="5">
        <f t="shared" si="1"/>
        <v>42482</v>
      </c>
      <c r="C61" s="3">
        <v>44.75</v>
      </c>
      <c r="D61" s="3">
        <v>45.9</v>
      </c>
      <c r="E61" s="3">
        <v>44.3</v>
      </c>
      <c r="F61" s="3">
        <v>45.11</v>
      </c>
      <c r="G61" s="3">
        <v>0.58</v>
      </c>
      <c r="H61" s="3">
        <v>0.013000000000000001</v>
      </c>
      <c r="I61" s="15">
        <v>272848.0</v>
      </c>
      <c r="J61" s="15">
        <v>211277.0</v>
      </c>
    </row>
    <row r="62">
      <c r="A62" s="17">
        <v>67002.0</v>
      </c>
      <c r="B62" s="5">
        <f t="shared" si="1"/>
        <v>42485</v>
      </c>
      <c r="C62" s="3">
        <v>45.13</v>
      </c>
      <c r="D62" s="3">
        <v>45.59</v>
      </c>
      <c r="E62" s="3">
        <v>44.26</v>
      </c>
      <c r="F62" s="3">
        <v>44.48</v>
      </c>
      <c r="G62" s="3">
        <v>-0.63</v>
      </c>
      <c r="H62" s="6">
        <v>-0.014</v>
      </c>
      <c r="I62" s="15">
        <v>211675.0</v>
      </c>
      <c r="J62" s="15">
        <v>188859.0</v>
      </c>
    </row>
    <row r="63">
      <c r="A63" s="17">
        <v>255253.0</v>
      </c>
      <c r="B63" s="5">
        <f t="shared" si="1"/>
        <v>42486</v>
      </c>
      <c r="C63" s="3">
        <v>44.69</v>
      </c>
      <c r="D63" s="3">
        <v>46.49</v>
      </c>
      <c r="E63" s="3">
        <v>44.36</v>
      </c>
      <c r="F63" s="3">
        <v>45.74</v>
      </c>
      <c r="G63" s="3">
        <v>1.26</v>
      </c>
      <c r="H63" s="3">
        <v>0.028300000000000002</v>
      </c>
      <c r="I63" s="15">
        <v>199235.0</v>
      </c>
      <c r="J63" s="15">
        <v>145792.0</v>
      </c>
    </row>
    <row r="64">
      <c r="A64" s="7">
        <v>42409.0</v>
      </c>
      <c r="B64" s="5">
        <f t="shared" si="1"/>
        <v>42487</v>
      </c>
      <c r="C64" s="3">
        <v>46.26</v>
      </c>
      <c r="D64" s="3">
        <v>47.45</v>
      </c>
      <c r="E64" s="3">
        <v>45.63</v>
      </c>
      <c r="F64" s="3">
        <v>47.18</v>
      </c>
      <c r="G64" s="3">
        <v>1.44</v>
      </c>
      <c r="H64" s="3">
        <v>0.0315</v>
      </c>
      <c r="I64" s="15">
        <v>150793.0</v>
      </c>
      <c r="J64" s="15">
        <v>114898.0</v>
      </c>
    </row>
    <row r="65">
      <c r="A65" s="8">
        <v>34.68</v>
      </c>
      <c r="B65" s="5">
        <f t="shared" si="1"/>
        <v>42488</v>
      </c>
      <c r="C65" s="3">
        <v>47.1</v>
      </c>
      <c r="D65" s="3">
        <v>48.19</v>
      </c>
      <c r="E65" s="3">
        <v>46.74</v>
      </c>
      <c r="F65" s="3">
        <v>48.14</v>
      </c>
      <c r="G65" s="3">
        <v>0.96</v>
      </c>
      <c r="H65" s="3">
        <v>0.0203</v>
      </c>
      <c r="I65" s="15">
        <v>113083.0</v>
      </c>
      <c r="J65" s="15">
        <v>68652.0</v>
      </c>
    </row>
    <row r="66">
      <c r="A66" s="8">
        <v>34.99</v>
      </c>
      <c r="B66" s="5">
        <f t="shared" si="1"/>
        <v>42489</v>
      </c>
      <c r="C66" s="3">
        <v>47.9</v>
      </c>
      <c r="D66" s="3">
        <v>48.5</v>
      </c>
      <c r="E66" s="3">
        <v>47.41</v>
      </c>
      <c r="F66" s="3">
        <v>48.13</v>
      </c>
      <c r="G66" s="3">
        <v>-0.01</v>
      </c>
      <c r="H66" s="6">
        <v>-2.0E-4</v>
      </c>
      <c r="I66" s="15">
        <v>29515.0</v>
      </c>
      <c r="J66" s="3">
        <v>0.0</v>
      </c>
    </row>
    <row r="67">
      <c r="A67" s="8">
        <v>31.76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31.79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-2.65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-0.0769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90245.0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256059.0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42410.0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32.42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33.38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31.85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32.28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+0.49</f>
        <v>0.49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+1.54%</f>
        <v>0.0154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100266.0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255766.0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42411.0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32.26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32.93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31.49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31.61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-0.67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-0.0208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115874.0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262319.0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42412.0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32.83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34.85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32.43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34.76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+3.15</f>
        <v>3.15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+9.97%</f>
        <v>0.0997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122362.0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262127.0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42415.0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34.13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35.4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34.12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34.75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-0.01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-3.0E-4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42875.0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262842.0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42416.0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35.83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36.87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33.37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33.6</v>
      </c>
      <c r="B113" s="3" t="str">
        <f t="shared" si="1"/>
        <v/>
      </c>
    </row>
    <row r="114">
      <c r="A114" s="11">
        <v>-1.15</v>
      </c>
      <c r="B114" s="3" t="str">
        <f t="shared" si="1"/>
        <v>#REF!</v>
      </c>
    </row>
    <row r="115">
      <c r="A115" s="12">
        <v>-0.0331</v>
      </c>
      <c r="B115" s="3" t="str">
        <f t="shared" si="1"/>
        <v>#REF!</v>
      </c>
    </row>
    <row r="116">
      <c r="A116" s="17">
        <v>118564.0</v>
      </c>
      <c r="B116" s="3" t="str">
        <f t="shared" si="1"/>
        <v>#REF!</v>
      </c>
    </row>
    <row r="117">
      <c r="A117" s="17">
        <v>273600.0</v>
      </c>
      <c r="B117" s="3" t="str">
        <f t="shared" si="1"/>
        <v>#REF!</v>
      </c>
    </row>
    <row r="118">
      <c r="A118" s="7">
        <v>42417.0</v>
      </c>
      <c r="B118" s="3" t="str">
        <f t="shared" si="1"/>
        <v>#REF!</v>
      </c>
    </row>
    <row r="119">
      <c r="A119" s="8">
        <v>33.82</v>
      </c>
      <c r="B119" s="3" t="str">
        <f t="shared" si="1"/>
        <v>#REF!</v>
      </c>
    </row>
    <row r="120">
      <c r="A120" s="8">
        <v>36.34</v>
      </c>
      <c r="B120" s="3" t="str">
        <f t="shared" si="1"/>
        <v>#REF!</v>
      </c>
    </row>
    <row r="121">
      <c r="A121" s="8">
        <v>33.25</v>
      </c>
      <c r="B121" s="3" t="str">
        <f t="shared" si="1"/>
        <v>#REF!</v>
      </c>
    </row>
    <row r="122">
      <c r="A122" s="8">
        <v>35.87</v>
      </c>
      <c r="B122" s="3" t="str">
        <f t="shared" si="1"/>
        <v>#REF!</v>
      </c>
    </row>
    <row r="123">
      <c r="A123" s="9">
        <f>+2.27</f>
        <v>2.27</v>
      </c>
      <c r="B123" s="3" t="str">
        <f t="shared" si="1"/>
        <v>#REF!</v>
      </c>
    </row>
    <row r="124">
      <c r="A124" s="9">
        <f>+6.76%</f>
        <v>0.0676</v>
      </c>
      <c r="B124" s="3" t="str">
        <f t="shared" si="1"/>
        <v>#REF!</v>
      </c>
    </row>
    <row r="125">
      <c r="A125" s="16">
        <v>114439.0</v>
      </c>
      <c r="B125" s="3" t="str">
        <f t="shared" si="1"/>
        <v>#REF!</v>
      </c>
    </row>
    <row r="126">
      <c r="A126" s="16">
        <v>277397.0</v>
      </c>
      <c r="B126" s="3" t="str">
        <f t="shared" si="1"/>
        <v>#REF!</v>
      </c>
    </row>
    <row r="127">
      <c r="A127" s="7">
        <v>42418.0</v>
      </c>
      <c r="B127" s="3" t="str">
        <f t="shared" si="1"/>
        <v>#REF!</v>
      </c>
    </row>
    <row r="128">
      <c r="A128" s="8">
        <v>36.19</v>
      </c>
      <c r="B128" s="3" t="str">
        <f t="shared" si="1"/>
        <v>#REF!</v>
      </c>
    </row>
    <row r="129">
      <c r="A129" s="8">
        <v>36.96</v>
      </c>
      <c r="B129" s="3" t="str">
        <f t="shared" si="1"/>
        <v>#REF!</v>
      </c>
    </row>
    <row r="130">
      <c r="A130" s="8">
        <v>35.12</v>
      </c>
      <c r="B130" s="3" t="str">
        <f t="shared" si="1"/>
        <v>#REF!</v>
      </c>
    </row>
    <row r="131">
      <c r="A131" s="8">
        <v>35.57</v>
      </c>
      <c r="B131" s="3" t="str">
        <f t="shared" si="1"/>
        <v>#REF!</v>
      </c>
    </row>
    <row r="132">
      <c r="A132" s="11">
        <v>-0.3</v>
      </c>
      <c r="B132" s="3" t="str">
        <f t="shared" si="1"/>
        <v>#REF!</v>
      </c>
    </row>
    <row r="133">
      <c r="A133" s="12">
        <v>-0.0084</v>
      </c>
      <c r="B133" s="3" t="str">
        <f t="shared" si="1"/>
        <v>#REF!</v>
      </c>
    </row>
    <row r="134">
      <c r="A134" s="17">
        <v>122216.0</v>
      </c>
      <c r="B134" s="3" t="str">
        <f t="shared" si="1"/>
        <v>#REF!</v>
      </c>
    </row>
    <row r="135">
      <c r="A135" s="17">
        <v>277609.0</v>
      </c>
      <c r="B135" s="3" t="str">
        <f t="shared" si="1"/>
        <v>#REF!</v>
      </c>
    </row>
    <row r="136">
      <c r="A136" s="7">
        <v>42419.0</v>
      </c>
      <c r="B136" s="3" t="str">
        <f t="shared" si="1"/>
        <v>#REF!</v>
      </c>
    </row>
    <row r="137">
      <c r="A137" s="8">
        <v>35.21</v>
      </c>
      <c r="B137" s="3" t="str">
        <f t="shared" si="1"/>
        <v>#REF!</v>
      </c>
    </row>
    <row r="138">
      <c r="A138" s="8">
        <v>35.7</v>
      </c>
      <c r="B138" s="3" t="str">
        <f t="shared" si="1"/>
        <v>#REF!</v>
      </c>
    </row>
    <row r="139">
      <c r="A139" s="8">
        <v>34.06</v>
      </c>
      <c r="B139" s="3" t="str">
        <f t="shared" si="1"/>
        <v>#REF!</v>
      </c>
    </row>
    <row r="140">
      <c r="A140" s="8">
        <v>34.34</v>
      </c>
      <c r="B140" s="3" t="str">
        <f t="shared" si="1"/>
        <v>#REF!</v>
      </c>
    </row>
    <row r="141">
      <c r="A141" s="11">
        <v>-1.23</v>
      </c>
      <c r="B141" s="3" t="str">
        <f t="shared" si="1"/>
        <v>#REF!</v>
      </c>
    </row>
    <row r="142">
      <c r="A142" s="12">
        <v>-0.0346</v>
      </c>
      <c r="B142" s="3" t="str">
        <f t="shared" si="1"/>
        <v>#REF!</v>
      </c>
    </row>
    <row r="143">
      <c r="A143" s="17">
        <v>92289.0</v>
      </c>
      <c r="B143" s="3" t="str">
        <f t="shared" si="1"/>
        <v>#REF!</v>
      </c>
    </row>
    <row r="144">
      <c r="A144" s="17">
        <v>283328.0</v>
      </c>
      <c r="B144" s="3" t="str">
        <f t="shared" si="1"/>
        <v>#REF!</v>
      </c>
    </row>
    <row r="145">
      <c r="A145" s="7">
        <v>42422.0</v>
      </c>
      <c r="B145" s="3" t="str">
        <f t="shared" si="1"/>
        <v>#REF!</v>
      </c>
    </row>
    <row r="146">
      <c r="A146" s="8">
        <v>34.41</v>
      </c>
      <c r="B146" s="3" t="str">
        <f t="shared" si="1"/>
        <v>#REF!</v>
      </c>
    </row>
    <row r="147">
      <c r="A147" s="8">
        <v>36.24</v>
      </c>
      <c r="B147" s="3" t="str">
        <f t="shared" si="1"/>
        <v>#REF!</v>
      </c>
    </row>
    <row r="148">
      <c r="A148" s="8">
        <v>34.16</v>
      </c>
      <c r="B148" s="3" t="str">
        <f t="shared" si="1"/>
        <v>#REF!</v>
      </c>
    </row>
    <row r="149">
      <c r="A149" s="8">
        <v>35.98</v>
      </c>
      <c r="B149" s="3" t="str">
        <f t="shared" si="1"/>
        <v>#REF!</v>
      </c>
    </row>
    <row r="150">
      <c r="A150" s="9">
        <f>+1.64</f>
        <v>1.64</v>
      </c>
      <c r="B150" s="3" t="str">
        <f t="shared" si="1"/>
        <v>#REF!</v>
      </c>
    </row>
    <row r="151">
      <c r="A151" s="9">
        <f>+4.78%</f>
        <v>0.0478</v>
      </c>
      <c r="B151" s="3" t="str">
        <f t="shared" si="1"/>
        <v>#REF!</v>
      </c>
    </row>
    <row r="152">
      <c r="A152" s="16">
        <v>84607.0</v>
      </c>
      <c r="B152" s="3" t="str">
        <f t="shared" si="1"/>
        <v>#REF!</v>
      </c>
    </row>
    <row r="153">
      <c r="A153" s="16">
        <v>278087.0</v>
      </c>
      <c r="B153" s="3" t="str">
        <f t="shared" si="1"/>
        <v>#REF!</v>
      </c>
    </row>
    <row r="154">
      <c r="A154" s="7">
        <v>42423.0</v>
      </c>
      <c r="B154" s="3" t="str">
        <f t="shared" si="1"/>
        <v>#REF!</v>
      </c>
    </row>
    <row r="155">
      <c r="A155" s="8">
        <v>35.83</v>
      </c>
      <c r="B155" s="3" t="str">
        <f t="shared" si="1"/>
        <v>#REF!</v>
      </c>
    </row>
    <row r="156">
      <c r="A156" s="8">
        <v>36.3</v>
      </c>
      <c r="B156" s="3" t="str">
        <f t="shared" si="1"/>
        <v>#REF!</v>
      </c>
    </row>
    <row r="157">
      <c r="A157" s="8">
        <v>34.36</v>
      </c>
      <c r="B157" s="3" t="str">
        <f t="shared" si="1"/>
        <v>#REF!</v>
      </c>
    </row>
    <row r="158">
      <c r="A158" s="8">
        <v>34.71</v>
      </c>
      <c r="B158" s="3" t="str">
        <f t="shared" si="1"/>
        <v>#REF!</v>
      </c>
    </row>
    <row r="159">
      <c r="A159" s="11">
        <v>-1.27</v>
      </c>
      <c r="B159" s="3" t="str">
        <f t="shared" si="1"/>
        <v>#REF!</v>
      </c>
    </row>
    <row r="160">
      <c r="A160" s="12">
        <v>-0.0353</v>
      </c>
      <c r="B160" s="3" t="str">
        <f t="shared" si="1"/>
        <v>#REF!</v>
      </c>
    </row>
    <row r="161">
      <c r="A161" s="17">
        <v>135641.0</v>
      </c>
      <c r="B161" s="3" t="str">
        <f t="shared" si="1"/>
        <v>#REF!</v>
      </c>
    </row>
    <row r="162">
      <c r="A162" s="17">
        <v>288861.0</v>
      </c>
      <c r="B162" s="3" t="str">
        <f t="shared" si="1"/>
        <v>#REF!</v>
      </c>
    </row>
    <row r="163">
      <c r="A163" s="7">
        <v>42424.0</v>
      </c>
      <c r="B163" s="3" t="str">
        <f t="shared" si="1"/>
        <v>#REF!</v>
      </c>
    </row>
    <row r="164">
      <c r="A164" s="8">
        <v>34.7</v>
      </c>
      <c r="B164" s="3" t="str">
        <f t="shared" si="1"/>
        <v>#REF!</v>
      </c>
    </row>
    <row r="165">
      <c r="A165" s="8">
        <v>36.0</v>
      </c>
      <c r="B165" s="3" t="str">
        <f t="shared" si="1"/>
        <v>#REF!</v>
      </c>
    </row>
    <row r="166">
      <c r="A166" s="8">
        <v>33.82</v>
      </c>
      <c r="B166" s="3" t="str">
        <f t="shared" si="1"/>
        <v>#REF!</v>
      </c>
    </row>
    <row r="167">
      <c r="A167" s="8">
        <v>35.78</v>
      </c>
      <c r="B167" s="3" t="str">
        <f t="shared" si="1"/>
        <v>#REF!</v>
      </c>
    </row>
    <row r="168">
      <c r="A168" s="9">
        <f>+1.07</f>
        <v>1.07</v>
      </c>
      <c r="B168" s="3" t="str">
        <f t="shared" si="1"/>
        <v>#REF!</v>
      </c>
    </row>
    <row r="169">
      <c r="A169" s="9">
        <f>+3.08%</f>
        <v>0.0308</v>
      </c>
      <c r="B169" s="3" t="str">
        <f t="shared" si="1"/>
        <v>#REF!</v>
      </c>
    </row>
    <row r="170">
      <c r="A170" s="16">
        <v>145140.0</v>
      </c>
      <c r="B170" s="3" t="str">
        <f t="shared" si="1"/>
        <v>#REF!</v>
      </c>
    </row>
    <row r="171">
      <c r="A171" s="16">
        <v>296071.0</v>
      </c>
      <c r="B171" s="3" t="str">
        <f t="shared" si="1"/>
        <v>#REF!</v>
      </c>
    </row>
    <row r="172">
      <c r="A172" s="7">
        <v>42425.0</v>
      </c>
      <c r="B172" s="3" t="str">
        <f t="shared" si="1"/>
        <v>#REF!</v>
      </c>
    </row>
    <row r="173">
      <c r="A173" s="8">
        <v>35.78</v>
      </c>
      <c r="B173" s="3" t="str">
        <f t="shared" si="1"/>
        <v>#REF!</v>
      </c>
    </row>
    <row r="174">
      <c r="A174" s="8">
        <v>36.76</v>
      </c>
      <c r="B174" s="3" t="str">
        <f t="shared" si="1"/>
        <v>#REF!</v>
      </c>
    </row>
    <row r="175">
      <c r="A175" s="8">
        <v>34.56</v>
      </c>
      <c r="B175" s="3" t="str">
        <f t="shared" si="1"/>
        <v>#REF!</v>
      </c>
    </row>
    <row r="176">
      <c r="A176" s="8">
        <v>36.34</v>
      </c>
      <c r="B176" s="3" t="str">
        <f t="shared" si="1"/>
        <v>#REF!</v>
      </c>
    </row>
    <row r="177">
      <c r="A177" s="9">
        <f>+0.56</f>
        <v>0.56</v>
      </c>
      <c r="B177" s="3" t="str">
        <f t="shared" si="1"/>
        <v>#REF!</v>
      </c>
    </row>
    <row r="178">
      <c r="A178" s="9">
        <f>+1.57%</f>
        <v>0.0157</v>
      </c>
      <c r="B178" s="3" t="str">
        <f t="shared" si="1"/>
        <v>#REF!</v>
      </c>
    </row>
    <row r="179">
      <c r="A179" s="16">
        <v>159480.0</v>
      </c>
      <c r="B179" s="3" t="str">
        <f t="shared" si="1"/>
        <v>#REF!</v>
      </c>
    </row>
    <row r="180">
      <c r="A180" s="16">
        <v>288105.0</v>
      </c>
      <c r="B180" s="3" t="str">
        <f t="shared" si="1"/>
        <v>#REF!</v>
      </c>
    </row>
    <row r="181">
      <c r="A181" s="7">
        <v>42426.0</v>
      </c>
      <c r="B181" s="3" t="str">
        <f t="shared" si="1"/>
        <v>#REF!</v>
      </c>
    </row>
    <row r="182">
      <c r="A182" s="8">
        <v>36.15</v>
      </c>
      <c r="B182" s="3" t="str">
        <f t="shared" si="1"/>
        <v>#REF!</v>
      </c>
    </row>
    <row r="183">
      <c r="A183" s="8">
        <v>37.83</v>
      </c>
      <c r="B183" s="3" t="str">
        <f t="shared" si="1"/>
        <v>#REF!</v>
      </c>
    </row>
    <row r="184">
      <c r="A184" s="8">
        <v>35.77</v>
      </c>
      <c r="B184" s="3" t="str">
        <f t="shared" si="1"/>
        <v>#REF!</v>
      </c>
    </row>
    <row r="185">
      <c r="A185" s="8">
        <v>36.05</v>
      </c>
      <c r="B185" s="3" t="str">
        <f t="shared" si="1"/>
        <v>#REF!</v>
      </c>
    </row>
    <row r="186">
      <c r="A186" s="11">
        <v>-0.29</v>
      </c>
      <c r="B186" s="3" t="str">
        <f t="shared" si="1"/>
        <v>#REF!</v>
      </c>
    </row>
    <row r="187">
      <c r="A187" s="12">
        <v>-0.008</v>
      </c>
      <c r="B187" s="3" t="str">
        <f t="shared" si="1"/>
        <v>#REF!</v>
      </c>
    </row>
    <row r="188">
      <c r="A188" s="17">
        <v>176231.0</v>
      </c>
      <c r="B188" s="3" t="str">
        <f t="shared" si="1"/>
        <v>#REF!</v>
      </c>
    </row>
    <row r="189">
      <c r="A189" s="17">
        <v>296407.0</v>
      </c>
      <c r="B189" s="3" t="str">
        <f t="shared" si="1"/>
        <v>#REF!</v>
      </c>
    </row>
    <row r="190">
      <c r="A190" s="7">
        <v>42429.0</v>
      </c>
      <c r="B190" s="3" t="str">
        <f t="shared" si="1"/>
        <v>#REF!</v>
      </c>
    </row>
    <row r="191">
      <c r="A191" s="8">
        <v>35.87</v>
      </c>
      <c r="B191" s="3" t="str">
        <f t="shared" si="1"/>
        <v>#REF!</v>
      </c>
    </row>
    <row r="192">
      <c r="A192" s="8">
        <v>37.4</v>
      </c>
      <c r="B192" s="3" t="str">
        <f t="shared" si="1"/>
        <v>#REF!</v>
      </c>
    </row>
    <row r="193">
      <c r="A193" s="8">
        <v>35.72</v>
      </c>
      <c r="B193" s="3" t="str">
        <f t="shared" si="1"/>
        <v>#REF!</v>
      </c>
    </row>
    <row r="194">
      <c r="A194" s="8">
        <v>37.23</v>
      </c>
      <c r="B194" s="3" t="str">
        <f t="shared" si="1"/>
        <v>#REF!</v>
      </c>
    </row>
    <row r="195">
      <c r="A195" s="9">
        <f>+1.18</f>
        <v>1.18</v>
      </c>
      <c r="B195" s="3" t="str">
        <f t="shared" si="1"/>
        <v>#REF!</v>
      </c>
    </row>
    <row r="196">
      <c r="A196" s="9">
        <f>+3.27%</f>
        <v>0.0327</v>
      </c>
      <c r="B196" s="3" t="str">
        <f t="shared" si="1"/>
        <v>#REF!</v>
      </c>
    </row>
    <row r="197">
      <c r="A197" s="16">
        <v>122338.0</v>
      </c>
      <c r="B197" s="3" t="str">
        <f t="shared" si="1"/>
        <v>#REF!</v>
      </c>
    </row>
    <row r="198">
      <c r="A198" s="16">
        <v>304691.0</v>
      </c>
      <c r="B198" s="3" t="str">
        <f t="shared" si="1"/>
        <v>#REF!</v>
      </c>
    </row>
    <row r="199">
      <c r="A199" s="7">
        <v>42430.0</v>
      </c>
      <c r="B199" s="3" t="str">
        <f t="shared" si="1"/>
        <v>#REF!</v>
      </c>
    </row>
    <row r="200">
      <c r="A200" s="8">
        <v>37.29</v>
      </c>
      <c r="B200" s="3" t="str">
        <f t="shared" si="1"/>
        <v>#REF!</v>
      </c>
    </row>
    <row r="201">
      <c r="A201" s="8">
        <v>37.9</v>
      </c>
      <c r="B201" s="3" t="str">
        <f t="shared" si="1"/>
        <v>#REF!</v>
      </c>
    </row>
    <row r="202">
      <c r="A202" s="8">
        <v>36.64</v>
      </c>
      <c r="B202" s="3" t="str">
        <f t="shared" si="1"/>
        <v>#REF!</v>
      </c>
    </row>
    <row r="203">
      <c r="A203" s="8">
        <v>37.47</v>
      </c>
      <c r="B203" s="3" t="str">
        <f t="shared" si="1"/>
        <v>#REF!</v>
      </c>
    </row>
    <row r="204">
      <c r="A204" s="9">
        <f>+0.24</f>
        <v>0.24</v>
      </c>
      <c r="B204" s="3" t="str">
        <f t="shared" si="1"/>
        <v>#REF!</v>
      </c>
    </row>
    <row r="205">
      <c r="A205" s="9">
        <f>+0.64%</f>
        <v>0.0064</v>
      </c>
      <c r="B205" s="3" t="str">
        <f t="shared" si="1"/>
        <v>#REF!</v>
      </c>
    </row>
    <row r="206">
      <c r="A206" s="16">
        <v>144156.0</v>
      </c>
      <c r="B206" s="3" t="str">
        <f t="shared" si="1"/>
        <v>#REF!</v>
      </c>
    </row>
    <row r="207">
      <c r="A207" s="16">
        <v>304380.0</v>
      </c>
      <c r="B207" s="3" t="str">
        <f t="shared" si="1"/>
        <v>#REF!</v>
      </c>
    </row>
    <row r="208">
      <c r="A208" s="7">
        <v>42431.0</v>
      </c>
      <c r="B208" s="3" t="str">
        <f t="shared" si="1"/>
        <v>#REF!</v>
      </c>
    </row>
    <row r="209">
      <c r="A209" s="8">
        <v>37.44</v>
      </c>
      <c r="B209" s="3" t="str">
        <f t="shared" si="1"/>
        <v>#REF!</v>
      </c>
    </row>
    <row r="210">
      <c r="A210" s="8">
        <v>38.04</v>
      </c>
      <c r="B210" s="3" t="str">
        <f t="shared" si="1"/>
        <v>#REF!</v>
      </c>
    </row>
    <row r="211">
      <c r="A211" s="8">
        <v>36.75</v>
      </c>
      <c r="B211" s="3" t="str">
        <f t="shared" si="1"/>
        <v>#REF!</v>
      </c>
    </row>
    <row r="212">
      <c r="A212" s="8">
        <v>37.55</v>
      </c>
      <c r="B212" s="3" t="str">
        <f t="shared" si="1"/>
        <v>#REF!</v>
      </c>
    </row>
    <row r="213">
      <c r="A213" s="9">
        <f>+0.08</f>
        <v>0.08</v>
      </c>
      <c r="B213" s="3" t="str">
        <f t="shared" si="1"/>
        <v>#REF!</v>
      </c>
    </row>
    <row r="214">
      <c r="A214" s="9">
        <f>+0.21%</f>
        <v>0.0021</v>
      </c>
      <c r="B214" s="3" t="str">
        <f t="shared" si="1"/>
        <v>#REF!</v>
      </c>
    </row>
    <row r="215">
      <c r="A215" s="16">
        <v>139114.0</v>
      </c>
      <c r="B215" s="3" t="str">
        <f t="shared" si="1"/>
        <v>#REF!</v>
      </c>
    </row>
    <row r="216">
      <c r="A216" s="16">
        <v>301350.0</v>
      </c>
      <c r="B216" s="3" t="str">
        <f t="shared" si="1"/>
        <v>#REF!</v>
      </c>
    </row>
    <row r="217">
      <c r="A217" s="7">
        <v>42432.0</v>
      </c>
      <c r="B217" s="3" t="str">
        <f t="shared" si="1"/>
        <v>#REF!</v>
      </c>
    </row>
    <row r="218">
      <c r="A218" s="8">
        <v>37.62</v>
      </c>
      <c r="B218" s="3" t="str">
        <f t="shared" si="1"/>
        <v>#REF!</v>
      </c>
    </row>
    <row r="219">
      <c r="A219" s="8">
        <v>37.99</v>
      </c>
      <c r="B219" s="3" t="str">
        <f t="shared" si="1"/>
        <v>#REF!</v>
      </c>
    </row>
    <row r="220">
      <c r="A220" s="8">
        <v>36.99</v>
      </c>
      <c r="B220" s="3" t="str">
        <f t="shared" si="1"/>
        <v>#REF!</v>
      </c>
    </row>
    <row r="221">
      <c r="A221" s="8">
        <v>37.7</v>
      </c>
      <c r="B221" s="3" t="str">
        <f t="shared" si="1"/>
        <v>#REF!</v>
      </c>
    </row>
    <row r="222">
      <c r="A222" s="9">
        <f>+0.15</f>
        <v>0.15</v>
      </c>
      <c r="B222" s="3" t="str">
        <f t="shared" si="1"/>
        <v>#REF!</v>
      </c>
    </row>
    <row r="223">
      <c r="A223" s="9">
        <f>+0.4%</f>
        <v>0.004</v>
      </c>
      <c r="B223" s="3" t="str">
        <f t="shared" si="1"/>
        <v>#REF!</v>
      </c>
    </row>
    <row r="224">
      <c r="A224" s="16">
        <v>161872.0</v>
      </c>
      <c r="B224" s="3" t="str">
        <f t="shared" si="1"/>
        <v>#REF!</v>
      </c>
    </row>
    <row r="225">
      <c r="A225" s="16">
        <v>318231.0</v>
      </c>
      <c r="B225" s="3" t="str">
        <f t="shared" si="1"/>
        <v>#REF!</v>
      </c>
    </row>
    <row r="226">
      <c r="A226" s="7">
        <v>42433.0</v>
      </c>
      <c r="B226" s="3" t="str">
        <f t="shared" si="1"/>
        <v>#REF!</v>
      </c>
    </row>
    <row r="227">
      <c r="A227" s="8">
        <v>37.64</v>
      </c>
      <c r="B227" s="3" t="str">
        <f t="shared" si="1"/>
        <v>#REF!</v>
      </c>
    </row>
    <row r="228">
      <c r="A228" s="8">
        <v>39.6</v>
      </c>
      <c r="B228" s="3" t="str">
        <f t="shared" si="1"/>
        <v>#REF!</v>
      </c>
    </row>
    <row r="229">
      <c r="A229" s="8">
        <v>37.46</v>
      </c>
      <c r="B229" s="3" t="str">
        <f t="shared" si="1"/>
        <v>#REF!</v>
      </c>
    </row>
    <row r="230">
      <c r="A230" s="8">
        <v>39.36</v>
      </c>
      <c r="B230" s="3" t="str">
        <f t="shared" si="1"/>
        <v>#REF!</v>
      </c>
    </row>
    <row r="231">
      <c r="A231" s="9">
        <f>+1.66</f>
        <v>1.66</v>
      </c>
      <c r="B231" s="3" t="str">
        <f t="shared" si="1"/>
        <v>#REF!</v>
      </c>
    </row>
    <row r="232">
      <c r="A232" s="9">
        <f>+4.4%</f>
        <v>0.044</v>
      </c>
      <c r="B232" s="3" t="str">
        <f t="shared" si="1"/>
        <v>#REF!</v>
      </c>
    </row>
    <row r="233">
      <c r="A233" s="16">
        <v>142255.0</v>
      </c>
      <c r="B233" s="3" t="str">
        <f t="shared" si="1"/>
        <v>#REF!</v>
      </c>
    </row>
    <row r="234">
      <c r="A234" s="16">
        <v>310482.0</v>
      </c>
      <c r="B234" s="3" t="str">
        <f t="shared" si="1"/>
        <v>#REF!</v>
      </c>
    </row>
    <row r="235">
      <c r="A235" s="7">
        <v>42436.0</v>
      </c>
      <c r="B235" s="3" t="str">
        <f t="shared" si="1"/>
        <v>#REF!</v>
      </c>
    </row>
    <row r="236">
      <c r="A236" s="8">
        <v>39.52</v>
      </c>
      <c r="B236" s="3" t="str">
        <f t="shared" si="1"/>
        <v>#REF!</v>
      </c>
    </row>
    <row r="237">
      <c r="A237" s="8">
        <v>41.67</v>
      </c>
      <c r="B237" s="3" t="str">
        <f t="shared" si="1"/>
        <v>#REF!</v>
      </c>
    </row>
    <row r="238">
      <c r="A238" s="8">
        <v>39.49</v>
      </c>
      <c r="B238" s="3" t="str">
        <f t="shared" si="1"/>
        <v>#REF!</v>
      </c>
    </row>
    <row r="239">
      <c r="A239" s="8">
        <v>41.48</v>
      </c>
      <c r="B239" s="3" t="str">
        <f t="shared" si="1"/>
        <v>#REF!</v>
      </c>
    </row>
    <row r="240">
      <c r="A240" s="9">
        <f>+2.12</f>
        <v>2.12</v>
      </c>
      <c r="B240" s="3" t="str">
        <f t="shared" si="1"/>
        <v>#REF!</v>
      </c>
    </row>
    <row r="241">
      <c r="A241" s="9">
        <f>+5.39%</f>
        <v>0.0539</v>
      </c>
      <c r="B241" s="3" t="str">
        <f t="shared" si="1"/>
        <v>#REF!</v>
      </c>
    </row>
    <row r="242">
      <c r="A242" s="16">
        <v>162894.0</v>
      </c>
      <c r="B242" s="3" t="str">
        <f t="shared" si="1"/>
        <v>#REF!</v>
      </c>
    </row>
    <row r="243">
      <c r="A243" s="16">
        <v>326420.0</v>
      </c>
      <c r="B243" s="3" t="str">
        <f t="shared" si="1"/>
        <v>#REF!</v>
      </c>
    </row>
    <row r="244">
      <c r="A244" s="7">
        <v>42437.0</v>
      </c>
      <c r="B244" s="3" t="str">
        <f t="shared" si="1"/>
        <v>#REF!</v>
      </c>
    </row>
    <row r="245">
      <c r="A245" s="8">
        <v>41.41</v>
      </c>
      <c r="B245" s="3" t="str">
        <f t="shared" si="1"/>
        <v>#REF!</v>
      </c>
    </row>
    <row r="246">
      <c r="A246" s="8">
        <v>42.08</v>
      </c>
      <c r="B246" s="3" t="str">
        <f t="shared" si="1"/>
        <v>#REF!</v>
      </c>
    </row>
    <row r="247">
      <c r="A247" s="8">
        <v>39.9</v>
      </c>
      <c r="B247" s="3" t="str">
        <f t="shared" si="1"/>
        <v>#REF!</v>
      </c>
    </row>
    <row r="248">
      <c r="A248" s="8">
        <v>40.24</v>
      </c>
      <c r="B248" s="3" t="str">
        <f t="shared" si="1"/>
        <v>#REF!</v>
      </c>
    </row>
    <row r="249">
      <c r="A249" s="11">
        <v>-1.24</v>
      </c>
      <c r="B249" s="3" t="str">
        <f t="shared" si="1"/>
        <v>#REF!</v>
      </c>
    </row>
    <row r="250">
      <c r="A250" s="12">
        <v>-0.0299</v>
      </c>
      <c r="B250" s="3" t="str">
        <f t="shared" si="1"/>
        <v>#REF!</v>
      </c>
    </row>
    <row r="251">
      <c r="A251" s="17">
        <v>199170.0</v>
      </c>
      <c r="B251" s="3" t="str">
        <f t="shared" si="1"/>
        <v>#REF!</v>
      </c>
    </row>
    <row r="252">
      <c r="A252" s="17">
        <v>335095.0</v>
      </c>
      <c r="B252" s="3" t="str">
        <f t="shared" si="1"/>
        <v>#REF!</v>
      </c>
    </row>
    <row r="253">
      <c r="A253" s="7">
        <v>42438.0</v>
      </c>
      <c r="B253" s="3" t="str">
        <f t="shared" si="1"/>
        <v>#REF!</v>
      </c>
    </row>
    <row r="254">
      <c r="A254" s="8">
        <v>40.05</v>
      </c>
      <c r="B254" s="3" t="str">
        <f t="shared" si="1"/>
        <v>#REF!</v>
      </c>
    </row>
    <row r="255">
      <c r="A255" s="8">
        <v>41.77</v>
      </c>
      <c r="B255" s="3" t="str">
        <f t="shared" si="1"/>
        <v>#REF!</v>
      </c>
    </row>
    <row r="256">
      <c r="A256" s="8">
        <v>39.97</v>
      </c>
      <c r="B256" s="3" t="str">
        <f t="shared" si="1"/>
        <v>#REF!</v>
      </c>
    </row>
    <row r="257">
      <c r="A257" s="8">
        <v>41.65</v>
      </c>
      <c r="B257" s="3" t="str">
        <f t="shared" si="1"/>
        <v>#REF!</v>
      </c>
    </row>
    <row r="258">
      <c r="A258" s="9">
        <f>+1.41</f>
        <v>1.41</v>
      </c>
      <c r="B258" s="3" t="str">
        <f t="shared" si="1"/>
        <v>#REF!</v>
      </c>
    </row>
    <row r="259">
      <c r="A259" s="9">
        <f>+3.5%</f>
        <v>0.035</v>
      </c>
      <c r="B259" s="3" t="str">
        <f t="shared" si="1"/>
        <v>#REF!</v>
      </c>
    </row>
    <row r="260">
      <c r="A260" s="16">
        <v>228104.0</v>
      </c>
      <c r="B260" s="3" t="str">
        <f t="shared" si="1"/>
        <v>#REF!</v>
      </c>
    </row>
    <row r="261">
      <c r="A261" s="16">
        <v>358237.0</v>
      </c>
      <c r="B261" s="3" t="str">
        <f t="shared" si="1"/>
        <v>#REF!</v>
      </c>
    </row>
    <row r="262">
      <c r="A262" s="7">
        <v>42439.0</v>
      </c>
      <c r="B262" s="3" t="str">
        <f t="shared" si="1"/>
        <v>#REF!</v>
      </c>
    </row>
    <row r="263">
      <c r="A263" s="8">
        <v>41.49</v>
      </c>
      <c r="B263" s="3" t="str">
        <f t="shared" si="1"/>
        <v>#REF!</v>
      </c>
    </row>
    <row r="264">
      <c r="A264" s="8">
        <v>41.6</v>
      </c>
      <c r="B264" s="3" t="str">
        <f t="shared" si="1"/>
        <v>#REF!</v>
      </c>
    </row>
    <row r="265">
      <c r="A265" s="8">
        <v>40.28</v>
      </c>
      <c r="B265" s="3" t="str">
        <f t="shared" si="1"/>
        <v>#REF!</v>
      </c>
    </row>
    <row r="266">
      <c r="A266" s="8">
        <v>40.68</v>
      </c>
      <c r="B266" s="3" t="str">
        <f t="shared" si="1"/>
        <v>#REF!</v>
      </c>
    </row>
    <row r="267">
      <c r="A267" s="11">
        <v>-0.97</v>
      </c>
      <c r="B267" s="3" t="str">
        <f t="shared" si="1"/>
        <v>#REF!</v>
      </c>
    </row>
    <row r="268">
      <c r="A268" s="12">
        <v>-0.0233</v>
      </c>
      <c r="B268" s="3" t="str">
        <f t="shared" si="1"/>
        <v>#REF!</v>
      </c>
    </row>
    <row r="269">
      <c r="A269" s="17">
        <v>177176.0</v>
      </c>
      <c r="B269" s="3" t="str">
        <f t="shared" si="1"/>
        <v>#REF!</v>
      </c>
    </row>
    <row r="270">
      <c r="A270" s="17">
        <v>360345.0</v>
      </c>
      <c r="B270" s="3" t="str">
        <f t="shared" si="1"/>
        <v>#REF!</v>
      </c>
    </row>
    <row r="271">
      <c r="A271" s="7">
        <v>42440.0</v>
      </c>
      <c r="B271" s="3" t="str">
        <f t="shared" si="1"/>
        <v>#REF!</v>
      </c>
    </row>
    <row r="272">
      <c r="A272" s="8">
        <v>40.97</v>
      </c>
      <c r="B272" s="3" t="str">
        <f t="shared" si="1"/>
        <v>#REF!</v>
      </c>
    </row>
    <row r="273">
      <c r="A273" s="8">
        <v>41.64</v>
      </c>
      <c r="B273" s="3" t="str">
        <f t="shared" si="1"/>
        <v>#REF!</v>
      </c>
    </row>
    <row r="274">
      <c r="A274" s="8">
        <v>40.69</v>
      </c>
      <c r="B274" s="3" t="str">
        <f t="shared" si="1"/>
        <v>#REF!</v>
      </c>
    </row>
    <row r="275">
      <c r="A275" s="8">
        <v>41.09</v>
      </c>
      <c r="B275" s="3" t="str">
        <f t="shared" si="1"/>
        <v>#REF!</v>
      </c>
    </row>
    <row r="276">
      <c r="A276" s="9">
        <f>+0.41</f>
        <v>0.41</v>
      </c>
      <c r="B276" s="3" t="str">
        <f t="shared" si="1"/>
        <v>#REF!</v>
      </c>
    </row>
    <row r="277">
      <c r="A277" s="9">
        <f>+1.01%</f>
        <v>0.0101</v>
      </c>
      <c r="B277" s="3" t="str">
        <f t="shared" si="1"/>
        <v>#REF!</v>
      </c>
    </row>
    <row r="278">
      <c r="A278" s="16">
        <v>181324.0</v>
      </c>
      <c r="B278" s="3" t="str">
        <f t="shared" si="1"/>
        <v>#REF!</v>
      </c>
    </row>
    <row r="279">
      <c r="A279" s="16">
        <v>361168.0</v>
      </c>
      <c r="B279" s="3" t="str">
        <f t="shared" si="1"/>
        <v>#REF!</v>
      </c>
    </row>
    <row r="280">
      <c r="A280" s="7">
        <v>42443.0</v>
      </c>
      <c r="B280" s="3" t="str">
        <f t="shared" si="1"/>
        <v>#REF!</v>
      </c>
    </row>
    <row r="281">
      <c r="A281" s="8">
        <v>40.8</v>
      </c>
      <c r="B281" s="3" t="str">
        <f t="shared" si="1"/>
        <v>#REF!</v>
      </c>
    </row>
    <row r="282">
      <c r="A282" s="8">
        <v>41.29</v>
      </c>
      <c r="B282" s="3" t="str">
        <f t="shared" si="1"/>
        <v>#REF!</v>
      </c>
    </row>
    <row r="283">
      <c r="A283" s="8">
        <v>39.5</v>
      </c>
      <c r="B283" s="3" t="str">
        <f t="shared" si="1"/>
        <v>#REF!</v>
      </c>
    </row>
    <row r="284">
      <c r="A284" s="8">
        <v>40.16</v>
      </c>
      <c r="B284" s="3" t="str">
        <f t="shared" si="1"/>
        <v>#REF!</v>
      </c>
    </row>
    <row r="285">
      <c r="A285" s="11">
        <v>-0.93</v>
      </c>
      <c r="B285" s="3" t="str">
        <f t="shared" si="1"/>
        <v>#REF!</v>
      </c>
    </row>
    <row r="286">
      <c r="A286" s="12">
        <v>-0.0226</v>
      </c>
      <c r="B286" s="3" t="str">
        <f t="shared" si="1"/>
        <v>#REF!</v>
      </c>
    </row>
    <row r="287">
      <c r="A287" s="17">
        <v>168779.0</v>
      </c>
      <c r="B287" s="3" t="str">
        <f t="shared" si="1"/>
        <v>#REF!</v>
      </c>
    </row>
    <row r="288">
      <c r="A288" s="17">
        <v>359171.0</v>
      </c>
      <c r="B288" s="3" t="str">
        <f t="shared" si="1"/>
        <v>#REF!</v>
      </c>
    </row>
    <row r="289">
      <c r="A289" s="7">
        <v>42444.0</v>
      </c>
      <c r="B289" s="3" t="str">
        <f t="shared" si="1"/>
        <v>#REF!</v>
      </c>
    </row>
    <row r="290">
      <c r="A290" s="8">
        <v>40.28</v>
      </c>
      <c r="B290" s="3" t="str">
        <f t="shared" si="1"/>
        <v>#REF!</v>
      </c>
    </row>
    <row r="291">
      <c r="A291" s="8">
        <v>40.36</v>
      </c>
      <c r="B291" s="3" t="str">
        <f t="shared" si="1"/>
        <v>#REF!</v>
      </c>
    </row>
    <row r="292">
      <c r="A292" s="8">
        <v>38.96</v>
      </c>
      <c r="B292" s="3" t="str">
        <f t="shared" si="1"/>
        <v>#REF!</v>
      </c>
    </row>
    <row r="293">
      <c r="A293" s="8">
        <v>39.39</v>
      </c>
      <c r="B293" s="3" t="str">
        <f t="shared" si="1"/>
        <v>#REF!</v>
      </c>
    </row>
    <row r="294">
      <c r="A294" s="11">
        <v>-0.77</v>
      </c>
      <c r="B294" s="3" t="str">
        <f t="shared" si="1"/>
        <v>#REF!</v>
      </c>
    </row>
    <row r="295">
      <c r="A295" s="12">
        <v>-0.0192</v>
      </c>
      <c r="B295" s="3" t="str">
        <f t="shared" si="1"/>
        <v>#REF!</v>
      </c>
    </row>
    <row r="296">
      <c r="A296" s="17">
        <v>132575.0</v>
      </c>
      <c r="B296" s="3" t="str">
        <f t="shared" si="1"/>
        <v>#REF!</v>
      </c>
    </row>
    <row r="297">
      <c r="A297" s="17">
        <v>359373.0</v>
      </c>
      <c r="B297" s="3" t="str">
        <f t="shared" si="1"/>
        <v>#REF!</v>
      </c>
    </row>
    <row r="298">
      <c r="A298" s="7">
        <v>42445.0</v>
      </c>
      <c r="B298" s="3" t="str">
        <f t="shared" si="1"/>
        <v>#REF!</v>
      </c>
    </row>
    <row r="299">
      <c r="A299" s="8">
        <v>39.74</v>
      </c>
      <c r="B299" s="3" t="str">
        <f t="shared" si="1"/>
        <v>#REF!</v>
      </c>
    </row>
    <row r="300">
      <c r="A300" s="8">
        <v>41.08</v>
      </c>
      <c r="B300" s="3" t="str">
        <f t="shared" si="1"/>
        <v>#REF!</v>
      </c>
    </row>
    <row r="301">
      <c r="A301" s="8">
        <v>39.47</v>
      </c>
      <c r="B301" s="3" t="str">
        <f t="shared" si="1"/>
        <v>#REF!</v>
      </c>
    </row>
    <row r="302">
      <c r="A302" s="8">
        <v>40.98</v>
      </c>
      <c r="B302" s="3" t="str">
        <f t="shared" si="1"/>
        <v>#REF!</v>
      </c>
    </row>
    <row r="303">
      <c r="A303" s="9">
        <f>+1.59</f>
        <v>1.59</v>
      </c>
      <c r="B303" s="3" t="str">
        <f t="shared" si="1"/>
        <v>#REF!</v>
      </c>
    </row>
    <row r="304">
      <c r="A304" s="9">
        <f>+4.04%</f>
        <v>0.0404</v>
      </c>
      <c r="B304" s="3" t="str">
        <f t="shared" si="1"/>
        <v>#REF!</v>
      </c>
    </row>
    <row r="305">
      <c r="A305" s="16">
        <v>201672.0</v>
      </c>
      <c r="B305" s="3" t="str">
        <f t="shared" si="1"/>
        <v>#REF!</v>
      </c>
    </row>
    <row r="306">
      <c r="A306" s="16">
        <v>371055.0</v>
      </c>
      <c r="B306" s="3" t="str">
        <f t="shared" si="1"/>
        <v>#REF!</v>
      </c>
    </row>
    <row r="307">
      <c r="A307" s="7">
        <v>42446.0</v>
      </c>
      <c r="B307" s="3" t="str">
        <f t="shared" si="1"/>
        <v>#REF!</v>
      </c>
    </row>
    <row r="308">
      <c r="A308" s="8">
        <v>41.1</v>
      </c>
      <c r="B308" s="3" t="str">
        <f t="shared" si="1"/>
        <v>#REF!</v>
      </c>
    </row>
    <row r="309">
      <c r="A309" s="8">
        <v>42.22</v>
      </c>
      <c r="B309" s="3" t="str">
        <f t="shared" si="1"/>
        <v>#REF!</v>
      </c>
    </row>
    <row r="310">
      <c r="A310" s="8">
        <v>41.07</v>
      </c>
      <c r="B310" s="3" t="str">
        <f t="shared" si="1"/>
        <v>#REF!</v>
      </c>
    </row>
    <row r="311">
      <c r="A311" s="8">
        <v>42.18</v>
      </c>
      <c r="B311" s="3" t="str">
        <f t="shared" si="1"/>
        <v>#REF!</v>
      </c>
    </row>
    <row r="312">
      <c r="A312" s="9">
        <f>+1.2</f>
        <v>1.2</v>
      </c>
      <c r="B312" s="3" t="str">
        <f t="shared" si="1"/>
        <v>#REF!</v>
      </c>
    </row>
    <row r="313">
      <c r="A313" s="9">
        <f>+2.93%</f>
        <v>0.0293</v>
      </c>
      <c r="B313" s="3" t="str">
        <f t="shared" si="1"/>
        <v>#REF!</v>
      </c>
    </row>
    <row r="314">
      <c r="A314" s="16">
        <v>175910.0</v>
      </c>
      <c r="B314" s="3" t="str">
        <f t="shared" si="1"/>
        <v>#REF!</v>
      </c>
    </row>
    <row r="315">
      <c r="A315" s="16">
        <v>387905.0</v>
      </c>
      <c r="B315" s="3" t="str">
        <f t="shared" si="1"/>
        <v>#REF!</v>
      </c>
    </row>
    <row r="316">
      <c r="A316" s="7">
        <v>42447.0</v>
      </c>
      <c r="B316" s="3" t="str">
        <f t="shared" si="1"/>
        <v>#REF!</v>
      </c>
    </row>
    <row r="317">
      <c r="A317" s="8">
        <v>42.02</v>
      </c>
      <c r="B317" s="3" t="str">
        <f t="shared" si="1"/>
        <v>#REF!</v>
      </c>
    </row>
    <row r="318">
      <c r="A318" s="8">
        <v>43.1</v>
      </c>
      <c r="B318" s="3" t="str">
        <f t="shared" si="1"/>
        <v>#REF!</v>
      </c>
    </row>
    <row r="319">
      <c r="A319" s="8">
        <v>41.72</v>
      </c>
      <c r="B319" s="3" t="str">
        <f t="shared" si="1"/>
        <v>#REF!</v>
      </c>
    </row>
    <row r="320">
      <c r="A320" s="8">
        <v>41.86</v>
      </c>
      <c r="B320" s="3" t="str">
        <f t="shared" si="1"/>
        <v>#REF!</v>
      </c>
    </row>
    <row r="321">
      <c r="A321" s="11">
        <v>-0.32</v>
      </c>
      <c r="B321" s="3" t="str">
        <f t="shared" si="1"/>
        <v>#REF!</v>
      </c>
    </row>
    <row r="322">
      <c r="A322" s="12">
        <v>-0.0076</v>
      </c>
      <c r="B322" s="3" t="str">
        <f t="shared" si="1"/>
        <v>#REF!</v>
      </c>
    </row>
    <row r="323">
      <c r="A323" s="17">
        <v>234236.0</v>
      </c>
      <c r="B323" s="3" t="str">
        <f t="shared" si="1"/>
        <v>#REF!</v>
      </c>
    </row>
    <row r="324">
      <c r="A324" s="17">
        <v>395641.0</v>
      </c>
      <c r="B324" s="3" t="str">
        <f t="shared" si="1"/>
        <v>#REF!</v>
      </c>
    </row>
    <row r="325">
      <c r="A325" s="7">
        <v>42450.0</v>
      </c>
      <c r="B325" s="3" t="str">
        <f t="shared" si="1"/>
        <v>#REF!</v>
      </c>
    </row>
    <row r="326">
      <c r="A326" s="8">
        <v>41.87</v>
      </c>
      <c r="B326" s="3" t="str">
        <f t="shared" si="1"/>
        <v>#REF!</v>
      </c>
    </row>
    <row r="327">
      <c r="A327" s="8">
        <v>42.54</v>
      </c>
      <c r="B327" s="3" t="str">
        <f t="shared" si="1"/>
        <v>#REF!</v>
      </c>
    </row>
    <row r="328">
      <c r="A328" s="8">
        <v>41.13</v>
      </c>
      <c r="B328" s="3" t="str">
        <f t="shared" si="1"/>
        <v>#REF!</v>
      </c>
    </row>
    <row r="329">
      <c r="A329" s="8">
        <v>42.23</v>
      </c>
      <c r="B329" s="3" t="str">
        <f t="shared" si="1"/>
        <v>#REF!</v>
      </c>
    </row>
    <row r="330">
      <c r="A330" s="9">
        <f>+0.37</f>
        <v>0.37</v>
      </c>
      <c r="B330" s="3" t="str">
        <f t="shared" si="1"/>
        <v>#REF!</v>
      </c>
    </row>
    <row r="331">
      <c r="A331" s="9">
        <f>+0.88%</f>
        <v>0.0088</v>
      </c>
      <c r="B331" s="3" t="str">
        <f t="shared" si="1"/>
        <v>#REF!</v>
      </c>
    </row>
    <row r="332">
      <c r="A332" s="16">
        <v>176692.0</v>
      </c>
      <c r="B332" s="3" t="str">
        <f t="shared" si="1"/>
        <v>#REF!</v>
      </c>
    </row>
    <row r="333">
      <c r="A333" s="16">
        <v>415034.0</v>
      </c>
      <c r="B333" s="3" t="str">
        <f t="shared" si="1"/>
        <v>#REF!</v>
      </c>
    </row>
    <row r="334">
      <c r="A334" s="7">
        <v>42451.0</v>
      </c>
      <c r="B334" s="3" t="str">
        <f t="shared" si="1"/>
        <v>#REF!</v>
      </c>
    </row>
    <row r="335">
      <c r="A335" s="8">
        <v>42.04</v>
      </c>
      <c r="B335" s="3" t="str">
        <f t="shared" si="1"/>
        <v>#REF!</v>
      </c>
    </row>
    <row r="336">
      <c r="A336" s="8">
        <v>42.81</v>
      </c>
      <c r="B336" s="3" t="str">
        <f t="shared" si="1"/>
        <v>#REF!</v>
      </c>
    </row>
    <row r="337">
      <c r="A337" s="8">
        <v>41.71</v>
      </c>
      <c r="B337" s="3" t="str">
        <f t="shared" si="1"/>
        <v>#REF!</v>
      </c>
    </row>
    <row r="338">
      <c r="A338" s="8">
        <v>42.51</v>
      </c>
      <c r="B338" s="3" t="str">
        <f t="shared" si="1"/>
        <v>#REF!</v>
      </c>
    </row>
    <row r="339">
      <c r="A339" s="9">
        <f>+0.28</f>
        <v>0.28</v>
      </c>
      <c r="B339" s="3" t="str">
        <f t="shared" si="1"/>
        <v>#REF!</v>
      </c>
    </row>
    <row r="340">
      <c r="A340" s="9">
        <f>+0.66%</f>
        <v>0.0066</v>
      </c>
      <c r="B340" s="3" t="str">
        <f t="shared" si="1"/>
        <v>#REF!</v>
      </c>
    </row>
    <row r="341">
      <c r="A341" s="16">
        <v>250947.0</v>
      </c>
      <c r="B341" s="3" t="str">
        <f t="shared" si="1"/>
        <v>#REF!</v>
      </c>
    </row>
    <row r="342">
      <c r="A342" s="16">
        <v>451123.0</v>
      </c>
      <c r="B342" s="3" t="str">
        <f t="shared" si="1"/>
        <v>#REF!</v>
      </c>
    </row>
    <row r="343">
      <c r="A343" s="7">
        <v>42452.0</v>
      </c>
      <c r="B343" s="3" t="str">
        <f t="shared" si="1"/>
        <v>#REF!</v>
      </c>
    </row>
    <row r="344">
      <c r="A344" s="8">
        <v>42.32</v>
      </c>
      <c r="B344" s="3" t="str">
        <f t="shared" si="1"/>
        <v>#REF!</v>
      </c>
    </row>
    <row r="345">
      <c r="A345" s="8">
        <v>42.47</v>
      </c>
      <c r="B345" s="3" t="str">
        <f t="shared" si="1"/>
        <v>#REF!</v>
      </c>
    </row>
    <row r="346">
      <c r="A346" s="8">
        <v>41.04</v>
      </c>
      <c r="B346" s="3" t="str">
        <f t="shared" si="1"/>
        <v>#REF!</v>
      </c>
    </row>
    <row r="347">
      <c r="A347" s="8">
        <v>41.09</v>
      </c>
      <c r="B347" s="3" t="str">
        <f t="shared" si="1"/>
        <v>#REF!</v>
      </c>
    </row>
    <row r="348">
      <c r="A348" s="11">
        <v>-1.42</v>
      </c>
      <c r="B348" s="3" t="str">
        <f t="shared" si="1"/>
        <v>#REF!</v>
      </c>
    </row>
    <row r="349">
      <c r="A349" s="12">
        <v>-0.0334</v>
      </c>
      <c r="B349" s="3" t="str">
        <f t="shared" si="1"/>
        <v>#REF!</v>
      </c>
    </row>
    <row r="350">
      <c r="A350" s="17">
        <v>207791.0</v>
      </c>
      <c r="B350" s="3" t="str">
        <f t="shared" si="1"/>
        <v>#REF!</v>
      </c>
    </row>
    <row r="351">
      <c r="A351" s="17">
        <v>466669.0</v>
      </c>
      <c r="B351" s="3" t="str">
        <f t="shared" si="1"/>
        <v>#REF!</v>
      </c>
    </row>
    <row r="352">
      <c r="A352" s="7">
        <v>42453.0</v>
      </c>
      <c r="B352" s="3" t="str">
        <f t="shared" si="1"/>
        <v>#REF!</v>
      </c>
    </row>
    <row r="353">
      <c r="A353" s="8">
        <v>41.04</v>
      </c>
      <c r="B353" s="3" t="str">
        <f t="shared" si="1"/>
        <v>#REF!</v>
      </c>
    </row>
    <row r="354">
      <c r="A354" s="8">
        <v>41.23</v>
      </c>
      <c r="B354" s="3" t="str">
        <f t="shared" si="1"/>
        <v>#REF!</v>
      </c>
    </row>
    <row r="355">
      <c r="A355" s="8">
        <v>39.85</v>
      </c>
      <c r="B355" s="3" t="str">
        <f t="shared" si="1"/>
        <v>#REF!</v>
      </c>
    </row>
    <row r="356">
      <c r="A356" s="8">
        <v>41.03</v>
      </c>
      <c r="B356" s="3" t="str">
        <f t="shared" si="1"/>
        <v>#REF!</v>
      </c>
    </row>
    <row r="357">
      <c r="A357" s="11">
        <v>-0.06</v>
      </c>
      <c r="B357" s="3" t="str">
        <f t="shared" si="1"/>
        <v>#REF!</v>
      </c>
    </row>
    <row r="358">
      <c r="A358" s="12">
        <v>-0.0015</v>
      </c>
      <c r="B358" s="3" t="str">
        <f t="shared" si="1"/>
        <v>#REF!</v>
      </c>
    </row>
    <row r="359">
      <c r="A359" s="17">
        <v>194283.0</v>
      </c>
      <c r="B359" s="3" t="str">
        <f t="shared" si="1"/>
        <v>#REF!</v>
      </c>
    </row>
    <row r="360">
      <c r="A360" s="17">
        <v>472295.0</v>
      </c>
      <c r="B360" s="3" t="str">
        <f t="shared" si="1"/>
        <v>#REF!</v>
      </c>
    </row>
    <row r="361">
      <c r="A361" s="7">
        <v>42457.0</v>
      </c>
      <c r="B361" s="3" t="str">
        <f t="shared" si="1"/>
        <v>#REF!</v>
      </c>
    </row>
    <row r="362">
      <c r="A362" s="8">
        <v>41.16</v>
      </c>
      <c r="B362" s="3" t="str">
        <f t="shared" si="1"/>
        <v>#REF!</v>
      </c>
    </row>
    <row r="363">
      <c r="A363" s="8">
        <v>41.62</v>
      </c>
      <c r="B363" s="3" t="str">
        <f t="shared" si="1"/>
        <v>#REF!</v>
      </c>
    </row>
    <row r="364">
      <c r="A364" s="8">
        <v>40.23</v>
      </c>
      <c r="B364" s="3" t="str">
        <f t="shared" si="1"/>
        <v>#REF!</v>
      </c>
    </row>
    <row r="365">
      <c r="A365" s="8">
        <v>40.87</v>
      </c>
      <c r="B365" s="3" t="str">
        <f t="shared" si="1"/>
        <v>#REF!</v>
      </c>
    </row>
    <row r="366">
      <c r="A366" s="11">
        <v>-0.16</v>
      </c>
      <c r="B366" s="3" t="str">
        <f t="shared" si="1"/>
        <v>#REF!</v>
      </c>
    </row>
    <row r="367">
      <c r="A367" s="12">
        <v>-0.0039</v>
      </c>
      <c r="B367" s="3" t="str">
        <f t="shared" si="1"/>
        <v>#REF!</v>
      </c>
    </row>
    <row r="368">
      <c r="A368" s="17">
        <v>76779.0</v>
      </c>
      <c r="B368" s="3" t="str">
        <f t="shared" si="1"/>
        <v>#REF!</v>
      </c>
    </row>
    <row r="369">
      <c r="A369" s="17">
        <v>472589.0</v>
      </c>
      <c r="B369" s="3" t="str">
        <f t="shared" si="1"/>
        <v>#REF!</v>
      </c>
    </row>
    <row r="370">
      <c r="A370" s="7">
        <v>42458.0</v>
      </c>
      <c r="B370" s="3" t="str">
        <f t="shared" si="1"/>
        <v>#REF!</v>
      </c>
    </row>
    <row r="371">
      <c r="A371" s="8">
        <v>40.8</v>
      </c>
      <c r="B371" s="3" t="str">
        <f t="shared" si="1"/>
        <v>#REF!</v>
      </c>
    </row>
    <row r="372">
      <c r="A372" s="8">
        <v>40.85</v>
      </c>
      <c r="B372" s="3" t="str">
        <f t="shared" si="1"/>
        <v>#REF!</v>
      </c>
    </row>
    <row r="373">
      <c r="A373" s="8">
        <v>39.46</v>
      </c>
      <c r="B373" s="3" t="str">
        <f t="shared" si="1"/>
        <v>#REF!</v>
      </c>
    </row>
    <row r="374">
      <c r="A374" s="8">
        <v>39.85</v>
      </c>
      <c r="B374" s="3" t="str">
        <f t="shared" si="1"/>
        <v>#REF!</v>
      </c>
    </row>
    <row r="375">
      <c r="A375" s="11">
        <v>-1.02</v>
      </c>
      <c r="B375" s="3" t="str">
        <f t="shared" si="1"/>
        <v>#REF!</v>
      </c>
    </row>
    <row r="376">
      <c r="A376" s="12">
        <v>-0.025</v>
      </c>
      <c r="B376" s="3" t="str">
        <f t="shared" si="1"/>
        <v>#REF!</v>
      </c>
    </row>
    <row r="377">
      <c r="A377" s="17">
        <v>260397.0</v>
      </c>
      <c r="B377" s="3" t="str">
        <f t="shared" si="1"/>
        <v>#REF!</v>
      </c>
    </row>
    <row r="378">
      <c r="A378" s="17">
        <v>475961.0</v>
      </c>
      <c r="B378" s="3" t="str">
        <f t="shared" si="1"/>
        <v>#REF!</v>
      </c>
    </row>
    <row r="379">
      <c r="A379" s="7">
        <v>42459.0</v>
      </c>
      <c r="B379" s="3" t="str">
        <f t="shared" si="1"/>
        <v>#REF!</v>
      </c>
    </row>
    <row r="380">
      <c r="A380" s="8">
        <v>40.13</v>
      </c>
      <c r="B380" s="3" t="str">
        <f t="shared" si="1"/>
        <v>#REF!</v>
      </c>
    </row>
    <row r="381">
      <c r="A381" s="8">
        <v>41.35</v>
      </c>
      <c r="B381" s="3" t="str">
        <f t="shared" si="1"/>
        <v>#REF!</v>
      </c>
    </row>
    <row r="382">
      <c r="A382" s="8">
        <v>39.88</v>
      </c>
      <c r="B382" s="3" t="str">
        <f t="shared" si="1"/>
        <v>#REF!</v>
      </c>
    </row>
    <row r="383">
      <c r="A383" s="8">
        <v>40.05</v>
      </c>
      <c r="B383" s="3" t="str">
        <f t="shared" si="1"/>
        <v>#REF!</v>
      </c>
    </row>
    <row r="384">
      <c r="A384" s="9">
        <f>+0.2</f>
        <v>0.2</v>
      </c>
      <c r="B384" s="3" t="str">
        <f t="shared" si="1"/>
        <v>#REF!</v>
      </c>
    </row>
    <row r="385">
      <c r="A385" s="9">
        <f>+0.5%</f>
        <v>0.005</v>
      </c>
      <c r="B385" s="3" t="str">
        <f t="shared" si="1"/>
        <v>#REF!</v>
      </c>
    </row>
    <row r="386">
      <c r="A386" s="16">
        <v>296150.0</v>
      </c>
      <c r="B386" s="3" t="str">
        <f t="shared" si="1"/>
        <v>#REF!</v>
      </c>
    </row>
    <row r="387">
      <c r="A387" s="16">
        <v>486301.0</v>
      </c>
      <c r="B387" s="3" t="str">
        <f t="shared" si="1"/>
        <v>#REF!</v>
      </c>
    </row>
    <row r="388">
      <c r="A388" s="7">
        <v>42460.0</v>
      </c>
      <c r="B388" s="3" t="str">
        <f t="shared" si="1"/>
        <v>#REF!</v>
      </c>
    </row>
    <row r="389">
      <c r="A389" s="8">
        <v>39.84</v>
      </c>
      <c r="B389" s="3" t="str">
        <f t="shared" si="1"/>
        <v>#REF!</v>
      </c>
    </row>
    <row r="390">
      <c r="A390" s="8">
        <v>40.85</v>
      </c>
      <c r="B390" s="3" t="str">
        <f t="shared" si="1"/>
        <v>#REF!</v>
      </c>
    </row>
    <row r="391">
      <c r="A391" s="8">
        <v>39.5</v>
      </c>
      <c r="B391" s="3" t="str">
        <f t="shared" si="1"/>
        <v>#REF!</v>
      </c>
    </row>
    <row r="392">
      <c r="A392" s="8">
        <v>40.33</v>
      </c>
      <c r="B392" s="3" t="str">
        <f t="shared" si="1"/>
        <v>#REF!</v>
      </c>
    </row>
    <row r="393">
      <c r="A393" s="9">
        <f>+0.28</f>
        <v>0.28</v>
      </c>
      <c r="B393" s="3" t="str">
        <f t="shared" si="1"/>
        <v>#REF!</v>
      </c>
    </row>
    <row r="394">
      <c r="A394" s="9">
        <f>+0.7%</f>
        <v>0.007</v>
      </c>
      <c r="B394" s="3" t="str">
        <f t="shared" si="1"/>
        <v>#REF!</v>
      </c>
    </row>
    <row r="395">
      <c r="A395" s="16">
        <v>304367.0</v>
      </c>
      <c r="B395" s="3" t="str">
        <f t="shared" si="1"/>
        <v>#REF!</v>
      </c>
    </row>
    <row r="396">
      <c r="A396" s="16">
        <v>496173.0</v>
      </c>
      <c r="B396" s="3" t="str">
        <f t="shared" si="1"/>
        <v>#REF!</v>
      </c>
    </row>
    <row r="397">
      <c r="A397" s="7">
        <v>42461.0</v>
      </c>
      <c r="B397" s="3" t="str">
        <f t="shared" si="1"/>
        <v>#REF!</v>
      </c>
    </row>
    <row r="398">
      <c r="A398" s="8">
        <v>40.14</v>
      </c>
      <c r="B398" s="3" t="str">
        <f t="shared" si="1"/>
        <v>#REF!</v>
      </c>
    </row>
    <row r="399">
      <c r="A399" s="8">
        <v>40.43</v>
      </c>
      <c r="B399" s="3" t="str">
        <f t="shared" si="1"/>
        <v>#REF!</v>
      </c>
    </row>
    <row r="400">
      <c r="A400" s="8">
        <v>38.55</v>
      </c>
      <c r="B400" s="3" t="str">
        <f t="shared" si="1"/>
        <v>#REF!</v>
      </c>
    </row>
    <row r="401">
      <c r="A401" s="8">
        <v>38.67</v>
      </c>
      <c r="B401" s="3" t="str">
        <f t="shared" si="1"/>
        <v>#REF!</v>
      </c>
    </row>
    <row r="402">
      <c r="A402" s="11">
        <v>-1.66</v>
      </c>
      <c r="B402" s="3" t="str">
        <f t="shared" si="1"/>
        <v>#REF!</v>
      </c>
    </row>
    <row r="403">
      <c r="A403" s="12">
        <v>-0.0412</v>
      </c>
      <c r="B403" s="3" t="str">
        <f t="shared" si="1"/>
        <v>#REF!</v>
      </c>
    </row>
    <row r="404">
      <c r="A404" s="17">
        <v>286168.0</v>
      </c>
      <c r="B404" s="3" t="str">
        <f t="shared" si="1"/>
        <v>#REF!</v>
      </c>
    </row>
    <row r="405">
      <c r="A405" s="17">
        <v>499288.0</v>
      </c>
      <c r="B405" s="3" t="str">
        <f t="shared" si="1"/>
        <v>#REF!</v>
      </c>
    </row>
    <row r="406">
      <c r="A406" s="7">
        <v>42464.0</v>
      </c>
      <c r="B406" s="3" t="str">
        <f t="shared" si="1"/>
        <v>#REF!</v>
      </c>
    </row>
    <row r="407">
      <c r="A407" s="8">
        <v>38.69</v>
      </c>
      <c r="B407" s="3" t="str">
        <f t="shared" si="1"/>
        <v>#REF!</v>
      </c>
    </row>
    <row r="408">
      <c r="A408" s="8">
        <v>38.92</v>
      </c>
      <c r="B408" s="3" t="str">
        <f t="shared" si="1"/>
        <v>#REF!</v>
      </c>
    </row>
    <row r="409">
      <c r="A409" s="8">
        <v>37.5</v>
      </c>
      <c r="B409" s="3" t="str">
        <f t="shared" si="1"/>
        <v>#REF!</v>
      </c>
    </row>
    <row r="410">
      <c r="A410" s="8">
        <v>37.69</v>
      </c>
      <c r="B410" s="3" t="str">
        <f t="shared" si="1"/>
        <v>#REF!</v>
      </c>
    </row>
    <row r="411">
      <c r="A411" s="11">
        <v>-0.98</v>
      </c>
      <c r="B411" s="3" t="str">
        <f t="shared" si="1"/>
        <v>#REF!</v>
      </c>
    </row>
    <row r="412">
      <c r="A412" s="12">
        <v>-0.0253</v>
      </c>
      <c r="B412" s="3" t="str">
        <f t="shared" si="1"/>
        <v>#REF!</v>
      </c>
    </row>
    <row r="413">
      <c r="A413" s="17">
        <v>286653.0</v>
      </c>
      <c r="B413" s="3" t="str">
        <f t="shared" si="1"/>
        <v>#REF!</v>
      </c>
    </row>
    <row r="414">
      <c r="A414" s="17">
        <v>491652.0</v>
      </c>
      <c r="B414" s="3" t="str">
        <f t="shared" si="1"/>
        <v>#REF!</v>
      </c>
    </row>
    <row r="415">
      <c r="A415" s="7">
        <v>42465.0</v>
      </c>
      <c r="B415" s="3" t="str">
        <f t="shared" si="1"/>
        <v>#REF!</v>
      </c>
    </row>
    <row r="416">
      <c r="A416" s="8">
        <v>37.5</v>
      </c>
      <c r="B416" s="3" t="str">
        <f t="shared" si="1"/>
        <v>#REF!</v>
      </c>
    </row>
    <row r="417">
      <c r="A417" s="8">
        <v>38.44</v>
      </c>
      <c r="B417" s="3" t="str">
        <f t="shared" si="1"/>
        <v>#REF!</v>
      </c>
    </row>
    <row r="418">
      <c r="A418" s="8">
        <v>37.27</v>
      </c>
      <c r="B418" s="3" t="str">
        <f t="shared" si="1"/>
        <v>#REF!</v>
      </c>
    </row>
    <row r="419">
      <c r="A419" s="8">
        <v>37.87</v>
      </c>
      <c r="B419" s="3" t="str">
        <f t="shared" si="1"/>
        <v>#REF!</v>
      </c>
    </row>
    <row r="420">
      <c r="A420" s="9">
        <f>+0.18</f>
        <v>0.18</v>
      </c>
      <c r="B420" s="3" t="str">
        <f t="shared" si="1"/>
        <v>#REF!</v>
      </c>
    </row>
    <row r="421">
      <c r="A421" s="9">
        <f>+0.48%</f>
        <v>0.0048</v>
      </c>
      <c r="B421" s="3" t="str">
        <f t="shared" si="1"/>
        <v>#REF!</v>
      </c>
    </row>
    <row r="422">
      <c r="A422" s="16">
        <v>296446.0</v>
      </c>
      <c r="B422" s="3" t="str">
        <f t="shared" si="1"/>
        <v>#REF!</v>
      </c>
    </row>
    <row r="423">
      <c r="A423" s="16">
        <v>482081.0</v>
      </c>
      <c r="B423" s="3" t="str">
        <f t="shared" si="1"/>
        <v>#REF!</v>
      </c>
    </row>
    <row r="424">
      <c r="A424" s="7">
        <v>42466.0</v>
      </c>
      <c r="B424" s="3" t="str">
        <f t="shared" si="1"/>
        <v>#REF!</v>
      </c>
    </row>
    <row r="425">
      <c r="A425" s="8">
        <v>38.4</v>
      </c>
      <c r="B425" s="3" t="str">
        <f t="shared" si="1"/>
        <v>#REF!</v>
      </c>
    </row>
    <row r="426">
      <c r="A426" s="8">
        <v>39.94</v>
      </c>
      <c r="B426" s="3" t="str">
        <f t="shared" si="1"/>
        <v>#REF!</v>
      </c>
    </row>
    <row r="427">
      <c r="A427" s="8">
        <v>38.34</v>
      </c>
      <c r="B427" s="3" t="str">
        <f t="shared" si="1"/>
        <v>#REF!</v>
      </c>
    </row>
    <row r="428">
      <c r="A428" s="8">
        <v>39.84</v>
      </c>
      <c r="B428" s="3" t="str">
        <f t="shared" si="1"/>
        <v>#REF!</v>
      </c>
    </row>
    <row r="429">
      <c r="A429" s="9">
        <f>+1.97</f>
        <v>1.97</v>
      </c>
      <c r="B429" s="3" t="str">
        <f t="shared" si="1"/>
        <v>#REF!</v>
      </c>
    </row>
    <row r="430">
      <c r="A430" s="9">
        <f>+5.2%</f>
        <v>0.052</v>
      </c>
      <c r="B430" s="3" t="str">
        <f t="shared" si="1"/>
        <v>#REF!</v>
      </c>
    </row>
    <row r="431">
      <c r="A431" s="16">
        <v>323374.0</v>
      </c>
      <c r="B431" s="3" t="str">
        <f t="shared" si="1"/>
        <v>#REF!</v>
      </c>
    </row>
    <row r="432">
      <c r="A432" s="16">
        <v>481494.0</v>
      </c>
      <c r="B432" s="3" t="str">
        <f t="shared" si="1"/>
        <v>#REF!</v>
      </c>
    </row>
    <row r="433">
      <c r="A433" s="7">
        <v>42467.0</v>
      </c>
      <c r="B433" s="3" t="str">
        <f t="shared" si="1"/>
        <v>#REF!</v>
      </c>
    </row>
    <row r="434">
      <c r="A434" s="8">
        <v>39.9</v>
      </c>
      <c r="B434" s="3" t="str">
        <f t="shared" si="1"/>
        <v>#REF!</v>
      </c>
    </row>
    <row r="435">
      <c r="A435" s="8">
        <v>40.29</v>
      </c>
      <c r="B435" s="3" t="str">
        <f t="shared" si="1"/>
        <v>#REF!</v>
      </c>
    </row>
    <row r="436">
      <c r="A436" s="8">
        <v>38.7</v>
      </c>
      <c r="B436" s="3" t="str">
        <f t="shared" si="1"/>
        <v>#REF!</v>
      </c>
    </row>
    <row r="437">
      <c r="A437" s="8">
        <v>39.43</v>
      </c>
      <c r="B437" s="3" t="str">
        <f t="shared" si="1"/>
        <v>#REF!</v>
      </c>
    </row>
    <row r="438">
      <c r="A438" s="11">
        <v>-0.41</v>
      </c>
      <c r="B438" s="3" t="str">
        <f t="shared" si="1"/>
        <v>#REF!</v>
      </c>
    </row>
    <row r="439">
      <c r="A439" s="12">
        <v>-0.0103</v>
      </c>
      <c r="B439" s="3" t="str">
        <f t="shared" si="1"/>
        <v>#REF!</v>
      </c>
    </row>
    <row r="440">
      <c r="A440" s="17">
        <v>308721.0</v>
      </c>
      <c r="B440" s="3" t="str">
        <f t="shared" si="1"/>
        <v>#REF!</v>
      </c>
    </row>
    <row r="441">
      <c r="A441" s="17">
        <v>467582.0</v>
      </c>
      <c r="B441" s="3" t="str">
        <f t="shared" si="1"/>
        <v>#REF!</v>
      </c>
    </row>
    <row r="442">
      <c r="A442" s="7">
        <v>42468.0</v>
      </c>
      <c r="B442" s="3" t="str">
        <f t="shared" si="1"/>
        <v>#REF!</v>
      </c>
    </row>
    <row r="443">
      <c r="A443" s="8">
        <v>39.68</v>
      </c>
      <c r="B443" s="3" t="str">
        <f t="shared" si="1"/>
        <v>#REF!</v>
      </c>
    </row>
    <row r="444">
      <c r="A444" s="8">
        <v>42.01</v>
      </c>
      <c r="B444" s="3" t="str">
        <f t="shared" si="1"/>
        <v>#REF!</v>
      </c>
    </row>
    <row r="445">
      <c r="A445" s="8">
        <v>39.62</v>
      </c>
      <c r="B445" s="3" t="str">
        <f t="shared" si="1"/>
        <v>#REF!</v>
      </c>
    </row>
    <row r="446">
      <c r="A446" s="8">
        <v>41.94</v>
      </c>
      <c r="B446" s="3" t="str">
        <f t="shared" si="1"/>
        <v>#REF!</v>
      </c>
    </row>
    <row r="447">
      <c r="A447" s="9">
        <f>+2.51</f>
        <v>2.51</v>
      </c>
      <c r="B447" s="3" t="str">
        <f t="shared" si="1"/>
        <v>#REF!</v>
      </c>
    </row>
    <row r="448">
      <c r="A448" s="9">
        <f>+6.37%</f>
        <v>0.0637</v>
      </c>
      <c r="B448" s="3" t="str">
        <f t="shared" si="1"/>
        <v>#REF!</v>
      </c>
    </row>
    <row r="449">
      <c r="A449" s="16">
        <v>340222.0</v>
      </c>
      <c r="B449" s="3" t="str">
        <f t="shared" si="1"/>
        <v>#REF!</v>
      </c>
    </row>
    <row r="450">
      <c r="A450" s="16">
        <v>453932.0</v>
      </c>
      <c r="B450" s="3" t="str">
        <f t="shared" si="1"/>
        <v>#REF!</v>
      </c>
    </row>
    <row r="451">
      <c r="A451" s="7">
        <v>42471.0</v>
      </c>
      <c r="B451" s="3" t="str">
        <f t="shared" si="1"/>
        <v>#REF!</v>
      </c>
    </row>
    <row r="452">
      <c r="A452" s="8">
        <v>42.0</v>
      </c>
      <c r="B452" s="3" t="str">
        <f t="shared" si="1"/>
        <v>#REF!</v>
      </c>
    </row>
    <row r="453">
      <c r="A453" s="8">
        <v>43.06</v>
      </c>
      <c r="B453" s="3" t="str">
        <f t="shared" si="1"/>
        <v>#REF!</v>
      </c>
    </row>
    <row r="454">
      <c r="A454" s="8">
        <v>41.41</v>
      </c>
      <c r="B454" s="3" t="str">
        <f t="shared" si="1"/>
        <v>#REF!</v>
      </c>
    </row>
    <row r="455">
      <c r="A455" s="8">
        <v>42.83</v>
      </c>
      <c r="B455" s="3" t="str">
        <f t="shared" si="1"/>
        <v>#REF!</v>
      </c>
    </row>
    <row r="456">
      <c r="A456" s="9">
        <f>+0.89</f>
        <v>0.89</v>
      </c>
      <c r="B456" s="3" t="str">
        <f t="shared" si="1"/>
        <v>#REF!</v>
      </c>
    </row>
    <row r="457">
      <c r="A457" s="9">
        <f>+2.12%</f>
        <v>0.0212</v>
      </c>
      <c r="B457" s="3" t="str">
        <f t="shared" si="1"/>
        <v>#REF!</v>
      </c>
    </row>
    <row r="458">
      <c r="A458" s="16">
        <v>279920.0</v>
      </c>
      <c r="B458" s="3" t="str">
        <f t="shared" si="1"/>
        <v>#REF!</v>
      </c>
    </row>
    <row r="459">
      <c r="A459" s="16">
        <v>440268.0</v>
      </c>
      <c r="B459" s="3" t="str">
        <f t="shared" si="1"/>
        <v>#REF!</v>
      </c>
    </row>
    <row r="460">
      <c r="A460" s="7">
        <v>42472.0</v>
      </c>
      <c r="B460" s="3" t="str">
        <f t="shared" si="1"/>
        <v>#REF!</v>
      </c>
    </row>
    <row r="461">
      <c r="A461" s="8">
        <v>42.7</v>
      </c>
      <c r="B461" s="3" t="str">
        <f t="shared" si="1"/>
        <v>#REF!</v>
      </c>
    </row>
    <row r="462">
      <c r="A462" s="8">
        <v>44.81</v>
      </c>
      <c r="B462" s="3" t="str">
        <f t="shared" si="1"/>
        <v>#REF!</v>
      </c>
    </row>
    <row r="463">
      <c r="A463" s="8">
        <v>42.56</v>
      </c>
      <c r="B463" s="3" t="str">
        <f t="shared" si="1"/>
        <v>#REF!</v>
      </c>
    </row>
    <row r="464">
      <c r="A464" s="8">
        <v>44.69</v>
      </c>
      <c r="B464" s="3" t="str">
        <f t="shared" si="1"/>
        <v>#REF!</v>
      </c>
    </row>
    <row r="465">
      <c r="A465" s="9">
        <f>+1.86</f>
        <v>1.86</v>
      </c>
      <c r="B465" s="3" t="str">
        <f t="shared" si="1"/>
        <v>#REF!</v>
      </c>
    </row>
    <row r="466">
      <c r="A466" s="9">
        <f>+4.34%</f>
        <v>0.0434</v>
      </c>
      <c r="B466" s="3" t="str">
        <f t="shared" si="1"/>
        <v>#REF!</v>
      </c>
    </row>
    <row r="467">
      <c r="A467" s="16">
        <v>357354.0</v>
      </c>
      <c r="B467" s="3" t="str">
        <f t="shared" si="1"/>
        <v>#REF!</v>
      </c>
    </row>
    <row r="468">
      <c r="A468" s="16">
        <v>436582.0</v>
      </c>
      <c r="B468" s="3" t="str">
        <f t="shared" si="1"/>
        <v>#REF!</v>
      </c>
    </row>
    <row r="469">
      <c r="A469" s="7">
        <v>42473.0</v>
      </c>
      <c r="B469" s="3" t="str">
        <f t="shared" si="1"/>
        <v>#REF!</v>
      </c>
    </row>
    <row r="470">
      <c r="A470" s="8">
        <v>44.44</v>
      </c>
      <c r="B470" s="3" t="str">
        <f t="shared" si="1"/>
        <v>#REF!</v>
      </c>
    </row>
    <row r="471">
      <c r="A471" s="8">
        <v>44.94</v>
      </c>
      <c r="B471" s="3" t="str">
        <f t="shared" si="1"/>
        <v>#REF!</v>
      </c>
    </row>
    <row r="472">
      <c r="A472" s="8">
        <v>43.76</v>
      </c>
      <c r="B472" s="3" t="str">
        <f t="shared" si="1"/>
        <v>#REF!</v>
      </c>
    </row>
    <row r="473">
      <c r="A473" s="8">
        <v>44.18</v>
      </c>
      <c r="B473" s="3" t="str">
        <f t="shared" si="1"/>
        <v>#REF!</v>
      </c>
    </row>
    <row r="474">
      <c r="A474" s="11">
        <v>-0.51</v>
      </c>
      <c r="B474" s="3" t="str">
        <f t="shared" si="1"/>
        <v>#REF!</v>
      </c>
    </row>
    <row r="475">
      <c r="A475" s="12">
        <v>-0.0114</v>
      </c>
      <c r="B475" s="3" t="str">
        <f t="shared" si="1"/>
        <v>#REF!</v>
      </c>
    </row>
    <row r="476">
      <c r="A476" s="17">
        <v>348587.0</v>
      </c>
      <c r="B476" s="3" t="str">
        <f t="shared" si="1"/>
        <v>#REF!</v>
      </c>
    </row>
    <row r="477">
      <c r="A477" s="17">
        <v>406179.0</v>
      </c>
      <c r="B477" s="3" t="str">
        <f t="shared" si="1"/>
        <v>#REF!</v>
      </c>
    </row>
    <row r="478">
      <c r="A478" s="7">
        <v>42474.0</v>
      </c>
      <c r="B478" s="3" t="str">
        <f t="shared" si="1"/>
        <v>#REF!</v>
      </c>
    </row>
    <row r="479">
      <c r="A479" s="8">
        <v>44.01</v>
      </c>
      <c r="B479" s="3" t="str">
        <f t="shared" si="1"/>
        <v>#REF!</v>
      </c>
    </row>
    <row r="480">
      <c r="A480" s="8">
        <v>44.62</v>
      </c>
      <c r="B480" s="3" t="str">
        <f t="shared" si="1"/>
        <v>#REF!</v>
      </c>
    </row>
    <row r="481">
      <c r="A481" s="8">
        <v>43.29</v>
      </c>
      <c r="B481" s="3" t="str">
        <f t="shared" si="1"/>
        <v>#REF!</v>
      </c>
    </row>
    <row r="482">
      <c r="A482" s="8">
        <v>43.84</v>
      </c>
      <c r="B482" s="3" t="str">
        <f t="shared" si="1"/>
        <v>#REF!</v>
      </c>
    </row>
    <row r="483">
      <c r="A483" s="11">
        <v>-0.34</v>
      </c>
      <c r="B483" s="3" t="str">
        <f t="shared" si="1"/>
        <v>#REF!</v>
      </c>
    </row>
    <row r="484">
      <c r="A484" s="12">
        <v>-0.0077</v>
      </c>
      <c r="B484" s="3" t="str">
        <f t="shared" si="1"/>
        <v>#REF!</v>
      </c>
    </row>
    <row r="485">
      <c r="A485" s="17">
        <v>234367.0</v>
      </c>
      <c r="B485" s="3" t="str">
        <f t="shared" si="1"/>
        <v>#REF!</v>
      </c>
    </row>
    <row r="486">
      <c r="A486" s="17">
        <v>386230.0</v>
      </c>
      <c r="B486" s="3" t="str">
        <f t="shared" si="1"/>
        <v>#REF!</v>
      </c>
    </row>
    <row r="487">
      <c r="A487" s="7">
        <v>42475.0</v>
      </c>
      <c r="B487" s="3" t="str">
        <f t="shared" si="1"/>
        <v>#REF!</v>
      </c>
    </row>
    <row r="488">
      <c r="A488" s="8">
        <v>43.8</v>
      </c>
      <c r="B488" s="3" t="str">
        <f t="shared" si="1"/>
        <v>#REF!</v>
      </c>
    </row>
    <row r="489">
      <c r="A489" s="8">
        <v>44.05</v>
      </c>
      <c r="B489" s="3" t="str">
        <f t="shared" si="1"/>
        <v>#REF!</v>
      </c>
    </row>
    <row r="490">
      <c r="A490" s="8">
        <v>42.28</v>
      </c>
      <c r="B490" s="3" t="str">
        <f t="shared" si="1"/>
        <v>#REF!</v>
      </c>
    </row>
    <row r="491">
      <c r="A491" s="8">
        <v>43.1</v>
      </c>
      <c r="B491" s="3" t="str">
        <f t="shared" si="1"/>
        <v>#REF!</v>
      </c>
    </row>
    <row r="492">
      <c r="A492" s="11">
        <v>-0.74</v>
      </c>
      <c r="B492" s="3" t="str">
        <f t="shared" si="1"/>
        <v>#REF!</v>
      </c>
    </row>
    <row r="493">
      <c r="A493" s="12">
        <v>-0.0169</v>
      </c>
      <c r="B493" s="3" t="str">
        <f t="shared" si="1"/>
        <v>#REF!</v>
      </c>
    </row>
    <row r="494">
      <c r="A494" s="17">
        <v>285166.0</v>
      </c>
      <c r="B494" s="3" t="str">
        <f t="shared" si="1"/>
        <v>#REF!</v>
      </c>
    </row>
    <row r="495">
      <c r="A495" s="17">
        <v>372914.0</v>
      </c>
      <c r="B495" s="3" t="str">
        <f t="shared" si="1"/>
        <v>#REF!</v>
      </c>
    </row>
    <row r="496">
      <c r="A496" s="7">
        <v>42478.0</v>
      </c>
      <c r="B496" s="3" t="str">
        <f t="shared" si="1"/>
        <v>#REF!</v>
      </c>
    </row>
    <row r="497">
      <c r="A497" s="8">
        <v>41.8</v>
      </c>
      <c r="B497" s="3" t="str">
        <f t="shared" si="1"/>
        <v>#REF!</v>
      </c>
    </row>
    <row r="498">
      <c r="A498" s="8">
        <v>43.43</v>
      </c>
      <c r="B498" s="3" t="str">
        <f t="shared" si="1"/>
        <v>#REF!</v>
      </c>
    </row>
    <row r="499">
      <c r="A499" s="8">
        <v>40.1</v>
      </c>
      <c r="B499" s="3" t="str">
        <f t="shared" si="1"/>
        <v>#REF!</v>
      </c>
    </row>
    <row r="500">
      <c r="A500" s="8">
        <v>42.91</v>
      </c>
      <c r="B500" s="3" t="str">
        <f t="shared" si="1"/>
        <v>#REF!</v>
      </c>
    </row>
    <row r="501">
      <c r="A501" s="11">
        <v>-0.19</v>
      </c>
      <c r="B501" s="3" t="str">
        <f t="shared" si="1"/>
        <v>#REF!</v>
      </c>
    </row>
    <row r="502">
      <c r="A502" s="12">
        <v>-0.0044</v>
      </c>
      <c r="B502" s="3" t="str">
        <f t="shared" si="1"/>
        <v>#REF!</v>
      </c>
    </row>
    <row r="503">
      <c r="A503" s="17">
        <v>383372.0</v>
      </c>
      <c r="B503" s="3" t="str">
        <f t="shared" si="1"/>
        <v>#REF!</v>
      </c>
    </row>
    <row r="504">
      <c r="A504" s="17">
        <v>353005.0</v>
      </c>
      <c r="B504" s="3" t="str">
        <f t="shared" si="1"/>
        <v>#REF!</v>
      </c>
    </row>
    <row r="505">
      <c r="A505" s="7">
        <v>42479.0</v>
      </c>
      <c r="B505" s="3" t="str">
        <f t="shared" si="1"/>
        <v>#REF!</v>
      </c>
    </row>
    <row r="506">
      <c r="A506" s="8">
        <v>43.14</v>
      </c>
      <c r="B506" s="3" t="str">
        <f t="shared" si="1"/>
        <v>#REF!</v>
      </c>
    </row>
    <row r="507">
      <c r="A507" s="8">
        <v>44.5</v>
      </c>
      <c r="B507" s="3" t="str">
        <f t="shared" si="1"/>
        <v>#REF!</v>
      </c>
    </row>
    <row r="508">
      <c r="A508" s="8">
        <v>42.6</v>
      </c>
      <c r="B508" s="3" t="str">
        <f t="shared" si="1"/>
        <v>#REF!</v>
      </c>
    </row>
    <row r="509">
      <c r="A509" s="8">
        <v>44.03</v>
      </c>
      <c r="B509" s="3" t="str">
        <f t="shared" si="1"/>
        <v>#REF!</v>
      </c>
    </row>
    <row r="510">
      <c r="A510" s="9">
        <f>+1.12</f>
        <v>1.12</v>
      </c>
      <c r="B510" s="3" t="str">
        <f t="shared" si="1"/>
        <v>#REF!</v>
      </c>
    </row>
    <row r="511">
      <c r="A511" s="9">
        <f>+2.61%</f>
        <v>0.0261</v>
      </c>
      <c r="B511" s="3" t="str">
        <f t="shared" si="1"/>
        <v>#REF!</v>
      </c>
    </row>
    <row r="512">
      <c r="A512" s="16">
        <v>355947.0</v>
      </c>
      <c r="B512" s="3" t="str">
        <f t="shared" si="1"/>
        <v>#REF!</v>
      </c>
    </row>
    <row r="513">
      <c r="A513" s="16">
        <v>314189.0</v>
      </c>
      <c r="B513" s="3" t="str">
        <f t="shared" si="1"/>
        <v>#REF!</v>
      </c>
    </row>
    <row r="514">
      <c r="A514" s="7">
        <v>42480.0</v>
      </c>
      <c r="B514" s="3" t="str">
        <f t="shared" si="1"/>
        <v>#REF!</v>
      </c>
    </row>
    <row r="515">
      <c r="A515" s="8">
        <v>43.52</v>
      </c>
      <c r="B515" s="3" t="str">
        <f t="shared" si="1"/>
        <v>#REF!</v>
      </c>
    </row>
    <row r="516">
      <c r="A516" s="8">
        <v>45.88</v>
      </c>
      <c r="B516" s="3" t="str">
        <f t="shared" si="1"/>
        <v>#REF!</v>
      </c>
    </row>
    <row r="517">
      <c r="A517" s="8">
        <v>42.81</v>
      </c>
      <c r="B517" s="3" t="str">
        <f t="shared" si="1"/>
        <v>#REF!</v>
      </c>
    </row>
    <row r="518">
      <c r="A518" s="8">
        <v>45.8</v>
      </c>
      <c r="B518" s="3" t="str">
        <f t="shared" si="1"/>
        <v>#REF!</v>
      </c>
    </row>
    <row r="519">
      <c r="A519" s="9">
        <f>+1.77</f>
        <v>1.77</v>
      </c>
      <c r="B519" s="3" t="str">
        <f t="shared" si="1"/>
        <v>#REF!</v>
      </c>
    </row>
    <row r="520">
      <c r="A520" s="9">
        <f>+4.02%</f>
        <v>0.0402</v>
      </c>
      <c r="B520" s="3" t="str">
        <f t="shared" si="1"/>
        <v>#REF!</v>
      </c>
    </row>
    <row r="521">
      <c r="A521" s="16">
        <v>297260.0</v>
      </c>
      <c r="B521" s="3" t="str">
        <f t="shared" si="1"/>
        <v>#REF!</v>
      </c>
    </row>
    <row r="522">
      <c r="A522" s="16">
        <v>295687.0</v>
      </c>
      <c r="B522" s="3" t="str">
        <f t="shared" si="1"/>
        <v>#REF!</v>
      </c>
    </row>
    <row r="523">
      <c r="A523" s="7">
        <v>42481.0</v>
      </c>
      <c r="B523" s="3" t="str">
        <f t="shared" si="1"/>
        <v>#REF!</v>
      </c>
    </row>
    <row r="524">
      <c r="A524" s="8">
        <v>45.54</v>
      </c>
      <c r="B524" s="3" t="str">
        <f t="shared" si="1"/>
        <v>#REF!</v>
      </c>
    </row>
    <row r="525">
      <c r="A525" s="8">
        <v>46.18</v>
      </c>
      <c r="B525" s="3" t="str">
        <f t="shared" si="1"/>
        <v>#REF!</v>
      </c>
    </row>
    <row r="526">
      <c r="A526" s="8">
        <v>44.44</v>
      </c>
      <c r="B526" s="3" t="str">
        <f t="shared" si="1"/>
        <v>#REF!</v>
      </c>
    </row>
    <row r="527">
      <c r="A527" s="8">
        <v>44.53</v>
      </c>
      <c r="B527" s="3" t="str">
        <f t="shared" si="1"/>
        <v>#REF!</v>
      </c>
    </row>
    <row r="528">
      <c r="A528" s="11">
        <v>-1.27</v>
      </c>
      <c r="B528" s="3" t="str">
        <f t="shared" si="1"/>
        <v>#REF!</v>
      </c>
    </row>
    <row r="529">
      <c r="A529" s="12">
        <v>-0.0277</v>
      </c>
      <c r="B529" s="3" t="str">
        <f t="shared" si="1"/>
        <v>#REF!</v>
      </c>
    </row>
    <row r="530">
      <c r="A530" s="17">
        <v>312602.0</v>
      </c>
      <c r="B530" s="3" t="str">
        <f t="shared" si="1"/>
        <v>#REF!</v>
      </c>
    </row>
    <row r="531">
      <c r="A531" s="17">
        <v>258422.0</v>
      </c>
      <c r="B531" s="3" t="str">
        <f t="shared" si="1"/>
        <v>#REF!</v>
      </c>
    </row>
    <row r="532">
      <c r="A532" s="7">
        <v>42482.0</v>
      </c>
      <c r="B532" s="3" t="str">
        <f t="shared" si="1"/>
        <v>#REF!</v>
      </c>
    </row>
    <row r="533">
      <c r="A533" s="8">
        <v>44.75</v>
      </c>
      <c r="B533" s="3" t="str">
        <f t="shared" si="1"/>
        <v>#REF!</v>
      </c>
    </row>
    <row r="534">
      <c r="A534" s="8">
        <v>45.9</v>
      </c>
      <c r="B534" s="3" t="str">
        <f t="shared" si="1"/>
        <v>#REF!</v>
      </c>
    </row>
    <row r="535">
      <c r="A535" s="8">
        <v>44.3</v>
      </c>
      <c r="B535" s="3" t="str">
        <f t="shared" si="1"/>
        <v>#REF!</v>
      </c>
    </row>
    <row r="536">
      <c r="A536" s="8">
        <v>45.11</v>
      </c>
      <c r="B536" s="3" t="str">
        <f t="shared" si="1"/>
        <v>#REF!</v>
      </c>
    </row>
    <row r="537">
      <c r="A537" s="9">
        <f>+0.58</f>
        <v>0.58</v>
      </c>
      <c r="B537" s="3" t="str">
        <f t="shared" si="1"/>
        <v>#REF!</v>
      </c>
    </row>
    <row r="538">
      <c r="A538" s="9">
        <f>+1.3%</f>
        <v>0.013</v>
      </c>
      <c r="B538" s="3" t="str">
        <f t="shared" si="1"/>
        <v>#REF!</v>
      </c>
    </row>
    <row r="539">
      <c r="A539" s="16">
        <v>272848.0</v>
      </c>
      <c r="B539" s="3" t="str">
        <f t="shared" si="1"/>
        <v>#REF!</v>
      </c>
    </row>
    <row r="540">
      <c r="A540" s="16">
        <v>211277.0</v>
      </c>
      <c r="B540" s="3" t="str">
        <f t="shared" si="1"/>
        <v>#REF!</v>
      </c>
    </row>
    <row r="541">
      <c r="A541" s="7">
        <v>42485.0</v>
      </c>
      <c r="B541" s="3" t="str">
        <f t="shared" si="1"/>
        <v>#REF!</v>
      </c>
    </row>
    <row r="542">
      <c r="A542" s="8">
        <v>45.13</v>
      </c>
      <c r="B542" s="3" t="str">
        <f t="shared" si="1"/>
        <v>#REF!</v>
      </c>
    </row>
    <row r="543">
      <c r="A543" s="8">
        <v>45.59</v>
      </c>
      <c r="B543" s="3" t="str">
        <f t="shared" si="1"/>
        <v>#REF!</v>
      </c>
    </row>
    <row r="544">
      <c r="A544" s="8">
        <v>44.26</v>
      </c>
      <c r="B544" s="3" t="str">
        <f t="shared" si="1"/>
        <v>#REF!</v>
      </c>
    </row>
    <row r="545">
      <c r="A545" s="8">
        <v>44.48</v>
      </c>
      <c r="B545" s="3" t="str">
        <f t="shared" si="1"/>
        <v>#REF!</v>
      </c>
    </row>
    <row r="546">
      <c r="A546" s="11">
        <v>-0.63</v>
      </c>
      <c r="B546" s="3" t="str">
        <f t="shared" si="1"/>
        <v>#REF!</v>
      </c>
    </row>
    <row r="547">
      <c r="A547" s="12">
        <v>-0.014</v>
      </c>
      <c r="B547" s="3" t="str">
        <f t="shared" si="1"/>
        <v>#REF!</v>
      </c>
    </row>
    <row r="548">
      <c r="A548" s="17">
        <v>211675.0</v>
      </c>
      <c r="B548" s="3" t="str">
        <f t="shared" si="1"/>
        <v>#REF!</v>
      </c>
    </row>
    <row r="549">
      <c r="A549" s="17">
        <v>188859.0</v>
      </c>
      <c r="B549" s="3" t="str">
        <f t="shared" si="1"/>
        <v>#REF!</v>
      </c>
    </row>
    <row r="550">
      <c r="A550" s="7">
        <v>42486.0</v>
      </c>
      <c r="B550" s="3" t="str">
        <f t="shared" si="1"/>
        <v>#REF!</v>
      </c>
    </row>
    <row r="551">
      <c r="A551" s="8">
        <v>44.69</v>
      </c>
      <c r="B551" s="3" t="str">
        <f t="shared" si="1"/>
        <v>#REF!</v>
      </c>
    </row>
    <row r="552">
      <c r="A552" s="8">
        <v>46.49</v>
      </c>
      <c r="B552" s="3" t="str">
        <f t="shared" si="1"/>
        <v>#REF!</v>
      </c>
    </row>
    <row r="553">
      <c r="A553" s="8">
        <v>44.36</v>
      </c>
      <c r="B553" s="3" t="str">
        <f t="shared" si="1"/>
        <v>#REF!</v>
      </c>
    </row>
    <row r="554">
      <c r="A554" s="8">
        <v>45.74</v>
      </c>
      <c r="B554" s="3" t="str">
        <f t="shared" si="1"/>
        <v>#REF!</v>
      </c>
    </row>
    <row r="555">
      <c r="A555" s="9">
        <f>+1.26</f>
        <v>1.26</v>
      </c>
      <c r="B555" s="3" t="str">
        <f t="shared" si="1"/>
        <v>#REF!</v>
      </c>
    </row>
    <row r="556">
      <c r="A556" s="9">
        <f>+2.83%</f>
        <v>0.0283</v>
      </c>
      <c r="B556" s="3" t="str">
        <f t="shared" si="1"/>
        <v>#REF!</v>
      </c>
    </row>
    <row r="557">
      <c r="A557" s="16">
        <v>199235.0</v>
      </c>
      <c r="B557" s="3" t="str">
        <f t="shared" si="1"/>
        <v>#REF!</v>
      </c>
    </row>
    <row r="558">
      <c r="A558" s="16">
        <v>145792.0</v>
      </c>
      <c r="B558" s="3" t="str">
        <f t="shared" si="1"/>
        <v>#REF!</v>
      </c>
    </row>
    <row r="559">
      <c r="A559" s="7">
        <v>42487.0</v>
      </c>
      <c r="B559" s="3" t="str">
        <f t="shared" si="1"/>
        <v>#REF!</v>
      </c>
    </row>
    <row r="560">
      <c r="A560" s="8">
        <v>46.26</v>
      </c>
      <c r="B560" s="3" t="str">
        <f t="shared" si="1"/>
        <v>#REF!</v>
      </c>
    </row>
    <row r="561">
      <c r="A561" s="8">
        <v>47.45</v>
      </c>
      <c r="B561" s="3" t="str">
        <f t="shared" si="1"/>
        <v>#REF!</v>
      </c>
    </row>
    <row r="562">
      <c r="A562" s="8">
        <v>45.63</v>
      </c>
      <c r="B562" s="3" t="str">
        <f t="shared" si="1"/>
        <v>#REF!</v>
      </c>
    </row>
    <row r="563">
      <c r="A563" s="8">
        <v>47.18</v>
      </c>
      <c r="B563" s="3" t="str">
        <f t="shared" si="1"/>
        <v>#REF!</v>
      </c>
    </row>
    <row r="564">
      <c r="A564" s="9">
        <f>+1.44</f>
        <v>1.44</v>
      </c>
      <c r="B564" s="3" t="str">
        <f t="shared" si="1"/>
        <v>#REF!</v>
      </c>
    </row>
    <row r="565">
      <c r="A565" s="9">
        <f>+3.15%</f>
        <v>0.0315</v>
      </c>
      <c r="B565" s="3" t="str">
        <f t="shared" si="1"/>
        <v>#REF!</v>
      </c>
    </row>
    <row r="566">
      <c r="A566" s="16">
        <v>150793.0</v>
      </c>
      <c r="B566" s="3" t="str">
        <f t="shared" si="1"/>
        <v>#REF!</v>
      </c>
    </row>
    <row r="567">
      <c r="A567" s="16">
        <v>114898.0</v>
      </c>
      <c r="B567" s="3" t="str">
        <f t="shared" si="1"/>
        <v>#REF!</v>
      </c>
    </row>
    <row r="568">
      <c r="A568" s="7">
        <v>42488.0</v>
      </c>
      <c r="B568" s="3" t="str">
        <f t="shared" si="1"/>
        <v>#REF!</v>
      </c>
    </row>
    <row r="569">
      <c r="A569" s="8">
        <v>47.1</v>
      </c>
      <c r="B569" s="3" t="str">
        <f t="shared" si="1"/>
        <v>#REF!</v>
      </c>
    </row>
    <row r="570">
      <c r="A570" s="8">
        <v>48.19</v>
      </c>
      <c r="B570" s="3" t="str">
        <f t="shared" si="1"/>
        <v>#REF!</v>
      </c>
    </row>
    <row r="571">
      <c r="A571" s="8">
        <v>46.74</v>
      </c>
      <c r="B571" s="3" t="str">
        <f t="shared" si="1"/>
        <v>#REF!</v>
      </c>
    </row>
    <row r="572">
      <c r="A572" s="8">
        <v>48.14</v>
      </c>
      <c r="B572" s="3" t="str">
        <f t="shared" si="1"/>
        <v>#REF!</v>
      </c>
    </row>
    <row r="573">
      <c r="A573" s="9">
        <f>+0.96</f>
        <v>0.96</v>
      </c>
      <c r="B573" s="3" t="str">
        <f t="shared" si="1"/>
        <v>#REF!</v>
      </c>
    </row>
    <row r="574">
      <c r="A574" s="9">
        <f>+2.03%</f>
        <v>0.0203</v>
      </c>
      <c r="B574" s="3" t="str">
        <f t="shared" si="1"/>
        <v>#REF!</v>
      </c>
    </row>
    <row r="575">
      <c r="A575" s="16">
        <v>113083.0</v>
      </c>
      <c r="B575" s="3" t="str">
        <f t="shared" si="1"/>
        <v>#REF!</v>
      </c>
    </row>
    <row r="576">
      <c r="A576" s="16">
        <v>68652.0</v>
      </c>
      <c r="B576" s="3" t="str">
        <f t="shared" si="1"/>
        <v>#REF!</v>
      </c>
    </row>
    <row r="577">
      <c r="A577" s="7">
        <v>42489.0</v>
      </c>
      <c r="B577" s="3" t="str">
        <f t="shared" si="1"/>
        <v>#REF!</v>
      </c>
    </row>
    <row r="578">
      <c r="A578" s="8">
        <v>47.9</v>
      </c>
      <c r="B578" s="3" t="str">
        <f t="shared" si="1"/>
        <v>#REF!</v>
      </c>
    </row>
    <row r="579">
      <c r="A579" s="8">
        <v>48.5</v>
      </c>
      <c r="B579" s="3" t="str">
        <f t="shared" si="1"/>
        <v>#REF!</v>
      </c>
    </row>
    <row r="580">
      <c r="A580" s="8">
        <v>47.41</v>
      </c>
      <c r="B580" s="3" t="str">
        <f t="shared" si="1"/>
        <v>#REF!</v>
      </c>
    </row>
    <row r="581">
      <c r="A581" s="8">
        <v>48.13</v>
      </c>
      <c r="B581" s="3" t="str">
        <f t="shared" si="1"/>
        <v>#REF!</v>
      </c>
    </row>
    <row r="582">
      <c r="A582" s="11">
        <v>-0.01</v>
      </c>
      <c r="B582" s="3" t="str">
        <f t="shared" si="1"/>
        <v>#REF!</v>
      </c>
    </row>
    <row r="583">
      <c r="A583" s="12">
        <v>-2.0E-4</v>
      </c>
      <c r="B583" s="3" t="str">
        <f t="shared" si="1"/>
        <v>#REF!</v>
      </c>
    </row>
    <row r="584">
      <c r="A584" s="17">
        <v>29515.0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42431</v>
      </c>
      <c r="C3" s="3">
        <v>37.87</v>
      </c>
      <c r="D3" s="3">
        <v>38.58</v>
      </c>
      <c r="E3" s="3">
        <v>37.36</v>
      </c>
      <c r="F3" s="3">
        <v>38.12</v>
      </c>
      <c r="G3" s="3">
        <v>0.07</v>
      </c>
      <c r="H3" s="3">
        <v>0.0018</v>
      </c>
      <c r="I3" s="15">
        <v>52412.0</v>
      </c>
      <c r="J3" s="15">
        <v>159973.0</v>
      </c>
    </row>
    <row r="4">
      <c r="A4" s="4" t="s">
        <v>4</v>
      </c>
      <c r="B4" s="5">
        <f t="shared" si="1"/>
        <v>42432</v>
      </c>
      <c r="C4" s="3">
        <v>38.21</v>
      </c>
      <c r="D4" s="3">
        <v>38.53</v>
      </c>
      <c r="E4" s="3">
        <v>37.55</v>
      </c>
      <c r="F4" s="3">
        <v>38.24</v>
      </c>
      <c r="G4" s="3">
        <v>0.12</v>
      </c>
      <c r="H4" s="3">
        <v>0.0031</v>
      </c>
      <c r="I4" s="15">
        <v>61373.0</v>
      </c>
      <c r="J4" s="15">
        <v>168589.0</v>
      </c>
    </row>
    <row r="5">
      <c r="A5" s="4" t="s">
        <v>5</v>
      </c>
      <c r="B5" s="5">
        <f t="shared" si="1"/>
        <v>42433</v>
      </c>
      <c r="C5" s="3">
        <v>38.24</v>
      </c>
      <c r="D5" s="3">
        <v>40.15</v>
      </c>
      <c r="E5" s="3">
        <v>38.0</v>
      </c>
      <c r="F5" s="3">
        <v>39.92</v>
      </c>
      <c r="G5" s="3">
        <v>1.68</v>
      </c>
      <c r="H5" s="3">
        <v>0.043899999999999995</v>
      </c>
      <c r="I5" s="15">
        <v>59633.0</v>
      </c>
      <c r="J5" s="15">
        <v>172038.0</v>
      </c>
    </row>
    <row r="6">
      <c r="A6" s="4" t="s">
        <v>6</v>
      </c>
      <c r="B6" s="5">
        <f t="shared" si="1"/>
        <v>42436</v>
      </c>
      <c r="C6" s="3">
        <v>40.08</v>
      </c>
      <c r="D6" s="3">
        <v>42.23</v>
      </c>
      <c r="E6" s="3">
        <v>40.07</v>
      </c>
      <c r="F6" s="3">
        <v>42.06</v>
      </c>
      <c r="G6" s="3">
        <v>2.14</v>
      </c>
      <c r="H6" s="3">
        <v>0.0536</v>
      </c>
      <c r="I6" s="15">
        <v>63594.0</v>
      </c>
      <c r="J6" s="15">
        <v>182396.0</v>
      </c>
    </row>
    <row r="7">
      <c r="A7" s="4" t="s">
        <v>7</v>
      </c>
      <c r="B7" s="5">
        <f t="shared" si="1"/>
        <v>42437</v>
      </c>
      <c r="C7" s="3">
        <v>41.89</v>
      </c>
      <c r="D7" s="3">
        <v>42.61</v>
      </c>
      <c r="E7" s="3">
        <v>40.42</v>
      </c>
      <c r="F7" s="3">
        <v>40.78</v>
      </c>
      <c r="G7" s="3">
        <v>-1.28</v>
      </c>
      <c r="H7" s="6">
        <v>-0.0304</v>
      </c>
      <c r="I7" s="15">
        <v>75125.0</v>
      </c>
      <c r="J7" s="15">
        <v>192107.0</v>
      </c>
    </row>
    <row r="8">
      <c r="A8" s="4" t="s">
        <v>8</v>
      </c>
      <c r="B8" s="5">
        <f t="shared" si="1"/>
        <v>42438</v>
      </c>
      <c r="C8" s="3">
        <v>40.73</v>
      </c>
      <c r="D8" s="3">
        <v>42.24</v>
      </c>
      <c r="E8" s="3">
        <v>40.51</v>
      </c>
      <c r="F8" s="3">
        <v>42.13</v>
      </c>
      <c r="G8" s="3">
        <v>1.35</v>
      </c>
      <c r="H8" s="3">
        <v>0.0331</v>
      </c>
      <c r="I8" s="15">
        <v>92336.0</v>
      </c>
      <c r="J8" s="15">
        <v>197734.0</v>
      </c>
    </row>
    <row r="9">
      <c r="A9" s="4" t="s">
        <v>9</v>
      </c>
      <c r="B9" s="5">
        <f t="shared" si="1"/>
        <v>42439</v>
      </c>
      <c r="C9" s="3">
        <v>41.96</v>
      </c>
      <c r="D9" s="3">
        <v>42.1</v>
      </c>
      <c r="E9" s="3">
        <v>40.78</v>
      </c>
      <c r="F9" s="3">
        <v>41.17</v>
      </c>
      <c r="G9" s="3">
        <v>-0.96</v>
      </c>
      <c r="H9" s="6">
        <v>-0.0228</v>
      </c>
      <c r="I9" s="15">
        <v>95375.0</v>
      </c>
      <c r="J9" s="15">
        <v>211496.0</v>
      </c>
    </row>
    <row r="10">
      <c r="A10" s="7">
        <v>42431.0</v>
      </c>
      <c r="B10" s="5">
        <f t="shared" si="1"/>
        <v>42440</v>
      </c>
      <c r="C10" s="3">
        <v>41.47</v>
      </c>
      <c r="D10" s="3">
        <v>42.11</v>
      </c>
      <c r="E10" s="3">
        <v>41.22</v>
      </c>
      <c r="F10" s="3">
        <v>41.64</v>
      </c>
      <c r="G10" s="3">
        <v>0.47</v>
      </c>
      <c r="H10" s="3">
        <v>0.011399999999999999</v>
      </c>
      <c r="I10" s="15">
        <v>88547.0</v>
      </c>
      <c r="J10" s="15">
        <v>234362.0</v>
      </c>
    </row>
    <row r="11">
      <c r="A11" s="8">
        <v>37.87</v>
      </c>
      <c r="B11" s="5">
        <f t="shared" si="1"/>
        <v>42443</v>
      </c>
      <c r="C11" s="3">
        <v>41.48</v>
      </c>
      <c r="D11" s="3">
        <v>41.83</v>
      </c>
      <c r="E11" s="3">
        <v>40.05</v>
      </c>
      <c r="F11" s="3">
        <v>40.67</v>
      </c>
      <c r="G11" s="3">
        <v>-0.97</v>
      </c>
      <c r="H11" s="6">
        <v>-0.0233</v>
      </c>
      <c r="I11" s="15">
        <v>69456.0</v>
      </c>
      <c r="J11" s="15">
        <v>247819.0</v>
      </c>
    </row>
    <row r="12">
      <c r="A12" s="8">
        <v>38.58</v>
      </c>
      <c r="B12" s="5">
        <f t="shared" si="1"/>
        <v>42444</v>
      </c>
      <c r="C12" s="3">
        <v>40.78</v>
      </c>
      <c r="D12" s="3">
        <v>40.87</v>
      </c>
      <c r="E12" s="3">
        <v>39.47</v>
      </c>
      <c r="F12" s="3">
        <v>39.88</v>
      </c>
      <c r="G12" s="3">
        <v>-0.79</v>
      </c>
      <c r="H12" s="6">
        <v>-0.0194</v>
      </c>
      <c r="I12" s="15">
        <v>64380.0</v>
      </c>
      <c r="J12" s="15">
        <v>254914.0</v>
      </c>
    </row>
    <row r="13">
      <c r="A13" s="8">
        <v>37.36</v>
      </c>
      <c r="B13" s="5">
        <f t="shared" si="1"/>
        <v>42445</v>
      </c>
      <c r="C13" s="3">
        <v>40.19</v>
      </c>
      <c r="D13" s="3">
        <v>41.5</v>
      </c>
      <c r="E13" s="3">
        <v>39.94</v>
      </c>
      <c r="F13" s="3">
        <v>41.4</v>
      </c>
      <c r="G13" s="3">
        <v>1.52</v>
      </c>
      <c r="H13" s="3">
        <v>0.0381</v>
      </c>
      <c r="I13" s="15">
        <v>109091.0</v>
      </c>
      <c r="J13" s="15">
        <v>260507.0</v>
      </c>
    </row>
    <row r="14">
      <c r="A14" s="8">
        <v>38.12</v>
      </c>
      <c r="B14" s="5">
        <f t="shared" si="1"/>
        <v>42446</v>
      </c>
      <c r="C14" s="3">
        <v>41.55</v>
      </c>
      <c r="D14" s="3">
        <v>42.6</v>
      </c>
      <c r="E14" s="3">
        <v>41.46</v>
      </c>
      <c r="F14" s="3">
        <v>42.56</v>
      </c>
      <c r="G14" s="3">
        <v>1.16</v>
      </c>
      <c r="H14" s="3">
        <v>0.027999999999999997</v>
      </c>
      <c r="I14" s="15">
        <v>78968.0</v>
      </c>
      <c r="J14" s="15">
        <v>264576.0</v>
      </c>
    </row>
    <row r="15">
      <c r="A15" s="9">
        <f>+0.07</f>
        <v>0.07</v>
      </c>
      <c r="B15" s="5">
        <f t="shared" si="1"/>
        <v>42447</v>
      </c>
      <c r="C15" s="3">
        <v>42.4</v>
      </c>
      <c r="D15" s="3">
        <v>43.43</v>
      </c>
      <c r="E15" s="3">
        <v>42.1</v>
      </c>
      <c r="F15" s="3">
        <v>42.26</v>
      </c>
      <c r="G15" s="3">
        <v>-0.3</v>
      </c>
      <c r="H15" s="6">
        <v>-0.007</v>
      </c>
      <c r="I15" s="15">
        <v>106635.0</v>
      </c>
      <c r="J15" s="15">
        <v>267243.0</v>
      </c>
    </row>
    <row r="16">
      <c r="A16" s="9">
        <f>+0.18%</f>
        <v>0.0018</v>
      </c>
      <c r="B16" s="5">
        <f t="shared" si="1"/>
        <v>42450</v>
      </c>
      <c r="C16" s="3">
        <v>42.44</v>
      </c>
      <c r="D16" s="3">
        <v>42.91</v>
      </c>
      <c r="E16" s="3">
        <v>41.53</v>
      </c>
      <c r="F16" s="3">
        <v>42.62</v>
      </c>
      <c r="G16" s="3">
        <v>0.36</v>
      </c>
      <c r="H16" s="3">
        <v>0.0085</v>
      </c>
      <c r="I16" s="15">
        <v>61980.0</v>
      </c>
      <c r="J16" s="15">
        <v>271546.0</v>
      </c>
    </row>
    <row r="17">
      <c r="A17" s="16">
        <v>52412.0</v>
      </c>
      <c r="B17" s="5">
        <f t="shared" si="1"/>
        <v>42451</v>
      </c>
      <c r="C17" s="3">
        <v>42.55</v>
      </c>
      <c r="D17" s="3">
        <v>43.21</v>
      </c>
      <c r="E17" s="3">
        <v>42.12</v>
      </c>
      <c r="F17" s="3">
        <v>42.92</v>
      </c>
      <c r="G17" s="3">
        <v>0.3</v>
      </c>
      <c r="H17" s="3">
        <v>0.006999999999999999</v>
      </c>
      <c r="I17" s="15">
        <v>83730.0</v>
      </c>
      <c r="J17" s="15">
        <v>282877.0</v>
      </c>
    </row>
    <row r="18">
      <c r="A18" s="16">
        <v>159973.0</v>
      </c>
      <c r="B18" s="5">
        <f t="shared" si="1"/>
        <v>42452</v>
      </c>
      <c r="C18" s="3">
        <v>42.68</v>
      </c>
      <c r="D18" s="3">
        <v>42.85</v>
      </c>
      <c r="E18" s="3">
        <v>41.43</v>
      </c>
      <c r="F18" s="3">
        <v>41.49</v>
      </c>
      <c r="G18" s="3">
        <v>-1.43</v>
      </c>
      <c r="H18" s="6">
        <v>-0.0333</v>
      </c>
      <c r="I18" s="15">
        <v>69795.0</v>
      </c>
      <c r="J18" s="15">
        <v>288040.0</v>
      </c>
    </row>
    <row r="19">
      <c r="A19" s="7">
        <v>42432.0</v>
      </c>
      <c r="B19" s="5">
        <f t="shared" si="1"/>
        <v>42453</v>
      </c>
      <c r="C19" s="3">
        <v>41.42</v>
      </c>
      <c r="D19" s="3">
        <v>41.64</v>
      </c>
      <c r="E19" s="3">
        <v>40.28</v>
      </c>
      <c r="F19" s="3">
        <v>41.44</v>
      </c>
      <c r="G19" s="3">
        <v>-0.05</v>
      </c>
      <c r="H19" s="6">
        <v>-0.0012</v>
      </c>
      <c r="I19" s="15">
        <v>64588.0</v>
      </c>
      <c r="J19" s="15">
        <v>294886.0</v>
      </c>
    </row>
    <row r="20">
      <c r="A20" s="8">
        <v>38.21</v>
      </c>
      <c r="B20" s="5">
        <f t="shared" si="1"/>
        <v>42457</v>
      </c>
      <c r="C20" s="3">
        <v>41.65</v>
      </c>
      <c r="D20" s="3">
        <v>42.02</v>
      </c>
      <c r="E20" s="3">
        <v>40.67</v>
      </c>
      <c r="F20" s="3">
        <v>41.28</v>
      </c>
      <c r="G20" s="3">
        <v>-0.16</v>
      </c>
      <c r="H20" s="6">
        <v>-0.0039</v>
      </c>
      <c r="I20" s="15">
        <v>24442.0</v>
      </c>
      <c r="J20" s="15">
        <v>297418.0</v>
      </c>
    </row>
    <row r="21">
      <c r="A21" s="8">
        <v>38.53</v>
      </c>
      <c r="B21" s="5">
        <f t="shared" si="1"/>
        <v>42458</v>
      </c>
      <c r="C21" s="3">
        <v>41.23</v>
      </c>
      <c r="D21" s="3">
        <v>41.25</v>
      </c>
      <c r="E21" s="3">
        <v>39.87</v>
      </c>
      <c r="F21" s="3">
        <v>40.28</v>
      </c>
      <c r="G21" s="3">
        <v>-1.0</v>
      </c>
      <c r="H21" s="6">
        <v>-0.0242</v>
      </c>
      <c r="I21" s="15">
        <v>66133.0</v>
      </c>
      <c r="J21" s="15">
        <v>304201.0</v>
      </c>
    </row>
    <row r="22">
      <c r="A22" s="8">
        <v>37.55</v>
      </c>
      <c r="B22" s="5">
        <f t="shared" si="1"/>
        <v>42459</v>
      </c>
      <c r="C22" s="3">
        <v>40.58</v>
      </c>
      <c r="D22" s="3">
        <v>41.79</v>
      </c>
      <c r="E22" s="3">
        <v>40.34</v>
      </c>
      <c r="F22" s="3">
        <v>40.52</v>
      </c>
      <c r="G22" s="3">
        <v>0.24</v>
      </c>
      <c r="H22" s="3">
        <v>0.006</v>
      </c>
      <c r="I22" s="15">
        <v>84960.0</v>
      </c>
      <c r="J22" s="15">
        <v>323565.0</v>
      </c>
    </row>
    <row r="23">
      <c r="A23" s="8">
        <v>38.24</v>
      </c>
      <c r="B23" s="5">
        <f t="shared" si="1"/>
        <v>42460</v>
      </c>
      <c r="C23" s="3">
        <v>40.27</v>
      </c>
      <c r="D23" s="3">
        <v>41.27</v>
      </c>
      <c r="E23" s="3">
        <v>39.95</v>
      </c>
      <c r="F23" s="3">
        <v>40.77</v>
      </c>
      <c r="G23" s="3">
        <v>0.25</v>
      </c>
      <c r="H23" s="3">
        <v>0.0062</v>
      </c>
      <c r="I23" s="15">
        <v>79808.0</v>
      </c>
      <c r="J23" s="15">
        <v>331120.0</v>
      </c>
    </row>
    <row r="24">
      <c r="A24" s="9">
        <f>+0.12</f>
        <v>0.12</v>
      </c>
      <c r="B24" s="5">
        <f t="shared" si="1"/>
        <v>42461</v>
      </c>
      <c r="C24" s="3">
        <v>40.62</v>
      </c>
      <c r="D24" s="3">
        <v>40.85</v>
      </c>
      <c r="E24" s="3">
        <v>38.98</v>
      </c>
      <c r="F24" s="3">
        <v>39.09</v>
      </c>
      <c r="G24" s="3">
        <v>-1.68</v>
      </c>
      <c r="H24" s="6">
        <v>-0.0412</v>
      </c>
      <c r="I24" s="15">
        <v>109246.0</v>
      </c>
      <c r="J24" s="15">
        <v>334339.0</v>
      </c>
    </row>
    <row r="25">
      <c r="A25" s="9">
        <f>+0.31%</f>
        <v>0.0031</v>
      </c>
      <c r="B25" s="5">
        <f t="shared" si="1"/>
        <v>42464</v>
      </c>
      <c r="C25" s="3">
        <v>39.08</v>
      </c>
      <c r="D25" s="3">
        <v>39.27</v>
      </c>
      <c r="E25" s="3">
        <v>37.8</v>
      </c>
      <c r="F25" s="3">
        <v>37.98</v>
      </c>
      <c r="G25" s="3">
        <v>-1.11</v>
      </c>
      <c r="H25" s="6">
        <v>-0.0284</v>
      </c>
      <c r="I25" s="15">
        <v>152293.0</v>
      </c>
      <c r="J25" s="15">
        <v>326939.0</v>
      </c>
    </row>
    <row r="26">
      <c r="A26" s="16">
        <v>61373.0</v>
      </c>
      <c r="B26" s="5">
        <f t="shared" si="1"/>
        <v>42465</v>
      </c>
      <c r="C26" s="3">
        <v>37.77</v>
      </c>
      <c r="D26" s="3">
        <v>38.56</v>
      </c>
      <c r="E26" s="3">
        <v>37.52</v>
      </c>
      <c r="F26" s="3">
        <v>38.03</v>
      </c>
      <c r="G26" s="3">
        <v>0.05</v>
      </c>
      <c r="H26" s="3">
        <v>0.0013</v>
      </c>
      <c r="I26" s="15">
        <v>174703.0</v>
      </c>
      <c r="J26" s="15">
        <v>317740.0</v>
      </c>
    </row>
    <row r="27">
      <c r="A27" s="16">
        <v>168589.0</v>
      </c>
      <c r="B27" s="5">
        <f t="shared" si="1"/>
        <v>42466</v>
      </c>
      <c r="C27" s="3">
        <v>38.59</v>
      </c>
      <c r="D27" s="3">
        <v>40.1</v>
      </c>
      <c r="E27" s="3">
        <v>38.48</v>
      </c>
      <c r="F27" s="3">
        <v>40.0</v>
      </c>
      <c r="G27" s="3">
        <v>1.97</v>
      </c>
      <c r="H27" s="3">
        <v>0.0518</v>
      </c>
      <c r="I27" s="15">
        <v>145787.0</v>
      </c>
      <c r="J27" s="15">
        <v>327423.0</v>
      </c>
    </row>
    <row r="28">
      <c r="A28" s="7">
        <v>42433.0</v>
      </c>
      <c r="B28" s="5">
        <f t="shared" si="1"/>
        <v>42467</v>
      </c>
      <c r="C28" s="3">
        <v>40.14</v>
      </c>
      <c r="D28" s="3">
        <v>40.45</v>
      </c>
      <c r="E28" s="3">
        <v>38.86</v>
      </c>
      <c r="F28" s="3">
        <v>39.49</v>
      </c>
      <c r="G28" s="3">
        <v>-0.51</v>
      </c>
      <c r="H28" s="6">
        <v>-0.0128</v>
      </c>
      <c r="I28" s="15">
        <v>167621.0</v>
      </c>
      <c r="J28" s="15">
        <v>355958.0</v>
      </c>
    </row>
    <row r="29">
      <c r="A29" s="8">
        <v>38.24</v>
      </c>
      <c r="B29" s="5">
        <f t="shared" si="1"/>
        <v>42468</v>
      </c>
      <c r="C29" s="3">
        <v>39.71</v>
      </c>
      <c r="D29" s="3">
        <v>42.08</v>
      </c>
      <c r="E29" s="3">
        <v>39.67</v>
      </c>
      <c r="F29" s="3">
        <v>42.02</v>
      </c>
      <c r="G29" s="3">
        <v>2.53</v>
      </c>
      <c r="H29" s="3">
        <v>0.0641</v>
      </c>
      <c r="I29" s="15">
        <v>159496.0</v>
      </c>
      <c r="J29" s="15">
        <v>380056.0</v>
      </c>
    </row>
    <row r="30">
      <c r="A30" s="8">
        <v>40.15</v>
      </c>
      <c r="B30" s="5">
        <f t="shared" si="1"/>
        <v>42471</v>
      </c>
      <c r="C30" s="3">
        <v>42.16</v>
      </c>
      <c r="D30" s="3">
        <v>43.12</v>
      </c>
      <c r="E30" s="3">
        <v>41.51</v>
      </c>
      <c r="F30" s="3">
        <v>42.95</v>
      </c>
      <c r="G30" s="3">
        <v>0.93</v>
      </c>
      <c r="H30" s="3">
        <v>0.022099999999999998</v>
      </c>
      <c r="I30" s="15">
        <v>139339.0</v>
      </c>
      <c r="J30" s="15">
        <v>402845.0</v>
      </c>
    </row>
    <row r="31">
      <c r="A31" s="8">
        <v>38.0</v>
      </c>
      <c r="B31" s="5">
        <f t="shared" si="1"/>
        <v>42472</v>
      </c>
      <c r="C31" s="3">
        <v>42.82</v>
      </c>
      <c r="D31" s="3">
        <v>44.83</v>
      </c>
      <c r="E31" s="3">
        <v>42.69</v>
      </c>
      <c r="F31" s="3">
        <v>44.73</v>
      </c>
      <c r="G31" s="3">
        <v>1.78</v>
      </c>
      <c r="H31" s="3">
        <v>0.0414</v>
      </c>
      <c r="I31" s="15">
        <v>170179.0</v>
      </c>
      <c r="J31" s="15">
        <v>418944.0</v>
      </c>
    </row>
    <row r="32">
      <c r="A32" s="8">
        <v>39.92</v>
      </c>
      <c r="B32" s="5">
        <f t="shared" si="1"/>
        <v>42473</v>
      </c>
      <c r="C32" s="3">
        <v>44.44</v>
      </c>
      <c r="D32" s="3">
        <v>44.9</v>
      </c>
      <c r="E32" s="3">
        <v>43.8</v>
      </c>
      <c r="F32" s="3">
        <v>44.21</v>
      </c>
      <c r="G32" s="3">
        <v>-0.52</v>
      </c>
      <c r="H32" s="6">
        <v>-0.0116</v>
      </c>
      <c r="I32" s="15">
        <v>184776.0</v>
      </c>
      <c r="J32" s="15">
        <v>425123.0</v>
      </c>
    </row>
    <row r="33">
      <c r="A33" s="9">
        <f>+1.68</f>
        <v>1.68</v>
      </c>
      <c r="B33" s="5">
        <f t="shared" si="1"/>
        <v>42474</v>
      </c>
      <c r="C33" s="3">
        <v>43.9</v>
      </c>
      <c r="D33" s="3">
        <v>44.57</v>
      </c>
      <c r="E33" s="3">
        <v>43.32</v>
      </c>
      <c r="F33" s="3">
        <v>43.8</v>
      </c>
      <c r="G33" s="3">
        <v>-0.41</v>
      </c>
      <c r="H33" s="6">
        <v>-0.0093</v>
      </c>
      <c r="I33" s="15">
        <v>124594.0</v>
      </c>
      <c r="J33" s="15">
        <v>437724.0</v>
      </c>
    </row>
    <row r="34">
      <c r="A34" s="9">
        <f>+4.39%</f>
        <v>0.0439</v>
      </c>
      <c r="B34" s="5">
        <f t="shared" si="1"/>
        <v>42475</v>
      </c>
      <c r="C34" s="3">
        <v>43.73</v>
      </c>
      <c r="D34" s="3">
        <v>44.0</v>
      </c>
      <c r="E34" s="3">
        <v>42.26</v>
      </c>
      <c r="F34" s="3">
        <v>43.06</v>
      </c>
      <c r="G34" s="3">
        <v>-0.74</v>
      </c>
      <c r="H34" s="6">
        <v>-0.0169</v>
      </c>
      <c r="I34" s="15">
        <v>166401.0</v>
      </c>
      <c r="J34" s="15">
        <v>440236.0</v>
      </c>
    </row>
    <row r="35">
      <c r="A35" s="16">
        <v>59633.0</v>
      </c>
      <c r="B35" s="5">
        <f t="shared" si="1"/>
        <v>42478</v>
      </c>
      <c r="C35" s="3">
        <v>42.43</v>
      </c>
      <c r="D35" s="3">
        <v>43.32</v>
      </c>
      <c r="E35" s="3">
        <v>40.05</v>
      </c>
      <c r="F35" s="3">
        <v>42.77</v>
      </c>
      <c r="G35" s="3">
        <v>-0.29</v>
      </c>
      <c r="H35" s="6">
        <v>-0.0067</v>
      </c>
      <c r="I35" s="15">
        <v>204871.0</v>
      </c>
      <c r="J35" s="15">
        <v>435138.0</v>
      </c>
    </row>
    <row r="36">
      <c r="A36" s="16">
        <v>172038.0</v>
      </c>
      <c r="B36" s="5">
        <f t="shared" si="1"/>
        <v>42479</v>
      </c>
      <c r="C36" s="3">
        <v>43.04</v>
      </c>
      <c r="D36" s="3">
        <v>44.35</v>
      </c>
      <c r="E36" s="3">
        <v>42.46</v>
      </c>
      <c r="F36" s="3">
        <v>43.85</v>
      </c>
      <c r="G36" s="3">
        <v>1.08</v>
      </c>
      <c r="H36" s="3">
        <v>0.0253</v>
      </c>
      <c r="I36" s="15">
        <v>245144.0</v>
      </c>
      <c r="J36" s="15">
        <v>464925.0</v>
      </c>
    </row>
    <row r="37">
      <c r="A37" s="7">
        <v>42436.0</v>
      </c>
      <c r="B37" s="5">
        <f t="shared" si="1"/>
        <v>42480</v>
      </c>
      <c r="C37" s="3">
        <v>43.37</v>
      </c>
      <c r="D37" s="3">
        <v>45.71</v>
      </c>
      <c r="E37" s="3">
        <v>42.7</v>
      </c>
      <c r="F37" s="3">
        <v>45.63</v>
      </c>
      <c r="G37" s="3">
        <v>1.78</v>
      </c>
      <c r="H37" s="3">
        <v>0.0406</v>
      </c>
      <c r="I37" s="15">
        <v>176378.0</v>
      </c>
      <c r="J37" s="15">
        <v>488351.0</v>
      </c>
    </row>
    <row r="38">
      <c r="A38" s="8">
        <v>40.08</v>
      </c>
      <c r="B38" s="5">
        <f t="shared" si="1"/>
        <v>42481</v>
      </c>
      <c r="C38" s="3">
        <v>45.36</v>
      </c>
      <c r="D38" s="3">
        <v>45.96</v>
      </c>
      <c r="E38" s="3">
        <v>44.3</v>
      </c>
      <c r="F38" s="3">
        <v>44.39</v>
      </c>
      <c r="G38" s="3">
        <v>-1.24</v>
      </c>
      <c r="H38" s="6">
        <v>-0.0272</v>
      </c>
      <c r="I38" s="15">
        <v>208109.0</v>
      </c>
      <c r="J38" s="15">
        <v>510725.0</v>
      </c>
    </row>
    <row r="39">
      <c r="A39" s="8">
        <v>42.23</v>
      </c>
      <c r="B39" s="5">
        <f t="shared" si="1"/>
        <v>42482</v>
      </c>
      <c r="C39" s="3">
        <v>44.61</v>
      </c>
      <c r="D39" s="3">
        <v>45.82</v>
      </c>
      <c r="E39" s="3">
        <v>44.24</v>
      </c>
      <c r="F39" s="3">
        <v>45.07</v>
      </c>
      <c r="G39" s="3">
        <v>0.68</v>
      </c>
      <c r="H39" s="3">
        <v>0.015300000000000001</v>
      </c>
      <c r="I39" s="15">
        <v>230619.0</v>
      </c>
      <c r="J39" s="15">
        <v>557376.0</v>
      </c>
    </row>
    <row r="40">
      <c r="A40" s="8">
        <v>40.07</v>
      </c>
      <c r="B40" s="5">
        <f t="shared" si="1"/>
        <v>42485</v>
      </c>
      <c r="C40" s="3">
        <v>45.26</v>
      </c>
      <c r="D40" s="3">
        <v>45.46</v>
      </c>
      <c r="E40" s="3">
        <v>44.21</v>
      </c>
      <c r="F40" s="3">
        <v>44.32</v>
      </c>
      <c r="G40" s="3">
        <v>-0.75</v>
      </c>
      <c r="H40" s="6">
        <v>-0.0166</v>
      </c>
      <c r="I40" s="15">
        <v>176210.0</v>
      </c>
      <c r="J40" s="15">
        <v>568810.0</v>
      </c>
    </row>
    <row r="41">
      <c r="A41" s="8">
        <v>42.06</v>
      </c>
      <c r="B41" s="5">
        <f t="shared" si="1"/>
        <v>42486</v>
      </c>
      <c r="C41" s="3">
        <v>44.57</v>
      </c>
      <c r="D41" s="3">
        <v>46.32</v>
      </c>
      <c r="E41" s="3">
        <v>44.16</v>
      </c>
      <c r="F41" s="3">
        <v>45.58</v>
      </c>
      <c r="G41" s="3">
        <v>1.26</v>
      </c>
      <c r="H41" s="3">
        <v>0.028399999999999998</v>
      </c>
      <c r="I41" s="15">
        <v>174906.0</v>
      </c>
      <c r="J41" s="15">
        <v>586940.0</v>
      </c>
    </row>
    <row r="42">
      <c r="A42" s="9">
        <f>+2.14</f>
        <v>2.14</v>
      </c>
      <c r="B42" s="5">
        <f t="shared" si="1"/>
        <v>42487</v>
      </c>
      <c r="C42" s="3">
        <v>46.09</v>
      </c>
      <c r="D42" s="3">
        <v>47.2</v>
      </c>
      <c r="E42" s="3">
        <v>45.44</v>
      </c>
      <c r="F42" s="3">
        <v>46.93</v>
      </c>
      <c r="G42" s="3">
        <v>1.35</v>
      </c>
      <c r="H42" s="3">
        <v>0.0296</v>
      </c>
      <c r="I42" s="15">
        <v>288965.0</v>
      </c>
      <c r="J42" s="15">
        <v>587935.0</v>
      </c>
    </row>
    <row r="43">
      <c r="A43" s="9">
        <f>+5.36%</f>
        <v>0.0536</v>
      </c>
      <c r="B43" s="5">
        <f t="shared" si="1"/>
        <v>42488</v>
      </c>
      <c r="C43" s="3">
        <v>46.87</v>
      </c>
      <c r="D43" s="3">
        <v>47.82</v>
      </c>
      <c r="E43" s="3">
        <v>46.51</v>
      </c>
      <c r="F43" s="3">
        <v>47.77</v>
      </c>
      <c r="G43" s="3">
        <v>0.84</v>
      </c>
      <c r="H43" s="3">
        <v>0.0179</v>
      </c>
      <c r="I43" s="15">
        <v>274447.0</v>
      </c>
      <c r="J43" s="15">
        <v>588422.0</v>
      </c>
    </row>
    <row r="44">
      <c r="A44" s="16">
        <v>63594.0</v>
      </c>
      <c r="B44" s="5">
        <f t="shared" si="1"/>
        <v>42489</v>
      </c>
      <c r="C44" s="3">
        <v>47.57</v>
      </c>
      <c r="D44" s="3">
        <v>48.29</v>
      </c>
      <c r="E44" s="3">
        <v>46.76</v>
      </c>
      <c r="F44" s="3">
        <v>47.37</v>
      </c>
      <c r="G44" s="3">
        <v>-0.4</v>
      </c>
      <c r="H44" s="6">
        <v>-0.0084</v>
      </c>
      <c r="I44" s="15">
        <v>297848.0</v>
      </c>
      <c r="J44" s="15">
        <v>587191.0</v>
      </c>
    </row>
    <row r="45">
      <c r="A45" s="16">
        <v>182396.0</v>
      </c>
      <c r="B45" s="5">
        <f t="shared" si="1"/>
        <v>42492</v>
      </c>
      <c r="C45" s="3">
        <v>47.37</v>
      </c>
      <c r="D45" s="3">
        <v>47.4</v>
      </c>
      <c r="E45" s="3">
        <v>45.72</v>
      </c>
      <c r="F45" s="3">
        <v>45.83</v>
      </c>
      <c r="G45" s="3">
        <v>-1.54</v>
      </c>
      <c r="H45" s="6">
        <v>-0.0325</v>
      </c>
      <c r="I45" s="15">
        <v>168090.0</v>
      </c>
      <c r="J45" s="15">
        <v>568786.0</v>
      </c>
    </row>
    <row r="46">
      <c r="A46" s="7">
        <v>42437.0</v>
      </c>
      <c r="B46" s="5">
        <f t="shared" si="1"/>
        <v>42493</v>
      </c>
      <c r="C46" s="3">
        <v>45.8</v>
      </c>
      <c r="D46" s="3">
        <v>46.4</v>
      </c>
      <c r="E46" s="3">
        <v>44.62</v>
      </c>
      <c r="F46" s="3">
        <v>44.97</v>
      </c>
      <c r="G46" s="3">
        <v>-0.86</v>
      </c>
      <c r="H46" s="6">
        <v>-0.0188</v>
      </c>
      <c r="I46" s="15">
        <v>276403.0</v>
      </c>
      <c r="J46" s="15">
        <v>551115.0</v>
      </c>
    </row>
    <row r="47">
      <c r="A47" s="8">
        <v>41.89</v>
      </c>
      <c r="B47" s="5">
        <f t="shared" si="1"/>
        <v>42494</v>
      </c>
      <c r="C47" s="3">
        <v>45.21</v>
      </c>
      <c r="D47" s="3">
        <v>46.01</v>
      </c>
      <c r="E47" s="3">
        <v>44.19</v>
      </c>
      <c r="F47" s="3">
        <v>44.62</v>
      </c>
      <c r="G47" s="3">
        <v>-0.35</v>
      </c>
      <c r="H47" s="6">
        <v>-0.0078</v>
      </c>
      <c r="I47" s="15">
        <v>293821.0</v>
      </c>
      <c r="J47" s="15">
        <v>526356.0</v>
      </c>
    </row>
    <row r="48">
      <c r="A48" s="8">
        <v>42.61</v>
      </c>
      <c r="B48" s="5">
        <f t="shared" si="1"/>
        <v>42495</v>
      </c>
      <c r="C48" s="3">
        <v>45.08</v>
      </c>
      <c r="D48" s="3">
        <v>46.77</v>
      </c>
      <c r="E48" s="3">
        <v>44.65</v>
      </c>
      <c r="F48" s="3">
        <v>45.01</v>
      </c>
      <c r="G48" s="3">
        <v>0.39</v>
      </c>
      <c r="H48" s="3">
        <v>0.0087</v>
      </c>
      <c r="I48" s="15">
        <v>280794.0</v>
      </c>
      <c r="J48" s="15">
        <v>513866.0</v>
      </c>
    </row>
    <row r="49">
      <c r="A49" s="8">
        <v>40.42</v>
      </c>
      <c r="B49" s="5">
        <f t="shared" si="1"/>
        <v>42496</v>
      </c>
      <c r="C49" s="3">
        <v>45.16</v>
      </c>
      <c r="D49" s="3">
        <v>46.12</v>
      </c>
      <c r="E49" s="3">
        <v>44.19</v>
      </c>
      <c r="F49" s="3">
        <v>45.37</v>
      </c>
      <c r="G49" s="3">
        <v>0.36</v>
      </c>
      <c r="H49" s="3">
        <v>0.008</v>
      </c>
      <c r="I49" s="15">
        <v>283651.0</v>
      </c>
      <c r="J49" s="15">
        <v>478804.0</v>
      </c>
    </row>
    <row r="50">
      <c r="A50" s="8">
        <v>40.78</v>
      </c>
      <c r="B50" s="5">
        <f t="shared" si="1"/>
        <v>42499</v>
      </c>
      <c r="C50" s="3">
        <v>45.75</v>
      </c>
      <c r="D50" s="3">
        <v>46.48</v>
      </c>
      <c r="E50" s="3">
        <v>43.43</v>
      </c>
      <c r="F50" s="3">
        <v>43.63</v>
      </c>
      <c r="G50" s="3">
        <v>-1.74</v>
      </c>
      <c r="H50" s="6">
        <v>-0.0384</v>
      </c>
      <c r="I50" s="15">
        <v>364584.0</v>
      </c>
      <c r="J50" s="15">
        <v>433409.0</v>
      </c>
    </row>
    <row r="51">
      <c r="A51" s="11">
        <v>-1.28</v>
      </c>
      <c r="B51" s="5">
        <f t="shared" si="1"/>
        <v>42500</v>
      </c>
      <c r="C51" s="3">
        <v>43.49</v>
      </c>
      <c r="D51" s="3">
        <v>45.7</v>
      </c>
      <c r="E51" s="3">
        <v>43.33</v>
      </c>
      <c r="F51" s="3">
        <v>45.52</v>
      </c>
      <c r="G51" s="3">
        <v>1.89</v>
      </c>
      <c r="H51" s="3">
        <v>0.0433</v>
      </c>
      <c r="I51" s="15">
        <v>343209.0</v>
      </c>
      <c r="J51" s="15">
        <v>387297.0</v>
      </c>
    </row>
    <row r="52">
      <c r="A52" s="12">
        <v>-0.0304</v>
      </c>
      <c r="B52" s="5">
        <f t="shared" si="1"/>
        <v>42501</v>
      </c>
      <c r="C52" s="3">
        <v>45.59</v>
      </c>
      <c r="D52" s="3">
        <v>47.75</v>
      </c>
      <c r="E52" s="3">
        <v>44.8</v>
      </c>
      <c r="F52" s="3">
        <v>47.6</v>
      </c>
      <c r="G52" s="3">
        <v>2.08</v>
      </c>
      <c r="H52" s="3">
        <v>0.045700000000000005</v>
      </c>
      <c r="I52" s="15">
        <v>381737.0</v>
      </c>
      <c r="J52" s="15">
        <v>370882.0</v>
      </c>
    </row>
    <row r="53">
      <c r="A53" s="17">
        <v>75125.0</v>
      </c>
      <c r="B53" s="5">
        <f t="shared" si="1"/>
        <v>42502</v>
      </c>
      <c r="C53" s="3">
        <v>47.32</v>
      </c>
      <c r="D53" s="3">
        <v>48.19</v>
      </c>
      <c r="E53" s="3">
        <v>46.8</v>
      </c>
      <c r="F53" s="3">
        <v>48.08</v>
      </c>
      <c r="G53" s="3">
        <v>0.48</v>
      </c>
      <c r="H53" s="3">
        <v>0.0101</v>
      </c>
      <c r="I53" s="15">
        <v>353848.0</v>
      </c>
      <c r="J53" s="15">
        <v>364875.0</v>
      </c>
    </row>
    <row r="54">
      <c r="A54" s="17">
        <v>192107.0</v>
      </c>
      <c r="B54" s="5">
        <f t="shared" si="1"/>
        <v>42503</v>
      </c>
      <c r="C54" s="3">
        <v>47.85</v>
      </c>
      <c r="D54" s="3">
        <v>48.12</v>
      </c>
      <c r="E54" s="3">
        <v>47.26</v>
      </c>
      <c r="F54" s="3">
        <v>47.83</v>
      </c>
      <c r="G54" s="3">
        <v>-0.25</v>
      </c>
      <c r="H54" s="6">
        <v>-0.0052</v>
      </c>
      <c r="I54" s="15">
        <v>239047.0</v>
      </c>
      <c r="J54" s="15">
        <v>361468.0</v>
      </c>
    </row>
    <row r="55">
      <c r="A55" s="7">
        <v>42438.0</v>
      </c>
      <c r="B55" s="5">
        <f t="shared" si="1"/>
        <v>42506</v>
      </c>
      <c r="C55" s="3">
        <v>47.8</v>
      </c>
      <c r="D55" s="3">
        <v>49.47</v>
      </c>
      <c r="E55" s="3">
        <v>47.77</v>
      </c>
      <c r="F55" s="3">
        <v>48.97</v>
      </c>
      <c r="G55" s="3">
        <v>1.14</v>
      </c>
      <c r="H55" s="3">
        <v>0.023799999999999998</v>
      </c>
      <c r="I55" s="15">
        <v>294377.0</v>
      </c>
      <c r="J55" s="15">
        <v>331109.0</v>
      </c>
    </row>
    <row r="56">
      <c r="A56" s="8">
        <v>40.73</v>
      </c>
      <c r="B56" s="5">
        <f t="shared" si="1"/>
        <v>42507</v>
      </c>
      <c r="C56" s="3">
        <v>49.03</v>
      </c>
      <c r="D56" s="3">
        <v>49.75</v>
      </c>
      <c r="E56" s="3">
        <v>48.57</v>
      </c>
      <c r="F56" s="3">
        <v>49.28</v>
      </c>
      <c r="G56" s="3">
        <v>0.31</v>
      </c>
      <c r="H56" s="3">
        <v>0.0063</v>
      </c>
      <c r="I56" s="15">
        <v>262324.0</v>
      </c>
      <c r="J56" s="15">
        <v>309407.0</v>
      </c>
    </row>
    <row r="57">
      <c r="A57" s="8">
        <v>42.24</v>
      </c>
      <c r="B57" s="5">
        <f t="shared" si="1"/>
        <v>42508</v>
      </c>
      <c r="C57" s="3">
        <v>49.36</v>
      </c>
      <c r="D57" s="3">
        <v>49.85</v>
      </c>
      <c r="E57" s="3">
        <v>48.45</v>
      </c>
      <c r="F57" s="3">
        <v>48.93</v>
      </c>
      <c r="G57" s="3">
        <v>-0.35</v>
      </c>
      <c r="H57" s="6">
        <v>-0.0071</v>
      </c>
      <c r="I57" s="15">
        <v>319810.0</v>
      </c>
      <c r="J57" s="15">
        <v>282715.0</v>
      </c>
    </row>
    <row r="58">
      <c r="A58" s="8">
        <v>40.51</v>
      </c>
      <c r="B58" s="5">
        <f t="shared" si="1"/>
        <v>42509</v>
      </c>
      <c r="C58" s="3">
        <v>48.67</v>
      </c>
      <c r="D58" s="3">
        <v>48.88</v>
      </c>
      <c r="E58" s="3">
        <v>47.38</v>
      </c>
      <c r="F58" s="3">
        <v>48.81</v>
      </c>
      <c r="G58" s="3">
        <v>-0.12</v>
      </c>
      <c r="H58" s="6">
        <v>-0.0025</v>
      </c>
      <c r="I58" s="15">
        <v>302095.0</v>
      </c>
      <c r="J58" s="15">
        <v>267426.0</v>
      </c>
    </row>
    <row r="59">
      <c r="A59" s="8">
        <v>42.13</v>
      </c>
      <c r="B59" s="5">
        <f t="shared" si="1"/>
        <v>42510</v>
      </c>
      <c r="C59" s="3">
        <v>48.9</v>
      </c>
      <c r="D59" s="3">
        <v>49.39</v>
      </c>
      <c r="E59" s="3">
        <v>48.07</v>
      </c>
      <c r="F59" s="3">
        <v>48.72</v>
      </c>
      <c r="G59" s="3">
        <v>-0.09</v>
      </c>
      <c r="H59" s="6">
        <v>-0.0018</v>
      </c>
      <c r="I59" s="15">
        <v>255583.0</v>
      </c>
      <c r="J59" s="15">
        <v>241438.0</v>
      </c>
    </row>
    <row r="60">
      <c r="A60" s="9">
        <f>+1.35</f>
        <v>1.35</v>
      </c>
      <c r="B60" s="5">
        <f t="shared" si="1"/>
        <v>42513</v>
      </c>
      <c r="C60" s="3">
        <v>48.72</v>
      </c>
      <c r="D60" s="3">
        <v>48.84</v>
      </c>
      <c r="E60" s="3">
        <v>47.58</v>
      </c>
      <c r="F60" s="3">
        <v>48.35</v>
      </c>
      <c r="G60" s="3">
        <v>-0.37</v>
      </c>
      <c r="H60" s="6">
        <v>-0.0076</v>
      </c>
      <c r="I60" s="15">
        <v>225090.0</v>
      </c>
      <c r="J60" s="15">
        <v>199014.0</v>
      </c>
    </row>
    <row r="61">
      <c r="A61" s="9">
        <f>+3.31%</f>
        <v>0.0331</v>
      </c>
      <c r="B61" s="5">
        <f t="shared" si="1"/>
        <v>42514</v>
      </c>
      <c r="C61" s="3">
        <v>48.35</v>
      </c>
      <c r="D61" s="3">
        <v>49.24</v>
      </c>
      <c r="E61" s="3">
        <v>47.8</v>
      </c>
      <c r="F61" s="3">
        <v>48.61</v>
      </c>
      <c r="G61" s="3">
        <v>0.26</v>
      </c>
      <c r="H61" s="3">
        <v>0.0054</v>
      </c>
      <c r="I61" s="15">
        <v>211583.0</v>
      </c>
      <c r="J61" s="15">
        <v>173326.0</v>
      </c>
    </row>
    <row r="62">
      <c r="A62" s="16">
        <v>92336.0</v>
      </c>
      <c r="B62" s="5">
        <f t="shared" si="1"/>
        <v>42515</v>
      </c>
      <c r="C62" s="3">
        <v>49.16</v>
      </c>
      <c r="D62" s="3">
        <v>49.96</v>
      </c>
      <c r="E62" s="3">
        <v>48.91</v>
      </c>
      <c r="F62" s="3">
        <v>49.74</v>
      </c>
      <c r="G62" s="3">
        <v>1.13</v>
      </c>
      <c r="H62" s="3">
        <v>0.0232</v>
      </c>
      <c r="I62" s="15">
        <v>237787.0</v>
      </c>
      <c r="J62" s="15">
        <v>139052.0</v>
      </c>
    </row>
    <row r="63">
      <c r="A63" s="16">
        <v>197734.0</v>
      </c>
      <c r="B63" s="5">
        <f t="shared" si="1"/>
        <v>42516</v>
      </c>
      <c r="C63" s="3">
        <v>49.76</v>
      </c>
      <c r="D63" s="3">
        <v>50.51</v>
      </c>
      <c r="E63" s="3">
        <v>49.25</v>
      </c>
      <c r="F63" s="3">
        <v>49.59</v>
      </c>
      <c r="G63" s="3">
        <v>-0.15</v>
      </c>
      <c r="H63" s="6">
        <v>-0.003</v>
      </c>
      <c r="I63" s="15">
        <v>221255.0</v>
      </c>
      <c r="J63" s="15">
        <v>98041.0</v>
      </c>
    </row>
    <row r="64">
      <c r="A64" s="7">
        <v>42439.0</v>
      </c>
      <c r="B64" s="5">
        <f t="shared" si="1"/>
        <v>42517</v>
      </c>
      <c r="C64" s="3">
        <v>49.42</v>
      </c>
      <c r="D64" s="3">
        <v>49.55</v>
      </c>
      <c r="E64" s="3">
        <v>48.69</v>
      </c>
      <c r="F64" s="3">
        <v>49.32</v>
      </c>
      <c r="G64" s="3">
        <v>-0.27</v>
      </c>
      <c r="H64" s="6">
        <v>-0.0054</v>
      </c>
      <c r="I64" s="15">
        <v>130178.0</v>
      </c>
      <c r="J64" s="15">
        <v>62425.0</v>
      </c>
    </row>
    <row r="65">
      <c r="A65" s="8">
        <v>41.96</v>
      </c>
      <c r="B65" s="5">
        <f t="shared" si="1"/>
        <v>42520</v>
      </c>
      <c r="C65" s="3">
        <v>49.43</v>
      </c>
      <c r="D65" s="3">
        <v>49.83</v>
      </c>
      <c r="E65" s="3">
        <v>48.92</v>
      </c>
      <c r="F65" s="3">
        <v>49.76</v>
      </c>
      <c r="G65" s="3">
        <v>0.44</v>
      </c>
      <c r="H65" s="3">
        <v>0.0089</v>
      </c>
      <c r="I65" s="15">
        <v>23093.0</v>
      </c>
      <c r="J65" s="15">
        <v>47987.0</v>
      </c>
    </row>
    <row r="66">
      <c r="A66" s="8">
        <v>42.1</v>
      </c>
      <c r="B66" s="5">
        <f t="shared" si="1"/>
        <v>42521</v>
      </c>
      <c r="C66" s="3">
        <v>49.7</v>
      </c>
      <c r="D66" s="3">
        <v>50.05</v>
      </c>
      <c r="E66" s="3">
        <v>49.23</v>
      </c>
      <c r="F66" s="3">
        <v>49.69</v>
      </c>
      <c r="G66" s="3">
        <v>-0.07</v>
      </c>
      <c r="H66" s="6">
        <v>-0.0014</v>
      </c>
      <c r="I66" s="15">
        <v>28690.0</v>
      </c>
      <c r="J66" s="3">
        <v>0.0</v>
      </c>
    </row>
    <row r="67">
      <c r="A67" s="8">
        <v>40.78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41.17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-0.96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-0.0228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95375.0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211496.0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42440.0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41.47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42.11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41.22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41.64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+0.47</f>
        <v>0.47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+1.14%</f>
        <v>0.0114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88547.0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234362.0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42443.0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41.48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41.83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40.05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40.67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-0.97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-0.0233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69456.0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247819.0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42444.0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40.78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40.87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39.47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39.88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-0.79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-0.0194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64380.0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254914.0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42445.0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40.19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41.5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39.94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41.4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+1.52</f>
        <v>1.52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+3.81%</f>
        <v>0.0381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109091.0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260507.0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42446.0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41.55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42.6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41.46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42.56</v>
      </c>
      <c r="B113" s="3" t="str">
        <f t="shared" si="1"/>
        <v/>
      </c>
    </row>
    <row r="114">
      <c r="A114" s="9">
        <f>+1.16</f>
        <v>1.16</v>
      </c>
      <c r="B114" s="3" t="str">
        <f t="shared" si="1"/>
        <v>#REF!</v>
      </c>
    </row>
    <row r="115">
      <c r="A115" s="9">
        <f>+2.8%</f>
        <v>0.028</v>
      </c>
      <c r="B115" s="3" t="str">
        <f t="shared" si="1"/>
        <v>#REF!</v>
      </c>
    </row>
    <row r="116">
      <c r="A116" s="16">
        <v>78968.0</v>
      </c>
      <c r="B116" s="3" t="str">
        <f t="shared" si="1"/>
        <v>#REF!</v>
      </c>
    </row>
    <row r="117">
      <c r="A117" s="16">
        <v>264576.0</v>
      </c>
      <c r="B117" s="3" t="str">
        <f t="shared" si="1"/>
        <v>#REF!</v>
      </c>
    </row>
    <row r="118">
      <c r="A118" s="7">
        <v>42447.0</v>
      </c>
      <c r="B118" s="3" t="str">
        <f t="shared" si="1"/>
        <v>#REF!</v>
      </c>
    </row>
    <row r="119">
      <c r="A119" s="8">
        <v>42.4</v>
      </c>
      <c r="B119" s="3" t="str">
        <f t="shared" si="1"/>
        <v>#REF!</v>
      </c>
    </row>
    <row r="120">
      <c r="A120" s="8">
        <v>43.43</v>
      </c>
      <c r="B120" s="3" t="str">
        <f t="shared" si="1"/>
        <v>#REF!</v>
      </c>
    </row>
    <row r="121">
      <c r="A121" s="8">
        <v>42.1</v>
      </c>
      <c r="B121" s="3" t="str">
        <f t="shared" si="1"/>
        <v>#REF!</v>
      </c>
    </row>
    <row r="122">
      <c r="A122" s="8">
        <v>42.26</v>
      </c>
      <c r="B122" s="3" t="str">
        <f t="shared" si="1"/>
        <v>#REF!</v>
      </c>
    </row>
    <row r="123">
      <c r="A123" s="11">
        <v>-0.3</v>
      </c>
      <c r="B123" s="3" t="str">
        <f t="shared" si="1"/>
        <v>#REF!</v>
      </c>
    </row>
    <row r="124">
      <c r="A124" s="12">
        <v>-0.007</v>
      </c>
      <c r="B124" s="3" t="str">
        <f t="shared" si="1"/>
        <v>#REF!</v>
      </c>
    </row>
    <row r="125">
      <c r="A125" s="17">
        <v>106635.0</v>
      </c>
      <c r="B125" s="3" t="str">
        <f t="shared" si="1"/>
        <v>#REF!</v>
      </c>
    </row>
    <row r="126">
      <c r="A126" s="17">
        <v>267243.0</v>
      </c>
      <c r="B126" s="3" t="str">
        <f t="shared" si="1"/>
        <v>#REF!</v>
      </c>
    </row>
    <row r="127">
      <c r="A127" s="7">
        <v>42450.0</v>
      </c>
      <c r="B127" s="3" t="str">
        <f t="shared" si="1"/>
        <v>#REF!</v>
      </c>
    </row>
    <row r="128">
      <c r="A128" s="8">
        <v>42.44</v>
      </c>
      <c r="B128" s="3" t="str">
        <f t="shared" si="1"/>
        <v>#REF!</v>
      </c>
    </row>
    <row r="129">
      <c r="A129" s="8">
        <v>42.91</v>
      </c>
      <c r="B129" s="3" t="str">
        <f t="shared" si="1"/>
        <v>#REF!</v>
      </c>
    </row>
    <row r="130">
      <c r="A130" s="8">
        <v>41.53</v>
      </c>
      <c r="B130" s="3" t="str">
        <f t="shared" si="1"/>
        <v>#REF!</v>
      </c>
    </row>
    <row r="131">
      <c r="A131" s="8">
        <v>42.62</v>
      </c>
      <c r="B131" s="3" t="str">
        <f t="shared" si="1"/>
        <v>#REF!</v>
      </c>
    </row>
    <row r="132">
      <c r="A132" s="9">
        <f>+0.36</f>
        <v>0.36</v>
      </c>
      <c r="B132" s="3" t="str">
        <f t="shared" si="1"/>
        <v>#REF!</v>
      </c>
    </row>
    <row r="133">
      <c r="A133" s="9">
        <f>+0.85%</f>
        <v>0.0085</v>
      </c>
      <c r="B133" s="3" t="str">
        <f t="shared" si="1"/>
        <v>#REF!</v>
      </c>
    </row>
    <row r="134">
      <c r="A134" s="16">
        <v>61980.0</v>
      </c>
      <c r="B134" s="3" t="str">
        <f t="shared" si="1"/>
        <v>#REF!</v>
      </c>
    </row>
    <row r="135">
      <c r="A135" s="16">
        <v>271546.0</v>
      </c>
      <c r="B135" s="3" t="str">
        <f t="shared" si="1"/>
        <v>#REF!</v>
      </c>
    </row>
    <row r="136">
      <c r="A136" s="7">
        <v>42451.0</v>
      </c>
      <c r="B136" s="3" t="str">
        <f t="shared" si="1"/>
        <v>#REF!</v>
      </c>
    </row>
    <row r="137">
      <c r="A137" s="8">
        <v>42.55</v>
      </c>
      <c r="B137" s="3" t="str">
        <f t="shared" si="1"/>
        <v>#REF!</v>
      </c>
    </row>
    <row r="138">
      <c r="A138" s="8">
        <v>43.21</v>
      </c>
      <c r="B138" s="3" t="str">
        <f t="shared" si="1"/>
        <v>#REF!</v>
      </c>
    </row>
    <row r="139">
      <c r="A139" s="8">
        <v>42.12</v>
      </c>
      <c r="B139" s="3" t="str">
        <f t="shared" si="1"/>
        <v>#REF!</v>
      </c>
    </row>
    <row r="140">
      <c r="A140" s="8">
        <v>42.92</v>
      </c>
      <c r="B140" s="3" t="str">
        <f t="shared" si="1"/>
        <v>#REF!</v>
      </c>
    </row>
    <row r="141">
      <c r="A141" s="9">
        <f>+0.3</f>
        <v>0.3</v>
      </c>
      <c r="B141" s="3" t="str">
        <f t="shared" si="1"/>
        <v>#REF!</v>
      </c>
    </row>
    <row r="142">
      <c r="A142" s="9">
        <f>+0.7%</f>
        <v>0.007</v>
      </c>
      <c r="B142" s="3" t="str">
        <f t="shared" si="1"/>
        <v>#REF!</v>
      </c>
    </row>
    <row r="143">
      <c r="A143" s="16">
        <v>83730.0</v>
      </c>
      <c r="B143" s="3" t="str">
        <f t="shared" si="1"/>
        <v>#REF!</v>
      </c>
    </row>
    <row r="144">
      <c r="A144" s="16">
        <v>282877.0</v>
      </c>
      <c r="B144" s="3" t="str">
        <f t="shared" si="1"/>
        <v>#REF!</v>
      </c>
    </row>
    <row r="145">
      <c r="A145" s="7">
        <v>42452.0</v>
      </c>
      <c r="B145" s="3" t="str">
        <f t="shared" si="1"/>
        <v>#REF!</v>
      </c>
    </row>
    <row r="146">
      <c r="A146" s="8">
        <v>42.68</v>
      </c>
      <c r="B146" s="3" t="str">
        <f t="shared" si="1"/>
        <v>#REF!</v>
      </c>
    </row>
    <row r="147">
      <c r="A147" s="8">
        <v>42.85</v>
      </c>
      <c r="B147" s="3" t="str">
        <f t="shared" si="1"/>
        <v>#REF!</v>
      </c>
    </row>
    <row r="148">
      <c r="A148" s="8">
        <v>41.43</v>
      </c>
      <c r="B148" s="3" t="str">
        <f t="shared" si="1"/>
        <v>#REF!</v>
      </c>
    </row>
    <row r="149">
      <c r="A149" s="8">
        <v>41.49</v>
      </c>
      <c r="B149" s="3" t="str">
        <f t="shared" si="1"/>
        <v>#REF!</v>
      </c>
    </row>
    <row r="150">
      <c r="A150" s="11">
        <v>-1.43</v>
      </c>
      <c r="B150" s="3" t="str">
        <f t="shared" si="1"/>
        <v>#REF!</v>
      </c>
    </row>
    <row r="151">
      <c r="A151" s="12">
        <v>-0.0333</v>
      </c>
      <c r="B151" s="3" t="str">
        <f t="shared" si="1"/>
        <v>#REF!</v>
      </c>
    </row>
    <row r="152">
      <c r="A152" s="17">
        <v>69795.0</v>
      </c>
      <c r="B152" s="3" t="str">
        <f t="shared" si="1"/>
        <v>#REF!</v>
      </c>
    </row>
    <row r="153">
      <c r="A153" s="17">
        <v>288040.0</v>
      </c>
      <c r="B153" s="3" t="str">
        <f t="shared" si="1"/>
        <v>#REF!</v>
      </c>
    </row>
    <row r="154">
      <c r="A154" s="7">
        <v>42453.0</v>
      </c>
      <c r="B154" s="3" t="str">
        <f t="shared" si="1"/>
        <v>#REF!</v>
      </c>
    </row>
    <row r="155">
      <c r="A155" s="8">
        <v>41.42</v>
      </c>
      <c r="B155" s="3" t="str">
        <f t="shared" si="1"/>
        <v>#REF!</v>
      </c>
    </row>
    <row r="156">
      <c r="A156" s="8">
        <v>41.64</v>
      </c>
      <c r="B156" s="3" t="str">
        <f t="shared" si="1"/>
        <v>#REF!</v>
      </c>
    </row>
    <row r="157">
      <c r="A157" s="8">
        <v>40.28</v>
      </c>
      <c r="B157" s="3" t="str">
        <f t="shared" si="1"/>
        <v>#REF!</v>
      </c>
    </row>
    <row r="158">
      <c r="A158" s="8">
        <v>41.44</v>
      </c>
      <c r="B158" s="3" t="str">
        <f t="shared" si="1"/>
        <v>#REF!</v>
      </c>
    </row>
    <row r="159">
      <c r="A159" s="11">
        <v>-0.05</v>
      </c>
      <c r="B159" s="3" t="str">
        <f t="shared" si="1"/>
        <v>#REF!</v>
      </c>
    </row>
    <row r="160">
      <c r="A160" s="12">
        <v>-0.0012</v>
      </c>
      <c r="B160" s="3" t="str">
        <f t="shared" si="1"/>
        <v>#REF!</v>
      </c>
    </row>
    <row r="161">
      <c r="A161" s="17">
        <v>64588.0</v>
      </c>
      <c r="B161" s="3" t="str">
        <f t="shared" si="1"/>
        <v>#REF!</v>
      </c>
    </row>
    <row r="162">
      <c r="A162" s="17">
        <v>294886.0</v>
      </c>
      <c r="B162" s="3" t="str">
        <f t="shared" si="1"/>
        <v>#REF!</v>
      </c>
    </row>
    <row r="163">
      <c r="A163" s="7">
        <v>42457.0</v>
      </c>
      <c r="B163" s="3" t="str">
        <f t="shared" si="1"/>
        <v>#REF!</v>
      </c>
    </row>
    <row r="164">
      <c r="A164" s="8">
        <v>41.65</v>
      </c>
      <c r="B164" s="3" t="str">
        <f t="shared" si="1"/>
        <v>#REF!</v>
      </c>
    </row>
    <row r="165">
      <c r="A165" s="8">
        <v>42.02</v>
      </c>
      <c r="B165" s="3" t="str">
        <f t="shared" si="1"/>
        <v>#REF!</v>
      </c>
    </row>
    <row r="166">
      <c r="A166" s="8">
        <v>40.67</v>
      </c>
      <c r="B166" s="3" t="str">
        <f t="shared" si="1"/>
        <v>#REF!</v>
      </c>
    </row>
    <row r="167">
      <c r="A167" s="8">
        <v>41.28</v>
      </c>
      <c r="B167" s="3" t="str">
        <f t="shared" si="1"/>
        <v>#REF!</v>
      </c>
    </row>
    <row r="168">
      <c r="A168" s="11">
        <v>-0.16</v>
      </c>
      <c r="B168" s="3" t="str">
        <f t="shared" si="1"/>
        <v>#REF!</v>
      </c>
    </row>
    <row r="169">
      <c r="A169" s="12">
        <v>-0.0039</v>
      </c>
      <c r="B169" s="3" t="str">
        <f t="shared" si="1"/>
        <v>#REF!</v>
      </c>
    </row>
    <row r="170">
      <c r="A170" s="17">
        <v>24442.0</v>
      </c>
      <c r="B170" s="3" t="str">
        <f t="shared" si="1"/>
        <v>#REF!</v>
      </c>
    </row>
    <row r="171">
      <c r="A171" s="17">
        <v>297418.0</v>
      </c>
      <c r="B171" s="3" t="str">
        <f t="shared" si="1"/>
        <v>#REF!</v>
      </c>
    </row>
    <row r="172">
      <c r="A172" s="7">
        <v>42458.0</v>
      </c>
      <c r="B172" s="3" t="str">
        <f t="shared" si="1"/>
        <v>#REF!</v>
      </c>
    </row>
    <row r="173">
      <c r="A173" s="8">
        <v>41.23</v>
      </c>
      <c r="B173" s="3" t="str">
        <f t="shared" si="1"/>
        <v>#REF!</v>
      </c>
    </row>
    <row r="174">
      <c r="A174" s="8">
        <v>41.25</v>
      </c>
      <c r="B174" s="3" t="str">
        <f t="shared" si="1"/>
        <v>#REF!</v>
      </c>
    </row>
    <row r="175">
      <c r="A175" s="8">
        <v>39.87</v>
      </c>
      <c r="B175" s="3" t="str">
        <f t="shared" si="1"/>
        <v>#REF!</v>
      </c>
    </row>
    <row r="176">
      <c r="A176" s="8">
        <v>40.28</v>
      </c>
      <c r="B176" s="3" t="str">
        <f t="shared" si="1"/>
        <v>#REF!</v>
      </c>
    </row>
    <row r="177">
      <c r="A177" s="11">
        <v>-1.0</v>
      </c>
      <c r="B177" s="3" t="str">
        <f t="shared" si="1"/>
        <v>#REF!</v>
      </c>
    </row>
    <row r="178">
      <c r="A178" s="12">
        <v>-0.0242</v>
      </c>
      <c r="B178" s="3" t="str">
        <f t="shared" si="1"/>
        <v>#REF!</v>
      </c>
    </row>
    <row r="179">
      <c r="A179" s="17">
        <v>66133.0</v>
      </c>
      <c r="B179" s="3" t="str">
        <f t="shared" si="1"/>
        <v>#REF!</v>
      </c>
    </row>
    <row r="180">
      <c r="A180" s="17">
        <v>304201.0</v>
      </c>
      <c r="B180" s="3" t="str">
        <f t="shared" si="1"/>
        <v>#REF!</v>
      </c>
    </row>
    <row r="181">
      <c r="A181" s="7">
        <v>42459.0</v>
      </c>
      <c r="B181" s="3" t="str">
        <f t="shared" si="1"/>
        <v>#REF!</v>
      </c>
    </row>
    <row r="182">
      <c r="A182" s="8">
        <v>40.58</v>
      </c>
      <c r="B182" s="3" t="str">
        <f t="shared" si="1"/>
        <v>#REF!</v>
      </c>
    </row>
    <row r="183">
      <c r="A183" s="8">
        <v>41.79</v>
      </c>
      <c r="B183" s="3" t="str">
        <f t="shared" si="1"/>
        <v>#REF!</v>
      </c>
    </row>
    <row r="184">
      <c r="A184" s="8">
        <v>40.34</v>
      </c>
      <c r="B184" s="3" t="str">
        <f t="shared" si="1"/>
        <v>#REF!</v>
      </c>
    </row>
    <row r="185">
      <c r="A185" s="8">
        <v>40.52</v>
      </c>
      <c r="B185" s="3" t="str">
        <f t="shared" si="1"/>
        <v>#REF!</v>
      </c>
    </row>
    <row r="186">
      <c r="A186" s="9">
        <f>+0.24</f>
        <v>0.24</v>
      </c>
      <c r="B186" s="3" t="str">
        <f t="shared" si="1"/>
        <v>#REF!</v>
      </c>
    </row>
    <row r="187">
      <c r="A187" s="9">
        <f>+0.6%</f>
        <v>0.006</v>
      </c>
      <c r="B187" s="3" t="str">
        <f t="shared" si="1"/>
        <v>#REF!</v>
      </c>
    </row>
    <row r="188">
      <c r="A188" s="16">
        <v>84960.0</v>
      </c>
      <c r="B188" s="3" t="str">
        <f t="shared" si="1"/>
        <v>#REF!</v>
      </c>
    </row>
    <row r="189">
      <c r="A189" s="16">
        <v>323565.0</v>
      </c>
      <c r="B189" s="3" t="str">
        <f t="shared" si="1"/>
        <v>#REF!</v>
      </c>
    </row>
    <row r="190">
      <c r="A190" s="7">
        <v>42460.0</v>
      </c>
      <c r="B190" s="3" t="str">
        <f t="shared" si="1"/>
        <v>#REF!</v>
      </c>
    </row>
    <row r="191">
      <c r="A191" s="8">
        <v>40.27</v>
      </c>
      <c r="B191" s="3" t="str">
        <f t="shared" si="1"/>
        <v>#REF!</v>
      </c>
    </row>
    <row r="192">
      <c r="A192" s="8">
        <v>41.27</v>
      </c>
      <c r="B192" s="3" t="str">
        <f t="shared" si="1"/>
        <v>#REF!</v>
      </c>
    </row>
    <row r="193">
      <c r="A193" s="8">
        <v>39.95</v>
      </c>
      <c r="B193" s="3" t="str">
        <f t="shared" si="1"/>
        <v>#REF!</v>
      </c>
    </row>
    <row r="194">
      <c r="A194" s="8">
        <v>40.77</v>
      </c>
      <c r="B194" s="3" t="str">
        <f t="shared" si="1"/>
        <v>#REF!</v>
      </c>
    </row>
    <row r="195">
      <c r="A195" s="9">
        <f>+0.25</f>
        <v>0.25</v>
      </c>
      <c r="B195" s="3" t="str">
        <f t="shared" si="1"/>
        <v>#REF!</v>
      </c>
    </row>
    <row r="196">
      <c r="A196" s="9">
        <f>+0.62%</f>
        <v>0.0062</v>
      </c>
      <c r="B196" s="3" t="str">
        <f t="shared" si="1"/>
        <v>#REF!</v>
      </c>
    </row>
    <row r="197">
      <c r="A197" s="16">
        <v>79808.0</v>
      </c>
      <c r="B197" s="3" t="str">
        <f t="shared" si="1"/>
        <v>#REF!</v>
      </c>
    </row>
    <row r="198">
      <c r="A198" s="16">
        <v>331120.0</v>
      </c>
      <c r="B198" s="3" t="str">
        <f t="shared" si="1"/>
        <v>#REF!</v>
      </c>
    </row>
    <row r="199">
      <c r="A199" s="7">
        <v>42461.0</v>
      </c>
      <c r="B199" s="3" t="str">
        <f t="shared" si="1"/>
        <v>#REF!</v>
      </c>
    </row>
    <row r="200">
      <c r="A200" s="8">
        <v>40.62</v>
      </c>
      <c r="B200" s="3" t="str">
        <f t="shared" si="1"/>
        <v>#REF!</v>
      </c>
    </row>
    <row r="201">
      <c r="A201" s="8">
        <v>40.85</v>
      </c>
      <c r="B201" s="3" t="str">
        <f t="shared" si="1"/>
        <v>#REF!</v>
      </c>
    </row>
    <row r="202">
      <c r="A202" s="8">
        <v>38.98</v>
      </c>
      <c r="B202" s="3" t="str">
        <f t="shared" si="1"/>
        <v>#REF!</v>
      </c>
    </row>
    <row r="203">
      <c r="A203" s="8">
        <v>39.09</v>
      </c>
      <c r="B203" s="3" t="str">
        <f t="shared" si="1"/>
        <v>#REF!</v>
      </c>
    </row>
    <row r="204">
      <c r="A204" s="11">
        <v>-1.68</v>
      </c>
      <c r="B204" s="3" t="str">
        <f t="shared" si="1"/>
        <v>#REF!</v>
      </c>
    </row>
    <row r="205">
      <c r="A205" s="12">
        <v>-0.0412</v>
      </c>
      <c r="B205" s="3" t="str">
        <f t="shared" si="1"/>
        <v>#REF!</v>
      </c>
    </row>
    <row r="206">
      <c r="A206" s="17">
        <v>109246.0</v>
      </c>
      <c r="B206" s="3" t="str">
        <f t="shared" si="1"/>
        <v>#REF!</v>
      </c>
    </row>
    <row r="207">
      <c r="A207" s="17">
        <v>334339.0</v>
      </c>
      <c r="B207" s="3" t="str">
        <f t="shared" si="1"/>
        <v>#REF!</v>
      </c>
    </row>
    <row r="208">
      <c r="A208" s="7">
        <v>42464.0</v>
      </c>
      <c r="B208" s="3" t="str">
        <f t="shared" si="1"/>
        <v>#REF!</v>
      </c>
    </row>
    <row r="209">
      <c r="A209" s="8">
        <v>39.08</v>
      </c>
      <c r="B209" s="3" t="str">
        <f t="shared" si="1"/>
        <v>#REF!</v>
      </c>
    </row>
    <row r="210">
      <c r="A210" s="8">
        <v>39.27</v>
      </c>
      <c r="B210" s="3" t="str">
        <f t="shared" si="1"/>
        <v>#REF!</v>
      </c>
    </row>
    <row r="211">
      <c r="A211" s="8">
        <v>37.8</v>
      </c>
      <c r="B211" s="3" t="str">
        <f t="shared" si="1"/>
        <v>#REF!</v>
      </c>
    </row>
    <row r="212">
      <c r="A212" s="8">
        <v>37.98</v>
      </c>
      <c r="B212" s="3" t="str">
        <f t="shared" si="1"/>
        <v>#REF!</v>
      </c>
    </row>
    <row r="213">
      <c r="A213" s="11">
        <v>-1.11</v>
      </c>
      <c r="B213" s="3" t="str">
        <f t="shared" si="1"/>
        <v>#REF!</v>
      </c>
    </row>
    <row r="214">
      <c r="A214" s="12">
        <v>-0.0284</v>
      </c>
      <c r="B214" s="3" t="str">
        <f t="shared" si="1"/>
        <v>#REF!</v>
      </c>
    </row>
    <row r="215">
      <c r="A215" s="17">
        <v>152293.0</v>
      </c>
      <c r="B215" s="3" t="str">
        <f t="shared" si="1"/>
        <v>#REF!</v>
      </c>
    </row>
    <row r="216">
      <c r="A216" s="17">
        <v>326939.0</v>
      </c>
      <c r="B216" s="3" t="str">
        <f t="shared" si="1"/>
        <v>#REF!</v>
      </c>
    </row>
    <row r="217">
      <c r="A217" s="7">
        <v>42465.0</v>
      </c>
      <c r="B217" s="3" t="str">
        <f t="shared" si="1"/>
        <v>#REF!</v>
      </c>
    </row>
    <row r="218">
      <c r="A218" s="8">
        <v>37.77</v>
      </c>
      <c r="B218" s="3" t="str">
        <f t="shared" si="1"/>
        <v>#REF!</v>
      </c>
    </row>
    <row r="219">
      <c r="A219" s="8">
        <v>38.56</v>
      </c>
      <c r="B219" s="3" t="str">
        <f t="shared" si="1"/>
        <v>#REF!</v>
      </c>
    </row>
    <row r="220">
      <c r="A220" s="8">
        <v>37.52</v>
      </c>
      <c r="B220" s="3" t="str">
        <f t="shared" si="1"/>
        <v>#REF!</v>
      </c>
    </row>
    <row r="221">
      <c r="A221" s="8">
        <v>38.03</v>
      </c>
      <c r="B221" s="3" t="str">
        <f t="shared" si="1"/>
        <v>#REF!</v>
      </c>
    </row>
    <row r="222">
      <c r="A222" s="9">
        <f>+0.05</f>
        <v>0.05</v>
      </c>
      <c r="B222" s="3" t="str">
        <f t="shared" si="1"/>
        <v>#REF!</v>
      </c>
    </row>
    <row r="223">
      <c r="A223" s="9">
        <f>+0.13%</f>
        <v>0.0013</v>
      </c>
      <c r="B223" s="3" t="str">
        <f t="shared" si="1"/>
        <v>#REF!</v>
      </c>
    </row>
    <row r="224">
      <c r="A224" s="16">
        <v>174703.0</v>
      </c>
      <c r="B224" s="3" t="str">
        <f t="shared" si="1"/>
        <v>#REF!</v>
      </c>
    </row>
    <row r="225">
      <c r="A225" s="16">
        <v>317740.0</v>
      </c>
      <c r="B225" s="3" t="str">
        <f t="shared" si="1"/>
        <v>#REF!</v>
      </c>
    </row>
    <row r="226">
      <c r="A226" s="7">
        <v>42466.0</v>
      </c>
      <c r="B226" s="3" t="str">
        <f t="shared" si="1"/>
        <v>#REF!</v>
      </c>
    </row>
    <row r="227">
      <c r="A227" s="8">
        <v>38.59</v>
      </c>
      <c r="B227" s="3" t="str">
        <f t="shared" si="1"/>
        <v>#REF!</v>
      </c>
    </row>
    <row r="228">
      <c r="A228" s="8">
        <v>40.1</v>
      </c>
      <c r="B228" s="3" t="str">
        <f t="shared" si="1"/>
        <v>#REF!</v>
      </c>
    </row>
    <row r="229">
      <c r="A229" s="8">
        <v>38.48</v>
      </c>
      <c r="B229" s="3" t="str">
        <f t="shared" si="1"/>
        <v>#REF!</v>
      </c>
    </row>
    <row r="230">
      <c r="A230" s="8">
        <v>40.0</v>
      </c>
      <c r="B230" s="3" t="str">
        <f t="shared" si="1"/>
        <v>#REF!</v>
      </c>
    </row>
    <row r="231">
      <c r="A231" s="9">
        <f>+1.97</f>
        <v>1.97</v>
      </c>
      <c r="B231" s="3" t="str">
        <f t="shared" si="1"/>
        <v>#REF!</v>
      </c>
    </row>
    <row r="232">
      <c r="A232" s="9">
        <f>+5.18%</f>
        <v>0.0518</v>
      </c>
      <c r="B232" s="3" t="str">
        <f t="shared" si="1"/>
        <v>#REF!</v>
      </c>
    </row>
    <row r="233">
      <c r="A233" s="16">
        <v>145787.0</v>
      </c>
      <c r="B233" s="3" t="str">
        <f t="shared" si="1"/>
        <v>#REF!</v>
      </c>
    </row>
    <row r="234">
      <c r="A234" s="16">
        <v>327423.0</v>
      </c>
      <c r="B234" s="3" t="str">
        <f t="shared" si="1"/>
        <v>#REF!</v>
      </c>
    </row>
    <row r="235">
      <c r="A235" s="7">
        <v>42467.0</v>
      </c>
      <c r="B235" s="3" t="str">
        <f t="shared" si="1"/>
        <v>#REF!</v>
      </c>
    </row>
    <row r="236">
      <c r="A236" s="8">
        <v>40.14</v>
      </c>
      <c r="B236" s="3" t="str">
        <f t="shared" si="1"/>
        <v>#REF!</v>
      </c>
    </row>
    <row r="237">
      <c r="A237" s="8">
        <v>40.45</v>
      </c>
      <c r="B237" s="3" t="str">
        <f t="shared" si="1"/>
        <v>#REF!</v>
      </c>
    </row>
    <row r="238">
      <c r="A238" s="8">
        <v>38.86</v>
      </c>
      <c r="B238" s="3" t="str">
        <f t="shared" si="1"/>
        <v>#REF!</v>
      </c>
    </row>
    <row r="239">
      <c r="A239" s="8">
        <v>39.49</v>
      </c>
      <c r="B239" s="3" t="str">
        <f t="shared" si="1"/>
        <v>#REF!</v>
      </c>
    </row>
    <row r="240">
      <c r="A240" s="11">
        <v>-0.51</v>
      </c>
      <c r="B240" s="3" t="str">
        <f t="shared" si="1"/>
        <v>#REF!</v>
      </c>
    </row>
    <row r="241">
      <c r="A241" s="12">
        <v>-0.0128</v>
      </c>
      <c r="B241" s="3" t="str">
        <f t="shared" si="1"/>
        <v>#REF!</v>
      </c>
    </row>
    <row r="242">
      <c r="A242" s="17">
        <v>167621.0</v>
      </c>
      <c r="B242" s="3" t="str">
        <f t="shared" si="1"/>
        <v>#REF!</v>
      </c>
    </row>
    <row r="243">
      <c r="A243" s="17">
        <v>355958.0</v>
      </c>
      <c r="B243" s="3" t="str">
        <f t="shared" si="1"/>
        <v>#REF!</v>
      </c>
    </row>
    <row r="244">
      <c r="A244" s="7">
        <v>42468.0</v>
      </c>
      <c r="B244" s="3" t="str">
        <f t="shared" si="1"/>
        <v>#REF!</v>
      </c>
    </row>
    <row r="245">
      <c r="A245" s="8">
        <v>39.71</v>
      </c>
      <c r="B245" s="3" t="str">
        <f t="shared" si="1"/>
        <v>#REF!</v>
      </c>
    </row>
    <row r="246">
      <c r="A246" s="8">
        <v>42.08</v>
      </c>
      <c r="B246" s="3" t="str">
        <f t="shared" si="1"/>
        <v>#REF!</v>
      </c>
    </row>
    <row r="247">
      <c r="A247" s="8">
        <v>39.67</v>
      </c>
      <c r="B247" s="3" t="str">
        <f t="shared" si="1"/>
        <v>#REF!</v>
      </c>
    </row>
    <row r="248">
      <c r="A248" s="8">
        <v>42.02</v>
      </c>
      <c r="B248" s="3" t="str">
        <f t="shared" si="1"/>
        <v>#REF!</v>
      </c>
    </row>
    <row r="249">
      <c r="A249" s="9">
        <f>+2.53</f>
        <v>2.53</v>
      </c>
      <c r="B249" s="3" t="str">
        <f t="shared" si="1"/>
        <v>#REF!</v>
      </c>
    </row>
    <row r="250">
      <c r="A250" s="9">
        <f>+6.41%</f>
        <v>0.0641</v>
      </c>
      <c r="B250" s="3" t="str">
        <f t="shared" si="1"/>
        <v>#REF!</v>
      </c>
    </row>
    <row r="251">
      <c r="A251" s="16">
        <v>159496.0</v>
      </c>
      <c r="B251" s="3" t="str">
        <f t="shared" si="1"/>
        <v>#REF!</v>
      </c>
    </row>
    <row r="252">
      <c r="A252" s="16">
        <v>380056.0</v>
      </c>
      <c r="B252" s="3" t="str">
        <f t="shared" si="1"/>
        <v>#REF!</v>
      </c>
    </row>
    <row r="253">
      <c r="A253" s="7">
        <v>42471.0</v>
      </c>
      <c r="B253" s="3" t="str">
        <f t="shared" si="1"/>
        <v>#REF!</v>
      </c>
    </row>
    <row r="254">
      <c r="A254" s="8">
        <v>42.16</v>
      </c>
      <c r="B254" s="3" t="str">
        <f t="shared" si="1"/>
        <v>#REF!</v>
      </c>
    </row>
    <row r="255">
      <c r="A255" s="8">
        <v>43.12</v>
      </c>
      <c r="B255" s="3" t="str">
        <f t="shared" si="1"/>
        <v>#REF!</v>
      </c>
    </row>
    <row r="256">
      <c r="A256" s="8">
        <v>41.51</v>
      </c>
      <c r="B256" s="3" t="str">
        <f t="shared" si="1"/>
        <v>#REF!</v>
      </c>
    </row>
    <row r="257">
      <c r="A257" s="8">
        <v>42.95</v>
      </c>
      <c r="B257" s="3" t="str">
        <f t="shared" si="1"/>
        <v>#REF!</v>
      </c>
    </row>
    <row r="258">
      <c r="A258" s="9">
        <f>+0.93</f>
        <v>0.93</v>
      </c>
      <c r="B258" s="3" t="str">
        <f t="shared" si="1"/>
        <v>#REF!</v>
      </c>
    </row>
    <row r="259">
      <c r="A259" s="9">
        <f>+2.21%</f>
        <v>0.0221</v>
      </c>
      <c r="B259" s="3" t="str">
        <f t="shared" si="1"/>
        <v>#REF!</v>
      </c>
    </row>
    <row r="260">
      <c r="A260" s="16">
        <v>139339.0</v>
      </c>
      <c r="B260" s="3" t="str">
        <f t="shared" si="1"/>
        <v>#REF!</v>
      </c>
    </row>
    <row r="261">
      <c r="A261" s="16">
        <v>402845.0</v>
      </c>
      <c r="B261" s="3" t="str">
        <f t="shared" si="1"/>
        <v>#REF!</v>
      </c>
    </row>
    <row r="262">
      <c r="A262" s="7">
        <v>42472.0</v>
      </c>
      <c r="B262" s="3" t="str">
        <f t="shared" si="1"/>
        <v>#REF!</v>
      </c>
    </row>
    <row r="263">
      <c r="A263" s="8">
        <v>42.82</v>
      </c>
      <c r="B263" s="3" t="str">
        <f t="shared" si="1"/>
        <v>#REF!</v>
      </c>
    </row>
    <row r="264">
      <c r="A264" s="8">
        <v>44.83</v>
      </c>
      <c r="B264" s="3" t="str">
        <f t="shared" si="1"/>
        <v>#REF!</v>
      </c>
    </row>
    <row r="265">
      <c r="A265" s="8">
        <v>42.69</v>
      </c>
      <c r="B265" s="3" t="str">
        <f t="shared" si="1"/>
        <v>#REF!</v>
      </c>
    </row>
    <row r="266">
      <c r="A266" s="8">
        <v>44.73</v>
      </c>
      <c r="B266" s="3" t="str">
        <f t="shared" si="1"/>
        <v>#REF!</v>
      </c>
    </row>
    <row r="267">
      <c r="A267" s="9">
        <f>+1.78</f>
        <v>1.78</v>
      </c>
      <c r="B267" s="3" t="str">
        <f t="shared" si="1"/>
        <v>#REF!</v>
      </c>
    </row>
    <row r="268">
      <c r="A268" s="9">
        <f>+4.14%</f>
        <v>0.0414</v>
      </c>
      <c r="B268" s="3" t="str">
        <f t="shared" si="1"/>
        <v>#REF!</v>
      </c>
    </row>
    <row r="269">
      <c r="A269" s="16">
        <v>170179.0</v>
      </c>
      <c r="B269" s="3" t="str">
        <f t="shared" si="1"/>
        <v>#REF!</v>
      </c>
    </row>
    <row r="270">
      <c r="A270" s="16">
        <v>418944.0</v>
      </c>
      <c r="B270" s="3" t="str">
        <f t="shared" si="1"/>
        <v>#REF!</v>
      </c>
    </row>
    <row r="271">
      <c r="A271" s="7">
        <v>42473.0</v>
      </c>
      <c r="B271" s="3" t="str">
        <f t="shared" si="1"/>
        <v>#REF!</v>
      </c>
    </row>
    <row r="272">
      <c r="A272" s="8">
        <v>44.44</v>
      </c>
      <c r="B272" s="3" t="str">
        <f t="shared" si="1"/>
        <v>#REF!</v>
      </c>
    </row>
    <row r="273">
      <c r="A273" s="8">
        <v>44.9</v>
      </c>
      <c r="B273" s="3" t="str">
        <f t="shared" si="1"/>
        <v>#REF!</v>
      </c>
    </row>
    <row r="274">
      <c r="A274" s="8">
        <v>43.8</v>
      </c>
      <c r="B274" s="3" t="str">
        <f t="shared" si="1"/>
        <v>#REF!</v>
      </c>
    </row>
    <row r="275">
      <c r="A275" s="8">
        <v>44.21</v>
      </c>
      <c r="B275" s="3" t="str">
        <f t="shared" si="1"/>
        <v>#REF!</v>
      </c>
    </row>
    <row r="276">
      <c r="A276" s="11">
        <v>-0.52</v>
      </c>
      <c r="B276" s="3" t="str">
        <f t="shared" si="1"/>
        <v>#REF!</v>
      </c>
    </row>
    <row r="277">
      <c r="A277" s="12">
        <v>-0.0116</v>
      </c>
      <c r="B277" s="3" t="str">
        <f t="shared" si="1"/>
        <v>#REF!</v>
      </c>
    </row>
    <row r="278">
      <c r="A278" s="17">
        <v>184776.0</v>
      </c>
      <c r="B278" s="3" t="str">
        <f t="shared" si="1"/>
        <v>#REF!</v>
      </c>
    </row>
    <row r="279">
      <c r="A279" s="17">
        <v>425123.0</v>
      </c>
      <c r="B279" s="3" t="str">
        <f t="shared" si="1"/>
        <v>#REF!</v>
      </c>
    </row>
    <row r="280">
      <c r="A280" s="7">
        <v>42474.0</v>
      </c>
      <c r="B280" s="3" t="str">
        <f t="shared" si="1"/>
        <v>#REF!</v>
      </c>
    </row>
    <row r="281">
      <c r="A281" s="8">
        <v>43.9</v>
      </c>
      <c r="B281" s="3" t="str">
        <f t="shared" si="1"/>
        <v>#REF!</v>
      </c>
    </row>
    <row r="282">
      <c r="A282" s="8">
        <v>44.57</v>
      </c>
      <c r="B282" s="3" t="str">
        <f t="shared" si="1"/>
        <v>#REF!</v>
      </c>
    </row>
    <row r="283">
      <c r="A283" s="8">
        <v>43.32</v>
      </c>
      <c r="B283" s="3" t="str">
        <f t="shared" si="1"/>
        <v>#REF!</v>
      </c>
    </row>
    <row r="284">
      <c r="A284" s="8">
        <v>43.8</v>
      </c>
      <c r="B284" s="3" t="str">
        <f t="shared" si="1"/>
        <v>#REF!</v>
      </c>
    </row>
    <row r="285">
      <c r="A285" s="11">
        <v>-0.41</v>
      </c>
      <c r="B285" s="3" t="str">
        <f t="shared" si="1"/>
        <v>#REF!</v>
      </c>
    </row>
    <row r="286">
      <c r="A286" s="12">
        <v>-0.0093</v>
      </c>
      <c r="B286" s="3" t="str">
        <f t="shared" si="1"/>
        <v>#REF!</v>
      </c>
    </row>
    <row r="287">
      <c r="A287" s="17">
        <v>124594.0</v>
      </c>
      <c r="B287" s="3" t="str">
        <f t="shared" si="1"/>
        <v>#REF!</v>
      </c>
    </row>
    <row r="288">
      <c r="A288" s="17">
        <v>437724.0</v>
      </c>
      <c r="B288" s="3" t="str">
        <f t="shared" si="1"/>
        <v>#REF!</v>
      </c>
    </row>
    <row r="289">
      <c r="A289" s="7">
        <v>42475.0</v>
      </c>
      <c r="B289" s="3" t="str">
        <f t="shared" si="1"/>
        <v>#REF!</v>
      </c>
    </row>
    <row r="290">
      <c r="A290" s="8">
        <v>43.73</v>
      </c>
      <c r="B290" s="3" t="str">
        <f t="shared" si="1"/>
        <v>#REF!</v>
      </c>
    </row>
    <row r="291">
      <c r="A291" s="8">
        <v>44.0</v>
      </c>
      <c r="B291" s="3" t="str">
        <f t="shared" si="1"/>
        <v>#REF!</v>
      </c>
    </row>
    <row r="292">
      <c r="A292" s="8">
        <v>42.26</v>
      </c>
      <c r="B292" s="3" t="str">
        <f t="shared" si="1"/>
        <v>#REF!</v>
      </c>
    </row>
    <row r="293">
      <c r="A293" s="8">
        <v>43.06</v>
      </c>
      <c r="B293" s="3" t="str">
        <f t="shared" si="1"/>
        <v>#REF!</v>
      </c>
    </row>
    <row r="294">
      <c r="A294" s="11">
        <v>-0.74</v>
      </c>
      <c r="B294" s="3" t="str">
        <f t="shared" si="1"/>
        <v>#REF!</v>
      </c>
    </row>
    <row r="295">
      <c r="A295" s="12">
        <v>-0.0169</v>
      </c>
      <c r="B295" s="3" t="str">
        <f t="shared" si="1"/>
        <v>#REF!</v>
      </c>
    </row>
    <row r="296">
      <c r="A296" s="17">
        <v>166401.0</v>
      </c>
      <c r="B296" s="3" t="str">
        <f t="shared" si="1"/>
        <v>#REF!</v>
      </c>
    </row>
    <row r="297">
      <c r="A297" s="17">
        <v>440236.0</v>
      </c>
      <c r="B297" s="3" t="str">
        <f t="shared" si="1"/>
        <v>#REF!</v>
      </c>
    </row>
    <row r="298">
      <c r="A298" s="7">
        <v>42478.0</v>
      </c>
      <c r="B298" s="3" t="str">
        <f t="shared" si="1"/>
        <v>#REF!</v>
      </c>
    </row>
    <row r="299">
      <c r="A299" s="8">
        <v>42.43</v>
      </c>
      <c r="B299" s="3" t="str">
        <f t="shared" si="1"/>
        <v>#REF!</v>
      </c>
    </row>
    <row r="300">
      <c r="A300" s="8">
        <v>43.32</v>
      </c>
      <c r="B300" s="3" t="str">
        <f t="shared" si="1"/>
        <v>#REF!</v>
      </c>
    </row>
    <row r="301">
      <c r="A301" s="8">
        <v>40.05</v>
      </c>
      <c r="B301" s="3" t="str">
        <f t="shared" si="1"/>
        <v>#REF!</v>
      </c>
    </row>
    <row r="302">
      <c r="A302" s="8">
        <v>42.77</v>
      </c>
      <c r="B302" s="3" t="str">
        <f t="shared" si="1"/>
        <v>#REF!</v>
      </c>
    </row>
    <row r="303">
      <c r="A303" s="11">
        <v>-0.29</v>
      </c>
      <c r="B303" s="3" t="str">
        <f t="shared" si="1"/>
        <v>#REF!</v>
      </c>
    </row>
    <row r="304">
      <c r="A304" s="12">
        <v>-0.0067</v>
      </c>
      <c r="B304" s="3" t="str">
        <f t="shared" si="1"/>
        <v>#REF!</v>
      </c>
    </row>
    <row r="305">
      <c r="A305" s="17">
        <v>204871.0</v>
      </c>
      <c r="B305" s="3" t="str">
        <f t="shared" si="1"/>
        <v>#REF!</v>
      </c>
    </row>
    <row r="306">
      <c r="A306" s="17">
        <v>435138.0</v>
      </c>
      <c r="B306" s="3" t="str">
        <f t="shared" si="1"/>
        <v>#REF!</v>
      </c>
    </row>
    <row r="307">
      <c r="A307" s="7">
        <v>42479.0</v>
      </c>
      <c r="B307" s="3" t="str">
        <f t="shared" si="1"/>
        <v>#REF!</v>
      </c>
    </row>
    <row r="308">
      <c r="A308" s="8">
        <v>43.04</v>
      </c>
      <c r="B308" s="3" t="str">
        <f t="shared" si="1"/>
        <v>#REF!</v>
      </c>
    </row>
    <row r="309">
      <c r="A309" s="8">
        <v>44.35</v>
      </c>
      <c r="B309" s="3" t="str">
        <f t="shared" si="1"/>
        <v>#REF!</v>
      </c>
    </row>
    <row r="310">
      <c r="A310" s="8">
        <v>42.46</v>
      </c>
      <c r="B310" s="3" t="str">
        <f t="shared" si="1"/>
        <v>#REF!</v>
      </c>
    </row>
    <row r="311">
      <c r="A311" s="8">
        <v>43.85</v>
      </c>
      <c r="B311" s="3" t="str">
        <f t="shared" si="1"/>
        <v>#REF!</v>
      </c>
    </row>
    <row r="312">
      <c r="A312" s="9">
        <f>+1.08</f>
        <v>1.08</v>
      </c>
      <c r="B312" s="3" t="str">
        <f t="shared" si="1"/>
        <v>#REF!</v>
      </c>
    </row>
    <row r="313">
      <c r="A313" s="9">
        <f>+2.53%</f>
        <v>0.0253</v>
      </c>
      <c r="B313" s="3" t="str">
        <f t="shared" si="1"/>
        <v>#REF!</v>
      </c>
    </row>
    <row r="314">
      <c r="A314" s="16">
        <v>245144.0</v>
      </c>
      <c r="B314" s="3" t="str">
        <f t="shared" si="1"/>
        <v>#REF!</v>
      </c>
    </row>
    <row r="315">
      <c r="A315" s="16">
        <v>464925.0</v>
      </c>
      <c r="B315" s="3" t="str">
        <f t="shared" si="1"/>
        <v>#REF!</v>
      </c>
    </row>
    <row r="316">
      <c r="A316" s="7">
        <v>42480.0</v>
      </c>
      <c r="B316" s="3" t="str">
        <f t="shared" si="1"/>
        <v>#REF!</v>
      </c>
    </row>
    <row r="317">
      <c r="A317" s="8">
        <v>43.37</v>
      </c>
      <c r="B317" s="3" t="str">
        <f t="shared" si="1"/>
        <v>#REF!</v>
      </c>
    </row>
    <row r="318">
      <c r="A318" s="8">
        <v>45.71</v>
      </c>
      <c r="B318" s="3" t="str">
        <f t="shared" si="1"/>
        <v>#REF!</v>
      </c>
    </row>
    <row r="319">
      <c r="A319" s="8">
        <v>42.7</v>
      </c>
      <c r="B319" s="3" t="str">
        <f t="shared" si="1"/>
        <v>#REF!</v>
      </c>
    </row>
    <row r="320">
      <c r="A320" s="8">
        <v>45.63</v>
      </c>
      <c r="B320" s="3" t="str">
        <f t="shared" si="1"/>
        <v>#REF!</v>
      </c>
    </row>
    <row r="321">
      <c r="A321" s="9">
        <f>+1.78</f>
        <v>1.78</v>
      </c>
      <c r="B321" s="3" t="str">
        <f t="shared" si="1"/>
        <v>#REF!</v>
      </c>
    </row>
    <row r="322">
      <c r="A322" s="9">
        <f>+4.06%</f>
        <v>0.0406</v>
      </c>
      <c r="B322" s="3" t="str">
        <f t="shared" si="1"/>
        <v>#REF!</v>
      </c>
    </row>
    <row r="323">
      <c r="A323" s="16">
        <v>176378.0</v>
      </c>
      <c r="B323" s="3" t="str">
        <f t="shared" si="1"/>
        <v>#REF!</v>
      </c>
    </row>
    <row r="324">
      <c r="A324" s="16">
        <v>488351.0</v>
      </c>
      <c r="B324" s="3" t="str">
        <f t="shared" si="1"/>
        <v>#REF!</v>
      </c>
    </row>
    <row r="325">
      <c r="A325" s="7">
        <v>42481.0</v>
      </c>
      <c r="B325" s="3" t="str">
        <f t="shared" si="1"/>
        <v>#REF!</v>
      </c>
    </row>
    <row r="326">
      <c r="A326" s="8">
        <v>45.36</v>
      </c>
      <c r="B326" s="3" t="str">
        <f t="shared" si="1"/>
        <v>#REF!</v>
      </c>
    </row>
    <row r="327">
      <c r="A327" s="8">
        <v>45.96</v>
      </c>
      <c r="B327" s="3" t="str">
        <f t="shared" si="1"/>
        <v>#REF!</v>
      </c>
    </row>
    <row r="328">
      <c r="A328" s="8">
        <v>44.3</v>
      </c>
      <c r="B328" s="3" t="str">
        <f t="shared" si="1"/>
        <v>#REF!</v>
      </c>
    </row>
    <row r="329">
      <c r="A329" s="8">
        <v>44.39</v>
      </c>
      <c r="B329" s="3" t="str">
        <f t="shared" si="1"/>
        <v>#REF!</v>
      </c>
    </row>
    <row r="330">
      <c r="A330" s="11">
        <v>-1.24</v>
      </c>
      <c r="B330" s="3" t="str">
        <f t="shared" si="1"/>
        <v>#REF!</v>
      </c>
    </row>
    <row r="331">
      <c r="A331" s="12">
        <v>-0.0272</v>
      </c>
      <c r="B331" s="3" t="str">
        <f t="shared" si="1"/>
        <v>#REF!</v>
      </c>
    </row>
    <row r="332">
      <c r="A332" s="17">
        <v>208109.0</v>
      </c>
      <c r="B332" s="3" t="str">
        <f t="shared" si="1"/>
        <v>#REF!</v>
      </c>
    </row>
    <row r="333">
      <c r="A333" s="17">
        <v>510725.0</v>
      </c>
      <c r="B333" s="3" t="str">
        <f t="shared" si="1"/>
        <v>#REF!</v>
      </c>
    </row>
    <row r="334">
      <c r="A334" s="7">
        <v>42482.0</v>
      </c>
      <c r="B334" s="3" t="str">
        <f t="shared" si="1"/>
        <v>#REF!</v>
      </c>
    </row>
    <row r="335">
      <c r="A335" s="8">
        <v>44.61</v>
      </c>
      <c r="B335" s="3" t="str">
        <f t="shared" si="1"/>
        <v>#REF!</v>
      </c>
    </row>
    <row r="336">
      <c r="A336" s="8">
        <v>45.82</v>
      </c>
      <c r="B336" s="3" t="str">
        <f t="shared" si="1"/>
        <v>#REF!</v>
      </c>
    </row>
    <row r="337">
      <c r="A337" s="8">
        <v>44.24</v>
      </c>
      <c r="B337" s="3" t="str">
        <f t="shared" si="1"/>
        <v>#REF!</v>
      </c>
    </row>
    <row r="338">
      <c r="A338" s="8">
        <v>45.07</v>
      </c>
      <c r="B338" s="3" t="str">
        <f t="shared" si="1"/>
        <v>#REF!</v>
      </c>
    </row>
    <row r="339">
      <c r="A339" s="9">
        <f>+0.68</f>
        <v>0.68</v>
      </c>
      <c r="B339" s="3" t="str">
        <f t="shared" si="1"/>
        <v>#REF!</v>
      </c>
    </row>
    <row r="340">
      <c r="A340" s="9">
        <f>+1.53%</f>
        <v>0.0153</v>
      </c>
      <c r="B340" s="3" t="str">
        <f t="shared" si="1"/>
        <v>#REF!</v>
      </c>
    </row>
    <row r="341">
      <c r="A341" s="16">
        <v>230619.0</v>
      </c>
      <c r="B341" s="3" t="str">
        <f t="shared" si="1"/>
        <v>#REF!</v>
      </c>
    </row>
    <row r="342">
      <c r="A342" s="16">
        <v>557376.0</v>
      </c>
      <c r="B342" s="3" t="str">
        <f t="shared" si="1"/>
        <v>#REF!</v>
      </c>
    </row>
    <row r="343">
      <c r="A343" s="7">
        <v>42485.0</v>
      </c>
      <c r="B343" s="3" t="str">
        <f t="shared" si="1"/>
        <v>#REF!</v>
      </c>
    </row>
    <row r="344">
      <c r="A344" s="8">
        <v>45.26</v>
      </c>
      <c r="B344" s="3" t="str">
        <f t="shared" si="1"/>
        <v>#REF!</v>
      </c>
    </row>
    <row r="345">
      <c r="A345" s="8">
        <v>45.46</v>
      </c>
      <c r="B345" s="3" t="str">
        <f t="shared" si="1"/>
        <v>#REF!</v>
      </c>
    </row>
    <row r="346">
      <c r="A346" s="8">
        <v>44.21</v>
      </c>
      <c r="B346" s="3" t="str">
        <f t="shared" si="1"/>
        <v>#REF!</v>
      </c>
    </row>
    <row r="347">
      <c r="A347" s="8">
        <v>44.32</v>
      </c>
      <c r="B347" s="3" t="str">
        <f t="shared" si="1"/>
        <v>#REF!</v>
      </c>
    </row>
    <row r="348">
      <c r="A348" s="11">
        <v>-0.75</v>
      </c>
      <c r="B348" s="3" t="str">
        <f t="shared" si="1"/>
        <v>#REF!</v>
      </c>
    </row>
    <row r="349">
      <c r="A349" s="12">
        <v>-0.0166</v>
      </c>
      <c r="B349" s="3" t="str">
        <f t="shared" si="1"/>
        <v>#REF!</v>
      </c>
    </row>
    <row r="350">
      <c r="A350" s="17">
        <v>176210.0</v>
      </c>
      <c r="B350" s="3" t="str">
        <f t="shared" si="1"/>
        <v>#REF!</v>
      </c>
    </row>
    <row r="351">
      <c r="A351" s="17">
        <v>568810.0</v>
      </c>
      <c r="B351" s="3" t="str">
        <f t="shared" si="1"/>
        <v>#REF!</v>
      </c>
    </row>
    <row r="352">
      <c r="A352" s="7">
        <v>42486.0</v>
      </c>
      <c r="B352" s="3" t="str">
        <f t="shared" si="1"/>
        <v>#REF!</v>
      </c>
    </row>
    <row r="353">
      <c r="A353" s="8">
        <v>44.57</v>
      </c>
      <c r="B353" s="3" t="str">
        <f t="shared" si="1"/>
        <v>#REF!</v>
      </c>
    </row>
    <row r="354">
      <c r="A354" s="8">
        <v>46.32</v>
      </c>
      <c r="B354" s="3" t="str">
        <f t="shared" si="1"/>
        <v>#REF!</v>
      </c>
    </row>
    <row r="355">
      <c r="A355" s="8">
        <v>44.16</v>
      </c>
      <c r="B355" s="3" t="str">
        <f t="shared" si="1"/>
        <v>#REF!</v>
      </c>
    </row>
    <row r="356">
      <c r="A356" s="8">
        <v>45.58</v>
      </c>
      <c r="B356" s="3" t="str">
        <f t="shared" si="1"/>
        <v>#REF!</v>
      </c>
    </row>
    <row r="357">
      <c r="A357" s="9">
        <f>+1.26</f>
        <v>1.26</v>
      </c>
      <c r="B357" s="3" t="str">
        <f t="shared" si="1"/>
        <v>#REF!</v>
      </c>
    </row>
    <row r="358">
      <c r="A358" s="9">
        <f>+2.84%</f>
        <v>0.0284</v>
      </c>
      <c r="B358" s="3" t="str">
        <f t="shared" si="1"/>
        <v>#REF!</v>
      </c>
    </row>
    <row r="359">
      <c r="A359" s="16">
        <v>174906.0</v>
      </c>
      <c r="B359" s="3" t="str">
        <f t="shared" si="1"/>
        <v>#REF!</v>
      </c>
    </row>
    <row r="360">
      <c r="A360" s="16">
        <v>586940.0</v>
      </c>
      <c r="B360" s="3" t="str">
        <f t="shared" si="1"/>
        <v>#REF!</v>
      </c>
    </row>
    <row r="361">
      <c r="A361" s="7">
        <v>42487.0</v>
      </c>
      <c r="B361" s="3" t="str">
        <f t="shared" si="1"/>
        <v>#REF!</v>
      </c>
    </row>
    <row r="362">
      <c r="A362" s="8">
        <v>46.09</v>
      </c>
      <c r="B362" s="3" t="str">
        <f t="shared" si="1"/>
        <v>#REF!</v>
      </c>
    </row>
    <row r="363">
      <c r="A363" s="8">
        <v>47.2</v>
      </c>
      <c r="B363" s="3" t="str">
        <f t="shared" si="1"/>
        <v>#REF!</v>
      </c>
    </row>
    <row r="364">
      <c r="A364" s="8">
        <v>45.44</v>
      </c>
      <c r="B364" s="3" t="str">
        <f t="shared" si="1"/>
        <v>#REF!</v>
      </c>
    </row>
    <row r="365">
      <c r="A365" s="8">
        <v>46.93</v>
      </c>
      <c r="B365" s="3" t="str">
        <f t="shared" si="1"/>
        <v>#REF!</v>
      </c>
    </row>
    <row r="366">
      <c r="A366" s="9">
        <f>+1.35</f>
        <v>1.35</v>
      </c>
      <c r="B366" s="3" t="str">
        <f t="shared" si="1"/>
        <v>#REF!</v>
      </c>
    </row>
    <row r="367">
      <c r="A367" s="9">
        <f>+2.96%</f>
        <v>0.0296</v>
      </c>
      <c r="B367" s="3" t="str">
        <f t="shared" si="1"/>
        <v>#REF!</v>
      </c>
    </row>
    <row r="368">
      <c r="A368" s="16">
        <v>288965.0</v>
      </c>
      <c r="B368" s="3" t="str">
        <f t="shared" si="1"/>
        <v>#REF!</v>
      </c>
    </row>
    <row r="369">
      <c r="A369" s="16">
        <v>587935.0</v>
      </c>
      <c r="B369" s="3" t="str">
        <f t="shared" si="1"/>
        <v>#REF!</v>
      </c>
    </row>
    <row r="370">
      <c r="A370" s="7">
        <v>42488.0</v>
      </c>
      <c r="B370" s="3" t="str">
        <f t="shared" si="1"/>
        <v>#REF!</v>
      </c>
    </row>
    <row r="371">
      <c r="A371" s="8">
        <v>46.87</v>
      </c>
      <c r="B371" s="3" t="str">
        <f t="shared" si="1"/>
        <v>#REF!</v>
      </c>
    </row>
    <row r="372">
      <c r="A372" s="8">
        <v>47.82</v>
      </c>
      <c r="B372" s="3" t="str">
        <f t="shared" si="1"/>
        <v>#REF!</v>
      </c>
    </row>
    <row r="373">
      <c r="A373" s="8">
        <v>46.51</v>
      </c>
      <c r="B373" s="3" t="str">
        <f t="shared" si="1"/>
        <v>#REF!</v>
      </c>
    </row>
    <row r="374">
      <c r="A374" s="8">
        <v>47.77</v>
      </c>
      <c r="B374" s="3" t="str">
        <f t="shared" si="1"/>
        <v>#REF!</v>
      </c>
    </row>
    <row r="375">
      <c r="A375" s="9">
        <f>+0.84</f>
        <v>0.84</v>
      </c>
      <c r="B375" s="3" t="str">
        <f t="shared" si="1"/>
        <v>#REF!</v>
      </c>
    </row>
    <row r="376">
      <c r="A376" s="9">
        <f>+1.79%</f>
        <v>0.0179</v>
      </c>
      <c r="B376" s="3" t="str">
        <f t="shared" si="1"/>
        <v>#REF!</v>
      </c>
    </row>
    <row r="377">
      <c r="A377" s="16">
        <v>274447.0</v>
      </c>
      <c r="B377" s="3" t="str">
        <f t="shared" si="1"/>
        <v>#REF!</v>
      </c>
    </row>
    <row r="378">
      <c r="A378" s="16">
        <v>588422.0</v>
      </c>
      <c r="B378" s="3" t="str">
        <f t="shared" si="1"/>
        <v>#REF!</v>
      </c>
    </row>
    <row r="379">
      <c r="A379" s="7">
        <v>42489.0</v>
      </c>
      <c r="B379" s="3" t="str">
        <f t="shared" si="1"/>
        <v>#REF!</v>
      </c>
    </row>
    <row r="380">
      <c r="A380" s="8">
        <v>47.57</v>
      </c>
      <c r="B380" s="3" t="str">
        <f t="shared" si="1"/>
        <v>#REF!</v>
      </c>
    </row>
    <row r="381">
      <c r="A381" s="8">
        <v>48.29</v>
      </c>
      <c r="B381" s="3" t="str">
        <f t="shared" si="1"/>
        <v>#REF!</v>
      </c>
    </row>
    <row r="382">
      <c r="A382" s="8">
        <v>46.76</v>
      </c>
      <c r="B382" s="3" t="str">
        <f t="shared" si="1"/>
        <v>#REF!</v>
      </c>
    </row>
    <row r="383">
      <c r="A383" s="8">
        <v>47.37</v>
      </c>
      <c r="B383" s="3" t="str">
        <f t="shared" si="1"/>
        <v>#REF!</v>
      </c>
    </row>
    <row r="384">
      <c r="A384" s="11">
        <v>-0.4</v>
      </c>
      <c r="B384" s="3" t="str">
        <f t="shared" si="1"/>
        <v>#REF!</v>
      </c>
    </row>
    <row r="385">
      <c r="A385" s="12">
        <v>-0.0084</v>
      </c>
      <c r="B385" s="3" t="str">
        <f t="shared" si="1"/>
        <v>#REF!</v>
      </c>
    </row>
    <row r="386">
      <c r="A386" s="17">
        <v>297848.0</v>
      </c>
      <c r="B386" s="3" t="str">
        <f t="shared" si="1"/>
        <v>#REF!</v>
      </c>
    </row>
    <row r="387">
      <c r="A387" s="17">
        <v>587191.0</v>
      </c>
      <c r="B387" s="3" t="str">
        <f t="shared" si="1"/>
        <v>#REF!</v>
      </c>
    </row>
    <row r="388">
      <c r="A388" s="7">
        <v>42492.0</v>
      </c>
      <c r="B388" s="3" t="str">
        <f t="shared" si="1"/>
        <v>#REF!</v>
      </c>
    </row>
    <row r="389">
      <c r="A389" s="8">
        <v>47.37</v>
      </c>
      <c r="B389" s="3" t="str">
        <f t="shared" si="1"/>
        <v>#REF!</v>
      </c>
    </row>
    <row r="390">
      <c r="A390" s="8">
        <v>47.4</v>
      </c>
      <c r="B390" s="3" t="str">
        <f t="shared" si="1"/>
        <v>#REF!</v>
      </c>
    </row>
    <row r="391">
      <c r="A391" s="8">
        <v>45.72</v>
      </c>
      <c r="B391" s="3" t="str">
        <f t="shared" si="1"/>
        <v>#REF!</v>
      </c>
    </row>
    <row r="392">
      <c r="A392" s="8">
        <v>45.83</v>
      </c>
      <c r="B392" s="3" t="str">
        <f t="shared" si="1"/>
        <v>#REF!</v>
      </c>
    </row>
    <row r="393">
      <c r="A393" s="11">
        <v>-1.54</v>
      </c>
      <c r="B393" s="3" t="str">
        <f t="shared" si="1"/>
        <v>#REF!</v>
      </c>
    </row>
    <row r="394">
      <c r="A394" s="12">
        <v>-0.0325</v>
      </c>
      <c r="B394" s="3" t="str">
        <f t="shared" si="1"/>
        <v>#REF!</v>
      </c>
    </row>
    <row r="395">
      <c r="A395" s="17">
        <v>168090.0</v>
      </c>
      <c r="B395" s="3" t="str">
        <f t="shared" si="1"/>
        <v>#REF!</v>
      </c>
    </row>
    <row r="396">
      <c r="A396" s="17">
        <v>568786.0</v>
      </c>
      <c r="B396" s="3" t="str">
        <f t="shared" si="1"/>
        <v>#REF!</v>
      </c>
    </row>
    <row r="397">
      <c r="A397" s="7">
        <v>42493.0</v>
      </c>
      <c r="B397" s="3" t="str">
        <f t="shared" si="1"/>
        <v>#REF!</v>
      </c>
    </row>
    <row r="398">
      <c r="A398" s="8">
        <v>45.8</v>
      </c>
      <c r="B398" s="3" t="str">
        <f t="shared" si="1"/>
        <v>#REF!</v>
      </c>
    </row>
    <row r="399">
      <c r="A399" s="8">
        <v>46.4</v>
      </c>
      <c r="B399" s="3" t="str">
        <f t="shared" si="1"/>
        <v>#REF!</v>
      </c>
    </row>
    <row r="400">
      <c r="A400" s="8">
        <v>44.62</v>
      </c>
      <c r="B400" s="3" t="str">
        <f t="shared" si="1"/>
        <v>#REF!</v>
      </c>
    </row>
    <row r="401">
      <c r="A401" s="8">
        <v>44.97</v>
      </c>
      <c r="B401" s="3" t="str">
        <f t="shared" si="1"/>
        <v>#REF!</v>
      </c>
    </row>
    <row r="402">
      <c r="A402" s="11">
        <v>-0.86</v>
      </c>
      <c r="B402" s="3" t="str">
        <f t="shared" si="1"/>
        <v>#REF!</v>
      </c>
    </row>
    <row r="403">
      <c r="A403" s="12">
        <v>-0.0188</v>
      </c>
      <c r="B403" s="3" t="str">
        <f t="shared" si="1"/>
        <v>#REF!</v>
      </c>
    </row>
    <row r="404">
      <c r="A404" s="17">
        <v>276403.0</v>
      </c>
      <c r="B404" s="3" t="str">
        <f t="shared" si="1"/>
        <v>#REF!</v>
      </c>
    </row>
    <row r="405">
      <c r="A405" s="17">
        <v>551115.0</v>
      </c>
      <c r="B405" s="3" t="str">
        <f t="shared" si="1"/>
        <v>#REF!</v>
      </c>
    </row>
    <row r="406">
      <c r="A406" s="7">
        <v>42494.0</v>
      </c>
      <c r="B406" s="3" t="str">
        <f t="shared" si="1"/>
        <v>#REF!</v>
      </c>
    </row>
    <row r="407">
      <c r="A407" s="8">
        <v>45.21</v>
      </c>
      <c r="B407" s="3" t="str">
        <f t="shared" si="1"/>
        <v>#REF!</v>
      </c>
    </row>
    <row r="408">
      <c r="A408" s="8">
        <v>46.01</v>
      </c>
      <c r="B408" s="3" t="str">
        <f t="shared" si="1"/>
        <v>#REF!</v>
      </c>
    </row>
    <row r="409">
      <c r="A409" s="8">
        <v>44.19</v>
      </c>
      <c r="B409" s="3" t="str">
        <f t="shared" si="1"/>
        <v>#REF!</v>
      </c>
    </row>
    <row r="410">
      <c r="A410" s="8">
        <v>44.62</v>
      </c>
      <c r="B410" s="3" t="str">
        <f t="shared" si="1"/>
        <v>#REF!</v>
      </c>
    </row>
    <row r="411">
      <c r="A411" s="11">
        <v>-0.35</v>
      </c>
      <c r="B411" s="3" t="str">
        <f t="shared" si="1"/>
        <v>#REF!</v>
      </c>
    </row>
    <row r="412">
      <c r="A412" s="12">
        <v>-0.0078</v>
      </c>
      <c r="B412" s="3" t="str">
        <f t="shared" si="1"/>
        <v>#REF!</v>
      </c>
    </row>
    <row r="413">
      <c r="A413" s="17">
        <v>293821.0</v>
      </c>
      <c r="B413" s="3" t="str">
        <f t="shared" si="1"/>
        <v>#REF!</v>
      </c>
    </row>
    <row r="414">
      <c r="A414" s="17">
        <v>526356.0</v>
      </c>
      <c r="B414" s="3" t="str">
        <f t="shared" si="1"/>
        <v>#REF!</v>
      </c>
    </row>
    <row r="415">
      <c r="A415" s="7">
        <v>42495.0</v>
      </c>
      <c r="B415" s="3" t="str">
        <f t="shared" si="1"/>
        <v>#REF!</v>
      </c>
    </row>
    <row r="416">
      <c r="A416" s="8">
        <v>45.08</v>
      </c>
      <c r="B416" s="3" t="str">
        <f t="shared" si="1"/>
        <v>#REF!</v>
      </c>
    </row>
    <row r="417">
      <c r="A417" s="8">
        <v>46.77</v>
      </c>
      <c r="B417" s="3" t="str">
        <f t="shared" si="1"/>
        <v>#REF!</v>
      </c>
    </row>
    <row r="418">
      <c r="A418" s="8">
        <v>44.65</v>
      </c>
      <c r="B418" s="3" t="str">
        <f t="shared" si="1"/>
        <v>#REF!</v>
      </c>
    </row>
    <row r="419">
      <c r="A419" s="8">
        <v>45.01</v>
      </c>
      <c r="B419" s="3" t="str">
        <f t="shared" si="1"/>
        <v>#REF!</v>
      </c>
    </row>
    <row r="420">
      <c r="A420" s="9">
        <f>+0.39</f>
        <v>0.39</v>
      </c>
      <c r="B420" s="3" t="str">
        <f t="shared" si="1"/>
        <v>#REF!</v>
      </c>
    </row>
    <row r="421">
      <c r="A421" s="9">
        <f>+0.87%</f>
        <v>0.0087</v>
      </c>
      <c r="B421" s="3" t="str">
        <f t="shared" si="1"/>
        <v>#REF!</v>
      </c>
    </row>
    <row r="422">
      <c r="A422" s="16">
        <v>280794.0</v>
      </c>
      <c r="B422" s="3" t="str">
        <f t="shared" si="1"/>
        <v>#REF!</v>
      </c>
    </row>
    <row r="423">
      <c r="A423" s="16">
        <v>513866.0</v>
      </c>
      <c r="B423" s="3" t="str">
        <f t="shared" si="1"/>
        <v>#REF!</v>
      </c>
    </row>
    <row r="424">
      <c r="A424" s="7">
        <v>42496.0</v>
      </c>
      <c r="B424" s="3" t="str">
        <f t="shared" si="1"/>
        <v>#REF!</v>
      </c>
    </row>
    <row r="425">
      <c r="A425" s="8">
        <v>45.16</v>
      </c>
      <c r="B425" s="3" t="str">
        <f t="shared" si="1"/>
        <v>#REF!</v>
      </c>
    </row>
    <row r="426">
      <c r="A426" s="8">
        <v>46.12</v>
      </c>
      <c r="B426" s="3" t="str">
        <f t="shared" si="1"/>
        <v>#REF!</v>
      </c>
    </row>
    <row r="427">
      <c r="A427" s="8">
        <v>44.19</v>
      </c>
      <c r="B427" s="3" t="str">
        <f t="shared" si="1"/>
        <v>#REF!</v>
      </c>
    </row>
    <row r="428">
      <c r="A428" s="8">
        <v>45.37</v>
      </c>
      <c r="B428" s="3" t="str">
        <f t="shared" si="1"/>
        <v>#REF!</v>
      </c>
    </row>
    <row r="429">
      <c r="A429" s="9">
        <f>+0.36</f>
        <v>0.36</v>
      </c>
      <c r="B429" s="3" t="str">
        <f t="shared" si="1"/>
        <v>#REF!</v>
      </c>
    </row>
    <row r="430">
      <c r="A430" s="9">
        <f>+0.8%</f>
        <v>0.008</v>
      </c>
      <c r="B430" s="3" t="str">
        <f t="shared" si="1"/>
        <v>#REF!</v>
      </c>
    </row>
    <row r="431">
      <c r="A431" s="16">
        <v>283651.0</v>
      </c>
      <c r="B431" s="3" t="str">
        <f t="shared" si="1"/>
        <v>#REF!</v>
      </c>
    </row>
    <row r="432">
      <c r="A432" s="16">
        <v>478804.0</v>
      </c>
      <c r="B432" s="3" t="str">
        <f t="shared" si="1"/>
        <v>#REF!</v>
      </c>
    </row>
    <row r="433">
      <c r="A433" s="7">
        <v>42499.0</v>
      </c>
      <c r="B433" s="3" t="str">
        <f t="shared" si="1"/>
        <v>#REF!</v>
      </c>
    </row>
    <row r="434">
      <c r="A434" s="8">
        <v>45.75</v>
      </c>
      <c r="B434" s="3" t="str">
        <f t="shared" si="1"/>
        <v>#REF!</v>
      </c>
    </row>
    <row r="435">
      <c r="A435" s="8">
        <v>46.48</v>
      </c>
      <c r="B435" s="3" t="str">
        <f t="shared" si="1"/>
        <v>#REF!</v>
      </c>
    </row>
    <row r="436">
      <c r="A436" s="8">
        <v>43.43</v>
      </c>
      <c r="B436" s="3" t="str">
        <f t="shared" si="1"/>
        <v>#REF!</v>
      </c>
    </row>
    <row r="437">
      <c r="A437" s="8">
        <v>43.63</v>
      </c>
      <c r="B437" s="3" t="str">
        <f t="shared" si="1"/>
        <v>#REF!</v>
      </c>
    </row>
    <row r="438">
      <c r="A438" s="11">
        <v>-1.74</v>
      </c>
      <c r="B438" s="3" t="str">
        <f t="shared" si="1"/>
        <v>#REF!</v>
      </c>
    </row>
    <row r="439">
      <c r="A439" s="12">
        <v>-0.0384</v>
      </c>
      <c r="B439" s="3" t="str">
        <f t="shared" si="1"/>
        <v>#REF!</v>
      </c>
    </row>
    <row r="440">
      <c r="A440" s="17">
        <v>364584.0</v>
      </c>
      <c r="B440" s="3" t="str">
        <f t="shared" si="1"/>
        <v>#REF!</v>
      </c>
    </row>
    <row r="441">
      <c r="A441" s="17">
        <v>433409.0</v>
      </c>
      <c r="B441" s="3" t="str">
        <f t="shared" si="1"/>
        <v>#REF!</v>
      </c>
    </row>
    <row r="442">
      <c r="A442" s="7">
        <v>42500.0</v>
      </c>
      <c r="B442" s="3" t="str">
        <f t="shared" si="1"/>
        <v>#REF!</v>
      </c>
    </row>
    <row r="443">
      <c r="A443" s="8">
        <v>43.49</v>
      </c>
      <c r="B443" s="3" t="str">
        <f t="shared" si="1"/>
        <v>#REF!</v>
      </c>
    </row>
    <row r="444">
      <c r="A444" s="8">
        <v>45.7</v>
      </c>
      <c r="B444" s="3" t="str">
        <f t="shared" si="1"/>
        <v>#REF!</v>
      </c>
    </row>
    <row r="445">
      <c r="A445" s="8">
        <v>43.33</v>
      </c>
      <c r="B445" s="3" t="str">
        <f t="shared" si="1"/>
        <v>#REF!</v>
      </c>
    </row>
    <row r="446">
      <c r="A446" s="8">
        <v>45.52</v>
      </c>
      <c r="B446" s="3" t="str">
        <f t="shared" si="1"/>
        <v>#REF!</v>
      </c>
    </row>
    <row r="447">
      <c r="A447" s="9">
        <f>+1.89</f>
        <v>1.89</v>
      </c>
      <c r="B447" s="3" t="str">
        <f t="shared" si="1"/>
        <v>#REF!</v>
      </c>
    </row>
    <row r="448">
      <c r="A448" s="9">
        <f>+4.33%</f>
        <v>0.0433</v>
      </c>
      <c r="B448" s="3" t="str">
        <f t="shared" si="1"/>
        <v>#REF!</v>
      </c>
    </row>
    <row r="449">
      <c r="A449" s="16">
        <v>343209.0</v>
      </c>
      <c r="B449" s="3" t="str">
        <f t="shared" si="1"/>
        <v>#REF!</v>
      </c>
    </row>
    <row r="450">
      <c r="A450" s="16">
        <v>387297.0</v>
      </c>
      <c r="B450" s="3" t="str">
        <f t="shared" si="1"/>
        <v>#REF!</v>
      </c>
    </row>
    <row r="451">
      <c r="A451" s="7">
        <v>42501.0</v>
      </c>
      <c r="B451" s="3" t="str">
        <f t="shared" si="1"/>
        <v>#REF!</v>
      </c>
    </row>
    <row r="452">
      <c r="A452" s="8">
        <v>45.59</v>
      </c>
      <c r="B452" s="3" t="str">
        <f t="shared" si="1"/>
        <v>#REF!</v>
      </c>
    </row>
    <row r="453">
      <c r="A453" s="8">
        <v>47.75</v>
      </c>
      <c r="B453" s="3" t="str">
        <f t="shared" si="1"/>
        <v>#REF!</v>
      </c>
    </row>
    <row r="454">
      <c r="A454" s="8">
        <v>44.8</v>
      </c>
      <c r="B454" s="3" t="str">
        <f t="shared" si="1"/>
        <v>#REF!</v>
      </c>
    </row>
    <row r="455">
      <c r="A455" s="8">
        <v>47.6</v>
      </c>
      <c r="B455" s="3" t="str">
        <f t="shared" si="1"/>
        <v>#REF!</v>
      </c>
    </row>
    <row r="456">
      <c r="A456" s="9">
        <f>+2.08</f>
        <v>2.08</v>
      </c>
      <c r="B456" s="3" t="str">
        <f t="shared" si="1"/>
        <v>#REF!</v>
      </c>
    </row>
    <row r="457">
      <c r="A457" s="9">
        <f>+4.57%</f>
        <v>0.0457</v>
      </c>
      <c r="B457" s="3" t="str">
        <f t="shared" si="1"/>
        <v>#REF!</v>
      </c>
    </row>
    <row r="458">
      <c r="A458" s="16">
        <v>381737.0</v>
      </c>
      <c r="B458" s="3" t="str">
        <f t="shared" si="1"/>
        <v>#REF!</v>
      </c>
    </row>
    <row r="459">
      <c r="A459" s="16">
        <v>370882.0</v>
      </c>
      <c r="B459" s="3" t="str">
        <f t="shared" si="1"/>
        <v>#REF!</v>
      </c>
    </row>
    <row r="460">
      <c r="A460" s="7">
        <v>42502.0</v>
      </c>
      <c r="B460" s="3" t="str">
        <f t="shared" si="1"/>
        <v>#REF!</v>
      </c>
    </row>
    <row r="461">
      <c r="A461" s="8">
        <v>47.32</v>
      </c>
      <c r="B461" s="3" t="str">
        <f t="shared" si="1"/>
        <v>#REF!</v>
      </c>
    </row>
    <row r="462">
      <c r="A462" s="8">
        <v>48.19</v>
      </c>
      <c r="B462" s="3" t="str">
        <f t="shared" si="1"/>
        <v>#REF!</v>
      </c>
    </row>
    <row r="463">
      <c r="A463" s="8">
        <v>46.8</v>
      </c>
      <c r="B463" s="3" t="str">
        <f t="shared" si="1"/>
        <v>#REF!</v>
      </c>
    </row>
    <row r="464">
      <c r="A464" s="8">
        <v>48.08</v>
      </c>
      <c r="B464" s="3" t="str">
        <f t="shared" si="1"/>
        <v>#REF!</v>
      </c>
    </row>
    <row r="465">
      <c r="A465" s="9">
        <f>+0.48</f>
        <v>0.48</v>
      </c>
      <c r="B465" s="3" t="str">
        <f t="shared" si="1"/>
        <v>#REF!</v>
      </c>
    </row>
    <row r="466">
      <c r="A466" s="9">
        <f>+1.01%</f>
        <v>0.0101</v>
      </c>
      <c r="B466" s="3" t="str">
        <f t="shared" si="1"/>
        <v>#REF!</v>
      </c>
    </row>
    <row r="467">
      <c r="A467" s="16">
        <v>353848.0</v>
      </c>
      <c r="B467" s="3" t="str">
        <f t="shared" si="1"/>
        <v>#REF!</v>
      </c>
    </row>
    <row r="468">
      <c r="A468" s="16">
        <v>364875.0</v>
      </c>
      <c r="B468" s="3" t="str">
        <f t="shared" si="1"/>
        <v>#REF!</v>
      </c>
    </row>
    <row r="469">
      <c r="A469" s="7">
        <v>42503.0</v>
      </c>
      <c r="B469" s="3" t="str">
        <f t="shared" si="1"/>
        <v>#REF!</v>
      </c>
    </row>
    <row r="470">
      <c r="A470" s="8">
        <v>47.85</v>
      </c>
      <c r="B470" s="3" t="str">
        <f t="shared" si="1"/>
        <v>#REF!</v>
      </c>
    </row>
    <row r="471">
      <c r="A471" s="8">
        <v>48.12</v>
      </c>
      <c r="B471" s="3" t="str">
        <f t="shared" si="1"/>
        <v>#REF!</v>
      </c>
    </row>
    <row r="472">
      <c r="A472" s="8">
        <v>47.26</v>
      </c>
      <c r="B472" s="3" t="str">
        <f t="shared" si="1"/>
        <v>#REF!</v>
      </c>
    </row>
    <row r="473">
      <c r="A473" s="8">
        <v>47.83</v>
      </c>
      <c r="B473" s="3" t="str">
        <f t="shared" si="1"/>
        <v>#REF!</v>
      </c>
    </row>
    <row r="474">
      <c r="A474" s="11">
        <v>-0.25</v>
      </c>
      <c r="B474" s="3" t="str">
        <f t="shared" si="1"/>
        <v>#REF!</v>
      </c>
    </row>
    <row r="475">
      <c r="A475" s="12">
        <v>-0.0052</v>
      </c>
      <c r="B475" s="3" t="str">
        <f t="shared" si="1"/>
        <v>#REF!</v>
      </c>
    </row>
    <row r="476">
      <c r="A476" s="17">
        <v>239047.0</v>
      </c>
      <c r="B476" s="3" t="str">
        <f t="shared" si="1"/>
        <v>#REF!</v>
      </c>
    </row>
    <row r="477">
      <c r="A477" s="17">
        <v>361468.0</v>
      </c>
      <c r="B477" s="3" t="str">
        <f t="shared" si="1"/>
        <v>#REF!</v>
      </c>
    </row>
    <row r="478">
      <c r="A478" s="7">
        <v>42506.0</v>
      </c>
      <c r="B478" s="3" t="str">
        <f t="shared" si="1"/>
        <v>#REF!</v>
      </c>
    </row>
    <row r="479">
      <c r="A479" s="8">
        <v>47.8</v>
      </c>
      <c r="B479" s="3" t="str">
        <f t="shared" si="1"/>
        <v>#REF!</v>
      </c>
    </row>
    <row r="480">
      <c r="A480" s="8">
        <v>49.47</v>
      </c>
      <c r="B480" s="3" t="str">
        <f t="shared" si="1"/>
        <v>#REF!</v>
      </c>
    </row>
    <row r="481">
      <c r="A481" s="8">
        <v>47.77</v>
      </c>
      <c r="B481" s="3" t="str">
        <f t="shared" si="1"/>
        <v>#REF!</v>
      </c>
    </row>
    <row r="482">
      <c r="A482" s="8">
        <v>48.97</v>
      </c>
      <c r="B482" s="3" t="str">
        <f t="shared" si="1"/>
        <v>#REF!</v>
      </c>
    </row>
    <row r="483">
      <c r="A483" s="9">
        <f>+1.14</f>
        <v>1.14</v>
      </c>
      <c r="B483" s="3" t="str">
        <f t="shared" si="1"/>
        <v>#REF!</v>
      </c>
    </row>
    <row r="484">
      <c r="A484" s="9">
        <f>+2.38%</f>
        <v>0.0238</v>
      </c>
      <c r="B484" s="3" t="str">
        <f t="shared" si="1"/>
        <v>#REF!</v>
      </c>
    </row>
    <row r="485">
      <c r="A485" s="16">
        <v>294377.0</v>
      </c>
      <c r="B485" s="3" t="str">
        <f t="shared" si="1"/>
        <v>#REF!</v>
      </c>
    </row>
    <row r="486">
      <c r="A486" s="16">
        <v>331109.0</v>
      </c>
      <c r="B486" s="3" t="str">
        <f t="shared" si="1"/>
        <v>#REF!</v>
      </c>
    </row>
    <row r="487">
      <c r="A487" s="7">
        <v>42507.0</v>
      </c>
      <c r="B487" s="3" t="str">
        <f t="shared" si="1"/>
        <v>#REF!</v>
      </c>
    </row>
    <row r="488">
      <c r="A488" s="8">
        <v>49.03</v>
      </c>
      <c r="B488" s="3" t="str">
        <f t="shared" si="1"/>
        <v>#REF!</v>
      </c>
    </row>
    <row r="489">
      <c r="A489" s="8">
        <v>49.75</v>
      </c>
      <c r="B489" s="3" t="str">
        <f t="shared" si="1"/>
        <v>#REF!</v>
      </c>
    </row>
    <row r="490">
      <c r="A490" s="8">
        <v>48.57</v>
      </c>
      <c r="B490" s="3" t="str">
        <f t="shared" si="1"/>
        <v>#REF!</v>
      </c>
    </row>
    <row r="491">
      <c r="A491" s="8">
        <v>49.28</v>
      </c>
      <c r="B491" s="3" t="str">
        <f t="shared" si="1"/>
        <v>#REF!</v>
      </c>
    </row>
    <row r="492">
      <c r="A492" s="9">
        <f>+0.31</f>
        <v>0.31</v>
      </c>
      <c r="B492" s="3" t="str">
        <f t="shared" si="1"/>
        <v>#REF!</v>
      </c>
    </row>
    <row r="493">
      <c r="A493" s="9">
        <f>+0.63%</f>
        <v>0.0063</v>
      </c>
      <c r="B493" s="3" t="str">
        <f t="shared" si="1"/>
        <v>#REF!</v>
      </c>
    </row>
    <row r="494">
      <c r="A494" s="16">
        <v>262324.0</v>
      </c>
      <c r="B494" s="3" t="str">
        <f t="shared" si="1"/>
        <v>#REF!</v>
      </c>
    </row>
    <row r="495">
      <c r="A495" s="16">
        <v>309407.0</v>
      </c>
      <c r="B495" s="3" t="str">
        <f t="shared" si="1"/>
        <v>#REF!</v>
      </c>
    </row>
    <row r="496">
      <c r="A496" s="7">
        <v>42508.0</v>
      </c>
      <c r="B496" s="3" t="str">
        <f t="shared" si="1"/>
        <v>#REF!</v>
      </c>
    </row>
    <row r="497">
      <c r="A497" s="8">
        <v>49.36</v>
      </c>
      <c r="B497" s="3" t="str">
        <f t="shared" si="1"/>
        <v>#REF!</v>
      </c>
    </row>
    <row r="498">
      <c r="A498" s="8">
        <v>49.85</v>
      </c>
      <c r="B498" s="3" t="str">
        <f t="shared" si="1"/>
        <v>#REF!</v>
      </c>
    </row>
    <row r="499">
      <c r="A499" s="8">
        <v>48.45</v>
      </c>
      <c r="B499" s="3" t="str">
        <f t="shared" si="1"/>
        <v>#REF!</v>
      </c>
    </row>
    <row r="500">
      <c r="A500" s="8">
        <v>48.93</v>
      </c>
      <c r="B500" s="3" t="str">
        <f t="shared" si="1"/>
        <v>#REF!</v>
      </c>
    </row>
    <row r="501">
      <c r="A501" s="11">
        <v>-0.35</v>
      </c>
      <c r="B501" s="3" t="str">
        <f t="shared" si="1"/>
        <v>#REF!</v>
      </c>
    </row>
    <row r="502">
      <c r="A502" s="12">
        <v>-0.0071</v>
      </c>
      <c r="B502" s="3" t="str">
        <f t="shared" si="1"/>
        <v>#REF!</v>
      </c>
    </row>
    <row r="503">
      <c r="A503" s="17">
        <v>319810.0</v>
      </c>
      <c r="B503" s="3" t="str">
        <f t="shared" si="1"/>
        <v>#REF!</v>
      </c>
    </row>
    <row r="504">
      <c r="A504" s="17">
        <v>282715.0</v>
      </c>
      <c r="B504" s="3" t="str">
        <f t="shared" si="1"/>
        <v>#REF!</v>
      </c>
    </row>
    <row r="505">
      <c r="A505" s="7">
        <v>42509.0</v>
      </c>
      <c r="B505" s="3" t="str">
        <f t="shared" si="1"/>
        <v>#REF!</v>
      </c>
    </row>
    <row r="506">
      <c r="A506" s="8">
        <v>48.67</v>
      </c>
      <c r="B506" s="3" t="str">
        <f t="shared" si="1"/>
        <v>#REF!</v>
      </c>
    </row>
    <row r="507">
      <c r="A507" s="8">
        <v>48.88</v>
      </c>
      <c r="B507" s="3" t="str">
        <f t="shared" si="1"/>
        <v>#REF!</v>
      </c>
    </row>
    <row r="508">
      <c r="A508" s="8">
        <v>47.38</v>
      </c>
      <c r="B508" s="3" t="str">
        <f t="shared" si="1"/>
        <v>#REF!</v>
      </c>
    </row>
    <row r="509">
      <c r="A509" s="8">
        <v>48.81</v>
      </c>
      <c r="B509" s="3" t="str">
        <f t="shared" si="1"/>
        <v>#REF!</v>
      </c>
    </row>
    <row r="510">
      <c r="A510" s="11">
        <v>-0.12</v>
      </c>
      <c r="B510" s="3" t="str">
        <f t="shared" si="1"/>
        <v>#REF!</v>
      </c>
    </row>
    <row r="511">
      <c r="A511" s="12">
        <v>-0.0025</v>
      </c>
      <c r="B511" s="3" t="str">
        <f t="shared" si="1"/>
        <v>#REF!</v>
      </c>
    </row>
    <row r="512">
      <c r="A512" s="17">
        <v>302095.0</v>
      </c>
      <c r="B512" s="3" t="str">
        <f t="shared" si="1"/>
        <v>#REF!</v>
      </c>
    </row>
    <row r="513">
      <c r="A513" s="17">
        <v>267426.0</v>
      </c>
      <c r="B513" s="3" t="str">
        <f t="shared" si="1"/>
        <v>#REF!</v>
      </c>
    </row>
    <row r="514">
      <c r="A514" s="7">
        <v>42510.0</v>
      </c>
      <c r="B514" s="3" t="str">
        <f t="shared" si="1"/>
        <v>#REF!</v>
      </c>
    </row>
    <row r="515">
      <c r="A515" s="8">
        <v>48.9</v>
      </c>
      <c r="B515" s="3" t="str">
        <f t="shared" si="1"/>
        <v>#REF!</v>
      </c>
    </row>
    <row r="516">
      <c r="A516" s="8">
        <v>49.39</v>
      </c>
      <c r="B516" s="3" t="str">
        <f t="shared" si="1"/>
        <v>#REF!</v>
      </c>
    </row>
    <row r="517">
      <c r="A517" s="8">
        <v>48.07</v>
      </c>
      <c r="B517" s="3" t="str">
        <f t="shared" si="1"/>
        <v>#REF!</v>
      </c>
    </row>
    <row r="518">
      <c r="A518" s="8">
        <v>48.72</v>
      </c>
      <c r="B518" s="3" t="str">
        <f t="shared" si="1"/>
        <v>#REF!</v>
      </c>
    </row>
    <row r="519">
      <c r="A519" s="11">
        <v>-0.09</v>
      </c>
      <c r="B519" s="3" t="str">
        <f t="shared" si="1"/>
        <v>#REF!</v>
      </c>
    </row>
    <row r="520">
      <c r="A520" s="12">
        <v>-0.0018</v>
      </c>
      <c r="B520" s="3" t="str">
        <f t="shared" si="1"/>
        <v>#REF!</v>
      </c>
    </row>
    <row r="521">
      <c r="A521" s="17">
        <v>255583.0</v>
      </c>
      <c r="B521" s="3" t="str">
        <f t="shared" si="1"/>
        <v>#REF!</v>
      </c>
    </row>
    <row r="522">
      <c r="A522" s="17">
        <v>241438.0</v>
      </c>
      <c r="B522" s="3" t="str">
        <f t="shared" si="1"/>
        <v>#REF!</v>
      </c>
    </row>
    <row r="523">
      <c r="A523" s="7">
        <v>42513.0</v>
      </c>
      <c r="B523" s="3" t="str">
        <f t="shared" si="1"/>
        <v>#REF!</v>
      </c>
    </row>
    <row r="524">
      <c r="A524" s="8">
        <v>48.72</v>
      </c>
      <c r="B524" s="3" t="str">
        <f t="shared" si="1"/>
        <v>#REF!</v>
      </c>
    </row>
    <row r="525">
      <c r="A525" s="8">
        <v>48.84</v>
      </c>
      <c r="B525" s="3" t="str">
        <f t="shared" si="1"/>
        <v>#REF!</v>
      </c>
    </row>
    <row r="526">
      <c r="A526" s="8">
        <v>47.58</v>
      </c>
      <c r="B526" s="3" t="str">
        <f t="shared" si="1"/>
        <v>#REF!</v>
      </c>
    </row>
    <row r="527">
      <c r="A527" s="8">
        <v>48.35</v>
      </c>
      <c r="B527" s="3" t="str">
        <f t="shared" si="1"/>
        <v>#REF!</v>
      </c>
    </row>
    <row r="528">
      <c r="A528" s="11">
        <v>-0.37</v>
      </c>
      <c r="B528" s="3" t="str">
        <f t="shared" si="1"/>
        <v>#REF!</v>
      </c>
    </row>
    <row r="529">
      <c r="A529" s="12">
        <v>-0.0076</v>
      </c>
      <c r="B529" s="3" t="str">
        <f t="shared" si="1"/>
        <v>#REF!</v>
      </c>
    </row>
    <row r="530">
      <c r="A530" s="17">
        <v>225090.0</v>
      </c>
      <c r="B530" s="3" t="str">
        <f t="shared" si="1"/>
        <v>#REF!</v>
      </c>
    </row>
    <row r="531">
      <c r="A531" s="17">
        <v>199014.0</v>
      </c>
      <c r="B531" s="3" t="str">
        <f t="shared" si="1"/>
        <v>#REF!</v>
      </c>
    </row>
    <row r="532">
      <c r="A532" s="7">
        <v>42514.0</v>
      </c>
      <c r="B532" s="3" t="str">
        <f t="shared" si="1"/>
        <v>#REF!</v>
      </c>
    </row>
    <row r="533">
      <c r="A533" s="8">
        <v>48.35</v>
      </c>
      <c r="B533" s="3" t="str">
        <f t="shared" si="1"/>
        <v>#REF!</v>
      </c>
    </row>
    <row r="534">
      <c r="A534" s="8">
        <v>49.24</v>
      </c>
      <c r="B534" s="3" t="str">
        <f t="shared" si="1"/>
        <v>#REF!</v>
      </c>
    </row>
    <row r="535">
      <c r="A535" s="8">
        <v>47.8</v>
      </c>
      <c r="B535" s="3" t="str">
        <f t="shared" si="1"/>
        <v>#REF!</v>
      </c>
    </row>
    <row r="536">
      <c r="A536" s="8">
        <v>48.61</v>
      </c>
      <c r="B536" s="3" t="str">
        <f t="shared" si="1"/>
        <v>#REF!</v>
      </c>
    </row>
    <row r="537">
      <c r="A537" s="9">
        <f>+0.26</f>
        <v>0.26</v>
      </c>
      <c r="B537" s="3" t="str">
        <f t="shared" si="1"/>
        <v>#REF!</v>
      </c>
    </row>
    <row r="538">
      <c r="A538" s="9">
        <f>+0.54%</f>
        <v>0.0054</v>
      </c>
      <c r="B538" s="3" t="str">
        <f t="shared" si="1"/>
        <v>#REF!</v>
      </c>
    </row>
    <row r="539">
      <c r="A539" s="16">
        <v>211583.0</v>
      </c>
      <c r="B539" s="3" t="str">
        <f t="shared" si="1"/>
        <v>#REF!</v>
      </c>
    </row>
    <row r="540">
      <c r="A540" s="16">
        <v>173326.0</v>
      </c>
      <c r="B540" s="3" t="str">
        <f t="shared" si="1"/>
        <v>#REF!</v>
      </c>
    </row>
    <row r="541">
      <c r="A541" s="7">
        <v>42515.0</v>
      </c>
      <c r="B541" s="3" t="str">
        <f t="shared" si="1"/>
        <v>#REF!</v>
      </c>
    </row>
    <row r="542">
      <c r="A542" s="8">
        <v>49.16</v>
      </c>
      <c r="B542" s="3" t="str">
        <f t="shared" si="1"/>
        <v>#REF!</v>
      </c>
    </row>
    <row r="543">
      <c r="A543" s="8">
        <v>49.96</v>
      </c>
      <c r="B543" s="3" t="str">
        <f t="shared" si="1"/>
        <v>#REF!</v>
      </c>
    </row>
    <row r="544">
      <c r="A544" s="8">
        <v>48.91</v>
      </c>
      <c r="B544" s="3" t="str">
        <f t="shared" si="1"/>
        <v>#REF!</v>
      </c>
    </row>
    <row r="545">
      <c r="A545" s="8">
        <v>49.74</v>
      </c>
      <c r="B545" s="3" t="str">
        <f t="shared" si="1"/>
        <v>#REF!</v>
      </c>
    </row>
    <row r="546">
      <c r="A546" s="9">
        <f>+1.13</f>
        <v>1.13</v>
      </c>
      <c r="B546" s="3" t="str">
        <f t="shared" si="1"/>
        <v>#REF!</v>
      </c>
    </row>
    <row r="547">
      <c r="A547" s="9">
        <f>+2.32%</f>
        <v>0.0232</v>
      </c>
      <c r="B547" s="3" t="str">
        <f t="shared" si="1"/>
        <v>#REF!</v>
      </c>
    </row>
    <row r="548">
      <c r="A548" s="16">
        <v>237787.0</v>
      </c>
      <c r="B548" s="3" t="str">
        <f t="shared" si="1"/>
        <v>#REF!</v>
      </c>
    </row>
    <row r="549">
      <c r="A549" s="16">
        <v>139052.0</v>
      </c>
      <c r="B549" s="3" t="str">
        <f t="shared" si="1"/>
        <v>#REF!</v>
      </c>
    </row>
    <row r="550">
      <c r="A550" s="7">
        <v>42516.0</v>
      </c>
      <c r="B550" s="3" t="str">
        <f t="shared" si="1"/>
        <v>#REF!</v>
      </c>
    </row>
    <row r="551">
      <c r="A551" s="8">
        <v>49.76</v>
      </c>
      <c r="B551" s="3" t="str">
        <f t="shared" si="1"/>
        <v>#REF!</v>
      </c>
    </row>
    <row r="552">
      <c r="A552" s="8">
        <v>50.51</v>
      </c>
      <c r="B552" s="3" t="str">
        <f t="shared" si="1"/>
        <v>#REF!</v>
      </c>
    </row>
    <row r="553">
      <c r="A553" s="8">
        <v>49.25</v>
      </c>
      <c r="B553" s="3" t="str">
        <f t="shared" si="1"/>
        <v>#REF!</v>
      </c>
    </row>
    <row r="554">
      <c r="A554" s="8">
        <v>49.59</v>
      </c>
      <c r="B554" s="3" t="str">
        <f t="shared" si="1"/>
        <v>#REF!</v>
      </c>
    </row>
    <row r="555">
      <c r="A555" s="11">
        <v>-0.15</v>
      </c>
      <c r="B555" s="3" t="str">
        <f t="shared" si="1"/>
        <v>#REF!</v>
      </c>
    </row>
    <row r="556">
      <c r="A556" s="12">
        <v>-0.003</v>
      </c>
      <c r="B556" s="3" t="str">
        <f t="shared" si="1"/>
        <v>#REF!</v>
      </c>
    </row>
    <row r="557">
      <c r="A557" s="17">
        <v>221255.0</v>
      </c>
      <c r="B557" s="3" t="str">
        <f t="shared" si="1"/>
        <v>#REF!</v>
      </c>
    </row>
    <row r="558">
      <c r="A558" s="17">
        <v>98041.0</v>
      </c>
      <c r="B558" s="3" t="str">
        <f t="shared" si="1"/>
        <v>#REF!</v>
      </c>
    </row>
    <row r="559">
      <c r="A559" s="7">
        <v>42517.0</v>
      </c>
      <c r="B559" s="3" t="str">
        <f t="shared" si="1"/>
        <v>#REF!</v>
      </c>
    </row>
    <row r="560">
      <c r="A560" s="8">
        <v>49.42</v>
      </c>
      <c r="B560" s="3" t="str">
        <f t="shared" si="1"/>
        <v>#REF!</v>
      </c>
    </row>
    <row r="561">
      <c r="A561" s="8">
        <v>49.55</v>
      </c>
      <c r="B561" s="3" t="str">
        <f t="shared" si="1"/>
        <v>#REF!</v>
      </c>
    </row>
    <row r="562">
      <c r="A562" s="8">
        <v>48.69</v>
      </c>
      <c r="B562" s="3" t="str">
        <f t="shared" si="1"/>
        <v>#REF!</v>
      </c>
    </row>
    <row r="563">
      <c r="A563" s="8">
        <v>49.32</v>
      </c>
      <c r="B563" s="3" t="str">
        <f t="shared" si="1"/>
        <v>#REF!</v>
      </c>
    </row>
    <row r="564">
      <c r="A564" s="11">
        <v>-0.27</v>
      </c>
      <c r="B564" s="3" t="str">
        <f t="shared" si="1"/>
        <v>#REF!</v>
      </c>
    </row>
    <row r="565">
      <c r="A565" s="12">
        <v>-0.0054</v>
      </c>
      <c r="B565" s="3" t="str">
        <f t="shared" si="1"/>
        <v>#REF!</v>
      </c>
    </row>
    <row r="566">
      <c r="A566" s="17">
        <v>130178.0</v>
      </c>
      <c r="B566" s="3" t="str">
        <f t="shared" si="1"/>
        <v>#REF!</v>
      </c>
    </row>
    <row r="567">
      <c r="A567" s="17">
        <v>62425.0</v>
      </c>
      <c r="B567" s="3" t="str">
        <f t="shared" si="1"/>
        <v>#REF!</v>
      </c>
    </row>
    <row r="568">
      <c r="A568" s="7">
        <v>42520.0</v>
      </c>
      <c r="B568" s="3" t="str">
        <f t="shared" si="1"/>
        <v>#REF!</v>
      </c>
    </row>
    <row r="569">
      <c r="A569" s="8">
        <v>49.43</v>
      </c>
      <c r="B569" s="3" t="str">
        <f t="shared" si="1"/>
        <v>#REF!</v>
      </c>
    </row>
    <row r="570">
      <c r="A570" s="8">
        <v>49.83</v>
      </c>
      <c r="B570" s="3" t="str">
        <f t="shared" si="1"/>
        <v>#REF!</v>
      </c>
    </row>
    <row r="571">
      <c r="A571" s="8">
        <v>48.92</v>
      </c>
      <c r="B571" s="3" t="str">
        <f t="shared" si="1"/>
        <v>#REF!</v>
      </c>
    </row>
    <row r="572">
      <c r="A572" s="8">
        <v>49.76</v>
      </c>
      <c r="B572" s="3" t="str">
        <f t="shared" si="1"/>
        <v>#REF!</v>
      </c>
    </row>
    <row r="573">
      <c r="A573" s="9">
        <f>+0.44</f>
        <v>0.44</v>
      </c>
      <c r="B573" s="3" t="str">
        <f t="shared" si="1"/>
        <v>#REF!</v>
      </c>
    </row>
    <row r="574">
      <c r="A574" s="9">
        <f>+0.89%</f>
        <v>0.0089</v>
      </c>
      <c r="B574" s="3" t="str">
        <f t="shared" si="1"/>
        <v>#REF!</v>
      </c>
    </row>
    <row r="575">
      <c r="A575" s="16">
        <v>23093.0</v>
      </c>
      <c r="B575" s="3" t="str">
        <f t="shared" si="1"/>
        <v>#REF!</v>
      </c>
    </row>
    <row r="576">
      <c r="A576" s="16">
        <v>47987.0</v>
      </c>
      <c r="B576" s="3" t="str">
        <f t="shared" si="1"/>
        <v>#REF!</v>
      </c>
    </row>
    <row r="577">
      <c r="A577" s="7">
        <v>42521.0</v>
      </c>
      <c r="B577" s="3" t="str">
        <f t="shared" si="1"/>
        <v>#REF!</v>
      </c>
    </row>
    <row r="578">
      <c r="A578" s="8">
        <v>49.7</v>
      </c>
      <c r="B578" s="3" t="str">
        <f t="shared" si="1"/>
        <v>#REF!</v>
      </c>
    </row>
    <row r="579">
      <c r="A579" s="8">
        <v>50.05</v>
      </c>
      <c r="B579" s="3" t="str">
        <f t="shared" si="1"/>
        <v>#REF!</v>
      </c>
    </row>
    <row r="580">
      <c r="A580" s="8">
        <v>49.23</v>
      </c>
      <c r="B580" s="3" t="str">
        <f t="shared" si="1"/>
        <v>#REF!</v>
      </c>
    </row>
    <row r="581">
      <c r="A581" s="8">
        <v>49.69</v>
      </c>
      <c r="B581" s="3" t="str">
        <f t="shared" si="1"/>
        <v>#REF!</v>
      </c>
    </row>
    <row r="582">
      <c r="A582" s="11">
        <v>-0.07</v>
      </c>
      <c r="B582" s="3" t="str">
        <f t="shared" si="1"/>
        <v>#REF!</v>
      </c>
    </row>
    <row r="583">
      <c r="A583" s="12">
        <v>-0.0014</v>
      </c>
      <c r="B583" s="3" t="str">
        <f t="shared" si="1"/>
        <v>#REF!</v>
      </c>
    </row>
    <row r="584">
      <c r="A584" s="17">
        <v>28690.0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42464</v>
      </c>
      <c r="C3" s="3">
        <v>39.51</v>
      </c>
      <c r="D3" s="3">
        <v>39.67</v>
      </c>
      <c r="E3" s="3">
        <v>38.2</v>
      </c>
      <c r="F3" s="3">
        <v>38.39</v>
      </c>
      <c r="G3" s="3">
        <v>-1.14</v>
      </c>
      <c r="H3" s="6">
        <v>-0.0288</v>
      </c>
      <c r="I3" s="15">
        <v>85145.0</v>
      </c>
      <c r="J3" s="15">
        <v>142959.0</v>
      </c>
    </row>
    <row r="4">
      <c r="A4" s="19" t="s">
        <v>4</v>
      </c>
      <c r="B4" s="5">
        <f t="shared" si="1"/>
        <v>42465</v>
      </c>
      <c r="C4" s="3">
        <v>38.17</v>
      </c>
      <c r="D4" s="3">
        <v>38.9</v>
      </c>
      <c r="E4" s="3">
        <v>37.88</v>
      </c>
      <c r="F4" s="3">
        <v>38.38</v>
      </c>
      <c r="G4" s="3">
        <v>-0.01</v>
      </c>
      <c r="H4" s="6">
        <v>-3.0E-4</v>
      </c>
      <c r="I4" s="15">
        <v>95542.0</v>
      </c>
      <c r="J4" s="15">
        <v>151012.0</v>
      </c>
    </row>
    <row r="5">
      <c r="A5" s="19" t="s">
        <v>5</v>
      </c>
      <c r="B5" s="5">
        <f t="shared" si="1"/>
        <v>42466</v>
      </c>
      <c r="C5" s="3">
        <v>39.12</v>
      </c>
      <c r="D5" s="3">
        <v>40.41</v>
      </c>
      <c r="E5" s="3">
        <v>38.81</v>
      </c>
      <c r="F5" s="3">
        <v>40.34</v>
      </c>
      <c r="G5" s="3">
        <v>1.96</v>
      </c>
      <c r="H5" s="3">
        <v>0.051100000000000007</v>
      </c>
      <c r="I5" s="15">
        <v>85790.0</v>
      </c>
      <c r="J5" s="15">
        <v>153065.0</v>
      </c>
    </row>
    <row r="6">
      <c r="A6" s="19" t="s">
        <v>6</v>
      </c>
      <c r="B6" s="5">
        <f t="shared" si="1"/>
        <v>42467</v>
      </c>
      <c r="C6" s="3">
        <v>40.54</v>
      </c>
      <c r="D6" s="3">
        <v>40.79</v>
      </c>
      <c r="E6" s="3">
        <v>39.22</v>
      </c>
      <c r="F6" s="3">
        <v>39.78</v>
      </c>
      <c r="G6" s="3">
        <v>-0.56</v>
      </c>
      <c r="H6" s="6">
        <v>-0.0139</v>
      </c>
      <c r="I6" s="15">
        <v>83019.0</v>
      </c>
      <c r="J6" s="15">
        <v>160813.0</v>
      </c>
    </row>
    <row r="7">
      <c r="A7" s="19" t="s">
        <v>7</v>
      </c>
      <c r="B7" s="5">
        <f t="shared" si="1"/>
        <v>42468</v>
      </c>
      <c r="C7" s="3">
        <v>40.02</v>
      </c>
      <c r="D7" s="3">
        <v>42.36</v>
      </c>
      <c r="E7" s="3">
        <v>39.97</v>
      </c>
      <c r="F7" s="3">
        <v>42.31</v>
      </c>
      <c r="G7" s="3">
        <v>2.53</v>
      </c>
      <c r="H7" s="3">
        <v>0.0636</v>
      </c>
      <c r="I7" s="15">
        <v>84674.0</v>
      </c>
      <c r="J7" s="15">
        <v>166062.0</v>
      </c>
    </row>
    <row r="8">
      <c r="A8" s="19" t="s">
        <v>8</v>
      </c>
      <c r="B8" s="5">
        <f t="shared" si="1"/>
        <v>42471</v>
      </c>
      <c r="C8" s="3">
        <v>42.28</v>
      </c>
      <c r="D8" s="3">
        <v>43.42</v>
      </c>
      <c r="E8" s="3">
        <v>41.83</v>
      </c>
      <c r="F8" s="3">
        <v>43.27</v>
      </c>
      <c r="G8" s="3">
        <v>0.96</v>
      </c>
      <c r="H8" s="3">
        <v>0.0227</v>
      </c>
      <c r="I8" s="15">
        <v>70757.0</v>
      </c>
      <c r="J8" s="15">
        <v>173969.0</v>
      </c>
    </row>
    <row r="9">
      <c r="A9" s="19" t="s">
        <v>9</v>
      </c>
      <c r="B9" s="5">
        <f t="shared" si="1"/>
        <v>42472</v>
      </c>
      <c r="C9" s="3">
        <v>43.04</v>
      </c>
      <c r="D9" s="3">
        <v>45.11</v>
      </c>
      <c r="E9" s="3">
        <v>43.02</v>
      </c>
      <c r="F9" s="3">
        <v>45.01</v>
      </c>
      <c r="G9" s="3">
        <v>1.74</v>
      </c>
      <c r="H9" s="3">
        <v>0.04019999999999999</v>
      </c>
      <c r="I9" s="15">
        <v>99530.0</v>
      </c>
      <c r="J9" s="15">
        <v>182206.0</v>
      </c>
    </row>
    <row r="10">
      <c r="A10" s="20">
        <v>42464.0</v>
      </c>
      <c r="B10" s="5">
        <f t="shared" si="1"/>
        <v>42473</v>
      </c>
      <c r="C10" s="3">
        <v>44.75</v>
      </c>
      <c r="D10" s="3">
        <v>45.18</v>
      </c>
      <c r="E10" s="3">
        <v>44.09</v>
      </c>
      <c r="F10" s="3">
        <v>44.57</v>
      </c>
      <c r="G10" s="3">
        <v>-0.44</v>
      </c>
      <c r="H10" s="6">
        <v>-0.0098</v>
      </c>
      <c r="I10" s="15">
        <v>110930.0</v>
      </c>
      <c r="J10" s="15">
        <v>180708.0</v>
      </c>
    </row>
    <row r="11">
      <c r="A11" s="19">
        <v>39.51</v>
      </c>
      <c r="B11" s="5">
        <f t="shared" si="1"/>
        <v>42474</v>
      </c>
      <c r="C11" s="3">
        <v>44.39</v>
      </c>
      <c r="D11" s="3">
        <v>44.9</v>
      </c>
      <c r="E11" s="3">
        <v>43.7</v>
      </c>
      <c r="F11" s="3">
        <v>44.15</v>
      </c>
      <c r="G11" s="3">
        <v>-0.42</v>
      </c>
      <c r="H11" s="6">
        <v>-0.0094</v>
      </c>
      <c r="I11" s="15">
        <v>63863.0</v>
      </c>
      <c r="J11" s="15">
        <v>185549.0</v>
      </c>
    </row>
    <row r="12">
      <c r="A12" s="19">
        <v>39.67</v>
      </c>
      <c r="B12" s="5">
        <f t="shared" si="1"/>
        <v>42475</v>
      </c>
      <c r="C12" s="3">
        <v>44.09</v>
      </c>
      <c r="D12" s="3">
        <v>44.35</v>
      </c>
      <c r="E12" s="3">
        <v>42.58</v>
      </c>
      <c r="F12" s="3">
        <v>43.37</v>
      </c>
      <c r="G12" s="3">
        <v>-0.78</v>
      </c>
      <c r="H12" s="6">
        <v>-0.0177</v>
      </c>
      <c r="I12" s="15">
        <v>76661.0</v>
      </c>
      <c r="J12" s="15">
        <v>192307.0</v>
      </c>
    </row>
    <row r="13">
      <c r="A13" s="19">
        <v>38.2</v>
      </c>
      <c r="B13" s="5">
        <f t="shared" si="1"/>
        <v>42478</v>
      </c>
      <c r="C13" s="3">
        <v>42.6</v>
      </c>
      <c r="D13" s="3">
        <v>43.57</v>
      </c>
      <c r="E13" s="3">
        <v>40.39</v>
      </c>
      <c r="F13" s="3">
        <v>43.05</v>
      </c>
      <c r="G13" s="3">
        <v>-0.32</v>
      </c>
      <c r="H13" s="6">
        <v>-0.0074</v>
      </c>
      <c r="I13" s="15">
        <v>93744.0</v>
      </c>
      <c r="J13" s="15">
        <v>196665.0</v>
      </c>
    </row>
    <row r="14">
      <c r="A14" s="19">
        <v>38.39</v>
      </c>
      <c r="B14" s="5">
        <f t="shared" si="1"/>
        <v>42479</v>
      </c>
      <c r="C14" s="3">
        <v>43.31</v>
      </c>
      <c r="D14" s="3">
        <v>44.69</v>
      </c>
      <c r="E14" s="3">
        <v>42.74</v>
      </c>
      <c r="F14" s="3">
        <v>44.22</v>
      </c>
      <c r="G14" s="3">
        <v>1.17</v>
      </c>
      <c r="H14" s="3">
        <v>0.027200000000000002</v>
      </c>
      <c r="I14" s="15">
        <v>182749.0</v>
      </c>
      <c r="J14" s="15">
        <v>197361.0</v>
      </c>
    </row>
    <row r="15">
      <c r="A15" s="21">
        <v>-1.14</v>
      </c>
      <c r="B15" s="5">
        <f t="shared" si="1"/>
        <v>42480</v>
      </c>
      <c r="C15" s="3">
        <v>43.69</v>
      </c>
      <c r="D15" s="3">
        <v>46.07</v>
      </c>
      <c r="E15" s="3">
        <v>43.08</v>
      </c>
      <c r="F15" s="3">
        <v>46.01</v>
      </c>
      <c r="G15" s="3">
        <v>1.79</v>
      </c>
      <c r="H15" s="3">
        <v>0.0405</v>
      </c>
      <c r="I15" s="15">
        <v>85034.0</v>
      </c>
      <c r="J15" s="15">
        <v>196960.0</v>
      </c>
    </row>
    <row r="16">
      <c r="A16" s="22">
        <v>-0.0288</v>
      </c>
      <c r="B16" s="5">
        <f t="shared" si="1"/>
        <v>42481</v>
      </c>
      <c r="C16" s="3">
        <v>45.73</v>
      </c>
      <c r="D16" s="3">
        <v>46.33</v>
      </c>
      <c r="E16" s="3">
        <v>44.72</v>
      </c>
      <c r="F16" s="3">
        <v>44.79</v>
      </c>
      <c r="G16" s="3">
        <v>-1.22</v>
      </c>
      <c r="H16" s="6">
        <v>-0.0265</v>
      </c>
      <c r="I16" s="15">
        <v>91677.0</v>
      </c>
      <c r="J16" s="15">
        <v>196043.0</v>
      </c>
    </row>
    <row r="17">
      <c r="A17" s="24">
        <v>85145.0</v>
      </c>
      <c r="B17" s="5">
        <f t="shared" si="1"/>
        <v>42482</v>
      </c>
      <c r="C17" s="3">
        <v>45.04</v>
      </c>
      <c r="D17" s="3">
        <v>46.19</v>
      </c>
      <c r="E17" s="3">
        <v>44.7</v>
      </c>
      <c r="F17" s="3">
        <v>45.46</v>
      </c>
      <c r="G17" s="3">
        <v>0.67</v>
      </c>
      <c r="H17" s="3">
        <v>0.015</v>
      </c>
      <c r="I17" s="15">
        <v>79120.0</v>
      </c>
      <c r="J17" s="15">
        <v>201605.0</v>
      </c>
    </row>
    <row r="18">
      <c r="A18" s="24">
        <v>142959.0</v>
      </c>
      <c r="B18" s="5">
        <f t="shared" si="1"/>
        <v>42485</v>
      </c>
      <c r="C18" s="3">
        <v>45.45</v>
      </c>
      <c r="D18" s="3">
        <v>45.82</v>
      </c>
      <c r="E18" s="3">
        <v>44.61</v>
      </c>
      <c r="F18" s="3">
        <v>44.73</v>
      </c>
      <c r="G18" s="3">
        <v>-0.73</v>
      </c>
      <c r="H18" s="6">
        <v>-0.0161</v>
      </c>
      <c r="I18" s="15">
        <v>59548.0</v>
      </c>
      <c r="J18" s="15">
        <v>207152.0</v>
      </c>
    </row>
    <row r="19">
      <c r="A19" s="23">
        <v>42465.0</v>
      </c>
      <c r="B19" s="5">
        <f t="shared" si="1"/>
        <v>42486</v>
      </c>
      <c r="C19" s="3">
        <v>44.99</v>
      </c>
      <c r="D19" s="3">
        <v>46.68</v>
      </c>
      <c r="E19" s="3">
        <v>44.58</v>
      </c>
      <c r="F19" s="3">
        <v>45.96</v>
      </c>
      <c r="G19" s="3">
        <v>1.23</v>
      </c>
      <c r="H19" s="3">
        <v>0.0275</v>
      </c>
      <c r="I19" s="15">
        <v>60001.0</v>
      </c>
      <c r="J19" s="15">
        <v>214626.0</v>
      </c>
    </row>
    <row r="20">
      <c r="A20" s="21">
        <v>38.17</v>
      </c>
      <c r="B20" s="5">
        <f t="shared" si="1"/>
        <v>42487</v>
      </c>
      <c r="C20" s="3">
        <v>46.45</v>
      </c>
      <c r="D20" s="3">
        <v>47.53</v>
      </c>
      <c r="E20" s="3">
        <v>45.82</v>
      </c>
      <c r="F20" s="3">
        <v>47.28</v>
      </c>
      <c r="G20" s="3">
        <v>1.32</v>
      </c>
      <c r="H20" s="3">
        <v>0.0287</v>
      </c>
      <c r="I20" s="15">
        <v>87215.0</v>
      </c>
      <c r="J20" s="15">
        <v>209185.0</v>
      </c>
    </row>
    <row r="21">
      <c r="A21" s="21">
        <v>38.9</v>
      </c>
      <c r="B21" s="5">
        <f t="shared" si="1"/>
        <v>42488</v>
      </c>
      <c r="C21" s="3">
        <v>47.18</v>
      </c>
      <c r="D21" s="3">
        <v>48.15</v>
      </c>
      <c r="E21" s="3">
        <v>46.86</v>
      </c>
      <c r="F21" s="3">
        <v>48.11</v>
      </c>
      <c r="G21" s="3">
        <v>0.83</v>
      </c>
      <c r="H21" s="3">
        <v>0.0176</v>
      </c>
      <c r="I21" s="15">
        <v>73776.0</v>
      </c>
      <c r="J21" s="15">
        <v>212131.0</v>
      </c>
    </row>
    <row r="22">
      <c r="A22" s="21">
        <v>37.88</v>
      </c>
      <c r="B22" s="5">
        <f t="shared" si="1"/>
        <v>42489</v>
      </c>
      <c r="C22" s="3">
        <v>47.9</v>
      </c>
      <c r="D22" s="3">
        <v>48.59</v>
      </c>
      <c r="E22" s="3">
        <v>47.14</v>
      </c>
      <c r="F22" s="3">
        <v>47.74</v>
      </c>
      <c r="G22" s="3">
        <v>-0.37</v>
      </c>
      <c r="H22" s="6">
        <v>-0.0077</v>
      </c>
      <c r="I22" s="15">
        <v>85928.0</v>
      </c>
      <c r="J22" s="15">
        <v>214433.0</v>
      </c>
    </row>
    <row r="23">
      <c r="A23" s="21">
        <v>38.38</v>
      </c>
      <c r="B23" s="5">
        <f t="shared" si="1"/>
        <v>42492</v>
      </c>
      <c r="C23" s="3">
        <v>47.76</v>
      </c>
      <c r="D23" s="3">
        <v>47.76</v>
      </c>
      <c r="E23" s="3">
        <v>46.14</v>
      </c>
      <c r="F23" s="3">
        <v>46.24</v>
      </c>
      <c r="G23" s="3">
        <v>-1.5</v>
      </c>
      <c r="H23" s="6">
        <v>-0.0314</v>
      </c>
      <c r="I23" s="15">
        <v>43842.0</v>
      </c>
      <c r="J23" s="15">
        <v>213347.0</v>
      </c>
    </row>
    <row r="24">
      <c r="A24" s="21">
        <v>-0.01</v>
      </c>
      <c r="B24" s="5">
        <f t="shared" si="1"/>
        <v>42493</v>
      </c>
      <c r="C24" s="3">
        <v>46.22</v>
      </c>
      <c r="D24" s="3">
        <v>46.8</v>
      </c>
      <c r="E24" s="3">
        <v>45.06</v>
      </c>
      <c r="F24" s="3">
        <v>45.37</v>
      </c>
      <c r="G24" s="3">
        <v>-0.87</v>
      </c>
      <c r="H24" s="6">
        <v>-0.0188</v>
      </c>
      <c r="I24" s="15">
        <v>94811.0</v>
      </c>
      <c r="J24" s="15">
        <v>210813.0</v>
      </c>
    </row>
    <row r="25">
      <c r="A25" s="22">
        <v>-3.0E-4</v>
      </c>
      <c r="B25" s="5">
        <f t="shared" si="1"/>
        <v>42494</v>
      </c>
      <c r="C25" s="3">
        <v>45.29</v>
      </c>
      <c r="D25" s="3">
        <v>46.41</v>
      </c>
      <c r="E25" s="3">
        <v>44.63</v>
      </c>
      <c r="F25" s="3">
        <v>45.06</v>
      </c>
      <c r="G25" s="3">
        <v>-0.31</v>
      </c>
      <c r="H25" s="6">
        <v>-0.0068</v>
      </c>
      <c r="I25" s="15">
        <v>116866.0</v>
      </c>
      <c r="J25" s="15">
        <v>215674.0</v>
      </c>
    </row>
    <row r="26">
      <c r="A26" s="24">
        <v>95542.0</v>
      </c>
      <c r="B26" s="5">
        <f t="shared" si="1"/>
        <v>42495</v>
      </c>
      <c r="C26" s="3">
        <v>45.84</v>
      </c>
      <c r="D26" s="3">
        <v>47.18</v>
      </c>
      <c r="E26" s="3">
        <v>45.09</v>
      </c>
      <c r="F26" s="3">
        <v>45.45</v>
      </c>
      <c r="G26" s="3">
        <v>0.39</v>
      </c>
      <c r="H26" s="3">
        <v>0.0087</v>
      </c>
      <c r="I26" s="15">
        <v>98909.0</v>
      </c>
      <c r="J26" s="15">
        <v>221368.0</v>
      </c>
    </row>
    <row r="27">
      <c r="A27" s="24">
        <v>151012.0</v>
      </c>
      <c r="B27" s="5">
        <f t="shared" si="1"/>
        <v>42496</v>
      </c>
      <c r="C27" s="3">
        <v>45.59</v>
      </c>
      <c r="D27" s="3">
        <v>46.56</v>
      </c>
      <c r="E27" s="3">
        <v>44.62</v>
      </c>
      <c r="F27" s="3">
        <v>45.86</v>
      </c>
      <c r="G27" s="3">
        <v>0.41</v>
      </c>
      <c r="H27" s="3">
        <v>0.009000000000000001</v>
      </c>
      <c r="I27" s="15">
        <v>123532.0</v>
      </c>
      <c r="J27" s="15">
        <v>224778.0</v>
      </c>
    </row>
    <row r="28">
      <c r="A28" s="23">
        <v>42466.0</v>
      </c>
      <c r="B28" s="5">
        <f t="shared" si="1"/>
        <v>42499</v>
      </c>
      <c r="C28" s="3">
        <v>46.23</v>
      </c>
      <c r="D28" s="3">
        <v>46.95</v>
      </c>
      <c r="E28" s="3">
        <v>44.0</v>
      </c>
      <c r="F28" s="3">
        <v>44.19</v>
      </c>
      <c r="G28" s="3">
        <v>-1.67</v>
      </c>
      <c r="H28" s="6">
        <v>-0.0364</v>
      </c>
      <c r="I28" s="15">
        <v>180649.0</v>
      </c>
      <c r="J28" s="15">
        <v>248047.0</v>
      </c>
    </row>
    <row r="29">
      <c r="A29" s="21">
        <v>39.12</v>
      </c>
      <c r="B29" s="5">
        <f t="shared" si="1"/>
        <v>42500</v>
      </c>
      <c r="C29" s="3">
        <v>44.1</v>
      </c>
      <c r="D29" s="3">
        <v>46.18</v>
      </c>
      <c r="E29" s="3">
        <v>43.9</v>
      </c>
      <c r="F29" s="3">
        <v>46.01</v>
      </c>
      <c r="G29" s="3">
        <v>1.82</v>
      </c>
      <c r="H29" s="3">
        <v>0.0412</v>
      </c>
      <c r="I29" s="15">
        <v>169605.0</v>
      </c>
      <c r="J29" s="15">
        <v>256165.0</v>
      </c>
    </row>
    <row r="30">
      <c r="A30" s="21">
        <v>40.41</v>
      </c>
      <c r="B30" s="5">
        <f t="shared" si="1"/>
        <v>42501</v>
      </c>
      <c r="C30" s="3">
        <v>46.09</v>
      </c>
      <c r="D30" s="3">
        <v>48.18</v>
      </c>
      <c r="E30" s="3">
        <v>45.28</v>
      </c>
      <c r="F30" s="3">
        <v>48.03</v>
      </c>
      <c r="G30" s="3">
        <v>2.02</v>
      </c>
      <c r="H30" s="3">
        <v>0.043899999999999995</v>
      </c>
      <c r="I30" s="15">
        <v>179718.0</v>
      </c>
      <c r="J30" s="15">
        <v>262281.0</v>
      </c>
    </row>
    <row r="31">
      <c r="A31" s="21">
        <v>38.81</v>
      </c>
      <c r="B31" s="5">
        <f t="shared" si="1"/>
        <v>42502</v>
      </c>
      <c r="C31" s="3">
        <v>47.95</v>
      </c>
      <c r="D31" s="3">
        <v>48.52</v>
      </c>
      <c r="E31" s="3">
        <v>47.18</v>
      </c>
      <c r="F31" s="3">
        <v>48.42</v>
      </c>
      <c r="G31" s="3">
        <v>0.39</v>
      </c>
      <c r="H31" s="3">
        <v>0.008100000000000001</v>
      </c>
      <c r="I31" s="15">
        <v>195473.0</v>
      </c>
      <c r="J31" s="15">
        <v>281355.0</v>
      </c>
    </row>
    <row r="32">
      <c r="A32" s="21">
        <v>40.34</v>
      </c>
      <c r="B32" s="5">
        <f t="shared" si="1"/>
        <v>42503</v>
      </c>
      <c r="C32" s="3">
        <v>48.18</v>
      </c>
      <c r="D32" s="3">
        <v>48.42</v>
      </c>
      <c r="E32" s="3">
        <v>47.57</v>
      </c>
      <c r="F32" s="3">
        <v>48.14</v>
      </c>
      <c r="G32" s="3">
        <v>-0.28</v>
      </c>
      <c r="H32" s="6">
        <v>-0.0058</v>
      </c>
      <c r="I32" s="15">
        <v>110393.0</v>
      </c>
      <c r="J32" s="15">
        <v>288500.0</v>
      </c>
    </row>
    <row r="33">
      <c r="A33" s="25">
        <f>+1.96</f>
        <v>1.96</v>
      </c>
      <c r="B33" s="5">
        <f t="shared" si="1"/>
        <v>42506</v>
      </c>
      <c r="C33" s="3">
        <v>48.13</v>
      </c>
      <c r="D33" s="3">
        <v>49.79</v>
      </c>
      <c r="E33" s="3">
        <v>48.09</v>
      </c>
      <c r="F33" s="3">
        <v>49.43</v>
      </c>
      <c r="G33" s="3">
        <v>1.29</v>
      </c>
      <c r="H33" s="3">
        <v>0.0268</v>
      </c>
      <c r="I33" s="15">
        <v>194185.0</v>
      </c>
      <c r="J33" s="15">
        <v>298469.0</v>
      </c>
    </row>
    <row r="34">
      <c r="A34" s="25">
        <f>+5.11%</f>
        <v>0.0511</v>
      </c>
      <c r="B34" s="5">
        <f t="shared" si="1"/>
        <v>42507</v>
      </c>
      <c r="C34" s="3">
        <v>49.45</v>
      </c>
      <c r="D34" s="3">
        <v>50.2</v>
      </c>
      <c r="E34" s="3">
        <v>49.02</v>
      </c>
      <c r="F34" s="3">
        <v>49.74</v>
      </c>
      <c r="G34" s="3">
        <v>0.31</v>
      </c>
      <c r="H34" s="3">
        <v>0.0063</v>
      </c>
      <c r="I34" s="15">
        <v>153182.0</v>
      </c>
      <c r="J34" s="15">
        <v>307551.0</v>
      </c>
    </row>
    <row r="35">
      <c r="A35" s="26">
        <v>85790.0</v>
      </c>
      <c r="B35" s="5">
        <f t="shared" si="1"/>
        <v>42508</v>
      </c>
      <c r="C35" s="3">
        <v>49.99</v>
      </c>
      <c r="D35" s="3">
        <v>50.33</v>
      </c>
      <c r="E35" s="3">
        <v>48.98</v>
      </c>
      <c r="F35" s="3">
        <v>49.45</v>
      </c>
      <c r="G35" s="3">
        <v>-0.29</v>
      </c>
      <c r="H35" s="6">
        <v>-0.0058</v>
      </c>
      <c r="I35" s="15">
        <v>191820.0</v>
      </c>
      <c r="J35" s="15">
        <v>328662.0</v>
      </c>
    </row>
    <row r="36">
      <c r="A36" s="26">
        <v>153065.0</v>
      </c>
      <c r="B36" s="5">
        <f t="shared" si="1"/>
        <v>42509</v>
      </c>
      <c r="C36" s="3">
        <v>49.25</v>
      </c>
      <c r="D36" s="3">
        <v>49.43</v>
      </c>
      <c r="E36" s="3">
        <v>47.93</v>
      </c>
      <c r="F36" s="3">
        <v>49.34</v>
      </c>
      <c r="G36" s="3">
        <v>-0.11</v>
      </c>
      <c r="H36" s="6">
        <v>-0.0022</v>
      </c>
      <c r="I36" s="15">
        <v>163710.0</v>
      </c>
      <c r="J36" s="15">
        <v>347240.0</v>
      </c>
    </row>
    <row r="37">
      <c r="A37" s="27">
        <v>42467.0</v>
      </c>
      <c r="B37" s="5">
        <f t="shared" si="1"/>
        <v>42510</v>
      </c>
      <c r="C37" s="3">
        <v>49.42</v>
      </c>
      <c r="D37" s="3">
        <v>49.89</v>
      </c>
      <c r="E37" s="3">
        <v>48.61</v>
      </c>
      <c r="F37" s="3">
        <v>49.27</v>
      </c>
      <c r="G37" s="3">
        <v>-0.07</v>
      </c>
      <c r="H37" s="6">
        <v>-0.0014</v>
      </c>
      <c r="I37" s="15">
        <v>156511.0</v>
      </c>
      <c r="J37" s="15">
        <v>383721.0</v>
      </c>
    </row>
    <row r="38">
      <c r="A38" s="28">
        <v>40.54</v>
      </c>
      <c r="B38" s="5">
        <f t="shared" si="1"/>
        <v>42513</v>
      </c>
      <c r="C38" s="3">
        <v>49.07</v>
      </c>
      <c r="D38" s="3">
        <v>49.41</v>
      </c>
      <c r="E38" s="3">
        <v>48.17</v>
      </c>
      <c r="F38" s="3">
        <v>48.93</v>
      </c>
      <c r="G38" s="3">
        <v>-0.34</v>
      </c>
      <c r="H38" s="6">
        <v>-0.0069</v>
      </c>
      <c r="I38" s="15">
        <v>154800.0</v>
      </c>
      <c r="J38" s="15">
        <v>397784.0</v>
      </c>
    </row>
    <row r="39">
      <c r="A39" s="28">
        <v>40.79</v>
      </c>
      <c r="B39" s="5">
        <f t="shared" si="1"/>
        <v>42514</v>
      </c>
      <c r="C39" s="3">
        <v>48.94</v>
      </c>
      <c r="D39" s="3">
        <v>49.82</v>
      </c>
      <c r="E39" s="3">
        <v>48.37</v>
      </c>
      <c r="F39" s="3">
        <v>49.18</v>
      </c>
      <c r="G39" s="3">
        <v>0.25</v>
      </c>
      <c r="H39" s="3">
        <v>0.0051</v>
      </c>
      <c r="I39" s="15">
        <v>161440.0</v>
      </c>
      <c r="J39" s="15">
        <v>417063.0</v>
      </c>
    </row>
    <row r="40">
      <c r="A40" s="28">
        <v>39.22</v>
      </c>
      <c r="B40" s="5">
        <f t="shared" si="1"/>
        <v>42515</v>
      </c>
      <c r="C40" s="3">
        <v>49.78</v>
      </c>
      <c r="D40" s="3">
        <v>50.45</v>
      </c>
      <c r="E40" s="3">
        <v>49.42</v>
      </c>
      <c r="F40" s="3">
        <v>50.23</v>
      </c>
      <c r="G40" s="3">
        <v>1.05</v>
      </c>
      <c r="H40" s="3">
        <v>0.021400000000000002</v>
      </c>
      <c r="I40" s="15">
        <v>195051.0</v>
      </c>
      <c r="J40" s="15">
        <v>443205.0</v>
      </c>
    </row>
    <row r="41">
      <c r="A41" s="28">
        <v>39.78</v>
      </c>
      <c r="B41" s="5">
        <f t="shared" si="1"/>
        <v>42516</v>
      </c>
      <c r="C41" s="3">
        <v>50.3</v>
      </c>
      <c r="D41" s="3">
        <v>50.96</v>
      </c>
      <c r="E41" s="3">
        <v>49.82</v>
      </c>
      <c r="F41" s="3">
        <v>50.17</v>
      </c>
      <c r="G41" s="3">
        <v>-0.06</v>
      </c>
      <c r="H41" s="6">
        <v>-0.0012</v>
      </c>
      <c r="I41" s="15">
        <v>266540.0</v>
      </c>
      <c r="J41" s="15">
        <v>452246.0</v>
      </c>
    </row>
    <row r="42">
      <c r="A42" s="21">
        <v>-0.56</v>
      </c>
      <c r="B42" s="5">
        <f t="shared" si="1"/>
        <v>42517</v>
      </c>
      <c r="C42" s="3">
        <v>49.97</v>
      </c>
      <c r="D42" s="3">
        <v>50.13</v>
      </c>
      <c r="E42" s="3">
        <v>49.34</v>
      </c>
      <c r="F42" s="3">
        <v>49.95</v>
      </c>
      <c r="G42" s="3">
        <v>-0.22</v>
      </c>
      <c r="H42" s="6">
        <v>-0.0044</v>
      </c>
      <c r="I42" s="15">
        <v>228657.0</v>
      </c>
      <c r="J42" s="15">
        <v>457059.0</v>
      </c>
    </row>
    <row r="43">
      <c r="A43" s="22">
        <v>-0.0139</v>
      </c>
      <c r="B43" s="5">
        <f t="shared" si="1"/>
        <v>42520</v>
      </c>
      <c r="C43" s="3">
        <v>50.1</v>
      </c>
      <c r="D43" s="3">
        <v>50.43</v>
      </c>
      <c r="E43" s="3">
        <v>49.55</v>
      </c>
      <c r="F43" s="3">
        <v>50.36</v>
      </c>
      <c r="G43" s="3">
        <v>0.41</v>
      </c>
      <c r="H43" s="3">
        <v>0.008199999999999999</v>
      </c>
      <c r="I43" s="15">
        <v>58249.0</v>
      </c>
      <c r="J43" s="15">
        <v>453762.0</v>
      </c>
    </row>
    <row r="44">
      <c r="A44" s="24">
        <v>83019.0</v>
      </c>
      <c r="B44" s="5">
        <f t="shared" si="1"/>
        <v>42521</v>
      </c>
      <c r="C44" s="3">
        <v>50.3</v>
      </c>
      <c r="D44" s="3">
        <v>50.87</v>
      </c>
      <c r="E44" s="3">
        <v>49.5</v>
      </c>
      <c r="F44" s="3">
        <v>49.89</v>
      </c>
      <c r="G44" s="3">
        <v>-0.47</v>
      </c>
      <c r="H44" s="6">
        <v>-0.0093</v>
      </c>
      <c r="I44" s="15">
        <v>229126.0</v>
      </c>
      <c r="J44" s="15">
        <v>453791.0</v>
      </c>
    </row>
    <row r="45">
      <c r="A45" s="24">
        <v>160813.0</v>
      </c>
      <c r="B45" s="5">
        <f t="shared" si="1"/>
        <v>42522</v>
      </c>
      <c r="C45" s="3">
        <v>49.65</v>
      </c>
      <c r="D45" s="3">
        <v>50.0</v>
      </c>
      <c r="E45" s="3">
        <v>48.65</v>
      </c>
      <c r="F45" s="3">
        <v>49.72</v>
      </c>
      <c r="G45" s="3">
        <v>-0.17</v>
      </c>
      <c r="H45" s="6">
        <v>-0.0034</v>
      </c>
      <c r="I45" s="15">
        <v>265995.0</v>
      </c>
      <c r="J45" s="15">
        <v>442490.0</v>
      </c>
    </row>
    <row r="46">
      <c r="A46" s="23">
        <v>42468.0</v>
      </c>
      <c r="B46" s="5">
        <f t="shared" si="1"/>
        <v>42523</v>
      </c>
      <c r="C46" s="3">
        <v>49.63</v>
      </c>
      <c r="D46" s="3">
        <v>50.3</v>
      </c>
      <c r="E46" s="3">
        <v>48.84</v>
      </c>
      <c r="F46" s="3">
        <v>50.04</v>
      </c>
      <c r="G46" s="3">
        <v>0.32</v>
      </c>
      <c r="H46" s="3">
        <v>0.0064</v>
      </c>
      <c r="I46" s="15">
        <v>270116.0</v>
      </c>
      <c r="J46" s="15">
        <v>441621.0</v>
      </c>
    </row>
    <row r="47">
      <c r="A47" s="21">
        <v>40.02</v>
      </c>
      <c r="B47" s="5">
        <f t="shared" si="1"/>
        <v>42524</v>
      </c>
      <c r="C47" s="3">
        <v>49.95</v>
      </c>
      <c r="D47" s="3">
        <v>50.33</v>
      </c>
      <c r="E47" s="3">
        <v>49.3</v>
      </c>
      <c r="F47" s="3">
        <v>49.64</v>
      </c>
      <c r="G47" s="3">
        <v>-0.4</v>
      </c>
      <c r="H47" s="6">
        <v>-0.008</v>
      </c>
      <c r="I47" s="15">
        <v>227821.0</v>
      </c>
      <c r="J47" s="15">
        <v>434913.0</v>
      </c>
    </row>
    <row r="48">
      <c r="A48" s="21">
        <v>42.36</v>
      </c>
      <c r="B48" s="5">
        <f t="shared" si="1"/>
        <v>42527</v>
      </c>
      <c r="C48" s="3">
        <v>49.83</v>
      </c>
      <c r="D48" s="3">
        <v>50.83</v>
      </c>
      <c r="E48" s="3">
        <v>49.72</v>
      </c>
      <c r="F48" s="3">
        <v>50.55</v>
      </c>
      <c r="G48" s="3">
        <v>0.91</v>
      </c>
      <c r="H48" s="3">
        <v>0.0183</v>
      </c>
      <c r="I48" s="15">
        <v>223756.0</v>
      </c>
      <c r="J48" s="15">
        <v>433551.0</v>
      </c>
    </row>
    <row r="49">
      <c r="A49" s="21">
        <v>39.97</v>
      </c>
      <c r="B49" s="5">
        <f t="shared" si="1"/>
        <v>42528</v>
      </c>
      <c r="C49" s="3">
        <v>50.46</v>
      </c>
      <c r="D49" s="3">
        <v>51.54</v>
      </c>
      <c r="E49" s="3">
        <v>50.28</v>
      </c>
      <c r="F49" s="3">
        <v>51.44</v>
      </c>
      <c r="G49" s="3">
        <v>0.89</v>
      </c>
      <c r="H49" s="3">
        <v>0.0176</v>
      </c>
      <c r="I49" s="15">
        <v>208823.0</v>
      </c>
      <c r="J49" s="15">
        <v>424529.0</v>
      </c>
    </row>
    <row r="50">
      <c r="A50" s="21">
        <v>42.31</v>
      </c>
      <c r="B50" s="5">
        <f t="shared" si="1"/>
        <v>42529</v>
      </c>
      <c r="C50" s="3">
        <v>51.41</v>
      </c>
      <c r="D50" s="3">
        <v>52.8</v>
      </c>
      <c r="E50" s="3">
        <v>51.32</v>
      </c>
      <c r="F50" s="3">
        <v>52.51</v>
      </c>
      <c r="G50" s="3">
        <v>1.07</v>
      </c>
      <c r="H50" s="3">
        <v>0.0208</v>
      </c>
      <c r="I50" s="15">
        <v>260745.0</v>
      </c>
      <c r="J50" s="15">
        <v>406286.0</v>
      </c>
    </row>
    <row r="51">
      <c r="A51" s="25">
        <f>+2.53</f>
        <v>2.53</v>
      </c>
      <c r="B51" s="5">
        <f t="shared" si="1"/>
        <v>42530</v>
      </c>
      <c r="C51" s="3">
        <v>52.74</v>
      </c>
      <c r="D51" s="3">
        <v>52.86</v>
      </c>
      <c r="E51" s="3">
        <v>51.53</v>
      </c>
      <c r="F51" s="3">
        <v>51.95</v>
      </c>
      <c r="G51" s="3">
        <v>-0.56</v>
      </c>
      <c r="H51" s="6">
        <v>-0.0107</v>
      </c>
      <c r="I51" s="15">
        <v>213124.0</v>
      </c>
      <c r="J51" s="15">
        <v>393303.0</v>
      </c>
    </row>
    <row r="52">
      <c r="A52" s="25">
        <f>+6.36%</f>
        <v>0.0636</v>
      </c>
      <c r="B52" s="5">
        <f t="shared" si="1"/>
        <v>42531</v>
      </c>
      <c r="C52" s="3">
        <v>51.91</v>
      </c>
      <c r="D52" s="3">
        <v>52.1</v>
      </c>
      <c r="E52" s="3">
        <v>50.33</v>
      </c>
      <c r="F52" s="3">
        <v>50.54</v>
      </c>
      <c r="G52" s="3">
        <v>-1.41</v>
      </c>
      <c r="H52" s="6">
        <v>-0.0271</v>
      </c>
      <c r="I52" s="15">
        <v>210059.0</v>
      </c>
      <c r="J52" s="15">
        <v>370328.0</v>
      </c>
    </row>
    <row r="53">
      <c r="A53" s="26">
        <v>84674.0</v>
      </c>
      <c r="B53" s="5">
        <f t="shared" si="1"/>
        <v>42534</v>
      </c>
      <c r="C53" s="3">
        <v>50.42</v>
      </c>
      <c r="D53" s="3">
        <v>50.79</v>
      </c>
      <c r="E53" s="3">
        <v>49.61</v>
      </c>
      <c r="F53" s="3">
        <v>50.35</v>
      </c>
      <c r="G53" s="3">
        <v>-0.19</v>
      </c>
      <c r="H53" s="6">
        <v>-0.0038</v>
      </c>
      <c r="I53" s="15">
        <v>208806.0</v>
      </c>
      <c r="J53" s="15">
        <v>353121.0</v>
      </c>
    </row>
    <row r="54">
      <c r="A54" s="26">
        <v>166062.0</v>
      </c>
      <c r="B54" s="5">
        <f t="shared" si="1"/>
        <v>42535</v>
      </c>
      <c r="C54" s="3">
        <v>49.89</v>
      </c>
      <c r="D54" s="3">
        <v>50.05</v>
      </c>
      <c r="E54" s="3">
        <v>49.2</v>
      </c>
      <c r="F54" s="3">
        <v>49.83</v>
      </c>
      <c r="G54" s="3">
        <v>-0.52</v>
      </c>
      <c r="H54" s="6">
        <v>-0.0103</v>
      </c>
      <c r="I54" s="15">
        <v>224005.0</v>
      </c>
      <c r="J54" s="15">
        <v>330391.0</v>
      </c>
    </row>
    <row r="55">
      <c r="A55" s="27">
        <v>42471.0</v>
      </c>
      <c r="B55" s="5">
        <f t="shared" si="1"/>
        <v>42536</v>
      </c>
      <c r="C55" s="3">
        <v>49.22</v>
      </c>
      <c r="D55" s="3">
        <v>49.8</v>
      </c>
      <c r="E55" s="3">
        <v>48.39</v>
      </c>
      <c r="F55" s="3">
        <v>48.97</v>
      </c>
      <c r="G55" s="3">
        <v>-0.86</v>
      </c>
      <c r="H55" s="6">
        <v>-0.0173</v>
      </c>
      <c r="I55" s="15">
        <v>298839.0</v>
      </c>
      <c r="J55" s="15">
        <v>291319.0</v>
      </c>
    </row>
    <row r="56">
      <c r="A56" s="28">
        <v>42.28</v>
      </c>
      <c r="B56" s="5">
        <f t="shared" si="1"/>
        <v>42537</v>
      </c>
      <c r="C56" s="3">
        <v>48.56</v>
      </c>
      <c r="D56" s="3">
        <v>48.77</v>
      </c>
      <c r="E56" s="3">
        <v>46.94</v>
      </c>
      <c r="F56" s="3">
        <v>47.19</v>
      </c>
      <c r="G56" s="3">
        <v>-1.78</v>
      </c>
      <c r="H56" s="6">
        <v>-0.0363</v>
      </c>
      <c r="I56" s="15">
        <v>287302.0</v>
      </c>
      <c r="J56" s="15">
        <v>272934.0</v>
      </c>
    </row>
    <row r="57">
      <c r="A57" s="28">
        <v>43.42</v>
      </c>
      <c r="B57" s="5">
        <f t="shared" si="1"/>
        <v>42538</v>
      </c>
      <c r="C57" s="3">
        <v>47.28</v>
      </c>
      <c r="D57" s="3">
        <v>49.4</v>
      </c>
      <c r="E57" s="3">
        <v>47.25</v>
      </c>
      <c r="F57" s="3">
        <v>49.17</v>
      </c>
      <c r="G57" s="3">
        <v>1.98</v>
      </c>
      <c r="H57" s="3">
        <v>0.042</v>
      </c>
      <c r="I57" s="15">
        <v>222734.0</v>
      </c>
      <c r="J57" s="15">
        <v>255466.0</v>
      </c>
    </row>
    <row r="58">
      <c r="A58" s="28">
        <v>41.83</v>
      </c>
      <c r="B58" s="5">
        <f t="shared" si="1"/>
        <v>42541</v>
      </c>
      <c r="C58" s="3">
        <v>49.42</v>
      </c>
      <c r="D58" s="3">
        <v>50.68</v>
      </c>
      <c r="E58" s="3">
        <v>49.24</v>
      </c>
      <c r="F58" s="3">
        <v>50.65</v>
      </c>
      <c r="G58" s="3">
        <v>1.48</v>
      </c>
      <c r="H58" s="3">
        <v>0.0301</v>
      </c>
      <c r="I58" s="15">
        <v>244410.0</v>
      </c>
      <c r="J58" s="15">
        <v>236164.0</v>
      </c>
    </row>
    <row r="59">
      <c r="A59" s="28">
        <v>43.27</v>
      </c>
      <c r="B59" s="5">
        <f t="shared" si="1"/>
        <v>42542</v>
      </c>
      <c r="C59" s="3">
        <v>50.43</v>
      </c>
      <c r="D59" s="3">
        <v>51.1</v>
      </c>
      <c r="E59" s="3">
        <v>49.46</v>
      </c>
      <c r="F59" s="3">
        <v>50.62</v>
      </c>
      <c r="G59" s="3">
        <v>-0.03</v>
      </c>
      <c r="H59" s="6">
        <v>-6.0E-4</v>
      </c>
      <c r="I59" s="15">
        <v>256951.0</v>
      </c>
      <c r="J59" s="15">
        <v>198655.0</v>
      </c>
    </row>
    <row r="60">
      <c r="A60" s="25">
        <f>+0.96</f>
        <v>0.96</v>
      </c>
      <c r="B60" s="5">
        <f t="shared" si="1"/>
        <v>42543</v>
      </c>
      <c r="C60" s="3">
        <v>51.06</v>
      </c>
      <c r="D60" s="3">
        <v>51.24</v>
      </c>
      <c r="E60" s="3">
        <v>49.18</v>
      </c>
      <c r="F60" s="3">
        <v>49.88</v>
      </c>
      <c r="G60" s="3">
        <v>-0.74</v>
      </c>
      <c r="H60" s="6">
        <v>-0.0146</v>
      </c>
      <c r="I60" s="15">
        <v>282721.0</v>
      </c>
      <c r="J60" s="15">
        <v>165369.0</v>
      </c>
    </row>
    <row r="61">
      <c r="A61" s="25">
        <f>+2.27%</f>
        <v>0.0227</v>
      </c>
      <c r="B61" s="5">
        <f t="shared" si="1"/>
        <v>42544</v>
      </c>
      <c r="C61" s="3">
        <v>50.14</v>
      </c>
      <c r="D61" s="3">
        <v>51.18</v>
      </c>
      <c r="E61" s="3">
        <v>49.89</v>
      </c>
      <c r="F61" s="3">
        <v>50.91</v>
      </c>
      <c r="G61" s="3">
        <v>1.03</v>
      </c>
      <c r="H61" s="3">
        <v>0.0206</v>
      </c>
      <c r="I61" s="15">
        <v>246953.0</v>
      </c>
      <c r="J61" s="15">
        <v>144901.0</v>
      </c>
    </row>
    <row r="62">
      <c r="A62" s="26">
        <v>70757.0</v>
      </c>
      <c r="B62" s="5">
        <f t="shared" si="1"/>
        <v>42545</v>
      </c>
      <c r="C62" s="3">
        <v>50.69</v>
      </c>
      <c r="D62" s="3">
        <v>50.74</v>
      </c>
      <c r="E62" s="3">
        <v>47.54</v>
      </c>
      <c r="F62" s="3">
        <v>48.41</v>
      </c>
      <c r="G62" s="3">
        <v>-2.5</v>
      </c>
      <c r="H62" s="6">
        <v>-0.0491</v>
      </c>
      <c r="I62" s="15">
        <v>351742.0</v>
      </c>
      <c r="J62" s="15">
        <v>138331.0</v>
      </c>
    </row>
    <row r="63">
      <c r="A63" s="26">
        <v>173969.0</v>
      </c>
      <c r="B63" s="5">
        <f t="shared" si="1"/>
        <v>42548</v>
      </c>
      <c r="C63" s="3">
        <v>48.43</v>
      </c>
      <c r="D63" s="3">
        <v>48.9</v>
      </c>
      <c r="E63" s="3">
        <v>46.69</v>
      </c>
      <c r="F63" s="3">
        <v>47.16</v>
      </c>
      <c r="G63" s="3">
        <v>-1.25</v>
      </c>
      <c r="H63" s="6">
        <v>-0.0258</v>
      </c>
      <c r="I63" s="15">
        <v>243264.0</v>
      </c>
      <c r="J63" s="15">
        <v>112920.0</v>
      </c>
    </row>
    <row r="64">
      <c r="A64" s="27">
        <v>42472.0</v>
      </c>
      <c r="B64" s="5">
        <f t="shared" si="1"/>
        <v>42549</v>
      </c>
      <c r="C64" s="3">
        <v>47.61</v>
      </c>
      <c r="D64" s="3">
        <v>48.79</v>
      </c>
      <c r="E64" s="3">
        <v>47.47</v>
      </c>
      <c r="F64" s="3">
        <v>48.58</v>
      </c>
      <c r="G64" s="3">
        <v>1.42</v>
      </c>
      <c r="H64" s="3">
        <v>0.0301</v>
      </c>
      <c r="I64" s="15">
        <v>173176.0</v>
      </c>
      <c r="J64" s="15">
        <v>75157.0</v>
      </c>
    </row>
    <row r="65">
      <c r="A65" s="28">
        <v>43.04</v>
      </c>
      <c r="B65" s="5">
        <f t="shared" si="1"/>
        <v>42550</v>
      </c>
      <c r="C65" s="3">
        <v>48.84</v>
      </c>
      <c r="D65" s="3">
        <v>50.74</v>
      </c>
      <c r="E65" s="3">
        <v>48.62</v>
      </c>
      <c r="F65" s="3">
        <v>50.61</v>
      </c>
      <c r="G65" s="3">
        <v>2.03</v>
      </c>
      <c r="H65" s="3">
        <v>0.0418</v>
      </c>
      <c r="I65" s="15">
        <v>112964.0</v>
      </c>
      <c r="J65" s="15">
        <v>37628.0</v>
      </c>
    </row>
    <row r="66">
      <c r="A66" s="28">
        <v>45.11</v>
      </c>
      <c r="B66" s="5">
        <f t="shared" si="1"/>
        <v>42551</v>
      </c>
      <c r="C66" s="3">
        <v>50.21</v>
      </c>
      <c r="D66" s="3">
        <v>50.28</v>
      </c>
      <c r="E66" s="3">
        <v>49.47</v>
      </c>
      <c r="F66" s="3">
        <v>49.68</v>
      </c>
      <c r="G66" s="3">
        <v>-0.93</v>
      </c>
      <c r="H66" s="6">
        <v>-0.0184</v>
      </c>
      <c r="I66" s="15">
        <v>25406.0</v>
      </c>
      <c r="J66" s="3"/>
    </row>
    <row r="67">
      <c r="A67" s="28">
        <v>43.02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45.01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+1.74</f>
        <v>1.74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+4.02%</f>
        <v>0.0402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99530.0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182206.0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42473.0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44.75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45.18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44.09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44.57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-0.44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-0.0098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110930.0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180708.0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42474.0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44.39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44.9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43.7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44.15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-0.42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-0.0094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63863.0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185549.0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42475.0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44.09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44.35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42.58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43.37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-0.78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-0.0177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76661.0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192307.0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42478.0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42.6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43.57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40.39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43.05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-0.32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-0.0074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93744.0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196665.0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42479.0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43.31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44.69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42.74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44.22</v>
      </c>
      <c r="B113" s="3" t="str">
        <f t="shared" si="1"/>
        <v/>
      </c>
    </row>
    <row r="114">
      <c r="A114" s="25">
        <f>+1.17</f>
        <v>1.17</v>
      </c>
      <c r="B114" s="3" t="str">
        <f t="shared" si="1"/>
        <v>#REF!</v>
      </c>
    </row>
    <row r="115">
      <c r="A115" s="25">
        <f>+2.72%</f>
        <v>0.0272</v>
      </c>
      <c r="B115" s="3" t="str">
        <f t="shared" si="1"/>
        <v>#REF!</v>
      </c>
    </row>
    <row r="116">
      <c r="A116" s="26">
        <v>182749.0</v>
      </c>
      <c r="B116" s="3" t="str">
        <f t="shared" si="1"/>
        <v>#REF!</v>
      </c>
    </row>
    <row r="117">
      <c r="A117" s="26">
        <v>197361.0</v>
      </c>
      <c r="B117" s="3" t="str">
        <f t="shared" si="1"/>
        <v>#REF!</v>
      </c>
    </row>
    <row r="118">
      <c r="A118" s="27">
        <v>42480.0</v>
      </c>
      <c r="B118" s="3" t="str">
        <f t="shared" si="1"/>
        <v>#REF!</v>
      </c>
    </row>
    <row r="119">
      <c r="A119" s="28">
        <v>43.69</v>
      </c>
      <c r="B119" s="3" t="str">
        <f t="shared" si="1"/>
        <v>#REF!</v>
      </c>
    </row>
    <row r="120">
      <c r="A120" s="28">
        <v>46.07</v>
      </c>
      <c r="B120" s="3" t="str">
        <f t="shared" si="1"/>
        <v>#REF!</v>
      </c>
    </row>
    <row r="121">
      <c r="A121" s="28">
        <v>43.08</v>
      </c>
      <c r="B121" s="3" t="str">
        <f t="shared" si="1"/>
        <v>#REF!</v>
      </c>
    </row>
    <row r="122">
      <c r="A122" s="28">
        <v>46.01</v>
      </c>
      <c r="B122" s="3" t="str">
        <f t="shared" si="1"/>
        <v>#REF!</v>
      </c>
    </row>
    <row r="123">
      <c r="A123" s="25">
        <f>+1.79</f>
        <v>1.79</v>
      </c>
      <c r="B123" s="3" t="str">
        <f t="shared" si="1"/>
        <v>#REF!</v>
      </c>
    </row>
    <row r="124">
      <c r="A124" s="25">
        <f>+4.05%</f>
        <v>0.0405</v>
      </c>
      <c r="B124" s="3" t="str">
        <f t="shared" si="1"/>
        <v>#REF!</v>
      </c>
    </row>
    <row r="125">
      <c r="A125" s="26">
        <v>85034.0</v>
      </c>
      <c r="B125" s="3" t="str">
        <f t="shared" si="1"/>
        <v>#REF!</v>
      </c>
    </row>
    <row r="126">
      <c r="A126" s="26">
        <v>196960.0</v>
      </c>
      <c r="B126" s="3" t="str">
        <f t="shared" si="1"/>
        <v>#REF!</v>
      </c>
    </row>
    <row r="127">
      <c r="A127" s="27">
        <v>42481.0</v>
      </c>
      <c r="B127" s="3" t="str">
        <f t="shared" si="1"/>
        <v>#REF!</v>
      </c>
    </row>
    <row r="128">
      <c r="A128" s="28">
        <v>45.73</v>
      </c>
      <c r="B128" s="3" t="str">
        <f t="shared" si="1"/>
        <v>#REF!</v>
      </c>
    </row>
    <row r="129">
      <c r="A129" s="28">
        <v>46.33</v>
      </c>
      <c r="B129" s="3" t="str">
        <f t="shared" si="1"/>
        <v>#REF!</v>
      </c>
    </row>
    <row r="130">
      <c r="A130" s="28">
        <v>44.72</v>
      </c>
      <c r="B130" s="3" t="str">
        <f t="shared" si="1"/>
        <v>#REF!</v>
      </c>
    </row>
    <row r="131">
      <c r="A131" s="28">
        <v>44.79</v>
      </c>
      <c r="B131" s="3" t="str">
        <f t="shared" si="1"/>
        <v>#REF!</v>
      </c>
    </row>
    <row r="132">
      <c r="A132" s="21">
        <v>-1.22</v>
      </c>
      <c r="B132" s="3" t="str">
        <f t="shared" si="1"/>
        <v>#REF!</v>
      </c>
    </row>
    <row r="133">
      <c r="A133" s="22">
        <v>-0.0265</v>
      </c>
      <c r="B133" s="3" t="str">
        <f t="shared" si="1"/>
        <v>#REF!</v>
      </c>
    </row>
    <row r="134">
      <c r="A134" s="24">
        <v>91677.0</v>
      </c>
      <c r="B134" s="3" t="str">
        <f t="shared" si="1"/>
        <v>#REF!</v>
      </c>
    </row>
    <row r="135">
      <c r="A135" s="24">
        <v>196043.0</v>
      </c>
      <c r="B135" s="3" t="str">
        <f t="shared" si="1"/>
        <v>#REF!</v>
      </c>
    </row>
    <row r="136">
      <c r="A136" s="23">
        <v>42482.0</v>
      </c>
      <c r="B136" s="3" t="str">
        <f t="shared" si="1"/>
        <v>#REF!</v>
      </c>
    </row>
    <row r="137">
      <c r="A137" s="21">
        <v>45.04</v>
      </c>
      <c r="B137" s="3" t="str">
        <f t="shared" si="1"/>
        <v>#REF!</v>
      </c>
    </row>
    <row r="138">
      <c r="A138" s="21">
        <v>46.19</v>
      </c>
      <c r="B138" s="3" t="str">
        <f t="shared" si="1"/>
        <v>#REF!</v>
      </c>
    </row>
    <row r="139">
      <c r="A139" s="21">
        <v>44.7</v>
      </c>
      <c r="B139" s="3" t="str">
        <f t="shared" si="1"/>
        <v>#REF!</v>
      </c>
    </row>
    <row r="140">
      <c r="A140" s="21">
        <v>45.46</v>
      </c>
      <c r="B140" s="3" t="str">
        <f t="shared" si="1"/>
        <v>#REF!</v>
      </c>
    </row>
    <row r="141">
      <c r="A141" s="25">
        <f>+0.67</f>
        <v>0.67</v>
      </c>
      <c r="B141" s="3" t="str">
        <f t="shared" si="1"/>
        <v>#REF!</v>
      </c>
    </row>
    <row r="142">
      <c r="A142" s="25">
        <f>+1.5%</f>
        <v>0.015</v>
      </c>
      <c r="B142" s="3" t="str">
        <f t="shared" si="1"/>
        <v>#REF!</v>
      </c>
    </row>
    <row r="143">
      <c r="A143" s="26">
        <v>79120.0</v>
      </c>
      <c r="B143" s="3" t="str">
        <f t="shared" si="1"/>
        <v>#REF!</v>
      </c>
    </row>
    <row r="144">
      <c r="A144" s="26">
        <v>201605.0</v>
      </c>
      <c r="B144" s="3" t="str">
        <f t="shared" si="1"/>
        <v>#REF!</v>
      </c>
    </row>
    <row r="145">
      <c r="A145" s="27">
        <v>42485.0</v>
      </c>
      <c r="B145" s="3" t="str">
        <f t="shared" si="1"/>
        <v>#REF!</v>
      </c>
    </row>
    <row r="146">
      <c r="A146" s="28">
        <v>45.45</v>
      </c>
      <c r="B146" s="3" t="str">
        <f t="shared" si="1"/>
        <v>#REF!</v>
      </c>
    </row>
    <row r="147">
      <c r="A147" s="28">
        <v>45.82</v>
      </c>
      <c r="B147" s="3" t="str">
        <f t="shared" si="1"/>
        <v>#REF!</v>
      </c>
    </row>
    <row r="148">
      <c r="A148" s="28">
        <v>44.61</v>
      </c>
      <c r="B148" s="3" t="str">
        <f t="shared" si="1"/>
        <v>#REF!</v>
      </c>
    </row>
    <row r="149">
      <c r="A149" s="28">
        <v>44.73</v>
      </c>
      <c r="B149" s="3" t="str">
        <f t="shared" si="1"/>
        <v>#REF!</v>
      </c>
    </row>
    <row r="150">
      <c r="A150" s="21">
        <v>-0.73</v>
      </c>
      <c r="B150" s="3" t="str">
        <f t="shared" si="1"/>
        <v>#REF!</v>
      </c>
    </row>
    <row r="151">
      <c r="A151" s="22">
        <v>-0.0161</v>
      </c>
      <c r="B151" s="3" t="str">
        <f t="shared" si="1"/>
        <v>#REF!</v>
      </c>
    </row>
    <row r="152">
      <c r="A152" s="24">
        <v>59548.0</v>
      </c>
      <c r="B152" s="3" t="str">
        <f t="shared" si="1"/>
        <v>#REF!</v>
      </c>
    </row>
    <row r="153">
      <c r="A153" s="24">
        <v>207152.0</v>
      </c>
      <c r="B153" s="3" t="str">
        <f t="shared" si="1"/>
        <v>#REF!</v>
      </c>
    </row>
    <row r="154">
      <c r="A154" s="23">
        <v>42486.0</v>
      </c>
      <c r="B154" s="3" t="str">
        <f t="shared" si="1"/>
        <v>#REF!</v>
      </c>
    </row>
    <row r="155">
      <c r="A155" s="21">
        <v>44.99</v>
      </c>
      <c r="B155" s="3" t="str">
        <f t="shared" si="1"/>
        <v>#REF!</v>
      </c>
    </row>
    <row r="156">
      <c r="A156" s="21">
        <v>46.68</v>
      </c>
      <c r="B156" s="3" t="str">
        <f t="shared" si="1"/>
        <v>#REF!</v>
      </c>
    </row>
    <row r="157">
      <c r="A157" s="21">
        <v>44.58</v>
      </c>
      <c r="B157" s="3" t="str">
        <f t="shared" si="1"/>
        <v>#REF!</v>
      </c>
    </row>
    <row r="158">
      <c r="A158" s="21">
        <v>45.96</v>
      </c>
      <c r="B158" s="3" t="str">
        <f t="shared" si="1"/>
        <v>#REF!</v>
      </c>
    </row>
    <row r="159">
      <c r="A159" s="25">
        <f>+1.23</f>
        <v>1.23</v>
      </c>
      <c r="B159" s="3" t="str">
        <f t="shared" si="1"/>
        <v>#REF!</v>
      </c>
    </row>
    <row r="160">
      <c r="A160" s="25">
        <f>+2.75%</f>
        <v>0.0275</v>
      </c>
      <c r="B160" s="3" t="str">
        <f t="shared" si="1"/>
        <v>#REF!</v>
      </c>
    </row>
    <row r="161">
      <c r="A161" s="26">
        <v>60001.0</v>
      </c>
      <c r="B161" s="3" t="str">
        <f t="shared" si="1"/>
        <v>#REF!</v>
      </c>
    </row>
    <row r="162">
      <c r="A162" s="26">
        <v>214626.0</v>
      </c>
      <c r="B162" s="3" t="str">
        <f t="shared" si="1"/>
        <v>#REF!</v>
      </c>
    </row>
    <row r="163">
      <c r="A163" s="27">
        <v>42487.0</v>
      </c>
      <c r="B163" s="3" t="str">
        <f t="shared" si="1"/>
        <v>#REF!</v>
      </c>
    </row>
    <row r="164">
      <c r="A164" s="28">
        <v>46.45</v>
      </c>
      <c r="B164" s="3" t="str">
        <f t="shared" si="1"/>
        <v>#REF!</v>
      </c>
    </row>
    <row r="165">
      <c r="A165" s="28">
        <v>47.53</v>
      </c>
      <c r="B165" s="3" t="str">
        <f t="shared" si="1"/>
        <v>#REF!</v>
      </c>
    </row>
    <row r="166">
      <c r="A166" s="28">
        <v>45.82</v>
      </c>
      <c r="B166" s="3" t="str">
        <f t="shared" si="1"/>
        <v>#REF!</v>
      </c>
    </row>
    <row r="167">
      <c r="A167" s="28">
        <v>47.28</v>
      </c>
      <c r="B167" s="3" t="str">
        <f t="shared" si="1"/>
        <v>#REF!</v>
      </c>
    </row>
    <row r="168">
      <c r="A168" s="25">
        <f>+1.32</f>
        <v>1.32</v>
      </c>
      <c r="B168" s="3" t="str">
        <f t="shared" si="1"/>
        <v>#REF!</v>
      </c>
    </row>
    <row r="169">
      <c r="A169" s="25">
        <f>+2.87%</f>
        <v>0.0287</v>
      </c>
      <c r="B169" s="3" t="str">
        <f t="shared" si="1"/>
        <v>#REF!</v>
      </c>
    </row>
    <row r="170">
      <c r="A170" s="26">
        <v>87215.0</v>
      </c>
      <c r="B170" s="3" t="str">
        <f t="shared" si="1"/>
        <v>#REF!</v>
      </c>
    </row>
    <row r="171">
      <c r="A171" s="26">
        <v>209185.0</v>
      </c>
      <c r="B171" s="3" t="str">
        <f t="shared" si="1"/>
        <v>#REF!</v>
      </c>
    </row>
    <row r="172">
      <c r="A172" s="27">
        <v>42488.0</v>
      </c>
      <c r="B172" s="3" t="str">
        <f t="shared" si="1"/>
        <v>#REF!</v>
      </c>
    </row>
    <row r="173">
      <c r="A173" s="28">
        <v>47.18</v>
      </c>
      <c r="B173" s="3" t="str">
        <f t="shared" si="1"/>
        <v>#REF!</v>
      </c>
    </row>
    <row r="174">
      <c r="A174" s="28">
        <v>48.15</v>
      </c>
      <c r="B174" s="3" t="str">
        <f t="shared" si="1"/>
        <v>#REF!</v>
      </c>
    </row>
    <row r="175">
      <c r="A175" s="28">
        <v>46.86</v>
      </c>
      <c r="B175" s="3" t="str">
        <f t="shared" si="1"/>
        <v>#REF!</v>
      </c>
    </row>
    <row r="176">
      <c r="A176" s="28">
        <v>48.11</v>
      </c>
      <c r="B176" s="3" t="str">
        <f t="shared" si="1"/>
        <v>#REF!</v>
      </c>
    </row>
    <row r="177">
      <c r="A177" s="25">
        <f>+0.83</f>
        <v>0.83</v>
      </c>
      <c r="B177" s="3" t="str">
        <f t="shared" si="1"/>
        <v>#REF!</v>
      </c>
    </row>
    <row r="178">
      <c r="A178" s="25">
        <f>+1.76%</f>
        <v>0.0176</v>
      </c>
      <c r="B178" s="3" t="str">
        <f t="shared" si="1"/>
        <v>#REF!</v>
      </c>
    </row>
    <row r="179">
      <c r="A179" s="26">
        <v>73776.0</v>
      </c>
      <c r="B179" s="3" t="str">
        <f t="shared" si="1"/>
        <v>#REF!</v>
      </c>
    </row>
    <row r="180">
      <c r="A180" s="26">
        <v>212131.0</v>
      </c>
      <c r="B180" s="3" t="str">
        <f t="shared" si="1"/>
        <v>#REF!</v>
      </c>
    </row>
    <row r="181">
      <c r="A181" s="27">
        <v>42489.0</v>
      </c>
      <c r="B181" s="3" t="str">
        <f t="shared" si="1"/>
        <v>#REF!</v>
      </c>
    </row>
    <row r="182">
      <c r="A182" s="28">
        <v>47.9</v>
      </c>
      <c r="B182" s="3" t="str">
        <f t="shared" si="1"/>
        <v>#REF!</v>
      </c>
    </row>
    <row r="183">
      <c r="A183" s="28">
        <v>48.59</v>
      </c>
      <c r="B183" s="3" t="str">
        <f t="shared" si="1"/>
        <v>#REF!</v>
      </c>
    </row>
    <row r="184">
      <c r="A184" s="28">
        <v>47.14</v>
      </c>
      <c r="B184" s="3" t="str">
        <f t="shared" si="1"/>
        <v>#REF!</v>
      </c>
    </row>
    <row r="185">
      <c r="A185" s="28">
        <v>47.74</v>
      </c>
      <c r="B185" s="3" t="str">
        <f t="shared" si="1"/>
        <v>#REF!</v>
      </c>
    </row>
    <row r="186">
      <c r="A186" s="21">
        <v>-0.37</v>
      </c>
      <c r="B186" s="3" t="str">
        <f t="shared" si="1"/>
        <v>#REF!</v>
      </c>
    </row>
    <row r="187">
      <c r="A187" s="22">
        <v>-0.0077</v>
      </c>
      <c r="B187" s="3" t="str">
        <f t="shared" si="1"/>
        <v>#REF!</v>
      </c>
    </row>
    <row r="188">
      <c r="A188" s="24">
        <v>85928.0</v>
      </c>
      <c r="B188" s="3" t="str">
        <f t="shared" si="1"/>
        <v>#REF!</v>
      </c>
    </row>
    <row r="189">
      <c r="A189" s="24">
        <v>214433.0</v>
      </c>
      <c r="B189" s="3" t="str">
        <f t="shared" si="1"/>
        <v>#REF!</v>
      </c>
    </row>
    <row r="190">
      <c r="A190" s="23">
        <v>42492.0</v>
      </c>
      <c r="B190" s="3" t="str">
        <f t="shared" si="1"/>
        <v>#REF!</v>
      </c>
    </row>
    <row r="191">
      <c r="A191" s="21">
        <v>47.76</v>
      </c>
      <c r="B191" s="3" t="str">
        <f t="shared" si="1"/>
        <v>#REF!</v>
      </c>
    </row>
    <row r="192">
      <c r="A192" s="21">
        <v>47.76</v>
      </c>
      <c r="B192" s="3" t="str">
        <f t="shared" si="1"/>
        <v>#REF!</v>
      </c>
    </row>
    <row r="193">
      <c r="A193" s="21">
        <v>46.14</v>
      </c>
      <c r="B193" s="3" t="str">
        <f t="shared" si="1"/>
        <v>#REF!</v>
      </c>
    </row>
    <row r="194">
      <c r="A194" s="21">
        <v>46.24</v>
      </c>
      <c r="B194" s="3" t="str">
        <f t="shared" si="1"/>
        <v>#REF!</v>
      </c>
    </row>
    <row r="195">
      <c r="A195" s="21">
        <v>-1.5</v>
      </c>
      <c r="B195" s="3" t="str">
        <f t="shared" si="1"/>
        <v>#REF!</v>
      </c>
    </row>
    <row r="196">
      <c r="A196" s="22">
        <v>-0.0314</v>
      </c>
      <c r="B196" s="3" t="str">
        <f t="shared" si="1"/>
        <v>#REF!</v>
      </c>
    </row>
    <row r="197">
      <c r="A197" s="24">
        <v>43842.0</v>
      </c>
      <c r="B197" s="3" t="str">
        <f t="shared" si="1"/>
        <v>#REF!</v>
      </c>
    </row>
    <row r="198">
      <c r="A198" s="24">
        <v>213347.0</v>
      </c>
      <c r="B198" s="3" t="str">
        <f t="shared" si="1"/>
        <v>#REF!</v>
      </c>
    </row>
    <row r="199">
      <c r="A199" s="23">
        <v>42493.0</v>
      </c>
      <c r="B199" s="3" t="str">
        <f t="shared" si="1"/>
        <v>#REF!</v>
      </c>
    </row>
    <row r="200">
      <c r="A200" s="21">
        <v>46.22</v>
      </c>
      <c r="B200" s="3" t="str">
        <f t="shared" si="1"/>
        <v>#REF!</v>
      </c>
    </row>
    <row r="201">
      <c r="A201" s="21">
        <v>46.8</v>
      </c>
      <c r="B201" s="3" t="str">
        <f t="shared" si="1"/>
        <v>#REF!</v>
      </c>
    </row>
    <row r="202">
      <c r="A202" s="21">
        <v>45.06</v>
      </c>
      <c r="B202" s="3" t="str">
        <f t="shared" si="1"/>
        <v>#REF!</v>
      </c>
    </row>
    <row r="203">
      <c r="A203" s="21">
        <v>45.37</v>
      </c>
      <c r="B203" s="3" t="str">
        <f t="shared" si="1"/>
        <v>#REF!</v>
      </c>
    </row>
    <row r="204">
      <c r="A204" s="21">
        <v>-0.87</v>
      </c>
      <c r="B204" s="3" t="str">
        <f t="shared" si="1"/>
        <v>#REF!</v>
      </c>
    </row>
    <row r="205">
      <c r="A205" s="22">
        <v>-0.0188</v>
      </c>
      <c r="B205" s="3" t="str">
        <f t="shared" si="1"/>
        <v>#REF!</v>
      </c>
    </row>
    <row r="206">
      <c r="A206" s="24">
        <v>94811.0</v>
      </c>
      <c r="B206" s="3" t="str">
        <f t="shared" si="1"/>
        <v>#REF!</v>
      </c>
    </row>
    <row r="207">
      <c r="A207" s="24">
        <v>210813.0</v>
      </c>
      <c r="B207" s="3" t="str">
        <f t="shared" si="1"/>
        <v>#REF!</v>
      </c>
    </row>
    <row r="208">
      <c r="A208" s="23">
        <v>42494.0</v>
      </c>
      <c r="B208" s="3" t="str">
        <f t="shared" si="1"/>
        <v>#REF!</v>
      </c>
    </row>
    <row r="209">
      <c r="A209" s="21">
        <v>45.29</v>
      </c>
      <c r="B209" s="3" t="str">
        <f t="shared" si="1"/>
        <v>#REF!</v>
      </c>
    </row>
    <row r="210">
      <c r="A210" s="21">
        <v>46.41</v>
      </c>
      <c r="B210" s="3" t="str">
        <f t="shared" si="1"/>
        <v>#REF!</v>
      </c>
    </row>
    <row r="211">
      <c r="A211" s="21">
        <v>44.63</v>
      </c>
      <c r="B211" s="3" t="str">
        <f t="shared" si="1"/>
        <v>#REF!</v>
      </c>
    </row>
    <row r="212">
      <c r="A212" s="21">
        <v>45.06</v>
      </c>
      <c r="B212" s="3" t="str">
        <f t="shared" si="1"/>
        <v>#REF!</v>
      </c>
    </row>
    <row r="213">
      <c r="A213" s="21">
        <v>-0.31</v>
      </c>
      <c r="B213" s="3" t="str">
        <f t="shared" si="1"/>
        <v>#REF!</v>
      </c>
    </row>
    <row r="214">
      <c r="A214" s="22">
        <v>-0.0068</v>
      </c>
      <c r="B214" s="3" t="str">
        <f t="shared" si="1"/>
        <v>#REF!</v>
      </c>
    </row>
    <row r="215">
      <c r="A215" s="24">
        <v>116866.0</v>
      </c>
      <c r="B215" s="3" t="str">
        <f t="shared" si="1"/>
        <v>#REF!</v>
      </c>
    </row>
    <row r="216">
      <c r="A216" s="24">
        <v>215674.0</v>
      </c>
      <c r="B216" s="3" t="str">
        <f t="shared" si="1"/>
        <v>#REF!</v>
      </c>
    </row>
    <row r="217">
      <c r="A217" s="23">
        <v>42495.0</v>
      </c>
      <c r="B217" s="3" t="str">
        <f t="shared" si="1"/>
        <v>#REF!</v>
      </c>
    </row>
    <row r="218">
      <c r="A218" s="21">
        <v>45.84</v>
      </c>
      <c r="B218" s="3" t="str">
        <f t="shared" si="1"/>
        <v>#REF!</v>
      </c>
    </row>
    <row r="219">
      <c r="A219" s="21">
        <v>47.18</v>
      </c>
      <c r="B219" s="3" t="str">
        <f t="shared" si="1"/>
        <v>#REF!</v>
      </c>
    </row>
    <row r="220">
      <c r="A220" s="21">
        <v>45.09</v>
      </c>
      <c r="B220" s="3" t="str">
        <f t="shared" si="1"/>
        <v>#REF!</v>
      </c>
    </row>
    <row r="221">
      <c r="A221" s="21">
        <v>45.45</v>
      </c>
      <c r="B221" s="3" t="str">
        <f t="shared" si="1"/>
        <v>#REF!</v>
      </c>
    </row>
    <row r="222">
      <c r="A222" s="25">
        <f>+0.39</f>
        <v>0.39</v>
      </c>
      <c r="B222" s="3" t="str">
        <f t="shared" si="1"/>
        <v>#REF!</v>
      </c>
    </row>
    <row r="223">
      <c r="A223" s="25">
        <f>+0.87%</f>
        <v>0.0087</v>
      </c>
      <c r="B223" s="3" t="str">
        <f t="shared" si="1"/>
        <v>#REF!</v>
      </c>
    </row>
    <row r="224">
      <c r="A224" s="26">
        <v>98909.0</v>
      </c>
      <c r="B224" s="3" t="str">
        <f t="shared" si="1"/>
        <v>#REF!</v>
      </c>
    </row>
    <row r="225">
      <c r="A225" s="26">
        <v>221368.0</v>
      </c>
      <c r="B225" s="3" t="str">
        <f t="shared" si="1"/>
        <v>#REF!</v>
      </c>
    </row>
    <row r="226">
      <c r="A226" s="27">
        <v>42496.0</v>
      </c>
      <c r="B226" s="3" t="str">
        <f t="shared" si="1"/>
        <v>#REF!</v>
      </c>
    </row>
    <row r="227">
      <c r="A227" s="28">
        <v>45.59</v>
      </c>
      <c r="B227" s="3" t="str">
        <f t="shared" si="1"/>
        <v>#REF!</v>
      </c>
    </row>
    <row r="228">
      <c r="A228" s="28">
        <v>46.56</v>
      </c>
      <c r="B228" s="3" t="str">
        <f t="shared" si="1"/>
        <v>#REF!</v>
      </c>
    </row>
    <row r="229">
      <c r="A229" s="28">
        <v>44.62</v>
      </c>
      <c r="B229" s="3" t="str">
        <f t="shared" si="1"/>
        <v>#REF!</v>
      </c>
    </row>
    <row r="230">
      <c r="A230" s="28">
        <v>45.86</v>
      </c>
      <c r="B230" s="3" t="str">
        <f t="shared" si="1"/>
        <v>#REF!</v>
      </c>
    </row>
    <row r="231">
      <c r="A231" s="25">
        <f>+0.41</f>
        <v>0.41</v>
      </c>
      <c r="B231" s="3" t="str">
        <f t="shared" si="1"/>
        <v>#REF!</v>
      </c>
    </row>
    <row r="232">
      <c r="A232" s="25">
        <f>+0.9%</f>
        <v>0.009</v>
      </c>
      <c r="B232" s="3" t="str">
        <f t="shared" si="1"/>
        <v>#REF!</v>
      </c>
    </row>
    <row r="233">
      <c r="A233" s="26">
        <v>123532.0</v>
      </c>
      <c r="B233" s="3" t="str">
        <f t="shared" si="1"/>
        <v>#REF!</v>
      </c>
    </row>
    <row r="234">
      <c r="A234" s="26">
        <v>224778.0</v>
      </c>
      <c r="B234" s="3" t="str">
        <f t="shared" si="1"/>
        <v>#REF!</v>
      </c>
    </row>
    <row r="235">
      <c r="A235" s="27">
        <v>42499.0</v>
      </c>
      <c r="B235" s="3" t="str">
        <f t="shared" si="1"/>
        <v>#REF!</v>
      </c>
    </row>
    <row r="236">
      <c r="A236" s="28">
        <v>46.23</v>
      </c>
      <c r="B236" s="3" t="str">
        <f t="shared" si="1"/>
        <v>#REF!</v>
      </c>
    </row>
    <row r="237">
      <c r="A237" s="28">
        <v>46.95</v>
      </c>
      <c r="B237" s="3" t="str">
        <f t="shared" si="1"/>
        <v>#REF!</v>
      </c>
    </row>
    <row r="238">
      <c r="A238" s="28">
        <v>44.0</v>
      </c>
      <c r="B238" s="3" t="str">
        <f t="shared" si="1"/>
        <v>#REF!</v>
      </c>
    </row>
    <row r="239">
      <c r="A239" s="28">
        <v>44.19</v>
      </c>
      <c r="B239" s="3" t="str">
        <f t="shared" si="1"/>
        <v>#REF!</v>
      </c>
    </row>
    <row r="240">
      <c r="A240" s="21">
        <v>-1.67</v>
      </c>
      <c r="B240" s="3" t="str">
        <f t="shared" si="1"/>
        <v>#REF!</v>
      </c>
    </row>
    <row r="241">
      <c r="A241" s="22">
        <v>-0.0364</v>
      </c>
      <c r="B241" s="3" t="str">
        <f t="shared" si="1"/>
        <v>#REF!</v>
      </c>
    </row>
    <row r="242">
      <c r="A242" s="24">
        <v>180649.0</v>
      </c>
      <c r="B242" s="3" t="str">
        <f t="shared" si="1"/>
        <v>#REF!</v>
      </c>
    </row>
    <row r="243">
      <c r="A243" s="24">
        <v>248047.0</v>
      </c>
      <c r="B243" s="3" t="str">
        <f t="shared" si="1"/>
        <v>#REF!</v>
      </c>
    </row>
    <row r="244">
      <c r="A244" s="23">
        <v>42500.0</v>
      </c>
      <c r="B244" s="3" t="str">
        <f t="shared" si="1"/>
        <v>#REF!</v>
      </c>
    </row>
    <row r="245">
      <c r="A245" s="21">
        <v>44.1</v>
      </c>
      <c r="B245" s="3" t="str">
        <f t="shared" si="1"/>
        <v>#REF!</v>
      </c>
    </row>
    <row r="246">
      <c r="A246" s="21">
        <v>46.18</v>
      </c>
      <c r="B246" s="3" t="str">
        <f t="shared" si="1"/>
        <v>#REF!</v>
      </c>
    </row>
    <row r="247">
      <c r="A247" s="21">
        <v>43.9</v>
      </c>
      <c r="B247" s="3" t="str">
        <f t="shared" si="1"/>
        <v>#REF!</v>
      </c>
    </row>
    <row r="248">
      <c r="A248" s="21">
        <v>46.01</v>
      </c>
      <c r="B248" s="3" t="str">
        <f t="shared" si="1"/>
        <v>#REF!</v>
      </c>
    </row>
    <row r="249">
      <c r="A249" s="25">
        <f>+1.82</f>
        <v>1.82</v>
      </c>
      <c r="B249" s="3" t="str">
        <f t="shared" si="1"/>
        <v>#REF!</v>
      </c>
    </row>
    <row r="250">
      <c r="A250" s="25">
        <f>+4.12%</f>
        <v>0.0412</v>
      </c>
      <c r="B250" s="3" t="str">
        <f t="shared" si="1"/>
        <v>#REF!</v>
      </c>
    </row>
    <row r="251">
      <c r="A251" s="26">
        <v>169605.0</v>
      </c>
      <c r="B251" s="3" t="str">
        <f t="shared" si="1"/>
        <v>#REF!</v>
      </c>
    </row>
    <row r="252">
      <c r="A252" s="26">
        <v>256165.0</v>
      </c>
      <c r="B252" s="3" t="str">
        <f t="shared" si="1"/>
        <v>#REF!</v>
      </c>
    </row>
    <row r="253">
      <c r="A253" s="27">
        <v>42501.0</v>
      </c>
      <c r="B253" s="3" t="str">
        <f t="shared" si="1"/>
        <v>#REF!</v>
      </c>
    </row>
    <row r="254">
      <c r="A254" s="28">
        <v>46.09</v>
      </c>
      <c r="B254" s="3" t="str">
        <f t="shared" si="1"/>
        <v>#REF!</v>
      </c>
    </row>
    <row r="255">
      <c r="A255" s="28">
        <v>48.18</v>
      </c>
      <c r="B255" s="3" t="str">
        <f t="shared" si="1"/>
        <v>#REF!</v>
      </c>
    </row>
    <row r="256">
      <c r="A256" s="28">
        <v>45.28</v>
      </c>
      <c r="B256" s="3" t="str">
        <f t="shared" si="1"/>
        <v>#REF!</v>
      </c>
    </row>
    <row r="257">
      <c r="A257" s="28">
        <v>48.03</v>
      </c>
      <c r="B257" s="3" t="str">
        <f t="shared" si="1"/>
        <v>#REF!</v>
      </c>
    </row>
    <row r="258">
      <c r="A258" s="25">
        <f>+2.02</f>
        <v>2.02</v>
      </c>
      <c r="B258" s="3" t="str">
        <f t="shared" si="1"/>
        <v>#REF!</v>
      </c>
    </row>
    <row r="259">
      <c r="A259" s="25">
        <f>+4.39%</f>
        <v>0.0439</v>
      </c>
      <c r="B259" s="3" t="str">
        <f t="shared" si="1"/>
        <v>#REF!</v>
      </c>
    </row>
    <row r="260">
      <c r="A260" s="26">
        <v>179718.0</v>
      </c>
      <c r="B260" s="3" t="str">
        <f t="shared" si="1"/>
        <v>#REF!</v>
      </c>
    </row>
    <row r="261">
      <c r="A261" s="26">
        <v>262281.0</v>
      </c>
      <c r="B261" s="3" t="str">
        <f t="shared" si="1"/>
        <v>#REF!</v>
      </c>
    </row>
    <row r="262">
      <c r="A262" s="27">
        <v>42502.0</v>
      </c>
      <c r="B262" s="3" t="str">
        <f t="shared" si="1"/>
        <v>#REF!</v>
      </c>
    </row>
    <row r="263">
      <c r="A263" s="28">
        <v>47.95</v>
      </c>
      <c r="B263" s="3" t="str">
        <f t="shared" si="1"/>
        <v>#REF!</v>
      </c>
    </row>
    <row r="264">
      <c r="A264" s="28">
        <v>48.52</v>
      </c>
      <c r="B264" s="3" t="str">
        <f t="shared" si="1"/>
        <v>#REF!</v>
      </c>
    </row>
    <row r="265">
      <c r="A265" s="28">
        <v>47.18</v>
      </c>
      <c r="B265" s="3" t="str">
        <f t="shared" si="1"/>
        <v>#REF!</v>
      </c>
    </row>
    <row r="266">
      <c r="A266" s="28">
        <v>48.42</v>
      </c>
      <c r="B266" s="3" t="str">
        <f t="shared" si="1"/>
        <v>#REF!</v>
      </c>
    </row>
    <row r="267">
      <c r="A267" s="25">
        <f>+0.39</f>
        <v>0.39</v>
      </c>
      <c r="B267" s="3" t="str">
        <f t="shared" si="1"/>
        <v>#REF!</v>
      </c>
    </row>
    <row r="268">
      <c r="A268" s="25">
        <f>+0.81%</f>
        <v>0.0081</v>
      </c>
      <c r="B268" s="3" t="str">
        <f t="shared" si="1"/>
        <v>#REF!</v>
      </c>
    </row>
    <row r="269">
      <c r="A269" s="26">
        <v>195473.0</v>
      </c>
      <c r="B269" s="3" t="str">
        <f t="shared" si="1"/>
        <v>#REF!</v>
      </c>
    </row>
    <row r="270">
      <c r="A270" s="26">
        <v>281355.0</v>
      </c>
      <c r="B270" s="3" t="str">
        <f t="shared" si="1"/>
        <v>#REF!</v>
      </c>
    </row>
    <row r="271">
      <c r="A271" s="27">
        <v>42503.0</v>
      </c>
      <c r="B271" s="3" t="str">
        <f t="shared" si="1"/>
        <v>#REF!</v>
      </c>
    </row>
    <row r="272">
      <c r="A272" s="28">
        <v>48.18</v>
      </c>
      <c r="B272" s="3" t="str">
        <f t="shared" si="1"/>
        <v>#REF!</v>
      </c>
    </row>
    <row r="273">
      <c r="A273" s="28">
        <v>48.42</v>
      </c>
      <c r="B273" s="3" t="str">
        <f t="shared" si="1"/>
        <v>#REF!</v>
      </c>
    </row>
    <row r="274">
      <c r="A274" s="28">
        <v>47.57</v>
      </c>
      <c r="B274" s="3" t="str">
        <f t="shared" si="1"/>
        <v>#REF!</v>
      </c>
    </row>
    <row r="275">
      <c r="A275" s="28">
        <v>48.14</v>
      </c>
      <c r="B275" s="3" t="str">
        <f t="shared" si="1"/>
        <v>#REF!</v>
      </c>
    </row>
    <row r="276">
      <c r="A276" s="21">
        <v>-0.28</v>
      </c>
      <c r="B276" s="3" t="str">
        <f t="shared" si="1"/>
        <v>#REF!</v>
      </c>
    </row>
    <row r="277">
      <c r="A277" s="22">
        <v>-0.0058</v>
      </c>
      <c r="B277" s="3" t="str">
        <f t="shared" si="1"/>
        <v>#REF!</v>
      </c>
    </row>
    <row r="278">
      <c r="A278" s="24">
        <v>110393.0</v>
      </c>
      <c r="B278" s="3" t="str">
        <f t="shared" si="1"/>
        <v>#REF!</v>
      </c>
    </row>
    <row r="279">
      <c r="A279" s="24">
        <v>288500.0</v>
      </c>
      <c r="B279" s="3" t="str">
        <f t="shared" si="1"/>
        <v>#REF!</v>
      </c>
    </row>
    <row r="280">
      <c r="A280" s="23">
        <v>42506.0</v>
      </c>
      <c r="B280" s="3" t="str">
        <f t="shared" si="1"/>
        <v>#REF!</v>
      </c>
    </row>
    <row r="281">
      <c r="A281" s="21">
        <v>48.13</v>
      </c>
      <c r="B281" s="3" t="str">
        <f t="shared" si="1"/>
        <v>#REF!</v>
      </c>
    </row>
    <row r="282">
      <c r="A282" s="21">
        <v>49.79</v>
      </c>
      <c r="B282" s="3" t="str">
        <f t="shared" si="1"/>
        <v>#REF!</v>
      </c>
    </row>
    <row r="283">
      <c r="A283" s="21">
        <v>48.09</v>
      </c>
      <c r="B283" s="3" t="str">
        <f t="shared" si="1"/>
        <v>#REF!</v>
      </c>
    </row>
    <row r="284">
      <c r="A284" s="21">
        <v>49.43</v>
      </c>
      <c r="B284" s="3" t="str">
        <f t="shared" si="1"/>
        <v>#REF!</v>
      </c>
    </row>
    <row r="285">
      <c r="A285" s="25">
        <f>+1.29</f>
        <v>1.29</v>
      </c>
      <c r="B285" s="3" t="str">
        <f t="shared" si="1"/>
        <v>#REF!</v>
      </c>
    </row>
    <row r="286">
      <c r="A286" s="25">
        <f>+2.68%</f>
        <v>0.0268</v>
      </c>
      <c r="B286" s="3" t="str">
        <f t="shared" si="1"/>
        <v>#REF!</v>
      </c>
    </row>
    <row r="287">
      <c r="A287" s="26">
        <v>194185.0</v>
      </c>
      <c r="B287" s="3" t="str">
        <f t="shared" si="1"/>
        <v>#REF!</v>
      </c>
    </row>
    <row r="288">
      <c r="A288" s="26">
        <v>298469.0</v>
      </c>
      <c r="B288" s="3" t="str">
        <f t="shared" si="1"/>
        <v>#REF!</v>
      </c>
    </row>
    <row r="289">
      <c r="A289" s="27">
        <v>42507.0</v>
      </c>
      <c r="B289" s="3" t="str">
        <f t="shared" si="1"/>
        <v>#REF!</v>
      </c>
    </row>
    <row r="290">
      <c r="A290" s="28">
        <v>49.45</v>
      </c>
      <c r="B290" s="3" t="str">
        <f t="shared" si="1"/>
        <v>#REF!</v>
      </c>
    </row>
    <row r="291">
      <c r="A291" s="28">
        <v>50.2</v>
      </c>
      <c r="B291" s="3" t="str">
        <f t="shared" si="1"/>
        <v>#REF!</v>
      </c>
    </row>
    <row r="292">
      <c r="A292" s="28">
        <v>49.02</v>
      </c>
      <c r="B292" s="3" t="str">
        <f t="shared" si="1"/>
        <v>#REF!</v>
      </c>
    </row>
    <row r="293">
      <c r="A293" s="28">
        <v>49.74</v>
      </c>
      <c r="B293" s="3" t="str">
        <f t="shared" si="1"/>
        <v>#REF!</v>
      </c>
    </row>
    <row r="294">
      <c r="A294" s="25">
        <f>+0.31</f>
        <v>0.31</v>
      </c>
      <c r="B294" s="3" t="str">
        <f t="shared" si="1"/>
        <v>#REF!</v>
      </c>
    </row>
    <row r="295">
      <c r="A295" s="25">
        <f>+0.63%</f>
        <v>0.0063</v>
      </c>
      <c r="B295" s="3" t="str">
        <f t="shared" si="1"/>
        <v>#REF!</v>
      </c>
    </row>
    <row r="296">
      <c r="A296" s="26">
        <v>153182.0</v>
      </c>
      <c r="B296" s="3" t="str">
        <f t="shared" si="1"/>
        <v>#REF!</v>
      </c>
    </row>
    <row r="297">
      <c r="A297" s="26">
        <v>307551.0</v>
      </c>
      <c r="B297" s="3" t="str">
        <f t="shared" si="1"/>
        <v>#REF!</v>
      </c>
    </row>
    <row r="298">
      <c r="A298" s="27">
        <v>42508.0</v>
      </c>
      <c r="B298" s="3" t="str">
        <f t="shared" si="1"/>
        <v>#REF!</v>
      </c>
    </row>
    <row r="299">
      <c r="A299" s="28">
        <v>49.99</v>
      </c>
      <c r="B299" s="3" t="str">
        <f t="shared" si="1"/>
        <v>#REF!</v>
      </c>
    </row>
    <row r="300">
      <c r="A300" s="28">
        <v>50.33</v>
      </c>
      <c r="B300" s="3" t="str">
        <f t="shared" si="1"/>
        <v>#REF!</v>
      </c>
    </row>
    <row r="301">
      <c r="A301" s="28">
        <v>48.98</v>
      </c>
      <c r="B301" s="3" t="str">
        <f t="shared" si="1"/>
        <v>#REF!</v>
      </c>
    </row>
    <row r="302">
      <c r="A302" s="28">
        <v>49.45</v>
      </c>
      <c r="B302" s="3" t="str">
        <f t="shared" si="1"/>
        <v>#REF!</v>
      </c>
    </row>
    <row r="303">
      <c r="A303" s="21">
        <v>-0.29</v>
      </c>
      <c r="B303" s="3" t="str">
        <f t="shared" si="1"/>
        <v>#REF!</v>
      </c>
    </row>
    <row r="304">
      <c r="A304" s="22">
        <v>-0.0058</v>
      </c>
      <c r="B304" s="3" t="str">
        <f t="shared" si="1"/>
        <v>#REF!</v>
      </c>
    </row>
    <row r="305">
      <c r="A305" s="24">
        <v>191820.0</v>
      </c>
      <c r="B305" s="3" t="str">
        <f t="shared" si="1"/>
        <v>#REF!</v>
      </c>
    </row>
    <row r="306">
      <c r="A306" s="24">
        <v>328662.0</v>
      </c>
      <c r="B306" s="3" t="str">
        <f t="shared" si="1"/>
        <v>#REF!</v>
      </c>
    </row>
    <row r="307">
      <c r="A307" s="23">
        <v>42509.0</v>
      </c>
      <c r="B307" s="3" t="str">
        <f t="shared" si="1"/>
        <v>#REF!</v>
      </c>
    </row>
    <row r="308">
      <c r="A308" s="21">
        <v>49.25</v>
      </c>
      <c r="B308" s="3" t="str">
        <f t="shared" si="1"/>
        <v>#REF!</v>
      </c>
    </row>
    <row r="309">
      <c r="A309" s="21">
        <v>49.43</v>
      </c>
      <c r="B309" s="3" t="str">
        <f t="shared" si="1"/>
        <v>#REF!</v>
      </c>
    </row>
    <row r="310">
      <c r="A310" s="21">
        <v>47.93</v>
      </c>
      <c r="B310" s="3" t="str">
        <f t="shared" si="1"/>
        <v>#REF!</v>
      </c>
    </row>
    <row r="311">
      <c r="A311" s="21">
        <v>49.34</v>
      </c>
      <c r="B311" s="3" t="str">
        <f t="shared" si="1"/>
        <v>#REF!</v>
      </c>
    </row>
    <row r="312">
      <c r="A312" s="21">
        <v>-0.11</v>
      </c>
      <c r="B312" s="3" t="str">
        <f t="shared" si="1"/>
        <v>#REF!</v>
      </c>
    </row>
    <row r="313">
      <c r="A313" s="22">
        <v>-0.0022</v>
      </c>
      <c r="B313" s="3" t="str">
        <f t="shared" si="1"/>
        <v>#REF!</v>
      </c>
    </row>
    <row r="314">
      <c r="A314" s="24">
        <v>163710.0</v>
      </c>
      <c r="B314" s="3" t="str">
        <f t="shared" si="1"/>
        <v>#REF!</v>
      </c>
    </row>
    <row r="315">
      <c r="A315" s="24">
        <v>347240.0</v>
      </c>
      <c r="B315" s="3" t="str">
        <f t="shared" si="1"/>
        <v>#REF!</v>
      </c>
    </row>
    <row r="316">
      <c r="A316" s="23">
        <v>42510.0</v>
      </c>
      <c r="B316" s="3" t="str">
        <f t="shared" si="1"/>
        <v>#REF!</v>
      </c>
    </row>
    <row r="317">
      <c r="A317" s="21">
        <v>49.42</v>
      </c>
      <c r="B317" s="3" t="str">
        <f t="shared" si="1"/>
        <v>#REF!</v>
      </c>
    </row>
    <row r="318">
      <c r="A318" s="21">
        <v>49.89</v>
      </c>
      <c r="B318" s="3" t="str">
        <f t="shared" si="1"/>
        <v>#REF!</v>
      </c>
    </row>
    <row r="319">
      <c r="A319" s="21">
        <v>48.61</v>
      </c>
      <c r="B319" s="3" t="str">
        <f t="shared" si="1"/>
        <v>#REF!</v>
      </c>
    </row>
    <row r="320">
      <c r="A320" s="21">
        <v>49.27</v>
      </c>
      <c r="B320" s="3" t="str">
        <f t="shared" si="1"/>
        <v>#REF!</v>
      </c>
    </row>
    <row r="321">
      <c r="A321" s="21">
        <v>-0.07</v>
      </c>
      <c r="B321" s="3" t="str">
        <f t="shared" si="1"/>
        <v>#REF!</v>
      </c>
    </row>
    <row r="322">
      <c r="A322" s="22">
        <v>-0.0014</v>
      </c>
      <c r="B322" s="3" t="str">
        <f t="shared" si="1"/>
        <v>#REF!</v>
      </c>
    </row>
    <row r="323">
      <c r="A323" s="24">
        <v>156511.0</v>
      </c>
      <c r="B323" s="3" t="str">
        <f t="shared" si="1"/>
        <v>#REF!</v>
      </c>
    </row>
    <row r="324">
      <c r="A324" s="24">
        <v>383721.0</v>
      </c>
      <c r="B324" s="3" t="str">
        <f t="shared" si="1"/>
        <v>#REF!</v>
      </c>
    </row>
    <row r="325">
      <c r="A325" s="23">
        <v>42513.0</v>
      </c>
      <c r="B325" s="3" t="str">
        <f t="shared" si="1"/>
        <v>#REF!</v>
      </c>
    </row>
    <row r="326">
      <c r="A326" s="21">
        <v>49.07</v>
      </c>
      <c r="B326" s="3" t="str">
        <f t="shared" si="1"/>
        <v>#REF!</v>
      </c>
    </row>
    <row r="327">
      <c r="A327" s="21">
        <v>49.41</v>
      </c>
      <c r="B327" s="3" t="str">
        <f t="shared" si="1"/>
        <v>#REF!</v>
      </c>
    </row>
    <row r="328">
      <c r="A328" s="21">
        <v>48.17</v>
      </c>
      <c r="B328" s="3" t="str">
        <f t="shared" si="1"/>
        <v>#REF!</v>
      </c>
    </row>
    <row r="329">
      <c r="A329" s="21">
        <v>48.93</v>
      </c>
      <c r="B329" s="3" t="str">
        <f t="shared" si="1"/>
        <v>#REF!</v>
      </c>
    </row>
    <row r="330">
      <c r="A330" s="21">
        <v>-0.34</v>
      </c>
      <c r="B330" s="3" t="str">
        <f t="shared" si="1"/>
        <v>#REF!</v>
      </c>
    </row>
    <row r="331">
      <c r="A331" s="22">
        <v>-0.0069</v>
      </c>
      <c r="B331" s="3" t="str">
        <f t="shared" si="1"/>
        <v>#REF!</v>
      </c>
    </row>
    <row r="332">
      <c r="A332" s="24">
        <v>154800.0</v>
      </c>
      <c r="B332" s="3" t="str">
        <f t="shared" si="1"/>
        <v>#REF!</v>
      </c>
    </row>
    <row r="333">
      <c r="A333" s="24">
        <v>397784.0</v>
      </c>
      <c r="B333" s="3" t="str">
        <f t="shared" si="1"/>
        <v>#REF!</v>
      </c>
    </row>
    <row r="334">
      <c r="A334" s="23">
        <v>42514.0</v>
      </c>
      <c r="B334" s="3" t="str">
        <f t="shared" si="1"/>
        <v>#REF!</v>
      </c>
    </row>
    <row r="335">
      <c r="A335" s="21">
        <v>48.94</v>
      </c>
      <c r="B335" s="3" t="str">
        <f t="shared" si="1"/>
        <v>#REF!</v>
      </c>
    </row>
    <row r="336">
      <c r="A336" s="21">
        <v>49.82</v>
      </c>
      <c r="B336" s="3" t="str">
        <f t="shared" si="1"/>
        <v>#REF!</v>
      </c>
    </row>
    <row r="337">
      <c r="A337" s="21">
        <v>48.37</v>
      </c>
      <c r="B337" s="3" t="str">
        <f t="shared" si="1"/>
        <v>#REF!</v>
      </c>
    </row>
    <row r="338">
      <c r="A338" s="21">
        <v>49.18</v>
      </c>
      <c r="B338" s="3" t="str">
        <f t="shared" si="1"/>
        <v>#REF!</v>
      </c>
    </row>
    <row r="339">
      <c r="A339" s="25">
        <f>+0.25</f>
        <v>0.25</v>
      </c>
      <c r="B339" s="3" t="str">
        <f t="shared" si="1"/>
        <v>#REF!</v>
      </c>
    </row>
    <row r="340">
      <c r="A340" s="25">
        <f>+0.51%</f>
        <v>0.0051</v>
      </c>
      <c r="B340" s="3" t="str">
        <f t="shared" si="1"/>
        <v>#REF!</v>
      </c>
    </row>
    <row r="341">
      <c r="A341" s="26">
        <v>161440.0</v>
      </c>
      <c r="B341" s="3" t="str">
        <f t="shared" si="1"/>
        <v>#REF!</v>
      </c>
    </row>
    <row r="342">
      <c r="A342" s="26">
        <v>417063.0</v>
      </c>
      <c r="B342" s="3" t="str">
        <f t="shared" si="1"/>
        <v>#REF!</v>
      </c>
    </row>
    <row r="343">
      <c r="A343" s="27">
        <v>42515.0</v>
      </c>
      <c r="B343" s="3" t="str">
        <f t="shared" si="1"/>
        <v>#REF!</v>
      </c>
    </row>
    <row r="344">
      <c r="A344" s="28">
        <v>49.78</v>
      </c>
      <c r="B344" s="3" t="str">
        <f t="shared" si="1"/>
        <v>#REF!</v>
      </c>
    </row>
    <row r="345">
      <c r="A345" s="28">
        <v>50.45</v>
      </c>
      <c r="B345" s="3" t="str">
        <f t="shared" si="1"/>
        <v>#REF!</v>
      </c>
    </row>
    <row r="346">
      <c r="A346" s="28">
        <v>49.42</v>
      </c>
      <c r="B346" s="3" t="str">
        <f t="shared" si="1"/>
        <v>#REF!</v>
      </c>
    </row>
    <row r="347">
      <c r="A347" s="28">
        <v>50.23</v>
      </c>
      <c r="B347" s="3" t="str">
        <f t="shared" si="1"/>
        <v>#REF!</v>
      </c>
    </row>
    <row r="348">
      <c r="A348" s="25">
        <f>+1.05</f>
        <v>1.05</v>
      </c>
      <c r="B348" s="3" t="str">
        <f t="shared" si="1"/>
        <v>#REF!</v>
      </c>
    </row>
    <row r="349">
      <c r="A349" s="25">
        <f>+2.14%</f>
        <v>0.0214</v>
      </c>
      <c r="B349" s="3" t="str">
        <f t="shared" si="1"/>
        <v>#REF!</v>
      </c>
    </row>
    <row r="350">
      <c r="A350" s="26">
        <v>195051.0</v>
      </c>
      <c r="B350" s="3" t="str">
        <f t="shared" si="1"/>
        <v>#REF!</v>
      </c>
    </row>
    <row r="351">
      <c r="A351" s="26">
        <v>443205.0</v>
      </c>
      <c r="B351" s="3" t="str">
        <f t="shared" si="1"/>
        <v>#REF!</v>
      </c>
    </row>
    <row r="352">
      <c r="A352" s="27">
        <v>42516.0</v>
      </c>
      <c r="B352" s="3" t="str">
        <f t="shared" si="1"/>
        <v>#REF!</v>
      </c>
    </row>
    <row r="353">
      <c r="A353" s="28">
        <v>50.3</v>
      </c>
      <c r="B353" s="3" t="str">
        <f t="shared" si="1"/>
        <v>#REF!</v>
      </c>
    </row>
    <row r="354">
      <c r="A354" s="28">
        <v>50.96</v>
      </c>
      <c r="B354" s="3" t="str">
        <f t="shared" si="1"/>
        <v>#REF!</v>
      </c>
    </row>
    <row r="355">
      <c r="A355" s="28">
        <v>49.82</v>
      </c>
      <c r="B355" s="3" t="str">
        <f t="shared" si="1"/>
        <v>#REF!</v>
      </c>
    </row>
    <row r="356">
      <c r="A356" s="28">
        <v>50.17</v>
      </c>
      <c r="B356" s="3" t="str">
        <f t="shared" si="1"/>
        <v>#REF!</v>
      </c>
    </row>
    <row r="357">
      <c r="A357" s="21">
        <v>-0.06</v>
      </c>
      <c r="B357" s="3" t="str">
        <f t="shared" si="1"/>
        <v>#REF!</v>
      </c>
    </row>
    <row r="358">
      <c r="A358" s="22">
        <v>-0.0012</v>
      </c>
      <c r="B358" s="3" t="str">
        <f t="shared" si="1"/>
        <v>#REF!</v>
      </c>
    </row>
    <row r="359">
      <c r="A359" s="24">
        <v>266540.0</v>
      </c>
      <c r="B359" s="3" t="str">
        <f t="shared" si="1"/>
        <v>#REF!</v>
      </c>
    </row>
    <row r="360">
      <c r="A360" s="24">
        <v>452246.0</v>
      </c>
      <c r="B360" s="3" t="str">
        <f t="shared" si="1"/>
        <v>#REF!</v>
      </c>
    </row>
    <row r="361">
      <c r="A361" s="23">
        <v>42517.0</v>
      </c>
      <c r="B361" s="3" t="str">
        <f t="shared" si="1"/>
        <v>#REF!</v>
      </c>
    </row>
    <row r="362">
      <c r="A362" s="21">
        <v>49.97</v>
      </c>
      <c r="B362" s="3" t="str">
        <f t="shared" si="1"/>
        <v>#REF!</v>
      </c>
    </row>
    <row r="363">
      <c r="A363" s="21">
        <v>50.13</v>
      </c>
      <c r="B363" s="3" t="str">
        <f t="shared" si="1"/>
        <v>#REF!</v>
      </c>
    </row>
    <row r="364">
      <c r="A364" s="21">
        <v>49.34</v>
      </c>
      <c r="B364" s="3" t="str">
        <f t="shared" si="1"/>
        <v>#REF!</v>
      </c>
    </row>
    <row r="365">
      <c r="A365" s="21">
        <v>49.95</v>
      </c>
      <c r="B365" s="3" t="str">
        <f t="shared" si="1"/>
        <v>#REF!</v>
      </c>
    </row>
    <row r="366">
      <c r="A366" s="21">
        <v>-0.22</v>
      </c>
      <c r="B366" s="3" t="str">
        <f t="shared" si="1"/>
        <v>#REF!</v>
      </c>
    </row>
    <row r="367">
      <c r="A367" s="22">
        <v>-0.0044</v>
      </c>
      <c r="B367" s="3" t="str">
        <f t="shared" si="1"/>
        <v>#REF!</v>
      </c>
    </row>
    <row r="368">
      <c r="A368" s="24">
        <v>228657.0</v>
      </c>
      <c r="B368" s="3" t="str">
        <f t="shared" si="1"/>
        <v>#REF!</v>
      </c>
    </row>
    <row r="369">
      <c r="A369" s="24">
        <v>457059.0</v>
      </c>
      <c r="B369" s="3" t="str">
        <f t="shared" si="1"/>
        <v>#REF!</v>
      </c>
    </row>
    <row r="370">
      <c r="A370" s="23">
        <v>42520.0</v>
      </c>
      <c r="B370" s="3" t="str">
        <f t="shared" si="1"/>
        <v>#REF!</v>
      </c>
    </row>
    <row r="371">
      <c r="A371" s="21">
        <v>50.1</v>
      </c>
      <c r="B371" s="3" t="str">
        <f t="shared" si="1"/>
        <v>#REF!</v>
      </c>
    </row>
    <row r="372">
      <c r="A372" s="21">
        <v>50.43</v>
      </c>
      <c r="B372" s="3" t="str">
        <f t="shared" si="1"/>
        <v>#REF!</v>
      </c>
    </row>
    <row r="373">
      <c r="A373" s="21">
        <v>49.55</v>
      </c>
      <c r="B373" s="3" t="str">
        <f t="shared" si="1"/>
        <v>#REF!</v>
      </c>
    </row>
    <row r="374">
      <c r="A374" s="21">
        <v>50.36</v>
      </c>
      <c r="B374" s="3" t="str">
        <f t="shared" si="1"/>
        <v>#REF!</v>
      </c>
    </row>
    <row r="375">
      <c r="A375" s="25">
        <f>+0.41</f>
        <v>0.41</v>
      </c>
      <c r="B375" s="3" t="str">
        <f t="shared" si="1"/>
        <v>#REF!</v>
      </c>
    </row>
    <row r="376">
      <c r="A376" s="25">
        <f>+0.82%</f>
        <v>0.0082</v>
      </c>
      <c r="B376" s="3" t="str">
        <f t="shared" si="1"/>
        <v>#REF!</v>
      </c>
    </row>
    <row r="377">
      <c r="A377" s="26">
        <v>58249.0</v>
      </c>
      <c r="B377" s="3" t="str">
        <f t="shared" si="1"/>
        <v>#REF!</v>
      </c>
    </row>
    <row r="378">
      <c r="A378" s="26">
        <v>453762.0</v>
      </c>
      <c r="B378" s="3" t="str">
        <f t="shared" si="1"/>
        <v>#REF!</v>
      </c>
    </row>
    <row r="379">
      <c r="A379" s="27">
        <v>42521.0</v>
      </c>
      <c r="B379" s="3" t="str">
        <f t="shared" si="1"/>
        <v>#REF!</v>
      </c>
    </row>
    <row r="380">
      <c r="A380" s="28">
        <v>50.3</v>
      </c>
      <c r="B380" s="3" t="str">
        <f t="shared" si="1"/>
        <v>#REF!</v>
      </c>
    </row>
    <row r="381">
      <c r="A381" s="28">
        <v>50.87</v>
      </c>
      <c r="B381" s="3" t="str">
        <f t="shared" si="1"/>
        <v>#REF!</v>
      </c>
    </row>
    <row r="382">
      <c r="A382" s="28">
        <v>49.5</v>
      </c>
      <c r="B382" s="3" t="str">
        <f t="shared" si="1"/>
        <v>#REF!</v>
      </c>
    </row>
    <row r="383">
      <c r="A383" s="28">
        <v>49.89</v>
      </c>
      <c r="B383" s="3" t="str">
        <f t="shared" si="1"/>
        <v>#REF!</v>
      </c>
    </row>
    <row r="384">
      <c r="A384" s="21">
        <v>-0.47</v>
      </c>
      <c r="B384" s="3" t="str">
        <f t="shared" si="1"/>
        <v>#REF!</v>
      </c>
    </row>
    <row r="385">
      <c r="A385" s="22">
        <v>-0.0093</v>
      </c>
      <c r="B385" s="3" t="str">
        <f t="shared" si="1"/>
        <v>#REF!</v>
      </c>
    </row>
    <row r="386">
      <c r="A386" s="24">
        <v>229126.0</v>
      </c>
      <c r="B386" s="3" t="str">
        <f t="shared" si="1"/>
        <v>#REF!</v>
      </c>
    </row>
    <row r="387">
      <c r="A387" s="24">
        <v>453791.0</v>
      </c>
      <c r="B387" s="3" t="str">
        <f t="shared" si="1"/>
        <v>#REF!</v>
      </c>
    </row>
    <row r="388">
      <c r="A388" s="23">
        <v>42522.0</v>
      </c>
      <c r="B388" s="3" t="str">
        <f t="shared" si="1"/>
        <v>#REF!</v>
      </c>
    </row>
    <row r="389">
      <c r="A389" s="21">
        <v>49.65</v>
      </c>
      <c r="B389" s="3" t="str">
        <f t="shared" si="1"/>
        <v>#REF!</v>
      </c>
    </row>
    <row r="390">
      <c r="A390" s="21">
        <v>50.0</v>
      </c>
      <c r="B390" s="3" t="str">
        <f t="shared" si="1"/>
        <v>#REF!</v>
      </c>
    </row>
    <row r="391">
      <c r="A391" s="21">
        <v>48.65</v>
      </c>
      <c r="B391" s="3" t="str">
        <f t="shared" si="1"/>
        <v>#REF!</v>
      </c>
    </row>
    <row r="392">
      <c r="A392" s="21">
        <v>49.72</v>
      </c>
      <c r="B392" s="3" t="str">
        <f t="shared" si="1"/>
        <v>#REF!</v>
      </c>
    </row>
    <row r="393">
      <c r="A393" s="21">
        <v>-0.17</v>
      </c>
      <c r="B393" s="3" t="str">
        <f t="shared" si="1"/>
        <v>#REF!</v>
      </c>
    </row>
    <row r="394">
      <c r="A394" s="22">
        <v>-0.0034</v>
      </c>
      <c r="B394" s="3" t="str">
        <f t="shared" si="1"/>
        <v>#REF!</v>
      </c>
    </row>
    <row r="395">
      <c r="A395" s="24">
        <v>265995.0</v>
      </c>
      <c r="B395" s="3" t="str">
        <f t="shared" si="1"/>
        <v>#REF!</v>
      </c>
    </row>
    <row r="396">
      <c r="A396" s="24">
        <v>442490.0</v>
      </c>
      <c r="B396" s="3" t="str">
        <f t="shared" si="1"/>
        <v>#REF!</v>
      </c>
    </row>
    <row r="397">
      <c r="A397" s="23">
        <v>42523.0</v>
      </c>
      <c r="B397" s="3" t="str">
        <f t="shared" si="1"/>
        <v>#REF!</v>
      </c>
    </row>
    <row r="398">
      <c r="A398" s="21">
        <v>49.63</v>
      </c>
      <c r="B398" s="3" t="str">
        <f t="shared" si="1"/>
        <v>#REF!</v>
      </c>
    </row>
    <row r="399">
      <c r="A399" s="21">
        <v>50.3</v>
      </c>
      <c r="B399" s="3" t="str">
        <f t="shared" si="1"/>
        <v>#REF!</v>
      </c>
    </row>
    <row r="400">
      <c r="A400" s="21">
        <v>48.84</v>
      </c>
      <c r="B400" s="3" t="str">
        <f t="shared" si="1"/>
        <v>#REF!</v>
      </c>
    </row>
    <row r="401">
      <c r="A401" s="21">
        <v>50.04</v>
      </c>
      <c r="B401" s="3" t="str">
        <f t="shared" si="1"/>
        <v>#REF!</v>
      </c>
    </row>
    <row r="402">
      <c r="A402" s="25">
        <f>+0.32</f>
        <v>0.32</v>
      </c>
      <c r="B402" s="3" t="str">
        <f t="shared" si="1"/>
        <v>#REF!</v>
      </c>
    </row>
    <row r="403">
      <c r="A403" s="25">
        <f>+0.64%</f>
        <v>0.0064</v>
      </c>
      <c r="B403" s="3" t="str">
        <f t="shared" si="1"/>
        <v>#REF!</v>
      </c>
    </row>
    <row r="404">
      <c r="A404" s="26">
        <v>270116.0</v>
      </c>
      <c r="B404" s="3" t="str">
        <f t="shared" si="1"/>
        <v>#REF!</v>
      </c>
    </row>
    <row r="405">
      <c r="A405" s="26">
        <v>441621.0</v>
      </c>
      <c r="B405" s="3" t="str">
        <f t="shared" si="1"/>
        <v>#REF!</v>
      </c>
    </row>
    <row r="406">
      <c r="A406" s="27">
        <v>42524.0</v>
      </c>
      <c r="B406" s="3" t="str">
        <f t="shared" si="1"/>
        <v>#REF!</v>
      </c>
    </row>
    <row r="407">
      <c r="A407" s="28">
        <v>49.95</v>
      </c>
      <c r="B407" s="3" t="str">
        <f t="shared" si="1"/>
        <v>#REF!</v>
      </c>
    </row>
    <row r="408">
      <c r="A408" s="28">
        <v>50.33</v>
      </c>
      <c r="B408" s="3" t="str">
        <f t="shared" si="1"/>
        <v>#REF!</v>
      </c>
    </row>
    <row r="409">
      <c r="A409" s="28">
        <v>49.3</v>
      </c>
      <c r="B409" s="3" t="str">
        <f t="shared" si="1"/>
        <v>#REF!</v>
      </c>
    </row>
    <row r="410">
      <c r="A410" s="28">
        <v>49.64</v>
      </c>
      <c r="B410" s="3" t="str">
        <f t="shared" si="1"/>
        <v>#REF!</v>
      </c>
    </row>
    <row r="411">
      <c r="A411" s="21">
        <v>-0.4</v>
      </c>
      <c r="B411" s="3" t="str">
        <f t="shared" si="1"/>
        <v>#REF!</v>
      </c>
    </row>
    <row r="412">
      <c r="A412" s="22">
        <v>-0.008</v>
      </c>
      <c r="B412" s="3" t="str">
        <f t="shared" si="1"/>
        <v>#REF!</v>
      </c>
    </row>
    <row r="413">
      <c r="A413" s="24">
        <v>227821.0</v>
      </c>
      <c r="B413" s="3" t="str">
        <f t="shared" si="1"/>
        <v>#REF!</v>
      </c>
    </row>
    <row r="414">
      <c r="A414" s="24">
        <v>434913.0</v>
      </c>
      <c r="B414" s="3" t="str">
        <f t="shared" si="1"/>
        <v>#REF!</v>
      </c>
    </row>
    <row r="415">
      <c r="A415" s="23">
        <v>42527.0</v>
      </c>
      <c r="B415" s="3" t="str">
        <f t="shared" si="1"/>
        <v>#REF!</v>
      </c>
    </row>
    <row r="416">
      <c r="A416" s="21">
        <v>49.83</v>
      </c>
      <c r="B416" s="3" t="str">
        <f t="shared" si="1"/>
        <v>#REF!</v>
      </c>
    </row>
    <row r="417">
      <c r="A417" s="21">
        <v>50.83</v>
      </c>
      <c r="B417" s="3" t="str">
        <f t="shared" si="1"/>
        <v>#REF!</v>
      </c>
    </row>
    <row r="418">
      <c r="A418" s="21">
        <v>49.72</v>
      </c>
      <c r="B418" s="3" t="str">
        <f t="shared" si="1"/>
        <v>#REF!</v>
      </c>
    </row>
    <row r="419">
      <c r="A419" s="21">
        <v>50.55</v>
      </c>
      <c r="B419" s="3" t="str">
        <f t="shared" si="1"/>
        <v>#REF!</v>
      </c>
    </row>
    <row r="420">
      <c r="A420" s="25">
        <f>+0.91</f>
        <v>0.91</v>
      </c>
      <c r="B420" s="3" t="str">
        <f t="shared" si="1"/>
        <v>#REF!</v>
      </c>
    </row>
    <row r="421">
      <c r="A421" s="25">
        <f>+1.83%</f>
        <v>0.0183</v>
      </c>
      <c r="B421" s="3" t="str">
        <f t="shared" si="1"/>
        <v>#REF!</v>
      </c>
    </row>
    <row r="422">
      <c r="A422" s="26">
        <v>223756.0</v>
      </c>
      <c r="B422" s="3" t="str">
        <f t="shared" si="1"/>
        <v>#REF!</v>
      </c>
    </row>
    <row r="423">
      <c r="A423" s="26">
        <v>433551.0</v>
      </c>
      <c r="B423" s="3" t="str">
        <f t="shared" si="1"/>
        <v>#REF!</v>
      </c>
    </row>
    <row r="424">
      <c r="A424" s="27">
        <v>42528.0</v>
      </c>
      <c r="B424" s="3" t="str">
        <f t="shared" si="1"/>
        <v>#REF!</v>
      </c>
    </row>
    <row r="425">
      <c r="A425" s="28">
        <v>50.46</v>
      </c>
      <c r="B425" s="3" t="str">
        <f t="shared" si="1"/>
        <v>#REF!</v>
      </c>
    </row>
    <row r="426">
      <c r="A426" s="28">
        <v>51.54</v>
      </c>
      <c r="B426" s="3" t="str">
        <f t="shared" si="1"/>
        <v>#REF!</v>
      </c>
    </row>
    <row r="427">
      <c r="A427" s="28">
        <v>50.28</v>
      </c>
      <c r="B427" s="3" t="str">
        <f t="shared" si="1"/>
        <v>#REF!</v>
      </c>
    </row>
    <row r="428">
      <c r="A428" s="28">
        <v>51.44</v>
      </c>
      <c r="B428" s="3" t="str">
        <f t="shared" si="1"/>
        <v>#REF!</v>
      </c>
    </row>
    <row r="429">
      <c r="A429" s="25">
        <f>+0.89</f>
        <v>0.89</v>
      </c>
      <c r="B429" s="3" t="str">
        <f t="shared" si="1"/>
        <v>#REF!</v>
      </c>
    </row>
    <row r="430">
      <c r="A430" s="25">
        <f>+1.76%</f>
        <v>0.0176</v>
      </c>
      <c r="B430" s="3" t="str">
        <f t="shared" si="1"/>
        <v>#REF!</v>
      </c>
    </row>
    <row r="431">
      <c r="A431" s="26">
        <v>208823.0</v>
      </c>
      <c r="B431" s="3" t="str">
        <f t="shared" si="1"/>
        <v>#REF!</v>
      </c>
    </row>
    <row r="432">
      <c r="A432" s="26">
        <v>424529.0</v>
      </c>
      <c r="B432" s="3" t="str">
        <f t="shared" si="1"/>
        <v>#REF!</v>
      </c>
    </row>
    <row r="433">
      <c r="A433" s="27">
        <v>42529.0</v>
      </c>
      <c r="B433" s="3" t="str">
        <f t="shared" si="1"/>
        <v>#REF!</v>
      </c>
    </row>
    <row r="434">
      <c r="A434" s="28">
        <v>51.41</v>
      </c>
      <c r="B434" s="3" t="str">
        <f t="shared" si="1"/>
        <v>#REF!</v>
      </c>
    </row>
    <row r="435">
      <c r="A435" s="28">
        <v>52.8</v>
      </c>
      <c r="B435" s="3" t="str">
        <f t="shared" si="1"/>
        <v>#REF!</v>
      </c>
    </row>
    <row r="436">
      <c r="A436" s="28">
        <v>51.32</v>
      </c>
      <c r="B436" s="3" t="str">
        <f t="shared" si="1"/>
        <v>#REF!</v>
      </c>
    </row>
    <row r="437">
      <c r="A437" s="28">
        <v>52.51</v>
      </c>
      <c r="B437" s="3" t="str">
        <f t="shared" si="1"/>
        <v>#REF!</v>
      </c>
    </row>
    <row r="438">
      <c r="A438" s="25">
        <f>+1.07</f>
        <v>1.07</v>
      </c>
      <c r="B438" s="3" t="str">
        <f t="shared" si="1"/>
        <v>#REF!</v>
      </c>
    </row>
    <row r="439">
      <c r="A439" s="25">
        <f>+2.08%</f>
        <v>0.0208</v>
      </c>
      <c r="B439" s="3" t="str">
        <f t="shared" si="1"/>
        <v>#REF!</v>
      </c>
    </row>
    <row r="440">
      <c r="A440" s="26">
        <v>260745.0</v>
      </c>
      <c r="B440" s="3" t="str">
        <f t="shared" si="1"/>
        <v>#REF!</v>
      </c>
    </row>
    <row r="441">
      <c r="A441" s="26">
        <v>406286.0</v>
      </c>
      <c r="B441" s="3" t="str">
        <f t="shared" si="1"/>
        <v>#REF!</v>
      </c>
    </row>
    <row r="442">
      <c r="A442" s="27">
        <v>42530.0</v>
      </c>
      <c r="B442" s="3" t="str">
        <f t="shared" si="1"/>
        <v>#REF!</v>
      </c>
    </row>
    <row r="443">
      <c r="A443" s="28">
        <v>52.74</v>
      </c>
      <c r="B443" s="3" t="str">
        <f t="shared" si="1"/>
        <v>#REF!</v>
      </c>
    </row>
    <row r="444">
      <c r="A444" s="28">
        <v>52.86</v>
      </c>
      <c r="B444" s="3" t="str">
        <f t="shared" si="1"/>
        <v>#REF!</v>
      </c>
    </row>
    <row r="445">
      <c r="A445" s="28">
        <v>51.53</v>
      </c>
      <c r="B445" s="3" t="str">
        <f t="shared" si="1"/>
        <v>#REF!</v>
      </c>
    </row>
    <row r="446">
      <c r="A446" s="28">
        <v>51.95</v>
      </c>
      <c r="B446" s="3" t="str">
        <f t="shared" si="1"/>
        <v>#REF!</v>
      </c>
    </row>
    <row r="447">
      <c r="A447" s="21">
        <v>-0.56</v>
      </c>
      <c r="B447" s="3" t="str">
        <f t="shared" si="1"/>
        <v>#REF!</v>
      </c>
    </row>
    <row r="448">
      <c r="A448" s="22">
        <v>-0.0107</v>
      </c>
      <c r="B448" s="3" t="str">
        <f t="shared" si="1"/>
        <v>#REF!</v>
      </c>
    </row>
    <row r="449">
      <c r="A449" s="24">
        <v>213124.0</v>
      </c>
      <c r="B449" s="3" t="str">
        <f t="shared" si="1"/>
        <v>#REF!</v>
      </c>
    </row>
    <row r="450">
      <c r="A450" s="24">
        <v>393303.0</v>
      </c>
      <c r="B450" s="3" t="str">
        <f t="shared" si="1"/>
        <v>#REF!</v>
      </c>
    </row>
    <row r="451">
      <c r="A451" s="23">
        <v>42531.0</v>
      </c>
      <c r="B451" s="3" t="str">
        <f t="shared" si="1"/>
        <v>#REF!</v>
      </c>
    </row>
    <row r="452">
      <c r="A452" s="21">
        <v>51.91</v>
      </c>
      <c r="B452" s="3" t="str">
        <f t="shared" si="1"/>
        <v>#REF!</v>
      </c>
    </row>
    <row r="453">
      <c r="A453" s="21">
        <v>52.1</v>
      </c>
      <c r="B453" s="3" t="str">
        <f t="shared" si="1"/>
        <v>#REF!</v>
      </c>
    </row>
    <row r="454">
      <c r="A454" s="21">
        <v>50.33</v>
      </c>
      <c r="B454" s="3" t="str">
        <f t="shared" si="1"/>
        <v>#REF!</v>
      </c>
    </row>
    <row r="455">
      <c r="A455" s="21">
        <v>50.54</v>
      </c>
      <c r="B455" s="3" t="str">
        <f t="shared" si="1"/>
        <v>#REF!</v>
      </c>
    </row>
    <row r="456">
      <c r="A456" s="21">
        <v>-1.41</v>
      </c>
      <c r="B456" s="3" t="str">
        <f t="shared" si="1"/>
        <v>#REF!</v>
      </c>
    </row>
    <row r="457">
      <c r="A457" s="22">
        <v>-0.0271</v>
      </c>
      <c r="B457" s="3" t="str">
        <f t="shared" si="1"/>
        <v>#REF!</v>
      </c>
    </row>
    <row r="458">
      <c r="A458" s="24">
        <v>210059.0</v>
      </c>
      <c r="B458" s="3" t="str">
        <f t="shared" si="1"/>
        <v>#REF!</v>
      </c>
    </row>
    <row r="459">
      <c r="A459" s="24">
        <v>370328.0</v>
      </c>
      <c r="B459" s="3" t="str">
        <f t="shared" si="1"/>
        <v>#REF!</v>
      </c>
    </row>
    <row r="460">
      <c r="A460" s="23">
        <v>42534.0</v>
      </c>
      <c r="B460" s="3" t="str">
        <f t="shared" si="1"/>
        <v>#REF!</v>
      </c>
    </row>
    <row r="461">
      <c r="A461" s="21">
        <v>50.42</v>
      </c>
      <c r="B461" s="3" t="str">
        <f t="shared" si="1"/>
        <v>#REF!</v>
      </c>
    </row>
    <row r="462">
      <c r="A462" s="21">
        <v>50.79</v>
      </c>
      <c r="B462" s="3" t="str">
        <f t="shared" si="1"/>
        <v>#REF!</v>
      </c>
    </row>
    <row r="463">
      <c r="A463" s="21">
        <v>49.61</v>
      </c>
      <c r="B463" s="3" t="str">
        <f t="shared" si="1"/>
        <v>#REF!</v>
      </c>
    </row>
    <row r="464">
      <c r="A464" s="21">
        <v>50.35</v>
      </c>
      <c r="B464" s="3" t="str">
        <f t="shared" si="1"/>
        <v>#REF!</v>
      </c>
    </row>
    <row r="465">
      <c r="A465" s="21">
        <v>-0.19</v>
      </c>
      <c r="B465" s="3" t="str">
        <f t="shared" si="1"/>
        <v>#REF!</v>
      </c>
    </row>
    <row r="466">
      <c r="A466" s="22">
        <v>-0.0038</v>
      </c>
      <c r="B466" s="3" t="str">
        <f t="shared" si="1"/>
        <v>#REF!</v>
      </c>
    </row>
    <row r="467">
      <c r="A467" s="24">
        <v>208806.0</v>
      </c>
      <c r="B467" s="3" t="str">
        <f t="shared" si="1"/>
        <v>#REF!</v>
      </c>
    </row>
    <row r="468">
      <c r="A468" s="24">
        <v>353121.0</v>
      </c>
      <c r="B468" s="3" t="str">
        <f t="shared" si="1"/>
        <v>#REF!</v>
      </c>
    </row>
    <row r="469">
      <c r="A469" s="23">
        <v>42535.0</v>
      </c>
      <c r="B469" s="3" t="str">
        <f t="shared" si="1"/>
        <v>#REF!</v>
      </c>
    </row>
    <row r="470">
      <c r="A470" s="21">
        <v>49.89</v>
      </c>
      <c r="B470" s="3" t="str">
        <f t="shared" si="1"/>
        <v>#REF!</v>
      </c>
    </row>
    <row r="471">
      <c r="A471" s="21">
        <v>50.05</v>
      </c>
      <c r="B471" s="3" t="str">
        <f t="shared" si="1"/>
        <v>#REF!</v>
      </c>
    </row>
    <row r="472">
      <c r="A472" s="21">
        <v>49.2</v>
      </c>
      <c r="B472" s="3" t="str">
        <f t="shared" si="1"/>
        <v>#REF!</v>
      </c>
    </row>
    <row r="473">
      <c r="A473" s="21">
        <v>49.83</v>
      </c>
      <c r="B473" s="3" t="str">
        <f t="shared" si="1"/>
        <v>#REF!</v>
      </c>
    </row>
    <row r="474">
      <c r="A474" s="21">
        <v>-0.52</v>
      </c>
      <c r="B474" s="3" t="str">
        <f t="shared" si="1"/>
        <v>#REF!</v>
      </c>
    </row>
    <row r="475">
      <c r="A475" s="22">
        <v>-0.0103</v>
      </c>
      <c r="B475" s="3" t="str">
        <f t="shared" si="1"/>
        <v>#REF!</v>
      </c>
    </row>
    <row r="476">
      <c r="A476" s="24">
        <v>224005.0</v>
      </c>
      <c r="B476" s="3" t="str">
        <f t="shared" si="1"/>
        <v>#REF!</v>
      </c>
    </row>
    <row r="477">
      <c r="A477" s="24">
        <v>330391.0</v>
      </c>
      <c r="B477" s="3" t="str">
        <f t="shared" si="1"/>
        <v>#REF!</v>
      </c>
    </row>
    <row r="478">
      <c r="A478" s="23">
        <v>42536.0</v>
      </c>
      <c r="B478" s="3" t="str">
        <f t="shared" si="1"/>
        <v>#REF!</v>
      </c>
    </row>
    <row r="479">
      <c r="A479" s="21">
        <v>49.22</v>
      </c>
      <c r="B479" s="3" t="str">
        <f t="shared" si="1"/>
        <v>#REF!</v>
      </c>
    </row>
    <row r="480">
      <c r="A480" s="21">
        <v>49.8</v>
      </c>
      <c r="B480" s="3" t="str">
        <f t="shared" si="1"/>
        <v>#REF!</v>
      </c>
    </row>
    <row r="481">
      <c r="A481" s="21">
        <v>48.39</v>
      </c>
      <c r="B481" s="3" t="str">
        <f t="shared" si="1"/>
        <v>#REF!</v>
      </c>
    </row>
    <row r="482">
      <c r="A482" s="21">
        <v>48.97</v>
      </c>
      <c r="B482" s="3" t="str">
        <f t="shared" si="1"/>
        <v>#REF!</v>
      </c>
    </row>
    <row r="483">
      <c r="A483" s="21">
        <v>-0.86</v>
      </c>
      <c r="B483" s="3" t="str">
        <f t="shared" si="1"/>
        <v>#REF!</v>
      </c>
    </row>
    <row r="484">
      <c r="A484" s="22">
        <v>-0.0173</v>
      </c>
      <c r="B484" s="3" t="str">
        <f t="shared" si="1"/>
        <v>#REF!</v>
      </c>
    </row>
    <row r="485">
      <c r="A485" s="24">
        <v>298839.0</v>
      </c>
      <c r="B485" s="3" t="str">
        <f t="shared" si="1"/>
        <v>#REF!</v>
      </c>
    </row>
    <row r="486">
      <c r="A486" s="24">
        <v>291319.0</v>
      </c>
      <c r="B486" s="3" t="str">
        <f t="shared" si="1"/>
        <v>#REF!</v>
      </c>
    </row>
    <row r="487">
      <c r="A487" s="23">
        <v>42537.0</v>
      </c>
      <c r="B487" s="3" t="str">
        <f t="shared" si="1"/>
        <v>#REF!</v>
      </c>
    </row>
    <row r="488">
      <c r="A488" s="21">
        <v>48.56</v>
      </c>
      <c r="B488" s="3" t="str">
        <f t="shared" si="1"/>
        <v>#REF!</v>
      </c>
    </row>
    <row r="489">
      <c r="A489" s="21">
        <v>48.77</v>
      </c>
      <c r="B489" s="3" t="str">
        <f t="shared" si="1"/>
        <v>#REF!</v>
      </c>
    </row>
    <row r="490">
      <c r="A490" s="21">
        <v>46.94</v>
      </c>
      <c r="B490" s="3" t="str">
        <f t="shared" si="1"/>
        <v>#REF!</v>
      </c>
    </row>
    <row r="491">
      <c r="A491" s="21">
        <v>47.19</v>
      </c>
      <c r="B491" s="3" t="str">
        <f t="shared" si="1"/>
        <v>#REF!</v>
      </c>
    </row>
    <row r="492">
      <c r="A492" s="21">
        <v>-1.78</v>
      </c>
      <c r="B492" s="3" t="str">
        <f t="shared" si="1"/>
        <v>#REF!</v>
      </c>
    </row>
    <row r="493">
      <c r="A493" s="22">
        <v>-0.0363</v>
      </c>
      <c r="B493" s="3" t="str">
        <f t="shared" si="1"/>
        <v>#REF!</v>
      </c>
    </row>
    <row r="494">
      <c r="A494" s="24">
        <v>287302.0</v>
      </c>
      <c r="B494" s="3" t="str">
        <f t="shared" si="1"/>
        <v>#REF!</v>
      </c>
    </row>
    <row r="495">
      <c r="A495" s="24">
        <v>272934.0</v>
      </c>
      <c r="B495" s="3" t="str">
        <f t="shared" si="1"/>
        <v>#REF!</v>
      </c>
    </row>
    <row r="496">
      <c r="A496" s="23">
        <v>42538.0</v>
      </c>
      <c r="B496" s="3" t="str">
        <f t="shared" si="1"/>
        <v>#REF!</v>
      </c>
    </row>
    <row r="497">
      <c r="A497" s="21">
        <v>47.28</v>
      </c>
      <c r="B497" s="3" t="str">
        <f t="shared" si="1"/>
        <v>#REF!</v>
      </c>
    </row>
    <row r="498">
      <c r="A498" s="21">
        <v>49.4</v>
      </c>
      <c r="B498" s="3" t="str">
        <f t="shared" si="1"/>
        <v>#REF!</v>
      </c>
    </row>
    <row r="499">
      <c r="A499" s="21">
        <v>47.25</v>
      </c>
      <c r="B499" s="3" t="str">
        <f t="shared" si="1"/>
        <v>#REF!</v>
      </c>
    </row>
    <row r="500">
      <c r="A500" s="21">
        <v>49.17</v>
      </c>
      <c r="B500" s="3" t="str">
        <f t="shared" si="1"/>
        <v>#REF!</v>
      </c>
    </row>
    <row r="501">
      <c r="A501" s="25">
        <f>+1.98</f>
        <v>1.98</v>
      </c>
      <c r="B501" s="3" t="str">
        <f t="shared" si="1"/>
        <v>#REF!</v>
      </c>
    </row>
    <row r="502">
      <c r="A502" s="25">
        <f>+4.2%</f>
        <v>0.042</v>
      </c>
      <c r="B502" s="3" t="str">
        <f t="shared" si="1"/>
        <v>#REF!</v>
      </c>
    </row>
    <row r="503">
      <c r="A503" s="26">
        <v>222734.0</v>
      </c>
      <c r="B503" s="3" t="str">
        <f t="shared" si="1"/>
        <v>#REF!</v>
      </c>
    </row>
    <row r="504">
      <c r="A504" s="26">
        <v>255466.0</v>
      </c>
      <c r="B504" s="3" t="str">
        <f t="shared" si="1"/>
        <v>#REF!</v>
      </c>
    </row>
    <row r="505">
      <c r="A505" s="27">
        <v>42541.0</v>
      </c>
      <c r="B505" s="3" t="str">
        <f t="shared" si="1"/>
        <v>#REF!</v>
      </c>
    </row>
    <row r="506">
      <c r="A506" s="28">
        <v>49.42</v>
      </c>
      <c r="B506" s="3" t="str">
        <f t="shared" si="1"/>
        <v>#REF!</v>
      </c>
    </row>
    <row r="507">
      <c r="A507" s="28">
        <v>50.68</v>
      </c>
      <c r="B507" s="3" t="str">
        <f t="shared" si="1"/>
        <v>#REF!</v>
      </c>
    </row>
    <row r="508">
      <c r="A508" s="28">
        <v>49.24</v>
      </c>
      <c r="B508" s="3" t="str">
        <f t="shared" si="1"/>
        <v>#REF!</v>
      </c>
    </row>
    <row r="509">
      <c r="A509" s="28">
        <v>50.65</v>
      </c>
      <c r="B509" s="3" t="str">
        <f t="shared" si="1"/>
        <v>#REF!</v>
      </c>
    </row>
    <row r="510">
      <c r="A510" s="25">
        <f>+1.48</f>
        <v>1.48</v>
      </c>
      <c r="B510" s="3" t="str">
        <f t="shared" si="1"/>
        <v>#REF!</v>
      </c>
    </row>
    <row r="511">
      <c r="A511" s="25">
        <f>+3.01%</f>
        <v>0.0301</v>
      </c>
      <c r="B511" s="3" t="str">
        <f t="shared" si="1"/>
        <v>#REF!</v>
      </c>
    </row>
    <row r="512">
      <c r="A512" s="26">
        <v>244410.0</v>
      </c>
      <c r="B512" s="3" t="str">
        <f t="shared" si="1"/>
        <v>#REF!</v>
      </c>
    </row>
    <row r="513">
      <c r="A513" s="26">
        <v>236164.0</v>
      </c>
      <c r="B513" s="3" t="str">
        <f t="shared" si="1"/>
        <v>#REF!</v>
      </c>
    </row>
    <row r="514">
      <c r="A514" s="27">
        <v>42542.0</v>
      </c>
      <c r="B514" s="3" t="str">
        <f t="shared" si="1"/>
        <v>#REF!</v>
      </c>
    </row>
    <row r="515">
      <c r="A515" s="28">
        <v>50.43</v>
      </c>
      <c r="B515" s="3" t="str">
        <f t="shared" si="1"/>
        <v>#REF!</v>
      </c>
    </row>
    <row r="516">
      <c r="A516" s="28">
        <v>51.1</v>
      </c>
      <c r="B516" s="3" t="str">
        <f t="shared" si="1"/>
        <v>#REF!</v>
      </c>
    </row>
    <row r="517">
      <c r="A517" s="28">
        <v>49.46</v>
      </c>
      <c r="B517" s="3" t="str">
        <f t="shared" si="1"/>
        <v>#REF!</v>
      </c>
    </row>
    <row r="518">
      <c r="A518" s="28">
        <v>50.62</v>
      </c>
      <c r="B518" s="3" t="str">
        <f t="shared" si="1"/>
        <v>#REF!</v>
      </c>
    </row>
    <row r="519">
      <c r="A519" s="21">
        <v>-0.03</v>
      </c>
      <c r="B519" s="3" t="str">
        <f t="shared" si="1"/>
        <v>#REF!</v>
      </c>
    </row>
    <row r="520">
      <c r="A520" s="22">
        <v>-6.0E-4</v>
      </c>
      <c r="B520" s="3" t="str">
        <f t="shared" si="1"/>
        <v>#REF!</v>
      </c>
    </row>
    <row r="521">
      <c r="A521" s="24">
        <v>256951.0</v>
      </c>
      <c r="B521" s="3" t="str">
        <f t="shared" si="1"/>
        <v>#REF!</v>
      </c>
    </row>
    <row r="522">
      <c r="A522" s="24">
        <v>198655.0</v>
      </c>
      <c r="B522" s="3" t="str">
        <f t="shared" si="1"/>
        <v>#REF!</v>
      </c>
    </row>
    <row r="523">
      <c r="A523" s="23">
        <v>42543.0</v>
      </c>
      <c r="B523" s="3" t="str">
        <f t="shared" si="1"/>
        <v>#REF!</v>
      </c>
    </row>
    <row r="524">
      <c r="A524" s="21">
        <v>51.06</v>
      </c>
      <c r="B524" s="3" t="str">
        <f t="shared" si="1"/>
        <v>#REF!</v>
      </c>
    </row>
    <row r="525">
      <c r="A525" s="21">
        <v>51.24</v>
      </c>
      <c r="B525" s="3" t="str">
        <f t="shared" si="1"/>
        <v>#REF!</v>
      </c>
    </row>
    <row r="526">
      <c r="A526" s="21">
        <v>49.18</v>
      </c>
      <c r="B526" s="3" t="str">
        <f t="shared" si="1"/>
        <v>#REF!</v>
      </c>
    </row>
    <row r="527">
      <c r="A527" s="21">
        <v>49.88</v>
      </c>
      <c r="B527" s="3" t="str">
        <f t="shared" si="1"/>
        <v>#REF!</v>
      </c>
    </row>
    <row r="528">
      <c r="A528" s="21">
        <v>-0.74</v>
      </c>
      <c r="B528" s="3" t="str">
        <f t="shared" si="1"/>
        <v>#REF!</v>
      </c>
    </row>
    <row r="529">
      <c r="A529" s="22">
        <v>-0.0146</v>
      </c>
      <c r="B529" s="3" t="str">
        <f t="shared" si="1"/>
        <v>#REF!</v>
      </c>
    </row>
    <row r="530">
      <c r="A530" s="24">
        <v>282721.0</v>
      </c>
      <c r="B530" s="3" t="str">
        <f t="shared" si="1"/>
        <v>#REF!</v>
      </c>
    </row>
    <row r="531">
      <c r="A531" s="24">
        <v>165369.0</v>
      </c>
      <c r="B531" s="3" t="str">
        <f t="shared" si="1"/>
        <v>#REF!</v>
      </c>
    </row>
    <row r="532">
      <c r="A532" s="23">
        <v>42544.0</v>
      </c>
      <c r="B532" s="3" t="str">
        <f t="shared" si="1"/>
        <v>#REF!</v>
      </c>
    </row>
    <row r="533">
      <c r="A533" s="21">
        <v>50.14</v>
      </c>
      <c r="B533" s="3" t="str">
        <f t="shared" si="1"/>
        <v>#REF!</v>
      </c>
    </row>
    <row r="534">
      <c r="A534" s="21">
        <v>51.18</v>
      </c>
      <c r="B534" s="3" t="str">
        <f t="shared" si="1"/>
        <v>#REF!</v>
      </c>
    </row>
    <row r="535">
      <c r="A535" s="21">
        <v>49.89</v>
      </c>
      <c r="B535" s="3" t="str">
        <f t="shared" si="1"/>
        <v>#REF!</v>
      </c>
    </row>
    <row r="536">
      <c r="A536" s="21">
        <v>50.91</v>
      </c>
      <c r="B536" s="3" t="str">
        <f t="shared" si="1"/>
        <v>#REF!</v>
      </c>
    </row>
    <row r="537">
      <c r="A537" s="25">
        <f>+1.03</f>
        <v>1.03</v>
      </c>
      <c r="B537" s="3" t="str">
        <f t="shared" si="1"/>
        <v>#REF!</v>
      </c>
    </row>
    <row r="538">
      <c r="A538" s="25">
        <f>+2.06%</f>
        <v>0.0206</v>
      </c>
      <c r="B538" s="3" t="str">
        <f t="shared" si="1"/>
        <v>#REF!</v>
      </c>
    </row>
    <row r="539">
      <c r="A539" s="26">
        <v>246953.0</v>
      </c>
      <c r="B539" s="3" t="str">
        <f t="shared" si="1"/>
        <v>#REF!</v>
      </c>
    </row>
    <row r="540">
      <c r="A540" s="26">
        <v>144901.0</v>
      </c>
      <c r="B540" s="3" t="str">
        <f t="shared" si="1"/>
        <v>#REF!</v>
      </c>
    </row>
    <row r="541">
      <c r="A541" s="27">
        <v>42545.0</v>
      </c>
      <c r="B541" s="3" t="str">
        <f t="shared" si="1"/>
        <v>#REF!</v>
      </c>
    </row>
    <row r="542">
      <c r="A542" s="28">
        <v>50.69</v>
      </c>
      <c r="B542" s="3" t="str">
        <f t="shared" si="1"/>
        <v>#REF!</v>
      </c>
    </row>
    <row r="543">
      <c r="A543" s="28">
        <v>50.74</v>
      </c>
      <c r="B543" s="3" t="str">
        <f t="shared" si="1"/>
        <v>#REF!</v>
      </c>
    </row>
    <row r="544">
      <c r="A544" s="28">
        <v>47.54</v>
      </c>
      <c r="B544" s="3" t="str">
        <f t="shared" si="1"/>
        <v>#REF!</v>
      </c>
    </row>
    <row r="545">
      <c r="A545" s="28">
        <v>48.41</v>
      </c>
      <c r="B545" s="3" t="str">
        <f t="shared" si="1"/>
        <v>#REF!</v>
      </c>
    </row>
    <row r="546">
      <c r="A546" s="21">
        <v>-2.5</v>
      </c>
      <c r="B546" s="3" t="str">
        <f t="shared" si="1"/>
        <v>#REF!</v>
      </c>
    </row>
    <row r="547">
      <c r="A547" s="22">
        <v>-0.0491</v>
      </c>
      <c r="B547" s="3" t="str">
        <f t="shared" si="1"/>
        <v>#REF!</v>
      </c>
    </row>
    <row r="548">
      <c r="A548" s="24">
        <v>351742.0</v>
      </c>
      <c r="B548" s="3" t="str">
        <f t="shared" si="1"/>
        <v>#REF!</v>
      </c>
    </row>
    <row r="549">
      <c r="A549" s="24">
        <v>138331.0</v>
      </c>
      <c r="B549" s="3" t="str">
        <f t="shared" si="1"/>
        <v>#REF!</v>
      </c>
    </row>
    <row r="550">
      <c r="A550" s="23">
        <v>42548.0</v>
      </c>
      <c r="B550" s="3" t="str">
        <f t="shared" si="1"/>
        <v>#REF!</v>
      </c>
    </row>
    <row r="551">
      <c r="A551" s="21">
        <v>48.43</v>
      </c>
      <c r="B551" s="3" t="str">
        <f t="shared" si="1"/>
        <v>#REF!</v>
      </c>
    </row>
    <row r="552">
      <c r="A552" s="21">
        <v>48.9</v>
      </c>
      <c r="B552" s="3" t="str">
        <f t="shared" si="1"/>
        <v>#REF!</v>
      </c>
    </row>
    <row r="553">
      <c r="A553" s="21">
        <v>46.69</v>
      </c>
      <c r="B553" s="3" t="str">
        <f t="shared" si="1"/>
        <v>#REF!</v>
      </c>
    </row>
    <row r="554">
      <c r="A554" s="21">
        <v>47.16</v>
      </c>
      <c r="B554" s="3" t="str">
        <f t="shared" si="1"/>
        <v>#REF!</v>
      </c>
    </row>
    <row r="555">
      <c r="A555" s="21">
        <v>-1.25</v>
      </c>
      <c r="B555" s="3" t="str">
        <f t="shared" si="1"/>
        <v>#REF!</v>
      </c>
    </row>
    <row r="556">
      <c r="A556" s="22">
        <v>-0.0258</v>
      </c>
      <c r="B556" s="3" t="str">
        <f t="shared" si="1"/>
        <v>#REF!</v>
      </c>
    </row>
    <row r="557">
      <c r="A557" s="24">
        <v>243264.0</v>
      </c>
      <c r="B557" s="3" t="str">
        <f t="shared" si="1"/>
        <v>#REF!</v>
      </c>
    </row>
    <row r="558">
      <c r="A558" s="24">
        <v>112920.0</v>
      </c>
      <c r="B558" s="3" t="str">
        <f t="shared" si="1"/>
        <v>#REF!</v>
      </c>
    </row>
    <row r="559">
      <c r="A559" s="23">
        <v>42549.0</v>
      </c>
      <c r="B559" s="3" t="str">
        <f t="shared" si="1"/>
        <v>#REF!</v>
      </c>
    </row>
    <row r="560">
      <c r="A560" s="21">
        <v>47.61</v>
      </c>
      <c r="B560" s="3" t="str">
        <f t="shared" si="1"/>
        <v>#REF!</v>
      </c>
    </row>
    <row r="561">
      <c r="A561" s="21">
        <v>48.79</v>
      </c>
      <c r="B561" s="3" t="str">
        <f t="shared" si="1"/>
        <v>#REF!</v>
      </c>
    </row>
    <row r="562">
      <c r="A562" s="21">
        <v>47.47</v>
      </c>
      <c r="B562" s="3" t="str">
        <f t="shared" si="1"/>
        <v>#REF!</v>
      </c>
    </row>
    <row r="563">
      <c r="A563" s="21">
        <v>48.58</v>
      </c>
      <c r="B563" s="3" t="str">
        <f t="shared" si="1"/>
        <v>#REF!</v>
      </c>
    </row>
    <row r="564">
      <c r="A564" s="25">
        <f>+1.42</f>
        <v>1.42</v>
      </c>
      <c r="B564" s="3" t="str">
        <f t="shared" si="1"/>
        <v>#REF!</v>
      </c>
    </row>
    <row r="565">
      <c r="A565" s="25">
        <f>+3.01%</f>
        <v>0.0301</v>
      </c>
      <c r="B565" s="3" t="str">
        <f t="shared" si="1"/>
        <v>#REF!</v>
      </c>
    </row>
    <row r="566">
      <c r="A566" s="26">
        <v>173176.0</v>
      </c>
      <c r="B566" s="3" t="str">
        <f t="shared" si="1"/>
        <v>#REF!</v>
      </c>
    </row>
    <row r="567">
      <c r="A567" s="26">
        <v>75157.0</v>
      </c>
      <c r="B567" s="3" t="str">
        <f t="shared" si="1"/>
        <v>#REF!</v>
      </c>
    </row>
    <row r="568">
      <c r="A568" s="27">
        <v>42550.0</v>
      </c>
      <c r="B568" s="3" t="str">
        <f t="shared" si="1"/>
        <v>#REF!</v>
      </c>
    </row>
    <row r="569">
      <c r="A569" s="28">
        <v>48.84</v>
      </c>
      <c r="B569" s="3" t="str">
        <f t="shared" si="1"/>
        <v>#REF!</v>
      </c>
    </row>
    <row r="570">
      <c r="A570" s="28">
        <v>50.74</v>
      </c>
      <c r="B570" s="3" t="str">
        <f t="shared" si="1"/>
        <v>#REF!</v>
      </c>
    </row>
    <row r="571">
      <c r="A571" s="28">
        <v>48.62</v>
      </c>
      <c r="B571" s="3" t="str">
        <f t="shared" si="1"/>
        <v>#REF!</v>
      </c>
    </row>
    <row r="572">
      <c r="A572" s="28">
        <v>50.61</v>
      </c>
      <c r="B572" s="3" t="str">
        <f t="shared" si="1"/>
        <v>#REF!</v>
      </c>
    </row>
    <row r="573">
      <c r="A573" s="25">
        <f>+2.03</f>
        <v>2.03</v>
      </c>
      <c r="B573" s="3" t="str">
        <f t="shared" si="1"/>
        <v>#REF!</v>
      </c>
    </row>
    <row r="574">
      <c r="A574" s="25">
        <f>+4.18%</f>
        <v>0.0418</v>
      </c>
      <c r="B574" s="3" t="str">
        <f t="shared" si="1"/>
        <v>#REF!</v>
      </c>
    </row>
    <row r="575">
      <c r="A575" s="26">
        <v>112964.0</v>
      </c>
      <c r="B575" s="3" t="str">
        <f t="shared" si="1"/>
        <v>#REF!</v>
      </c>
    </row>
    <row r="576">
      <c r="A576" s="26">
        <v>37628.0</v>
      </c>
      <c r="B576" s="3" t="str">
        <f t="shared" si="1"/>
        <v>#REF!</v>
      </c>
    </row>
    <row r="577">
      <c r="A577" s="7">
        <v>42551.0</v>
      </c>
      <c r="B577" s="3" t="str">
        <f t="shared" si="1"/>
        <v>#REF!</v>
      </c>
    </row>
    <row r="578">
      <c r="A578" s="8">
        <v>50.21</v>
      </c>
      <c r="B578" s="3" t="str">
        <f t="shared" si="1"/>
        <v>#REF!</v>
      </c>
    </row>
    <row r="579">
      <c r="A579" s="8">
        <v>50.28</v>
      </c>
      <c r="B579" s="3" t="str">
        <f t="shared" si="1"/>
        <v>#REF!</v>
      </c>
    </row>
    <row r="580">
      <c r="A580" s="8">
        <v>49.47</v>
      </c>
      <c r="B580" s="3" t="str">
        <f t="shared" si="1"/>
        <v>#REF!</v>
      </c>
    </row>
    <row r="581">
      <c r="A581" s="8">
        <v>49.68</v>
      </c>
      <c r="B581" s="3" t="str">
        <f t="shared" si="1"/>
        <v>#REF!</v>
      </c>
    </row>
    <row r="582">
      <c r="A582" s="11">
        <v>-0.93</v>
      </c>
      <c r="B582" s="3" t="str">
        <f t="shared" si="1"/>
        <v>#REF!</v>
      </c>
    </row>
    <row r="583">
      <c r="A583" s="12">
        <v>-0.0184</v>
      </c>
      <c r="B583" s="3" t="str">
        <f t="shared" si="1"/>
        <v>#REF!</v>
      </c>
    </row>
    <row r="584">
      <c r="A584" s="31">
        <v>25406.0</v>
      </c>
      <c r="B584" s="3" t="str">
        <f t="shared" si="1"/>
        <v>#REF!</v>
      </c>
    </row>
    <row r="585">
      <c r="A585" s="32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42493</v>
      </c>
      <c r="C3" s="3">
        <v>46.61</v>
      </c>
      <c r="D3" s="3">
        <v>47.2</v>
      </c>
      <c r="E3" s="3">
        <v>45.5</v>
      </c>
      <c r="F3" s="3">
        <v>45.79</v>
      </c>
      <c r="G3" s="3">
        <v>-0.86</v>
      </c>
      <c r="H3" s="6">
        <v>-0.0184</v>
      </c>
      <c r="I3" s="15">
        <v>61454.0</v>
      </c>
      <c r="J3" s="15">
        <v>209400.0</v>
      </c>
    </row>
    <row r="4">
      <c r="A4" s="19" t="s">
        <v>4</v>
      </c>
      <c r="B4" s="5">
        <f t="shared" si="1"/>
        <v>42494</v>
      </c>
      <c r="C4" s="3">
        <v>46.06</v>
      </c>
      <c r="D4" s="3">
        <v>46.79</v>
      </c>
      <c r="E4" s="3">
        <v>45.1</v>
      </c>
      <c r="F4" s="3">
        <v>45.51</v>
      </c>
      <c r="G4" s="3">
        <v>-0.28</v>
      </c>
      <c r="H4" s="6">
        <v>-0.0061</v>
      </c>
      <c r="I4" s="15">
        <v>70427.0</v>
      </c>
      <c r="J4" s="15">
        <v>213140.0</v>
      </c>
    </row>
    <row r="5">
      <c r="A5" s="19" t="s">
        <v>5</v>
      </c>
      <c r="B5" s="5">
        <f t="shared" si="1"/>
        <v>42495</v>
      </c>
      <c r="C5" s="3">
        <v>46.01</v>
      </c>
      <c r="D5" s="3">
        <v>47.58</v>
      </c>
      <c r="E5" s="3">
        <v>45.54</v>
      </c>
      <c r="F5" s="3">
        <v>45.89</v>
      </c>
      <c r="G5" s="3">
        <v>0.38</v>
      </c>
      <c r="H5" s="3">
        <v>0.0083</v>
      </c>
      <c r="I5" s="15">
        <v>62600.0</v>
      </c>
      <c r="J5" s="15">
        <v>222352.0</v>
      </c>
    </row>
    <row r="6">
      <c r="A6" s="19" t="s">
        <v>6</v>
      </c>
      <c r="B6" s="5">
        <f t="shared" si="1"/>
        <v>42496</v>
      </c>
      <c r="C6" s="3">
        <v>46.01</v>
      </c>
      <c r="D6" s="3">
        <v>47.01</v>
      </c>
      <c r="E6" s="3">
        <v>45.06</v>
      </c>
      <c r="F6" s="3">
        <v>46.35</v>
      </c>
      <c r="G6" s="3">
        <v>0.46</v>
      </c>
      <c r="H6" s="3">
        <v>0.01</v>
      </c>
      <c r="I6" s="15">
        <v>82453.0</v>
      </c>
      <c r="J6" s="15">
        <v>238314.0</v>
      </c>
    </row>
    <row r="7">
      <c r="A7" s="19" t="s">
        <v>7</v>
      </c>
      <c r="B7" s="5">
        <f t="shared" si="1"/>
        <v>42499</v>
      </c>
      <c r="C7" s="3">
        <v>46.72</v>
      </c>
      <c r="D7" s="3">
        <v>47.4</v>
      </c>
      <c r="E7" s="3">
        <v>44.54</v>
      </c>
      <c r="F7" s="3">
        <v>44.72</v>
      </c>
      <c r="G7" s="3">
        <v>-1.63</v>
      </c>
      <c r="H7" s="6">
        <v>-0.0352</v>
      </c>
      <c r="I7" s="15">
        <v>110542.0</v>
      </c>
      <c r="J7" s="15">
        <v>252008.0</v>
      </c>
    </row>
    <row r="8">
      <c r="A8" s="19" t="s">
        <v>8</v>
      </c>
      <c r="B8" s="5">
        <f t="shared" si="1"/>
        <v>42500</v>
      </c>
      <c r="C8" s="3">
        <v>44.62</v>
      </c>
      <c r="D8" s="3">
        <v>46.66</v>
      </c>
      <c r="E8" s="3">
        <v>44.43</v>
      </c>
      <c r="F8" s="3">
        <v>46.51</v>
      </c>
      <c r="G8" s="3">
        <v>1.79</v>
      </c>
      <c r="H8" s="3">
        <v>0.04</v>
      </c>
      <c r="I8" s="15">
        <v>95801.0</v>
      </c>
      <c r="J8" s="15">
        <v>259445.0</v>
      </c>
    </row>
    <row r="9">
      <c r="A9" s="19" t="s">
        <v>9</v>
      </c>
      <c r="B9" s="5">
        <f t="shared" si="1"/>
        <v>42501</v>
      </c>
      <c r="C9" s="3">
        <v>46.59</v>
      </c>
      <c r="D9" s="3">
        <v>48.6</v>
      </c>
      <c r="E9" s="3">
        <v>45.79</v>
      </c>
      <c r="F9" s="3">
        <v>48.46</v>
      </c>
      <c r="G9" s="3">
        <v>1.95</v>
      </c>
      <c r="H9" s="3">
        <v>0.04190000000000001</v>
      </c>
      <c r="I9" s="15">
        <v>124266.0</v>
      </c>
      <c r="J9" s="15">
        <v>262892.0</v>
      </c>
    </row>
    <row r="10">
      <c r="A10" s="20">
        <v>42493.0</v>
      </c>
      <c r="B10" s="5">
        <f t="shared" si="1"/>
        <v>42502</v>
      </c>
      <c r="C10" s="3">
        <v>48.17</v>
      </c>
      <c r="D10" s="3">
        <v>48.87</v>
      </c>
      <c r="E10" s="3">
        <v>47.59</v>
      </c>
      <c r="F10" s="3">
        <v>48.79</v>
      </c>
      <c r="G10" s="3">
        <v>0.33</v>
      </c>
      <c r="H10" s="3">
        <v>0.0068000000000000005</v>
      </c>
      <c r="I10" s="15">
        <v>120543.0</v>
      </c>
      <c r="J10" s="15">
        <v>282859.0</v>
      </c>
    </row>
    <row r="11">
      <c r="A11" s="19">
        <v>46.61</v>
      </c>
      <c r="B11" s="5">
        <f t="shared" si="1"/>
        <v>42503</v>
      </c>
      <c r="C11" s="3">
        <v>48.53</v>
      </c>
      <c r="D11" s="3">
        <v>48.78</v>
      </c>
      <c r="E11" s="3">
        <v>47.95</v>
      </c>
      <c r="F11" s="3">
        <v>48.48</v>
      </c>
      <c r="G11" s="3">
        <v>-0.31</v>
      </c>
      <c r="H11" s="6">
        <v>-0.0064</v>
      </c>
      <c r="I11" s="15">
        <v>67839.0</v>
      </c>
      <c r="J11" s="15">
        <v>285617.0</v>
      </c>
    </row>
    <row r="12">
      <c r="A12" s="19">
        <v>47.2</v>
      </c>
      <c r="B12" s="5">
        <f t="shared" si="1"/>
        <v>42506</v>
      </c>
      <c r="C12" s="3">
        <v>48.44</v>
      </c>
      <c r="D12" s="3">
        <v>50.09</v>
      </c>
      <c r="E12" s="3">
        <v>48.41</v>
      </c>
      <c r="F12" s="3">
        <v>49.79</v>
      </c>
      <c r="G12" s="3">
        <v>1.31</v>
      </c>
      <c r="H12" s="3">
        <v>0.027000000000000003</v>
      </c>
      <c r="I12" s="15">
        <v>116953.0</v>
      </c>
      <c r="J12" s="15">
        <v>289105.0</v>
      </c>
    </row>
    <row r="13">
      <c r="A13" s="19">
        <v>45.5</v>
      </c>
      <c r="B13" s="5">
        <f t="shared" si="1"/>
        <v>42507</v>
      </c>
      <c r="C13" s="3">
        <v>49.87</v>
      </c>
      <c r="D13" s="3">
        <v>50.56</v>
      </c>
      <c r="E13" s="3">
        <v>49.42</v>
      </c>
      <c r="F13" s="3">
        <v>50.13</v>
      </c>
      <c r="G13" s="3">
        <v>0.34</v>
      </c>
      <c r="H13" s="3">
        <v>0.0068000000000000005</v>
      </c>
      <c r="I13" s="15">
        <v>79553.0</v>
      </c>
      <c r="J13" s="15">
        <v>294502.0</v>
      </c>
    </row>
    <row r="14">
      <c r="A14" s="19">
        <v>45.79</v>
      </c>
      <c r="B14" s="5">
        <f t="shared" si="1"/>
        <v>42508</v>
      </c>
      <c r="C14" s="3">
        <v>50.2</v>
      </c>
      <c r="D14" s="3">
        <v>50.72</v>
      </c>
      <c r="E14" s="3">
        <v>49.45</v>
      </c>
      <c r="F14" s="3">
        <v>49.89</v>
      </c>
      <c r="G14" s="3">
        <v>-0.24</v>
      </c>
      <c r="H14" s="6">
        <v>-0.0048</v>
      </c>
      <c r="I14" s="15">
        <v>104455.0</v>
      </c>
      <c r="J14" s="15">
        <v>295881.0</v>
      </c>
    </row>
    <row r="15">
      <c r="A15" s="21">
        <v>-0.86</v>
      </c>
      <c r="B15" s="5">
        <f t="shared" si="1"/>
        <v>42509</v>
      </c>
      <c r="C15" s="3">
        <v>49.74</v>
      </c>
      <c r="D15" s="3">
        <v>49.85</v>
      </c>
      <c r="E15" s="3">
        <v>48.37</v>
      </c>
      <c r="F15" s="3">
        <v>49.77</v>
      </c>
      <c r="G15" s="3">
        <v>-0.12</v>
      </c>
      <c r="H15" s="6">
        <v>-0.0024</v>
      </c>
      <c r="I15" s="15">
        <v>82708.0</v>
      </c>
      <c r="J15" s="15">
        <v>296951.0</v>
      </c>
    </row>
    <row r="16">
      <c r="A16" s="22">
        <v>-0.0184</v>
      </c>
      <c r="B16" s="5">
        <f t="shared" si="1"/>
        <v>42510</v>
      </c>
      <c r="C16" s="3">
        <v>49.75</v>
      </c>
      <c r="D16" s="3">
        <v>50.3</v>
      </c>
      <c r="E16" s="3">
        <v>49.05</v>
      </c>
      <c r="F16" s="3">
        <v>49.68</v>
      </c>
      <c r="G16" s="3">
        <v>-0.09</v>
      </c>
      <c r="H16" s="6">
        <v>-0.0018</v>
      </c>
      <c r="I16" s="15">
        <v>60937.0</v>
      </c>
      <c r="J16" s="15">
        <v>300348.0</v>
      </c>
    </row>
    <row r="17">
      <c r="A17" s="24">
        <v>61454.0</v>
      </c>
      <c r="B17" s="5">
        <f t="shared" si="1"/>
        <v>42513</v>
      </c>
      <c r="C17" s="3">
        <v>49.79</v>
      </c>
      <c r="D17" s="3">
        <v>49.81</v>
      </c>
      <c r="E17" s="3">
        <v>48.64</v>
      </c>
      <c r="F17" s="3">
        <v>49.38</v>
      </c>
      <c r="G17" s="3">
        <v>-0.3</v>
      </c>
      <c r="H17" s="6">
        <v>-0.006</v>
      </c>
      <c r="I17" s="15">
        <v>52106.0</v>
      </c>
      <c r="J17" s="15">
        <v>302038.0</v>
      </c>
    </row>
    <row r="18">
      <c r="A18" s="24">
        <v>209400.0</v>
      </c>
      <c r="B18" s="5">
        <f t="shared" si="1"/>
        <v>42514</v>
      </c>
      <c r="C18" s="3">
        <v>49.39</v>
      </c>
      <c r="D18" s="3">
        <v>50.24</v>
      </c>
      <c r="E18" s="3">
        <v>48.84</v>
      </c>
      <c r="F18" s="3">
        <v>49.63</v>
      </c>
      <c r="G18" s="3">
        <v>0.25</v>
      </c>
      <c r="H18" s="3">
        <v>0.0051</v>
      </c>
      <c r="I18" s="15">
        <v>60749.0</v>
      </c>
      <c r="J18" s="15">
        <v>300705.0</v>
      </c>
    </row>
    <row r="19">
      <c r="A19" s="23">
        <v>42494.0</v>
      </c>
      <c r="B19" s="5">
        <f t="shared" si="1"/>
        <v>42515</v>
      </c>
      <c r="C19" s="3">
        <v>50.11</v>
      </c>
      <c r="D19" s="3">
        <v>50.81</v>
      </c>
      <c r="E19" s="3">
        <v>49.81</v>
      </c>
      <c r="F19" s="3">
        <v>50.61</v>
      </c>
      <c r="G19" s="3">
        <v>0.98</v>
      </c>
      <c r="H19" s="3">
        <v>0.0197</v>
      </c>
      <c r="I19" s="15">
        <v>81877.0</v>
      </c>
      <c r="J19" s="15">
        <v>305810.0</v>
      </c>
    </row>
    <row r="20">
      <c r="A20" s="21">
        <v>46.06</v>
      </c>
      <c r="B20" s="5">
        <f t="shared" si="1"/>
        <v>42516</v>
      </c>
      <c r="C20" s="3">
        <v>50.59</v>
      </c>
      <c r="D20" s="3">
        <v>51.3</v>
      </c>
      <c r="E20" s="3">
        <v>50.2</v>
      </c>
      <c r="F20" s="3">
        <v>50.53</v>
      </c>
      <c r="G20" s="3">
        <v>-0.08</v>
      </c>
      <c r="H20" s="6">
        <v>-0.0016</v>
      </c>
      <c r="I20" s="15">
        <v>101367.0</v>
      </c>
      <c r="J20" s="15">
        <v>301951.0</v>
      </c>
    </row>
    <row r="21">
      <c r="A21" s="21">
        <v>46.79</v>
      </c>
      <c r="B21" s="5">
        <f t="shared" si="1"/>
        <v>42517</v>
      </c>
      <c r="C21" s="3">
        <v>50.35</v>
      </c>
      <c r="D21" s="3">
        <v>50.53</v>
      </c>
      <c r="E21" s="3">
        <v>49.71</v>
      </c>
      <c r="F21" s="3">
        <v>50.34</v>
      </c>
      <c r="G21" s="3">
        <v>-0.19</v>
      </c>
      <c r="H21" s="6">
        <v>-0.0038</v>
      </c>
      <c r="I21" s="15">
        <v>74767.0</v>
      </c>
      <c r="J21" s="15">
        <v>304974.0</v>
      </c>
    </row>
    <row r="22">
      <c r="A22" s="21">
        <v>45.1</v>
      </c>
      <c r="B22" s="5">
        <f t="shared" si="1"/>
        <v>42520</v>
      </c>
      <c r="C22" s="3">
        <v>50.47</v>
      </c>
      <c r="D22" s="3">
        <v>50.79</v>
      </c>
      <c r="E22" s="3">
        <v>49.95</v>
      </c>
      <c r="F22" s="3">
        <v>50.74</v>
      </c>
      <c r="G22" s="3">
        <v>0.4</v>
      </c>
      <c r="H22" s="3">
        <v>0.0079</v>
      </c>
      <c r="I22" s="15">
        <v>11751.0</v>
      </c>
      <c r="J22" s="15">
        <v>306517.0</v>
      </c>
    </row>
    <row r="23">
      <c r="A23" s="21">
        <v>45.51</v>
      </c>
      <c r="B23" s="5">
        <f t="shared" si="1"/>
        <v>42521</v>
      </c>
      <c r="C23" s="3">
        <v>50.68</v>
      </c>
      <c r="D23" s="3">
        <v>51.24</v>
      </c>
      <c r="E23" s="3">
        <v>49.93</v>
      </c>
      <c r="F23" s="3">
        <v>50.29</v>
      </c>
      <c r="G23" s="3">
        <v>-0.45</v>
      </c>
      <c r="H23" s="6">
        <v>-0.0089</v>
      </c>
      <c r="I23" s="15">
        <v>59274.0</v>
      </c>
      <c r="J23" s="15">
        <v>310196.0</v>
      </c>
    </row>
    <row r="24">
      <c r="A24" s="21">
        <v>-0.28</v>
      </c>
      <c r="B24" s="5">
        <f t="shared" si="1"/>
        <v>42522</v>
      </c>
      <c r="C24" s="3">
        <v>50.01</v>
      </c>
      <c r="D24" s="3">
        <v>50.42</v>
      </c>
      <c r="E24" s="3">
        <v>49.08</v>
      </c>
      <c r="F24" s="3">
        <v>50.15</v>
      </c>
      <c r="G24" s="3">
        <v>-0.14</v>
      </c>
      <c r="H24" s="6">
        <v>-0.0028</v>
      </c>
      <c r="I24" s="15">
        <v>98501.0</v>
      </c>
      <c r="J24" s="15">
        <v>314310.0</v>
      </c>
    </row>
    <row r="25">
      <c r="A25" s="22">
        <v>-0.0061</v>
      </c>
      <c r="B25" s="5">
        <f t="shared" si="1"/>
        <v>42523</v>
      </c>
      <c r="C25" s="3">
        <v>50.05</v>
      </c>
      <c r="D25" s="3">
        <v>50.74</v>
      </c>
      <c r="E25" s="3">
        <v>49.31</v>
      </c>
      <c r="F25" s="3">
        <v>50.46</v>
      </c>
      <c r="G25" s="3">
        <v>0.31</v>
      </c>
      <c r="H25" s="3">
        <v>0.0062</v>
      </c>
      <c r="I25" s="15">
        <v>113598.0</v>
      </c>
      <c r="J25" s="15">
        <v>313275.0</v>
      </c>
    </row>
    <row r="26">
      <c r="A26" s="24">
        <v>70427.0</v>
      </c>
      <c r="B26" s="5">
        <f t="shared" si="1"/>
        <v>42524</v>
      </c>
      <c r="C26" s="3">
        <v>50.39</v>
      </c>
      <c r="D26" s="3">
        <v>50.74</v>
      </c>
      <c r="E26" s="3">
        <v>49.69</v>
      </c>
      <c r="F26" s="3">
        <v>50.04</v>
      </c>
      <c r="G26" s="3">
        <v>-0.42</v>
      </c>
      <c r="H26" s="6">
        <v>-0.0083</v>
      </c>
      <c r="I26" s="15">
        <v>91363.0</v>
      </c>
      <c r="J26" s="15">
        <v>309123.0</v>
      </c>
    </row>
    <row r="27">
      <c r="A27" s="24">
        <v>213140.0</v>
      </c>
      <c r="B27" s="5">
        <f t="shared" si="1"/>
        <v>42527</v>
      </c>
      <c r="C27" s="3">
        <v>50.22</v>
      </c>
      <c r="D27" s="3">
        <v>51.19</v>
      </c>
      <c r="E27" s="3">
        <v>50.11</v>
      </c>
      <c r="F27" s="3">
        <v>50.97</v>
      </c>
      <c r="G27" s="3">
        <v>0.93</v>
      </c>
      <c r="H27" s="3">
        <v>0.018600000000000002</v>
      </c>
      <c r="I27" s="15">
        <v>109932.0</v>
      </c>
      <c r="J27" s="15">
        <v>304151.0</v>
      </c>
    </row>
    <row r="28">
      <c r="A28" s="23">
        <v>42495.0</v>
      </c>
      <c r="B28" s="5">
        <f t="shared" si="1"/>
        <v>42528</v>
      </c>
      <c r="C28" s="3">
        <v>50.84</v>
      </c>
      <c r="D28" s="3">
        <v>51.98</v>
      </c>
      <c r="E28" s="3">
        <v>50.7</v>
      </c>
      <c r="F28" s="3">
        <v>51.89</v>
      </c>
      <c r="G28" s="3">
        <v>0.92</v>
      </c>
      <c r="H28" s="3">
        <v>0.018000000000000002</v>
      </c>
      <c r="I28" s="15">
        <v>101639.0</v>
      </c>
      <c r="J28" s="15">
        <v>314616.0</v>
      </c>
    </row>
    <row r="29">
      <c r="A29" s="21">
        <v>46.01</v>
      </c>
      <c r="B29" s="5">
        <f t="shared" si="1"/>
        <v>42529</v>
      </c>
      <c r="C29" s="3">
        <v>51.88</v>
      </c>
      <c r="D29" s="3">
        <v>53.26</v>
      </c>
      <c r="E29" s="3">
        <v>51.77</v>
      </c>
      <c r="F29" s="3">
        <v>52.98</v>
      </c>
      <c r="G29" s="3">
        <v>1.09</v>
      </c>
      <c r="H29" s="3">
        <v>0.021</v>
      </c>
      <c r="I29" s="15">
        <v>120146.0</v>
      </c>
      <c r="J29" s="15">
        <v>322822.0</v>
      </c>
    </row>
    <row r="30">
      <c r="A30" s="21">
        <v>47.58</v>
      </c>
      <c r="B30" s="5">
        <f t="shared" si="1"/>
        <v>42530</v>
      </c>
      <c r="C30" s="3">
        <v>53.25</v>
      </c>
      <c r="D30" s="3">
        <v>53.3</v>
      </c>
      <c r="E30" s="3">
        <v>52.0</v>
      </c>
      <c r="F30" s="3">
        <v>52.42</v>
      </c>
      <c r="G30" s="3">
        <v>-0.56</v>
      </c>
      <c r="H30" s="6">
        <v>-0.0106</v>
      </c>
      <c r="I30" s="15">
        <v>115213.0</v>
      </c>
      <c r="J30" s="15">
        <v>334963.0</v>
      </c>
    </row>
    <row r="31">
      <c r="A31" s="21">
        <v>45.54</v>
      </c>
      <c r="B31" s="5">
        <f t="shared" si="1"/>
        <v>42531</v>
      </c>
      <c r="C31" s="3">
        <v>52.37</v>
      </c>
      <c r="D31" s="3">
        <v>52.56</v>
      </c>
      <c r="E31" s="3">
        <v>50.8</v>
      </c>
      <c r="F31" s="3">
        <v>51.01</v>
      </c>
      <c r="G31" s="3">
        <v>-1.41</v>
      </c>
      <c r="H31" s="6">
        <v>-0.0269</v>
      </c>
      <c r="I31" s="15">
        <v>98368.0</v>
      </c>
      <c r="J31" s="15">
        <v>344493.0</v>
      </c>
    </row>
    <row r="32">
      <c r="A32" s="21">
        <v>45.89</v>
      </c>
      <c r="B32" s="5">
        <f t="shared" si="1"/>
        <v>42534</v>
      </c>
      <c r="C32" s="3">
        <v>50.83</v>
      </c>
      <c r="D32" s="3">
        <v>51.25</v>
      </c>
      <c r="E32" s="3">
        <v>50.08</v>
      </c>
      <c r="F32" s="3">
        <v>50.82</v>
      </c>
      <c r="G32" s="3">
        <v>-0.19</v>
      </c>
      <c r="H32" s="6">
        <v>-0.0037</v>
      </c>
      <c r="I32" s="15">
        <v>106656.0</v>
      </c>
      <c r="J32" s="15">
        <v>362982.0</v>
      </c>
    </row>
    <row r="33">
      <c r="A33" s="25">
        <f>+0.38</f>
        <v>0.38</v>
      </c>
      <c r="B33" s="5">
        <f t="shared" si="1"/>
        <v>42535</v>
      </c>
      <c r="C33" s="3">
        <v>50.34</v>
      </c>
      <c r="D33" s="3">
        <v>50.53</v>
      </c>
      <c r="E33" s="3">
        <v>49.73</v>
      </c>
      <c r="F33" s="3">
        <v>50.33</v>
      </c>
      <c r="G33" s="3">
        <v>-0.49</v>
      </c>
      <c r="H33" s="6">
        <v>-0.0096</v>
      </c>
      <c r="I33" s="15">
        <v>128975.0</v>
      </c>
      <c r="J33" s="15">
        <v>389892.0</v>
      </c>
    </row>
    <row r="34">
      <c r="A34" s="25">
        <f>+0.83%</f>
        <v>0.0083</v>
      </c>
      <c r="B34" s="5">
        <f t="shared" si="1"/>
        <v>42536</v>
      </c>
      <c r="C34" s="3">
        <v>49.74</v>
      </c>
      <c r="D34" s="3">
        <v>50.36</v>
      </c>
      <c r="E34" s="3">
        <v>48.95</v>
      </c>
      <c r="F34" s="3">
        <v>49.53</v>
      </c>
      <c r="G34" s="3">
        <v>-0.8</v>
      </c>
      <c r="H34" s="6">
        <v>-0.0159</v>
      </c>
      <c r="I34" s="15">
        <v>171482.0</v>
      </c>
      <c r="J34" s="15">
        <v>410988.0</v>
      </c>
    </row>
    <row r="35">
      <c r="A35" s="26">
        <v>62600.0</v>
      </c>
      <c r="B35" s="5">
        <f t="shared" si="1"/>
        <v>42537</v>
      </c>
      <c r="C35" s="3">
        <v>49.11</v>
      </c>
      <c r="D35" s="3">
        <v>49.31</v>
      </c>
      <c r="E35" s="3">
        <v>47.5</v>
      </c>
      <c r="F35" s="3">
        <v>47.76</v>
      </c>
      <c r="G35" s="3">
        <v>-1.77</v>
      </c>
      <c r="H35" s="6">
        <v>-0.0357</v>
      </c>
      <c r="I35" s="15">
        <v>151611.0</v>
      </c>
      <c r="J35" s="15">
        <v>422355.0</v>
      </c>
    </row>
    <row r="36">
      <c r="A36" s="26">
        <v>222352.0</v>
      </c>
      <c r="B36" s="5">
        <f t="shared" si="1"/>
        <v>42538</v>
      </c>
      <c r="C36" s="3">
        <v>47.82</v>
      </c>
      <c r="D36" s="3">
        <v>49.97</v>
      </c>
      <c r="E36" s="3">
        <v>47.81</v>
      </c>
      <c r="F36" s="3">
        <v>49.75</v>
      </c>
      <c r="G36" s="3">
        <v>1.99</v>
      </c>
      <c r="H36" s="3">
        <v>0.0417</v>
      </c>
      <c r="I36" s="15">
        <v>119980.0</v>
      </c>
      <c r="J36" s="15">
        <v>422063.0</v>
      </c>
    </row>
    <row r="37">
      <c r="A37" s="27">
        <v>42496.0</v>
      </c>
      <c r="B37" s="5">
        <f t="shared" si="1"/>
        <v>42541</v>
      </c>
      <c r="C37" s="3">
        <v>50.0</v>
      </c>
      <c r="D37" s="3">
        <v>51.32</v>
      </c>
      <c r="E37" s="3">
        <v>49.84</v>
      </c>
      <c r="F37" s="3">
        <v>51.29</v>
      </c>
      <c r="G37" s="3">
        <v>1.54</v>
      </c>
      <c r="H37" s="3">
        <v>0.031</v>
      </c>
      <c r="I37" s="15">
        <v>157169.0</v>
      </c>
      <c r="J37" s="15">
        <v>438287.0</v>
      </c>
    </row>
    <row r="38">
      <c r="A38" s="28">
        <v>46.01</v>
      </c>
      <c r="B38" s="5">
        <f t="shared" si="1"/>
        <v>42542</v>
      </c>
      <c r="C38" s="3">
        <v>51.03</v>
      </c>
      <c r="D38" s="3">
        <v>51.73</v>
      </c>
      <c r="E38" s="3">
        <v>50.12</v>
      </c>
      <c r="F38" s="3">
        <v>51.26</v>
      </c>
      <c r="G38" s="3">
        <v>-0.03</v>
      </c>
      <c r="H38" s="6">
        <v>-6.0E-4</v>
      </c>
      <c r="I38" s="15">
        <v>177566.0</v>
      </c>
      <c r="J38" s="15">
        <v>434544.0</v>
      </c>
    </row>
    <row r="39">
      <c r="A39" s="28">
        <v>47.01</v>
      </c>
      <c r="B39" s="5">
        <f t="shared" si="1"/>
        <v>42543</v>
      </c>
      <c r="C39" s="3">
        <v>51.64</v>
      </c>
      <c r="D39" s="3">
        <v>51.85</v>
      </c>
      <c r="E39" s="3">
        <v>49.88</v>
      </c>
      <c r="F39" s="3">
        <v>50.6</v>
      </c>
      <c r="G39" s="3">
        <v>-0.66</v>
      </c>
      <c r="H39" s="6">
        <v>-0.0129</v>
      </c>
      <c r="I39" s="15">
        <v>224174.0</v>
      </c>
      <c r="J39" s="15">
        <v>439716.0</v>
      </c>
    </row>
    <row r="40">
      <c r="A40" s="28">
        <v>45.06</v>
      </c>
      <c r="B40" s="5">
        <f t="shared" si="1"/>
        <v>42544</v>
      </c>
      <c r="C40" s="3">
        <v>50.8</v>
      </c>
      <c r="D40" s="3">
        <v>51.84</v>
      </c>
      <c r="E40" s="3">
        <v>50.58</v>
      </c>
      <c r="F40" s="3">
        <v>51.61</v>
      </c>
      <c r="G40" s="3">
        <v>1.01</v>
      </c>
      <c r="H40" s="3">
        <v>0.02</v>
      </c>
      <c r="I40" s="15">
        <v>207608.0</v>
      </c>
      <c r="J40" s="15">
        <v>469227.0</v>
      </c>
    </row>
    <row r="41">
      <c r="A41" s="28">
        <v>46.35</v>
      </c>
      <c r="B41" s="5">
        <f t="shared" si="1"/>
        <v>42545</v>
      </c>
      <c r="C41" s="3">
        <v>51.32</v>
      </c>
      <c r="D41" s="3">
        <v>51.39</v>
      </c>
      <c r="E41" s="3">
        <v>48.24</v>
      </c>
      <c r="F41" s="3">
        <v>49.04</v>
      </c>
      <c r="G41" s="3">
        <v>-2.57</v>
      </c>
      <c r="H41" s="6">
        <v>-0.0498</v>
      </c>
      <c r="I41" s="15">
        <v>283840.0</v>
      </c>
      <c r="J41" s="15">
        <v>481084.0</v>
      </c>
    </row>
    <row r="42">
      <c r="A42" s="25">
        <f>+0.46</f>
        <v>0.46</v>
      </c>
      <c r="B42" s="5">
        <f t="shared" si="1"/>
        <v>42548</v>
      </c>
      <c r="C42" s="3">
        <v>49.15</v>
      </c>
      <c r="D42" s="3">
        <v>49.48</v>
      </c>
      <c r="E42" s="3">
        <v>47.3</v>
      </c>
      <c r="F42" s="3">
        <v>47.77</v>
      </c>
      <c r="G42" s="3">
        <v>-1.27</v>
      </c>
      <c r="H42" s="6">
        <v>-0.0259</v>
      </c>
      <c r="I42" s="15">
        <v>230404.0</v>
      </c>
      <c r="J42" s="15">
        <v>482459.0</v>
      </c>
    </row>
    <row r="43">
      <c r="A43" s="25">
        <f>+1%</f>
        <v>0.01</v>
      </c>
      <c r="B43" s="5">
        <f t="shared" si="1"/>
        <v>42549</v>
      </c>
      <c r="C43" s="3">
        <v>48.19</v>
      </c>
      <c r="D43" s="3">
        <v>49.45</v>
      </c>
      <c r="E43" s="3">
        <v>48.05</v>
      </c>
      <c r="F43" s="3">
        <v>49.26</v>
      </c>
      <c r="G43" s="3">
        <v>1.49</v>
      </c>
      <c r="H43" s="3">
        <v>0.031200000000000002</v>
      </c>
      <c r="I43" s="15">
        <v>299226.0</v>
      </c>
      <c r="J43" s="15">
        <v>485617.0</v>
      </c>
    </row>
    <row r="44">
      <c r="A44" s="26">
        <v>82453.0</v>
      </c>
      <c r="B44" s="5">
        <f t="shared" si="1"/>
        <v>42550</v>
      </c>
      <c r="C44" s="3">
        <v>49.49</v>
      </c>
      <c r="D44" s="3">
        <v>51.44</v>
      </c>
      <c r="E44" s="3">
        <v>49.33</v>
      </c>
      <c r="F44" s="3">
        <v>51.32</v>
      </c>
      <c r="G44" s="3">
        <v>2.06</v>
      </c>
      <c r="H44" s="3">
        <v>0.0418</v>
      </c>
      <c r="I44" s="15">
        <v>317841.0</v>
      </c>
      <c r="J44" s="15">
        <v>509766.0</v>
      </c>
    </row>
    <row r="45">
      <c r="A45" s="26">
        <v>238314.0</v>
      </c>
      <c r="B45" s="5">
        <f t="shared" si="1"/>
        <v>42551</v>
      </c>
      <c r="C45" s="3">
        <v>50.94</v>
      </c>
      <c r="D45" s="3">
        <v>51.02</v>
      </c>
      <c r="E45" s="3">
        <v>49.53</v>
      </c>
      <c r="F45" s="3">
        <v>49.71</v>
      </c>
      <c r="G45" s="3">
        <v>-1.61</v>
      </c>
      <c r="H45" s="6">
        <v>-0.0314</v>
      </c>
      <c r="I45" s="15">
        <v>309512.0</v>
      </c>
      <c r="J45" s="15">
        <v>507556.0</v>
      </c>
    </row>
    <row r="46">
      <c r="A46" s="27">
        <v>42499.0</v>
      </c>
      <c r="B46" s="5">
        <f t="shared" si="1"/>
        <v>42552</v>
      </c>
      <c r="C46" s="3">
        <v>49.9</v>
      </c>
      <c r="D46" s="3">
        <v>50.66</v>
      </c>
      <c r="E46" s="3">
        <v>49.25</v>
      </c>
      <c r="F46" s="3">
        <v>50.35</v>
      </c>
      <c r="G46" s="3">
        <v>0.64</v>
      </c>
      <c r="H46" s="3">
        <v>0.0129</v>
      </c>
      <c r="I46" s="15">
        <v>248693.0</v>
      </c>
      <c r="J46" s="15">
        <v>499299.0</v>
      </c>
    </row>
    <row r="47">
      <c r="A47" s="28">
        <v>46.72</v>
      </c>
      <c r="B47" s="5">
        <f t="shared" si="1"/>
        <v>42555</v>
      </c>
      <c r="C47" s="3">
        <v>50.6</v>
      </c>
      <c r="D47" s="3">
        <v>50.75</v>
      </c>
      <c r="E47" s="3">
        <v>50.03</v>
      </c>
      <c r="F47" s="3">
        <v>50.1</v>
      </c>
      <c r="G47" s="3">
        <v>-0.25</v>
      </c>
      <c r="H47" s="6">
        <v>-0.005</v>
      </c>
      <c r="I47" s="15">
        <v>113446.0</v>
      </c>
      <c r="J47" s="15">
        <v>497418.0</v>
      </c>
    </row>
    <row r="48">
      <c r="A48" s="28">
        <v>47.4</v>
      </c>
      <c r="B48" s="5">
        <f t="shared" si="1"/>
        <v>42556</v>
      </c>
      <c r="C48" s="3">
        <v>50.03</v>
      </c>
      <c r="D48" s="3">
        <v>50.05</v>
      </c>
      <c r="E48" s="3">
        <v>47.54</v>
      </c>
      <c r="F48" s="3">
        <v>47.96</v>
      </c>
      <c r="G48" s="3">
        <v>-2.14</v>
      </c>
      <c r="H48" s="6">
        <v>-0.0427</v>
      </c>
      <c r="I48" s="15">
        <v>305737.0</v>
      </c>
      <c r="J48" s="15">
        <v>478575.0</v>
      </c>
    </row>
    <row r="49">
      <c r="A49" s="28">
        <v>44.54</v>
      </c>
      <c r="B49" s="5">
        <f t="shared" si="1"/>
        <v>42557</v>
      </c>
      <c r="C49" s="3">
        <v>48.06</v>
      </c>
      <c r="D49" s="3">
        <v>49.31</v>
      </c>
      <c r="E49" s="3">
        <v>47.17</v>
      </c>
      <c r="F49" s="3">
        <v>48.8</v>
      </c>
      <c r="G49" s="3">
        <v>0.84</v>
      </c>
      <c r="H49" s="3">
        <v>0.0175</v>
      </c>
      <c r="I49" s="15">
        <v>279124.0</v>
      </c>
      <c r="J49" s="15">
        <v>475066.0</v>
      </c>
    </row>
    <row r="50">
      <c r="A50" s="28">
        <v>44.72</v>
      </c>
      <c r="B50" s="5">
        <f t="shared" si="1"/>
        <v>42558</v>
      </c>
      <c r="C50" s="3">
        <v>49.12</v>
      </c>
      <c r="D50" s="3">
        <v>49.59</v>
      </c>
      <c r="E50" s="3">
        <v>46.15</v>
      </c>
      <c r="F50" s="3">
        <v>46.4</v>
      </c>
      <c r="G50" s="3">
        <v>-2.4</v>
      </c>
      <c r="H50" s="6">
        <v>-0.0492</v>
      </c>
      <c r="I50" s="15">
        <v>328097.0</v>
      </c>
      <c r="J50" s="15">
        <v>464773.0</v>
      </c>
    </row>
    <row r="51">
      <c r="A51" s="21">
        <v>-1.63</v>
      </c>
      <c r="B51" s="5">
        <f t="shared" si="1"/>
        <v>42559</v>
      </c>
      <c r="C51" s="3">
        <v>46.6</v>
      </c>
      <c r="D51" s="3">
        <v>47.23</v>
      </c>
      <c r="E51" s="3">
        <v>46.15</v>
      </c>
      <c r="F51" s="3">
        <v>46.76</v>
      </c>
      <c r="G51" s="3">
        <v>0.36</v>
      </c>
      <c r="H51" s="3">
        <v>0.0078000000000000005</v>
      </c>
      <c r="I51" s="15">
        <v>237284.0</v>
      </c>
      <c r="J51" s="15">
        <v>448066.0</v>
      </c>
    </row>
    <row r="52">
      <c r="A52" s="22">
        <v>-0.0352</v>
      </c>
      <c r="B52" s="5">
        <f t="shared" si="1"/>
        <v>42562</v>
      </c>
      <c r="C52" s="3">
        <v>46.49</v>
      </c>
      <c r="D52" s="3">
        <v>47.1</v>
      </c>
      <c r="E52" s="3">
        <v>45.9</v>
      </c>
      <c r="F52" s="3">
        <v>46.25</v>
      </c>
      <c r="G52" s="3">
        <v>-0.51</v>
      </c>
      <c r="H52" s="6">
        <v>-0.0109</v>
      </c>
      <c r="I52" s="15">
        <v>229276.0</v>
      </c>
      <c r="J52" s="15">
        <v>409002.0</v>
      </c>
    </row>
    <row r="53">
      <c r="A53" s="24">
        <v>110542.0</v>
      </c>
      <c r="B53" s="5">
        <f t="shared" si="1"/>
        <v>42563</v>
      </c>
      <c r="C53" s="3">
        <v>46.17</v>
      </c>
      <c r="D53" s="3">
        <v>48.57</v>
      </c>
      <c r="E53" s="3">
        <v>46.09</v>
      </c>
      <c r="F53" s="3">
        <v>48.47</v>
      </c>
      <c r="G53" s="3">
        <v>2.22</v>
      </c>
      <c r="H53" s="3">
        <v>0.048</v>
      </c>
      <c r="I53" s="15">
        <v>321525.0</v>
      </c>
      <c r="J53" s="15">
        <v>382400.0</v>
      </c>
    </row>
    <row r="54">
      <c r="A54" s="24">
        <v>252008.0</v>
      </c>
      <c r="B54" s="5">
        <f t="shared" si="1"/>
        <v>42564</v>
      </c>
      <c r="C54" s="3">
        <v>48.13</v>
      </c>
      <c r="D54" s="3">
        <v>48.2</v>
      </c>
      <c r="E54" s="3">
        <v>46.09</v>
      </c>
      <c r="F54" s="3">
        <v>46.26</v>
      </c>
      <c r="G54" s="3">
        <v>-2.21</v>
      </c>
      <c r="H54" s="6">
        <v>-0.0456</v>
      </c>
      <c r="I54" s="15">
        <v>299796.0</v>
      </c>
      <c r="J54" s="15">
        <v>355385.0</v>
      </c>
    </row>
    <row r="55">
      <c r="A55" s="23">
        <v>42500.0</v>
      </c>
      <c r="B55" s="5">
        <f t="shared" si="1"/>
        <v>42565</v>
      </c>
      <c r="C55" s="3">
        <v>46.59</v>
      </c>
      <c r="D55" s="3">
        <v>47.47</v>
      </c>
      <c r="E55" s="3">
        <v>46.34</v>
      </c>
      <c r="F55" s="3">
        <v>47.37</v>
      </c>
      <c r="G55" s="3">
        <v>1.11</v>
      </c>
      <c r="H55" s="3">
        <v>0.024</v>
      </c>
      <c r="I55" s="15">
        <v>289398.0</v>
      </c>
      <c r="J55" s="15">
        <v>316734.0</v>
      </c>
    </row>
    <row r="56">
      <c r="A56" s="21">
        <v>44.62</v>
      </c>
      <c r="B56" s="5">
        <f t="shared" si="1"/>
        <v>42566</v>
      </c>
      <c r="C56" s="3">
        <v>47.03</v>
      </c>
      <c r="D56" s="3">
        <v>48.25</v>
      </c>
      <c r="E56" s="3">
        <v>46.65</v>
      </c>
      <c r="F56" s="3">
        <v>47.61</v>
      </c>
      <c r="G56" s="3">
        <v>0.24</v>
      </c>
      <c r="H56" s="3">
        <v>0.0051</v>
      </c>
      <c r="I56" s="15">
        <v>260430.0</v>
      </c>
      <c r="J56" s="15">
        <v>294057.0</v>
      </c>
    </row>
    <row r="57">
      <c r="A57" s="21">
        <v>46.66</v>
      </c>
      <c r="B57" s="5">
        <f t="shared" si="1"/>
        <v>42569</v>
      </c>
      <c r="C57" s="3">
        <v>47.92</v>
      </c>
      <c r="D57" s="3">
        <v>47.95</v>
      </c>
      <c r="E57" s="3">
        <v>46.5</v>
      </c>
      <c r="F57" s="3">
        <v>46.96</v>
      </c>
      <c r="G57" s="3">
        <v>-0.65</v>
      </c>
      <c r="H57" s="6">
        <v>-0.0137</v>
      </c>
      <c r="I57" s="15">
        <v>230495.0</v>
      </c>
      <c r="J57" s="15">
        <v>277581.0</v>
      </c>
    </row>
    <row r="58">
      <c r="A58" s="21">
        <v>44.43</v>
      </c>
      <c r="B58" s="5">
        <f t="shared" si="1"/>
        <v>42570</v>
      </c>
      <c r="C58" s="3">
        <v>46.93</v>
      </c>
      <c r="D58" s="3">
        <v>47.49</v>
      </c>
      <c r="E58" s="3">
        <v>46.53</v>
      </c>
      <c r="F58" s="3">
        <v>46.66</v>
      </c>
      <c r="G58" s="3">
        <v>-0.3</v>
      </c>
      <c r="H58" s="6">
        <v>-0.0064</v>
      </c>
      <c r="I58" s="15">
        <v>214363.0</v>
      </c>
      <c r="J58" s="15">
        <v>263771.0</v>
      </c>
    </row>
    <row r="59">
      <c r="A59" s="21">
        <v>46.51</v>
      </c>
      <c r="B59" s="5">
        <f t="shared" si="1"/>
        <v>42571</v>
      </c>
      <c r="C59" s="3">
        <v>46.76</v>
      </c>
      <c r="D59" s="3">
        <v>47.49</v>
      </c>
      <c r="E59" s="3">
        <v>45.9</v>
      </c>
      <c r="F59" s="3">
        <v>47.17</v>
      </c>
      <c r="G59" s="3">
        <v>0.51</v>
      </c>
      <c r="H59" s="3">
        <v>0.0109</v>
      </c>
      <c r="I59" s="15">
        <v>296296.0</v>
      </c>
      <c r="J59" s="15">
        <v>245989.0</v>
      </c>
    </row>
    <row r="60">
      <c r="A60" s="25">
        <f>+1.79</f>
        <v>1.79</v>
      </c>
      <c r="B60" s="5">
        <f t="shared" si="1"/>
        <v>42572</v>
      </c>
      <c r="C60" s="3">
        <v>47.17</v>
      </c>
      <c r="D60" s="3">
        <v>47.56</v>
      </c>
      <c r="E60" s="3">
        <v>46.05</v>
      </c>
      <c r="F60" s="3">
        <v>46.2</v>
      </c>
      <c r="G60" s="3">
        <v>-0.97</v>
      </c>
      <c r="H60" s="6">
        <v>-0.0206</v>
      </c>
      <c r="I60" s="15">
        <v>237479.0</v>
      </c>
      <c r="J60" s="15">
        <v>214270.0</v>
      </c>
    </row>
    <row r="61">
      <c r="A61" s="25">
        <f>+4%</f>
        <v>0.04</v>
      </c>
      <c r="B61" s="5">
        <f t="shared" si="1"/>
        <v>42573</v>
      </c>
      <c r="C61" s="3">
        <v>46.21</v>
      </c>
      <c r="D61" s="3">
        <v>46.5</v>
      </c>
      <c r="E61" s="3">
        <v>45.17</v>
      </c>
      <c r="F61" s="3">
        <v>45.69</v>
      </c>
      <c r="G61" s="3">
        <v>-0.51</v>
      </c>
      <c r="H61" s="6">
        <v>-0.011</v>
      </c>
      <c r="I61" s="15">
        <v>243489.0</v>
      </c>
      <c r="J61" s="15">
        <v>191711.0</v>
      </c>
    </row>
    <row r="62">
      <c r="A62" s="26">
        <v>95801.0</v>
      </c>
      <c r="B62" s="5">
        <f t="shared" si="1"/>
        <v>42576</v>
      </c>
      <c r="C62" s="3">
        <v>45.7</v>
      </c>
      <c r="D62" s="3">
        <v>45.87</v>
      </c>
      <c r="E62" s="3">
        <v>44.55</v>
      </c>
      <c r="F62" s="3">
        <v>44.72</v>
      </c>
      <c r="G62" s="3">
        <v>-0.97</v>
      </c>
      <c r="H62" s="6">
        <v>-0.0212</v>
      </c>
      <c r="I62" s="15">
        <v>188805.0</v>
      </c>
      <c r="J62" s="15">
        <v>163966.0</v>
      </c>
    </row>
    <row r="63">
      <c r="A63" s="26">
        <v>259445.0</v>
      </c>
      <c r="B63" s="5">
        <f t="shared" si="1"/>
        <v>42577</v>
      </c>
      <c r="C63" s="3">
        <v>44.82</v>
      </c>
      <c r="D63" s="3">
        <v>44.96</v>
      </c>
      <c r="E63" s="3">
        <v>44.14</v>
      </c>
      <c r="F63" s="3">
        <v>44.87</v>
      </c>
      <c r="G63" s="3">
        <v>0.15</v>
      </c>
      <c r="H63" s="3">
        <v>0.0034000000000000002</v>
      </c>
      <c r="I63" s="15">
        <v>240329.0</v>
      </c>
      <c r="J63" s="15">
        <v>118445.0</v>
      </c>
    </row>
    <row r="64">
      <c r="A64" s="27">
        <v>42501.0</v>
      </c>
      <c r="B64" s="5">
        <f t="shared" si="1"/>
        <v>42578</v>
      </c>
      <c r="C64" s="3">
        <v>44.55</v>
      </c>
      <c r="D64" s="3">
        <v>44.91</v>
      </c>
      <c r="E64" s="3">
        <v>43.27</v>
      </c>
      <c r="F64" s="3">
        <v>43.47</v>
      </c>
      <c r="G64" s="3">
        <v>-1.4</v>
      </c>
      <c r="H64" s="6">
        <v>-0.0312</v>
      </c>
      <c r="I64" s="15">
        <v>194572.0</v>
      </c>
      <c r="J64" s="15">
        <v>90685.0</v>
      </c>
    </row>
    <row r="65">
      <c r="A65" s="28">
        <v>46.59</v>
      </c>
      <c r="B65" s="5">
        <f t="shared" si="1"/>
        <v>42579</v>
      </c>
      <c r="C65" s="3">
        <v>43.53</v>
      </c>
      <c r="D65" s="3">
        <v>43.72</v>
      </c>
      <c r="E65" s="3">
        <v>42.56</v>
      </c>
      <c r="F65" s="3">
        <v>42.7</v>
      </c>
      <c r="G65" s="3">
        <v>-0.77</v>
      </c>
      <c r="H65" s="6">
        <v>-0.0177</v>
      </c>
      <c r="I65" s="15">
        <v>110094.0</v>
      </c>
      <c r="J65" s="15">
        <v>50017.0</v>
      </c>
    </row>
    <row r="66">
      <c r="A66" s="28">
        <v>48.6</v>
      </c>
      <c r="B66" s="5">
        <f t="shared" si="1"/>
        <v>42580</v>
      </c>
      <c r="C66" s="3">
        <v>42.61</v>
      </c>
      <c r="D66" s="3">
        <v>42.83</v>
      </c>
      <c r="E66" s="3">
        <v>41.8</v>
      </c>
      <c r="F66" s="3">
        <v>42.46</v>
      </c>
      <c r="G66" s="3">
        <v>-0.24</v>
      </c>
      <c r="H66" s="6">
        <v>-0.0056</v>
      </c>
      <c r="I66" s="15">
        <v>21544.0</v>
      </c>
      <c r="J66" s="3"/>
    </row>
    <row r="67">
      <c r="A67" s="28">
        <v>45.79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48.46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+1.95</f>
        <v>1.95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+4.19%</f>
        <v>0.0419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124266.0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262892.0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42502.0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48.17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48.87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47.59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48.79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+0.33</f>
        <v>0.33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+0.68%</f>
        <v>0.0068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120543.0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282859.0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42503.0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48.53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48.78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47.95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48.48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-0.31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-0.0064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67839.0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285617.0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42506.0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48.44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50.09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48.41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49.79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+1.31</f>
        <v>1.31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+2.7%</f>
        <v>0.027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116953.0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289105.0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42507.0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49.87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50.56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49.42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50.13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+0.34</f>
        <v>0.34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+0.68%</f>
        <v>0.0068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79553.0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294502.0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42508.0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50.2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50.72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49.45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49.89</v>
      </c>
      <c r="B113" s="3" t="str">
        <f t="shared" si="1"/>
        <v/>
      </c>
    </row>
    <row r="114">
      <c r="A114" s="21">
        <v>-0.24</v>
      </c>
      <c r="B114" s="3" t="str">
        <f t="shared" si="1"/>
        <v>#REF!</v>
      </c>
    </row>
    <row r="115">
      <c r="A115" s="22">
        <v>-0.0048</v>
      </c>
      <c r="B115" s="3" t="str">
        <f t="shared" si="1"/>
        <v>#REF!</v>
      </c>
    </row>
    <row r="116">
      <c r="A116" s="24">
        <v>104455.0</v>
      </c>
      <c r="B116" s="3" t="str">
        <f t="shared" si="1"/>
        <v>#REF!</v>
      </c>
    </row>
    <row r="117">
      <c r="A117" s="24">
        <v>295881.0</v>
      </c>
      <c r="B117" s="3" t="str">
        <f t="shared" si="1"/>
        <v>#REF!</v>
      </c>
    </row>
    <row r="118">
      <c r="A118" s="23">
        <v>42509.0</v>
      </c>
      <c r="B118" s="3" t="str">
        <f t="shared" si="1"/>
        <v>#REF!</v>
      </c>
    </row>
    <row r="119">
      <c r="A119" s="21">
        <v>49.74</v>
      </c>
      <c r="B119" s="3" t="str">
        <f t="shared" si="1"/>
        <v>#REF!</v>
      </c>
    </row>
    <row r="120">
      <c r="A120" s="21">
        <v>49.85</v>
      </c>
      <c r="B120" s="3" t="str">
        <f t="shared" si="1"/>
        <v>#REF!</v>
      </c>
    </row>
    <row r="121">
      <c r="A121" s="21">
        <v>48.37</v>
      </c>
      <c r="B121" s="3" t="str">
        <f t="shared" si="1"/>
        <v>#REF!</v>
      </c>
    </row>
    <row r="122">
      <c r="A122" s="21">
        <v>49.77</v>
      </c>
      <c r="B122" s="3" t="str">
        <f t="shared" si="1"/>
        <v>#REF!</v>
      </c>
    </row>
    <row r="123">
      <c r="A123" s="21">
        <v>-0.12</v>
      </c>
      <c r="B123" s="3" t="str">
        <f t="shared" si="1"/>
        <v>#REF!</v>
      </c>
    </row>
    <row r="124">
      <c r="A124" s="22">
        <v>-0.0024</v>
      </c>
      <c r="B124" s="3" t="str">
        <f t="shared" si="1"/>
        <v>#REF!</v>
      </c>
    </row>
    <row r="125">
      <c r="A125" s="24">
        <v>82708.0</v>
      </c>
      <c r="B125" s="3" t="str">
        <f t="shared" si="1"/>
        <v>#REF!</v>
      </c>
    </row>
    <row r="126">
      <c r="A126" s="24">
        <v>296951.0</v>
      </c>
      <c r="B126" s="3" t="str">
        <f t="shared" si="1"/>
        <v>#REF!</v>
      </c>
    </row>
    <row r="127">
      <c r="A127" s="23">
        <v>42510.0</v>
      </c>
      <c r="B127" s="3" t="str">
        <f t="shared" si="1"/>
        <v>#REF!</v>
      </c>
    </row>
    <row r="128">
      <c r="A128" s="21">
        <v>49.75</v>
      </c>
      <c r="B128" s="3" t="str">
        <f t="shared" si="1"/>
        <v>#REF!</v>
      </c>
    </row>
    <row r="129">
      <c r="A129" s="21">
        <v>50.3</v>
      </c>
      <c r="B129" s="3" t="str">
        <f t="shared" si="1"/>
        <v>#REF!</v>
      </c>
    </row>
    <row r="130">
      <c r="A130" s="21">
        <v>49.05</v>
      </c>
      <c r="B130" s="3" t="str">
        <f t="shared" si="1"/>
        <v>#REF!</v>
      </c>
    </row>
    <row r="131">
      <c r="A131" s="21">
        <v>49.68</v>
      </c>
      <c r="B131" s="3" t="str">
        <f t="shared" si="1"/>
        <v>#REF!</v>
      </c>
    </row>
    <row r="132">
      <c r="A132" s="21">
        <v>-0.09</v>
      </c>
      <c r="B132" s="3" t="str">
        <f t="shared" si="1"/>
        <v>#REF!</v>
      </c>
    </row>
    <row r="133">
      <c r="A133" s="22">
        <v>-0.0018</v>
      </c>
      <c r="B133" s="3" t="str">
        <f t="shared" si="1"/>
        <v>#REF!</v>
      </c>
    </row>
    <row r="134">
      <c r="A134" s="24">
        <v>60937.0</v>
      </c>
      <c r="B134" s="3" t="str">
        <f t="shared" si="1"/>
        <v>#REF!</v>
      </c>
    </row>
    <row r="135">
      <c r="A135" s="24">
        <v>300348.0</v>
      </c>
      <c r="B135" s="3" t="str">
        <f t="shared" si="1"/>
        <v>#REF!</v>
      </c>
    </row>
    <row r="136">
      <c r="A136" s="23">
        <v>42513.0</v>
      </c>
      <c r="B136" s="3" t="str">
        <f t="shared" si="1"/>
        <v>#REF!</v>
      </c>
    </row>
    <row r="137">
      <c r="A137" s="21">
        <v>49.79</v>
      </c>
      <c r="B137" s="3" t="str">
        <f t="shared" si="1"/>
        <v>#REF!</v>
      </c>
    </row>
    <row r="138">
      <c r="A138" s="21">
        <v>49.81</v>
      </c>
      <c r="B138" s="3" t="str">
        <f t="shared" si="1"/>
        <v>#REF!</v>
      </c>
    </row>
    <row r="139">
      <c r="A139" s="21">
        <v>48.64</v>
      </c>
      <c r="B139" s="3" t="str">
        <f t="shared" si="1"/>
        <v>#REF!</v>
      </c>
    </row>
    <row r="140">
      <c r="A140" s="21">
        <v>49.38</v>
      </c>
      <c r="B140" s="3" t="str">
        <f t="shared" si="1"/>
        <v>#REF!</v>
      </c>
    </row>
    <row r="141">
      <c r="A141" s="21">
        <v>-0.3</v>
      </c>
      <c r="B141" s="3" t="str">
        <f t="shared" si="1"/>
        <v>#REF!</v>
      </c>
    </row>
    <row r="142">
      <c r="A142" s="22">
        <v>-0.006</v>
      </c>
      <c r="B142" s="3" t="str">
        <f t="shared" si="1"/>
        <v>#REF!</v>
      </c>
    </row>
    <row r="143">
      <c r="A143" s="24">
        <v>52106.0</v>
      </c>
      <c r="B143" s="3" t="str">
        <f t="shared" si="1"/>
        <v>#REF!</v>
      </c>
    </row>
    <row r="144">
      <c r="A144" s="24">
        <v>302038.0</v>
      </c>
      <c r="B144" s="3" t="str">
        <f t="shared" si="1"/>
        <v>#REF!</v>
      </c>
    </row>
    <row r="145">
      <c r="A145" s="23">
        <v>42514.0</v>
      </c>
      <c r="B145" s="3" t="str">
        <f t="shared" si="1"/>
        <v>#REF!</v>
      </c>
    </row>
    <row r="146">
      <c r="A146" s="21">
        <v>49.39</v>
      </c>
      <c r="B146" s="3" t="str">
        <f t="shared" si="1"/>
        <v>#REF!</v>
      </c>
    </row>
    <row r="147">
      <c r="A147" s="21">
        <v>50.24</v>
      </c>
      <c r="B147" s="3" t="str">
        <f t="shared" si="1"/>
        <v>#REF!</v>
      </c>
    </row>
    <row r="148">
      <c r="A148" s="21">
        <v>48.84</v>
      </c>
      <c r="B148" s="3" t="str">
        <f t="shared" si="1"/>
        <v>#REF!</v>
      </c>
    </row>
    <row r="149">
      <c r="A149" s="21">
        <v>49.63</v>
      </c>
      <c r="B149" s="3" t="str">
        <f t="shared" si="1"/>
        <v>#REF!</v>
      </c>
    </row>
    <row r="150">
      <c r="A150" s="25">
        <f>+0.25</f>
        <v>0.25</v>
      </c>
      <c r="B150" s="3" t="str">
        <f t="shared" si="1"/>
        <v>#REF!</v>
      </c>
    </row>
    <row r="151">
      <c r="A151" s="25">
        <f>+0.51%</f>
        <v>0.0051</v>
      </c>
      <c r="B151" s="3" t="str">
        <f t="shared" si="1"/>
        <v>#REF!</v>
      </c>
    </row>
    <row r="152">
      <c r="A152" s="26">
        <v>60749.0</v>
      </c>
      <c r="B152" s="3" t="str">
        <f t="shared" si="1"/>
        <v>#REF!</v>
      </c>
    </row>
    <row r="153">
      <c r="A153" s="26">
        <v>300705.0</v>
      </c>
      <c r="B153" s="3" t="str">
        <f t="shared" si="1"/>
        <v>#REF!</v>
      </c>
    </row>
    <row r="154">
      <c r="A154" s="27">
        <v>42515.0</v>
      </c>
      <c r="B154" s="3" t="str">
        <f t="shared" si="1"/>
        <v>#REF!</v>
      </c>
    </row>
    <row r="155">
      <c r="A155" s="28">
        <v>50.11</v>
      </c>
      <c r="B155" s="3" t="str">
        <f t="shared" si="1"/>
        <v>#REF!</v>
      </c>
    </row>
    <row r="156">
      <c r="A156" s="28">
        <v>50.81</v>
      </c>
      <c r="B156" s="3" t="str">
        <f t="shared" si="1"/>
        <v>#REF!</v>
      </c>
    </row>
    <row r="157">
      <c r="A157" s="28">
        <v>49.81</v>
      </c>
      <c r="B157" s="3" t="str">
        <f t="shared" si="1"/>
        <v>#REF!</v>
      </c>
    </row>
    <row r="158">
      <c r="A158" s="28">
        <v>50.61</v>
      </c>
      <c r="B158" s="3" t="str">
        <f t="shared" si="1"/>
        <v>#REF!</v>
      </c>
    </row>
    <row r="159">
      <c r="A159" s="25">
        <f>+0.98</f>
        <v>0.98</v>
      </c>
      <c r="B159" s="3" t="str">
        <f t="shared" si="1"/>
        <v>#REF!</v>
      </c>
    </row>
    <row r="160">
      <c r="A160" s="25">
        <f>+1.97%</f>
        <v>0.0197</v>
      </c>
      <c r="B160" s="3" t="str">
        <f t="shared" si="1"/>
        <v>#REF!</v>
      </c>
    </row>
    <row r="161">
      <c r="A161" s="26">
        <v>81877.0</v>
      </c>
      <c r="B161" s="3" t="str">
        <f t="shared" si="1"/>
        <v>#REF!</v>
      </c>
    </row>
    <row r="162">
      <c r="A162" s="26">
        <v>305810.0</v>
      </c>
      <c r="B162" s="3" t="str">
        <f t="shared" si="1"/>
        <v>#REF!</v>
      </c>
    </row>
    <row r="163">
      <c r="A163" s="27">
        <v>42516.0</v>
      </c>
      <c r="B163" s="3" t="str">
        <f t="shared" si="1"/>
        <v>#REF!</v>
      </c>
    </row>
    <row r="164">
      <c r="A164" s="28">
        <v>50.59</v>
      </c>
      <c r="B164" s="3" t="str">
        <f t="shared" si="1"/>
        <v>#REF!</v>
      </c>
    </row>
    <row r="165">
      <c r="A165" s="28">
        <v>51.3</v>
      </c>
      <c r="B165" s="3" t="str">
        <f t="shared" si="1"/>
        <v>#REF!</v>
      </c>
    </row>
    <row r="166">
      <c r="A166" s="28">
        <v>50.2</v>
      </c>
      <c r="B166" s="3" t="str">
        <f t="shared" si="1"/>
        <v>#REF!</v>
      </c>
    </row>
    <row r="167">
      <c r="A167" s="28">
        <v>50.53</v>
      </c>
      <c r="B167" s="3" t="str">
        <f t="shared" si="1"/>
        <v>#REF!</v>
      </c>
    </row>
    <row r="168">
      <c r="A168" s="21">
        <v>-0.08</v>
      </c>
      <c r="B168" s="3" t="str">
        <f t="shared" si="1"/>
        <v>#REF!</v>
      </c>
    </row>
    <row r="169">
      <c r="A169" s="22">
        <v>-0.0016</v>
      </c>
      <c r="B169" s="3" t="str">
        <f t="shared" si="1"/>
        <v>#REF!</v>
      </c>
    </row>
    <row r="170">
      <c r="A170" s="24">
        <v>101367.0</v>
      </c>
      <c r="B170" s="3" t="str">
        <f t="shared" si="1"/>
        <v>#REF!</v>
      </c>
    </row>
    <row r="171">
      <c r="A171" s="24">
        <v>301951.0</v>
      </c>
      <c r="B171" s="3" t="str">
        <f t="shared" si="1"/>
        <v>#REF!</v>
      </c>
    </row>
    <row r="172">
      <c r="A172" s="23">
        <v>42517.0</v>
      </c>
      <c r="B172" s="3" t="str">
        <f t="shared" si="1"/>
        <v>#REF!</v>
      </c>
    </row>
    <row r="173">
      <c r="A173" s="21">
        <v>50.35</v>
      </c>
      <c r="B173" s="3" t="str">
        <f t="shared" si="1"/>
        <v>#REF!</v>
      </c>
    </row>
    <row r="174">
      <c r="A174" s="21">
        <v>50.53</v>
      </c>
      <c r="B174" s="3" t="str">
        <f t="shared" si="1"/>
        <v>#REF!</v>
      </c>
    </row>
    <row r="175">
      <c r="A175" s="21">
        <v>49.71</v>
      </c>
      <c r="B175" s="3" t="str">
        <f t="shared" si="1"/>
        <v>#REF!</v>
      </c>
    </row>
    <row r="176">
      <c r="A176" s="21">
        <v>50.34</v>
      </c>
      <c r="B176" s="3" t="str">
        <f t="shared" si="1"/>
        <v>#REF!</v>
      </c>
    </row>
    <row r="177">
      <c r="A177" s="21">
        <v>-0.19</v>
      </c>
      <c r="B177" s="3" t="str">
        <f t="shared" si="1"/>
        <v>#REF!</v>
      </c>
    </row>
    <row r="178">
      <c r="A178" s="22">
        <v>-0.0038</v>
      </c>
      <c r="B178" s="3" t="str">
        <f t="shared" si="1"/>
        <v>#REF!</v>
      </c>
    </row>
    <row r="179">
      <c r="A179" s="24">
        <v>74767.0</v>
      </c>
      <c r="B179" s="3" t="str">
        <f t="shared" si="1"/>
        <v>#REF!</v>
      </c>
    </row>
    <row r="180">
      <c r="A180" s="24">
        <v>304974.0</v>
      </c>
      <c r="B180" s="3" t="str">
        <f t="shared" si="1"/>
        <v>#REF!</v>
      </c>
    </row>
    <row r="181">
      <c r="A181" s="23">
        <v>42520.0</v>
      </c>
      <c r="B181" s="3" t="str">
        <f t="shared" si="1"/>
        <v>#REF!</v>
      </c>
    </row>
    <row r="182">
      <c r="A182" s="21">
        <v>50.47</v>
      </c>
      <c r="B182" s="3" t="str">
        <f t="shared" si="1"/>
        <v>#REF!</v>
      </c>
    </row>
    <row r="183">
      <c r="A183" s="21">
        <v>50.79</v>
      </c>
      <c r="B183" s="3" t="str">
        <f t="shared" si="1"/>
        <v>#REF!</v>
      </c>
    </row>
    <row r="184">
      <c r="A184" s="21">
        <v>49.95</v>
      </c>
      <c r="B184" s="3" t="str">
        <f t="shared" si="1"/>
        <v>#REF!</v>
      </c>
    </row>
    <row r="185">
      <c r="A185" s="21">
        <v>50.74</v>
      </c>
      <c r="B185" s="3" t="str">
        <f t="shared" si="1"/>
        <v>#REF!</v>
      </c>
    </row>
    <row r="186">
      <c r="A186" s="25">
        <f>+0.4</f>
        <v>0.4</v>
      </c>
      <c r="B186" s="3" t="str">
        <f t="shared" si="1"/>
        <v>#REF!</v>
      </c>
    </row>
    <row r="187">
      <c r="A187" s="25">
        <f>+0.79%</f>
        <v>0.0079</v>
      </c>
      <c r="B187" s="3" t="str">
        <f t="shared" si="1"/>
        <v>#REF!</v>
      </c>
    </row>
    <row r="188">
      <c r="A188" s="26">
        <v>11751.0</v>
      </c>
      <c r="B188" s="3" t="str">
        <f t="shared" si="1"/>
        <v>#REF!</v>
      </c>
    </row>
    <row r="189">
      <c r="A189" s="26">
        <v>306517.0</v>
      </c>
      <c r="B189" s="3" t="str">
        <f t="shared" si="1"/>
        <v>#REF!</v>
      </c>
    </row>
    <row r="190">
      <c r="A190" s="27">
        <v>42521.0</v>
      </c>
      <c r="B190" s="3" t="str">
        <f t="shared" si="1"/>
        <v>#REF!</v>
      </c>
    </row>
    <row r="191">
      <c r="A191" s="28">
        <v>50.68</v>
      </c>
      <c r="B191" s="3" t="str">
        <f t="shared" si="1"/>
        <v>#REF!</v>
      </c>
    </row>
    <row r="192">
      <c r="A192" s="28">
        <v>51.24</v>
      </c>
      <c r="B192" s="3" t="str">
        <f t="shared" si="1"/>
        <v>#REF!</v>
      </c>
    </row>
    <row r="193">
      <c r="A193" s="28">
        <v>49.93</v>
      </c>
      <c r="B193" s="3" t="str">
        <f t="shared" si="1"/>
        <v>#REF!</v>
      </c>
    </row>
    <row r="194">
      <c r="A194" s="28">
        <v>50.29</v>
      </c>
      <c r="B194" s="3" t="str">
        <f t="shared" si="1"/>
        <v>#REF!</v>
      </c>
    </row>
    <row r="195">
      <c r="A195" s="21">
        <v>-0.45</v>
      </c>
      <c r="B195" s="3" t="str">
        <f t="shared" si="1"/>
        <v>#REF!</v>
      </c>
    </row>
    <row r="196">
      <c r="A196" s="22">
        <v>-0.0089</v>
      </c>
      <c r="B196" s="3" t="str">
        <f t="shared" si="1"/>
        <v>#REF!</v>
      </c>
    </row>
    <row r="197">
      <c r="A197" s="24">
        <v>59274.0</v>
      </c>
      <c r="B197" s="3" t="str">
        <f t="shared" si="1"/>
        <v>#REF!</v>
      </c>
    </row>
    <row r="198">
      <c r="A198" s="24">
        <v>310196.0</v>
      </c>
      <c r="B198" s="3" t="str">
        <f t="shared" si="1"/>
        <v>#REF!</v>
      </c>
    </row>
    <row r="199">
      <c r="A199" s="23">
        <v>42522.0</v>
      </c>
      <c r="B199" s="3" t="str">
        <f t="shared" si="1"/>
        <v>#REF!</v>
      </c>
    </row>
    <row r="200">
      <c r="A200" s="21">
        <v>50.01</v>
      </c>
      <c r="B200" s="3" t="str">
        <f t="shared" si="1"/>
        <v>#REF!</v>
      </c>
    </row>
    <row r="201">
      <c r="A201" s="21">
        <v>50.42</v>
      </c>
      <c r="B201" s="3" t="str">
        <f t="shared" si="1"/>
        <v>#REF!</v>
      </c>
    </row>
    <row r="202">
      <c r="A202" s="21">
        <v>49.08</v>
      </c>
      <c r="B202" s="3" t="str">
        <f t="shared" si="1"/>
        <v>#REF!</v>
      </c>
    </row>
    <row r="203">
      <c r="A203" s="21">
        <v>50.15</v>
      </c>
      <c r="B203" s="3" t="str">
        <f t="shared" si="1"/>
        <v>#REF!</v>
      </c>
    </row>
    <row r="204">
      <c r="A204" s="21">
        <v>-0.14</v>
      </c>
      <c r="B204" s="3" t="str">
        <f t="shared" si="1"/>
        <v>#REF!</v>
      </c>
    </row>
    <row r="205">
      <c r="A205" s="22">
        <v>-0.0028</v>
      </c>
      <c r="B205" s="3" t="str">
        <f t="shared" si="1"/>
        <v>#REF!</v>
      </c>
    </row>
    <row r="206">
      <c r="A206" s="24">
        <v>98501.0</v>
      </c>
      <c r="B206" s="3" t="str">
        <f t="shared" si="1"/>
        <v>#REF!</v>
      </c>
    </row>
    <row r="207">
      <c r="A207" s="24">
        <v>314310.0</v>
      </c>
      <c r="B207" s="3" t="str">
        <f t="shared" si="1"/>
        <v>#REF!</v>
      </c>
    </row>
    <row r="208">
      <c r="A208" s="23">
        <v>42523.0</v>
      </c>
      <c r="B208" s="3" t="str">
        <f t="shared" si="1"/>
        <v>#REF!</v>
      </c>
    </row>
    <row r="209">
      <c r="A209" s="21">
        <v>50.05</v>
      </c>
      <c r="B209" s="3" t="str">
        <f t="shared" si="1"/>
        <v>#REF!</v>
      </c>
    </row>
    <row r="210">
      <c r="A210" s="21">
        <v>50.74</v>
      </c>
      <c r="B210" s="3" t="str">
        <f t="shared" si="1"/>
        <v>#REF!</v>
      </c>
    </row>
    <row r="211">
      <c r="A211" s="21">
        <v>49.31</v>
      </c>
      <c r="B211" s="3" t="str">
        <f t="shared" si="1"/>
        <v>#REF!</v>
      </c>
    </row>
    <row r="212">
      <c r="A212" s="21">
        <v>50.46</v>
      </c>
      <c r="B212" s="3" t="str">
        <f t="shared" si="1"/>
        <v>#REF!</v>
      </c>
    </row>
    <row r="213">
      <c r="A213" s="25">
        <f>+0.31</f>
        <v>0.31</v>
      </c>
      <c r="B213" s="3" t="str">
        <f t="shared" si="1"/>
        <v>#REF!</v>
      </c>
    </row>
    <row r="214">
      <c r="A214" s="25">
        <f>+0.62%</f>
        <v>0.0062</v>
      </c>
      <c r="B214" s="3" t="str">
        <f t="shared" si="1"/>
        <v>#REF!</v>
      </c>
    </row>
    <row r="215">
      <c r="A215" s="26">
        <v>113598.0</v>
      </c>
      <c r="B215" s="3" t="str">
        <f t="shared" si="1"/>
        <v>#REF!</v>
      </c>
    </row>
    <row r="216">
      <c r="A216" s="26">
        <v>313275.0</v>
      </c>
      <c r="B216" s="3" t="str">
        <f t="shared" si="1"/>
        <v>#REF!</v>
      </c>
    </row>
    <row r="217">
      <c r="A217" s="27">
        <v>42524.0</v>
      </c>
      <c r="B217" s="3" t="str">
        <f t="shared" si="1"/>
        <v>#REF!</v>
      </c>
    </row>
    <row r="218">
      <c r="A218" s="28">
        <v>50.39</v>
      </c>
      <c r="B218" s="3" t="str">
        <f t="shared" si="1"/>
        <v>#REF!</v>
      </c>
    </row>
    <row r="219">
      <c r="A219" s="28">
        <v>50.74</v>
      </c>
      <c r="B219" s="3" t="str">
        <f t="shared" si="1"/>
        <v>#REF!</v>
      </c>
    </row>
    <row r="220">
      <c r="A220" s="28">
        <v>49.69</v>
      </c>
      <c r="B220" s="3" t="str">
        <f t="shared" si="1"/>
        <v>#REF!</v>
      </c>
    </row>
    <row r="221">
      <c r="A221" s="28">
        <v>50.04</v>
      </c>
      <c r="B221" s="3" t="str">
        <f t="shared" si="1"/>
        <v>#REF!</v>
      </c>
    </row>
    <row r="222">
      <c r="A222" s="21">
        <v>-0.42</v>
      </c>
      <c r="B222" s="3" t="str">
        <f t="shared" si="1"/>
        <v>#REF!</v>
      </c>
    </row>
    <row r="223">
      <c r="A223" s="22">
        <v>-0.0083</v>
      </c>
      <c r="B223" s="3" t="str">
        <f t="shared" si="1"/>
        <v>#REF!</v>
      </c>
    </row>
    <row r="224">
      <c r="A224" s="24">
        <v>91363.0</v>
      </c>
      <c r="B224" s="3" t="str">
        <f t="shared" si="1"/>
        <v>#REF!</v>
      </c>
    </row>
    <row r="225">
      <c r="A225" s="24">
        <v>309123.0</v>
      </c>
      <c r="B225" s="3" t="str">
        <f t="shared" si="1"/>
        <v>#REF!</v>
      </c>
    </row>
    <row r="226">
      <c r="A226" s="23">
        <v>42527.0</v>
      </c>
      <c r="B226" s="3" t="str">
        <f t="shared" si="1"/>
        <v>#REF!</v>
      </c>
    </row>
    <row r="227">
      <c r="A227" s="21">
        <v>50.22</v>
      </c>
      <c r="B227" s="3" t="str">
        <f t="shared" si="1"/>
        <v>#REF!</v>
      </c>
    </row>
    <row r="228">
      <c r="A228" s="21">
        <v>51.19</v>
      </c>
      <c r="B228" s="3" t="str">
        <f t="shared" si="1"/>
        <v>#REF!</v>
      </c>
    </row>
    <row r="229">
      <c r="A229" s="21">
        <v>50.11</v>
      </c>
      <c r="B229" s="3" t="str">
        <f t="shared" si="1"/>
        <v>#REF!</v>
      </c>
    </row>
    <row r="230">
      <c r="A230" s="21">
        <v>50.97</v>
      </c>
      <c r="B230" s="3" t="str">
        <f t="shared" si="1"/>
        <v>#REF!</v>
      </c>
    </row>
    <row r="231">
      <c r="A231" s="25">
        <f>+0.93</f>
        <v>0.93</v>
      </c>
      <c r="B231" s="3" t="str">
        <f t="shared" si="1"/>
        <v>#REF!</v>
      </c>
    </row>
    <row r="232">
      <c r="A232" s="25">
        <f>+1.86%</f>
        <v>0.0186</v>
      </c>
      <c r="B232" s="3" t="str">
        <f t="shared" si="1"/>
        <v>#REF!</v>
      </c>
    </row>
    <row r="233">
      <c r="A233" s="26">
        <v>109932.0</v>
      </c>
      <c r="B233" s="3" t="str">
        <f t="shared" si="1"/>
        <v>#REF!</v>
      </c>
    </row>
    <row r="234">
      <c r="A234" s="26">
        <v>304151.0</v>
      </c>
      <c r="B234" s="3" t="str">
        <f t="shared" si="1"/>
        <v>#REF!</v>
      </c>
    </row>
    <row r="235">
      <c r="A235" s="27">
        <v>42528.0</v>
      </c>
      <c r="B235" s="3" t="str">
        <f t="shared" si="1"/>
        <v>#REF!</v>
      </c>
    </row>
    <row r="236">
      <c r="A236" s="28">
        <v>50.84</v>
      </c>
      <c r="B236" s="3" t="str">
        <f t="shared" si="1"/>
        <v>#REF!</v>
      </c>
    </row>
    <row r="237">
      <c r="A237" s="28">
        <v>51.98</v>
      </c>
      <c r="B237" s="3" t="str">
        <f t="shared" si="1"/>
        <v>#REF!</v>
      </c>
    </row>
    <row r="238">
      <c r="A238" s="28">
        <v>50.7</v>
      </c>
      <c r="B238" s="3" t="str">
        <f t="shared" si="1"/>
        <v>#REF!</v>
      </c>
    </row>
    <row r="239">
      <c r="A239" s="28">
        <v>51.89</v>
      </c>
      <c r="B239" s="3" t="str">
        <f t="shared" si="1"/>
        <v>#REF!</v>
      </c>
    </row>
    <row r="240">
      <c r="A240" s="25">
        <f>+0.92</f>
        <v>0.92</v>
      </c>
      <c r="B240" s="3" t="str">
        <f t="shared" si="1"/>
        <v>#REF!</v>
      </c>
    </row>
    <row r="241">
      <c r="A241" s="25">
        <f>+1.8%</f>
        <v>0.018</v>
      </c>
      <c r="B241" s="3" t="str">
        <f t="shared" si="1"/>
        <v>#REF!</v>
      </c>
    </row>
    <row r="242">
      <c r="A242" s="26">
        <v>101639.0</v>
      </c>
      <c r="B242" s="3" t="str">
        <f t="shared" si="1"/>
        <v>#REF!</v>
      </c>
    </row>
    <row r="243">
      <c r="A243" s="26">
        <v>314616.0</v>
      </c>
      <c r="B243" s="3" t="str">
        <f t="shared" si="1"/>
        <v>#REF!</v>
      </c>
    </row>
    <row r="244">
      <c r="A244" s="27">
        <v>42529.0</v>
      </c>
      <c r="B244" s="3" t="str">
        <f t="shared" si="1"/>
        <v>#REF!</v>
      </c>
    </row>
    <row r="245">
      <c r="A245" s="28">
        <v>51.88</v>
      </c>
      <c r="B245" s="3" t="str">
        <f t="shared" si="1"/>
        <v>#REF!</v>
      </c>
    </row>
    <row r="246">
      <c r="A246" s="28">
        <v>53.26</v>
      </c>
      <c r="B246" s="3" t="str">
        <f t="shared" si="1"/>
        <v>#REF!</v>
      </c>
    </row>
    <row r="247">
      <c r="A247" s="28">
        <v>51.77</v>
      </c>
      <c r="B247" s="3" t="str">
        <f t="shared" si="1"/>
        <v>#REF!</v>
      </c>
    </row>
    <row r="248">
      <c r="A248" s="28">
        <v>52.98</v>
      </c>
      <c r="B248" s="3" t="str">
        <f t="shared" si="1"/>
        <v>#REF!</v>
      </c>
    </row>
    <row r="249">
      <c r="A249" s="25">
        <f>+1.09</f>
        <v>1.09</v>
      </c>
      <c r="B249" s="3" t="str">
        <f t="shared" si="1"/>
        <v>#REF!</v>
      </c>
    </row>
    <row r="250">
      <c r="A250" s="25">
        <f>+2.1%</f>
        <v>0.021</v>
      </c>
      <c r="B250" s="3" t="str">
        <f t="shared" si="1"/>
        <v>#REF!</v>
      </c>
    </row>
    <row r="251">
      <c r="A251" s="26">
        <v>120146.0</v>
      </c>
      <c r="B251" s="3" t="str">
        <f t="shared" si="1"/>
        <v>#REF!</v>
      </c>
    </row>
    <row r="252">
      <c r="A252" s="26">
        <v>322822.0</v>
      </c>
      <c r="B252" s="3" t="str">
        <f t="shared" si="1"/>
        <v>#REF!</v>
      </c>
    </row>
    <row r="253">
      <c r="A253" s="27">
        <v>42530.0</v>
      </c>
      <c r="B253" s="3" t="str">
        <f t="shared" si="1"/>
        <v>#REF!</v>
      </c>
    </row>
    <row r="254">
      <c r="A254" s="28">
        <v>53.25</v>
      </c>
      <c r="B254" s="3" t="str">
        <f t="shared" si="1"/>
        <v>#REF!</v>
      </c>
    </row>
    <row r="255">
      <c r="A255" s="28">
        <v>53.3</v>
      </c>
      <c r="B255" s="3" t="str">
        <f t="shared" si="1"/>
        <v>#REF!</v>
      </c>
    </row>
    <row r="256">
      <c r="A256" s="28">
        <v>52.0</v>
      </c>
      <c r="B256" s="3" t="str">
        <f t="shared" si="1"/>
        <v>#REF!</v>
      </c>
    </row>
    <row r="257">
      <c r="A257" s="28">
        <v>52.42</v>
      </c>
      <c r="B257" s="3" t="str">
        <f t="shared" si="1"/>
        <v>#REF!</v>
      </c>
    </row>
    <row r="258">
      <c r="A258" s="21">
        <v>-0.56</v>
      </c>
      <c r="B258" s="3" t="str">
        <f t="shared" si="1"/>
        <v>#REF!</v>
      </c>
    </row>
    <row r="259">
      <c r="A259" s="22">
        <v>-0.0106</v>
      </c>
      <c r="B259" s="3" t="str">
        <f t="shared" si="1"/>
        <v>#REF!</v>
      </c>
    </row>
    <row r="260">
      <c r="A260" s="24">
        <v>115213.0</v>
      </c>
      <c r="B260" s="3" t="str">
        <f t="shared" si="1"/>
        <v>#REF!</v>
      </c>
    </row>
    <row r="261">
      <c r="A261" s="24">
        <v>334963.0</v>
      </c>
      <c r="B261" s="3" t="str">
        <f t="shared" si="1"/>
        <v>#REF!</v>
      </c>
    </row>
    <row r="262">
      <c r="A262" s="23">
        <v>42531.0</v>
      </c>
      <c r="B262" s="3" t="str">
        <f t="shared" si="1"/>
        <v>#REF!</v>
      </c>
    </row>
    <row r="263">
      <c r="A263" s="21">
        <v>52.37</v>
      </c>
      <c r="B263" s="3" t="str">
        <f t="shared" si="1"/>
        <v>#REF!</v>
      </c>
    </row>
    <row r="264">
      <c r="A264" s="21">
        <v>52.56</v>
      </c>
      <c r="B264" s="3" t="str">
        <f t="shared" si="1"/>
        <v>#REF!</v>
      </c>
    </row>
    <row r="265">
      <c r="A265" s="21">
        <v>50.8</v>
      </c>
      <c r="B265" s="3" t="str">
        <f t="shared" si="1"/>
        <v>#REF!</v>
      </c>
    </row>
    <row r="266">
      <c r="A266" s="21">
        <v>51.01</v>
      </c>
      <c r="B266" s="3" t="str">
        <f t="shared" si="1"/>
        <v>#REF!</v>
      </c>
    </row>
    <row r="267">
      <c r="A267" s="21">
        <v>-1.41</v>
      </c>
      <c r="B267" s="3" t="str">
        <f t="shared" si="1"/>
        <v>#REF!</v>
      </c>
    </row>
    <row r="268">
      <c r="A268" s="22">
        <v>-0.0269</v>
      </c>
      <c r="B268" s="3" t="str">
        <f t="shared" si="1"/>
        <v>#REF!</v>
      </c>
    </row>
    <row r="269">
      <c r="A269" s="24">
        <v>98368.0</v>
      </c>
      <c r="B269" s="3" t="str">
        <f t="shared" si="1"/>
        <v>#REF!</v>
      </c>
    </row>
    <row r="270">
      <c r="A270" s="24">
        <v>344493.0</v>
      </c>
      <c r="B270" s="3" t="str">
        <f t="shared" si="1"/>
        <v>#REF!</v>
      </c>
    </row>
    <row r="271">
      <c r="A271" s="23">
        <v>42534.0</v>
      </c>
      <c r="B271" s="3" t="str">
        <f t="shared" si="1"/>
        <v>#REF!</v>
      </c>
    </row>
    <row r="272">
      <c r="A272" s="21">
        <v>50.83</v>
      </c>
      <c r="B272" s="3" t="str">
        <f t="shared" si="1"/>
        <v>#REF!</v>
      </c>
    </row>
    <row r="273">
      <c r="A273" s="21">
        <v>51.25</v>
      </c>
      <c r="B273" s="3" t="str">
        <f t="shared" si="1"/>
        <v>#REF!</v>
      </c>
    </row>
    <row r="274">
      <c r="A274" s="21">
        <v>50.08</v>
      </c>
      <c r="B274" s="3" t="str">
        <f t="shared" si="1"/>
        <v>#REF!</v>
      </c>
    </row>
    <row r="275">
      <c r="A275" s="21">
        <v>50.82</v>
      </c>
      <c r="B275" s="3" t="str">
        <f t="shared" si="1"/>
        <v>#REF!</v>
      </c>
    </row>
    <row r="276">
      <c r="A276" s="21">
        <v>-0.19</v>
      </c>
      <c r="B276" s="3" t="str">
        <f t="shared" si="1"/>
        <v>#REF!</v>
      </c>
    </row>
    <row r="277">
      <c r="A277" s="22">
        <v>-0.0037</v>
      </c>
      <c r="B277" s="3" t="str">
        <f t="shared" si="1"/>
        <v>#REF!</v>
      </c>
    </row>
    <row r="278">
      <c r="A278" s="24">
        <v>106656.0</v>
      </c>
      <c r="B278" s="3" t="str">
        <f t="shared" si="1"/>
        <v>#REF!</v>
      </c>
    </row>
    <row r="279">
      <c r="A279" s="24">
        <v>362982.0</v>
      </c>
      <c r="B279" s="3" t="str">
        <f t="shared" si="1"/>
        <v>#REF!</v>
      </c>
    </row>
    <row r="280">
      <c r="A280" s="23">
        <v>42535.0</v>
      </c>
      <c r="B280" s="3" t="str">
        <f t="shared" si="1"/>
        <v>#REF!</v>
      </c>
    </row>
    <row r="281">
      <c r="A281" s="21">
        <v>50.34</v>
      </c>
      <c r="B281" s="3" t="str">
        <f t="shared" si="1"/>
        <v>#REF!</v>
      </c>
    </row>
    <row r="282">
      <c r="A282" s="21">
        <v>50.53</v>
      </c>
      <c r="B282" s="3" t="str">
        <f t="shared" si="1"/>
        <v>#REF!</v>
      </c>
    </row>
    <row r="283">
      <c r="A283" s="21">
        <v>49.73</v>
      </c>
      <c r="B283" s="3" t="str">
        <f t="shared" si="1"/>
        <v>#REF!</v>
      </c>
    </row>
    <row r="284">
      <c r="A284" s="21">
        <v>50.33</v>
      </c>
      <c r="B284" s="3" t="str">
        <f t="shared" si="1"/>
        <v>#REF!</v>
      </c>
    </row>
    <row r="285">
      <c r="A285" s="21">
        <v>-0.49</v>
      </c>
      <c r="B285" s="3" t="str">
        <f t="shared" si="1"/>
        <v>#REF!</v>
      </c>
    </row>
    <row r="286">
      <c r="A286" s="22">
        <v>-0.0096</v>
      </c>
      <c r="B286" s="3" t="str">
        <f t="shared" si="1"/>
        <v>#REF!</v>
      </c>
    </row>
    <row r="287">
      <c r="A287" s="24">
        <v>128975.0</v>
      </c>
      <c r="B287" s="3" t="str">
        <f t="shared" si="1"/>
        <v>#REF!</v>
      </c>
    </row>
    <row r="288">
      <c r="A288" s="24">
        <v>389892.0</v>
      </c>
      <c r="B288" s="3" t="str">
        <f t="shared" si="1"/>
        <v>#REF!</v>
      </c>
    </row>
    <row r="289">
      <c r="A289" s="23">
        <v>42536.0</v>
      </c>
      <c r="B289" s="3" t="str">
        <f t="shared" si="1"/>
        <v>#REF!</v>
      </c>
    </row>
    <row r="290">
      <c r="A290" s="21">
        <v>49.74</v>
      </c>
      <c r="B290" s="3" t="str">
        <f t="shared" si="1"/>
        <v>#REF!</v>
      </c>
    </row>
    <row r="291">
      <c r="A291" s="21">
        <v>50.36</v>
      </c>
      <c r="B291" s="3" t="str">
        <f t="shared" si="1"/>
        <v>#REF!</v>
      </c>
    </row>
    <row r="292">
      <c r="A292" s="21">
        <v>48.95</v>
      </c>
      <c r="B292" s="3" t="str">
        <f t="shared" si="1"/>
        <v>#REF!</v>
      </c>
    </row>
    <row r="293">
      <c r="A293" s="21">
        <v>49.53</v>
      </c>
      <c r="B293" s="3" t="str">
        <f t="shared" si="1"/>
        <v>#REF!</v>
      </c>
    </row>
    <row r="294">
      <c r="A294" s="21">
        <v>-0.8</v>
      </c>
      <c r="B294" s="3" t="str">
        <f t="shared" si="1"/>
        <v>#REF!</v>
      </c>
    </row>
    <row r="295">
      <c r="A295" s="22">
        <v>-0.0159</v>
      </c>
      <c r="B295" s="3" t="str">
        <f t="shared" si="1"/>
        <v>#REF!</v>
      </c>
    </row>
    <row r="296">
      <c r="A296" s="24">
        <v>171482.0</v>
      </c>
      <c r="B296" s="3" t="str">
        <f t="shared" si="1"/>
        <v>#REF!</v>
      </c>
    </row>
    <row r="297">
      <c r="A297" s="24">
        <v>410988.0</v>
      </c>
      <c r="B297" s="3" t="str">
        <f t="shared" si="1"/>
        <v>#REF!</v>
      </c>
    </row>
    <row r="298">
      <c r="A298" s="23">
        <v>42537.0</v>
      </c>
      <c r="B298" s="3" t="str">
        <f t="shared" si="1"/>
        <v>#REF!</v>
      </c>
    </row>
    <row r="299">
      <c r="A299" s="21">
        <v>49.11</v>
      </c>
      <c r="B299" s="3" t="str">
        <f t="shared" si="1"/>
        <v>#REF!</v>
      </c>
    </row>
    <row r="300">
      <c r="A300" s="21">
        <v>49.31</v>
      </c>
      <c r="B300" s="3" t="str">
        <f t="shared" si="1"/>
        <v>#REF!</v>
      </c>
    </row>
    <row r="301">
      <c r="A301" s="21">
        <v>47.5</v>
      </c>
      <c r="B301" s="3" t="str">
        <f t="shared" si="1"/>
        <v>#REF!</v>
      </c>
    </row>
    <row r="302">
      <c r="A302" s="21">
        <v>47.76</v>
      </c>
      <c r="B302" s="3" t="str">
        <f t="shared" si="1"/>
        <v>#REF!</v>
      </c>
    </row>
    <row r="303">
      <c r="A303" s="21">
        <v>-1.77</v>
      </c>
      <c r="B303" s="3" t="str">
        <f t="shared" si="1"/>
        <v>#REF!</v>
      </c>
    </row>
    <row r="304">
      <c r="A304" s="22">
        <v>-0.0357</v>
      </c>
      <c r="B304" s="3" t="str">
        <f t="shared" si="1"/>
        <v>#REF!</v>
      </c>
    </row>
    <row r="305">
      <c r="A305" s="24">
        <v>151611.0</v>
      </c>
      <c r="B305" s="3" t="str">
        <f t="shared" si="1"/>
        <v>#REF!</v>
      </c>
    </row>
    <row r="306">
      <c r="A306" s="24">
        <v>422355.0</v>
      </c>
      <c r="B306" s="3" t="str">
        <f t="shared" si="1"/>
        <v>#REF!</v>
      </c>
    </row>
    <row r="307">
      <c r="A307" s="23">
        <v>42538.0</v>
      </c>
      <c r="B307" s="3" t="str">
        <f t="shared" si="1"/>
        <v>#REF!</v>
      </c>
    </row>
    <row r="308">
      <c r="A308" s="21">
        <v>47.82</v>
      </c>
      <c r="B308" s="3" t="str">
        <f t="shared" si="1"/>
        <v>#REF!</v>
      </c>
    </row>
    <row r="309">
      <c r="A309" s="21">
        <v>49.97</v>
      </c>
      <c r="B309" s="3" t="str">
        <f t="shared" si="1"/>
        <v>#REF!</v>
      </c>
    </row>
    <row r="310">
      <c r="A310" s="21">
        <v>47.81</v>
      </c>
      <c r="B310" s="3" t="str">
        <f t="shared" si="1"/>
        <v>#REF!</v>
      </c>
    </row>
    <row r="311">
      <c r="A311" s="21">
        <v>49.75</v>
      </c>
      <c r="B311" s="3" t="str">
        <f t="shared" si="1"/>
        <v>#REF!</v>
      </c>
    </row>
    <row r="312">
      <c r="A312" s="25">
        <f>+1.99</f>
        <v>1.99</v>
      </c>
      <c r="B312" s="3" t="str">
        <f t="shared" si="1"/>
        <v>#REF!</v>
      </c>
    </row>
    <row r="313">
      <c r="A313" s="25">
        <f>+4.17%</f>
        <v>0.0417</v>
      </c>
      <c r="B313" s="3" t="str">
        <f t="shared" si="1"/>
        <v>#REF!</v>
      </c>
    </row>
    <row r="314">
      <c r="A314" s="26">
        <v>119980.0</v>
      </c>
      <c r="B314" s="3" t="str">
        <f t="shared" si="1"/>
        <v>#REF!</v>
      </c>
    </row>
    <row r="315">
      <c r="A315" s="26">
        <v>422063.0</v>
      </c>
      <c r="B315" s="3" t="str">
        <f t="shared" si="1"/>
        <v>#REF!</v>
      </c>
    </row>
    <row r="316">
      <c r="A316" s="27">
        <v>42541.0</v>
      </c>
      <c r="B316" s="3" t="str">
        <f t="shared" si="1"/>
        <v>#REF!</v>
      </c>
    </row>
    <row r="317">
      <c r="A317" s="28">
        <v>50.0</v>
      </c>
      <c r="B317" s="3" t="str">
        <f t="shared" si="1"/>
        <v>#REF!</v>
      </c>
    </row>
    <row r="318">
      <c r="A318" s="28">
        <v>51.32</v>
      </c>
      <c r="B318" s="3" t="str">
        <f t="shared" si="1"/>
        <v>#REF!</v>
      </c>
    </row>
    <row r="319">
      <c r="A319" s="28">
        <v>49.84</v>
      </c>
      <c r="B319" s="3" t="str">
        <f t="shared" si="1"/>
        <v>#REF!</v>
      </c>
    </row>
    <row r="320">
      <c r="A320" s="28">
        <v>51.29</v>
      </c>
      <c r="B320" s="3" t="str">
        <f t="shared" si="1"/>
        <v>#REF!</v>
      </c>
    </row>
    <row r="321">
      <c r="A321" s="25">
        <f>+1.54</f>
        <v>1.54</v>
      </c>
      <c r="B321" s="3" t="str">
        <f t="shared" si="1"/>
        <v>#REF!</v>
      </c>
    </row>
    <row r="322">
      <c r="A322" s="25">
        <f>+3.1%</f>
        <v>0.031</v>
      </c>
      <c r="B322" s="3" t="str">
        <f t="shared" si="1"/>
        <v>#REF!</v>
      </c>
    </row>
    <row r="323">
      <c r="A323" s="26">
        <v>157169.0</v>
      </c>
      <c r="B323" s="3" t="str">
        <f t="shared" si="1"/>
        <v>#REF!</v>
      </c>
    </row>
    <row r="324">
      <c r="A324" s="26">
        <v>438287.0</v>
      </c>
      <c r="B324" s="3" t="str">
        <f t="shared" si="1"/>
        <v>#REF!</v>
      </c>
    </row>
    <row r="325">
      <c r="A325" s="27">
        <v>42542.0</v>
      </c>
      <c r="B325" s="3" t="str">
        <f t="shared" si="1"/>
        <v>#REF!</v>
      </c>
    </row>
    <row r="326">
      <c r="A326" s="28">
        <v>51.03</v>
      </c>
      <c r="B326" s="3" t="str">
        <f t="shared" si="1"/>
        <v>#REF!</v>
      </c>
    </row>
    <row r="327">
      <c r="A327" s="28">
        <v>51.73</v>
      </c>
      <c r="B327" s="3" t="str">
        <f t="shared" si="1"/>
        <v>#REF!</v>
      </c>
    </row>
    <row r="328">
      <c r="A328" s="28">
        <v>50.12</v>
      </c>
      <c r="B328" s="3" t="str">
        <f t="shared" si="1"/>
        <v>#REF!</v>
      </c>
    </row>
    <row r="329">
      <c r="A329" s="28">
        <v>51.26</v>
      </c>
      <c r="B329" s="3" t="str">
        <f t="shared" si="1"/>
        <v>#REF!</v>
      </c>
    </row>
    <row r="330">
      <c r="A330" s="21">
        <v>-0.03</v>
      </c>
      <c r="B330" s="3" t="str">
        <f t="shared" si="1"/>
        <v>#REF!</v>
      </c>
    </row>
    <row r="331">
      <c r="A331" s="22">
        <v>-6.0E-4</v>
      </c>
      <c r="B331" s="3" t="str">
        <f t="shared" si="1"/>
        <v>#REF!</v>
      </c>
    </row>
    <row r="332">
      <c r="A332" s="24">
        <v>177566.0</v>
      </c>
      <c r="B332" s="3" t="str">
        <f t="shared" si="1"/>
        <v>#REF!</v>
      </c>
    </row>
    <row r="333">
      <c r="A333" s="24">
        <v>434544.0</v>
      </c>
      <c r="B333" s="3" t="str">
        <f t="shared" si="1"/>
        <v>#REF!</v>
      </c>
    </row>
    <row r="334">
      <c r="A334" s="23">
        <v>42543.0</v>
      </c>
      <c r="B334" s="3" t="str">
        <f t="shared" si="1"/>
        <v>#REF!</v>
      </c>
    </row>
    <row r="335">
      <c r="A335" s="21">
        <v>51.64</v>
      </c>
      <c r="B335" s="3" t="str">
        <f t="shared" si="1"/>
        <v>#REF!</v>
      </c>
    </row>
    <row r="336">
      <c r="A336" s="21">
        <v>51.85</v>
      </c>
      <c r="B336" s="3" t="str">
        <f t="shared" si="1"/>
        <v>#REF!</v>
      </c>
    </row>
    <row r="337">
      <c r="A337" s="21">
        <v>49.88</v>
      </c>
      <c r="B337" s="3" t="str">
        <f t="shared" si="1"/>
        <v>#REF!</v>
      </c>
    </row>
    <row r="338">
      <c r="A338" s="21">
        <v>50.6</v>
      </c>
      <c r="B338" s="3" t="str">
        <f t="shared" si="1"/>
        <v>#REF!</v>
      </c>
    </row>
    <row r="339">
      <c r="A339" s="21">
        <v>-0.66</v>
      </c>
      <c r="B339" s="3" t="str">
        <f t="shared" si="1"/>
        <v>#REF!</v>
      </c>
    </row>
    <row r="340">
      <c r="A340" s="22">
        <v>-0.0129</v>
      </c>
      <c r="B340" s="3" t="str">
        <f t="shared" si="1"/>
        <v>#REF!</v>
      </c>
    </row>
    <row r="341">
      <c r="A341" s="24">
        <v>224174.0</v>
      </c>
      <c r="B341" s="3" t="str">
        <f t="shared" si="1"/>
        <v>#REF!</v>
      </c>
    </row>
    <row r="342">
      <c r="A342" s="24">
        <v>439716.0</v>
      </c>
      <c r="B342" s="3" t="str">
        <f t="shared" si="1"/>
        <v>#REF!</v>
      </c>
    </row>
    <row r="343">
      <c r="A343" s="23">
        <v>42544.0</v>
      </c>
      <c r="B343" s="3" t="str">
        <f t="shared" si="1"/>
        <v>#REF!</v>
      </c>
    </row>
    <row r="344">
      <c r="A344" s="21">
        <v>50.8</v>
      </c>
      <c r="B344" s="3" t="str">
        <f t="shared" si="1"/>
        <v>#REF!</v>
      </c>
    </row>
    <row r="345">
      <c r="A345" s="21">
        <v>51.84</v>
      </c>
      <c r="B345" s="3" t="str">
        <f t="shared" si="1"/>
        <v>#REF!</v>
      </c>
    </row>
    <row r="346">
      <c r="A346" s="21">
        <v>50.58</v>
      </c>
      <c r="B346" s="3" t="str">
        <f t="shared" si="1"/>
        <v>#REF!</v>
      </c>
    </row>
    <row r="347">
      <c r="A347" s="21">
        <v>51.61</v>
      </c>
      <c r="B347" s="3" t="str">
        <f t="shared" si="1"/>
        <v>#REF!</v>
      </c>
    </row>
    <row r="348">
      <c r="A348" s="25">
        <f>+1.01</f>
        <v>1.01</v>
      </c>
      <c r="B348" s="3" t="str">
        <f t="shared" si="1"/>
        <v>#REF!</v>
      </c>
    </row>
    <row r="349">
      <c r="A349" s="25">
        <f>+2%</f>
        <v>0.02</v>
      </c>
      <c r="B349" s="3" t="str">
        <f t="shared" si="1"/>
        <v>#REF!</v>
      </c>
    </row>
    <row r="350">
      <c r="A350" s="26">
        <v>207608.0</v>
      </c>
      <c r="B350" s="3" t="str">
        <f t="shared" si="1"/>
        <v>#REF!</v>
      </c>
    </row>
    <row r="351">
      <c r="A351" s="26">
        <v>469227.0</v>
      </c>
      <c r="B351" s="3" t="str">
        <f t="shared" si="1"/>
        <v>#REF!</v>
      </c>
    </row>
    <row r="352">
      <c r="A352" s="27">
        <v>42545.0</v>
      </c>
      <c r="B352" s="3" t="str">
        <f t="shared" si="1"/>
        <v>#REF!</v>
      </c>
    </row>
    <row r="353">
      <c r="A353" s="28">
        <v>51.32</v>
      </c>
      <c r="B353" s="3" t="str">
        <f t="shared" si="1"/>
        <v>#REF!</v>
      </c>
    </row>
    <row r="354">
      <c r="A354" s="28">
        <v>51.39</v>
      </c>
      <c r="B354" s="3" t="str">
        <f t="shared" si="1"/>
        <v>#REF!</v>
      </c>
    </row>
    <row r="355">
      <c r="A355" s="28">
        <v>48.24</v>
      </c>
      <c r="B355" s="3" t="str">
        <f t="shared" si="1"/>
        <v>#REF!</v>
      </c>
    </row>
    <row r="356">
      <c r="A356" s="28">
        <v>49.04</v>
      </c>
      <c r="B356" s="3" t="str">
        <f t="shared" si="1"/>
        <v>#REF!</v>
      </c>
    </row>
    <row r="357">
      <c r="A357" s="21">
        <v>-2.57</v>
      </c>
      <c r="B357" s="3" t="str">
        <f t="shared" si="1"/>
        <v>#REF!</v>
      </c>
    </row>
    <row r="358">
      <c r="A358" s="22">
        <v>-0.0498</v>
      </c>
      <c r="B358" s="3" t="str">
        <f t="shared" si="1"/>
        <v>#REF!</v>
      </c>
    </row>
    <row r="359">
      <c r="A359" s="24">
        <v>283840.0</v>
      </c>
      <c r="B359" s="3" t="str">
        <f t="shared" si="1"/>
        <v>#REF!</v>
      </c>
    </row>
    <row r="360">
      <c r="A360" s="24">
        <v>481084.0</v>
      </c>
      <c r="B360" s="3" t="str">
        <f t="shared" si="1"/>
        <v>#REF!</v>
      </c>
    </row>
    <row r="361">
      <c r="A361" s="23">
        <v>42548.0</v>
      </c>
      <c r="B361" s="3" t="str">
        <f t="shared" si="1"/>
        <v>#REF!</v>
      </c>
    </row>
    <row r="362">
      <c r="A362" s="21">
        <v>49.15</v>
      </c>
      <c r="B362" s="3" t="str">
        <f t="shared" si="1"/>
        <v>#REF!</v>
      </c>
    </row>
    <row r="363">
      <c r="A363" s="21">
        <v>49.48</v>
      </c>
      <c r="B363" s="3" t="str">
        <f t="shared" si="1"/>
        <v>#REF!</v>
      </c>
    </row>
    <row r="364">
      <c r="A364" s="21">
        <v>47.3</v>
      </c>
      <c r="B364" s="3" t="str">
        <f t="shared" si="1"/>
        <v>#REF!</v>
      </c>
    </row>
    <row r="365">
      <c r="A365" s="21">
        <v>47.77</v>
      </c>
      <c r="B365" s="3" t="str">
        <f t="shared" si="1"/>
        <v>#REF!</v>
      </c>
    </row>
    <row r="366">
      <c r="A366" s="21">
        <v>-1.27</v>
      </c>
      <c r="B366" s="3" t="str">
        <f t="shared" si="1"/>
        <v>#REF!</v>
      </c>
    </row>
    <row r="367">
      <c r="A367" s="22">
        <v>-0.0259</v>
      </c>
      <c r="B367" s="3" t="str">
        <f t="shared" si="1"/>
        <v>#REF!</v>
      </c>
    </row>
    <row r="368">
      <c r="A368" s="24">
        <v>230404.0</v>
      </c>
      <c r="B368" s="3" t="str">
        <f t="shared" si="1"/>
        <v>#REF!</v>
      </c>
    </row>
    <row r="369">
      <c r="A369" s="24">
        <v>482459.0</v>
      </c>
      <c r="B369" s="3" t="str">
        <f t="shared" si="1"/>
        <v>#REF!</v>
      </c>
    </row>
    <row r="370">
      <c r="A370" s="23">
        <v>42549.0</v>
      </c>
      <c r="B370" s="3" t="str">
        <f t="shared" si="1"/>
        <v>#REF!</v>
      </c>
    </row>
    <row r="371">
      <c r="A371" s="21">
        <v>48.19</v>
      </c>
      <c r="B371" s="3" t="str">
        <f t="shared" si="1"/>
        <v>#REF!</v>
      </c>
    </row>
    <row r="372">
      <c r="A372" s="21">
        <v>49.45</v>
      </c>
      <c r="B372" s="3" t="str">
        <f t="shared" si="1"/>
        <v>#REF!</v>
      </c>
    </row>
    <row r="373">
      <c r="A373" s="21">
        <v>48.05</v>
      </c>
      <c r="B373" s="3" t="str">
        <f t="shared" si="1"/>
        <v>#REF!</v>
      </c>
    </row>
    <row r="374">
      <c r="A374" s="21">
        <v>49.26</v>
      </c>
      <c r="B374" s="3" t="str">
        <f t="shared" si="1"/>
        <v>#REF!</v>
      </c>
    </row>
    <row r="375">
      <c r="A375" s="25">
        <f>+1.49</f>
        <v>1.49</v>
      </c>
      <c r="B375" s="3" t="str">
        <f t="shared" si="1"/>
        <v>#REF!</v>
      </c>
    </row>
    <row r="376">
      <c r="A376" s="25">
        <f>+3.12%</f>
        <v>0.0312</v>
      </c>
      <c r="B376" s="3" t="str">
        <f t="shared" si="1"/>
        <v>#REF!</v>
      </c>
    </row>
    <row r="377">
      <c r="A377" s="26">
        <v>299226.0</v>
      </c>
      <c r="B377" s="3" t="str">
        <f t="shared" si="1"/>
        <v>#REF!</v>
      </c>
    </row>
    <row r="378">
      <c r="A378" s="26">
        <v>485617.0</v>
      </c>
      <c r="B378" s="3" t="str">
        <f t="shared" si="1"/>
        <v>#REF!</v>
      </c>
    </row>
    <row r="379">
      <c r="A379" s="27">
        <v>42550.0</v>
      </c>
      <c r="B379" s="3" t="str">
        <f t="shared" si="1"/>
        <v>#REF!</v>
      </c>
    </row>
    <row r="380">
      <c r="A380" s="28">
        <v>49.49</v>
      </c>
      <c r="B380" s="3" t="str">
        <f t="shared" si="1"/>
        <v>#REF!</v>
      </c>
    </row>
    <row r="381">
      <c r="A381" s="28">
        <v>51.44</v>
      </c>
      <c r="B381" s="3" t="str">
        <f t="shared" si="1"/>
        <v>#REF!</v>
      </c>
    </row>
    <row r="382">
      <c r="A382" s="28">
        <v>49.33</v>
      </c>
      <c r="B382" s="3" t="str">
        <f t="shared" si="1"/>
        <v>#REF!</v>
      </c>
    </row>
    <row r="383">
      <c r="A383" s="28">
        <v>51.32</v>
      </c>
      <c r="B383" s="3" t="str">
        <f t="shared" si="1"/>
        <v>#REF!</v>
      </c>
    </row>
    <row r="384">
      <c r="A384" s="25">
        <f>+2.06</f>
        <v>2.06</v>
      </c>
      <c r="B384" s="3" t="str">
        <f t="shared" si="1"/>
        <v>#REF!</v>
      </c>
    </row>
    <row r="385">
      <c r="A385" s="25">
        <f>+4.18%</f>
        <v>0.0418</v>
      </c>
      <c r="B385" s="3" t="str">
        <f t="shared" si="1"/>
        <v>#REF!</v>
      </c>
    </row>
    <row r="386">
      <c r="A386" s="26">
        <v>317841.0</v>
      </c>
      <c r="B386" s="3" t="str">
        <f t="shared" si="1"/>
        <v>#REF!</v>
      </c>
    </row>
    <row r="387">
      <c r="A387" s="26">
        <v>509766.0</v>
      </c>
      <c r="B387" s="3" t="str">
        <f t="shared" si="1"/>
        <v>#REF!</v>
      </c>
    </row>
    <row r="388">
      <c r="A388" s="27">
        <v>42551.0</v>
      </c>
      <c r="B388" s="3" t="str">
        <f t="shared" si="1"/>
        <v>#REF!</v>
      </c>
    </row>
    <row r="389">
      <c r="A389" s="28">
        <v>50.94</v>
      </c>
      <c r="B389" s="3" t="str">
        <f t="shared" si="1"/>
        <v>#REF!</v>
      </c>
    </row>
    <row r="390">
      <c r="A390" s="28">
        <v>51.02</v>
      </c>
      <c r="B390" s="3" t="str">
        <f t="shared" si="1"/>
        <v>#REF!</v>
      </c>
    </row>
    <row r="391">
      <c r="A391" s="28">
        <v>49.53</v>
      </c>
      <c r="B391" s="3" t="str">
        <f t="shared" si="1"/>
        <v>#REF!</v>
      </c>
    </row>
    <row r="392">
      <c r="A392" s="28">
        <v>49.71</v>
      </c>
      <c r="B392" s="3" t="str">
        <f t="shared" si="1"/>
        <v>#REF!</v>
      </c>
    </row>
    <row r="393">
      <c r="A393" s="21">
        <v>-1.61</v>
      </c>
      <c r="B393" s="3" t="str">
        <f t="shared" si="1"/>
        <v>#REF!</v>
      </c>
    </row>
    <row r="394">
      <c r="A394" s="22">
        <v>-0.0314</v>
      </c>
      <c r="B394" s="3" t="str">
        <f t="shared" si="1"/>
        <v>#REF!</v>
      </c>
    </row>
    <row r="395">
      <c r="A395" s="24">
        <v>309512.0</v>
      </c>
      <c r="B395" s="3" t="str">
        <f t="shared" si="1"/>
        <v>#REF!</v>
      </c>
    </row>
    <row r="396">
      <c r="A396" s="24">
        <v>507556.0</v>
      </c>
      <c r="B396" s="3" t="str">
        <f t="shared" si="1"/>
        <v>#REF!</v>
      </c>
    </row>
    <row r="397">
      <c r="A397" s="23">
        <v>42552.0</v>
      </c>
      <c r="B397" s="3" t="str">
        <f t="shared" si="1"/>
        <v>#REF!</v>
      </c>
    </row>
    <row r="398">
      <c r="A398" s="21">
        <v>49.9</v>
      </c>
      <c r="B398" s="3" t="str">
        <f t="shared" si="1"/>
        <v>#REF!</v>
      </c>
    </row>
    <row r="399">
      <c r="A399" s="21">
        <v>50.66</v>
      </c>
      <c r="B399" s="3" t="str">
        <f t="shared" si="1"/>
        <v>#REF!</v>
      </c>
    </row>
    <row r="400">
      <c r="A400" s="21">
        <v>49.25</v>
      </c>
      <c r="B400" s="3" t="str">
        <f t="shared" si="1"/>
        <v>#REF!</v>
      </c>
    </row>
    <row r="401">
      <c r="A401" s="21">
        <v>50.35</v>
      </c>
      <c r="B401" s="3" t="str">
        <f t="shared" si="1"/>
        <v>#REF!</v>
      </c>
    </row>
    <row r="402">
      <c r="A402" s="25">
        <f>+0.64</f>
        <v>0.64</v>
      </c>
      <c r="B402" s="3" t="str">
        <f t="shared" si="1"/>
        <v>#REF!</v>
      </c>
    </row>
    <row r="403">
      <c r="A403" s="25">
        <f>+1.29%</f>
        <v>0.0129</v>
      </c>
      <c r="B403" s="3" t="str">
        <f t="shared" si="1"/>
        <v>#REF!</v>
      </c>
    </row>
    <row r="404">
      <c r="A404" s="26">
        <v>248693.0</v>
      </c>
      <c r="B404" s="3" t="str">
        <f t="shared" si="1"/>
        <v>#REF!</v>
      </c>
    </row>
    <row r="405">
      <c r="A405" s="26">
        <v>499299.0</v>
      </c>
      <c r="B405" s="3" t="str">
        <f t="shared" si="1"/>
        <v>#REF!</v>
      </c>
    </row>
    <row r="406">
      <c r="A406" s="27">
        <v>42555.0</v>
      </c>
      <c r="B406" s="3" t="str">
        <f t="shared" si="1"/>
        <v>#REF!</v>
      </c>
    </row>
    <row r="407">
      <c r="A407" s="28">
        <v>50.6</v>
      </c>
      <c r="B407" s="3" t="str">
        <f t="shared" si="1"/>
        <v>#REF!</v>
      </c>
    </row>
    <row r="408">
      <c r="A408" s="28">
        <v>50.75</v>
      </c>
      <c r="B408" s="3" t="str">
        <f t="shared" si="1"/>
        <v>#REF!</v>
      </c>
    </row>
    <row r="409">
      <c r="A409" s="28">
        <v>50.03</v>
      </c>
      <c r="B409" s="3" t="str">
        <f t="shared" si="1"/>
        <v>#REF!</v>
      </c>
    </row>
    <row r="410">
      <c r="A410" s="28">
        <v>50.1</v>
      </c>
      <c r="B410" s="3" t="str">
        <f t="shared" si="1"/>
        <v>#REF!</v>
      </c>
    </row>
    <row r="411">
      <c r="A411" s="21">
        <v>-0.25</v>
      </c>
      <c r="B411" s="3" t="str">
        <f t="shared" si="1"/>
        <v>#REF!</v>
      </c>
    </row>
    <row r="412">
      <c r="A412" s="22">
        <v>-0.005</v>
      </c>
      <c r="B412" s="3" t="str">
        <f t="shared" si="1"/>
        <v>#REF!</v>
      </c>
    </row>
    <row r="413">
      <c r="A413" s="24">
        <v>113446.0</v>
      </c>
      <c r="B413" s="3" t="str">
        <f t="shared" si="1"/>
        <v>#REF!</v>
      </c>
    </row>
    <row r="414">
      <c r="A414" s="24">
        <v>497418.0</v>
      </c>
      <c r="B414" s="3" t="str">
        <f t="shared" si="1"/>
        <v>#REF!</v>
      </c>
    </row>
    <row r="415">
      <c r="A415" s="23">
        <v>42556.0</v>
      </c>
      <c r="B415" s="3" t="str">
        <f t="shared" si="1"/>
        <v>#REF!</v>
      </c>
    </row>
    <row r="416">
      <c r="A416" s="21">
        <v>50.03</v>
      </c>
      <c r="B416" s="3" t="str">
        <f t="shared" si="1"/>
        <v>#REF!</v>
      </c>
    </row>
    <row r="417">
      <c r="A417" s="21">
        <v>50.05</v>
      </c>
      <c r="B417" s="3" t="str">
        <f t="shared" si="1"/>
        <v>#REF!</v>
      </c>
    </row>
    <row r="418">
      <c r="A418" s="21">
        <v>47.54</v>
      </c>
      <c r="B418" s="3" t="str">
        <f t="shared" si="1"/>
        <v>#REF!</v>
      </c>
    </row>
    <row r="419">
      <c r="A419" s="21">
        <v>47.96</v>
      </c>
      <c r="B419" s="3" t="str">
        <f t="shared" si="1"/>
        <v>#REF!</v>
      </c>
    </row>
    <row r="420">
      <c r="A420" s="21">
        <v>-2.14</v>
      </c>
      <c r="B420" s="3" t="str">
        <f t="shared" si="1"/>
        <v>#REF!</v>
      </c>
    </row>
    <row r="421">
      <c r="A421" s="22">
        <v>-0.0427</v>
      </c>
      <c r="B421" s="3" t="str">
        <f t="shared" si="1"/>
        <v>#REF!</v>
      </c>
    </row>
    <row r="422">
      <c r="A422" s="24">
        <v>305737.0</v>
      </c>
      <c r="B422" s="3" t="str">
        <f t="shared" si="1"/>
        <v>#REF!</v>
      </c>
    </row>
    <row r="423">
      <c r="A423" s="24">
        <v>478575.0</v>
      </c>
      <c r="B423" s="3" t="str">
        <f t="shared" si="1"/>
        <v>#REF!</v>
      </c>
    </row>
    <row r="424">
      <c r="A424" s="23">
        <v>42557.0</v>
      </c>
      <c r="B424" s="3" t="str">
        <f t="shared" si="1"/>
        <v>#REF!</v>
      </c>
    </row>
    <row r="425">
      <c r="A425" s="21">
        <v>48.06</v>
      </c>
      <c r="B425" s="3" t="str">
        <f t="shared" si="1"/>
        <v>#REF!</v>
      </c>
    </row>
    <row r="426">
      <c r="A426" s="21">
        <v>49.31</v>
      </c>
      <c r="B426" s="3" t="str">
        <f t="shared" si="1"/>
        <v>#REF!</v>
      </c>
    </row>
    <row r="427">
      <c r="A427" s="21">
        <v>47.17</v>
      </c>
      <c r="B427" s="3" t="str">
        <f t="shared" si="1"/>
        <v>#REF!</v>
      </c>
    </row>
    <row r="428">
      <c r="A428" s="21">
        <v>48.8</v>
      </c>
      <c r="B428" s="3" t="str">
        <f t="shared" si="1"/>
        <v>#REF!</v>
      </c>
    </row>
    <row r="429">
      <c r="A429" s="25">
        <f>+0.84</f>
        <v>0.84</v>
      </c>
      <c r="B429" s="3" t="str">
        <f t="shared" si="1"/>
        <v>#REF!</v>
      </c>
    </row>
    <row r="430">
      <c r="A430" s="25">
        <f>+1.75%</f>
        <v>0.0175</v>
      </c>
      <c r="B430" s="3" t="str">
        <f t="shared" si="1"/>
        <v>#REF!</v>
      </c>
    </row>
    <row r="431">
      <c r="A431" s="26">
        <v>279124.0</v>
      </c>
      <c r="B431" s="3" t="str">
        <f t="shared" si="1"/>
        <v>#REF!</v>
      </c>
    </row>
    <row r="432">
      <c r="A432" s="26">
        <v>475066.0</v>
      </c>
      <c r="B432" s="3" t="str">
        <f t="shared" si="1"/>
        <v>#REF!</v>
      </c>
    </row>
    <row r="433">
      <c r="A433" s="27">
        <v>42558.0</v>
      </c>
      <c r="B433" s="3" t="str">
        <f t="shared" si="1"/>
        <v>#REF!</v>
      </c>
    </row>
    <row r="434">
      <c r="A434" s="28">
        <v>49.12</v>
      </c>
      <c r="B434" s="3" t="str">
        <f t="shared" si="1"/>
        <v>#REF!</v>
      </c>
    </row>
    <row r="435">
      <c r="A435" s="28">
        <v>49.59</v>
      </c>
      <c r="B435" s="3" t="str">
        <f t="shared" si="1"/>
        <v>#REF!</v>
      </c>
    </row>
    <row r="436">
      <c r="A436" s="28">
        <v>46.15</v>
      </c>
      <c r="B436" s="3" t="str">
        <f t="shared" si="1"/>
        <v>#REF!</v>
      </c>
    </row>
    <row r="437">
      <c r="A437" s="28">
        <v>46.4</v>
      </c>
      <c r="B437" s="3" t="str">
        <f t="shared" si="1"/>
        <v>#REF!</v>
      </c>
    </row>
    <row r="438">
      <c r="A438" s="21">
        <v>-2.4</v>
      </c>
      <c r="B438" s="3" t="str">
        <f t="shared" si="1"/>
        <v>#REF!</v>
      </c>
    </row>
    <row r="439">
      <c r="A439" s="22">
        <v>-0.0492</v>
      </c>
      <c r="B439" s="3" t="str">
        <f t="shared" si="1"/>
        <v>#REF!</v>
      </c>
    </row>
    <row r="440">
      <c r="A440" s="24">
        <v>328097.0</v>
      </c>
      <c r="B440" s="3" t="str">
        <f t="shared" si="1"/>
        <v>#REF!</v>
      </c>
    </row>
    <row r="441">
      <c r="A441" s="24">
        <v>464773.0</v>
      </c>
      <c r="B441" s="3" t="str">
        <f t="shared" si="1"/>
        <v>#REF!</v>
      </c>
    </row>
    <row r="442">
      <c r="A442" s="23">
        <v>42559.0</v>
      </c>
      <c r="B442" s="3" t="str">
        <f t="shared" si="1"/>
        <v>#REF!</v>
      </c>
    </row>
    <row r="443">
      <c r="A443" s="21">
        <v>46.6</v>
      </c>
      <c r="B443" s="3" t="str">
        <f t="shared" si="1"/>
        <v>#REF!</v>
      </c>
    </row>
    <row r="444">
      <c r="A444" s="21">
        <v>47.23</v>
      </c>
      <c r="B444" s="3" t="str">
        <f t="shared" si="1"/>
        <v>#REF!</v>
      </c>
    </row>
    <row r="445">
      <c r="A445" s="21">
        <v>46.15</v>
      </c>
      <c r="B445" s="3" t="str">
        <f t="shared" si="1"/>
        <v>#REF!</v>
      </c>
    </row>
    <row r="446">
      <c r="A446" s="21">
        <v>46.76</v>
      </c>
      <c r="B446" s="3" t="str">
        <f t="shared" si="1"/>
        <v>#REF!</v>
      </c>
    </row>
    <row r="447">
      <c r="A447" s="25">
        <f>+0.36</f>
        <v>0.36</v>
      </c>
      <c r="B447" s="3" t="str">
        <f t="shared" si="1"/>
        <v>#REF!</v>
      </c>
    </row>
    <row r="448">
      <c r="A448" s="25">
        <f>+0.78%</f>
        <v>0.0078</v>
      </c>
      <c r="B448" s="3" t="str">
        <f t="shared" si="1"/>
        <v>#REF!</v>
      </c>
    </row>
    <row r="449">
      <c r="A449" s="26">
        <v>237284.0</v>
      </c>
      <c r="B449" s="3" t="str">
        <f t="shared" si="1"/>
        <v>#REF!</v>
      </c>
    </row>
    <row r="450">
      <c r="A450" s="26">
        <v>448066.0</v>
      </c>
      <c r="B450" s="3" t="str">
        <f t="shared" si="1"/>
        <v>#REF!</v>
      </c>
    </row>
    <row r="451">
      <c r="A451" s="27">
        <v>42562.0</v>
      </c>
      <c r="B451" s="3" t="str">
        <f t="shared" si="1"/>
        <v>#REF!</v>
      </c>
    </row>
    <row r="452">
      <c r="A452" s="28">
        <v>46.49</v>
      </c>
      <c r="B452" s="3" t="str">
        <f t="shared" si="1"/>
        <v>#REF!</v>
      </c>
    </row>
    <row r="453">
      <c r="A453" s="28">
        <v>47.1</v>
      </c>
      <c r="B453" s="3" t="str">
        <f t="shared" si="1"/>
        <v>#REF!</v>
      </c>
    </row>
    <row r="454">
      <c r="A454" s="28">
        <v>45.9</v>
      </c>
      <c r="B454" s="3" t="str">
        <f t="shared" si="1"/>
        <v>#REF!</v>
      </c>
    </row>
    <row r="455">
      <c r="A455" s="28">
        <v>46.25</v>
      </c>
      <c r="B455" s="3" t="str">
        <f t="shared" si="1"/>
        <v>#REF!</v>
      </c>
    </row>
    <row r="456">
      <c r="A456" s="21">
        <v>-0.51</v>
      </c>
      <c r="B456" s="3" t="str">
        <f t="shared" si="1"/>
        <v>#REF!</v>
      </c>
    </row>
    <row r="457">
      <c r="A457" s="22">
        <v>-0.0109</v>
      </c>
      <c r="B457" s="3" t="str">
        <f t="shared" si="1"/>
        <v>#REF!</v>
      </c>
    </row>
    <row r="458">
      <c r="A458" s="24">
        <v>229276.0</v>
      </c>
      <c r="B458" s="3" t="str">
        <f t="shared" si="1"/>
        <v>#REF!</v>
      </c>
    </row>
    <row r="459">
      <c r="A459" s="24">
        <v>409002.0</v>
      </c>
      <c r="B459" s="3" t="str">
        <f t="shared" si="1"/>
        <v>#REF!</v>
      </c>
    </row>
    <row r="460">
      <c r="A460" s="23">
        <v>42563.0</v>
      </c>
      <c r="B460" s="3" t="str">
        <f t="shared" si="1"/>
        <v>#REF!</v>
      </c>
    </row>
    <row r="461">
      <c r="A461" s="21">
        <v>46.17</v>
      </c>
      <c r="B461" s="3" t="str">
        <f t="shared" si="1"/>
        <v>#REF!</v>
      </c>
    </row>
    <row r="462">
      <c r="A462" s="21">
        <v>48.57</v>
      </c>
      <c r="B462" s="3" t="str">
        <f t="shared" si="1"/>
        <v>#REF!</v>
      </c>
    </row>
    <row r="463">
      <c r="A463" s="21">
        <v>46.09</v>
      </c>
      <c r="B463" s="3" t="str">
        <f t="shared" si="1"/>
        <v>#REF!</v>
      </c>
    </row>
    <row r="464">
      <c r="A464" s="21">
        <v>48.47</v>
      </c>
      <c r="B464" s="3" t="str">
        <f t="shared" si="1"/>
        <v>#REF!</v>
      </c>
    </row>
    <row r="465">
      <c r="A465" s="25">
        <f>+2.22</f>
        <v>2.22</v>
      </c>
      <c r="B465" s="3" t="str">
        <f t="shared" si="1"/>
        <v>#REF!</v>
      </c>
    </row>
    <row r="466">
      <c r="A466" s="25">
        <f>+4.8%</f>
        <v>0.048</v>
      </c>
      <c r="B466" s="3" t="str">
        <f t="shared" si="1"/>
        <v>#REF!</v>
      </c>
    </row>
    <row r="467">
      <c r="A467" s="26">
        <v>321525.0</v>
      </c>
      <c r="B467" s="3" t="str">
        <f t="shared" si="1"/>
        <v>#REF!</v>
      </c>
    </row>
    <row r="468">
      <c r="A468" s="26">
        <v>382400.0</v>
      </c>
      <c r="B468" s="3" t="str">
        <f t="shared" si="1"/>
        <v>#REF!</v>
      </c>
    </row>
    <row r="469">
      <c r="A469" s="27">
        <v>42564.0</v>
      </c>
      <c r="B469" s="3" t="str">
        <f t="shared" si="1"/>
        <v>#REF!</v>
      </c>
    </row>
    <row r="470">
      <c r="A470" s="28">
        <v>48.13</v>
      </c>
      <c r="B470" s="3" t="str">
        <f t="shared" si="1"/>
        <v>#REF!</v>
      </c>
    </row>
    <row r="471">
      <c r="A471" s="28">
        <v>48.2</v>
      </c>
      <c r="B471" s="3" t="str">
        <f t="shared" si="1"/>
        <v>#REF!</v>
      </c>
    </row>
    <row r="472">
      <c r="A472" s="28">
        <v>46.09</v>
      </c>
      <c r="B472" s="3" t="str">
        <f t="shared" si="1"/>
        <v>#REF!</v>
      </c>
    </row>
    <row r="473">
      <c r="A473" s="28">
        <v>46.26</v>
      </c>
      <c r="B473" s="3" t="str">
        <f t="shared" si="1"/>
        <v>#REF!</v>
      </c>
    </row>
    <row r="474">
      <c r="A474" s="21">
        <v>-2.21</v>
      </c>
      <c r="B474" s="3" t="str">
        <f t="shared" si="1"/>
        <v>#REF!</v>
      </c>
    </row>
    <row r="475">
      <c r="A475" s="22">
        <v>-0.0456</v>
      </c>
      <c r="B475" s="3" t="str">
        <f t="shared" si="1"/>
        <v>#REF!</v>
      </c>
    </row>
    <row r="476">
      <c r="A476" s="24">
        <v>299796.0</v>
      </c>
      <c r="B476" s="3" t="str">
        <f t="shared" si="1"/>
        <v>#REF!</v>
      </c>
    </row>
    <row r="477">
      <c r="A477" s="24">
        <v>355385.0</v>
      </c>
      <c r="B477" s="3" t="str">
        <f t="shared" si="1"/>
        <v>#REF!</v>
      </c>
    </row>
    <row r="478">
      <c r="A478" s="23">
        <v>42565.0</v>
      </c>
      <c r="B478" s="3" t="str">
        <f t="shared" si="1"/>
        <v>#REF!</v>
      </c>
    </row>
    <row r="479">
      <c r="A479" s="21">
        <v>46.59</v>
      </c>
      <c r="B479" s="3" t="str">
        <f t="shared" si="1"/>
        <v>#REF!</v>
      </c>
    </row>
    <row r="480">
      <c r="A480" s="21">
        <v>47.47</v>
      </c>
      <c r="B480" s="3" t="str">
        <f t="shared" si="1"/>
        <v>#REF!</v>
      </c>
    </row>
    <row r="481">
      <c r="A481" s="21">
        <v>46.34</v>
      </c>
      <c r="B481" s="3" t="str">
        <f t="shared" si="1"/>
        <v>#REF!</v>
      </c>
    </row>
    <row r="482">
      <c r="A482" s="21">
        <v>47.37</v>
      </c>
      <c r="B482" s="3" t="str">
        <f t="shared" si="1"/>
        <v>#REF!</v>
      </c>
    </row>
    <row r="483">
      <c r="A483" s="25">
        <f>+1.11</f>
        <v>1.11</v>
      </c>
      <c r="B483" s="3" t="str">
        <f t="shared" si="1"/>
        <v>#REF!</v>
      </c>
    </row>
    <row r="484">
      <c r="A484" s="25">
        <f>+2.4%</f>
        <v>0.024</v>
      </c>
      <c r="B484" s="3" t="str">
        <f t="shared" si="1"/>
        <v>#REF!</v>
      </c>
    </row>
    <row r="485">
      <c r="A485" s="26">
        <v>289398.0</v>
      </c>
      <c r="B485" s="3" t="str">
        <f t="shared" si="1"/>
        <v>#REF!</v>
      </c>
    </row>
    <row r="486">
      <c r="A486" s="26">
        <v>316734.0</v>
      </c>
      <c r="B486" s="3" t="str">
        <f t="shared" si="1"/>
        <v>#REF!</v>
      </c>
    </row>
    <row r="487">
      <c r="A487" s="27">
        <v>42566.0</v>
      </c>
      <c r="B487" s="3" t="str">
        <f t="shared" si="1"/>
        <v>#REF!</v>
      </c>
    </row>
    <row r="488">
      <c r="A488" s="28">
        <v>47.03</v>
      </c>
      <c r="B488" s="3" t="str">
        <f t="shared" si="1"/>
        <v>#REF!</v>
      </c>
    </row>
    <row r="489">
      <c r="A489" s="28">
        <v>48.25</v>
      </c>
      <c r="B489" s="3" t="str">
        <f t="shared" si="1"/>
        <v>#REF!</v>
      </c>
    </row>
    <row r="490">
      <c r="A490" s="28">
        <v>46.65</v>
      </c>
      <c r="B490" s="3" t="str">
        <f t="shared" si="1"/>
        <v>#REF!</v>
      </c>
    </row>
    <row r="491">
      <c r="A491" s="28">
        <v>47.61</v>
      </c>
      <c r="B491" s="3" t="str">
        <f t="shared" si="1"/>
        <v>#REF!</v>
      </c>
    </row>
    <row r="492">
      <c r="A492" s="25">
        <f>+0.24</f>
        <v>0.24</v>
      </c>
      <c r="B492" s="3" t="str">
        <f t="shared" si="1"/>
        <v>#REF!</v>
      </c>
    </row>
    <row r="493">
      <c r="A493" s="25">
        <f>+0.51%</f>
        <v>0.0051</v>
      </c>
      <c r="B493" s="3" t="str">
        <f t="shared" si="1"/>
        <v>#REF!</v>
      </c>
    </row>
    <row r="494">
      <c r="A494" s="26">
        <v>260430.0</v>
      </c>
      <c r="B494" s="3" t="str">
        <f t="shared" si="1"/>
        <v>#REF!</v>
      </c>
    </row>
    <row r="495">
      <c r="A495" s="26">
        <v>294057.0</v>
      </c>
      <c r="B495" s="3" t="str">
        <f t="shared" si="1"/>
        <v>#REF!</v>
      </c>
    </row>
    <row r="496">
      <c r="A496" s="27">
        <v>42569.0</v>
      </c>
      <c r="B496" s="3" t="str">
        <f t="shared" si="1"/>
        <v>#REF!</v>
      </c>
    </row>
    <row r="497">
      <c r="A497" s="28">
        <v>47.92</v>
      </c>
      <c r="B497" s="3" t="str">
        <f t="shared" si="1"/>
        <v>#REF!</v>
      </c>
    </row>
    <row r="498">
      <c r="A498" s="28">
        <v>47.95</v>
      </c>
      <c r="B498" s="3" t="str">
        <f t="shared" si="1"/>
        <v>#REF!</v>
      </c>
    </row>
    <row r="499">
      <c r="A499" s="28">
        <v>46.5</v>
      </c>
      <c r="B499" s="3" t="str">
        <f t="shared" si="1"/>
        <v>#REF!</v>
      </c>
    </row>
    <row r="500">
      <c r="A500" s="28">
        <v>46.96</v>
      </c>
      <c r="B500" s="3" t="str">
        <f t="shared" si="1"/>
        <v>#REF!</v>
      </c>
    </row>
    <row r="501">
      <c r="A501" s="21">
        <v>-0.65</v>
      </c>
      <c r="B501" s="3" t="str">
        <f t="shared" si="1"/>
        <v>#REF!</v>
      </c>
    </row>
    <row r="502">
      <c r="A502" s="22">
        <v>-0.0137</v>
      </c>
      <c r="B502" s="3" t="str">
        <f t="shared" si="1"/>
        <v>#REF!</v>
      </c>
    </row>
    <row r="503">
      <c r="A503" s="24">
        <v>230495.0</v>
      </c>
      <c r="B503" s="3" t="str">
        <f t="shared" si="1"/>
        <v>#REF!</v>
      </c>
    </row>
    <row r="504">
      <c r="A504" s="24">
        <v>277581.0</v>
      </c>
      <c r="B504" s="3" t="str">
        <f t="shared" si="1"/>
        <v>#REF!</v>
      </c>
    </row>
    <row r="505">
      <c r="A505" s="23">
        <v>42570.0</v>
      </c>
      <c r="B505" s="3" t="str">
        <f t="shared" si="1"/>
        <v>#REF!</v>
      </c>
    </row>
    <row r="506">
      <c r="A506" s="21">
        <v>46.93</v>
      </c>
      <c r="B506" s="3" t="str">
        <f t="shared" si="1"/>
        <v>#REF!</v>
      </c>
    </row>
    <row r="507">
      <c r="A507" s="21">
        <v>47.49</v>
      </c>
      <c r="B507" s="3" t="str">
        <f t="shared" si="1"/>
        <v>#REF!</v>
      </c>
    </row>
    <row r="508">
      <c r="A508" s="21">
        <v>46.53</v>
      </c>
      <c r="B508" s="3" t="str">
        <f t="shared" si="1"/>
        <v>#REF!</v>
      </c>
    </row>
    <row r="509">
      <c r="A509" s="21">
        <v>46.66</v>
      </c>
      <c r="B509" s="3" t="str">
        <f t="shared" si="1"/>
        <v>#REF!</v>
      </c>
    </row>
    <row r="510">
      <c r="A510" s="21">
        <v>-0.3</v>
      </c>
      <c r="B510" s="3" t="str">
        <f t="shared" si="1"/>
        <v>#REF!</v>
      </c>
    </row>
    <row r="511">
      <c r="A511" s="22">
        <v>-0.0064</v>
      </c>
      <c r="B511" s="3" t="str">
        <f t="shared" si="1"/>
        <v>#REF!</v>
      </c>
    </row>
    <row r="512">
      <c r="A512" s="24">
        <v>214363.0</v>
      </c>
      <c r="B512" s="3" t="str">
        <f t="shared" si="1"/>
        <v>#REF!</v>
      </c>
    </row>
    <row r="513">
      <c r="A513" s="24">
        <v>263771.0</v>
      </c>
      <c r="B513" s="3" t="str">
        <f t="shared" si="1"/>
        <v>#REF!</v>
      </c>
    </row>
    <row r="514">
      <c r="A514" s="23">
        <v>42571.0</v>
      </c>
      <c r="B514" s="3" t="str">
        <f t="shared" si="1"/>
        <v>#REF!</v>
      </c>
    </row>
    <row r="515">
      <c r="A515" s="21">
        <v>46.76</v>
      </c>
      <c r="B515" s="3" t="str">
        <f t="shared" si="1"/>
        <v>#REF!</v>
      </c>
    </row>
    <row r="516">
      <c r="A516" s="21">
        <v>47.49</v>
      </c>
      <c r="B516" s="3" t="str">
        <f t="shared" si="1"/>
        <v>#REF!</v>
      </c>
    </row>
    <row r="517">
      <c r="A517" s="21">
        <v>45.9</v>
      </c>
      <c r="B517" s="3" t="str">
        <f t="shared" si="1"/>
        <v>#REF!</v>
      </c>
    </row>
    <row r="518">
      <c r="A518" s="21">
        <v>47.17</v>
      </c>
      <c r="B518" s="3" t="str">
        <f t="shared" si="1"/>
        <v>#REF!</v>
      </c>
    </row>
    <row r="519">
      <c r="A519" s="25">
        <f>+0.51</f>
        <v>0.51</v>
      </c>
      <c r="B519" s="3" t="str">
        <f t="shared" si="1"/>
        <v>#REF!</v>
      </c>
    </row>
    <row r="520">
      <c r="A520" s="25">
        <f>+1.09%</f>
        <v>0.0109</v>
      </c>
      <c r="B520" s="3" t="str">
        <f t="shared" si="1"/>
        <v>#REF!</v>
      </c>
    </row>
    <row r="521">
      <c r="A521" s="26">
        <v>296296.0</v>
      </c>
      <c r="B521" s="3" t="str">
        <f t="shared" si="1"/>
        <v>#REF!</v>
      </c>
    </row>
    <row r="522">
      <c r="A522" s="26">
        <v>245989.0</v>
      </c>
      <c r="B522" s="3" t="str">
        <f t="shared" si="1"/>
        <v>#REF!</v>
      </c>
    </row>
    <row r="523">
      <c r="A523" s="27">
        <v>42572.0</v>
      </c>
      <c r="B523" s="3" t="str">
        <f t="shared" si="1"/>
        <v>#REF!</v>
      </c>
    </row>
    <row r="524">
      <c r="A524" s="28">
        <v>47.17</v>
      </c>
      <c r="B524" s="3" t="str">
        <f t="shared" si="1"/>
        <v>#REF!</v>
      </c>
    </row>
    <row r="525">
      <c r="A525" s="28">
        <v>47.56</v>
      </c>
      <c r="B525" s="3" t="str">
        <f t="shared" si="1"/>
        <v>#REF!</v>
      </c>
    </row>
    <row r="526">
      <c r="A526" s="28">
        <v>46.05</v>
      </c>
      <c r="B526" s="3" t="str">
        <f t="shared" si="1"/>
        <v>#REF!</v>
      </c>
    </row>
    <row r="527">
      <c r="A527" s="28">
        <v>46.2</v>
      </c>
      <c r="B527" s="3" t="str">
        <f t="shared" si="1"/>
        <v>#REF!</v>
      </c>
    </row>
    <row r="528">
      <c r="A528" s="21">
        <v>-0.97</v>
      </c>
      <c r="B528" s="3" t="str">
        <f t="shared" si="1"/>
        <v>#REF!</v>
      </c>
    </row>
    <row r="529">
      <c r="A529" s="22">
        <v>-0.0206</v>
      </c>
      <c r="B529" s="3" t="str">
        <f t="shared" si="1"/>
        <v>#REF!</v>
      </c>
    </row>
    <row r="530">
      <c r="A530" s="24">
        <v>237479.0</v>
      </c>
      <c r="B530" s="3" t="str">
        <f t="shared" si="1"/>
        <v>#REF!</v>
      </c>
    </row>
    <row r="531">
      <c r="A531" s="24">
        <v>214270.0</v>
      </c>
      <c r="B531" s="3" t="str">
        <f t="shared" si="1"/>
        <v>#REF!</v>
      </c>
    </row>
    <row r="532">
      <c r="A532" s="23">
        <v>42573.0</v>
      </c>
      <c r="B532" s="3" t="str">
        <f t="shared" si="1"/>
        <v>#REF!</v>
      </c>
    </row>
    <row r="533">
      <c r="A533" s="21">
        <v>46.21</v>
      </c>
      <c r="B533" s="3" t="str">
        <f t="shared" si="1"/>
        <v>#REF!</v>
      </c>
    </row>
    <row r="534">
      <c r="A534" s="21">
        <v>46.5</v>
      </c>
      <c r="B534" s="3" t="str">
        <f t="shared" si="1"/>
        <v>#REF!</v>
      </c>
    </row>
    <row r="535">
      <c r="A535" s="21">
        <v>45.17</v>
      </c>
      <c r="B535" s="3" t="str">
        <f t="shared" si="1"/>
        <v>#REF!</v>
      </c>
    </row>
    <row r="536">
      <c r="A536" s="21">
        <v>45.69</v>
      </c>
      <c r="B536" s="3" t="str">
        <f t="shared" si="1"/>
        <v>#REF!</v>
      </c>
    </row>
    <row r="537">
      <c r="A537" s="21">
        <v>-0.51</v>
      </c>
      <c r="B537" s="3" t="str">
        <f t="shared" si="1"/>
        <v>#REF!</v>
      </c>
    </row>
    <row r="538">
      <c r="A538" s="22">
        <v>-0.011</v>
      </c>
      <c r="B538" s="3" t="str">
        <f t="shared" si="1"/>
        <v>#REF!</v>
      </c>
    </row>
    <row r="539">
      <c r="A539" s="24">
        <v>243489.0</v>
      </c>
      <c r="B539" s="3" t="str">
        <f t="shared" si="1"/>
        <v>#REF!</v>
      </c>
    </row>
    <row r="540">
      <c r="A540" s="24">
        <v>191711.0</v>
      </c>
      <c r="B540" s="3" t="str">
        <f t="shared" si="1"/>
        <v>#REF!</v>
      </c>
    </row>
    <row r="541">
      <c r="A541" s="23">
        <v>42576.0</v>
      </c>
      <c r="B541" s="3" t="str">
        <f t="shared" si="1"/>
        <v>#REF!</v>
      </c>
    </row>
    <row r="542">
      <c r="A542" s="21">
        <v>45.7</v>
      </c>
      <c r="B542" s="3" t="str">
        <f t="shared" si="1"/>
        <v>#REF!</v>
      </c>
    </row>
    <row r="543">
      <c r="A543" s="21">
        <v>45.87</v>
      </c>
      <c r="B543" s="3" t="str">
        <f t="shared" si="1"/>
        <v>#REF!</v>
      </c>
    </row>
    <row r="544">
      <c r="A544" s="21">
        <v>44.55</v>
      </c>
      <c r="B544" s="3" t="str">
        <f t="shared" si="1"/>
        <v>#REF!</v>
      </c>
    </row>
    <row r="545">
      <c r="A545" s="21">
        <v>44.72</v>
      </c>
      <c r="B545" s="3" t="str">
        <f t="shared" si="1"/>
        <v>#REF!</v>
      </c>
    </row>
    <row r="546">
      <c r="A546" s="21">
        <v>-0.97</v>
      </c>
      <c r="B546" s="3" t="str">
        <f t="shared" si="1"/>
        <v>#REF!</v>
      </c>
    </row>
    <row r="547">
      <c r="A547" s="22">
        <v>-0.0212</v>
      </c>
      <c r="B547" s="3" t="str">
        <f t="shared" si="1"/>
        <v>#REF!</v>
      </c>
    </row>
    <row r="548">
      <c r="A548" s="24">
        <v>188805.0</v>
      </c>
      <c r="B548" s="3" t="str">
        <f t="shared" si="1"/>
        <v>#REF!</v>
      </c>
    </row>
    <row r="549">
      <c r="A549" s="24">
        <v>163966.0</v>
      </c>
      <c r="B549" s="3" t="str">
        <f t="shared" si="1"/>
        <v>#REF!</v>
      </c>
    </row>
    <row r="550">
      <c r="A550" s="23">
        <v>42577.0</v>
      </c>
      <c r="B550" s="3" t="str">
        <f t="shared" si="1"/>
        <v>#REF!</v>
      </c>
    </row>
    <row r="551">
      <c r="A551" s="21">
        <v>44.82</v>
      </c>
      <c r="B551" s="3" t="str">
        <f t="shared" si="1"/>
        <v>#REF!</v>
      </c>
    </row>
    <row r="552">
      <c r="A552" s="21">
        <v>44.96</v>
      </c>
      <c r="B552" s="3" t="str">
        <f t="shared" si="1"/>
        <v>#REF!</v>
      </c>
    </row>
    <row r="553">
      <c r="A553" s="21">
        <v>44.14</v>
      </c>
      <c r="B553" s="3" t="str">
        <f t="shared" si="1"/>
        <v>#REF!</v>
      </c>
    </row>
    <row r="554">
      <c r="A554" s="21">
        <v>44.87</v>
      </c>
      <c r="B554" s="3" t="str">
        <f t="shared" si="1"/>
        <v>#REF!</v>
      </c>
    </row>
    <row r="555">
      <c r="A555" s="25">
        <f>+0.15</f>
        <v>0.15</v>
      </c>
      <c r="B555" s="3" t="str">
        <f t="shared" si="1"/>
        <v>#REF!</v>
      </c>
    </row>
    <row r="556">
      <c r="A556" s="25">
        <f>+0.34%</f>
        <v>0.0034</v>
      </c>
      <c r="B556" s="3" t="str">
        <f t="shared" si="1"/>
        <v>#REF!</v>
      </c>
    </row>
    <row r="557">
      <c r="A557" s="26">
        <v>240329.0</v>
      </c>
      <c r="B557" s="3" t="str">
        <f t="shared" si="1"/>
        <v>#REF!</v>
      </c>
    </row>
    <row r="558">
      <c r="A558" s="26">
        <v>118445.0</v>
      </c>
      <c r="B558" s="3" t="str">
        <f t="shared" si="1"/>
        <v>#REF!</v>
      </c>
    </row>
    <row r="559">
      <c r="A559" s="27">
        <v>42578.0</v>
      </c>
      <c r="B559" s="3" t="str">
        <f t="shared" si="1"/>
        <v>#REF!</v>
      </c>
    </row>
    <row r="560">
      <c r="A560" s="28">
        <v>44.55</v>
      </c>
      <c r="B560" s="3" t="str">
        <f t="shared" si="1"/>
        <v>#REF!</v>
      </c>
    </row>
    <row r="561">
      <c r="A561" s="28">
        <v>44.91</v>
      </c>
      <c r="B561" s="3" t="str">
        <f t="shared" si="1"/>
        <v>#REF!</v>
      </c>
    </row>
    <row r="562">
      <c r="A562" s="28">
        <v>43.27</v>
      </c>
      <c r="B562" s="3" t="str">
        <f t="shared" si="1"/>
        <v>#REF!</v>
      </c>
    </row>
    <row r="563">
      <c r="A563" s="28">
        <v>43.47</v>
      </c>
      <c r="B563" s="3" t="str">
        <f t="shared" si="1"/>
        <v>#REF!</v>
      </c>
    </row>
    <row r="564">
      <c r="A564" s="21">
        <v>-1.4</v>
      </c>
      <c r="B564" s="3" t="str">
        <f t="shared" si="1"/>
        <v>#REF!</v>
      </c>
    </row>
    <row r="565">
      <c r="A565" s="22">
        <v>-0.0312</v>
      </c>
      <c r="B565" s="3" t="str">
        <f t="shared" si="1"/>
        <v>#REF!</v>
      </c>
    </row>
    <row r="566">
      <c r="A566" s="24">
        <v>194572.0</v>
      </c>
      <c r="B566" s="3" t="str">
        <f t="shared" si="1"/>
        <v>#REF!</v>
      </c>
    </row>
    <row r="567">
      <c r="A567" s="24">
        <v>90685.0</v>
      </c>
      <c r="B567" s="3" t="str">
        <f t="shared" si="1"/>
        <v>#REF!</v>
      </c>
    </row>
    <row r="568">
      <c r="A568" s="23">
        <v>42579.0</v>
      </c>
      <c r="B568" s="3" t="str">
        <f t="shared" si="1"/>
        <v>#REF!</v>
      </c>
    </row>
    <row r="569">
      <c r="A569" s="21">
        <v>43.53</v>
      </c>
      <c r="B569" s="3" t="str">
        <f t="shared" si="1"/>
        <v>#REF!</v>
      </c>
    </row>
    <row r="570">
      <c r="A570" s="21">
        <v>43.72</v>
      </c>
      <c r="B570" s="3" t="str">
        <f t="shared" si="1"/>
        <v>#REF!</v>
      </c>
    </row>
    <row r="571">
      <c r="A571" s="21">
        <v>42.56</v>
      </c>
      <c r="B571" s="3" t="str">
        <f t="shared" si="1"/>
        <v>#REF!</v>
      </c>
    </row>
    <row r="572">
      <c r="A572" s="21">
        <v>42.7</v>
      </c>
      <c r="B572" s="3" t="str">
        <f t="shared" si="1"/>
        <v>#REF!</v>
      </c>
    </row>
    <row r="573">
      <c r="A573" s="21">
        <v>-0.77</v>
      </c>
      <c r="B573" s="3" t="str">
        <f t="shared" si="1"/>
        <v>#REF!</v>
      </c>
    </row>
    <row r="574">
      <c r="A574" s="22">
        <v>-0.0177</v>
      </c>
      <c r="B574" s="3" t="str">
        <f t="shared" si="1"/>
        <v>#REF!</v>
      </c>
    </row>
    <row r="575">
      <c r="A575" s="24">
        <v>110094.0</v>
      </c>
      <c r="B575" s="3" t="str">
        <f t="shared" si="1"/>
        <v>#REF!</v>
      </c>
    </row>
    <row r="576">
      <c r="A576" s="24">
        <v>50017.0</v>
      </c>
      <c r="B576" s="3" t="str">
        <f t="shared" si="1"/>
        <v>#REF!</v>
      </c>
    </row>
    <row r="577">
      <c r="A577" s="7">
        <v>42580.0</v>
      </c>
      <c r="B577" s="3" t="str">
        <f t="shared" si="1"/>
        <v>#REF!</v>
      </c>
    </row>
    <row r="578">
      <c r="A578" s="8">
        <v>42.61</v>
      </c>
      <c r="B578" s="3" t="str">
        <f t="shared" si="1"/>
        <v>#REF!</v>
      </c>
    </row>
    <row r="579">
      <c r="A579" s="8">
        <v>42.83</v>
      </c>
      <c r="B579" s="3" t="str">
        <f t="shared" si="1"/>
        <v>#REF!</v>
      </c>
    </row>
    <row r="580">
      <c r="A580" s="8">
        <v>41.8</v>
      </c>
      <c r="B580" s="3" t="str">
        <f t="shared" si="1"/>
        <v>#REF!</v>
      </c>
    </row>
    <row r="581">
      <c r="A581" s="8">
        <v>42.46</v>
      </c>
      <c r="B581" s="3" t="str">
        <f t="shared" si="1"/>
        <v>#REF!</v>
      </c>
    </row>
    <row r="582">
      <c r="A582" s="11">
        <v>-0.24</v>
      </c>
      <c r="B582" s="3" t="str">
        <f t="shared" si="1"/>
        <v>#REF!</v>
      </c>
    </row>
    <row r="583">
      <c r="A583" s="12">
        <v>-0.0056</v>
      </c>
      <c r="B583" s="3" t="str">
        <f t="shared" si="1"/>
        <v>#REF!</v>
      </c>
    </row>
    <row r="584">
      <c r="A584" s="31">
        <v>21544.0</v>
      </c>
      <c r="B584" s="3" t="str">
        <f t="shared" si="1"/>
        <v>#REF!</v>
      </c>
    </row>
    <row r="585">
      <c r="A585" s="32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42524</v>
      </c>
      <c r="C3" s="3">
        <v>50.66</v>
      </c>
      <c r="D3" s="3">
        <v>51.02</v>
      </c>
      <c r="E3" s="3">
        <v>49.98</v>
      </c>
      <c r="F3" s="3">
        <v>50.32</v>
      </c>
      <c r="G3" s="3">
        <v>-0.43</v>
      </c>
      <c r="H3" s="6">
        <v>-0.0085</v>
      </c>
      <c r="I3" s="15">
        <v>39302.0</v>
      </c>
      <c r="J3" s="15">
        <v>143448.0</v>
      </c>
    </row>
    <row r="4">
      <c r="A4" s="4" t="s">
        <v>4</v>
      </c>
      <c r="B4" s="5">
        <f t="shared" si="1"/>
        <v>42527</v>
      </c>
      <c r="C4" s="3">
        <v>50.5</v>
      </c>
      <c r="D4" s="3">
        <v>51.43</v>
      </c>
      <c r="E4" s="3">
        <v>50.42</v>
      </c>
      <c r="F4" s="3">
        <v>51.26</v>
      </c>
      <c r="G4" s="3">
        <v>0.94</v>
      </c>
      <c r="H4" s="3">
        <v>0.0187</v>
      </c>
      <c r="I4" s="15">
        <v>50691.0</v>
      </c>
      <c r="J4" s="15">
        <v>139698.0</v>
      </c>
    </row>
    <row r="5">
      <c r="A5" s="4" t="s">
        <v>5</v>
      </c>
      <c r="B5" s="5">
        <f t="shared" si="1"/>
        <v>42528</v>
      </c>
      <c r="C5" s="3">
        <v>51.12</v>
      </c>
      <c r="D5" s="3">
        <v>52.27</v>
      </c>
      <c r="E5" s="3">
        <v>51.0</v>
      </c>
      <c r="F5" s="3">
        <v>52.19</v>
      </c>
      <c r="G5" s="3">
        <v>0.93</v>
      </c>
      <c r="H5" s="3">
        <v>0.0181</v>
      </c>
      <c r="I5" s="15">
        <v>41531.0</v>
      </c>
      <c r="J5" s="15">
        <v>144339.0</v>
      </c>
    </row>
    <row r="6">
      <c r="A6" s="4" t="s">
        <v>6</v>
      </c>
      <c r="B6" s="5">
        <f t="shared" si="1"/>
        <v>42529</v>
      </c>
      <c r="C6" s="3">
        <v>52.16</v>
      </c>
      <c r="D6" s="3">
        <v>53.54</v>
      </c>
      <c r="E6" s="3">
        <v>52.06</v>
      </c>
      <c r="F6" s="3">
        <v>53.26</v>
      </c>
      <c r="G6" s="3">
        <v>1.07</v>
      </c>
      <c r="H6" s="3">
        <v>0.020499999999999997</v>
      </c>
      <c r="I6" s="15">
        <v>44480.0</v>
      </c>
      <c r="J6" s="15">
        <v>149578.0</v>
      </c>
    </row>
    <row r="7">
      <c r="A7" s="4" t="s">
        <v>7</v>
      </c>
      <c r="B7" s="5">
        <f t="shared" si="1"/>
        <v>42530</v>
      </c>
      <c r="C7" s="3">
        <v>53.52</v>
      </c>
      <c r="D7" s="3">
        <v>53.56</v>
      </c>
      <c r="E7" s="3">
        <v>52.28</v>
      </c>
      <c r="F7" s="3">
        <v>52.73</v>
      </c>
      <c r="G7" s="3">
        <v>-0.53</v>
      </c>
      <c r="H7" s="6">
        <v>-0.01</v>
      </c>
      <c r="I7" s="15">
        <v>40750.0</v>
      </c>
      <c r="J7" s="15">
        <v>156538.0</v>
      </c>
    </row>
    <row r="8">
      <c r="A8" s="4" t="s">
        <v>8</v>
      </c>
      <c r="B8" s="5">
        <f t="shared" si="1"/>
        <v>42531</v>
      </c>
      <c r="C8" s="3">
        <v>52.64</v>
      </c>
      <c r="D8" s="3">
        <v>52.85</v>
      </c>
      <c r="E8" s="3">
        <v>51.15</v>
      </c>
      <c r="F8" s="3">
        <v>51.34</v>
      </c>
      <c r="G8" s="3">
        <v>-1.39</v>
      </c>
      <c r="H8" s="6">
        <v>-0.0264</v>
      </c>
      <c r="I8" s="15">
        <v>39491.0</v>
      </c>
      <c r="J8" s="15">
        <v>159645.0</v>
      </c>
    </row>
    <row r="9">
      <c r="A9" s="4" t="s">
        <v>9</v>
      </c>
      <c r="B9" s="5">
        <f t="shared" si="1"/>
        <v>42534</v>
      </c>
      <c r="C9" s="3">
        <v>51.16</v>
      </c>
      <c r="D9" s="3">
        <v>51.56</v>
      </c>
      <c r="E9" s="3">
        <v>50.42</v>
      </c>
      <c r="F9" s="3">
        <v>51.16</v>
      </c>
      <c r="G9" s="3">
        <v>-0.18</v>
      </c>
      <c r="H9" s="6">
        <v>-0.0035</v>
      </c>
      <c r="I9" s="15">
        <v>36346.0</v>
      </c>
      <c r="J9" s="15">
        <v>165280.0</v>
      </c>
    </row>
    <row r="10">
      <c r="A10" s="7">
        <v>42524.0</v>
      </c>
      <c r="B10" s="5">
        <f t="shared" si="1"/>
        <v>42535</v>
      </c>
      <c r="C10" s="3">
        <v>50.67</v>
      </c>
      <c r="D10" s="3">
        <v>50.84</v>
      </c>
      <c r="E10" s="3">
        <v>50.07</v>
      </c>
      <c r="F10" s="3">
        <v>50.67</v>
      </c>
      <c r="G10" s="3">
        <v>-0.49</v>
      </c>
      <c r="H10" s="6">
        <v>-0.0096</v>
      </c>
      <c r="I10" s="15">
        <v>38614.0</v>
      </c>
      <c r="J10" s="15">
        <v>165850.0</v>
      </c>
    </row>
    <row r="11">
      <c r="A11" s="8">
        <v>50.66</v>
      </c>
      <c r="B11" s="5">
        <f t="shared" si="1"/>
        <v>42536</v>
      </c>
      <c r="C11" s="3">
        <v>50.09</v>
      </c>
      <c r="D11" s="3">
        <v>50.69</v>
      </c>
      <c r="E11" s="3">
        <v>49.32</v>
      </c>
      <c r="F11" s="3">
        <v>49.88</v>
      </c>
      <c r="G11" s="3">
        <v>-0.79</v>
      </c>
      <c r="H11" s="6">
        <v>-0.0156</v>
      </c>
      <c r="I11" s="15">
        <v>62027.0</v>
      </c>
      <c r="J11" s="15">
        <v>174459.0</v>
      </c>
    </row>
    <row r="12">
      <c r="A12" s="8">
        <v>51.02</v>
      </c>
      <c r="B12" s="5">
        <f t="shared" si="1"/>
        <v>42537</v>
      </c>
      <c r="C12" s="3">
        <v>49.47</v>
      </c>
      <c r="D12" s="3">
        <v>49.65</v>
      </c>
      <c r="E12" s="3">
        <v>47.89</v>
      </c>
      <c r="F12" s="3">
        <v>48.13</v>
      </c>
      <c r="G12" s="3">
        <v>-1.75</v>
      </c>
      <c r="H12" s="6">
        <v>-0.0351</v>
      </c>
      <c r="I12" s="15">
        <v>65497.0</v>
      </c>
      <c r="J12" s="15">
        <v>185179.0</v>
      </c>
    </row>
    <row r="13">
      <c r="A13" s="8">
        <v>49.98</v>
      </c>
      <c r="B13" s="5">
        <f t="shared" si="1"/>
        <v>42538</v>
      </c>
      <c r="C13" s="3">
        <v>48.23</v>
      </c>
      <c r="D13" s="3">
        <v>50.3</v>
      </c>
      <c r="E13" s="3">
        <v>48.23</v>
      </c>
      <c r="F13" s="3">
        <v>50.1</v>
      </c>
      <c r="G13" s="3">
        <v>1.97</v>
      </c>
      <c r="H13" s="3">
        <v>0.0409</v>
      </c>
      <c r="I13" s="15">
        <v>52229.0</v>
      </c>
      <c r="J13" s="15">
        <v>186727.0</v>
      </c>
    </row>
    <row r="14">
      <c r="A14" s="8">
        <v>50.32</v>
      </c>
      <c r="B14" s="5">
        <f t="shared" si="1"/>
        <v>42541</v>
      </c>
      <c r="C14" s="3">
        <v>50.36</v>
      </c>
      <c r="D14" s="3">
        <v>51.67</v>
      </c>
      <c r="E14" s="3">
        <v>50.2</v>
      </c>
      <c r="F14" s="3">
        <v>51.64</v>
      </c>
      <c r="G14" s="3">
        <v>1.54</v>
      </c>
      <c r="H14" s="3">
        <v>0.030699999999999998</v>
      </c>
      <c r="I14" s="15">
        <v>61591.0</v>
      </c>
      <c r="J14" s="15">
        <v>186054.0</v>
      </c>
    </row>
    <row r="15">
      <c r="A15" s="11">
        <v>-0.43</v>
      </c>
      <c r="B15" s="5">
        <f t="shared" si="1"/>
        <v>42542</v>
      </c>
      <c r="C15" s="3">
        <v>51.38</v>
      </c>
      <c r="D15" s="3">
        <v>52.09</v>
      </c>
      <c r="E15" s="3">
        <v>50.48</v>
      </c>
      <c r="F15" s="3">
        <v>51.65</v>
      </c>
      <c r="G15" s="3">
        <v>0.01</v>
      </c>
      <c r="H15" s="3">
        <v>2.0E-4</v>
      </c>
      <c r="I15" s="15">
        <v>83599.0</v>
      </c>
      <c r="J15" s="15">
        <v>193645.0</v>
      </c>
    </row>
    <row r="16">
      <c r="A16" s="12">
        <v>-0.0085</v>
      </c>
      <c r="B16" s="5">
        <f t="shared" si="1"/>
        <v>42543</v>
      </c>
      <c r="C16" s="3">
        <v>52.07</v>
      </c>
      <c r="D16" s="3">
        <v>52.22</v>
      </c>
      <c r="E16" s="3">
        <v>50.32</v>
      </c>
      <c r="F16" s="3">
        <v>51.03</v>
      </c>
      <c r="G16" s="3">
        <v>-0.62</v>
      </c>
      <c r="H16" s="6">
        <v>-0.012</v>
      </c>
      <c r="I16" s="15">
        <v>86402.0</v>
      </c>
      <c r="J16" s="15">
        <v>204087.0</v>
      </c>
    </row>
    <row r="17">
      <c r="A17" s="17">
        <v>39302.0</v>
      </c>
      <c r="B17" s="5">
        <f t="shared" si="1"/>
        <v>42544</v>
      </c>
      <c r="C17" s="3">
        <v>51.34</v>
      </c>
      <c r="D17" s="3">
        <v>52.29</v>
      </c>
      <c r="E17" s="3">
        <v>51.0</v>
      </c>
      <c r="F17" s="3">
        <v>52.06</v>
      </c>
      <c r="G17" s="3">
        <v>1.03</v>
      </c>
      <c r="H17" s="3">
        <v>0.0202</v>
      </c>
      <c r="I17" s="15">
        <v>80283.0</v>
      </c>
      <c r="J17" s="15">
        <v>204427.0</v>
      </c>
    </row>
    <row r="18">
      <c r="A18" s="17">
        <v>143448.0</v>
      </c>
      <c r="B18" s="5">
        <f t="shared" si="1"/>
        <v>42545</v>
      </c>
      <c r="C18" s="3">
        <v>51.78</v>
      </c>
      <c r="D18" s="3">
        <v>51.81</v>
      </c>
      <c r="E18" s="3">
        <v>48.74</v>
      </c>
      <c r="F18" s="3">
        <v>49.49</v>
      </c>
      <c r="G18" s="3">
        <v>-2.57</v>
      </c>
      <c r="H18" s="6">
        <v>-0.0494</v>
      </c>
      <c r="I18" s="15">
        <v>107683.0</v>
      </c>
      <c r="J18" s="15">
        <v>212290.0</v>
      </c>
    </row>
    <row r="19">
      <c r="A19" s="7">
        <v>42527.0</v>
      </c>
      <c r="B19" s="5">
        <f t="shared" si="1"/>
        <v>42548</v>
      </c>
      <c r="C19" s="3">
        <v>49.38</v>
      </c>
      <c r="D19" s="3">
        <v>49.92</v>
      </c>
      <c r="E19" s="3">
        <v>47.77</v>
      </c>
      <c r="F19" s="3">
        <v>48.25</v>
      </c>
      <c r="G19" s="3">
        <v>-1.24</v>
      </c>
      <c r="H19" s="6">
        <v>-0.0251</v>
      </c>
      <c r="I19" s="15">
        <v>72384.0</v>
      </c>
      <c r="J19" s="15">
        <v>221062.0</v>
      </c>
    </row>
    <row r="20">
      <c r="A20" s="8">
        <v>50.5</v>
      </c>
      <c r="B20" s="5">
        <f t="shared" si="1"/>
        <v>42549</v>
      </c>
      <c r="C20" s="3">
        <v>48.66</v>
      </c>
      <c r="D20" s="3">
        <v>49.97</v>
      </c>
      <c r="E20" s="3">
        <v>48.56</v>
      </c>
      <c r="F20" s="3">
        <v>49.77</v>
      </c>
      <c r="G20" s="3">
        <v>1.52</v>
      </c>
      <c r="H20" s="3">
        <v>0.0315</v>
      </c>
      <c r="I20" s="15">
        <v>103701.0</v>
      </c>
      <c r="J20" s="15">
        <v>229395.0</v>
      </c>
    </row>
    <row r="21">
      <c r="A21" s="8">
        <v>51.43</v>
      </c>
      <c r="B21" s="5">
        <f t="shared" si="1"/>
        <v>42550</v>
      </c>
      <c r="C21" s="3">
        <v>50.04</v>
      </c>
      <c r="D21" s="3">
        <v>51.92</v>
      </c>
      <c r="E21" s="3">
        <v>49.86</v>
      </c>
      <c r="F21" s="3">
        <v>51.8</v>
      </c>
      <c r="G21" s="3">
        <v>2.03</v>
      </c>
      <c r="H21" s="3">
        <v>0.0408</v>
      </c>
      <c r="I21" s="15">
        <v>83039.0</v>
      </c>
      <c r="J21" s="15">
        <v>233194.0</v>
      </c>
    </row>
    <row r="22">
      <c r="A22" s="8">
        <v>50.42</v>
      </c>
      <c r="B22" s="5">
        <f t="shared" si="1"/>
        <v>42551</v>
      </c>
      <c r="C22" s="3">
        <v>51.5</v>
      </c>
      <c r="D22" s="3">
        <v>51.5</v>
      </c>
      <c r="E22" s="3">
        <v>49.98</v>
      </c>
      <c r="F22" s="3">
        <v>50.16</v>
      </c>
      <c r="G22" s="3">
        <v>-1.64</v>
      </c>
      <c r="H22" s="6">
        <v>-0.0317</v>
      </c>
      <c r="I22" s="15">
        <v>112873.0</v>
      </c>
      <c r="J22" s="15">
        <v>250094.0</v>
      </c>
    </row>
    <row r="23">
      <c r="A23" s="8">
        <v>51.26</v>
      </c>
      <c r="B23" s="5">
        <f t="shared" si="1"/>
        <v>42552</v>
      </c>
      <c r="C23" s="3">
        <v>50.42</v>
      </c>
      <c r="D23" s="3">
        <v>51.21</v>
      </c>
      <c r="E23" s="3">
        <v>49.7</v>
      </c>
      <c r="F23" s="3">
        <v>50.89</v>
      </c>
      <c r="G23" s="3">
        <v>0.73</v>
      </c>
      <c r="H23" s="3">
        <v>0.0146</v>
      </c>
      <c r="I23" s="15">
        <v>112379.0</v>
      </c>
      <c r="J23" s="15">
        <v>254210.0</v>
      </c>
    </row>
    <row r="24">
      <c r="A24" s="9">
        <f>+0.94</f>
        <v>0.94</v>
      </c>
      <c r="B24" s="5">
        <f t="shared" si="1"/>
        <v>42555</v>
      </c>
      <c r="C24" s="3">
        <v>51.2</v>
      </c>
      <c r="D24" s="3">
        <v>51.29</v>
      </c>
      <c r="E24" s="3">
        <v>50.58</v>
      </c>
      <c r="F24" s="3">
        <v>50.69</v>
      </c>
      <c r="G24" s="3">
        <v>-0.2</v>
      </c>
      <c r="H24" s="6">
        <v>-0.0039</v>
      </c>
      <c r="I24" s="15">
        <v>49060.0</v>
      </c>
      <c r="J24" s="15">
        <v>252020.0</v>
      </c>
    </row>
    <row r="25">
      <c r="A25" s="9">
        <f>+1.87%</f>
        <v>0.0187</v>
      </c>
      <c r="B25" s="5">
        <f t="shared" si="1"/>
        <v>42556</v>
      </c>
      <c r="C25" s="3">
        <v>50.63</v>
      </c>
      <c r="D25" s="3">
        <v>50.65</v>
      </c>
      <c r="E25" s="3">
        <v>48.18</v>
      </c>
      <c r="F25" s="3">
        <v>48.57</v>
      </c>
      <c r="G25" s="3">
        <v>-2.12</v>
      </c>
      <c r="H25" s="6">
        <v>-0.0418</v>
      </c>
      <c r="I25" s="15">
        <v>134216.0</v>
      </c>
      <c r="J25" s="15">
        <v>235732.0</v>
      </c>
    </row>
    <row r="26">
      <c r="A26" s="16">
        <v>50691.0</v>
      </c>
      <c r="B26" s="5">
        <f t="shared" si="1"/>
        <v>42557</v>
      </c>
      <c r="C26" s="3">
        <v>48.5</v>
      </c>
      <c r="D26" s="3">
        <v>49.91</v>
      </c>
      <c r="E26" s="3">
        <v>47.81</v>
      </c>
      <c r="F26" s="3">
        <v>49.4</v>
      </c>
      <c r="G26" s="3">
        <v>0.83</v>
      </c>
      <c r="H26" s="3">
        <v>0.0171</v>
      </c>
      <c r="I26" s="15">
        <v>135213.0</v>
      </c>
      <c r="J26" s="15">
        <v>230899.0</v>
      </c>
    </row>
    <row r="27">
      <c r="A27" s="16">
        <v>139698.0</v>
      </c>
      <c r="B27" s="5">
        <f t="shared" si="1"/>
        <v>42558</v>
      </c>
      <c r="C27" s="3">
        <v>49.7</v>
      </c>
      <c r="D27" s="3">
        <v>50.16</v>
      </c>
      <c r="E27" s="3">
        <v>46.75</v>
      </c>
      <c r="F27" s="3">
        <v>47.0</v>
      </c>
      <c r="G27" s="3">
        <v>-2.4</v>
      </c>
      <c r="H27" s="6">
        <v>-0.0486</v>
      </c>
      <c r="I27" s="15">
        <v>119347.0</v>
      </c>
      <c r="J27" s="15">
        <v>236176.0</v>
      </c>
    </row>
    <row r="28">
      <c r="A28" s="7">
        <v>42528.0</v>
      </c>
      <c r="B28" s="5">
        <f t="shared" si="1"/>
        <v>42559</v>
      </c>
      <c r="C28" s="3">
        <v>47.47</v>
      </c>
      <c r="D28" s="3">
        <v>47.83</v>
      </c>
      <c r="E28" s="3">
        <v>46.76</v>
      </c>
      <c r="F28" s="3">
        <v>47.38</v>
      </c>
      <c r="G28" s="3">
        <v>0.38</v>
      </c>
      <c r="H28" s="3">
        <v>0.008100000000000001</v>
      </c>
      <c r="I28" s="15">
        <v>115102.0</v>
      </c>
      <c r="J28" s="15">
        <v>243829.0</v>
      </c>
    </row>
    <row r="29">
      <c r="A29" s="8">
        <v>51.12</v>
      </c>
      <c r="B29" s="5">
        <f t="shared" si="1"/>
        <v>42562</v>
      </c>
      <c r="C29" s="3">
        <v>47.14</v>
      </c>
      <c r="D29" s="3">
        <v>47.74</v>
      </c>
      <c r="E29" s="3">
        <v>46.55</v>
      </c>
      <c r="F29" s="3">
        <v>46.9</v>
      </c>
      <c r="G29" s="3">
        <v>-0.48</v>
      </c>
      <c r="H29" s="6">
        <v>-0.0101</v>
      </c>
      <c r="I29" s="15">
        <v>125122.0</v>
      </c>
      <c r="J29" s="15">
        <v>258949.0</v>
      </c>
    </row>
    <row r="30">
      <c r="A30" s="8">
        <v>52.27</v>
      </c>
      <c r="B30" s="5">
        <f t="shared" si="1"/>
        <v>42563</v>
      </c>
      <c r="C30" s="3">
        <v>46.65</v>
      </c>
      <c r="D30" s="3">
        <v>49.15</v>
      </c>
      <c r="E30" s="3">
        <v>46.65</v>
      </c>
      <c r="F30" s="3">
        <v>49.05</v>
      </c>
      <c r="G30" s="3">
        <v>2.15</v>
      </c>
      <c r="H30" s="3">
        <v>0.0458</v>
      </c>
      <c r="I30" s="15">
        <v>169283.0</v>
      </c>
      <c r="J30" s="15">
        <v>265176.0</v>
      </c>
    </row>
    <row r="31">
      <c r="A31" s="8">
        <v>51.0</v>
      </c>
      <c r="B31" s="5">
        <f t="shared" si="1"/>
        <v>42564</v>
      </c>
      <c r="C31" s="3">
        <v>48.68</v>
      </c>
      <c r="D31" s="3">
        <v>48.76</v>
      </c>
      <c r="E31" s="3">
        <v>46.65</v>
      </c>
      <c r="F31" s="3">
        <v>46.81</v>
      </c>
      <c r="G31" s="3">
        <v>-2.24</v>
      </c>
      <c r="H31" s="6">
        <v>-0.0457</v>
      </c>
      <c r="I31" s="15">
        <v>138626.0</v>
      </c>
      <c r="J31" s="15">
        <v>280418.0</v>
      </c>
    </row>
    <row r="32">
      <c r="A32" s="8">
        <v>52.19</v>
      </c>
      <c r="B32" s="5">
        <f t="shared" si="1"/>
        <v>42565</v>
      </c>
      <c r="C32" s="3">
        <v>47.19</v>
      </c>
      <c r="D32" s="3">
        <v>48.0</v>
      </c>
      <c r="E32" s="3">
        <v>46.89</v>
      </c>
      <c r="F32" s="3">
        <v>47.93</v>
      </c>
      <c r="G32" s="3">
        <v>1.12</v>
      </c>
      <c r="H32" s="3">
        <v>0.0239</v>
      </c>
      <c r="I32" s="15">
        <v>174858.0</v>
      </c>
      <c r="J32" s="15">
        <v>296298.0</v>
      </c>
    </row>
    <row r="33">
      <c r="A33" s="9">
        <f>+0.93</f>
        <v>0.93</v>
      </c>
      <c r="B33" s="5">
        <f t="shared" si="1"/>
        <v>42566</v>
      </c>
      <c r="C33" s="3">
        <v>47.59</v>
      </c>
      <c r="D33" s="3">
        <v>48.71</v>
      </c>
      <c r="E33" s="3">
        <v>47.23</v>
      </c>
      <c r="F33" s="3">
        <v>48.12</v>
      </c>
      <c r="G33" s="3">
        <v>0.19</v>
      </c>
      <c r="H33" s="3">
        <v>0.004</v>
      </c>
      <c r="I33" s="15">
        <v>152734.0</v>
      </c>
      <c r="J33" s="15">
        <v>309428.0</v>
      </c>
    </row>
    <row r="34">
      <c r="A34" s="9">
        <f>+1.81%</f>
        <v>0.0181</v>
      </c>
      <c r="B34" s="5">
        <f t="shared" si="1"/>
        <v>42569</v>
      </c>
      <c r="C34" s="3">
        <v>48.31</v>
      </c>
      <c r="D34" s="3">
        <v>48.39</v>
      </c>
      <c r="E34" s="3">
        <v>47.01</v>
      </c>
      <c r="F34" s="3">
        <v>47.45</v>
      </c>
      <c r="G34" s="3">
        <v>-0.67</v>
      </c>
      <c r="H34" s="6">
        <v>-0.0139</v>
      </c>
      <c r="I34" s="15">
        <v>127430.0</v>
      </c>
      <c r="J34" s="15">
        <v>326126.0</v>
      </c>
    </row>
    <row r="35">
      <c r="A35" s="16">
        <v>41531.0</v>
      </c>
      <c r="B35" s="5">
        <f t="shared" si="1"/>
        <v>42570</v>
      </c>
      <c r="C35" s="3">
        <v>47.42</v>
      </c>
      <c r="D35" s="3">
        <v>47.98</v>
      </c>
      <c r="E35" s="3">
        <v>47.04</v>
      </c>
      <c r="F35" s="3">
        <v>47.18</v>
      </c>
      <c r="G35" s="3">
        <v>-0.27</v>
      </c>
      <c r="H35" s="6">
        <v>-0.0057</v>
      </c>
      <c r="I35" s="15">
        <v>128114.0</v>
      </c>
      <c r="J35" s="15">
        <v>348466.0</v>
      </c>
    </row>
    <row r="36">
      <c r="A36" s="16">
        <v>144339.0</v>
      </c>
      <c r="B36" s="5">
        <f t="shared" si="1"/>
        <v>42571</v>
      </c>
      <c r="C36" s="3">
        <v>47.28</v>
      </c>
      <c r="D36" s="3">
        <v>47.96</v>
      </c>
      <c r="E36" s="3">
        <v>46.38</v>
      </c>
      <c r="F36" s="3">
        <v>47.65</v>
      </c>
      <c r="G36" s="3">
        <v>0.47</v>
      </c>
      <c r="H36" s="3">
        <v>0.01</v>
      </c>
      <c r="I36" s="15">
        <v>189047.0</v>
      </c>
      <c r="J36" s="15">
        <v>369925.0</v>
      </c>
    </row>
    <row r="37">
      <c r="A37" s="7">
        <v>42529.0</v>
      </c>
      <c r="B37" s="5">
        <f t="shared" si="1"/>
        <v>42572</v>
      </c>
      <c r="C37" s="3">
        <v>47.61</v>
      </c>
      <c r="D37" s="3">
        <v>48.03</v>
      </c>
      <c r="E37" s="3">
        <v>46.45</v>
      </c>
      <c r="F37" s="3">
        <v>46.62</v>
      </c>
      <c r="G37" s="3">
        <v>-1.03</v>
      </c>
      <c r="H37" s="6">
        <v>-0.0216</v>
      </c>
      <c r="I37" s="15">
        <v>176763.0</v>
      </c>
      <c r="J37" s="15">
        <v>375961.0</v>
      </c>
    </row>
    <row r="38">
      <c r="A38" s="8">
        <v>52.16</v>
      </c>
      <c r="B38" s="5">
        <f t="shared" si="1"/>
        <v>42573</v>
      </c>
      <c r="C38" s="3">
        <v>46.61</v>
      </c>
      <c r="D38" s="3">
        <v>46.91</v>
      </c>
      <c r="E38" s="3">
        <v>45.6</v>
      </c>
      <c r="F38" s="3">
        <v>46.09</v>
      </c>
      <c r="G38" s="3">
        <v>-0.53</v>
      </c>
      <c r="H38" s="6">
        <v>-0.0114</v>
      </c>
      <c r="I38" s="15">
        <v>192591.0</v>
      </c>
      <c r="J38" s="15">
        <v>381350.0</v>
      </c>
    </row>
    <row r="39">
      <c r="A39" s="8">
        <v>53.54</v>
      </c>
      <c r="B39" s="5">
        <f t="shared" si="1"/>
        <v>42576</v>
      </c>
      <c r="C39" s="3">
        <v>46.11</v>
      </c>
      <c r="D39" s="3">
        <v>46.27</v>
      </c>
      <c r="E39" s="3">
        <v>44.97</v>
      </c>
      <c r="F39" s="3">
        <v>45.13</v>
      </c>
      <c r="G39" s="3">
        <v>-0.96</v>
      </c>
      <c r="H39" s="6">
        <v>-0.0208</v>
      </c>
      <c r="I39" s="15">
        <v>143156.0</v>
      </c>
      <c r="J39" s="15">
        <v>376926.0</v>
      </c>
    </row>
    <row r="40">
      <c r="A40" s="8">
        <v>52.06</v>
      </c>
      <c r="B40" s="5">
        <f t="shared" si="1"/>
        <v>42577</v>
      </c>
      <c r="C40" s="3">
        <v>45.17</v>
      </c>
      <c r="D40" s="3">
        <v>45.34</v>
      </c>
      <c r="E40" s="3">
        <v>44.53</v>
      </c>
      <c r="F40" s="3">
        <v>45.23</v>
      </c>
      <c r="G40" s="3">
        <v>0.1</v>
      </c>
      <c r="H40" s="3">
        <v>0.0022</v>
      </c>
      <c r="I40" s="15">
        <v>213119.0</v>
      </c>
      <c r="J40" s="15">
        <v>392004.0</v>
      </c>
    </row>
    <row r="41">
      <c r="A41" s="8">
        <v>53.26</v>
      </c>
      <c r="B41" s="5">
        <f t="shared" si="1"/>
        <v>42578</v>
      </c>
      <c r="C41" s="3">
        <v>44.9</v>
      </c>
      <c r="D41" s="3">
        <v>45.33</v>
      </c>
      <c r="E41" s="3">
        <v>43.72</v>
      </c>
      <c r="F41" s="3">
        <v>43.91</v>
      </c>
      <c r="G41" s="3">
        <v>-1.32</v>
      </c>
      <c r="H41" s="6">
        <v>-0.0292</v>
      </c>
      <c r="I41" s="15">
        <v>349557.0</v>
      </c>
      <c r="J41" s="15">
        <v>392901.0</v>
      </c>
    </row>
    <row r="42">
      <c r="A42" s="9">
        <f>+1.07</f>
        <v>1.07</v>
      </c>
      <c r="B42" s="5">
        <f t="shared" si="1"/>
        <v>42579</v>
      </c>
      <c r="C42" s="3">
        <v>43.95</v>
      </c>
      <c r="D42" s="3">
        <v>44.15</v>
      </c>
      <c r="E42" s="3">
        <v>43.13</v>
      </c>
      <c r="F42" s="3">
        <v>43.23</v>
      </c>
      <c r="G42" s="3">
        <v>-0.68</v>
      </c>
      <c r="H42" s="6">
        <v>-0.0155</v>
      </c>
      <c r="I42" s="15">
        <v>336668.0</v>
      </c>
      <c r="J42" s="15">
        <v>407230.0</v>
      </c>
    </row>
    <row r="43">
      <c r="A43" s="9">
        <f>+2.05%</f>
        <v>0.0205</v>
      </c>
      <c r="B43" s="5">
        <f t="shared" si="1"/>
        <v>42580</v>
      </c>
      <c r="C43" s="3">
        <v>43.14</v>
      </c>
      <c r="D43" s="3">
        <v>43.6</v>
      </c>
      <c r="E43" s="3">
        <v>42.52</v>
      </c>
      <c r="F43" s="3">
        <v>43.53</v>
      </c>
      <c r="G43" s="3">
        <v>0.3</v>
      </c>
      <c r="H43" s="3">
        <v>0.0069</v>
      </c>
      <c r="I43" s="15">
        <v>286584.0</v>
      </c>
      <c r="J43" s="15">
        <v>407830.0</v>
      </c>
    </row>
    <row r="44">
      <c r="A44" s="16">
        <v>44480.0</v>
      </c>
      <c r="B44" s="5">
        <f t="shared" si="1"/>
        <v>42583</v>
      </c>
      <c r="C44" s="3">
        <v>43.11</v>
      </c>
      <c r="D44" s="3">
        <v>43.85</v>
      </c>
      <c r="E44" s="3">
        <v>41.87</v>
      </c>
      <c r="F44" s="3">
        <v>42.14</v>
      </c>
      <c r="G44" s="3">
        <v>-1.39</v>
      </c>
      <c r="H44" s="6">
        <v>-0.0319</v>
      </c>
      <c r="I44" s="15">
        <v>234773.0</v>
      </c>
      <c r="J44" s="15">
        <v>411261.0</v>
      </c>
    </row>
    <row r="45">
      <c r="A45" s="16">
        <v>149578.0</v>
      </c>
      <c r="B45" s="5">
        <f t="shared" si="1"/>
        <v>42584</v>
      </c>
      <c r="C45" s="3">
        <v>42.23</v>
      </c>
      <c r="D45" s="3">
        <v>43.18</v>
      </c>
      <c r="E45" s="3">
        <v>41.51</v>
      </c>
      <c r="F45" s="3">
        <v>41.8</v>
      </c>
      <c r="G45" s="3">
        <v>-0.34</v>
      </c>
      <c r="H45" s="6">
        <v>-0.0081</v>
      </c>
      <c r="I45" s="15">
        <v>262560.0</v>
      </c>
      <c r="J45" s="15">
        <v>409735.0</v>
      </c>
    </row>
    <row r="46">
      <c r="A46" s="7">
        <v>42530.0</v>
      </c>
      <c r="B46" s="5">
        <f t="shared" si="1"/>
        <v>42585</v>
      </c>
      <c r="C46" s="3">
        <v>41.94</v>
      </c>
      <c r="D46" s="3">
        <v>43.47</v>
      </c>
      <c r="E46" s="3">
        <v>41.56</v>
      </c>
      <c r="F46" s="3">
        <v>43.1</v>
      </c>
      <c r="G46" s="3">
        <v>1.3</v>
      </c>
      <c r="H46" s="3">
        <v>0.0311</v>
      </c>
      <c r="I46" s="15">
        <v>320440.0</v>
      </c>
      <c r="J46" s="15">
        <v>422110.0</v>
      </c>
    </row>
    <row r="47">
      <c r="A47" s="8">
        <v>53.52</v>
      </c>
      <c r="B47" s="5">
        <f t="shared" si="1"/>
        <v>42586</v>
      </c>
      <c r="C47" s="3">
        <v>43.36</v>
      </c>
      <c r="D47" s="3">
        <v>44.34</v>
      </c>
      <c r="E47" s="3">
        <v>42.51</v>
      </c>
      <c r="F47" s="3">
        <v>44.29</v>
      </c>
      <c r="G47" s="3">
        <v>1.19</v>
      </c>
      <c r="H47" s="3">
        <v>0.0276</v>
      </c>
      <c r="I47" s="15">
        <v>276418.0</v>
      </c>
      <c r="J47" s="15">
        <v>430747.0</v>
      </c>
    </row>
    <row r="48">
      <c r="A48" s="8">
        <v>53.56</v>
      </c>
      <c r="B48" s="5">
        <f t="shared" si="1"/>
        <v>42587</v>
      </c>
      <c r="C48" s="3">
        <v>44.18</v>
      </c>
      <c r="D48" s="3">
        <v>44.49</v>
      </c>
      <c r="E48" s="3">
        <v>43.51</v>
      </c>
      <c r="F48" s="3">
        <v>44.27</v>
      </c>
      <c r="G48" s="3">
        <v>-0.02</v>
      </c>
      <c r="H48" s="6">
        <v>-5.0E-4</v>
      </c>
      <c r="I48" s="15">
        <v>236874.0</v>
      </c>
      <c r="J48" s="15">
        <v>414615.0</v>
      </c>
    </row>
    <row r="49">
      <c r="A49" s="8">
        <v>52.28</v>
      </c>
      <c r="B49" s="5">
        <f t="shared" si="1"/>
        <v>42590</v>
      </c>
      <c r="C49" s="3">
        <v>44.34</v>
      </c>
      <c r="D49" s="3">
        <v>45.71</v>
      </c>
      <c r="E49" s="3">
        <v>44.24</v>
      </c>
      <c r="F49" s="3">
        <v>45.39</v>
      </c>
      <c r="G49" s="3">
        <v>1.12</v>
      </c>
      <c r="H49" s="3">
        <v>0.0253</v>
      </c>
      <c r="I49" s="15">
        <v>221513.0</v>
      </c>
      <c r="J49" s="15">
        <v>398575.0</v>
      </c>
    </row>
    <row r="50">
      <c r="A50" s="8">
        <v>52.73</v>
      </c>
      <c r="B50" s="5">
        <f t="shared" si="1"/>
        <v>42591</v>
      </c>
      <c r="C50" s="3">
        <v>45.25</v>
      </c>
      <c r="D50" s="3">
        <v>45.77</v>
      </c>
      <c r="E50" s="3">
        <v>44.76</v>
      </c>
      <c r="F50" s="3">
        <v>44.98</v>
      </c>
      <c r="G50" s="3">
        <v>-0.41</v>
      </c>
      <c r="H50" s="6">
        <v>-0.009</v>
      </c>
      <c r="I50" s="15">
        <v>216218.0</v>
      </c>
      <c r="J50" s="15">
        <v>377284.0</v>
      </c>
    </row>
    <row r="51">
      <c r="A51" s="11">
        <v>-0.53</v>
      </c>
      <c r="B51" s="5">
        <f t="shared" si="1"/>
        <v>42592</v>
      </c>
      <c r="C51" s="3">
        <v>44.92</v>
      </c>
      <c r="D51" s="3">
        <v>45.68</v>
      </c>
      <c r="E51" s="3">
        <v>43.81</v>
      </c>
      <c r="F51" s="3">
        <v>44.05</v>
      </c>
      <c r="G51" s="3">
        <v>-0.93</v>
      </c>
      <c r="H51" s="6">
        <v>-0.0207</v>
      </c>
      <c r="I51" s="15">
        <v>284858.0</v>
      </c>
      <c r="J51" s="15">
        <v>361232.0</v>
      </c>
    </row>
    <row r="52">
      <c r="A52" s="12">
        <v>-0.01</v>
      </c>
      <c r="B52" s="5">
        <f t="shared" si="1"/>
        <v>42593</v>
      </c>
      <c r="C52" s="3">
        <v>43.78</v>
      </c>
      <c r="D52" s="3">
        <v>46.3</v>
      </c>
      <c r="E52" s="3">
        <v>43.46</v>
      </c>
      <c r="F52" s="3">
        <v>46.04</v>
      </c>
      <c r="G52" s="3">
        <v>1.99</v>
      </c>
      <c r="H52" s="3">
        <v>0.0452</v>
      </c>
      <c r="I52" s="15">
        <v>335527.0</v>
      </c>
      <c r="J52" s="15">
        <v>353603.0</v>
      </c>
    </row>
    <row r="53">
      <c r="A53" s="17">
        <v>40750.0</v>
      </c>
      <c r="B53" s="5">
        <f t="shared" si="1"/>
        <v>42594</v>
      </c>
      <c r="C53" s="3">
        <v>46.18</v>
      </c>
      <c r="D53" s="3">
        <v>47.25</v>
      </c>
      <c r="E53" s="3">
        <v>45.74</v>
      </c>
      <c r="F53" s="3">
        <v>46.97</v>
      </c>
      <c r="G53" s="3">
        <v>0.93</v>
      </c>
      <c r="H53" s="3">
        <v>0.0202</v>
      </c>
      <c r="I53" s="15">
        <v>258003.0</v>
      </c>
      <c r="J53" s="15">
        <v>345731.0</v>
      </c>
    </row>
    <row r="54">
      <c r="A54" s="17">
        <v>156538.0</v>
      </c>
      <c r="B54" s="5">
        <f t="shared" si="1"/>
        <v>42597</v>
      </c>
      <c r="C54" s="3">
        <v>47.14</v>
      </c>
      <c r="D54" s="3">
        <v>48.54</v>
      </c>
      <c r="E54" s="3">
        <v>46.84</v>
      </c>
      <c r="F54" s="3">
        <v>48.35</v>
      </c>
      <c r="G54" s="3">
        <v>1.38</v>
      </c>
      <c r="H54" s="3">
        <v>0.0294</v>
      </c>
      <c r="I54" s="15">
        <v>234398.0</v>
      </c>
      <c r="J54" s="15">
        <v>333813.0</v>
      </c>
    </row>
    <row r="55">
      <c r="A55" s="7">
        <v>42531.0</v>
      </c>
      <c r="B55" s="5">
        <f t="shared" si="1"/>
        <v>42598</v>
      </c>
      <c r="C55" s="3">
        <v>48.22</v>
      </c>
      <c r="D55" s="3">
        <v>49.36</v>
      </c>
      <c r="E55" s="3">
        <v>47.9</v>
      </c>
      <c r="F55" s="3">
        <v>49.23</v>
      </c>
      <c r="G55" s="3">
        <v>0.88</v>
      </c>
      <c r="H55" s="3">
        <v>0.0182</v>
      </c>
      <c r="I55" s="15">
        <v>331860.0</v>
      </c>
      <c r="J55" s="15">
        <v>301860.0</v>
      </c>
    </row>
    <row r="56">
      <c r="A56" s="8">
        <v>52.64</v>
      </c>
      <c r="B56" s="5">
        <f t="shared" si="1"/>
        <v>42599</v>
      </c>
      <c r="C56" s="3">
        <v>48.88</v>
      </c>
      <c r="D56" s="3">
        <v>49.93</v>
      </c>
      <c r="E56" s="3">
        <v>48.55</v>
      </c>
      <c r="F56" s="3">
        <v>49.85</v>
      </c>
      <c r="G56" s="3">
        <v>0.62</v>
      </c>
      <c r="H56" s="3">
        <v>0.0126</v>
      </c>
      <c r="I56" s="15">
        <v>377399.0</v>
      </c>
      <c r="J56" s="15">
        <v>297707.0</v>
      </c>
    </row>
    <row r="57">
      <c r="A57" s="8">
        <v>52.85</v>
      </c>
      <c r="B57" s="5">
        <f t="shared" si="1"/>
        <v>42600</v>
      </c>
      <c r="C57" s="3">
        <v>49.76</v>
      </c>
      <c r="D57" s="3">
        <v>51.05</v>
      </c>
      <c r="E57" s="3">
        <v>49.52</v>
      </c>
      <c r="F57" s="3">
        <v>50.89</v>
      </c>
      <c r="G57" s="3">
        <v>1.04</v>
      </c>
      <c r="H57" s="3">
        <v>0.0209</v>
      </c>
      <c r="I57" s="15">
        <v>268834.0</v>
      </c>
      <c r="J57" s="15">
        <v>285056.0</v>
      </c>
    </row>
    <row r="58">
      <c r="A58" s="8">
        <v>51.15</v>
      </c>
      <c r="B58" s="5">
        <f t="shared" si="1"/>
        <v>42601</v>
      </c>
      <c r="C58" s="3">
        <v>50.96</v>
      </c>
      <c r="D58" s="3">
        <v>51.22</v>
      </c>
      <c r="E58" s="3">
        <v>50.32</v>
      </c>
      <c r="F58" s="3">
        <v>50.88</v>
      </c>
      <c r="G58" s="3">
        <v>-0.01</v>
      </c>
      <c r="H58" s="6">
        <v>-2.0E-4</v>
      </c>
      <c r="I58" s="15">
        <v>252338.0</v>
      </c>
      <c r="J58" s="15">
        <v>264643.0</v>
      </c>
    </row>
    <row r="59">
      <c r="A59" s="8">
        <v>51.34</v>
      </c>
      <c r="B59" s="5">
        <f t="shared" si="1"/>
        <v>42604</v>
      </c>
      <c r="C59" s="3">
        <v>50.7</v>
      </c>
      <c r="D59" s="3">
        <v>50.7</v>
      </c>
      <c r="E59" s="3">
        <v>49.07</v>
      </c>
      <c r="F59" s="3">
        <v>49.16</v>
      </c>
      <c r="G59" s="3">
        <v>-1.72</v>
      </c>
      <c r="H59" s="6">
        <v>-0.0338</v>
      </c>
      <c r="I59" s="15">
        <v>270367.0</v>
      </c>
      <c r="J59" s="15">
        <v>232463.0</v>
      </c>
    </row>
    <row r="60">
      <c r="A60" s="11">
        <v>-1.39</v>
      </c>
      <c r="B60" s="5">
        <f t="shared" si="1"/>
        <v>42605</v>
      </c>
      <c r="C60" s="3">
        <v>49.04</v>
      </c>
      <c r="D60" s="3">
        <v>50.21</v>
      </c>
      <c r="E60" s="3">
        <v>48.48</v>
      </c>
      <c r="F60" s="3">
        <v>49.96</v>
      </c>
      <c r="G60" s="3">
        <v>0.8</v>
      </c>
      <c r="H60" s="3">
        <v>0.0163</v>
      </c>
      <c r="I60" s="15">
        <v>314178.0</v>
      </c>
      <c r="J60" s="15">
        <v>185608.0</v>
      </c>
    </row>
    <row r="61">
      <c r="A61" s="12">
        <v>-0.0264</v>
      </c>
      <c r="B61" s="5">
        <f t="shared" si="1"/>
        <v>42606</v>
      </c>
      <c r="C61" s="3">
        <v>49.57</v>
      </c>
      <c r="D61" s="3">
        <v>49.87</v>
      </c>
      <c r="E61" s="3">
        <v>48.68</v>
      </c>
      <c r="F61" s="3">
        <v>49.05</v>
      </c>
      <c r="G61" s="3">
        <v>-0.91</v>
      </c>
      <c r="H61" s="6">
        <v>-0.0182</v>
      </c>
      <c r="I61" s="15">
        <v>280915.0</v>
      </c>
      <c r="J61" s="15">
        <v>166366.0</v>
      </c>
    </row>
    <row r="62">
      <c r="A62" s="17">
        <v>39491.0</v>
      </c>
      <c r="B62" s="5">
        <f t="shared" si="1"/>
        <v>42607</v>
      </c>
      <c r="C62" s="3">
        <v>49.03</v>
      </c>
      <c r="D62" s="3">
        <v>49.78</v>
      </c>
      <c r="E62" s="3">
        <v>48.7</v>
      </c>
      <c r="F62" s="3">
        <v>49.67</v>
      </c>
      <c r="G62" s="3">
        <v>0.62</v>
      </c>
      <c r="H62" s="3">
        <v>0.0126</v>
      </c>
      <c r="I62" s="15">
        <v>217126.0</v>
      </c>
      <c r="J62" s="15">
        <v>127274.0</v>
      </c>
    </row>
    <row r="63">
      <c r="A63" s="17">
        <v>159645.0</v>
      </c>
      <c r="B63" s="5">
        <f t="shared" si="1"/>
        <v>42608</v>
      </c>
      <c r="C63" s="3">
        <v>49.66</v>
      </c>
      <c r="D63" s="3">
        <v>50.76</v>
      </c>
      <c r="E63" s="3">
        <v>49.12</v>
      </c>
      <c r="F63" s="3">
        <v>49.92</v>
      </c>
      <c r="G63" s="3">
        <v>0.25</v>
      </c>
      <c r="H63" s="3">
        <v>0.005</v>
      </c>
      <c r="I63" s="15">
        <v>209244.0</v>
      </c>
      <c r="J63" s="15">
        <v>110969.0</v>
      </c>
    </row>
    <row r="64">
      <c r="A64" s="7">
        <v>42534.0</v>
      </c>
      <c r="B64" s="5">
        <f t="shared" si="1"/>
        <v>42611</v>
      </c>
      <c r="C64" s="3">
        <v>49.54</v>
      </c>
      <c r="D64" s="3">
        <v>49.6</v>
      </c>
      <c r="E64" s="3">
        <v>48.97</v>
      </c>
      <c r="F64" s="3">
        <v>49.26</v>
      </c>
      <c r="G64" s="3">
        <v>-0.66</v>
      </c>
      <c r="H64" s="6">
        <v>-0.0132</v>
      </c>
      <c r="I64" s="15">
        <v>65667.0</v>
      </c>
      <c r="J64" s="15">
        <v>96247.0</v>
      </c>
    </row>
    <row r="65">
      <c r="A65" s="8">
        <v>51.16</v>
      </c>
      <c r="B65" s="5">
        <f t="shared" si="1"/>
        <v>42612</v>
      </c>
      <c r="C65" s="3">
        <v>49.25</v>
      </c>
      <c r="D65" s="3">
        <v>49.76</v>
      </c>
      <c r="E65" s="3">
        <v>48.23</v>
      </c>
      <c r="F65" s="3">
        <v>48.37</v>
      </c>
      <c r="G65" s="3">
        <v>-0.89</v>
      </c>
      <c r="H65" s="6">
        <v>-0.0181</v>
      </c>
      <c r="I65" s="15">
        <v>124524.0</v>
      </c>
      <c r="J65" s="15">
        <v>44350.0</v>
      </c>
    </row>
    <row r="66">
      <c r="A66" s="8">
        <v>51.56</v>
      </c>
      <c r="B66" s="5">
        <f t="shared" si="1"/>
        <v>42613</v>
      </c>
      <c r="C66" s="3">
        <v>48.29</v>
      </c>
      <c r="D66" s="3">
        <v>48.42</v>
      </c>
      <c r="E66" s="3">
        <v>46.96</v>
      </c>
      <c r="F66" s="3">
        <v>47.04</v>
      </c>
      <c r="G66" s="3">
        <v>-1.33</v>
      </c>
      <c r="H66" s="6">
        <v>-0.0275</v>
      </c>
      <c r="I66" s="15">
        <v>20606.0</v>
      </c>
      <c r="J66" s="3">
        <v>0.0</v>
      </c>
    </row>
    <row r="67">
      <c r="A67" s="8">
        <v>50.42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51.16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-0.18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-0.0035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36346.0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165280.0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42535.0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50.67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50.84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50.07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50.67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-0.49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-0.0096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38614.0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165850.0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42536.0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50.09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50.69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49.32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49.88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-0.79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-0.0156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62027.0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174459.0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42537.0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49.47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49.65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47.89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48.13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-1.75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-0.0351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65497.0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185179.0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42538.0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48.23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50.3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48.23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50.1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+1.97</f>
        <v>1.97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+4.09%</f>
        <v>0.0409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52229.0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186727.0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42541.0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50.36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51.67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50.2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51.64</v>
      </c>
      <c r="B113" s="3" t="str">
        <f t="shared" si="1"/>
        <v/>
      </c>
    </row>
    <row r="114">
      <c r="A114" s="9">
        <f>+1.54</f>
        <v>1.54</v>
      </c>
      <c r="B114" s="3" t="str">
        <f t="shared" si="1"/>
        <v>#REF!</v>
      </c>
    </row>
    <row r="115">
      <c r="A115" s="9">
        <f>+3.07%</f>
        <v>0.0307</v>
      </c>
      <c r="B115" s="3" t="str">
        <f t="shared" si="1"/>
        <v>#REF!</v>
      </c>
    </row>
    <row r="116">
      <c r="A116" s="16">
        <v>61591.0</v>
      </c>
      <c r="B116" s="3" t="str">
        <f t="shared" si="1"/>
        <v>#REF!</v>
      </c>
    </row>
    <row r="117">
      <c r="A117" s="16">
        <v>186054.0</v>
      </c>
      <c r="B117" s="3" t="str">
        <f t="shared" si="1"/>
        <v>#REF!</v>
      </c>
    </row>
    <row r="118">
      <c r="A118" s="7">
        <v>42542.0</v>
      </c>
      <c r="B118" s="3" t="str">
        <f t="shared" si="1"/>
        <v>#REF!</v>
      </c>
    </row>
    <row r="119">
      <c r="A119" s="8">
        <v>51.38</v>
      </c>
      <c r="B119" s="3" t="str">
        <f t="shared" si="1"/>
        <v>#REF!</v>
      </c>
    </row>
    <row r="120">
      <c r="A120" s="8">
        <v>52.09</v>
      </c>
      <c r="B120" s="3" t="str">
        <f t="shared" si="1"/>
        <v>#REF!</v>
      </c>
    </row>
    <row r="121">
      <c r="A121" s="8">
        <v>50.48</v>
      </c>
      <c r="B121" s="3" t="str">
        <f t="shared" si="1"/>
        <v>#REF!</v>
      </c>
    </row>
    <row r="122">
      <c r="A122" s="8">
        <v>51.65</v>
      </c>
      <c r="B122" s="3" t="str">
        <f t="shared" si="1"/>
        <v>#REF!</v>
      </c>
    </row>
    <row r="123">
      <c r="A123" s="9">
        <f>+0.01</f>
        <v>0.01</v>
      </c>
      <c r="B123" s="3" t="str">
        <f t="shared" si="1"/>
        <v>#REF!</v>
      </c>
    </row>
    <row r="124">
      <c r="A124" s="9">
        <f>+0.02%</f>
        <v>0.0002</v>
      </c>
      <c r="B124" s="3" t="str">
        <f t="shared" si="1"/>
        <v>#REF!</v>
      </c>
    </row>
    <row r="125">
      <c r="A125" s="16">
        <v>83599.0</v>
      </c>
      <c r="B125" s="3" t="str">
        <f t="shared" si="1"/>
        <v>#REF!</v>
      </c>
    </row>
    <row r="126">
      <c r="A126" s="16">
        <v>193645.0</v>
      </c>
      <c r="B126" s="3" t="str">
        <f t="shared" si="1"/>
        <v>#REF!</v>
      </c>
    </row>
    <row r="127">
      <c r="A127" s="7">
        <v>42543.0</v>
      </c>
      <c r="B127" s="3" t="str">
        <f t="shared" si="1"/>
        <v>#REF!</v>
      </c>
    </row>
    <row r="128">
      <c r="A128" s="8">
        <v>52.07</v>
      </c>
      <c r="B128" s="3" t="str">
        <f t="shared" si="1"/>
        <v>#REF!</v>
      </c>
    </row>
    <row r="129">
      <c r="A129" s="8">
        <v>52.22</v>
      </c>
      <c r="B129" s="3" t="str">
        <f t="shared" si="1"/>
        <v>#REF!</v>
      </c>
    </row>
    <row r="130">
      <c r="A130" s="8">
        <v>50.32</v>
      </c>
      <c r="B130" s="3" t="str">
        <f t="shared" si="1"/>
        <v>#REF!</v>
      </c>
    </row>
    <row r="131">
      <c r="A131" s="8">
        <v>51.03</v>
      </c>
      <c r="B131" s="3" t="str">
        <f t="shared" si="1"/>
        <v>#REF!</v>
      </c>
    </row>
    <row r="132">
      <c r="A132" s="11">
        <v>-0.62</v>
      </c>
      <c r="B132" s="3" t="str">
        <f t="shared" si="1"/>
        <v>#REF!</v>
      </c>
    </row>
    <row r="133">
      <c r="A133" s="12">
        <v>-0.012</v>
      </c>
      <c r="B133" s="3" t="str">
        <f t="shared" si="1"/>
        <v>#REF!</v>
      </c>
    </row>
    <row r="134">
      <c r="A134" s="17">
        <v>86402.0</v>
      </c>
      <c r="B134" s="3" t="str">
        <f t="shared" si="1"/>
        <v>#REF!</v>
      </c>
    </row>
    <row r="135">
      <c r="A135" s="17">
        <v>204087.0</v>
      </c>
      <c r="B135" s="3" t="str">
        <f t="shared" si="1"/>
        <v>#REF!</v>
      </c>
    </row>
    <row r="136">
      <c r="A136" s="7">
        <v>42544.0</v>
      </c>
      <c r="B136" s="3" t="str">
        <f t="shared" si="1"/>
        <v>#REF!</v>
      </c>
    </row>
    <row r="137">
      <c r="A137" s="8">
        <v>51.34</v>
      </c>
      <c r="B137" s="3" t="str">
        <f t="shared" si="1"/>
        <v>#REF!</v>
      </c>
    </row>
    <row r="138">
      <c r="A138" s="8">
        <v>52.29</v>
      </c>
      <c r="B138" s="3" t="str">
        <f t="shared" si="1"/>
        <v>#REF!</v>
      </c>
    </row>
    <row r="139">
      <c r="A139" s="8">
        <v>51.0</v>
      </c>
      <c r="B139" s="3" t="str">
        <f t="shared" si="1"/>
        <v>#REF!</v>
      </c>
    </row>
    <row r="140">
      <c r="A140" s="8">
        <v>52.06</v>
      </c>
      <c r="B140" s="3" t="str">
        <f t="shared" si="1"/>
        <v>#REF!</v>
      </c>
    </row>
    <row r="141">
      <c r="A141" s="9">
        <f>+1.03</f>
        <v>1.03</v>
      </c>
      <c r="B141" s="3" t="str">
        <f t="shared" si="1"/>
        <v>#REF!</v>
      </c>
    </row>
    <row r="142">
      <c r="A142" s="9">
        <f>+2.02%</f>
        <v>0.0202</v>
      </c>
      <c r="B142" s="3" t="str">
        <f t="shared" si="1"/>
        <v>#REF!</v>
      </c>
    </row>
    <row r="143">
      <c r="A143" s="16">
        <v>80283.0</v>
      </c>
      <c r="B143" s="3" t="str">
        <f t="shared" si="1"/>
        <v>#REF!</v>
      </c>
    </row>
    <row r="144">
      <c r="A144" s="16">
        <v>204427.0</v>
      </c>
      <c r="B144" s="3" t="str">
        <f t="shared" si="1"/>
        <v>#REF!</v>
      </c>
    </row>
    <row r="145">
      <c r="A145" s="7">
        <v>42545.0</v>
      </c>
      <c r="B145" s="3" t="str">
        <f t="shared" si="1"/>
        <v>#REF!</v>
      </c>
    </row>
    <row r="146">
      <c r="A146" s="8">
        <v>51.78</v>
      </c>
      <c r="B146" s="3" t="str">
        <f t="shared" si="1"/>
        <v>#REF!</v>
      </c>
    </row>
    <row r="147">
      <c r="A147" s="8">
        <v>51.81</v>
      </c>
      <c r="B147" s="3" t="str">
        <f t="shared" si="1"/>
        <v>#REF!</v>
      </c>
    </row>
    <row r="148">
      <c r="A148" s="8">
        <v>48.74</v>
      </c>
      <c r="B148" s="3" t="str">
        <f t="shared" si="1"/>
        <v>#REF!</v>
      </c>
    </row>
    <row r="149">
      <c r="A149" s="8">
        <v>49.49</v>
      </c>
      <c r="B149" s="3" t="str">
        <f t="shared" si="1"/>
        <v>#REF!</v>
      </c>
    </row>
    <row r="150">
      <c r="A150" s="11">
        <v>-2.57</v>
      </c>
      <c r="B150" s="3" t="str">
        <f t="shared" si="1"/>
        <v>#REF!</v>
      </c>
    </row>
    <row r="151">
      <c r="A151" s="12">
        <v>-0.0494</v>
      </c>
      <c r="B151" s="3" t="str">
        <f t="shared" si="1"/>
        <v>#REF!</v>
      </c>
    </row>
    <row r="152">
      <c r="A152" s="17">
        <v>107683.0</v>
      </c>
      <c r="B152" s="3" t="str">
        <f t="shared" si="1"/>
        <v>#REF!</v>
      </c>
    </row>
    <row r="153">
      <c r="A153" s="17">
        <v>212290.0</v>
      </c>
      <c r="B153" s="3" t="str">
        <f t="shared" si="1"/>
        <v>#REF!</v>
      </c>
    </row>
    <row r="154">
      <c r="A154" s="7">
        <v>42548.0</v>
      </c>
      <c r="B154" s="3" t="str">
        <f t="shared" si="1"/>
        <v>#REF!</v>
      </c>
    </row>
    <row r="155">
      <c r="A155" s="8">
        <v>49.38</v>
      </c>
      <c r="B155" s="3" t="str">
        <f t="shared" si="1"/>
        <v>#REF!</v>
      </c>
    </row>
    <row r="156">
      <c r="A156" s="8">
        <v>49.92</v>
      </c>
      <c r="B156" s="3" t="str">
        <f t="shared" si="1"/>
        <v>#REF!</v>
      </c>
    </row>
    <row r="157">
      <c r="A157" s="8">
        <v>47.77</v>
      </c>
      <c r="B157" s="3" t="str">
        <f t="shared" si="1"/>
        <v>#REF!</v>
      </c>
    </row>
    <row r="158">
      <c r="A158" s="8">
        <v>48.25</v>
      </c>
      <c r="B158" s="3" t="str">
        <f t="shared" si="1"/>
        <v>#REF!</v>
      </c>
    </row>
    <row r="159">
      <c r="A159" s="11">
        <v>-1.24</v>
      </c>
      <c r="B159" s="3" t="str">
        <f t="shared" si="1"/>
        <v>#REF!</v>
      </c>
    </row>
    <row r="160">
      <c r="A160" s="12">
        <v>-0.0251</v>
      </c>
      <c r="B160" s="3" t="str">
        <f t="shared" si="1"/>
        <v>#REF!</v>
      </c>
    </row>
    <row r="161">
      <c r="A161" s="17">
        <v>72384.0</v>
      </c>
      <c r="B161" s="3" t="str">
        <f t="shared" si="1"/>
        <v>#REF!</v>
      </c>
    </row>
    <row r="162">
      <c r="A162" s="17">
        <v>221062.0</v>
      </c>
      <c r="B162" s="3" t="str">
        <f t="shared" si="1"/>
        <v>#REF!</v>
      </c>
    </row>
    <row r="163">
      <c r="A163" s="7">
        <v>42549.0</v>
      </c>
      <c r="B163" s="3" t="str">
        <f t="shared" si="1"/>
        <v>#REF!</v>
      </c>
    </row>
    <row r="164">
      <c r="A164" s="8">
        <v>48.66</v>
      </c>
      <c r="B164" s="3" t="str">
        <f t="shared" si="1"/>
        <v>#REF!</v>
      </c>
    </row>
    <row r="165">
      <c r="A165" s="8">
        <v>49.97</v>
      </c>
      <c r="B165" s="3" t="str">
        <f t="shared" si="1"/>
        <v>#REF!</v>
      </c>
    </row>
    <row r="166">
      <c r="A166" s="8">
        <v>48.56</v>
      </c>
      <c r="B166" s="3" t="str">
        <f t="shared" si="1"/>
        <v>#REF!</v>
      </c>
    </row>
    <row r="167">
      <c r="A167" s="8">
        <v>49.77</v>
      </c>
      <c r="B167" s="3" t="str">
        <f t="shared" si="1"/>
        <v>#REF!</v>
      </c>
    </row>
    <row r="168">
      <c r="A168" s="9">
        <f>+1.52</f>
        <v>1.52</v>
      </c>
      <c r="B168" s="3" t="str">
        <f t="shared" si="1"/>
        <v>#REF!</v>
      </c>
    </row>
    <row r="169">
      <c r="A169" s="9">
        <f>+3.15%</f>
        <v>0.0315</v>
      </c>
      <c r="B169" s="3" t="str">
        <f t="shared" si="1"/>
        <v>#REF!</v>
      </c>
    </row>
    <row r="170">
      <c r="A170" s="16">
        <v>103701.0</v>
      </c>
      <c r="B170" s="3" t="str">
        <f t="shared" si="1"/>
        <v>#REF!</v>
      </c>
    </row>
    <row r="171">
      <c r="A171" s="16">
        <v>229395.0</v>
      </c>
      <c r="B171" s="3" t="str">
        <f t="shared" si="1"/>
        <v>#REF!</v>
      </c>
    </row>
    <row r="172">
      <c r="A172" s="7">
        <v>42550.0</v>
      </c>
      <c r="B172" s="3" t="str">
        <f t="shared" si="1"/>
        <v>#REF!</v>
      </c>
    </row>
    <row r="173">
      <c r="A173" s="8">
        <v>50.04</v>
      </c>
      <c r="B173" s="3" t="str">
        <f t="shared" si="1"/>
        <v>#REF!</v>
      </c>
    </row>
    <row r="174">
      <c r="A174" s="8">
        <v>51.92</v>
      </c>
      <c r="B174" s="3" t="str">
        <f t="shared" si="1"/>
        <v>#REF!</v>
      </c>
    </row>
    <row r="175">
      <c r="A175" s="8">
        <v>49.86</v>
      </c>
      <c r="B175" s="3" t="str">
        <f t="shared" si="1"/>
        <v>#REF!</v>
      </c>
    </row>
    <row r="176">
      <c r="A176" s="8">
        <v>51.8</v>
      </c>
      <c r="B176" s="3" t="str">
        <f t="shared" si="1"/>
        <v>#REF!</v>
      </c>
    </row>
    <row r="177">
      <c r="A177" s="9">
        <f>+2.03</f>
        <v>2.03</v>
      </c>
      <c r="B177" s="3" t="str">
        <f t="shared" si="1"/>
        <v>#REF!</v>
      </c>
    </row>
    <row r="178">
      <c r="A178" s="9">
        <f>+4.08%</f>
        <v>0.0408</v>
      </c>
      <c r="B178" s="3" t="str">
        <f t="shared" si="1"/>
        <v>#REF!</v>
      </c>
    </row>
    <row r="179">
      <c r="A179" s="16">
        <v>83039.0</v>
      </c>
      <c r="B179" s="3" t="str">
        <f t="shared" si="1"/>
        <v>#REF!</v>
      </c>
    </row>
    <row r="180">
      <c r="A180" s="16">
        <v>233194.0</v>
      </c>
      <c r="B180" s="3" t="str">
        <f t="shared" si="1"/>
        <v>#REF!</v>
      </c>
    </row>
    <row r="181">
      <c r="A181" s="7">
        <v>42551.0</v>
      </c>
      <c r="B181" s="3" t="str">
        <f t="shared" si="1"/>
        <v>#REF!</v>
      </c>
    </row>
    <row r="182">
      <c r="A182" s="8">
        <v>51.5</v>
      </c>
      <c r="B182" s="3" t="str">
        <f t="shared" si="1"/>
        <v>#REF!</v>
      </c>
    </row>
    <row r="183">
      <c r="A183" s="8">
        <v>51.5</v>
      </c>
      <c r="B183" s="3" t="str">
        <f t="shared" si="1"/>
        <v>#REF!</v>
      </c>
    </row>
    <row r="184">
      <c r="A184" s="8">
        <v>49.98</v>
      </c>
      <c r="B184" s="3" t="str">
        <f t="shared" si="1"/>
        <v>#REF!</v>
      </c>
    </row>
    <row r="185">
      <c r="A185" s="8">
        <v>50.16</v>
      </c>
      <c r="B185" s="3" t="str">
        <f t="shared" si="1"/>
        <v>#REF!</v>
      </c>
    </row>
    <row r="186">
      <c r="A186" s="11">
        <v>-1.64</v>
      </c>
      <c r="B186" s="3" t="str">
        <f t="shared" si="1"/>
        <v>#REF!</v>
      </c>
    </row>
    <row r="187">
      <c r="A187" s="12">
        <v>-0.0317</v>
      </c>
      <c r="B187" s="3" t="str">
        <f t="shared" si="1"/>
        <v>#REF!</v>
      </c>
    </row>
    <row r="188">
      <c r="A188" s="17">
        <v>112873.0</v>
      </c>
      <c r="B188" s="3" t="str">
        <f t="shared" si="1"/>
        <v>#REF!</v>
      </c>
    </row>
    <row r="189">
      <c r="A189" s="17">
        <v>250094.0</v>
      </c>
      <c r="B189" s="3" t="str">
        <f t="shared" si="1"/>
        <v>#REF!</v>
      </c>
    </row>
    <row r="190">
      <c r="A190" s="7">
        <v>42552.0</v>
      </c>
      <c r="B190" s="3" t="str">
        <f t="shared" si="1"/>
        <v>#REF!</v>
      </c>
    </row>
    <row r="191">
      <c r="A191" s="8">
        <v>50.42</v>
      </c>
      <c r="B191" s="3" t="str">
        <f t="shared" si="1"/>
        <v>#REF!</v>
      </c>
    </row>
    <row r="192">
      <c r="A192" s="8">
        <v>51.21</v>
      </c>
      <c r="B192" s="3" t="str">
        <f t="shared" si="1"/>
        <v>#REF!</v>
      </c>
    </row>
    <row r="193">
      <c r="A193" s="8">
        <v>49.7</v>
      </c>
      <c r="B193" s="3" t="str">
        <f t="shared" si="1"/>
        <v>#REF!</v>
      </c>
    </row>
    <row r="194">
      <c r="A194" s="8">
        <v>50.89</v>
      </c>
      <c r="B194" s="3" t="str">
        <f t="shared" si="1"/>
        <v>#REF!</v>
      </c>
    </row>
    <row r="195">
      <c r="A195" s="9">
        <f>+0.73</f>
        <v>0.73</v>
      </c>
      <c r="B195" s="3" t="str">
        <f t="shared" si="1"/>
        <v>#REF!</v>
      </c>
    </row>
    <row r="196">
      <c r="A196" s="9">
        <f>+1.46%</f>
        <v>0.0146</v>
      </c>
      <c r="B196" s="3" t="str">
        <f t="shared" si="1"/>
        <v>#REF!</v>
      </c>
    </row>
    <row r="197">
      <c r="A197" s="16">
        <v>112379.0</v>
      </c>
      <c r="B197" s="3" t="str">
        <f t="shared" si="1"/>
        <v>#REF!</v>
      </c>
    </row>
    <row r="198">
      <c r="A198" s="16">
        <v>254210.0</v>
      </c>
      <c r="B198" s="3" t="str">
        <f t="shared" si="1"/>
        <v>#REF!</v>
      </c>
    </row>
    <row r="199">
      <c r="A199" s="7">
        <v>42555.0</v>
      </c>
      <c r="B199" s="3" t="str">
        <f t="shared" si="1"/>
        <v>#REF!</v>
      </c>
    </row>
    <row r="200">
      <c r="A200" s="8">
        <v>51.2</v>
      </c>
      <c r="B200" s="3" t="str">
        <f t="shared" si="1"/>
        <v>#REF!</v>
      </c>
    </row>
    <row r="201">
      <c r="A201" s="8">
        <v>51.29</v>
      </c>
      <c r="B201" s="3" t="str">
        <f t="shared" si="1"/>
        <v>#REF!</v>
      </c>
    </row>
    <row r="202">
      <c r="A202" s="8">
        <v>50.58</v>
      </c>
      <c r="B202" s="3" t="str">
        <f t="shared" si="1"/>
        <v>#REF!</v>
      </c>
    </row>
    <row r="203">
      <c r="A203" s="8">
        <v>50.69</v>
      </c>
      <c r="B203" s="3" t="str">
        <f t="shared" si="1"/>
        <v>#REF!</v>
      </c>
    </row>
    <row r="204">
      <c r="A204" s="11">
        <v>-0.2</v>
      </c>
      <c r="B204" s="3" t="str">
        <f t="shared" si="1"/>
        <v>#REF!</v>
      </c>
    </row>
    <row r="205">
      <c r="A205" s="12">
        <v>-0.0039</v>
      </c>
      <c r="B205" s="3" t="str">
        <f t="shared" si="1"/>
        <v>#REF!</v>
      </c>
    </row>
    <row r="206">
      <c r="A206" s="17">
        <v>49060.0</v>
      </c>
      <c r="B206" s="3" t="str">
        <f t="shared" si="1"/>
        <v>#REF!</v>
      </c>
    </row>
    <row r="207">
      <c r="A207" s="17">
        <v>252020.0</v>
      </c>
      <c r="B207" s="3" t="str">
        <f t="shared" si="1"/>
        <v>#REF!</v>
      </c>
    </row>
    <row r="208">
      <c r="A208" s="7">
        <v>42556.0</v>
      </c>
      <c r="B208" s="3" t="str">
        <f t="shared" si="1"/>
        <v>#REF!</v>
      </c>
    </row>
    <row r="209">
      <c r="A209" s="8">
        <v>50.63</v>
      </c>
      <c r="B209" s="3" t="str">
        <f t="shared" si="1"/>
        <v>#REF!</v>
      </c>
    </row>
    <row r="210">
      <c r="A210" s="8">
        <v>50.65</v>
      </c>
      <c r="B210" s="3" t="str">
        <f t="shared" si="1"/>
        <v>#REF!</v>
      </c>
    </row>
    <row r="211">
      <c r="A211" s="8">
        <v>48.18</v>
      </c>
      <c r="B211" s="3" t="str">
        <f t="shared" si="1"/>
        <v>#REF!</v>
      </c>
    </row>
    <row r="212">
      <c r="A212" s="8">
        <v>48.57</v>
      </c>
      <c r="B212" s="3" t="str">
        <f t="shared" si="1"/>
        <v>#REF!</v>
      </c>
    </row>
    <row r="213">
      <c r="A213" s="11">
        <v>-2.12</v>
      </c>
      <c r="B213" s="3" t="str">
        <f t="shared" si="1"/>
        <v>#REF!</v>
      </c>
    </row>
    <row r="214">
      <c r="A214" s="12">
        <v>-0.0418</v>
      </c>
      <c r="B214" s="3" t="str">
        <f t="shared" si="1"/>
        <v>#REF!</v>
      </c>
    </row>
    <row r="215">
      <c r="A215" s="17">
        <v>134216.0</v>
      </c>
      <c r="B215" s="3" t="str">
        <f t="shared" si="1"/>
        <v>#REF!</v>
      </c>
    </row>
    <row r="216">
      <c r="A216" s="17">
        <v>235732.0</v>
      </c>
      <c r="B216" s="3" t="str">
        <f t="shared" si="1"/>
        <v>#REF!</v>
      </c>
    </row>
    <row r="217">
      <c r="A217" s="7">
        <v>42557.0</v>
      </c>
      <c r="B217" s="3" t="str">
        <f t="shared" si="1"/>
        <v>#REF!</v>
      </c>
    </row>
    <row r="218">
      <c r="A218" s="8">
        <v>48.5</v>
      </c>
      <c r="B218" s="3" t="str">
        <f t="shared" si="1"/>
        <v>#REF!</v>
      </c>
    </row>
    <row r="219">
      <c r="A219" s="8">
        <v>49.91</v>
      </c>
      <c r="B219" s="3" t="str">
        <f t="shared" si="1"/>
        <v>#REF!</v>
      </c>
    </row>
    <row r="220">
      <c r="A220" s="8">
        <v>47.81</v>
      </c>
      <c r="B220" s="3" t="str">
        <f t="shared" si="1"/>
        <v>#REF!</v>
      </c>
    </row>
    <row r="221">
      <c r="A221" s="8">
        <v>49.4</v>
      </c>
      <c r="B221" s="3" t="str">
        <f t="shared" si="1"/>
        <v>#REF!</v>
      </c>
    </row>
    <row r="222">
      <c r="A222" s="9">
        <f>+0.83</f>
        <v>0.83</v>
      </c>
      <c r="B222" s="3" t="str">
        <f t="shared" si="1"/>
        <v>#REF!</v>
      </c>
    </row>
    <row r="223">
      <c r="A223" s="9">
        <f>+1.71%</f>
        <v>0.0171</v>
      </c>
      <c r="B223" s="3" t="str">
        <f t="shared" si="1"/>
        <v>#REF!</v>
      </c>
    </row>
    <row r="224">
      <c r="A224" s="16">
        <v>135213.0</v>
      </c>
      <c r="B224" s="3" t="str">
        <f t="shared" si="1"/>
        <v>#REF!</v>
      </c>
    </row>
    <row r="225">
      <c r="A225" s="16">
        <v>230899.0</v>
      </c>
      <c r="B225" s="3" t="str">
        <f t="shared" si="1"/>
        <v>#REF!</v>
      </c>
    </row>
    <row r="226">
      <c r="A226" s="7">
        <v>42558.0</v>
      </c>
      <c r="B226" s="3" t="str">
        <f t="shared" si="1"/>
        <v>#REF!</v>
      </c>
    </row>
    <row r="227">
      <c r="A227" s="8">
        <v>49.7</v>
      </c>
      <c r="B227" s="3" t="str">
        <f t="shared" si="1"/>
        <v>#REF!</v>
      </c>
    </row>
    <row r="228">
      <c r="A228" s="8">
        <v>50.16</v>
      </c>
      <c r="B228" s="3" t="str">
        <f t="shared" si="1"/>
        <v>#REF!</v>
      </c>
    </row>
    <row r="229">
      <c r="A229" s="8">
        <v>46.75</v>
      </c>
      <c r="B229" s="3" t="str">
        <f t="shared" si="1"/>
        <v>#REF!</v>
      </c>
    </row>
    <row r="230">
      <c r="A230" s="8">
        <v>47.0</v>
      </c>
      <c r="B230" s="3" t="str">
        <f t="shared" si="1"/>
        <v>#REF!</v>
      </c>
    </row>
    <row r="231">
      <c r="A231" s="11">
        <v>-2.4</v>
      </c>
      <c r="B231" s="3" t="str">
        <f t="shared" si="1"/>
        <v>#REF!</v>
      </c>
    </row>
    <row r="232">
      <c r="A232" s="12">
        <v>-0.0486</v>
      </c>
      <c r="B232" s="3" t="str">
        <f t="shared" si="1"/>
        <v>#REF!</v>
      </c>
    </row>
    <row r="233">
      <c r="A233" s="17">
        <v>119347.0</v>
      </c>
      <c r="B233" s="3" t="str">
        <f t="shared" si="1"/>
        <v>#REF!</v>
      </c>
    </row>
    <row r="234">
      <c r="A234" s="17">
        <v>236176.0</v>
      </c>
      <c r="B234" s="3" t="str">
        <f t="shared" si="1"/>
        <v>#REF!</v>
      </c>
    </row>
    <row r="235">
      <c r="A235" s="7">
        <v>42559.0</v>
      </c>
      <c r="B235" s="3" t="str">
        <f t="shared" si="1"/>
        <v>#REF!</v>
      </c>
    </row>
    <row r="236">
      <c r="A236" s="8">
        <v>47.47</v>
      </c>
      <c r="B236" s="3" t="str">
        <f t="shared" si="1"/>
        <v>#REF!</v>
      </c>
    </row>
    <row r="237">
      <c r="A237" s="8">
        <v>47.83</v>
      </c>
      <c r="B237" s="3" t="str">
        <f t="shared" si="1"/>
        <v>#REF!</v>
      </c>
    </row>
    <row r="238">
      <c r="A238" s="8">
        <v>46.76</v>
      </c>
      <c r="B238" s="3" t="str">
        <f t="shared" si="1"/>
        <v>#REF!</v>
      </c>
    </row>
    <row r="239">
      <c r="A239" s="8">
        <v>47.38</v>
      </c>
      <c r="B239" s="3" t="str">
        <f t="shared" si="1"/>
        <v>#REF!</v>
      </c>
    </row>
    <row r="240">
      <c r="A240" s="9">
        <f>+0.38</f>
        <v>0.38</v>
      </c>
      <c r="B240" s="3" t="str">
        <f t="shared" si="1"/>
        <v>#REF!</v>
      </c>
    </row>
    <row r="241">
      <c r="A241" s="9">
        <f>+0.81%</f>
        <v>0.0081</v>
      </c>
      <c r="B241" s="3" t="str">
        <f t="shared" si="1"/>
        <v>#REF!</v>
      </c>
    </row>
    <row r="242">
      <c r="A242" s="16">
        <v>115102.0</v>
      </c>
      <c r="B242" s="3" t="str">
        <f t="shared" si="1"/>
        <v>#REF!</v>
      </c>
    </row>
    <row r="243">
      <c r="A243" s="16">
        <v>243829.0</v>
      </c>
      <c r="B243" s="3" t="str">
        <f t="shared" si="1"/>
        <v>#REF!</v>
      </c>
    </row>
    <row r="244">
      <c r="A244" s="7">
        <v>42562.0</v>
      </c>
      <c r="B244" s="3" t="str">
        <f t="shared" si="1"/>
        <v>#REF!</v>
      </c>
    </row>
    <row r="245">
      <c r="A245" s="8">
        <v>47.14</v>
      </c>
      <c r="B245" s="3" t="str">
        <f t="shared" si="1"/>
        <v>#REF!</v>
      </c>
    </row>
    <row r="246">
      <c r="A246" s="8">
        <v>47.74</v>
      </c>
      <c r="B246" s="3" t="str">
        <f t="shared" si="1"/>
        <v>#REF!</v>
      </c>
    </row>
    <row r="247">
      <c r="A247" s="8">
        <v>46.55</v>
      </c>
      <c r="B247" s="3" t="str">
        <f t="shared" si="1"/>
        <v>#REF!</v>
      </c>
    </row>
    <row r="248">
      <c r="A248" s="8">
        <v>46.9</v>
      </c>
      <c r="B248" s="3" t="str">
        <f t="shared" si="1"/>
        <v>#REF!</v>
      </c>
    </row>
    <row r="249">
      <c r="A249" s="11">
        <v>-0.48</v>
      </c>
      <c r="B249" s="3" t="str">
        <f t="shared" si="1"/>
        <v>#REF!</v>
      </c>
    </row>
    <row r="250">
      <c r="A250" s="12">
        <v>-0.0101</v>
      </c>
      <c r="B250" s="3" t="str">
        <f t="shared" si="1"/>
        <v>#REF!</v>
      </c>
    </row>
    <row r="251">
      <c r="A251" s="17">
        <v>125122.0</v>
      </c>
      <c r="B251" s="3" t="str">
        <f t="shared" si="1"/>
        <v>#REF!</v>
      </c>
    </row>
    <row r="252">
      <c r="A252" s="17">
        <v>258949.0</v>
      </c>
      <c r="B252" s="3" t="str">
        <f t="shared" si="1"/>
        <v>#REF!</v>
      </c>
    </row>
    <row r="253">
      <c r="A253" s="7">
        <v>42563.0</v>
      </c>
      <c r="B253" s="3" t="str">
        <f t="shared" si="1"/>
        <v>#REF!</v>
      </c>
    </row>
    <row r="254">
      <c r="A254" s="8">
        <v>46.65</v>
      </c>
      <c r="B254" s="3" t="str">
        <f t="shared" si="1"/>
        <v>#REF!</v>
      </c>
    </row>
    <row r="255">
      <c r="A255" s="8">
        <v>49.15</v>
      </c>
      <c r="B255" s="3" t="str">
        <f t="shared" si="1"/>
        <v>#REF!</v>
      </c>
    </row>
    <row r="256">
      <c r="A256" s="8">
        <v>46.65</v>
      </c>
      <c r="B256" s="3" t="str">
        <f t="shared" si="1"/>
        <v>#REF!</v>
      </c>
    </row>
    <row r="257">
      <c r="A257" s="8">
        <v>49.05</v>
      </c>
      <c r="B257" s="3" t="str">
        <f t="shared" si="1"/>
        <v>#REF!</v>
      </c>
    </row>
    <row r="258">
      <c r="A258" s="9">
        <f>+2.15</f>
        <v>2.15</v>
      </c>
      <c r="B258" s="3" t="str">
        <f t="shared" si="1"/>
        <v>#REF!</v>
      </c>
    </row>
    <row r="259">
      <c r="A259" s="9">
        <f>+4.58%</f>
        <v>0.0458</v>
      </c>
      <c r="B259" s="3" t="str">
        <f t="shared" si="1"/>
        <v>#REF!</v>
      </c>
    </row>
    <row r="260">
      <c r="A260" s="16">
        <v>169283.0</v>
      </c>
      <c r="B260" s="3" t="str">
        <f t="shared" si="1"/>
        <v>#REF!</v>
      </c>
    </row>
    <row r="261">
      <c r="A261" s="16">
        <v>265176.0</v>
      </c>
      <c r="B261" s="3" t="str">
        <f t="shared" si="1"/>
        <v>#REF!</v>
      </c>
    </row>
    <row r="262">
      <c r="A262" s="7">
        <v>42564.0</v>
      </c>
      <c r="B262" s="3" t="str">
        <f t="shared" si="1"/>
        <v>#REF!</v>
      </c>
    </row>
    <row r="263">
      <c r="A263" s="8">
        <v>48.68</v>
      </c>
      <c r="B263" s="3" t="str">
        <f t="shared" si="1"/>
        <v>#REF!</v>
      </c>
    </row>
    <row r="264">
      <c r="A264" s="8">
        <v>48.76</v>
      </c>
      <c r="B264" s="3" t="str">
        <f t="shared" si="1"/>
        <v>#REF!</v>
      </c>
    </row>
    <row r="265">
      <c r="A265" s="8">
        <v>46.65</v>
      </c>
      <c r="B265" s="3" t="str">
        <f t="shared" si="1"/>
        <v>#REF!</v>
      </c>
    </row>
    <row r="266">
      <c r="A266" s="8">
        <v>46.81</v>
      </c>
      <c r="B266" s="3" t="str">
        <f t="shared" si="1"/>
        <v>#REF!</v>
      </c>
    </row>
    <row r="267">
      <c r="A267" s="11">
        <v>-2.24</v>
      </c>
      <c r="B267" s="3" t="str">
        <f t="shared" si="1"/>
        <v>#REF!</v>
      </c>
    </row>
    <row r="268">
      <c r="A268" s="12">
        <v>-0.0457</v>
      </c>
      <c r="B268" s="3" t="str">
        <f t="shared" si="1"/>
        <v>#REF!</v>
      </c>
    </row>
    <row r="269">
      <c r="A269" s="17">
        <v>138626.0</v>
      </c>
      <c r="B269" s="3" t="str">
        <f t="shared" si="1"/>
        <v>#REF!</v>
      </c>
    </row>
    <row r="270">
      <c r="A270" s="17">
        <v>280418.0</v>
      </c>
      <c r="B270" s="3" t="str">
        <f t="shared" si="1"/>
        <v>#REF!</v>
      </c>
    </row>
    <row r="271">
      <c r="A271" s="7">
        <v>42565.0</v>
      </c>
      <c r="B271" s="3" t="str">
        <f t="shared" si="1"/>
        <v>#REF!</v>
      </c>
    </row>
    <row r="272">
      <c r="A272" s="8">
        <v>47.19</v>
      </c>
      <c r="B272" s="3" t="str">
        <f t="shared" si="1"/>
        <v>#REF!</v>
      </c>
    </row>
    <row r="273">
      <c r="A273" s="8">
        <v>48.0</v>
      </c>
      <c r="B273" s="3" t="str">
        <f t="shared" si="1"/>
        <v>#REF!</v>
      </c>
    </row>
    <row r="274">
      <c r="A274" s="8">
        <v>46.89</v>
      </c>
      <c r="B274" s="3" t="str">
        <f t="shared" si="1"/>
        <v>#REF!</v>
      </c>
    </row>
    <row r="275">
      <c r="A275" s="8">
        <v>47.93</v>
      </c>
      <c r="B275" s="3" t="str">
        <f t="shared" si="1"/>
        <v>#REF!</v>
      </c>
    </row>
    <row r="276">
      <c r="A276" s="9">
        <f>+1.12</f>
        <v>1.12</v>
      </c>
      <c r="B276" s="3" t="str">
        <f t="shared" si="1"/>
        <v>#REF!</v>
      </c>
    </row>
    <row r="277">
      <c r="A277" s="9">
        <f>+2.39%</f>
        <v>0.0239</v>
      </c>
      <c r="B277" s="3" t="str">
        <f t="shared" si="1"/>
        <v>#REF!</v>
      </c>
    </row>
    <row r="278">
      <c r="A278" s="16">
        <v>174858.0</v>
      </c>
      <c r="B278" s="3" t="str">
        <f t="shared" si="1"/>
        <v>#REF!</v>
      </c>
    </row>
    <row r="279">
      <c r="A279" s="16">
        <v>296298.0</v>
      </c>
      <c r="B279" s="3" t="str">
        <f t="shared" si="1"/>
        <v>#REF!</v>
      </c>
    </row>
    <row r="280">
      <c r="A280" s="7">
        <v>42566.0</v>
      </c>
      <c r="B280" s="3" t="str">
        <f t="shared" si="1"/>
        <v>#REF!</v>
      </c>
    </row>
    <row r="281">
      <c r="A281" s="8">
        <v>47.59</v>
      </c>
      <c r="B281" s="3" t="str">
        <f t="shared" si="1"/>
        <v>#REF!</v>
      </c>
    </row>
    <row r="282">
      <c r="A282" s="8">
        <v>48.71</v>
      </c>
      <c r="B282" s="3" t="str">
        <f t="shared" si="1"/>
        <v>#REF!</v>
      </c>
    </row>
    <row r="283">
      <c r="A283" s="8">
        <v>47.23</v>
      </c>
      <c r="B283" s="3" t="str">
        <f t="shared" si="1"/>
        <v>#REF!</v>
      </c>
    </row>
    <row r="284">
      <c r="A284" s="8">
        <v>48.12</v>
      </c>
      <c r="B284" s="3" t="str">
        <f t="shared" si="1"/>
        <v>#REF!</v>
      </c>
    </row>
    <row r="285">
      <c r="A285" s="9">
        <f>+0.19</f>
        <v>0.19</v>
      </c>
      <c r="B285" s="3" t="str">
        <f t="shared" si="1"/>
        <v>#REF!</v>
      </c>
    </row>
    <row r="286">
      <c r="A286" s="9">
        <f>+0.4%</f>
        <v>0.004</v>
      </c>
      <c r="B286" s="3" t="str">
        <f t="shared" si="1"/>
        <v>#REF!</v>
      </c>
    </row>
    <row r="287">
      <c r="A287" s="16">
        <v>152734.0</v>
      </c>
      <c r="B287" s="3" t="str">
        <f t="shared" si="1"/>
        <v>#REF!</v>
      </c>
    </row>
    <row r="288">
      <c r="A288" s="16">
        <v>309428.0</v>
      </c>
      <c r="B288" s="3" t="str">
        <f t="shared" si="1"/>
        <v>#REF!</v>
      </c>
    </row>
    <row r="289">
      <c r="A289" s="7">
        <v>42569.0</v>
      </c>
      <c r="B289" s="3" t="str">
        <f t="shared" si="1"/>
        <v>#REF!</v>
      </c>
    </row>
    <row r="290">
      <c r="A290" s="8">
        <v>48.31</v>
      </c>
      <c r="B290" s="3" t="str">
        <f t="shared" si="1"/>
        <v>#REF!</v>
      </c>
    </row>
    <row r="291">
      <c r="A291" s="8">
        <v>48.39</v>
      </c>
      <c r="B291" s="3" t="str">
        <f t="shared" si="1"/>
        <v>#REF!</v>
      </c>
    </row>
    <row r="292">
      <c r="A292" s="8">
        <v>47.01</v>
      </c>
      <c r="B292" s="3" t="str">
        <f t="shared" si="1"/>
        <v>#REF!</v>
      </c>
    </row>
    <row r="293">
      <c r="A293" s="8">
        <v>47.45</v>
      </c>
      <c r="B293" s="3" t="str">
        <f t="shared" si="1"/>
        <v>#REF!</v>
      </c>
    </row>
    <row r="294">
      <c r="A294" s="11">
        <v>-0.67</v>
      </c>
      <c r="B294" s="3" t="str">
        <f t="shared" si="1"/>
        <v>#REF!</v>
      </c>
    </row>
    <row r="295">
      <c r="A295" s="12">
        <v>-0.0139</v>
      </c>
      <c r="B295" s="3" t="str">
        <f t="shared" si="1"/>
        <v>#REF!</v>
      </c>
    </row>
    <row r="296">
      <c r="A296" s="17">
        <v>127430.0</v>
      </c>
      <c r="B296" s="3" t="str">
        <f t="shared" si="1"/>
        <v>#REF!</v>
      </c>
    </row>
    <row r="297">
      <c r="A297" s="17">
        <v>326126.0</v>
      </c>
      <c r="B297" s="3" t="str">
        <f t="shared" si="1"/>
        <v>#REF!</v>
      </c>
    </row>
    <row r="298">
      <c r="A298" s="7">
        <v>42570.0</v>
      </c>
      <c r="B298" s="3" t="str">
        <f t="shared" si="1"/>
        <v>#REF!</v>
      </c>
    </row>
    <row r="299">
      <c r="A299" s="8">
        <v>47.42</v>
      </c>
      <c r="B299" s="3" t="str">
        <f t="shared" si="1"/>
        <v>#REF!</v>
      </c>
    </row>
    <row r="300">
      <c r="A300" s="8">
        <v>47.98</v>
      </c>
      <c r="B300" s="3" t="str">
        <f t="shared" si="1"/>
        <v>#REF!</v>
      </c>
    </row>
    <row r="301">
      <c r="A301" s="8">
        <v>47.04</v>
      </c>
      <c r="B301" s="3" t="str">
        <f t="shared" si="1"/>
        <v>#REF!</v>
      </c>
    </row>
    <row r="302">
      <c r="A302" s="8">
        <v>47.18</v>
      </c>
      <c r="B302" s="3" t="str">
        <f t="shared" si="1"/>
        <v>#REF!</v>
      </c>
    </row>
    <row r="303">
      <c r="A303" s="11">
        <v>-0.27</v>
      </c>
      <c r="B303" s="3" t="str">
        <f t="shared" si="1"/>
        <v>#REF!</v>
      </c>
    </row>
    <row r="304">
      <c r="A304" s="12">
        <v>-0.0057</v>
      </c>
      <c r="B304" s="3" t="str">
        <f t="shared" si="1"/>
        <v>#REF!</v>
      </c>
    </row>
    <row r="305">
      <c r="A305" s="17">
        <v>128114.0</v>
      </c>
      <c r="B305" s="3" t="str">
        <f t="shared" si="1"/>
        <v>#REF!</v>
      </c>
    </row>
    <row r="306">
      <c r="A306" s="17">
        <v>348466.0</v>
      </c>
      <c r="B306" s="3" t="str">
        <f t="shared" si="1"/>
        <v>#REF!</v>
      </c>
    </row>
    <row r="307">
      <c r="A307" s="7">
        <v>42571.0</v>
      </c>
      <c r="B307" s="3" t="str">
        <f t="shared" si="1"/>
        <v>#REF!</v>
      </c>
    </row>
    <row r="308">
      <c r="A308" s="8">
        <v>47.28</v>
      </c>
      <c r="B308" s="3" t="str">
        <f t="shared" si="1"/>
        <v>#REF!</v>
      </c>
    </row>
    <row r="309">
      <c r="A309" s="8">
        <v>47.96</v>
      </c>
      <c r="B309" s="3" t="str">
        <f t="shared" si="1"/>
        <v>#REF!</v>
      </c>
    </row>
    <row r="310">
      <c r="A310" s="8">
        <v>46.38</v>
      </c>
      <c r="B310" s="3" t="str">
        <f t="shared" si="1"/>
        <v>#REF!</v>
      </c>
    </row>
    <row r="311">
      <c r="A311" s="8">
        <v>47.65</v>
      </c>
      <c r="B311" s="3" t="str">
        <f t="shared" si="1"/>
        <v>#REF!</v>
      </c>
    </row>
    <row r="312">
      <c r="A312" s="9">
        <f>+0.47</f>
        <v>0.47</v>
      </c>
      <c r="B312" s="3" t="str">
        <f t="shared" si="1"/>
        <v>#REF!</v>
      </c>
    </row>
    <row r="313">
      <c r="A313" s="9">
        <f>+1%</f>
        <v>0.01</v>
      </c>
      <c r="B313" s="3" t="str">
        <f t="shared" si="1"/>
        <v>#REF!</v>
      </c>
    </row>
    <row r="314">
      <c r="A314" s="16">
        <v>189047.0</v>
      </c>
      <c r="B314" s="3" t="str">
        <f t="shared" si="1"/>
        <v>#REF!</v>
      </c>
    </row>
    <row r="315">
      <c r="A315" s="16">
        <v>369925.0</v>
      </c>
      <c r="B315" s="3" t="str">
        <f t="shared" si="1"/>
        <v>#REF!</v>
      </c>
    </row>
    <row r="316">
      <c r="A316" s="7">
        <v>42572.0</v>
      </c>
      <c r="B316" s="3" t="str">
        <f t="shared" si="1"/>
        <v>#REF!</v>
      </c>
    </row>
    <row r="317">
      <c r="A317" s="8">
        <v>47.61</v>
      </c>
      <c r="B317" s="3" t="str">
        <f t="shared" si="1"/>
        <v>#REF!</v>
      </c>
    </row>
    <row r="318">
      <c r="A318" s="8">
        <v>48.03</v>
      </c>
      <c r="B318" s="3" t="str">
        <f t="shared" si="1"/>
        <v>#REF!</v>
      </c>
    </row>
    <row r="319">
      <c r="A319" s="8">
        <v>46.45</v>
      </c>
      <c r="B319" s="3" t="str">
        <f t="shared" si="1"/>
        <v>#REF!</v>
      </c>
    </row>
    <row r="320">
      <c r="A320" s="8">
        <v>46.62</v>
      </c>
      <c r="B320" s="3" t="str">
        <f t="shared" si="1"/>
        <v>#REF!</v>
      </c>
    </row>
    <row r="321">
      <c r="A321" s="11">
        <v>-1.03</v>
      </c>
      <c r="B321" s="3" t="str">
        <f t="shared" si="1"/>
        <v>#REF!</v>
      </c>
    </row>
    <row r="322">
      <c r="A322" s="12">
        <v>-0.0216</v>
      </c>
      <c r="B322" s="3" t="str">
        <f t="shared" si="1"/>
        <v>#REF!</v>
      </c>
    </row>
    <row r="323">
      <c r="A323" s="17">
        <v>176763.0</v>
      </c>
      <c r="B323" s="3" t="str">
        <f t="shared" si="1"/>
        <v>#REF!</v>
      </c>
    </row>
    <row r="324">
      <c r="A324" s="17">
        <v>375961.0</v>
      </c>
      <c r="B324" s="3" t="str">
        <f t="shared" si="1"/>
        <v>#REF!</v>
      </c>
    </row>
    <row r="325">
      <c r="A325" s="7">
        <v>42573.0</v>
      </c>
      <c r="B325" s="3" t="str">
        <f t="shared" si="1"/>
        <v>#REF!</v>
      </c>
    </row>
    <row r="326">
      <c r="A326" s="8">
        <v>46.61</v>
      </c>
      <c r="B326" s="3" t="str">
        <f t="shared" si="1"/>
        <v>#REF!</v>
      </c>
    </row>
    <row r="327">
      <c r="A327" s="8">
        <v>46.91</v>
      </c>
      <c r="B327" s="3" t="str">
        <f t="shared" si="1"/>
        <v>#REF!</v>
      </c>
    </row>
    <row r="328">
      <c r="A328" s="8">
        <v>45.6</v>
      </c>
      <c r="B328" s="3" t="str">
        <f t="shared" si="1"/>
        <v>#REF!</v>
      </c>
    </row>
    <row r="329">
      <c r="A329" s="8">
        <v>46.09</v>
      </c>
      <c r="B329" s="3" t="str">
        <f t="shared" si="1"/>
        <v>#REF!</v>
      </c>
    </row>
    <row r="330">
      <c r="A330" s="11">
        <v>-0.53</v>
      </c>
      <c r="B330" s="3" t="str">
        <f t="shared" si="1"/>
        <v>#REF!</v>
      </c>
    </row>
    <row r="331">
      <c r="A331" s="12">
        <v>-0.0114</v>
      </c>
      <c r="B331" s="3" t="str">
        <f t="shared" si="1"/>
        <v>#REF!</v>
      </c>
    </row>
    <row r="332">
      <c r="A332" s="17">
        <v>192591.0</v>
      </c>
      <c r="B332" s="3" t="str">
        <f t="shared" si="1"/>
        <v>#REF!</v>
      </c>
    </row>
    <row r="333">
      <c r="A333" s="17">
        <v>381350.0</v>
      </c>
      <c r="B333" s="3" t="str">
        <f t="shared" si="1"/>
        <v>#REF!</v>
      </c>
    </row>
    <row r="334">
      <c r="A334" s="7">
        <v>42576.0</v>
      </c>
      <c r="B334" s="3" t="str">
        <f t="shared" si="1"/>
        <v>#REF!</v>
      </c>
    </row>
    <row r="335">
      <c r="A335" s="8">
        <v>46.11</v>
      </c>
      <c r="B335" s="3" t="str">
        <f t="shared" si="1"/>
        <v>#REF!</v>
      </c>
    </row>
    <row r="336">
      <c r="A336" s="8">
        <v>46.27</v>
      </c>
      <c r="B336" s="3" t="str">
        <f t="shared" si="1"/>
        <v>#REF!</v>
      </c>
    </row>
    <row r="337">
      <c r="A337" s="8">
        <v>44.97</v>
      </c>
      <c r="B337" s="3" t="str">
        <f t="shared" si="1"/>
        <v>#REF!</v>
      </c>
    </row>
    <row r="338">
      <c r="A338" s="8">
        <v>45.13</v>
      </c>
      <c r="B338" s="3" t="str">
        <f t="shared" si="1"/>
        <v>#REF!</v>
      </c>
    </row>
    <row r="339">
      <c r="A339" s="11">
        <v>-0.96</v>
      </c>
      <c r="B339" s="3" t="str">
        <f t="shared" si="1"/>
        <v>#REF!</v>
      </c>
    </row>
    <row r="340">
      <c r="A340" s="12">
        <v>-0.0208</v>
      </c>
      <c r="B340" s="3" t="str">
        <f t="shared" si="1"/>
        <v>#REF!</v>
      </c>
    </row>
    <row r="341">
      <c r="A341" s="17">
        <v>143156.0</v>
      </c>
      <c r="B341" s="3" t="str">
        <f t="shared" si="1"/>
        <v>#REF!</v>
      </c>
    </row>
    <row r="342">
      <c r="A342" s="17">
        <v>376926.0</v>
      </c>
      <c r="B342" s="3" t="str">
        <f t="shared" si="1"/>
        <v>#REF!</v>
      </c>
    </row>
    <row r="343">
      <c r="A343" s="7">
        <v>42577.0</v>
      </c>
      <c r="B343" s="3" t="str">
        <f t="shared" si="1"/>
        <v>#REF!</v>
      </c>
    </row>
    <row r="344">
      <c r="A344" s="8">
        <v>45.17</v>
      </c>
      <c r="B344" s="3" t="str">
        <f t="shared" si="1"/>
        <v>#REF!</v>
      </c>
    </row>
    <row r="345">
      <c r="A345" s="8">
        <v>45.34</v>
      </c>
      <c r="B345" s="3" t="str">
        <f t="shared" si="1"/>
        <v>#REF!</v>
      </c>
    </row>
    <row r="346">
      <c r="A346" s="8">
        <v>44.53</v>
      </c>
      <c r="B346" s="3" t="str">
        <f t="shared" si="1"/>
        <v>#REF!</v>
      </c>
    </row>
    <row r="347">
      <c r="A347" s="8">
        <v>45.23</v>
      </c>
      <c r="B347" s="3" t="str">
        <f t="shared" si="1"/>
        <v>#REF!</v>
      </c>
    </row>
    <row r="348">
      <c r="A348" s="9">
        <f>+0.1</f>
        <v>0.1</v>
      </c>
      <c r="B348" s="3" t="str">
        <f t="shared" si="1"/>
        <v>#REF!</v>
      </c>
    </row>
    <row r="349">
      <c r="A349" s="9">
        <f>+0.22%</f>
        <v>0.0022</v>
      </c>
      <c r="B349" s="3" t="str">
        <f t="shared" si="1"/>
        <v>#REF!</v>
      </c>
    </row>
    <row r="350">
      <c r="A350" s="16">
        <v>213119.0</v>
      </c>
      <c r="B350" s="3" t="str">
        <f t="shared" si="1"/>
        <v>#REF!</v>
      </c>
    </row>
    <row r="351">
      <c r="A351" s="16">
        <v>392004.0</v>
      </c>
      <c r="B351" s="3" t="str">
        <f t="shared" si="1"/>
        <v>#REF!</v>
      </c>
    </row>
    <row r="352">
      <c r="A352" s="7">
        <v>42578.0</v>
      </c>
      <c r="B352" s="3" t="str">
        <f t="shared" si="1"/>
        <v>#REF!</v>
      </c>
    </row>
    <row r="353">
      <c r="A353" s="8">
        <v>44.9</v>
      </c>
      <c r="B353" s="3" t="str">
        <f t="shared" si="1"/>
        <v>#REF!</v>
      </c>
    </row>
    <row r="354">
      <c r="A354" s="8">
        <v>45.33</v>
      </c>
      <c r="B354" s="3" t="str">
        <f t="shared" si="1"/>
        <v>#REF!</v>
      </c>
    </row>
    <row r="355">
      <c r="A355" s="8">
        <v>43.72</v>
      </c>
      <c r="B355" s="3" t="str">
        <f t="shared" si="1"/>
        <v>#REF!</v>
      </c>
    </row>
    <row r="356">
      <c r="A356" s="8">
        <v>43.91</v>
      </c>
      <c r="B356" s="3" t="str">
        <f t="shared" si="1"/>
        <v>#REF!</v>
      </c>
    </row>
    <row r="357">
      <c r="A357" s="11">
        <v>-1.32</v>
      </c>
      <c r="B357" s="3" t="str">
        <f t="shared" si="1"/>
        <v>#REF!</v>
      </c>
    </row>
    <row r="358">
      <c r="A358" s="12">
        <v>-0.0292</v>
      </c>
      <c r="B358" s="3" t="str">
        <f t="shared" si="1"/>
        <v>#REF!</v>
      </c>
    </row>
    <row r="359">
      <c r="A359" s="17">
        <v>349557.0</v>
      </c>
      <c r="B359" s="3" t="str">
        <f t="shared" si="1"/>
        <v>#REF!</v>
      </c>
    </row>
    <row r="360">
      <c r="A360" s="17">
        <v>392901.0</v>
      </c>
      <c r="B360" s="3" t="str">
        <f t="shared" si="1"/>
        <v>#REF!</v>
      </c>
    </row>
    <row r="361">
      <c r="A361" s="7">
        <v>42579.0</v>
      </c>
      <c r="B361" s="3" t="str">
        <f t="shared" si="1"/>
        <v>#REF!</v>
      </c>
    </row>
    <row r="362">
      <c r="A362" s="8">
        <v>43.95</v>
      </c>
      <c r="B362" s="3" t="str">
        <f t="shared" si="1"/>
        <v>#REF!</v>
      </c>
    </row>
    <row r="363">
      <c r="A363" s="8">
        <v>44.15</v>
      </c>
      <c r="B363" s="3" t="str">
        <f t="shared" si="1"/>
        <v>#REF!</v>
      </c>
    </row>
    <row r="364">
      <c r="A364" s="8">
        <v>43.13</v>
      </c>
      <c r="B364" s="3" t="str">
        <f t="shared" si="1"/>
        <v>#REF!</v>
      </c>
    </row>
    <row r="365">
      <c r="A365" s="8">
        <v>43.23</v>
      </c>
      <c r="B365" s="3" t="str">
        <f t="shared" si="1"/>
        <v>#REF!</v>
      </c>
    </row>
    <row r="366">
      <c r="A366" s="11">
        <v>-0.68</v>
      </c>
      <c r="B366" s="3" t="str">
        <f t="shared" si="1"/>
        <v>#REF!</v>
      </c>
    </row>
    <row r="367">
      <c r="A367" s="12">
        <v>-0.0155</v>
      </c>
      <c r="B367" s="3" t="str">
        <f t="shared" si="1"/>
        <v>#REF!</v>
      </c>
    </row>
    <row r="368">
      <c r="A368" s="17">
        <v>336668.0</v>
      </c>
      <c r="B368" s="3" t="str">
        <f t="shared" si="1"/>
        <v>#REF!</v>
      </c>
    </row>
    <row r="369">
      <c r="A369" s="17">
        <v>407230.0</v>
      </c>
      <c r="B369" s="3" t="str">
        <f t="shared" si="1"/>
        <v>#REF!</v>
      </c>
    </row>
    <row r="370">
      <c r="A370" s="7">
        <v>42580.0</v>
      </c>
      <c r="B370" s="3" t="str">
        <f t="shared" si="1"/>
        <v>#REF!</v>
      </c>
    </row>
    <row r="371">
      <c r="A371" s="8">
        <v>43.14</v>
      </c>
      <c r="B371" s="3" t="str">
        <f t="shared" si="1"/>
        <v>#REF!</v>
      </c>
    </row>
    <row r="372">
      <c r="A372" s="8">
        <v>43.6</v>
      </c>
      <c r="B372" s="3" t="str">
        <f t="shared" si="1"/>
        <v>#REF!</v>
      </c>
    </row>
    <row r="373">
      <c r="A373" s="8">
        <v>42.52</v>
      </c>
      <c r="B373" s="3" t="str">
        <f t="shared" si="1"/>
        <v>#REF!</v>
      </c>
    </row>
    <row r="374">
      <c r="A374" s="8">
        <v>43.53</v>
      </c>
      <c r="B374" s="3" t="str">
        <f t="shared" si="1"/>
        <v>#REF!</v>
      </c>
    </row>
    <row r="375">
      <c r="A375" s="9">
        <f>+0.3</f>
        <v>0.3</v>
      </c>
      <c r="B375" s="3" t="str">
        <f t="shared" si="1"/>
        <v>#REF!</v>
      </c>
    </row>
    <row r="376">
      <c r="A376" s="9">
        <f>+0.69%</f>
        <v>0.0069</v>
      </c>
      <c r="B376" s="3" t="str">
        <f t="shared" si="1"/>
        <v>#REF!</v>
      </c>
    </row>
    <row r="377">
      <c r="A377" s="16">
        <v>286584.0</v>
      </c>
      <c r="B377" s="3" t="str">
        <f t="shared" si="1"/>
        <v>#REF!</v>
      </c>
    </row>
    <row r="378">
      <c r="A378" s="16">
        <v>407830.0</v>
      </c>
      <c r="B378" s="3" t="str">
        <f t="shared" si="1"/>
        <v>#REF!</v>
      </c>
    </row>
    <row r="379">
      <c r="A379" s="7">
        <v>42583.0</v>
      </c>
      <c r="B379" s="3" t="str">
        <f t="shared" si="1"/>
        <v>#REF!</v>
      </c>
    </row>
    <row r="380">
      <c r="A380" s="8">
        <v>43.11</v>
      </c>
      <c r="B380" s="3" t="str">
        <f t="shared" si="1"/>
        <v>#REF!</v>
      </c>
    </row>
    <row r="381">
      <c r="A381" s="8">
        <v>43.85</v>
      </c>
      <c r="B381" s="3" t="str">
        <f t="shared" si="1"/>
        <v>#REF!</v>
      </c>
    </row>
    <row r="382">
      <c r="A382" s="8">
        <v>41.87</v>
      </c>
      <c r="B382" s="3" t="str">
        <f t="shared" si="1"/>
        <v>#REF!</v>
      </c>
    </row>
    <row r="383">
      <c r="A383" s="8">
        <v>42.14</v>
      </c>
      <c r="B383" s="3" t="str">
        <f t="shared" si="1"/>
        <v>#REF!</v>
      </c>
    </row>
    <row r="384">
      <c r="A384" s="11">
        <v>-1.39</v>
      </c>
      <c r="B384" s="3" t="str">
        <f t="shared" si="1"/>
        <v>#REF!</v>
      </c>
    </row>
    <row r="385">
      <c r="A385" s="12">
        <v>-0.0319</v>
      </c>
      <c r="B385" s="3" t="str">
        <f t="shared" si="1"/>
        <v>#REF!</v>
      </c>
    </row>
    <row r="386">
      <c r="A386" s="17">
        <v>234773.0</v>
      </c>
      <c r="B386" s="3" t="str">
        <f t="shared" si="1"/>
        <v>#REF!</v>
      </c>
    </row>
    <row r="387">
      <c r="A387" s="17">
        <v>411261.0</v>
      </c>
      <c r="B387" s="3" t="str">
        <f t="shared" si="1"/>
        <v>#REF!</v>
      </c>
    </row>
    <row r="388">
      <c r="A388" s="7">
        <v>42584.0</v>
      </c>
      <c r="B388" s="3" t="str">
        <f t="shared" si="1"/>
        <v>#REF!</v>
      </c>
    </row>
    <row r="389">
      <c r="A389" s="8">
        <v>42.23</v>
      </c>
      <c r="B389" s="3" t="str">
        <f t="shared" si="1"/>
        <v>#REF!</v>
      </c>
    </row>
    <row r="390">
      <c r="A390" s="8">
        <v>43.18</v>
      </c>
      <c r="B390" s="3" t="str">
        <f t="shared" si="1"/>
        <v>#REF!</v>
      </c>
    </row>
    <row r="391">
      <c r="A391" s="8">
        <v>41.51</v>
      </c>
      <c r="B391" s="3" t="str">
        <f t="shared" si="1"/>
        <v>#REF!</v>
      </c>
    </row>
    <row r="392">
      <c r="A392" s="8">
        <v>41.8</v>
      </c>
      <c r="B392" s="3" t="str">
        <f t="shared" si="1"/>
        <v>#REF!</v>
      </c>
    </row>
    <row r="393">
      <c r="A393" s="11">
        <v>-0.34</v>
      </c>
      <c r="B393" s="3" t="str">
        <f t="shared" si="1"/>
        <v>#REF!</v>
      </c>
    </row>
    <row r="394">
      <c r="A394" s="12">
        <v>-0.0081</v>
      </c>
      <c r="B394" s="3" t="str">
        <f t="shared" si="1"/>
        <v>#REF!</v>
      </c>
    </row>
    <row r="395">
      <c r="A395" s="17">
        <v>262560.0</v>
      </c>
      <c r="B395" s="3" t="str">
        <f t="shared" si="1"/>
        <v>#REF!</v>
      </c>
    </row>
    <row r="396">
      <c r="A396" s="17">
        <v>409735.0</v>
      </c>
      <c r="B396" s="3" t="str">
        <f t="shared" si="1"/>
        <v>#REF!</v>
      </c>
    </row>
    <row r="397">
      <c r="A397" s="7">
        <v>42585.0</v>
      </c>
      <c r="B397" s="3" t="str">
        <f t="shared" si="1"/>
        <v>#REF!</v>
      </c>
    </row>
    <row r="398">
      <c r="A398" s="8">
        <v>41.94</v>
      </c>
      <c r="B398" s="3" t="str">
        <f t="shared" si="1"/>
        <v>#REF!</v>
      </c>
    </row>
    <row r="399">
      <c r="A399" s="8">
        <v>43.47</v>
      </c>
      <c r="B399" s="3" t="str">
        <f t="shared" si="1"/>
        <v>#REF!</v>
      </c>
    </row>
    <row r="400">
      <c r="A400" s="8">
        <v>41.56</v>
      </c>
      <c r="B400" s="3" t="str">
        <f t="shared" si="1"/>
        <v>#REF!</v>
      </c>
    </row>
    <row r="401">
      <c r="A401" s="8">
        <v>43.1</v>
      </c>
      <c r="B401" s="3" t="str">
        <f t="shared" si="1"/>
        <v>#REF!</v>
      </c>
    </row>
    <row r="402">
      <c r="A402" s="9">
        <f>+1.3</f>
        <v>1.3</v>
      </c>
      <c r="B402" s="3" t="str">
        <f t="shared" si="1"/>
        <v>#REF!</v>
      </c>
    </row>
    <row r="403">
      <c r="A403" s="9">
        <f>+3.11%</f>
        <v>0.0311</v>
      </c>
      <c r="B403" s="3" t="str">
        <f t="shared" si="1"/>
        <v>#REF!</v>
      </c>
    </row>
    <row r="404">
      <c r="A404" s="16">
        <v>320440.0</v>
      </c>
      <c r="B404" s="3" t="str">
        <f t="shared" si="1"/>
        <v>#REF!</v>
      </c>
    </row>
    <row r="405">
      <c r="A405" s="16">
        <v>422110.0</v>
      </c>
      <c r="B405" s="3" t="str">
        <f t="shared" si="1"/>
        <v>#REF!</v>
      </c>
    </row>
    <row r="406">
      <c r="A406" s="7">
        <v>42586.0</v>
      </c>
      <c r="B406" s="3" t="str">
        <f t="shared" si="1"/>
        <v>#REF!</v>
      </c>
    </row>
    <row r="407">
      <c r="A407" s="8">
        <v>43.36</v>
      </c>
      <c r="B407" s="3" t="str">
        <f t="shared" si="1"/>
        <v>#REF!</v>
      </c>
    </row>
    <row r="408">
      <c r="A408" s="8">
        <v>44.34</v>
      </c>
      <c r="B408" s="3" t="str">
        <f t="shared" si="1"/>
        <v>#REF!</v>
      </c>
    </row>
    <row r="409">
      <c r="A409" s="8">
        <v>42.51</v>
      </c>
      <c r="B409" s="3" t="str">
        <f t="shared" si="1"/>
        <v>#REF!</v>
      </c>
    </row>
    <row r="410">
      <c r="A410" s="8">
        <v>44.29</v>
      </c>
      <c r="B410" s="3" t="str">
        <f t="shared" si="1"/>
        <v>#REF!</v>
      </c>
    </row>
    <row r="411">
      <c r="A411" s="9">
        <f>+1.19</f>
        <v>1.19</v>
      </c>
      <c r="B411" s="3" t="str">
        <f t="shared" si="1"/>
        <v>#REF!</v>
      </c>
    </row>
    <row r="412">
      <c r="A412" s="9">
        <f>+2.76%</f>
        <v>0.0276</v>
      </c>
      <c r="B412" s="3" t="str">
        <f t="shared" si="1"/>
        <v>#REF!</v>
      </c>
    </row>
    <row r="413">
      <c r="A413" s="16">
        <v>276418.0</v>
      </c>
      <c r="B413" s="3" t="str">
        <f t="shared" si="1"/>
        <v>#REF!</v>
      </c>
    </row>
    <row r="414">
      <c r="A414" s="16">
        <v>430747.0</v>
      </c>
      <c r="B414" s="3" t="str">
        <f t="shared" si="1"/>
        <v>#REF!</v>
      </c>
    </row>
    <row r="415">
      <c r="A415" s="7">
        <v>42587.0</v>
      </c>
      <c r="B415" s="3" t="str">
        <f t="shared" si="1"/>
        <v>#REF!</v>
      </c>
    </row>
    <row r="416">
      <c r="A416" s="8">
        <v>44.18</v>
      </c>
      <c r="B416" s="3" t="str">
        <f t="shared" si="1"/>
        <v>#REF!</v>
      </c>
    </row>
    <row r="417">
      <c r="A417" s="8">
        <v>44.49</v>
      </c>
      <c r="B417" s="3" t="str">
        <f t="shared" si="1"/>
        <v>#REF!</v>
      </c>
    </row>
    <row r="418">
      <c r="A418" s="8">
        <v>43.51</v>
      </c>
      <c r="B418" s="3" t="str">
        <f t="shared" si="1"/>
        <v>#REF!</v>
      </c>
    </row>
    <row r="419">
      <c r="A419" s="8">
        <v>44.27</v>
      </c>
      <c r="B419" s="3" t="str">
        <f t="shared" si="1"/>
        <v>#REF!</v>
      </c>
    </row>
    <row r="420">
      <c r="A420" s="11">
        <v>-0.02</v>
      </c>
      <c r="B420" s="3" t="str">
        <f t="shared" si="1"/>
        <v>#REF!</v>
      </c>
    </row>
    <row r="421">
      <c r="A421" s="12">
        <v>-5.0E-4</v>
      </c>
      <c r="B421" s="3" t="str">
        <f t="shared" si="1"/>
        <v>#REF!</v>
      </c>
    </row>
    <row r="422">
      <c r="A422" s="17">
        <v>236874.0</v>
      </c>
      <c r="B422" s="3" t="str">
        <f t="shared" si="1"/>
        <v>#REF!</v>
      </c>
    </row>
    <row r="423">
      <c r="A423" s="17">
        <v>414615.0</v>
      </c>
      <c r="B423" s="3" t="str">
        <f t="shared" si="1"/>
        <v>#REF!</v>
      </c>
    </row>
    <row r="424">
      <c r="A424" s="7">
        <v>42590.0</v>
      </c>
      <c r="B424" s="3" t="str">
        <f t="shared" si="1"/>
        <v>#REF!</v>
      </c>
    </row>
    <row r="425">
      <c r="A425" s="8">
        <v>44.34</v>
      </c>
      <c r="B425" s="3" t="str">
        <f t="shared" si="1"/>
        <v>#REF!</v>
      </c>
    </row>
    <row r="426">
      <c r="A426" s="8">
        <v>45.71</v>
      </c>
      <c r="B426" s="3" t="str">
        <f t="shared" si="1"/>
        <v>#REF!</v>
      </c>
    </row>
    <row r="427">
      <c r="A427" s="8">
        <v>44.24</v>
      </c>
      <c r="B427" s="3" t="str">
        <f t="shared" si="1"/>
        <v>#REF!</v>
      </c>
    </row>
    <row r="428">
      <c r="A428" s="8">
        <v>45.39</v>
      </c>
      <c r="B428" s="3" t="str">
        <f t="shared" si="1"/>
        <v>#REF!</v>
      </c>
    </row>
    <row r="429">
      <c r="A429" s="9">
        <f>+1.12</f>
        <v>1.12</v>
      </c>
      <c r="B429" s="3" t="str">
        <f t="shared" si="1"/>
        <v>#REF!</v>
      </c>
    </row>
    <row r="430">
      <c r="A430" s="9">
        <f>+2.53%</f>
        <v>0.0253</v>
      </c>
      <c r="B430" s="3" t="str">
        <f t="shared" si="1"/>
        <v>#REF!</v>
      </c>
    </row>
    <row r="431">
      <c r="A431" s="16">
        <v>221513.0</v>
      </c>
      <c r="B431" s="3" t="str">
        <f t="shared" si="1"/>
        <v>#REF!</v>
      </c>
    </row>
    <row r="432">
      <c r="A432" s="16">
        <v>398575.0</v>
      </c>
      <c r="B432" s="3" t="str">
        <f t="shared" si="1"/>
        <v>#REF!</v>
      </c>
    </row>
    <row r="433">
      <c r="A433" s="7">
        <v>42591.0</v>
      </c>
      <c r="B433" s="3" t="str">
        <f t="shared" si="1"/>
        <v>#REF!</v>
      </c>
    </row>
    <row r="434">
      <c r="A434" s="8">
        <v>45.25</v>
      </c>
      <c r="B434" s="3" t="str">
        <f t="shared" si="1"/>
        <v>#REF!</v>
      </c>
    </row>
    <row r="435">
      <c r="A435" s="8">
        <v>45.77</v>
      </c>
      <c r="B435" s="3" t="str">
        <f t="shared" si="1"/>
        <v>#REF!</v>
      </c>
    </row>
    <row r="436">
      <c r="A436" s="8">
        <v>44.76</v>
      </c>
      <c r="B436" s="3" t="str">
        <f t="shared" si="1"/>
        <v>#REF!</v>
      </c>
    </row>
    <row r="437">
      <c r="A437" s="8">
        <v>44.98</v>
      </c>
      <c r="B437" s="3" t="str">
        <f t="shared" si="1"/>
        <v>#REF!</v>
      </c>
    </row>
    <row r="438">
      <c r="A438" s="11">
        <v>-0.41</v>
      </c>
      <c r="B438" s="3" t="str">
        <f t="shared" si="1"/>
        <v>#REF!</v>
      </c>
    </row>
    <row r="439">
      <c r="A439" s="12">
        <v>-0.009</v>
      </c>
      <c r="B439" s="3" t="str">
        <f t="shared" si="1"/>
        <v>#REF!</v>
      </c>
    </row>
    <row r="440">
      <c r="A440" s="17">
        <v>216218.0</v>
      </c>
      <c r="B440" s="3" t="str">
        <f t="shared" si="1"/>
        <v>#REF!</v>
      </c>
    </row>
    <row r="441">
      <c r="A441" s="17">
        <v>377284.0</v>
      </c>
      <c r="B441" s="3" t="str">
        <f t="shared" si="1"/>
        <v>#REF!</v>
      </c>
    </row>
    <row r="442">
      <c r="A442" s="7">
        <v>42592.0</v>
      </c>
      <c r="B442" s="3" t="str">
        <f t="shared" si="1"/>
        <v>#REF!</v>
      </c>
    </row>
    <row r="443">
      <c r="A443" s="8">
        <v>44.92</v>
      </c>
      <c r="B443" s="3" t="str">
        <f t="shared" si="1"/>
        <v>#REF!</v>
      </c>
    </row>
    <row r="444">
      <c r="A444" s="8">
        <v>45.68</v>
      </c>
      <c r="B444" s="3" t="str">
        <f t="shared" si="1"/>
        <v>#REF!</v>
      </c>
    </row>
    <row r="445">
      <c r="A445" s="8">
        <v>43.81</v>
      </c>
      <c r="B445" s="3" t="str">
        <f t="shared" si="1"/>
        <v>#REF!</v>
      </c>
    </row>
    <row r="446">
      <c r="A446" s="8">
        <v>44.05</v>
      </c>
      <c r="B446" s="3" t="str">
        <f t="shared" si="1"/>
        <v>#REF!</v>
      </c>
    </row>
    <row r="447">
      <c r="A447" s="11">
        <v>-0.93</v>
      </c>
      <c r="B447" s="3" t="str">
        <f t="shared" si="1"/>
        <v>#REF!</v>
      </c>
    </row>
    <row r="448">
      <c r="A448" s="12">
        <v>-0.0207</v>
      </c>
      <c r="B448" s="3" t="str">
        <f t="shared" si="1"/>
        <v>#REF!</v>
      </c>
    </row>
    <row r="449">
      <c r="A449" s="17">
        <v>284858.0</v>
      </c>
      <c r="B449" s="3" t="str">
        <f t="shared" si="1"/>
        <v>#REF!</v>
      </c>
    </row>
    <row r="450">
      <c r="A450" s="17">
        <v>361232.0</v>
      </c>
      <c r="B450" s="3" t="str">
        <f t="shared" si="1"/>
        <v>#REF!</v>
      </c>
    </row>
    <row r="451">
      <c r="A451" s="7">
        <v>42593.0</v>
      </c>
      <c r="B451" s="3" t="str">
        <f t="shared" si="1"/>
        <v>#REF!</v>
      </c>
    </row>
    <row r="452">
      <c r="A452" s="8">
        <v>43.78</v>
      </c>
      <c r="B452" s="3" t="str">
        <f t="shared" si="1"/>
        <v>#REF!</v>
      </c>
    </row>
    <row r="453">
      <c r="A453" s="8">
        <v>46.3</v>
      </c>
      <c r="B453" s="3" t="str">
        <f t="shared" si="1"/>
        <v>#REF!</v>
      </c>
    </row>
    <row r="454">
      <c r="A454" s="8">
        <v>43.46</v>
      </c>
      <c r="B454" s="3" t="str">
        <f t="shared" si="1"/>
        <v>#REF!</v>
      </c>
    </row>
    <row r="455">
      <c r="A455" s="8">
        <v>46.04</v>
      </c>
      <c r="B455" s="3" t="str">
        <f t="shared" si="1"/>
        <v>#REF!</v>
      </c>
    </row>
    <row r="456">
      <c r="A456" s="9">
        <f>+1.99</f>
        <v>1.99</v>
      </c>
      <c r="B456" s="3" t="str">
        <f t="shared" si="1"/>
        <v>#REF!</v>
      </c>
    </row>
    <row r="457">
      <c r="A457" s="9">
        <f>+4.52%</f>
        <v>0.0452</v>
      </c>
      <c r="B457" s="3" t="str">
        <f t="shared" si="1"/>
        <v>#REF!</v>
      </c>
    </row>
    <row r="458">
      <c r="A458" s="16">
        <v>335527.0</v>
      </c>
      <c r="B458" s="3" t="str">
        <f t="shared" si="1"/>
        <v>#REF!</v>
      </c>
    </row>
    <row r="459">
      <c r="A459" s="16">
        <v>353603.0</v>
      </c>
      <c r="B459" s="3" t="str">
        <f t="shared" si="1"/>
        <v>#REF!</v>
      </c>
    </row>
    <row r="460">
      <c r="A460" s="7">
        <v>42594.0</v>
      </c>
      <c r="B460" s="3" t="str">
        <f t="shared" si="1"/>
        <v>#REF!</v>
      </c>
    </row>
    <row r="461">
      <c r="A461" s="8">
        <v>46.18</v>
      </c>
      <c r="B461" s="3" t="str">
        <f t="shared" si="1"/>
        <v>#REF!</v>
      </c>
    </row>
    <row r="462">
      <c r="A462" s="8">
        <v>47.25</v>
      </c>
      <c r="B462" s="3" t="str">
        <f t="shared" si="1"/>
        <v>#REF!</v>
      </c>
    </row>
    <row r="463">
      <c r="A463" s="8">
        <v>45.74</v>
      </c>
      <c r="B463" s="3" t="str">
        <f t="shared" si="1"/>
        <v>#REF!</v>
      </c>
    </row>
    <row r="464">
      <c r="A464" s="8">
        <v>46.97</v>
      </c>
      <c r="B464" s="3" t="str">
        <f t="shared" si="1"/>
        <v>#REF!</v>
      </c>
    </row>
    <row r="465">
      <c r="A465" s="9">
        <f>+0.93</f>
        <v>0.93</v>
      </c>
      <c r="B465" s="3" t="str">
        <f t="shared" si="1"/>
        <v>#REF!</v>
      </c>
    </row>
    <row r="466">
      <c r="A466" s="9">
        <f>+2.02%</f>
        <v>0.0202</v>
      </c>
      <c r="B466" s="3" t="str">
        <f t="shared" si="1"/>
        <v>#REF!</v>
      </c>
    </row>
    <row r="467">
      <c r="A467" s="16">
        <v>258003.0</v>
      </c>
      <c r="B467" s="3" t="str">
        <f t="shared" si="1"/>
        <v>#REF!</v>
      </c>
    </row>
    <row r="468">
      <c r="A468" s="16">
        <v>345731.0</v>
      </c>
      <c r="B468" s="3" t="str">
        <f t="shared" si="1"/>
        <v>#REF!</v>
      </c>
    </row>
    <row r="469">
      <c r="A469" s="7">
        <v>42597.0</v>
      </c>
      <c r="B469" s="3" t="str">
        <f t="shared" si="1"/>
        <v>#REF!</v>
      </c>
    </row>
    <row r="470">
      <c r="A470" s="8">
        <v>47.14</v>
      </c>
      <c r="B470" s="3" t="str">
        <f t="shared" si="1"/>
        <v>#REF!</v>
      </c>
    </row>
    <row r="471">
      <c r="A471" s="8">
        <v>48.54</v>
      </c>
      <c r="B471" s="3" t="str">
        <f t="shared" si="1"/>
        <v>#REF!</v>
      </c>
    </row>
    <row r="472">
      <c r="A472" s="8">
        <v>46.84</v>
      </c>
      <c r="B472" s="3" t="str">
        <f t="shared" si="1"/>
        <v>#REF!</v>
      </c>
    </row>
    <row r="473">
      <c r="A473" s="8">
        <v>48.35</v>
      </c>
      <c r="B473" s="3" t="str">
        <f t="shared" si="1"/>
        <v>#REF!</v>
      </c>
    </row>
    <row r="474">
      <c r="A474" s="9">
        <f>+1.38</f>
        <v>1.38</v>
      </c>
      <c r="B474" s="3" t="str">
        <f t="shared" si="1"/>
        <v>#REF!</v>
      </c>
    </row>
    <row r="475">
      <c r="A475" s="9">
        <f>+2.94%</f>
        <v>0.0294</v>
      </c>
      <c r="B475" s="3" t="str">
        <f t="shared" si="1"/>
        <v>#REF!</v>
      </c>
    </row>
    <row r="476">
      <c r="A476" s="16">
        <v>234398.0</v>
      </c>
      <c r="B476" s="3" t="str">
        <f t="shared" si="1"/>
        <v>#REF!</v>
      </c>
    </row>
    <row r="477">
      <c r="A477" s="16">
        <v>333813.0</v>
      </c>
      <c r="B477" s="3" t="str">
        <f t="shared" si="1"/>
        <v>#REF!</v>
      </c>
    </row>
    <row r="478">
      <c r="A478" s="7">
        <v>42598.0</v>
      </c>
      <c r="B478" s="3" t="str">
        <f t="shared" si="1"/>
        <v>#REF!</v>
      </c>
    </row>
    <row r="479">
      <c r="A479" s="8">
        <v>48.22</v>
      </c>
      <c r="B479" s="3" t="str">
        <f t="shared" si="1"/>
        <v>#REF!</v>
      </c>
    </row>
    <row r="480">
      <c r="A480" s="8">
        <v>49.36</v>
      </c>
      <c r="B480" s="3" t="str">
        <f t="shared" si="1"/>
        <v>#REF!</v>
      </c>
    </row>
    <row r="481">
      <c r="A481" s="8">
        <v>47.9</v>
      </c>
      <c r="B481" s="3" t="str">
        <f t="shared" si="1"/>
        <v>#REF!</v>
      </c>
    </row>
    <row r="482">
      <c r="A482" s="8">
        <v>49.23</v>
      </c>
      <c r="B482" s="3" t="str">
        <f t="shared" si="1"/>
        <v>#REF!</v>
      </c>
    </row>
    <row r="483">
      <c r="A483" s="9">
        <f>+0.88</f>
        <v>0.88</v>
      </c>
      <c r="B483" s="3" t="str">
        <f t="shared" si="1"/>
        <v>#REF!</v>
      </c>
    </row>
    <row r="484">
      <c r="A484" s="9">
        <f>+1.82%</f>
        <v>0.0182</v>
      </c>
      <c r="B484" s="3" t="str">
        <f t="shared" si="1"/>
        <v>#REF!</v>
      </c>
    </row>
    <row r="485">
      <c r="A485" s="16">
        <v>331860.0</v>
      </c>
      <c r="B485" s="3" t="str">
        <f t="shared" si="1"/>
        <v>#REF!</v>
      </c>
    </row>
    <row r="486">
      <c r="A486" s="16">
        <v>301860.0</v>
      </c>
      <c r="B486" s="3" t="str">
        <f t="shared" si="1"/>
        <v>#REF!</v>
      </c>
    </row>
    <row r="487">
      <c r="A487" s="7">
        <v>42599.0</v>
      </c>
      <c r="B487" s="3" t="str">
        <f t="shared" si="1"/>
        <v>#REF!</v>
      </c>
    </row>
    <row r="488">
      <c r="A488" s="8">
        <v>48.88</v>
      </c>
      <c r="B488" s="3" t="str">
        <f t="shared" si="1"/>
        <v>#REF!</v>
      </c>
    </row>
    <row r="489">
      <c r="A489" s="8">
        <v>49.93</v>
      </c>
      <c r="B489" s="3" t="str">
        <f t="shared" si="1"/>
        <v>#REF!</v>
      </c>
    </row>
    <row r="490">
      <c r="A490" s="8">
        <v>48.55</v>
      </c>
      <c r="B490" s="3" t="str">
        <f t="shared" si="1"/>
        <v>#REF!</v>
      </c>
    </row>
    <row r="491">
      <c r="A491" s="8">
        <v>49.85</v>
      </c>
      <c r="B491" s="3" t="str">
        <f t="shared" si="1"/>
        <v>#REF!</v>
      </c>
    </row>
    <row r="492">
      <c r="A492" s="9">
        <f>+0.62</f>
        <v>0.62</v>
      </c>
      <c r="B492" s="3" t="str">
        <f t="shared" si="1"/>
        <v>#REF!</v>
      </c>
    </row>
    <row r="493">
      <c r="A493" s="9">
        <f>+1.26%</f>
        <v>0.0126</v>
      </c>
      <c r="B493" s="3" t="str">
        <f t="shared" si="1"/>
        <v>#REF!</v>
      </c>
    </row>
    <row r="494">
      <c r="A494" s="16">
        <v>377399.0</v>
      </c>
      <c r="B494" s="3" t="str">
        <f t="shared" si="1"/>
        <v>#REF!</v>
      </c>
    </row>
    <row r="495">
      <c r="A495" s="16">
        <v>297707.0</v>
      </c>
      <c r="B495" s="3" t="str">
        <f t="shared" si="1"/>
        <v>#REF!</v>
      </c>
    </row>
    <row r="496">
      <c r="A496" s="7">
        <v>42600.0</v>
      </c>
      <c r="B496" s="3" t="str">
        <f t="shared" si="1"/>
        <v>#REF!</v>
      </c>
    </row>
    <row r="497">
      <c r="A497" s="8">
        <v>49.76</v>
      </c>
      <c r="B497" s="3" t="str">
        <f t="shared" si="1"/>
        <v>#REF!</v>
      </c>
    </row>
    <row r="498">
      <c r="A498" s="8">
        <v>51.05</v>
      </c>
      <c r="B498" s="3" t="str">
        <f t="shared" si="1"/>
        <v>#REF!</v>
      </c>
    </row>
    <row r="499">
      <c r="A499" s="8">
        <v>49.52</v>
      </c>
      <c r="B499" s="3" t="str">
        <f t="shared" si="1"/>
        <v>#REF!</v>
      </c>
    </row>
    <row r="500">
      <c r="A500" s="8">
        <v>50.89</v>
      </c>
      <c r="B500" s="3" t="str">
        <f t="shared" si="1"/>
        <v>#REF!</v>
      </c>
    </row>
    <row r="501">
      <c r="A501" s="9">
        <f>+1.04</f>
        <v>1.04</v>
      </c>
      <c r="B501" s="3" t="str">
        <f t="shared" si="1"/>
        <v>#REF!</v>
      </c>
    </row>
    <row r="502">
      <c r="A502" s="9">
        <f>+2.09%</f>
        <v>0.0209</v>
      </c>
      <c r="B502" s="3" t="str">
        <f t="shared" si="1"/>
        <v>#REF!</v>
      </c>
    </row>
    <row r="503">
      <c r="A503" s="16">
        <v>268834.0</v>
      </c>
      <c r="B503" s="3" t="str">
        <f t="shared" si="1"/>
        <v>#REF!</v>
      </c>
    </row>
    <row r="504">
      <c r="A504" s="16">
        <v>285056.0</v>
      </c>
      <c r="B504" s="3" t="str">
        <f t="shared" si="1"/>
        <v>#REF!</v>
      </c>
    </row>
    <row r="505">
      <c r="A505" s="7">
        <v>42601.0</v>
      </c>
      <c r="B505" s="3" t="str">
        <f t="shared" si="1"/>
        <v>#REF!</v>
      </c>
    </row>
    <row r="506">
      <c r="A506" s="8">
        <v>50.96</v>
      </c>
      <c r="B506" s="3" t="str">
        <f t="shared" si="1"/>
        <v>#REF!</v>
      </c>
    </row>
    <row r="507">
      <c r="A507" s="8">
        <v>51.22</v>
      </c>
      <c r="B507" s="3" t="str">
        <f t="shared" si="1"/>
        <v>#REF!</v>
      </c>
    </row>
    <row r="508">
      <c r="A508" s="8">
        <v>50.32</v>
      </c>
      <c r="B508" s="3" t="str">
        <f t="shared" si="1"/>
        <v>#REF!</v>
      </c>
    </row>
    <row r="509">
      <c r="A509" s="8">
        <v>50.88</v>
      </c>
      <c r="B509" s="3" t="str">
        <f t="shared" si="1"/>
        <v>#REF!</v>
      </c>
    </row>
    <row r="510">
      <c r="A510" s="11">
        <v>-0.01</v>
      </c>
      <c r="B510" s="3" t="str">
        <f t="shared" si="1"/>
        <v>#REF!</v>
      </c>
    </row>
    <row r="511">
      <c r="A511" s="12">
        <v>-2.0E-4</v>
      </c>
      <c r="B511" s="3" t="str">
        <f t="shared" si="1"/>
        <v>#REF!</v>
      </c>
    </row>
    <row r="512">
      <c r="A512" s="17">
        <v>252338.0</v>
      </c>
      <c r="B512" s="3" t="str">
        <f t="shared" si="1"/>
        <v>#REF!</v>
      </c>
    </row>
    <row r="513">
      <c r="A513" s="17">
        <v>264643.0</v>
      </c>
      <c r="B513" s="3" t="str">
        <f t="shared" si="1"/>
        <v>#REF!</v>
      </c>
    </row>
    <row r="514">
      <c r="A514" s="7">
        <v>42604.0</v>
      </c>
      <c r="B514" s="3" t="str">
        <f t="shared" si="1"/>
        <v>#REF!</v>
      </c>
    </row>
    <row r="515">
      <c r="A515" s="8">
        <v>50.7</v>
      </c>
      <c r="B515" s="3" t="str">
        <f t="shared" si="1"/>
        <v>#REF!</v>
      </c>
    </row>
    <row r="516">
      <c r="A516" s="8">
        <v>50.7</v>
      </c>
      <c r="B516" s="3" t="str">
        <f t="shared" si="1"/>
        <v>#REF!</v>
      </c>
    </row>
    <row r="517">
      <c r="A517" s="8">
        <v>49.07</v>
      </c>
      <c r="B517" s="3" t="str">
        <f t="shared" si="1"/>
        <v>#REF!</v>
      </c>
    </row>
    <row r="518">
      <c r="A518" s="8">
        <v>49.16</v>
      </c>
      <c r="B518" s="3" t="str">
        <f t="shared" si="1"/>
        <v>#REF!</v>
      </c>
    </row>
    <row r="519">
      <c r="A519" s="11">
        <v>-1.72</v>
      </c>
      <c r="B519" s="3" t="str">
        <f t="shared" si="1"/>
        <v>#REF!</v>
      </c>
    </row>
    <row r="520">
      <c r="A520" s="12">
        <v>-0.0338</v>
      </c>
      <c r="B520" s="3" t="str">
        <f t="shared" si="1"/>
        <v>#REF!</v>
      </c>
    </row>
    <row r="521">
      <c r="A521" s="17">
        <v>270367.0</v>
      </c>
      <c r="B521" s="3" t="str">
        <f t="shared" si="1"/>
        <v>#REF!</v>
      </c>
    </row>
    <row r="522">
      <c r="A522" s="17">
        <v>232463.0</v>
      </c>
      <c r="B522" s="3" t="str">
        <f t="shared" si="1"/>
        <v>#REF!</v>
      </c>
    </row>
    <row r="523">
      <c r="A523" s="7">
        <v>42605.0</v>
      </c>
      <c r="B523" s="3" t="str">
        <f t="shared" si="1"/>
        <v>#REF!</v>
      </c>
    </row>
    <row r="524">
      <c r="A524" s="8">
        <v>49.04</v>
      </c>
      <c r="B524" s="3" t="str">
        <f t="shared" si="1"/>
        <v>#REF!</v>
      </c>
    </row>
    <row r="525">
      <c r="A525" s="8">
        <v>50.21</v>
      </c>
      <c r="B525" s="3" t="str">
        <f t="shared" si="1"/>
        <v>#REF!</v>
      </c>
    </row>
    <row r="526">
      <c r="A526" s="8">
        <v>48.48</v>
      </c>
      <c r="B526" s="3" t="str">
        <f t="shared" si="1"/>
        <v>#REF!</v>
      </c>
    </row>
    <row r="527">
      <c r="A527" s="8">
        <v>49.96</v>
      </c>
      <c r="B527" s="3" t="str">
        <f t="shared" si="1"/>
        <v>#REF!</v>
      </c>
    </row>
    <row r="528">
      <c r="A528" s="9">
        <f>+0.8</f>
        <v>0.8</v>
      </c>
      <c r="B528" s="3" t="str">
        <f t="shared" si="1"/>
        <v>#REF!</v>
      </c>
    </row>
    <row r="529">
      <c r="A529" s="9">
        <f>+1.63%</f>
        <v>0.0163</v>
      </c>
      <c r="B529" s="3" t="str">
        <f t="shared" si="1"/>
        <v>#REF!</v>
      </c>
    </row>
    <row r="530">
      <c r="A530" s="16">
        <v>314178.0</v>
      </c>
      <c r="B530" s="3" t="str">
        <f t="shared" si="1"/>
        <v>#REF!</v>
      </c>
    </row>
    <row r="531">
      <c r="A531" s="16">
        <v>185608.0</v>
      </c>
      <c r="B531" s="3" t="str">
        <f t="shared" si="1"/>
        <v>#REF!</v>
      </c>
    </row>
    <row r="532">
      <c r="A532" s="7">
        <v>42606.0</v>
      </c>
      <c r="B532" s="3" t="str">
        <f t="shared" si="1"/>
        <v>#REF!</v>
      </c>
    </row>
    <row r="533">
      <c r="A533" s="8">
        <v>49.57</v>
      </c>
      <c r="B533" s="3" t="str">
        <f t="shared" si="1"/>
        <v>#REF!</v>
      </c>
    </row>
    <row r="534">
      <c r="A534" s="8">
        <v>49.87</v>
      </c>
      <c r="B534" s="3" t="str">
        <f t="shared" si="1"/>
        <v>#REF!</v>
      </c>
    </row>
    <row r="535">
      <c r="A535" s="8">
        <v>48.68</v>
      </c>
      <c r="B535" s="3" t="str">
        <f t="shared" si="1"/>
        <v>#REF!</v>
      </c>
    </row>
    <row r="536">
      <c r="A536" s="8">
        <v>49.05</v>
      </c>
      <c r="B536" s="3" t="str">
        <f t="shared" si="1"/>
        <v>#REF!</v>
      </c>
    </row>
    <row r="537">
      <c r="A537" s="11">
        <v>-0.91</v>
      </c>
      <c r="B537" s="3" t="str">
        <f t="shared" si="1"/>
        <v>#REF!</v>
      </c>
    </row>
    <row r="538">
      <c r="A538" s="12">
        <v>-0.0182</v>
      </c>
      <c r="B538" s="3" t="str">
        <f t="shared" si="1"/>
        <v>#REF!</v>
      </c>
    </row>
    <row r="539">
      <c r="A539" s="17">
        <v>280915.0</v>
      </c>
      <c r="B539" s="3" t="str">
        <f t="shared" si="1"/>
        <v>#REF!</v>
      </c>
    </row>
    <row r="540">
      <c r="A540" s="17">
        <v>166366.0</v>
      </c>
      <c r="B540" s="3" t="str">
        <f t="shared" si="1"/>
        <v>#REF!</v>
      </c>
    </row>
    <row r="541">
      <c r="A541" s="7">
        <v>42607.0</v>
      </c>
      <c r="B541" s="3" t="str">
        <f t="shared" si="1"/>
        <v>#REF!</v>
      </c>
    </row>
    <row r="542">
      <c r="A542" s="8">
        <v>49.03</v>
      </c>
      <c r="B542" s="3" t="str">
        <f t="shared" si="1"/>
        <v>#REF!</v>
      </c>
    </row>
    <row r="543">
      <c r="A543" s="8">
        <v>49.78</v>
      </c>
      <c r="B543" s="3" t="str">
        <f t="shared" si="1"/>
        <v>#REF!</v>
      </c>
    </row>
    <row r="544">
      <c r="A544" s="8">
        <v>48.7</v>
      </c>
      <c r="B544" s="3" t="str">
        <f t="shared" si="1"/>
        <v>#REF!</v>
      </c>
    </row>
    <row r="545">
      <c r="A545" s="8">
        <v>49.67</v>
      </c>
      <c r="B545" s="3" t="str">
        <f t="shared" si="1"/>
        <v>#REF!</v>
      </c>
    </row>
    <row r="546">
      <c r="A546" s="9">
        <f>+0.62</f>
        <v>0.62</v>
      </c>
      <c r="B546" s="3" t="str">
        <f t="shared" si="1"/>
        <v>#REF!</v>
      </c>
    </row>
    <row r="547">
      <c r="A547" s="9">
        <f>+1.26%</f>
        <v>0.0126</v>
      </c>
      <c r="B547" s="3" t="str">
        <f t="shared" si="1"/>
        <v>#REF!</v>
      </c>
    </row>
    <row r="548">
      <c r="A548" s="16">
        <v>217126.0</v>
      </c>
      <c r="B548" s="3" t="str">
        <f t="shared" si="1"/>
        <v>#REF!</v>
      </c>
    </row>
    <row r="549">
      <c r="A549" s="16">
        <v>127274.0</v>
      </c>
      <c r="B549" s="3" t="str">
        <f t="shared" si="1"/>
        <v>#REF!</v>
      </c>
    </row>
    <row r="550">
      <c r="A550" s="7">
        <v>42608.0</v>
      </c>
      <c r="B550" s="3" t="str">
        <f t="shared" si="1"/>
        <v>#REF!</v>
      </c>
    </row>
    <row r="551">
      <c r="A551" s="8">
        <v>49.66</v>
      </c>
      <c r="B551" s="3" t="str">
        <f t="shared" si="1"/>
        <v>#REF!</v>
      </c>
    </row>
    <row r="552">
      <c r="A552" s="8">
        <v>50.76</v>
      </c>
      <c r="B552" s="3" t="str">
        <f t="shared" si="1"/>
        <v>#REF!</v>
      </c>
    </row>
    <row r="553">
      <c r="A553" s="8">
        <v>49.12</v>
      </c>
      <c r="B553" s="3" t="str">
        <f t="shared" si="1"/>
        <v>#REF!</v>
      </c>
    </row>
    <row r="554">
      <c r="A554" s="8">
        <v>49.92</v>
      </c>
      <c r="B554" s="3" t="str">
        <f t="shared" si="1"/>
        <v>#REF!</v>
      </c>
    </row>
    <row r="555">
      <c r="A555" s="9">
        <f>+0.25</f>
        <v>0.25</v>
      </c>
      <c r="B555" s="3" t="str">
        <f t="shared" si="1"/>
        <v>#REF!</v>
      </c>
    </row>
    <row r="556">
      <c r="A556" s="9">
        <f>+0.5%</f>
        <v>0.005</v>
      </c>
      <c r="B556" s="3" t="str">
        <f t="shared" si="1"/>
        <v>#REF!</v>
      </c>
    </row>
    <row r="557">
      <c r="A557" s="16">
        <v>209244.0</v>
      </c>
      <c r="B557" s="3" t="str">
        <f t="shared" si="1"/>
        <v>#REF!</v>
      </c>
    </row>
    <row r="558">
      <c r="A558" s="16">
        <v>110969.0</v>
      </c>
      <c r="B558" s="3" t="str">
        <f t="shared" si="1"/>
        <v>#REF!</v>
      </c>
    </row>
    <row r="559">
      <c r="A559" s="7">
        <v>42611.0</v>
      </c>
      <c r="B559" s="3" t="str">
        <f t="shared" si="1"/>
        <v>#REF!</v>
      </c>
    </row>
    <row r="560">
      <c r="A560" s="8">
        <v>49.54</v>
      </c>
      <c r="B560" s="3" t="str">
        <f t="shared" si="1"/>
        <v>#REF!</v>
      </c>
    </row>
    <row r="561">
      <c r="A561" s="8">
        <v>49.6</v>
      </c>
      <c r="B561" s="3" t="str">
        <f t="shared" si="1"/>
        <v>#REF!</v>
      </c>
    </row>
    <row r="562">
      <c r="A562" s="8">
        <v>48.97</v>
      </c>
      <c r="B562" s="3" t="str">
        <f t="shared" si="1"/>
        <v>#REF!</v>
      </c>
    </row>
    <row r="563">
      <c r="A563" s="8">
        <v>49.26</v>
      </c>
      <c r="B563" s="3" t="str">
        <f t="shared" si="1"/>
        <v>#REF!</v>
      </c>
    </row>
    <row r="564">
      <c r="A564" s="11">
        <v>-0.66</v>
      </c>
      <c r="B564" s="3" t="str">
        <f t="shared" si="1"/>
        <v>#REF!</v>
      </c>
    </row>
    <row r="565">
      <c r="A565" s="12">
        <v>-0.0132</v>
      </c>
      <c r="B565" s="3" t="str">
        <f t="shared" si="1"/>
        <v>#REF!</v>
      </c>
    </row>
    <row r="566">
      <c r="A566" s="17">
        <v>65667.0</v>
      </c>
      <c r="B566" s="3" t="str">
        <f t="shared" si="1"/>
        <v>#REF!</v>
      </c>
    </row>
    <row r="567">
      <c r="A567" s="17">
        <v>96247.0</v>
      </c>
      <c r="B567" s="3" t="str">
        <f t="shared" si="1"/>
        <v>#REF!</v>
      </c>
    </row>
    <row r="568">
      <c r="A568" s="7">
        <v>42612.0</v>
      </c>
      <c r="B568" s="3" t="str">
        <f t="shared" si="1"/>
        <v>#REF!</v>
      </c>
    </row>
    <row r="569">
      <c r="A569" s="8">
        <v>49.25</v>
      </c>
      <c r="B569" s="3" t="str">
        <f t="shared" si="1"/>
        <v>#REF!</v>
      </c>
    </row>
    <row r="570">
      <c r="A570" s="8">
        <v>49.76</v>
      </c>
      <c r="B570" s="3" t="str">
        <f t="shared" si="1"/>
        <v>#REF!</v>
      </c>
    </row>
    <row r="571">
      <c r="A571" s="8">
        <v>48.23</v>
      </c>
      <c r="B571" s="3" t="str">
        <f t="shared" si="1"/>
        <v>#REF!</v>
      </c>
    </row>
    <row r="572">
      <c r="A572" s="8">
        <v>48.37</v>
      </c>
      <c r="B572" s="3" t="str">
        <f t="shared" si="1"/>
        <v>#REF!</v>
      </c>
    </row>
    <row r="573">
      <c r="A573" s="11">
        <v>-0.89</v>
      </c>
      <c r="B573" s="3" t="str">
        <f t="shared" si="1"/>
        <v>#REF!</v>
      </c>
    </row>
    <row r="574">
      <c r="A574" s="12">
        <v>-0.0181</v>
      </c>
      <c r="B574" s="3" t="str">
        <f t="shared" si="1"/>
        <v>#REF!</v>
      </c>
    </row>
    <row r="575">
      <c r="A575" s="17">
        <v>124524.0</v>
      </c>
      <c r="B575" s="3" t="str">
        <f t="shared" si="1"/>
        <v>#REF!</v>
      </c>
    </row>
    <row r="576">
      <c r="A576" s="17">
        <v>44350.0</v>
      </c>
      <c r="B576" s="3" t="str">
        <f t="shared" si="1"/>
        <v>#REF!</v>
      </c>
    </row>
    <row r="577">
      <c r="A577" s="7">
        <v>42613.0</v>
      </c>
      <c r="B577" s="3" t="str">
        <f t="shared" si="1"/>
        <v>#REF!</v>
      </c>
    </row>
    <row r="578">
      <c r="A578" s="8">
        <v>48.29</v>
      </c>
      <c r="B578" s="3" t="str">
        <f t="shared" si="1"/>
        <v>#REF!</v>
      </c>
    </row>
    <row r="579">
      <c r="A579" s="8">
        <v>48.42</v>
      </c>
      <c r="B579" s="3" t="str">
        <f t="shared" si="1"/>
        <v>#REF!</v>
      </c>
    </row>
    <row r="580">
      <c r="A580" s="8">
        <v>46.96</v>
      </c>
      <c r="B580" s="3" t="str">
        <f t="shared" si="1"/>
        <v>#REF!</v>
      </c>
    </row>
    <row r="581">
      <c r="A581" s="8">
        <v>47.04</v>
      </c>
      <c r="B581" s="3" t="str">
        <f t="shared" si="1"/>
        <v>#REF!</v>
      </c>
    </row>
    <row r="582">
      <c r="A582" s="11">
        <v>-1.33</v>
      </c>
      <c r="B582" s="3" t="str">
        <f t="shared" si="1"/>
        <v>#REF!</v>
      </c>
    </row>
    <row r="583">
      <c r="A583" s="12">
        <v>-0.0275</v>
      </c>
      <c r="B583" s="3" t="str">
        <f t="shared" si="1"/>
        <v>#REF!</v>
      </c>
    </row>
    <row r="584">
      <c r="A584" s="17">
        <v>20606.0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42643</v>
      </c>
      <c r="C3" s="3">
        <v>49.18</v>
      </c>
      <c r="D3" s="3">
        <v>49.25</v>
      </c>
      <c r="E3" s="3">
        <v>48.21</v>
      </c>
      <c r="F3" s="3">
        <v>49.06</v>
      </c>
      <c r="G3" s="3">
        <v>-0.18</v>
      </c>
      <c r="H3" s="6">
        <v>-0.0037</v>
      </c>
      <c r="I3" s="15">
        <v>26942.0</v>
      </c>
      <c r="J3" s="3">
        <v>0.0</v>
      </c>
    </row>
    <row r="4">
      <c r="A4" s="4" t="s">
        <v>4</v>
      </c>
      <c r="B4" s="5">
        <f t="shared" si="1"/>
        <v>42642</v>
      </c>
      <c r="C4" s="3">
        <v>48.87</v>
      </c>
      <c r="D4" s="3">
        <v>49.81</v>
      </c>
      <c r="E4" s="3">
        <v>47.99</v>
      </c>
      <c r="F4" s="3">
        <v>49.24</v>
      </c>
      <c r="G4" s="3">
        <v>0.55</v>
      </c>
      <c r="H4" s="3">
        <v>0.0113</v>
      </c>
      <c r="I4" s="15">
        <v>114831.0</v>
      </c>
      <c r="J4" s="15">
        <v>52532.0</v>
      </c>
    </row>
    <row r="5">
      <c r="A5" s="4" t="s">
        <v>5</v>
      </c>
      <c r="B5" s="5">
        <f t="shared" si="1"/>
        <v>42641</v>
      </c>
      <c r="C5" s="3">
        <v>46.14</v>
      </c>
      <c r="D5" s="3">
        <v>48.96</v>
      </c>
      <c r="E5" s="3">
        <v>45.7</v>
      </c>
      <c r="F5" s="3">
        <v>48.69</v>
      </c>
      <c r="G5" s="3">
        <v>2.72</v>
      </c>
      <c r="H5" s="3">
        <v>0.0592</v>
      </c>
      <c r="I5" s="15">
        <v>188670.0</v>
      </c>
      <c r="J5" s="15">
        <v>89489.0</v>
      </c>
    </row>
    <row r="6">
      <c r="A6" s="4" t="s">
        <v>6</v>
      </c>
      <c r="B6" s="5">
        <f t="shared" si="1"/>
        <v>42640</v>
      </c>
      <c r="C6" s="3">
        <v>47.06</v>
      </c>
      <c r="D6" s="3">
        <v>47.28</v>
      </c>
      <c r="E6" s="3">
        <v>45.63</v>
      </c>
      <c r="F6" s="3">
        <v>45.97</v>
      </c>
      <c r="G6" s="3">
        <v>-1.38</v>
      </c>
      <c r="H6" s="6">
        <v>-0.0291</v>
      </c>
      <c r="I6" s="15">
        <v>241177.0</v>
      </c>
      <c r="J6" s="15">
        <v>113082.0</v>
      </c>
    </row>
    <row r="7">
      <c r="A7" s="4" t="s">
        <v>7</v>
      </c>
      <c r="B7" s="5">
        <f t="shared" si="1"/>
        <v>42639</v>
      </c>
      <c r="C7" s="3">
        <v>46.05</v>
      </c>
      <c r="D7" s="3">
        <v>47.66</v>
      </c>
      <c r="E7" s="3">
        <v>45.74</v>
      </c>
      <c r="F7" s="3">
        <v>47.35</v>
      </c>
      <c r="G7" s="3">
        <v>1.46</v>
      </c>
      <c r="H7" s="3">
        <v>0.0318</v>
      </c>
      <c r="I7" s="15">
        <v>208153.0</v>
      </c>
      <c r="J7" s="15">
        <v>134251.0</v>
      </c>
    </row>
    <row r="8">
      <c r="A8" s="4" t="s">
        <v>8</v>
      </c>
      <c r="B8" s="5">
        <f t="shared" si="1"/>
        <v>42636</v>
      </c>
      <c r="C8" s="3">
        <v>47.42</v>
      </c>
      <c r="D8" s="3">
        <v>48.26</v>
      </c>
      <c r="E8" s="3">
        <v>45.65</v>
      </c>
      <c r="F8" s="3">
        <v>45.89</v>
      </c>
      <c r="G8" s="3">
        <v>-1.76</v>
      </c>
      <c r="H8" s="6">
        <v>-0.0369</v>
      </c>
      <c r="I8" s="15">
        <v>306857.0</v>
      </c>
      <c r="J8" s="15">
        <v>152754.0</v>
      </c>
    </row>
    <row r="9">
      <c r="A9" s="4" t="s">
        <v>9</v>
      </c>
      <c r="B9" s="5">
        <f t="shared" si="1"/>
        <v>42635</v>
      </c>
      <c r="C9" s="3">
        <v>46.99</v>
      </c>
      <c r="D9" s="3">
        <v>47.83</v>
      </c>
      <c r="E9" s="3">
        <v>46.99</v>
      </c>
      <c r="F9" s="3">
        <v>47.65</v>
      </c>
      <c r="G9" s="3">
        <v>0.82</v>
      </c>
      <c r="H9" s="3">
        <v>0.0175</v>
      </c>
      <c r="I9" s="15">
        <v>290326.0</v>
      </c>
      <c r="J9" s="15">
        <v>173141.0</v>
      </c>
    </row>
    <row r="10">
      <c r="A10" s="7">
        <v>42643.0</v>
      </c>
      <c r="B10" s="5">
        <f t="shared" si="1"/>
        <v>42634</v>
      </c>
      <c r="C10" s="3">
        <v>46.45</v>
      </c>
      <c r="D10" s="3">
        <v>47.14</v>
      </c>
      <c r="E10" s="3">
        <v>46.38</v>
      </c>
      <c r="F10" s="3">
        <v>46.83</v>
      </c>
      <c r="G10" s="3">
        <v>0.95</v>
      </c>
      <c r="H10" s="3">
        <v>0.0207</v>
      </c>
      <c r="I10" s="15">
        <v>249080.0</v>
      </c>
      <c r="J10" s="15">
        <v>198531.0</v>
      </c>
    </row>
    <row r="11">
      <c r="A11" s="8">
        <v>49.18</v>
      </c>
      <c r="B11" s="5">
        <f t="shared" si="1"/>
        <v>42633</v>
      </c>
      <c r="C11" s="3">
        <v>45.91</v>
      </c>
      <c r="D11" s="3">
        <v>46.3</v>
      </c>
      <c r="E11" s="3">
        <v>45.09</v>
      </c>
      <c r="F11" s="3">
        <v>45.88</v>
      </c>
      <c r="G11" s="3">
        <v>-0.07</v>
      </c>
      <c r="H11" s="6">
        <v>-0.0015</v>
      </c>
      <c r="I11" s="15">
        <v>298796.0</v>
      </c>
      <c r="J11" s="15">
        <v>227489.0</v>
      </c>
    </row>
    <row r="12">
      <c r="A12" s="8">
        <v>49.25</v>
      </c>
      <c r="B12" s="5">
        <f t="shared" si="1"/>
        <v>42632</v>
      </c>
      <c r="C12" s="3">
        <v>46.01</v>
      </c>
      <c r="D12" s="3">
        <v>46.93</v>
      </c>
      <c r="E12" s="3">
        <v>45.85</v>
      </c>
      <c r="F12" s="3">
        <v>45.95</v>
      </c>
      <c r="G12" s="3">
        <v>0.18</v>
      </c>
      <c r="H12" s="3">
        <v>0.0039000000000000003</v>
      </c>
      <c r="I12" s="15">
        <v>209911.0</v>
      </c>
      <c r="J12" s="15">
        <v>254737.0</v>
      </c>
    </row>
    <row r="13">
      <c r="A13" s="8">
        <v>48.21</v>
      </c>
      <c r="B13" s="5">
        <f t="shared" si="1"/>
        <v>42629</v>
      </c>
      <c r="C13" s="3">
        <v>46.31</v>
      </c>
      <c r="D13" s="3">
        <v>46.41</v>
      </c>
      <c r="E13" s="3">
        <v>45.48</v>
      </c>
      <c r="F13" s="3">
        <v>45.77</v>
      </c>
      <c r="G13" s="3">
        <v>-0.82</v>
      </c>
      <c r="H13" s="6">
        <v>-0.0176</v>
      </c>
      <c r="I13" s="15">
        <v>226321.0</v>
      </c>
      <c r="J13" s="15">
        <v>270339.0</v>
      </c>
    </row>
    <row r="14">
      <c r="A14" s="8">
        <v>49.06</v>
      </c>
      <c r="B14" s="5">
        <f t="shared" si="1"/>
        <v>42628</v>
      </c>
      <c r="C14" s="3">
        <v>46.06</v>
      </c>
      <c r="D14" s="3">
        <v>47.0</v>
      </c>
      <c r="E14" s="3">
        <v>45.67</v>
      </c>
      <c r="F14" s="3">
        <v>46.59</v>
      </c>
      <c r="G14" s="3">
        <v>0.74</v>
      </c>
      <c r="H14" s="3">
        <v>0.0161</v>
      </c>
      <c r="I14" s="15">
        <v>320720.0</v>
      </c>
      <c r="J14" s="15">
        <v>270684.0</v>
      </c>
    </row>
    <row r="15">
      <c r="A15" s="11">
        <v>-0.18</v>
      </c>
      <c r="B15" s="5">
        <f t="shared" si="1"/>
        <v>42627</v>
      </c>
      <c r="C15" s="3">
        <v>47.33</v>
      </c>
      <c r="D15" s="3">
        <v>47.48</v>
      </c>
      <c r="E15" s="3">
        <v>45.7</v>
      </c>
      <c r="F15" s="3">
        <v>45.85</v>
      </c>
      <c r="G15" s="3">
        <v>-1.25</v>
      </c>
      <c r="H15" s="6">
        <v>-0.0265</v>
      </c>
      <c r="I15" s="15">
        <v>332961.0</v>
      </c>
      <c r="J15" s="15">
        <v>306166.0</v>
      </c>
    </row>
    <row r="16">
      <c r="A16" s="12">
        <v>-0.0037</v>
      </c>
      <c r="B16" s="5">
        <f t="shared" si="1"/>
        <v>42626</v>
      </c>
      <c r="C16" s="3">
        <v>48.17</v>
      </c>
      <c r="D16" s="3">
        <v>48.22</v>
      </c>
      <c r="E16" s="3">
        <v>46.96</v>
      </c>
      <c r="F16" s="3">
        <v>47.1</v>
      </c>
      <c r="G16" s="3">
        <v>-1.22</v>
      </c>
      <c r="H16" s="6">
        <v>-0.0252</v>
      </c>
      <c r="I16" s="15">
        <v>280023.0</v>
      </c>
      <c r="J16" s="15">
        <v>334135.0</v>
      </c>
    </row>
    <row r="17">
      <c r="A17" s="17">
        <v>26942.0</v>
      </c>
      <c r="B17" s="5">
        <f t="shared" si="1"/>
        <v>42625</v>
      </c>
      <c r="C17" s="3">
        <v>47.81</v>
      </c>
      <c r="D17" s="3">
        <v>48.63</v>
      </c>
      <c r="E17" s="3">
        <v>46.9</v>
      </c>
      <c r="F17" s="3">
        <v>48.32</v>
      </c>
      <c r="G17" s="3">
        <v>0.31</v>
      </c>
      <c r="H17" s="3">
        <v>0.006500000000000001</v>
      </c>
      <c r="I17" s="15">
        <v>258760.0</v>
      </c>
      <c r="J17" s="15">
        <v>351394.0</v>
      </c>
    </row>
    <row r="18">
      <c r="A18" s="11">
        <v>0.0</v>
      </c>
      <c r="B18" s="5">
        <f t="shared" si="1"/>
        <v>42622</v>
      </c>
      <c r="C18" s="3">
        <v>49.63</v>
      </c>
      <c r="D18" s="3">
        <v>49.7</v>
      </c>
      <c r="E18" s="3">
        <v>47.76</v>
      </c>
      <c r="F18" s="3">
        <v>48.01</v>
      </c>
      <c r="G18" s="3">
        <v>-1.98</v>
      </c>
      <c r="H18" s="6">
        <v>-0.0396</v>
      </c>
      <c r="I18" s="15">
        <v>262147.0</v>
      </c>
      <c r="J18" s="15">
        <v>382505.0</v>
      </c>
    </row>
    <row r="19">
      <c r="A19" s="7">
        <v>42642.0</v>
      </c>
      <c r="B19" s="5">
        <f t="shared" si="1"/>
        <v>42621</v>
      </c>
      <c r="C19" s="3">
        <v>48.55</v>
      </c>
      <c r="D19" s="3">
        <v>50.14</v>
      </c>
      <c r="E19" s="3">
        <v>48.21</v>
      </c>
      <c r="F19" s="3">
        <v>49.99</v>
      </c>
      <c r="G19" s="3">
        <v>2.01</v>
      </c>
      <c r="H19" s="3">
        <v>0.04190000000000001</v>
      </c>
      <c r="I19" s="15">
        <v>327242.0</v>
      </c>
      <c r="J19" s="15">
        <v>393897.0</v>
      </c>
    </row>
    <row r="20">
      <c r="A20" s="8">
        <v>48.87</v>
      </c>
      <c r="B20" s="5">
        <f t="shared" si="1"/>
        <v>42620</v>
      </c>
      <c r="C20" s="3">
        <v>47.2</v>
      </c>
      <c r="D20" s="3">
        <v>48.56</v>
      </c>
      <c r="E20" s="3">
        <v>46.97</v>
      </c>
      <c r="F20" s="3">
        <v>47.98</v>
      </c>
      <c r="G20" s="3">
        <v>0.72</v>
      </c>
      <c r="H20" s="3">
        <v>0.0152</v>
      </c>
      <c r="I20" s="15">
        <v>224227.0</v>
      </c>
      <c r="J20" s="15">
        <v>425346.0</v>
      </c>
    </row>
    <row r="21">
      <c r="A21" s="8">
        <v>49.81</v>
      </c>
      <c r="B21" s="5">
        <f t="shared" si="1"/>
        <v>42619</v>
      </c>
      <c r="C21" s="3">
        <v>47.43</v>
      </c>
      <c r="D21" s="3">
        <v>47.99</v>
      </c>
      <c r="E21" s="3">
        <v>46.29</v>
      </c>
      <c r="F21" s="3">
        <v>47.26</v>
      </c>
      <c r="G21" s="3">
        <v>-0.37</v>
      </c>
      <c r="H21" s="6">
        <v>-0.0078</v>
      </c>
      <c r="I21" s="15">
        <v>215064.0</v>
      </c>
      <c r="J21" s="15">
        <v>440943.0</v>
      </c>
    </row>
    <row r="22">
      <c r="A22" s="8">
        <v>47.99</v>
      </c>
      <c r="B22" s="5">
        <f t="shared" si="1"/>
        <v>42618</v>
      </c>
      <c r="C22" s="3">
        <v>46.7</v>
      </c>
      <c r="D22" s="3">
        <v>49.4</v>
      </c>
      <c r="E22" s="3">
        <v>46.4</v>
      </c>
      <c r="F22" s="3">
        <v>47.63</v>
      </c>
      <c r="G22" s="3">
        <v>0.8</v>
      </c>
      <c r="H22" s="3">
        <v>0.0171</v>
      </c>
      <c r="I22" s="15">
        <v>287952.0</v>
      </c>
      <c r="J22" s="15">
        <v>456450.0</v>
      </c>
    </row>
    <row r="23">
      <c r="A23" s="8">
        <v>49.24</v>
      </c>
      <c r="B23" s="5">
        <f t="shared" si="1"/>
        <v>42615</v>
      </c>
      <c r="C23" s="3">
        <v>45.79</v>
      </c>
      <c r="D23" s="3">
        <v>47.02</v>
      </c>
      <c r="E23" s="3">
        <v>45.41</v>
      </c>
      <c r="F23" s="3">
        <v>46.83</v>
      </c>
      <c r="G23" s="3">
        <v>1.38</v>
      </c>
      <c r="H23" s="3">
        <v>0.0304</v>
      </c>
      <c r="I23" s="15">
        <v>279344.0</v>
      </c>
      <c r="J23" s="15">
        <v>465612.0</v>
      </c>
    </row>
    <row r="24">
      <c r="A24" s="9">
        <f>+0.55</f>
        <v>0.55</v>
      </c>
      <c r="B24" s="5">
        <f t="shared" si="1"/>
        <v>42614</v>
      </c>
      <c r="C24" s="3">
        <v>46.98</v>
      </c>
      <c r="D24" s="3">
        <v>47.24</v>
      </c>
      <c r="E24" s="3">
        <v>45.32</v>
      </c>
      <c r="F24" s="3">
        <v>45.45</v>
      </c>
      <c r="G24" s="3">
        <v>-1.44</v>
      </c>
      <c r="H24" s="6">
        <v>-0.0307</v>
      </c>
      <c r="I24" s="15">
        <v>290044.0</v>
      </c>
      <c r="J24" s="15">
        <v>473761.0</v>
      </c>
    </row>
    <row r="25">
      <c r="A25" s="9">
        <f>+1.13%</f>
        <v>0.0113</v>
      </c>
      <c r="B25" s="5">
        <f t="shared" si="1"/>
        <v>42613</v>
      </c>
      <c r="C25" s="3">
        <v>48.65</v>
      </c>
      <c r="D25" s="3">
        <v>48.77</v>
      </c>
      <c r="E25" s="3">
        <v>46.77</v>
      </c>
      <c r="F25" s="3">
        <v>46.89</v>
      </c>
      <c r="G25" s="3">
        <v>-1.84</v>
      </c>
      <c r="H25" s="6">
        <v>-0.0378</v>
      </c>
      <c r="I25" s="15">
        <v>295265.0</v>
      </c>
      <c r="J25" s="15">
        <v>493826.0</v>
      </c>
    </row>
    <row r="26">
      <c r="A26" s="16">
        <v>114831.0</v>
      </c>
      <c r="B26" s="5">
        <f t="shared" si="1"/>
        <v>42612</v>
      </c>
      <c r="C26" s="3">
        <v>49.45</v>
      </c>
      <c r="D26" s="3">
        <v>49.9</v>
      </c>
      <c r="E26" s="3">
        <v>48.48</v>
      </c>
      <c r="F26" s="3">
        <v>48.73</v>
      </c>
      <c r="G26" s="3">
        <v>-0.72</v>
      </c>
      <c r="H26" s="6">
        <v>-0.0146</v>
      </c>
      <c r="I26" s="15">
        <v>300287.0</v>
      </c>
      <c r="J26" s="15">
        <v>504421.0</v>
      </c>
    </row>
    <row r="27">
      <c r="A27" s="16">
        <v>52532.0</v>
      </c>
      <c r="B27" s="5">
        <f t="shared" si="1"/>
        <v>42611</v>
      </c>
      <c r="C27" s="3">
        <v>49.77</v>
      </c>
      <c r="D27" s="3">
        <v>49.83</v>
      </c>
      <c r="E27" s="3">
        <v>49.15</v>
      </c>
      <c r="F27" s="3">
        <v>49.45</v>
      </c>
      <c r="G27" s="3">
        <v>-0.7</v>
      </c>
      <c r="H27" s="6">
        <v>-0.014</v>
      </c>
      <c r="I27" s="15">
        <v>112615.0</v>
      </c>
      <c r="J27" s="15">
        <v>508803.0</v>
      </c>
    </row>
    <row r="28">
      <c r="A28" s="7">
        <v>42641.0</v>
      </c>
      <c r="B28" s="5">
        <f t="shared" si="1"/>
        <v>42608</v>
      </c>
      <c r="C28" s="3">
        <v>49.91</v>
      </c>
      <c r="D28" s="3">
        <v>50.99</v>
      </c>
      <c r="E28" s="3">
        <v>49.38</v>
      </c>
      <c r="F28" s="3">
        <v>50.15</v>
      </c>
      <c r="G28" s="3">
        <v>0.23</v>
      </c>
      <c r="H28" s="3">
        <v>0.0046</v>
      </c>
      <c r="I28" s="15">
        <v>187604.0</v>
      </c>
      <c r="J28" s="15">
        <v>510641.0</v>
      </c>
    </row>
    <row r="29">
      <c r="A29" s="8">
        <v>46.14</v>
      </c>
      <c r="B29" s="5">
        <f t="shared" si="1"/>
        <v>42607</v>
      </c>
      <c r="C29" s="3">
        <v>49.31</v>
      </c>
      <c r="D29" s="3">
        <v>50.02</v>
      </c>
      <c r="E29" s="3">
        <v>48.94</v>
      </c>
      <c r="F29" s="3">
        <v>49.92</v>
      </c>
      <c r="G29" s="3">
        <v>0.57</v>
      </c>
      <c r="H29" s="3">
        <v>0.0116</v>
      </c>
      <c r="I29" s="15">
        <v>192513.0</v>
      </c>
      <c r="J29" s="15">
        <v>514280.0</v>
      </c>
    </row>
    <row r="30">
      <c r="A30" s="8">
        <v>48.96</v>
      </c>
      <c r="B30" s="5">
        <f t="shared" si="1"/>
        <v>42606</v>
      </c>
      <c r="C30" s="3">
        <v>49.76</v>
      </c>
      <c r="D30" s="3">
        <v>50.14</v>
      </c>
      <c r="E30" s="3">
        <v>48.97</v>
      </c>
      <c r="F30" s="3">
        <v>49.35</v>
      </c>
      <c r="G30" s="3">
        <v>-0.97</v>
      </c>
      <c r="H30" s="6">
        <v>-0.0193</v>
      </c>
      <c r="I30" s="15">
        <v>218501.0</v>
      </c>
      <c r="J30" s="15">
        <v>517934.0</v>
      </c>
    </row>
    <row r="31">
      <c r="A31" s="8">
        <v>45.7</v>
      </c>
      <c r="B31" s="5">
        <f t="shared" si="1"/>
        <v>42605</v>
      </c>
      <c r="C31" s="3">
        <v>49.43</v>
      </c>
      <c r="D31" s="3">
        <v>50.63</v>
      </c>
      <c r="E31" s="3">
        <v>48.89</v>
      </c>
      <c r="F31" s="3">
        <v>50.32</v>
      </c>
      <c r="G31" s="3">
        <v>0.76</v>
      </c>
      <c r="H31" s="3">
        <v>0.015300000000000001</v>
      </c>
      <c r="I31" s="15">
        <v>223793.0</v>
      </c>
      <c r="J31" s="15">
        <v>508028.0</v>
      </c>
    </row>
    <row r="32">
      <c r="A32" s="8">
        <v>48.69</v>
      </c>
      <c r="B32" s="5">
        <f t="shared" si="1"/>
        <v>42604</v>
      </c>
      <c r="C32" s="3">
        <v>50.9</v>
      </c>
      <c r="D32" s="3">
        <v>50.9</v>
      </c>
      <c r="E32" s="3">
        <v>49.46</v>
      </c>
      <c r="F32" s="3">
        <v>49.56</v>
      </c>
      <c r="G32" s="3">
        <v>-1.63</v>
      </c>
      <c r="H32" s="6">
        <v>-0.0318</v>
      </c>
      <c r="I32" s="15">
        <v>181333.0</v>
      </c>
      <c r="J32" s="15">
        <v>485645.0</v>
      </c>
    </row>
    <row r="33">
      <c r="A33" s="9">
        <f>+2.72</f>
        <v>2.72</v>
      </c>
      <c r="B33" s="5">
        <f t="shared" si="1"/>
        <v>42601</v>
      </c>
      <c r="C33" s="3">
        <v>51.11</v>
      </c>
      <c r="D33" s="3">
        <v>51.48</v>
      </c>
      <c r="E33" s="3">
        <v>50.6</v>
      </c>
      <c r="F33" s="3">
        <v>51.19</v>
      </c>
      <c r="G33" s="3">
        <v>0.04</v>
      </c>
      <c r="H33" s="3">
        <v>8.0E-4</v>
      </c>
      <c r="I33" s="15">
        <v>138485.0</v>
      </c>
      <c r="J33" s="15">
        <v>465142.0</v>
      </c>
    </row>
    <row r="34">
      <c r="A34" s="9">
        <f>+5.92%</f>
        <v>0.0592</v>
      </c>
      <c r="B34" s="5">
        <f t="shared" si="1"/>
        <v>42600</v>
      </c>
      <c r="C34" s="3">
        <v>49.99</v>
      </c>
      <c r="D34" s="3">
        <v>51.31</v>
      </c>
      <c r="E34" s="3">
        <v>49.75</v>
      </c>
      <c r="F34" s="3">
        <v>51.15</v>
      </c>
      <c r="G34" s="3">
        <v>1.07</v>
      </c>
      <c r="H34" s="3">
        <v>0.021400000000000002</v>
      </c>
      <c r="I34" s="15">
        <v>159302.0</v>
      </c>
      <c r="J34" s="15">
        <v>450961.0</v>
      </c>
    </row>
    <row r="35">
      <c r="A35" s="16">
        <v>188670.0</v>
      </c>
      <c r="B35" s="5">
        <f t="shared" si="1"/>
        <v>42599</v>
      </c>
      <c r="C35" s="3">
        <v>49.14</v>
      </c>
      <c r="D35" s="3">
        <v>50.17</v>
      </c>
      <c r="E35" s="3">
        <v>48.79</v>
      </c>
      <c r="F35" s="3">
        <v>50.08</v>
      </c>
      <c r="G35" s="3">
        <v>0.6</v>
      </c>
      <c r="H35" s="3">
        <v>0.0121</v>
      </c>
      <c r="I35" s="15">
        <v>226900.0</v>
      </c>
      <c r="J35" s="15">
        <v>439463.0</v>
      </c>
    </row>
    <row r="36">
      <c r="A36" s="16">
        <v>89489.0</v>
      </c>
      <c r="B36" s="5">
        <f t="shared" si="1"/>
        <v>42598</v>
      </c>
      <c r="C36" s="3">
        <v>48.46</v>
      </c>
      <c r="D36" s="3">
        <v>49.6</v>
      </c>
      <c r="E36" s="3">
        <v>48.15</v>
      </c>
      <c r="F36" s="3">
        <v>49.48</v>
      </c>
      <c r="G36" s="3">
        <v>0.87</v>
      </c>
      <c r="H36" s="3">
        <v>0.0179</v>
      </c>
      <c r="I36" s="15">
        <v>191034.0</v>
      </c>
      <c r="J36" s="15">
        <v>424842.0</v>
      </c>
    </row>
    <row r="37">
      <c r="A37" s="7">
        <v>42640.0</v>
      </c>
      <c r="B37" s="5">
        <f t="shared" si="1"/>
        <v>42597</v>
      </c>
      <c r="C37" s="3">
        <v>47.47</v>
      </c>
      <c r="D37" s="3">
        <v>48.79</v>
      </c>
      <c r="E37" s="3">
        <v>47.13</v>
      </c>
      <c r="F37" s="3">
        <v>48.61</v>
      </c>
      <c r="G37" s="3">
        <v>1.35</v>
      </c>
      <c r="H37" s="3">
        <v>0.0286</v>
      </c>
      <c r="I37" s="15">
        <v>89434.0</v>
      </c>
      <c r="J37" s="15">
        <v>397470.0</v>
      </c>
    </row>
    <row r="38">
      <c r="A38" s="8">
        <v>47.06</v>
      </c>
      <c r="B38" s="5">
        <f t="shared" si="1"/>
        <v>42594</v>
      </c>
      <c r="C38" s="3">
        <v>46.5</v>
      </c>
      <c r="D38" s="3">
        <v>47.52</v>
      </c>
      <c r="E38" s="3">
        <v>46.03</v>
      </c>
      <c r="F38" s="3">
        <v>47.26</v>
      </c>
      <c r="G38" s="3">
        <v>0.9</v>
      </c>
      <c r="H38" s="3">
        <v>0.0194</v>
      </c>
      <c r="I38" s="15">
        <v>108560.0</v>
      </c>
      <c r="J38" s="15">
        <v>392038.0</v>
      </c>
    </row>
    <row r="39">
      <c r="A39" s="8">
        <v>47.28</v>
      </c>
      <c r="B39" s="5">
        <f t="shared" si="1"/>
        <v>42593</v>
      </c>
      <c r="C39" s="3">
        <v>44.2</v>
      </c>
      <c r="D39" s="3">
        <v>46.61</v>
      </c>
      <c r="E39" s="3">
        <v>43.83</v>
      </c>
      <c r="F39" s="3">
        <v>46.36</v>
      </c>
      <c r="G39" s="3">
        <v>1.93</v>
      </c>
      <c r="H39" s="3">
        <v>0.0434</v>
      </c>
      <c r="I39" s="15">
        <v>151683.0</v>
      </c>
      <c r="J39" s="15">
        <v>381514.0</v>
      </c>
    </row>
    <row r="40">
      <c r="A40" s="8">
        <v>45.63</v>
      </c>
      <c r="B40" s="5">
        <f t="shared" si="1"/>
        <v>42592</v>
      </c>
      <c r="C40" s="3">
        <v>45.29</v>
      </c>
      <c r="D40" s="3">
        <v>46.04</v>
      </c>
      <c r="E40" s="3">
        <v>44.2</v>
      </c>
      <c r="F40" s="3">
        <v>44.43</v>
      </c>
      <c r="G40" s="3">
        <v>-0.92</v>
      </c>
      <c r="H40" s="6">
        <v>-0.0203</v>
      </c>
      <c r="I40" s="15">
        <v>118302.0</v>
      </c>
      <c r="J40" s="15">
        <v>371817.0</v>
      </c>
    </row>
    <row r="41">
      <c r="A41" s="8">
        <v>45.97</v>
      </c>
      <c r="B41" s="5">
        <f t="shared" si="1"/>
        <v>42591</v>
      </c>
      <c r="C41" s="3">
        <v>45.55</v>
      </c>
      <c r="D41" s="3">
        <v>46.12</v>
      </c>
      <c r="E41" s="3">
        <v>45.13</v>
      </c>
      <c r="F41" s="3">
        <v>45.35</v>
      </c>
      <c r="G41" s="3">
        <v>-0.38</v>
      </c>
      <c r="H41" s="6">
        <v>-0.0083</v>
      </c>
      <c r="I41" s="15">
        <v>101711.0</v>
      </c>
      <c r="J41" s="15">
        <v>360200.0</v>
      </c>
    </row>
    <row r="42">
      <c r="A42" s="11">
        <v>-1.38</v>
      </c>
      <c r="B42" s="5">
        <f t="shared" si="1"/>
        <v>42590</v>
      </c>
      <c r="C42" s="3">
        <v>44.5</v>
      </c>
      <c r="D42" s="3">
        <v>46.04</v>
      </c>
      <c r="E42" s="3">
        <v>44.5</v>
      </c>
      <c r="F42" s="3">
        <v>45.73</v>
      </c>
      <c r="G42" s="3">
        <v>1.12</v>
      </c>
      <c r="H42" s="3">
        <v>0.025099999999999997</v>
      </c>
      <c r="I42" s="15">
        <v>93947.0</v>
      </c>
      <c r="J42" s="15">
        <v>335848.0</v>
      </c>
    </row>
    <row r="43">
      <c r="A43" s="12">
        <v>-0.0291</v>
      </c>
      <c r="B43" s="5">
        <f t="shared" si="1"/>
        <v>42587</v>
      </c>
      <c r="C43" s="3">
        <v>44.59</v>
      </c>
      <c r="D43" s="3">
        <v>44.82</v>
      </c>
      <c r="E43" s="3">
        <v>43.84</v>
      </c>
      <c r="F43" s="3">
        <v>44.61</v>
      </c>
      <c r="G43" s="3">
        <v>-0.02</v>
      </c>
      <c r="H43" s="6">
        <v>-4.0E-4</v>
      </c>
      <c r="I43" s="15">
        <v>104082.0</v>
      </c>
      <c r="J43" s="15">
        <v>322099.0</v>
      </c>
    </row>
    <row r="44">
      <c r="A44" s="17">
        <v>241177.0</v>
      </c>
      <c r="B44" s="5">
        <f t="shared" si="1"/>
        <v>42586</v>
      </c>
      <c r="C44" s="3">
        <v>43.78</v>
      </c>
      <c r="D44" s="3">
        <v>44.67</v>
      </c>
      <c r="E44" s="3">
        <v>42.9</v>
      </c>
      <c r="F44" s="3">
        <v>44.63</v>
      </c>
      <c r="G44" s="3">
        <v>1.15</v>
      </c>
      <c r="H44" s="3">
        <v>0.0264</v>
      </c>
      <c r="I44" s="15">
        <v>111020.0</v>
      </c>
      <c r="J44" s="15">
        <v>320449.0</v>
      </c>
    </row>
    <row r="45">
      <c r="A45" s="17">
        <v>113082.0</v>
      </c>
      <c r="B45" s="5">
        <f t="shared" si="1"/>
        <v>42585</v>
      </c>
      <c r="C45" s="3">
        <v>42.41</v>
      </c>
      <c r="D45" s="3">
        <v>43.82</v>
      </c>
      <c r="E45" s="3">
        <v>41.96</v>
      </c>
      <c r="F45" s="3">
        <v>43.48</v>
      </c>
      <c r="G45" s="3">
        <v>1.25</v>
      </c>
      <c r="H45" s="3">
        <v>0.0296</v>
      </c>
      <c r="I45" s="15">
        <v>124337.0</v>
      </c>
      <c r="J45" s="15">
        <v>311203.0</v>
      </c>
    </row>
    <row r="46">
      <c r="A46" s="7">
        <v>42639.0</v>
      </c>
      <c r="B46" s="5">
        <f t="shared" si="1"/>
        <v>42584</v>
      </c>
      <c r="C46" s="3">
        <v>42.66</v>
      </c>
      <c r="D46" s="3">
        <v>43.6</v>
      </c>
      <c r="E46" s="3">
        <v>41.93</v>
      </c>
      <c r="F46" s="3">
        <v>42.23</v>
      </c>
      <c r="G46" s="3">
        <v>-0.37</v>
      </c>
      <c r="H46" s="6">
        <v>-0.0087</v>
      </c>
      <c r="I46" s="15">
        <v>81450.0</v>
      </c>
      <c r="J46" s="15">
        <v>300763.0</v>
      </c>
    </row>
    <row r="47">
      <c r="A47" s="8">
        <v>46.05</v>
      </c>
      <c r="B47" s="5">
        <f t="shared" si="1"/>
        <v>42583</v>
      </c>
      <c r="C47" s="3">
        <v>43.7</v>
      </c>
      <c r="D47" s="3">
        <v>44.3</v>
      </c>
      <c r="E47" s="3">
        <v>42.34</v>
      </c>
      <c r="F47" s="3">
        <v>42.6</v>
      </c>
      <c r="G47" s="3">
        <v>-1.38</v>
      </c>
      <c r="H47" s="6">
        <v>-0.0314</v>
      </c>
      <c r="I47" s="15">
        <v>88362.0</v>
      </c>
      <c r="J47" s="15">
        <v>291455.0</v>
      </c>
    </row>
    <row r="48">
      <c r="A48" s="8">
        <v>47.66</v>
      </c>
      <c r="B48" s="5">
        <f t="shared" si="1"/>
        <v>42580</v>
      </c>
      <c r="C48" s="3">
        <v>43.56</v>
      </c>
      <c r="D48" s="3">
        <v>44.04</v>
      </c>
      <c r="E48" s="3">
        <v>42.95</v>
      </c>
      <c r="F48" s="3">
        <v>43.98</v>
      </c>
      <c r="G48" s="3">
        <v>0.35</v>
      </c>
      <c r="H48" s="3">
        <v>0.008</v>
      </c>
      <c r="I48" s="15">
        <v>92953.0</v>
      </c>
      <c r="J48" s="15">
        <v>292919.0</v>
      </c>
    </row>
    <row r="49">
      <c r="A49" s="8">
        <v>45.74</v>
      </c>
      <c r="B49" s="5">
        <f t="shared" si="1"/>
        <v>42579</v>
      </c>
      <c r="C49" s="3">
        <v>44.64</v>
      </c>
      <c r="D49" s="3">
        <v>44.64</v>
      </c>
      <c r="E49" s="3">
        <v>43.56</v>
      </c>
      <c r="F49" s="3">
        <v>43.63</v>
      </c>
      <c r="G49" s="3">
        <v>-0.7</v>
      </c>
      <c r="H49" s="6">
        <v>-0.0158</v>
      </c>
      <c r="I49" s="15">
        <v>105739.0</v>
      </c>
      <c r="J49" s="15">
        <v>285984.0</v>
      </c>
    </row>
    <row r="50">
      <c r="A50" s="8">
        <v>47.35</v>
      </c>
      <c r="B50" s="5">
        <f t="shared" si="1"/>
        <v>42578</v>
      </c>
      <c r="C50" s="3">
        <v>45.24</v>
      </c>
      <c r="D50" s="3">
        <v>45.71</v>
      </c>
      <c r="E50" s="3">
        <v>44.14</v>
      </c>
      <c r="F50" s="3">
        <v>44.33</v>
      </c>
      <c r="G50" s="3">
        <v>-1.26</v>
      </c>
      <c r="H50" s="6">
        <v>-0.0276</v>
      </c>
      <c r="I50" s="15">
        <v>104727.0</v>
      </c>
      <c r="J50" s="15">
        <v>288001.0</v>
      </c>
    </row>
    <row r="51">
      <c r="A51" s="9">
        <f>+1.46</f>
        <v>1.46</v>
      </c>
      <c r="B51" s="5">
        <f t="shared" si="1"/>
        <v>42577</v>
      </c>
      <c r="C51" s="3">
        <v>45.71</v>
      </c>
      <c r="D51" s="3">
        <v>45.75</v>
      </c>
      <c r="E51" s="3">
        <v>44.93</v>
      </c>
      <c r="F51" s="3">
        <v>45.59</v>
      </c>
      <c r="G51" s="3">
        <v>0.05</v>
      </c>
      <c r="H51" s="3">
        <v>0.0011</v>
      </c>
      <c r="I51" s="15">
        <v>79826.0</v>
      </c>
      <c r="J51" s="15">
        <v>288848.0</v>
      </c>
    </row>
    <row r="52">
      <c r="A52" s="9">
        <f>+3.18%</f>
        <v>0.0318</v>
      </c>
      <c r="B52" s="5">
        <f t="shared" si="1"/>
        <v>42576</v>
      </c>
      <c r="C52" s="3">
        <v>46.48</v>
      </c>
      <c r="D52" s="3">
        <v>46.61</v>
      </c>
      <c r="E52" s="3">
        <v>45.37</v>
      </c>
      <c r="F52" s="3">
        <v>45.54</v>
      </c>
      <c r="G52" s="3">
        <v>-0.94</v>
      </c>
      <c r="H52" s="6">
        <v>-0.0202</v>
      </c>
      <c r="I52" s="15">
        <v>55704.0</v>
      </c>
      <c r="J52" s="15">
        <v>280510.0</v>
      </c>
    </row>
    <row r="53">
      <c r="A53" s="16">
        <v>208153.0</v>
      </c>
      <c r="B53" s="5">
        <f t="shared" si="1"/>
        <v>42573</v>
      </c>
      <c r="C53" s="3">
        <v>46.98</v>
      </c>
      <c r="D53" s="3">
        <v>47.27</v>
      </c>
      <c r="E53" s="3">
        <v>46.0</v>
      </c>
      <c r="F53" s="3">
        <v>46.48</v>
      </c>
      <c r="G53" s="3">
        <v>-0.51</v>
      </c>
      <c r="H53" s="6">
        <v>-0.0109</v>
      </c>
      <c r="I53" s="15">
        <v>84028.0</v>
      </c>
      <c r="J53" s="15">
        <v>272966.0</v>
      </c>
    </row>
    <row r="54">
      <c r="A54" s="16">
        <v>134251.0</v>
      </c>
      <c r="B54" s="5">
        <f t="shared" si="1"/>
        <v>42572</v>
      </c>
      <c r="C54" s="3">
        <v>48.06</v>
      </c>
      <c r="D54" s="3">
        <v>48.41</v>
      </c>
      <c r="E54" s="3">
        <v>46.82</v>
      </c>
      <c r="F54" s="3">
        <v>46.99</v>
      </c>
      <c r="G54" s="3">
        <v>-1.07</v>
      </c>
      <c r="H54" s="6">
        <v>-0.0223</v>
      </c>
      <c r="I54" s="15">
        <v>60543.0</v>
      </c>
      <c r="J54" s="15">
        <v>268715.0</v>
      </c>
    </row>
    <row r="55">
      <c r="A55" s="7">
        <v>42636.0</v>
      </c>
      <c r="B55" s="5">
        <f t="shared" si="1"/>
        <v>42571</v>
      </c>
      <c r="C55" s="3">
        <v>47.71</v>
      </c>
      <c r="D55" s="3">
        <v>48.36</v>
      </c>
      <c r="E55" s="3">
        <v>46.79</v>
      </c>
      <c r="F55" s="3">
        <v>48.06</v>
      </c>
      <c r="G55" s="3">
        <v>0.45</v>
      </c>
      <c r="H55" s="3">
        <v>0.0095</v>
      </c>
      <c r="I55" s="15">
        <v>79510.0</v>
      </c>
      <c r="J55" s="15">
        <v>259217.0</v>
      </c>
    </row>
    <row r="56">
      <c r="A56" s="8">
        <v>47.42</v>
      </c>
      <c r="B56" s="5">
        <f t="shared" si="1"/>
        <v>42570</v>
      </c>
      <c r="C56" s="3">
        <v>47.84</v>
      </c>
      <c r="D56" s="3">
        <v>48.37</v>
      </c>
      <c r="E56" s="3">
        <v>47.45</v>
      </c>
      <c r="F56" s="3">
        <v>47.61</v>
      </c>
      <c r="G56" s="3">
        <v>-0.24</v>
      </c>
      <c r="H56" s="6">
        <v>-0.005</v>
      </c>
      <c r="I56" s="15">
        <v>48472.0</v>
      </c>
      <c r="J56" s="15">
        <v>258218.0</v>
      </c>
    </row>
    <row r="57">
      <c r="A57" s="8">
        <v>48.26</v>
      </c>
      <c r="B57" s="5">
        <f t="shared" si="1"/>
        <v>42569</v>
      </c>
      <c r="C57" s="3">
        <v>48.72</v>
      </c>
      <c r="D57" s="3">
        <v>48.75</v>
      </c>
      <c r="E57" s="3">
        <v>47.43</v>
      </c>
      <c r="F57" s="3">
        <v>47.85</v>
      </c>
      <c r="G57" s="3">
        <v>-0.7</v>
      </c>
      <c r="H57" s="6">
        <v>-0.0144</v>
      </c>
      <c r="I57" s="15">
        <v>55876.0</v>
      </c>
      <c r="J57" s="15">
        <v>258723.0</v>
      </c>
    </row>
    <row r="58">
      <c r="A58" s="8">
        <v>45.65</v>
      </c>
      <c r="B58" s="5">
        <f t="shared" si="1"/>
        <v>42566</v>
      </c>
      <c r="C58" s="3">
        <v>47.99</v>
      </c>
      <c r="D58" s="3">
        <v>49.14</v>
      </c>
      <c r="E58" s="3">
        <v>47.73</v>
      </c>
      <c r="F58" s="3">
        <v>48.55</v>
      </c>
      <c r="G58" s="3">
        <v>0.13</v>
      </c>
      <c r="H58" s="3">
        <v>0.0027</v>
      </c>
      <c r="I58" s="15">
        <v>77371.0</v>
      </c>
      <c r="J58" s="15">
        <v>254385.0</v>
      </c>
    </row>
    <row r="59">
      <c r="A59" s="8">
        <v>45.89</v>
      </c>
      <c r="B59" s="5">
        <f t="shared" si="1"/>
        <v>42565</v>
      </c>
      <c r="C59" s="3">
        <v>47.98</v>
      </c>
      <c r="D59" s="3">
        <v>48.5</v>
      </c>
      <c r="E59" s="3">
        <v>47.41</v>
      </c>
      <c r="F59" s="3">
        <v>48.42</v>
      </c>
      <c r="G59" s="3">
        <v>1.08</v>
      </c>
      <c r="H59" s="3">
        <v>0.022799999999999997</v>
      </c>
      <c r="I59" s="15">
        <v>90966.0</v>
      </c>
      <c r="J59" s="15">
        <v>251109.0</v>
      </c>
    </row>
    <row r="60">
      <c r="A60" s="11">
        <v>-1.76</v>
      </c>
      <c r="B60" s="5">
        <f t="shared" si="1"/>
        <v>42564</v>
      </c>
      <c r="C60" s="3">
        <v>49.09</v>
      </c>
      <c r="D60" s="3">
        <v>49.27</v>
      </c>
      <c r="E60" s="3">
        <v>47.17</v>
      </c>
      <c r="F60" s="3">
        <v>47.34</v>
      </c>
      <c r="G60" s="3">
        <v>-2.25</v>
      </c>
      <c r="H60" s="6">
        <v>-0.0454</v>
      </c>
      <c r="I60" s="15">
        <v>77467.0</v>
      </c>
      <c r="J60" s="15">
        <v>239538.0</v>
      </c>
    </row>
    <row r="61">
      <c r="A61" s="12">
        <v>-0.0369</v>
      </c>
      <c r="B61" s="5">
        <f t="shared" si="1"/>
        <v>42563</v>
      </c>
      <c r="C61" s="3">
        <v>47.35</v>
      </c>
      <c r="D61" s="3">
        <v>49.7</v>
      </c>
      <c r="E61" s="3">
        <v>47.35</v>
      </c>
      <c r="F61" s="3">
        <v>49.59</v>
      </c>
      <c r="G61" s="3">
        <v>2.1</v>
      </c>
      <c r="H61" s="3">
        <v>0.044199999999999996</v>
      </c>
      <c r="I61" s="15">
        <v>110679.0</v>
      </c>
      <c r="J61" s="15">
        <v>230144.0</v>
      </c>
    </row>
    <row r="62">
      <c r="A62" s="17">
        <v>306857.0</v>
      </c>
      <c r="B62" s="5">
        <f t="shared" si="1"/>
        <v>42562</v>
      </c>
      <c r="C62" s="3">
        <v>47.66</v>
      </c>
      <c r="D62" s="3">
        <v>48.26</v>
      </c>
      <c r="E62" s="3">
        <v>47.09</v>
      </c>
      <c r="F62" s="3">
        <v>47.49</v>
      </c>
      <c r="G62" s="3">
        <v>-0.41</v>
      </c>
      <c r="H62" s="6">
        <v>-0.0086</v>
      </c>
      <c r="I62" s="15">
        <v>79516.0</v>
      </c>
      <c r="J62" s="15">
        <v>224097.0</v>
      </c>
    </row>
    <row r="63">
      <c r="A63" s="17">
        <v>152754.0</v>
      </c>
      <c r="B63" s="5">
        <f t="shared" si="1"/>
        <v>42559</v>
      </c>
      <c r="C63" s="3">
        <v>47.71</v>
      </c>
      <c r="D63" s="3">
        <v>48.32</v>
      </c>
      <c r="E63" s="3">
        <v>47.27</v>
      </c>
      <c r="F63" s="3">
        <v>47.9</v>
      </c>
      <c r="G63" s="3">
        <v>0.41</v>
      </c>
      <c r="H63" s="3">
        <v>0.0086</v>
      </c>
      <c r="I63" s="15">
        <v>78368.0</v>
      </c>
      <c r="J63" s="15">
        <v>213122.0</v>
      </c>
    </row>
    <row r="64">
      <c r="A64" s="7">
        <v>42635.0</v>
      </c>
      <c r="B64" s="5">
        <f t="shared" si="1"/>
        <v>42558</v>
      </c>
      <c r="C64" s="3">
        <v>50.16</v>
      </c>
      <c r="D64" s="3">
        <v>50.6</v>
      </c>
      <c r="E64" s="3">
        <v>47.21</v>
      </c>
      <c r="F64" s="3">
        <v>47.49</v>
      </c>
      <c r="G64" s="3">
        <v>-2.36</v>
      </c>
      <c r="H64" s="6">
        <v>-0.0473</v>
      </c>
      <c r="I64" s="15">
        <v>71677.0</v>
      </c>
      <c r="J64" s="15">
        <v>199691.0</v>
      </c>
    </row>
    <row r="65">
      <c r="A65" s="8">
        <v>46.99</v>
      </c>
      <c r="B65" s="5">
        <f t="shared" si="1"/>
        <v>42557</v>
      </c>
      <c r="C65" s="3">
        <v>49.11</v>
      </c>
      <c r="D65" s="3">
        <v>50.38</v>
      </c>
      <c r="E65" s="3">
        <v>48.29</v>
      </c>
      <c r="F65" s="3">
        <v>49.85</v>
      </c>
      <c r="G65" s="3">
        <v>0.85</v>
      </c>
      <c r="H65" s="3">
        <v>0.0173</v>
      </c>
      <c r="I65" s="15">
        <v>89679.0</v>
      </c>
      <c r="J65" s="15">
        <v>199209.0</v>
      </c>
    </row>
    <row r="66">
      <c r="A66" s="8">
        <v>47.83</v>
      </c>
      <c r="B66" s="5">
        <f t="shared" si="1"/>
        <v>42556</v>
      </c>
      <c r="C66" s="3">
        <v>51.04</v>
      </c>
      <c r="D66" s="3">
        <v>51.07</v>
      </c>
      <c r="E66" s="3">
        <v>48.62</v>
      </c>
      <c r="F66" s="3">
        <v>49.0</v>
      </c>
      <c r="G66" s="3">
        <v>-2.11</v>
      </c>
      <c r="H66" s="6">
        <v>-0.0413</v>
      </c>
      <c r="I66" s="15">
        <v>71206.0</v>
      </c>
      <c r="J66" s="15">
        <v>185296.0</v>
      </c>
    </row>
    <row r="67">
      <c r="A67" s="8">
        <v>46.99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47.65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+0.82</f>
        <v>0.82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+1.75%</f>
        <v>0.0175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290326.0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173141.0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42634.0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46.45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47.14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46.38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46.83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+0.95</f>
        <v>0.95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+2.07%</f>
        <v>0.0207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249080.0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198531.0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42633.0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45.91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46.3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45.09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45.88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-0.07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-0.0015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298796.0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227489.0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42632.0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46.01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46.93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45.85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45.95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+0.18</f>
        <v>0.18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+0.39%</f>
        <v>0.0039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209911.0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254737.0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42629.0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46.31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46.41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45.48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45.77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-0.82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-0.0176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226321.0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270339.0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42628.0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46.06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47.0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45.67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46.59</v>
      </c>
      <c r="B113" s="3" t="str">
        <f t="shared" si="1"/>
        <v/>
      </c>
    </row>
    <row r="114">
      <c r="A114" s="9">
        <f>+0.74</f>
        <v>0.74</v>
      </c>
      <c r="B114" s="3" t="str">
        <f t="shared" si="1"/>
        <v>#REF!</v>
      </c>
    </row>
    <row r="115">
      <c r="A115" s="9">
        <f>+1.61%</f>
        <v>0.0161</v>
      </c>
      <c r="B115" s="3" t="str">
        <f t="shared" si="1"/>
        <v>#REF!</v>
      </c>
    </row>
    <row r="116">
      <c r="A116" s="16">
        <v>320720.0</v>
      </c>
      <c r="B116" s="3" t="str">
        <f t="shared" si="1"/>
        <v>#REF!</v>
      </c>
    </row>
    <row r="117">
      <c r="A117" s="16">
        <v>270684.0</v>
      </c>
      <c r="B117" s="3" t="str">
        <f t="shared" si="1"/>
        <v>#REF!</v>
      </c>
    </row>
    <row r="118">
      <c r="A118" s="7">
        <v>42627.0</v>
      </c>
      <c r="B118" s="3" t="str">
        <f t="shared" si="1"/>
        <v>#REF!</v>
      </c>
    </row>
    <row r="119">
      <c r="A119" s="8">
        <v>47.33</v>
      </c>
      <c r="B119" s="3" t="str">
        <f t="shared" si="1"/>
        <v>#REF!</v>
      </c>
    </row>
    <row r="120">
      <c r="A120" s="8">
        <v>47.48</v>
      </c>
      <c r="B120" s="3" t="str">
        <f t="shared" si="1"/>
        <v>#REF!</v>
      </c>
    </row>
    <row r="121">
      <c r="A121" s="8">
        <v>45.7</v>
      </c>
      <c r="B121" s="3" t="str">
        <f t="shared" si="1"/>
        <v>#REF!</v>
      </c>
    </row>
    <row r="122">
      <c r="A122" s="8">
        <v>45.85</v>
      </c>
      <c r="B122" s="3" t="str">
        <f t="shared" si="1"/>
        <v>#REF!</v>
      </c>
    </row>
    <row r="123">
      <c r="A123" s="11">
        <v>-1.25</v>
      </c>
      <c r="B123" s="3" t="str">
        <f t="shared" si="1"/>
        <v>#REF!</v>
      </c>
    </row>
    <row r="124">
      <c r="A124" s="12">
        <v>-0.0265</v>
      </c>
      <c r="B124" s="3" t="str">
        <f t="shared" si="1"/>
        <v>#REF!</v>
      </c>
    </row>
    <row r="125">
      <c r="A125" s="17">
        <v>332961.0</v>
      </c>
      <c r="B125" s="3" t="str">
        <f t="shared" si="1"/>
        <v>#REF!</v>
      </c>
    </row>
    <row r="126">
      <c r="A126" s="17">
        <v>306166.0</v>
      </c>
      <c r="B126" s="3" t="str">
        <f t="shared" si="1"/>
        <v>#REF!</v>
      </c>
    </row>
    <row r="127">
      <c r="A127" s="7">
        <v>42626.0</v>
      </c>
      <c r="B127" s="3" t="str">
        <f t="shared" si="1"/>
        <v>#REF!</v>
      </c>
    </row>
    <row r="128">
      <c r="A128" s="8">
        <v>48.17</v>
      </c>
      <c r="B128" s="3" t="str">
        <f t="shared" si="1"/>
        <v>#REF!</v>
      </c>
    </row>
    <row r="129">
      <c r="A129" s="8">
        <v>48.22</v>
      </c>
      <c r="B129" s="3" t="str">
        <f t="shared" si="1"/>
        <v>#REF!</v>
      </c>
    </row>
    <row r="130">
      <c r="A130" s="8">
        <v>46.96</v>
      </c>
      <c r="B130" s="3" t="str">
        <f t="shared" si="1"/>
        <v>#REF!</v>
      </c>
    </row>
    <row r="131">
      <c r="A131" s="8">
        <v>47.1</v>
      </c>
      <c r="B131" s="3" t="str">
        <f t="shared" si="1"/>
        <v>#REF!</v>
      </c>
    </row>
    <row r="132">
      <c r="A132" s="11">
        <v>-1.22</v>
      </c>
      <c r="B132" s="3" t="str">
        <f t="shared" si="1"/>
        <v>#REF!</v>
      </c>
    </row>
    <row r="133">
      <c r="A133" s="12">
        <v>-0.0252</v>
      </c>
      <c r="B133" s="3" t="str">
        <f t="shared" si="1"/>
        <v>#REF!</v>
      </c>
    </row>
    <row r="134">
      <c r="A134" s="17">
        <v>280023.0</v>
      </c>
      <c r="B134" s="3" t="str">
        <f t="shared" si="1"/>
        <v>#REF!</v>
      </c>
    </row>
    <row r="135">
      <c r="A135" s="17">
        <v>334135.0</v>
      </c>
      <c r="B135" s="3" t="str">
        <f t="shared" si="1"/>
        <v>#REF!</v>
      </c>
    </row>
    <row r="136">
      <c r="A136" s="7">
        <v>42625.0</v>
      </c>
      <c r="B136" s="3" t="str">
        <f t="shared" si="1"/>
        <v>#REF!</v>
      </c>
    </row>
    <row r="137">
      <c r="A137" s="8">
        <v>47.81</v>
      </c>
      <c r="B137" s="3" t="str">
        <f t="shared" si="1"/>
        <v>#REF!</v>
      </c>
    </row>
    <row r="138">
      <c r="A138" s="8">
        <v>48.63</v>
      </c>
      <c r="B138" s="3" t="str">
        <f t="shared" si="1"/>
        <v>#REF!</v>
      </c>
    </row>
    <row r="139">
      <c r="A139" s="8">
        <v>46.9</v>
      </c>
      <c r="B139" s="3" t="str">
        <f t="shared" si="1"/>
        <v>#REF!</v>
      </c>
    </row>
    <row r="140">
      <c r="A140" s="8">
        <v>48.32</v>
      </c>
      <c r="B140" s="3" t="str">
        <f t="shared" si="1"/>
        <v>#REF!</v>
      </c>
    </row>
    <row r="141">
      <c r="A141" s="9">
        <f>+0.31</f>
        <v>0.31</v>
      </c>
      <c r="B141" s="3" t="str">
        <f t="shared" si="1"/>
        <v>#REF!</v>
      </c>
    </row>
    <row r="142">
      <c r="A142" s="9">
        <f>+0.65%</f>
        <v>0.0065</v>
      </c>
      <c r="B142" s="3" t="str">
        <f t="shared" si="1"/>
        <v>#REF!</v>
      </c>
    </row>
    <row r="143">
      <c r="A143" s="16">
        <v>258760.0</v>
      </c>
      <c r="B143" s="3" t="str">
        <f t="shared" si="1"/>
        <v>#REF!</v>
      </c>
    </row>
    <row r="144">
      <c r="A144" s="16">
        <v>351394.0</v>
      </c>
      <c r="B144" s="3" t="str">
        <f t="shared" si="1"/>
        <v>#REF!</v>
      </c>
    </row>
    <row r="145">
      <c r="A145" s="7">
        <v>42622.0</v>
      </c>
      <c r="B145" s="3" t="str">
        <f t="shared" si="1"/>
        <v>#REF!</v>
      </c>
    </row>
    <row r="146">
      <c r="A146" s="8">
        <v>49.63</v>
      </c>
      <c r="B146" s="3" t="str">
        <f t="shared" si="1"/>
        <v>#REF!</v>
      </c>
    </row>
    <row r="147">
      <c r="A147" s="8">
        <v>49.7</v>
      </c>
      <c r="B147" s="3" t="str">
        <f t="shared" si="1"/>
        <v>#REF!</v>
      </c>
    </row>
    <row r="148">
      <c r="A148" s="8">
        <v>47.76</v>
      </c>
      <c r="B148" s="3" t="str">
        <f t="shared" si="1"/>
        <v>#REF!</v>
      </c>
    </row>
    <row r="149">
      <c r="A149" s="8">
        <v>48.01</v>
      </c>
      <c r="B149" s="3" t="str">
        <f t="shared" si="1"/>
        <v>#REF!</v>
      </c>
    </row>
    <row r="150">
      <c r="A150" s="11">
        <v>-1.98</v>
      </c>
      <c r="B150" s="3" t="str">
        <f t="shared" si="1"/>
        <v>#REF!</v>
      </c>
    </row>
    <row r="151">
      <c r="A151" s="12">
        <v>-0.0396</v>
      </c>
      <c r="B151" s="3" t="str">
        <f t="shared" si="1"/>
        <v>#REF!</v>
      </c>
    </row>
    <row r="152">
      <c r="A152" s="17">
        <v>262147.0</v>
      </c>
      <c r="B152" s="3" t="str">
        <f t="shared" si="1"/>
        <v>#REF!</v>
      </c>
    </row>
    <row r="153">
      <c r="A153" s="17">
        <v>382505.0</v>
      </c>
      <c r="B153" s="3" t="str">
        <f t="shared" si="1"/>
        <v>#REF!</v>
      </c>
    </row>
    <row r="154">
      <c r="A154" s="7">
        <v>42621.0</v>
      </c>
      <c r="B154" s="3" t="str">
        <f t="shared" si="1"/>
        <v>#REF!</v>
      </c>
    </row>
    <row r="155">
      <c r="A155" s="8">
        <v>48.55</v>
      </c>
      <c r="B155" s="3" t="str">
        <f t="shared" si="1"/>
        <v>#REF!</v>
      </c>
    </row>
    <row r="156">
      <c r="A156" s="8">
        <v>50.14</v>
      </c>
      <c r="B156" s="3" t="str">
        <f t="shared" si="1"/>
        <v>#REF!</v>
      </c>
    </row>
    <row r="157">
      <c r="A157" s="8">
        <v>48.21</v>
      </c>
      <c r="B157" s="3" t="str">
        <f t="shared" si="1"/>
        <v>#REF!</v>
      </c>
    </row>
    <row r="158">
      <c r="A158" s="8">
        <v>49.99</v>
      </c>
      <c r="B158" s="3" t="str">
        <f t="shared" si="1"/>
        <v>#REF!</v>
      </c>
    </row>
    <row r="159">
      <c r="A159" s="9">
        <f>+2.01</f>
        <v>2.01</v>
      </c>
      <c r="B159" s="3" t="str">
        <f t="shared" si="1"/>
        <v>#REF!</v>
      </c>
    </row>
    <row r="160">
      <c r="A160" s="9">
        <f>+4.19%</f>
        <v>0.0419</v>
      </c>
      <c r="B160" s="3" t="str">
        <f t="shared" si="1"/>
        <v>#REF!</v>
      </c>
    </row>
    <row r="161">
      <c r="A161" s="16">
        <v>327242.0</v>
      </c>
      <c r="B161" s="3" t="str">
        <f t="shared" si="1"/>
        <v>#REF!</v>
      </c>
    </row>
    <row r="162">
      <c r="A162" s="16">
        <v>393897.0</v>
      </c>
      <c r="B162" s="3" t="str">
        <f t="shared" si="1"/>
        <v>#REF!</v>
      </c>
    </row>
    <row r="163">
      <c r="A163" s="7">
        <v>42620.0</v>
      </c>
      <c r="B163" s="3" t="str">
        <f t="shared" si="1"/>
        <v>#REF!</v>
      </c>
    </row>
    <row r="164">
      <c r="A164" s="8">
        <v>47.2</v>
      </c>
      <c r="B164" s="3" t="str">
        <f t="shared" si="1"/>
        <v>#REF!</v>
      </c>
    </row>
    <row r="165">
      <c r="A165" s="8">
        <v>48.56</v>
      </c>
      <c r="B165" s="3" t="str">
        <f t="shared" si="1"/>
        <v>#REF!</v>
      </c>
    </row>
    <row r="166">
      <c r="A166" s="8">
        <v>46.97</v>
      </c>
      <c r="B166" s="3" t="str">
        <f t="shared" si="1"/>
        <v>#REF!</v>
      </c>
    </row>
    <row r="167">
      <c r="A167" s="8">
        <v>47.98</v>
      </c>
      <c r="B167" s="3" t="str">
        <f t="shared" si="1"/>
        <v>#REF!</v>
      </c>
    </row>
    <row r="168">
      <c r="A168" s="9">
        <f>+0.72</f>
        <v>0.72</v>
      </c>
      <c r="B168" s="3" t="str">
        <f t="shared" si="1"/>
        <v>#REF!</v>
      </c>
    </row>
    <row r="169">
      <c r="A169" s="9">
        <f>+1.52%</f>
        <v>0.0152</v>
      </c>
      <c r="B169" s="3" t="str">
        <f t="shared" si="1"/>
        <v>#REF!</v>
      </c>
    </row>
    <row r="170">
      <c r="A170" s="16">
        <v>224227.0</v>
      </c>
      <c r="B170" s="3" t="str">
        <f t="shared" si="1"/>
        <v>#REF!</v>
      </c>
    </row>
    <row r="171">
      <c r="A171" s="16">
        <v>425346.0</v>
      </c>
      <c r="B171" s="3" t="str">
        <f t="shared" si="1"/>
        <v>#REF!</v>
      </c>
    </row>
    <row r="172">
      <c r="A172" s="7">
        <v>42619.0</v>
      </c>
      <c r="B172" s="3" t="str">
        <f t="shared" si="1"/>
        <v>#REF!</v>
      </c>
    </row>
    <row r="173">
      <c r="A173" s="8">
        <v>47.43</v>
      </c>
      <c r="B173" s="3" t="str">
        <f t="shared" si="1"/>
        <v>#REF!</v>
      </c>
    </row>
    <row r="174">
      <c r="A174" s="8">
        <v>47.99</v>
      </c>
      <c r="B174" s="3" t="str">
        <f t="shared" si="1"/>
        <v>#REF!</v>
      </c>
    </row>
    <row r="175">
      <c r="A175" s="8">
        <v>46.29</v>
      </c>
      <c r="B175" s="3" t="str">
        <f t="shared" si="1"/>
        <v>#REF!</v>
      </c>
    </row>
    <row r="176">
      <c r="A176" s="8">
        <v>47.26</v>
      </c>
      <c r="B176" s="3" t="str">
        <f t="shared" si="1"/>
        <v>#REF!</v>
      </c>
    </row>
    <row r="177">
      <c r="A177" s="11">
        <v>-0.37</v>
      </c>
      <c r="B177" s="3" t="str">
        <f t="shared" si="1"/>
        <v>#REF!</v>
      </c>
    </row>
    <row r="178">
      <c r="A178" s="12">
        <v>-0.0078</v>
      </c>
      <c r="B178" s="3" t="str">
        <f t="shared" si="1"/>
        <v>#REF!</v>
      </c>
    </row>
    <row r="179">
      <c r="A179" s="17">
        <v>215064.0</v>
      </c>
      <c r="B179" s="3" t="str">
        <f t="shared" si="1"/>
        <v>#REF!</v>
      </c>
    </row>
    <row r="180">
      <c r="A180" s="17">
        <v>440943.0</v>
      </c>
      <c r="B180" s="3" t="str">
        <f t="shared" si="1"/>
        <v>#REF!</v>
      </c>
    </row>
    <row r="181">
      <c r="A181" s="7">
        <v>42618.0</v>
      </c>
      <c r="B181" s="3" t="str">
        <f t="shared" si="1"/>
        <v>#REF!</v>
      </c>
    </row>
    <row r="182">
      <c r="A182" s="8">
        <v>46.7</v>
      </c>
      <c r="B182" s="3" t="str">
        <f t="shared" si="1"/>
        <v>#REF!</v>
      </c>
    </row>
    <row r="183">
      <c r="A183" s="8">
        <v>49.4</v>
      </c>
      <c r="B183" s="3" t="str">
        <f t="shared" si="1"/>
        <v>#REF!</v>
      </c>
    </row>
    <row r="184">
      <c r="A184" s="8">
        <v>46.4</v>
      </c>
      <c r="B184" s="3" t="str">
        <f t="shared" si="1"/>
        <v>#REF!</v>
      </c>
    </row>
    <row r="185">
      <c r="A185" s="8">
        <v>47.63</v>
      </c>
      <c r="B185" s="3" t="str">
        <f t="shared" si="1"/>
        <v>#REF!</v>
      </c>
    </row>
    <row r="186">
      <c r="A186" s="9">
        <f>+0.8</f>
        <v>0.8</v>
      </c>
      <c r="B186" s="3" t="str">
        <f t="shared" si="1"/>
        <v>#REF!</v>
      </c>
    </row>
    <row r="187">
      <c r="A187" s="9">
        <f>+1.71%</f>
        <v>0.0171</v>
      </c>
      <c r="B187" s="3" t="str">
        <f t="shared" si="1"/>
        <v>#REF!</v>
      </c>
    </row>
    <row r="188">
      <c r="A188" s="16">
        <v>287952.0</v>
      </c>
      <c r="B188" s="3" t="str">
        <f t="shared" si="1"/>
        <v>#REF!</v>
      </c>
    </row>
    <row r="189">
      <c r="A189" s="16">
        <v>456450.0</v>
      </c>
      <c r="B189" s="3" t="str">
        <f t="shared" si="1"/>
        <v>#REF!</v>
      </c>
    </row>
    <row r="190">
      <c r="A190" s="7">
        <v>42615.0</v>
      </c>
      <c r="B190" s="3" t="str">
        <f t="shared" si="1"/>
        <v>#REF!</v>
      </c>
    </row>
    <row r="191">
      <c r="A191" s="8">
        <v>45.79</v>
      </c>
      <c r="B191" s="3" t="str">
        <f t="shared" si="1"/>
        <v>#REF!</v>
      </c>
    </row>
    <row r="192">
      <c r="A192" s="8">
        <v>47.02</v>
      </c>
      <c r="B192" s="3" t="str">
        <f t="shared" si="1"/>
        <v>#REF!</v>
      </c>
    </row>
    <row r="193">
      <c r="A193" s="8">
        <v>45.41</v>
      </c>
      <c r="B193" s="3" t="str">
        <f t="shared" si="1"/>
        <v>#REF!</v>
      </c>
    </row>
    <row r="194">
      <c r="A194" s="8">
        <v>46.83</v>
      </c>
      <c r="B194" s="3" t="str">
        <f t="shared" si="1"/>
        <v>#REF!</v>
      </c>
    </row>
    <row r="195">
      <c r="A195" s="9">
        <f>+1.38</f>
        <v>1.38</v>
      </c>
      <c r="B195" s="3" t="str">
        <f t="shared" si="1"/>
        <v>#REF!</v>
      </c>
    </row>
    <row r="196">
      <c r="A196" s="9">
        <f>+3.04%</f>
        <v>0.0304</v>
      </c>
      <c r="B196" s="3" t="str">
        <f t="shared" si="1"/>
        <v>#REF!</v>
      </c>
    </row>
    <row r="197">
      <c r="A197" s="16">
        <v>279344.0</v>
      </c>
      <c r="B197" s="3" t="str">
        <f t="shared" si="1"/>
        <v>#REF!</v>
      </c>
    </row>
    <row r="198">
      <c r="A198" s="16">
        <v>465612.0</v>
      </c>
      <c r="B198" s="3" t="str">
        <f t="shared" si="1"/>
        <v>#REF!</v>
      </c>
    </row>
    <row r="199">
      <c r="A199" s="7">
        <v>42614.0</v>
      </c>
      <c r="B199" s="3" t="str">
        <f t="shared" si="1"/>
        <v>#REF!</v>
      </c>
    </row>
    <row r="200">
      <c r="A200" s="8">
        <v>46.98</v>
      </c>
      <c r="B200" s="3" t="str">
        <f t="shared" si="1"/>
        <v>#REF!</v>
      </c>
    </row>
    <row r="201">
      <c r="A201" s="8">
        <v>47.24</v>
      </c>
      <c r="B201" s="3" t="str">
        <f t="shared" si="1"/>
        <v>#REF!</v>
      </c>
    </row>
    <row r="202">
      <c r="A202" s="8">
        <v>45.32</v>
      </c>
      <c r="B202" s="3" t="str">
        <f t="shared" si="1"/>
        <v>#REF!</v>
      </c>
    </row>
    <row r="203">
      <c r="A203" s="8">
        <v>45.45</v>
      </c>
      <c r="B203" s="3" t="str">
        <f t="shared" si="1"/>
        <v>#REF!</v>
      </c>
    </row>
    <row r="204">
      <c r="A204" s="11">
        <v>-1.44</v>
      </c>
      <c r="B204" s="3" t="str">
        <f t="shared" si="1"/>
        <v>#REF!</v>
      </c>
    </row>
    <row r="205">
      <c r="A205" s="12">
        <v>-0.0307</v>
      </c>
      <c r="B205" s="3" t="str">
        <f t="shared" si="1"/>
        <v>#REF!</v>
      </c>
    </row>
    <row r="206">
      <c r="A206" s="17">
        <v>290044.0</v>
      </c>
      <c r="B206" s="3" t="str">
        <f t="shared" si="1"/>
        <v>#REF!</v>
      </c>
    </row>
    <row r="207">
      <c r="A207" s="17">
        <v>473761.0</v>
      </c>
      <c r="B207" s="3" t="str">
        <f t="shared" si="1"/>
        <v>#REF!</v>
      </c>
    </row>
    <row r="208">
      <c r="A208" s="7">
        <v>42613.0</v>
      </c>
      <c r="B208" s="3" t="str">
        <f t="shared" si="1"/>
        <v>#REF!</v>
      </c>
    </row>
    <row r="209">
      <c r="A209" s="8">
        <v>48.65</v>
      </c>
      <c r="B209" s="3" t="str">
        <f t="shared" si="1"/>
        <v>#REF!</v>
      </c>
    </row>
    <row r="210">
      <c r="A210" s="8">
        <v>48.77</v>
      </c>
      <c r="B210" s="3" t="str">
        <f t="shared" si="1"/>
        <v>#REF!</v>
      </c>
    </row>
    <row r="211">
      <c r="A211" s="8">
        <v>46.77</v>
      </c>
      <c r="B211" s="3" t="str">
        <f t="shared" si="1"/>
        <v>#REF!</v>
      </c>
    </row>
    <row r="212">
      <c r="A212" s="8">
        <v>46.89</v>
      </c>
      <c r="B212" s="3" t="str">
        <f t="shared" si="1"/>
        <v>#REF!</v>
      </c>
    </row>
    <row r="213">
      <c r="A213" s="11">
        <v>-1.84</v>
      </c>
      <c r="B213" s="3" t="str">
        <f t="shared" si="1"/>
        <v>#REF!</v>
      </c>
    </row>
    <row r="214">
      <c r="A214" s="12">
        <v>-0.0378</v>
      </c>
      <c r="B214" s="3" t="str">
        <f t="shared" si="1"/>
        <v>#REF!</v>
      </c>
    </row>
    <row r="215">
      <c r="A215" s="17">
        <v>295265.0</v>
      </c>
      <c r="B215" s="3" t="str">
        <f t="shared" si="1"/>
        <v>#REF!</v>
      </c>
    </row>
    <row r="216">
      <c r="A216" s="17">
        <v>493826.0</v>
      </c>
      <c r="B216" s="3" t="str">
        <f t="shared" si="1"/>
        <v>#REF!</v>
      </c>
    </row>
    <row r="217">
      <c r="A217" s="7">
        <v>42612.0</v>
      </c>
      <c r="B217" s="3" t="str">
        <f t="shared" si="1"/>
        <v>#REF!</v>
      </c>
    </row>
    <row r="218">
      <c r="A218" s="8">
        <v>49.45</v>
      </c>
      <c r="B218" s="3" t="str">
        <f t="shared" si="1"/>
        <v>#REF!</v>
      </c>
    </row>
    <row r="219">
      <c r="A219" s="8">
        <v>49.9</v>
      </c>
      <c r="B219" s="3" t="str">
        <f t="shared" si="1"/>
        <v>#REF!</v>
      </c>
    </row>
    <row r="220">
      <c r="A220" s="8">
        <v>48.48</v>
      </c>
      <c r="B220" s="3" t="str">
        <f t="shared" si="1"/>
        <v>#REF!</v>
      </c>
    </row>
    <row r="221">
      <c r="A221" s="8">
        <v>48.73</v>
      </c>
      <c r="B221" s="3" t="str">
        <f t="shared" si="1"/>
        <v>#REF!</v>
      </c>
    </row>
    <row r="222">
      <c r="A222" s="11">
        <v>-0.72</v>
      </c>
      <c r="B222" s="3" t="str">
        <f t="shared" si="1"/>
        <v>#REF!</v>
      </c>
    </row>
    <row r="223">
      <c r="A223" s="12">
        <v>-0.0146</v>
      </c>
      <c r="B223" s="3" t="str">
        <f t="shared" si="1"/>
        <v>#REF!</v>
      </c>
    </row>
    <row r="224">
      <c r="A224" s="17">
        <v>300287.0</v>
      </c>
      <c r="B224" s="3" t="str">
        <f t="shared" si="1"/>
        <v>#REF!</v>
      </c>
    </row>
    <row r="225">
      <c r="A225" s="17">
        <v>504421.0</v>
      </c>
      <c r="B225" s="3" t="str">
        <f t="shared" si="1"/>
        <v>#REF!</v>
      </c>
    </row>
    <row r="226">
      <c r="A226" s="7">
        <v>42611.0</v>
      </c>
      <c r="B226" s="3" t="str">
        <f t="shared" si="1"/>
        <v>#REF!</v>
      </c>
    </row>
    <row r="227">
      <c r="A227" s="8">
        <v>49.77</v>
      </c>
      <c r="B227" s="3" t="str">
        <f t="shared" si="1"/>
        <v>#REF!</v>
      </c>
    </row>
    <row r="228">
      <c r="A228" s="8">
        <v>49.83</v>
      </c>
      <c r="B228" s="3" t="str">
        <f t="shared" si="1"/>
        <v>#REF!</v>
      </c>
    </row>
    <row r="229">
      <c r="A229" s="8">
        <v>49.15</v>
      </c>
      <c r="B229" s="3" t="str">
        <f t="shared" si="1"/>
        <v>#REF!</v>
      </c>
    </row>
    <row r="230">
      <c r="A230" s="8">
        <v>49.45</v>
      </c>
      <c r="B230" s="3" t="str">
        <f t="shared" si="1"/>
        <v>#REF!</v>
      </c>
    </row>
    <row r="231">
      <c r="A231" s="11">
        <v>-0.7</v>
      </c>
      <c r="B231" s="3" t="str">
        <f t="shared" si="1"/>
        <v>#REF!</v>
      </c>
    </row>
    <row r="232">
      <c r="A232" s="12">
        <v>-0.014</v>
      </c>
      <c r="B232" s="3" t="str">
        <f t="shared" si="1"/>
        <v>#REF!</v>
      </c>
    </row>
    <row r="233">
      <c r="A233" s="17">
        <v>112615.0</v>
      </c>
      <c r="B233" s="3" t="str">
        <f t="shared" si="1"/>
        <v>#REF!</v>
      </c>
    </row>
    <row r="234">
      <c r="A234" s="17">
        <v>508803.0</v>
      </c>
      <c r="B234" s="3" t="str">
        <f t="shared" si="1"/>
        <v>#REF!</v>
      </c>
    </row>
    <row r="235">
      <c r="A235" s="7">
        <v>42608.0</v>
      </c>
      <c r="B235" s="3" t="str">
        <f t="shared" si="1"/>
        <v>#REF!</v>
      </c>
    </row>
    <row r="236">
      <c r="A236" s="8">
        <v>49.91</v>
      </c>
      <c r="B236" s="3" t="str">
        <f t="shared" si="1"/>
        <v>#REF!</v>
      </c>
    </row>
    <row r="237">
      <c r="A237" s="8">
        <v>50.99</v>
      </c>
      <c r="B237" s="3" t="str">
        <f t="shared" si="1"/>
        <v>#REF!</v>
      </c>
    </row>
    <row r="238">
      <c r="A238" s="8">
        <v>49.38</v>
      </c>
      <c r="B238" s="3" t="str">
        <f t="shared" si="1"/>
        <v>#REF!</v>
      </c>
    </row>
    <row r="239">
      <c r="A239" s="8">
        <v>50.15</v>
      </c>
      <c r="B239" s="3" t="str">
        <f t="shared" si="1"/>
        <v>#REF!</v>
      </c>
    </row>
    <row r="240">
      <c r="A240" s="9">
        <f>+0.23</f>
        <v>0.23</v>
      </c>
      <c r="B240" s="3" t="str">
        <f t="shared" si="1"/>
        <v>#REF!</v>
      </c>
    </row>
    <row r="241">
      <c r="A241" s="9">
        <f>+0.46%</f>
        <v>0.0046</v>
      </c>
      <c r="B241" s="3" t="str">
        <f t="shared" si="1"/>
        <v>#REF!</v>
      </c>
    </row>
    <row r="242">
      <c r="A242" s="16">
        <v>187604.0</v>
      </c>
      <c r="B242" s="3" t="str">
        <f t="shared" si="1"/>
        <v>#REF!</v>
      </c>
    </row>
    <row r="243">
      <c r="A243" s="16">
        <v>510641.0</v>
      </c>
      <c r="B243" s="3" t="str">
        <f t="shared" si="1"/>
        <v>#REF!</v>
      </c>
    </row>
    <row r="244">
      <c r="A244" s="7">
        <v>42607.0</v>
      </c>
      <c r="B244" s="3" t="str">
        <f t="shared" si="1"/>
        <v>#REF!</v>
      </c>
    </row>
    <row r="245">
      <c r="A245" s="8">
        <v>49.31</v>
      </c>
      <c r="B245" s="3" t="str">
        <f t="shared" si="1"/>
        <v>#REF!</v>
      </c>
    </row>
    <row r="246">
      <c r="A246" s="8">
        <v>50.02</v>
      </c>
      <c r="B246" s="3" t="str">
        <f t="shared" si="1"/>
        <v>#REF!</v>
      </c>
    </row>
    <row r="247">
      <c r="A247" s="8">
        <v>48.94</v>
      </c>
      <c r="B247" s="3" t="str">
        <f t="shared" si="1"/>
        <v>#REF!</v>
      </c>
    </row>
    <row r="248">
      <c r="A248" s="8">
        <v>49.92</v>
      </c>
      <c r="B248" s="3" t="str">
        <f t="shared" si="1"/>
        <v>#REF!</v>
      </c>
    </row>
    <row r="249">
      <c r="A249" s="9">
        <f>+0.57</f>
        <v>0.57</v>
      </c>
      <c r="B249" s="3" t="str">
        <f t="shared" si="1"/>
        <v>#REF!</v>
      </c>
    </row>
    <row r="250">
      <c r="A250" s="9">
        <f>+1.16%</f>
        <v>0.0116</v>
      </c>
      <c r="B250" s="3" t="str">
        <f t="shared" si="1"/>
        <v>#REF!</v>
      </c>
    </row>
    <row r="251">
      <c r="A251" s="16">
        <v>192513.0</v>
      </c>
      <c r="B251" s="3" t="str">
        <f t="shared" si="1"/>
        <v>#REF!</v>
      </c>
    </row>
    <row r="252">
      <c r="A252" s="16">
        <v>514280.0</v>
      </c>
      <c r="B252" s="3" t="str">
        <f t="shared" si="1"/>
        <v>#REF!</v>
      </c>
    </row>
    <row r="253">
      <c r="A253" s="7">
        <v>42606.0</v>
      </c>
      <c r="B253" s="3" t="str">
        <f t="shared" si="1"/>
        <v>#REF!</v>
      </c>
    </row>
    <row r="254">
      <c r="A254" s="8">
        <v>49.76</v>
      </c>
      <c r="B254" s="3" t="str">
        <f t="shared" si="1"/>
        <v>#REF!</v>
      </c>
    </row>
    <row r="255">
      <c r="A255" s="8">
        <v>50.14</v>
      </c>
      <c r="B255" s="3" t="str">
        <f t="shared" si="1"/>
        <v>#REF!</v>
      </c>
    </row>
    <row r="256">
      <c r="A256" s="8">
        <v>48.97</v>
      </c>
      <c r="B256" s="3" t="str">
        <f t="shared" si="1"/>
        <v>#REF!</v>
      </c>
    </row>
    <row r="257">
      <c r="A257" s="8">
        <v>49.35</v>
      </c>
      <c r="B257" s="3" t="str">
        <f t="shared" si="1"/>
        <v>#REF!</v>
      </c>
    </row>
    <row r="258">
      <c r="A258" s="11">
        <v>-0.97</v>
      </c>
      <c r="B258" s="3" t="str">
        <f t="shared" si="1"/>
        <v>#REF!</v>
      </c>
    </row>
    <row r="259">
      <c r="A259" s="12">
        <v>-0.0193</v>
      </c>
      <c r="B259" s="3" t="str">
        <f t="shared" si="1"/>
        <v>#REF!</v>
      </c>
    </row>
    <row r="260">
      <c r="A260" s="17">
        <v>218501.0</v>
      </c>
      <c r="B260" s="3" t="str">
        <f t="shared" si="1"/>
        <v>#REF!</v>
      </c>
    </row>
    <row r="261">
      <c r="A261" s="17">
        <v>517934.0</v>
      </c>
      <c r="B261" s="3" t="str">
        <f t="shared" si="1"/>
        <v>#REF!</v>
      </c>
    </row>
    <row r="262">
      <c r="A262" s="7">
        <v>42605.0</v>
      </c>
      <c r="B262" s="3" t="str">
        <f t="shared" si="1"/>
        <v>#REF!</v>
      </c>
    </row>
    <row r="263">
      <c r="A263" s="8">
        <v>49.43</v>
      </c>
      <c r="B263" s="3" t="str">
        <f t="shared" si="1"/>
        <v>#REF!</v>
      </c>
    </row>
    <row r="264">
      <c r="A264" s="8">
        <v>50.63</v>
      </c>
      <c r="B264" s="3" t="str">
        <f t="shared" si="1"/>
        <v>#REF!</v>
      </c>
    </row>
    <row r="265">
      <c r="A265" s="8">
        <v>48.89</v>
      </c>
      <c r="B265" s="3" t="str">
        <f t="shared" si="1"/>
        <v>#REF!</v>
      </c>
    </row>
    <row r="266">
      <c r="A266" s="8">
        <v>50.32</v>
      </c>
      <c r="B266" s="3" t="str">
        <f t="shared" si="1"/>
        <v>#REF!</v>
      </c>
    </row>
    <row r="267">
      <c r="A267" s="9">
        <f>+0.76</f>
        <v>0.76</v>
      </c>
      <c r="B267" s="3" t="str">
        <f t="shared" si="1"/>
        <v>#REF!</v>
      </c>
    </row>
    <row r="268">
      <c r="A268" s="9">
        <f>+1.53%</f>
        <v>0.0153</v>
      </c>
      <c r="B268" s="3" t="str">
        <f t="shared" si="1"/>
        <v>#REF!</v>
      </c>
    </row>
    <row r="269">
      <c r="A269" s="16">
        <v>223793.0</v>
      </c>
      <c r="B269" s="3" t="str">
        <f t="shared" si="1"/>
        <v>#REF!</v>
      </c>
    </row>
    <row r="270">
      <c r="A270" s="16">
        <v>508028.0</v>
      </c>
      <c r="B270" s="3" t="str">
        <f t="shared" si="1"/>
        <v>#REF!</v>
      </c>
    </row>
    <row r="271">
      <c r="A271" s="7">
        <v>42604.0</v>
      </c>
      <c r="B271" s="3" t="str">
        <f t="shared" si="1"/>
        <v>#REF!</v>
      </c>
    </row>
    <row r="272">
      <c r="A272" s="8">
        <v>50.9</v>
      </c>
      <c r="B272" s="3" t="str">
        <f t="shared" si="1"/>
        <v>#REF!</v>
      </c>
    </row>
    <row r="273">
      <c r="A273" s="8">
        <v>50.9</v>
      </c>
      <c r="B273" s="3" t="str">
        <f t="shared" si="1"/>
        <v>#REF!</v>
      </c>
    </row>
    <row r="274">
      <c r="A274" s="8">
        <v>49.46</v>
      </c>
      <c r="B274" s="3" t="str">
        <f t="shared" si="1"/>
        <v>#REF!</v>
      </c>
    </row>
    <row r="275">
      <c r="A275" s="8">
        <v>49.56</v>
      </c>
      <c r="B275" s="3" t="str">
        <f t="shared" si="1"/>
        <v>#REF!</v>
      </c>
    </row>
    <row r="276">
      <c r="A276" s="11">
        <v>-1.63</v>
      </c>
      <c r="B276" s="3" t="str">
        <f t="shared" si="1"/>
        <v>#REF!</v>
      </c>
    </row>
    <row r="277">
      <c r="A277" s="12">
        <v>-0.0318</v>
      </c>
      <c r="B277" s="3" t="str">
        <f t="shared" si="1"/>
        <v>#REF!</v>
      </c>
    </row>
    <row r="278">
      <c r="A278" s="17">
        <v>181333.0</v>
      </c>
      <c r="B278" s="3" t="str">
        <f t="shared" si="1"/>
        <v>#REF!</v>
      </c>
    </row>
    <row r="279">
      <c r="A279" s="17">
        <v>485645.0</v>
      </c>
      <c r="B279" s="3" t="str">
        <f t="shared" si="1"/>
        <v>#REF!</v>
      </c>
    </row>
    <row r="280">
      <c r="A280" s="7">
        <v>42601.0</v>
      </c>
      <c r="B280" s="3" t="str">
        <f t="shared" si="1"/>
        <v>#REF!</v>
      </c>
    </row>
    <row r="281">
      <c r="A281" s="8">
        <v>51.11</v>
      </c>
      <c r="B281" s="3" t="str">
        <f t="shared" si="1"/>
        <v>#REF!</v>
      </c>
    </row>
    <row r="282">
      <c r="A282" s="8">
        <v>51.48</v>
      </c>
      <c r="B282" s="3" t="str">
        <f t="shared" si="1"/>
        <v>#REF!</v>
      </c>
    </row>
    <row r="283">
      <c r="A283" s="8">
        <v>50.6</v>
      </c>
      <c r="B283" s="3" t="str">
        <f t="shared" si="1"/>
        <v>#REF!</v>
      </c>
    </row>
    <row r="284">
      <c r="A284" s="8">
        <v>51.19</v>
      </c>
      <c r="B284" s="3" t="str">
        <f t="shared" si="1"/>
        <v>#REF!</v>
      </c>
    </row>
    <row r="285">
      <c r="A285" s="9">
        <f>+0.04</f>
        <v>0.04</v>
      </c>
      <c r="B285" s="3" t="str">
        <f t="shared" si="1"/>
        <v>#REF!</v>
      </c>
    </row>
    <row r="286">
      <c r="A286" s="9">
        <f>+0.08%</f>
        <v>0.0008</v>
      </c>
      <c r="B286" s="3" t="str">
        <f t="shared" si="1"/>
        <v>#REF!</v>
      </c>
    </row>
    <row r="287">
      <c r="A287" s="16">
        <v>138485.0</v>
      </c>
      <c r="B287" s="3" t="str">
        <f t="shared" si="1"/>
        <v>#REF!</v>
      </c>
    </row>
    <row r="288">
      <c r="A288" s="16">
        <v>465142.0</v>
      </c>
      <c r="B288" s="3" t="str">
        <f t="shared" si="1"/>
        <v>#REF!</v>
      </c>
    </row>
    <row r="289">
      <c r="A289" s="7">
        <v>42600.0</v>
      </c>
      <c r="B289" s="3" t="str">
        <f t="shared" si="1"/>
        <v>#REF!</v>
      </c>
    </row>
    <row r="290">
      <c r="A290" s="8">
        <v>49.99</v>
      </c>
      <c r="B290" s="3" t="str">
        <f t="shared" si="1"/>
        <v>#REF!</v>
      </c>
    </row>
    <row r="291">
      <c r="A291" s="8">
        <v>51.31</v>
      </c>
      <c r="B291" s="3" t="str">
        <f t="shared" si="1"/>
        <v>#REF!</v>
      </c>
    </row>
    <row r="292">
      <c r="A292" s="8">
        <v>49.75</v>
      </c>
      <c r="B292" s="3" t="str">
        <f t="shared" si="1"/>
        <v>#REF!</v>
      </c>
    </row>
    <row r="293">
      <c r="A293" s="8">
        <v>51.15</v>
      </c>
      <c r="B293" s="3" t="str">
        <f t="shared" si="1"/>
        <v>#REF!</v>
      </c>
    </row>
    <row r="294">
      <c r="A294" s="9">
        <f>+1.07</f>
        <v>1.07</v>
      </c>
      <c r="B294" s="3" t="str">
        <f t="shared" si="1"/>
        <v>#REF!</v>
      </c>
    </row>
    <row r="295">
      <c r="A295" s="9">
        <f>+2.14%</f>
        <v>0.0214</v>
      </c>
      <c r="B295" s="3" t="str">
        <f t="shared" si="1"/>
        <v>#REF!</v>
      </c>
    </row>
    <row r="296">
      <c r="A296" s="16">
        <v>159302.0</v>
      </c>
      <c r="B296" s="3" t="str">
        <f t="shared" si="1"/>
        <v>#REF!</v>
      </c>
    </row>
    <row r="297">
      <c r="A297" s="16">
        <v>450961.0</v>
      </c>
      <c r="B297" s="3" t="str">
        <f t="shared" si="1"/>
        <v>#REF!</v>
      </c>
    </row>
    <row r="298">
      <c r="A298" s="7">
        <v>42599.0</v>
      </c>
      <c r="B298" s="3" t="str">
        <f t="shared" si="1"/>
        <v>#REF!</v>
      </c>
    </row>
    <row r="299">
      <c r="A299" s="8">
        <v>49.14</v>
      </c>
      <c r="B299" s="3" t="str">
        <f t="shared" si="1"/>
        <v>#REF!</v>
      </c>
    </row>
    <row r="300">
      <c r="A300" s="8">
        <v>50.17</v>
      </c>
      <c r="B300" s="3" t="str">
        <f t="shared" si="1"/>
        <v>#REF!</v>
      </c>
    </row>
    <row r="301">
      <c r="A301" s="8">
        <v>48.79</v>
      </c>
      <c r="B301" s="3" t="str">
        <f t="shared" si="1"/>
        <v>#REF!</v>
      </c>
    </row>
    <row r="302">
      <c r="A302" s="8">
        <v>50.08</v>
      </c>
      <c r="B302" s="3" t="str">
        <f t="shared" si="1"/>
        <v>#REF!</v>
      </c>
    </row>
    <row r="303">
      <c r="A303" s="9">
        <f>+0.6</f>
        <v>0.6</v>
      </c>
      <c r="B303" s="3" t="str">
        <f t="shared" si="1"/>
        <v>#REF!</v>
      </c>
    </row>
    <row r="304">
      <c r="A304" s="9">
        <f>+1.21%</f>
        <v>0.0121</v>
      </c>
      <c r="B304" s="3" t="str">
        <f t="shared" si="1"/>
        <v>#REF!</v>
      </c>
    </row>
    <row r="305">
      <c r="A305" s="16">
        <v>226900.0</v>
      </c>
      <c r="B305" s="3" t="str">
        <f t="shared" si="1"/>
        <v>#REF!</v>
      </c>
    </row>
    <row r="306">
      <c r="A306" s="16">
        <v>439463.0</v>
      </c>
      <c r="B306" s="3" t="str">
        <f t="shared" si="1"/>
        <v>#REF!</v>
      </c>
    </row>
    <row r="307">
      <c r="A307" s="7">
        <v>42598.0</v>
      </c>
      <c r="B307" s="3" t="str">
        <f t="shared" si="1"/>
        <v>#REF!</v>
      </c>
    </row>
    <row r="308">
      <c r="A308" s="8">
        <v>48.46</v>
      </c>
      <c r="B308" s="3" t="str">
        <f t="shared" si="1"/>
        <v>#REF!</v>
      </c>
    </row>
    <row r="309">
      <c r="A309" s="8">
        <v>49.6</v>
      </c>
      <c r="B309" s="3" t="str">
        <f t="shared" si="1"/>
        <v>#REF!</v>
      </c>
    </row>
    <row r="310">
      <c r="A310" s="8">
        <v>48.15</v>
      </c>
      <c r="B310" s="3" t="str">
        <f t="shared" si="1"/>
        <v>#REF!</v>
      </c>
    </row>
    <row r="311">
      <c r="A311" s="8">
        <v>49.48</v>
      </c>
      <c r="B311" s="3" t="str">
        <f t="shared" si="1"/>
        <v>#REF!</v>
      </c>
    </row>
    <row r="312">
      <c r="A312" s="9">
        <f>+0.87</f>
        <v>0.87</v>
      </c>
      <c r="B312" s="3" t="str">
        <f t="shared" si="1"/>
        <v>#REF!</v>
      </c>
    </row>
    <row r="313">
      <c r="A313" s="9">
        <f>+1.79%</f>
        <v>0.0179</v>
      </c>
      <c r="B313" s="3" t="str">
        <f t="shared" si="1"/>
        <v>#REF!</v>
      </c>
    </row>
    <row r="314">
      <c r="A314" s="16">
        <v>191034.0</v>
      </c>
      <c r="B314" s="3" t="str">
        <f t="shared" si="1"/>
        <v>#REF!</v>
      </c>
    </row>
    <row r="315">
      <c r="A315" s="16">
        <v>424842.0</v>
      </c>
      <c r="B315" s="3" t="str">
        <f t="shared" si="1"/>
        <v>#REF!</v>
      </c>
    </row>
    <row r="316">
      <c r="A316" s="7">
        <v>42597.0</v>
      </c>
      <c r="B316" s="3" t="str">
        <f t="shared" si="1"/>
        <v>#REF!</v>
      </c>
    </row>
    <row r="317">
      <c r="A317" s="8">
        <v>47.47</v>
      </c>
      <c r="B317" s="3" t="str">
        <f t="shared" si="1"/>
        <v>#REF!</v>
      </c>
    </row>
    <row r="318">
      <c r="A318" s="8">
        <v>48.79</v>
      </c>
      <c r="B318" s="3" t="str">
        <f t="shared" si="1"/>
        <v>#REF!</v>
      </c>
    </row>
    <row r="319">
      <c r="A319" s="8">
        <v>47.13</v>
      </c>
      <c r="B319" s="3" t="str">
        <f t="shared" si="1"/>
        <v>#REF!</v>
      </c>
    </row>
    <row r="320">
      <c r="A320" s="8">
        <v>48.61</v>
      </c>
      <c r="B320" s="3" t="str">
        <f t="shared" si="1"/>
        <v>#REF!</v>
      </c>
    </row>
    <row r="321">
      <c r="A321" s="9">
        <f>+1.35</f>
        <v>1.35</v>
      </c>
      <c r="B321" s="3" t="str">
        <f t="shared" si="1"/>
        <v>#REF!</v>
      </c>
    </row>
    <row r="322">
      <c r="A322" s="9">
        <f>+2.86%</f>
        <v>0.0286</v>
      </c>
      <c r="B322" s="3" t="str">
        <f t="shared" si="1"/>
        <v>#REF!</v>
      </c>
    </row>
    <row r="323">
      <c r="A323" s="16">
        <v>89434.0</v>
      </c>
      <c r="B323" s="3" t="str">
        <f t="shared" si="1"/>
        <v>#REF!</v>
      </c>
    </row>
    <row r="324">
      <c r="A324" s="16">
        <v>397470.0</v>
      </c>
      <c r="B324" s="3" t="str">
        <f t="shared" si="1"/>
        <v>#REF!</v>
      </c>
    </row>
    <row r="325">
      <c r="A325" s="7">
        <v>42594.0</v>
      </c>
      <c r="B325" s="3" t="str">
        <f t="shared" si="1"/>
        <v>#REF!</v>
      </c>
    </row>
    <row r="326">
      <c r="A326" s="8">
        <v>46.5</v>
      </c>
      <c r="B326" s="3" t="str">
        <f t="shared" si="1"/>
        <v>#REF!</v>
      </c>
    </row>
    <row r="327">
      <c r="A327" s="8">
        <v>47.52</v>
      </c>
      <c r="B327" s="3" t="str">
        <f t="shared" si="1"/>
        <v>#REF!</v>
      </c>
    </row>
    <row r="328">
      <c r="A328" s="8">
        <v>46.03</v>
      </c>
      <c r="B328" s="3" t="str">
        <f t="shared" si="1"/>
        <v>#REF!</v>
      </c>
    </row>
    <row r="329">
      <c r="A329" s="8">
        <v>47.26</v>
      </c>
      <c r="B329" s="3" t="str">
        <f t="shared" si="1"/>
        <v>#REF!</v>
      </c>
    </row>
    <row r="330">
      <c r="A330" s="9">
        <f>+0.9</f>
        <v>0.9</v>
      </c>
      <c r="B330" s="3" t="str">
        <f t="shared" si="1"/>
        <v>#REF!</v>
      </c>
    </row>
    <row r="331">
      <c r="A331" s="9">
        <f>+1.94%</f>
        <v>0.0194</v>
      </c>
      <c r="B331" s="3" t="str">
        <f t="shared" si="1"/>
        <v>#REF!</v>
      </c>
    </row>
    <row r="332">
      <c r="A332" s="16">
        <v>108560.0</v>
      </c>
      <c r="B332" s="3" t="str">
        <f t="shared" si="1"/>
        <v>#REF!</v>
      </c>
    </row>
    <row r="333">
      <c r="A333" s="16">
        <v>392038.0</v>
      </c>
      <c r="B333" s="3" t="str">
        <f t="shared" si="1"/>
        <v>#REF!</v>
      </c>
    </row>
    <row r="334">
      <c r="A334" s="7">
        <v>42593.0</v>
      </c>
      <c r="B334" s="3" t="str">
        <f t="shared" si="1"/>
        <v>#REF!</v>
      </c>
    </row>
    <row r="335">
      <c r="A335" s="8">
        <v>44.2</v>
      </c>
      <c r="B335" s="3" t="str">
        <f t="shared" si="1"/>
        <v>#REF!</v>
      </c>
    </row>
    <row r="336">
      <c r="A336" s="8">
        <v>46.61</v>
      </c>
      <c r="B336" s="3" t="str">
        <f t="shared" si="1"/>
        <v>#REF!</v>
      </c>
    </row>
    <row r="337">
      <c r="A337" s="8">
        <v>43.83</v>
      </c>
      <c r="B337" s="3" t="str">
        <f t="shared" si="1"/>
        <v>#REF!</v>
      </c>
    </row>
    <row r="338">
      <c r="A338" s="8">
        <v>46.36</v>
      </c>
      <c r="B338" s="3" t="str">
        <f t="shared" si="1"/>
        <v>#REF!</v>
      </c>
    </row>
    <row r="339">
      <c r="A339" s="9">
        <f>+1.93</f>
        <v>1.93</v>
      </c>
      <c r="B339" s="3" t="str">
        <f t="shared" si="1"/>
        <v>#REF!</v>
      </c>
    </row>
    <row r="340">
      <c r="A340" s="9">
        <f>+4.34%</f>
        <v>0.0434</v>
      </c>
      <c r="B340" s="3" t="str">
        <f t="shared" si="1"/>
        <v>#REF!</v>
      </c>
    </row>
    <row r="341">
      <c r="A341" s="16">
        <v>151683.0</v>
      </c>
      <c r="B341" s="3" t="str">
        <f t="shared" si="1"/>
        <v>#REF!</v>
      </c>
    </row>
    <row r="342">
      <c r="A342" s="16">
        <v>381514.0</v>
      </c>
      <c r="B342" s="3" t="str">
        <f t="shared" si="1"/>
        <v>#REF!</v>
      </c>
    </row>
    <row r="343">
      <c r="A343" s="7">
        <v>42592.0</v>
      </c>
      <c r="B343" s="3" t="str">
        <f t="shared" si="1"/>
        <v>#REF!</v>
      </c>
    </row>
    <row r="344">
      <c r="A344" s="8">
        <v>45.29</v>
      </c>
      <c r="B344" s="3" t="str">
        <f t="shared" si="1"/>
        <v>#REF!</v>
      </c>
    </row>
    <row r="345">
      <c r="A345" s="8">
        <v>46.04</v>
      </c>
      <c r="B345" s="3" t="str">
        <f t="shared" si="1"/>
        <v>#REF!</v>
      </c>
    </row>
    <row r="346">
      <c r="A346" s="8">
        <v>44.2</v>
      </c>
      <c r="B346" s="3" t="str">
        <f t="shared" si="1"/>
        <v>#REF!</v>
      </c>
    </row>
    <row r="347">
      <c r="A347" s="8">
        <v>44.43</v>
      </c>
      <c r="B347" s="3" t="str">
        <f t="shared" si="1"/>
        <v>#REF!</v>
      </c>
    </row>
    <row r="348">
      <c r="A348" s="11">
        <v>-0.92</v>
      </c>
      <c r="B348" s="3" t="str">
        <f t="shared" si="1"/>
        <v>#REF!</v>
      </c>
    </row>
    <row r="349">
      <c r="A349" s="12">
        <v>-0.0203</v>
      </c>
      <c r="B349" s="3" t="str">
        <f t="shared" si="1"/>
        <v>#REF!</v>
      </c>
    </row>
    <row r="350">
      <c r="A350" s="17">
        <v>118302.0</v>
      </c>
      <c r="B350" s="3" t="str">
        <f t="shared" si="1"/>
        <v>#REF!</v>
      </c>
    </row>
    <row r="351">
      <c r="A351" s="17">
        <v>371817.0</v>
      </c>
      <c r="B351" s="3" t="str">
        <f t="shared" si="1"/>
        <v>#REF!</v>
      </c>
    </row>
    <row r="352">
      <c r="A352" s="7">
        <v>42591.0</v>
      </c>
      <c r="B352" s="3" t="str">
        <f t="shared" si="1"/>
        <v>#REF!</v>
      </c>
    </row>
    <row r="353">
      <c r="A353" s="8">
        <v>45.55</v>
      </c>
      <c r="B353" s="3" t="str">
        <f t="shared" si="1"/>
        <v>#REF!</v>
      </c>
    </row>
    <row r="354">
      <c r="A354" s="8">
        <v>46.12</v>
      </c>
      <c r="B354" s="3" t="str">
        <f t="shared" si="1"/>
        <v>#REF!</v>
      </c>
    </row>
    <row r="355">
      <c r="A355" s="8">
        <v>45.13</v>
      </c>
      <c r="B355" s="3" t="str">
        <f t="shared" si="1"/>
        <v>#REF!</v>
      </c>
    </row>
    <row r="356">
      <c r="A356" s="8">
        <v>45.35</v>
      </c>
      <c r="B356" s="3" t="str">
        <f t="shared" si="1"/>
        <v>#REF!</v>
      </c>
    </row>
    <row r="357">
      <c r="A357" s="11">
        <v>-0.38</v>
      </c>
      <c r="B357" s="3" t="str">
        <f t="shared" si="1"/>
        <v>#REF!</v>
      </c>
    </row>
    <row r="358">
      <c r="A358" s="12">
        <v>-0.0083</v>
      </c>
      <c r="B358" s="3" t="str">
        <f t="shared" si="1"/>
        <v>#REF!</v>
      </c>
    </row>
    <row r="359">
      <c r="A359" s="17">
        <v>101711.0</v>
      </c>
      <c r="B359" s="3" t="str">
        <f t="shared" si="1"/>
        <v>#REF!</v>
      </c>
    </row>
    <row r="360">
      <c r="A360" s="17">
        <v>360200.0</v>
      </c>
      <c r="B360" s="3" t="str">
        <f t="shared" si="1"/>
        <v>#REF!</v>
      </c>
    </row>
    <row r="361">
      <c r="A361" s="7">
        <v>42590.0</v>
      </c>
      <c r="B361" s="3" t="str">
        <f t="shared" si="1"/>
        <v>#REF!</v>
      </c>
    </row>
    <row r="362">
      <c r="A362" s="8">
        <v>44.5</v>
      </c>
      <c r="B362" s="3" t="str">
        <f t="shared" si="1"/>
        <v>#REF!</v>
      </c>
    </row>
    <row r="363">
      <c r="A363" s="8">
        <v>46.04</v>
      </c>
      <c r="B363" s="3" t="str">
        <f t="shared" si="1"/>
        <v>#REF!</v>
      </c>
    </row>
    <row r="364">
      <c r="A364" s="8">
        <v>44.5</v>
      </c>
      <c r="B364" s="3" t="str">
        <f t="shared" si="1"/>
        <v>#REF!</v>
      </c>
    </row>
    <row r="365">
      <c r="A365" s="8">
        <v>45.73</v>
      </c>
      <c r="B365" s="3" t="str">
        <f t="shared" si="1"/>
        <v>#REF!</v>
      </c>
    </row>
    <row r="366">
      <c r="A366" s="9">
        <f>+1.12</f>
        <v>1.12</v>
      </c>
      <c r="B366" s="3" t="str">
        <f t="shared" si="1"/>
        <v>#REF!</v>
      </c>
    </row>
    <row r="367">
      <c r="A367" s="9">
        <f>+2.51%</f>
        <v>0.0251</v>
      </c>
      <c r="B367" s="3" t="str">
        <f t="shared" si="1"/>
        <v>#REF!</v>
      </c>
    </row>
    <row r="368">
      <c r="A368" s="16">
        <v>93947.0</v>
      </c>
      <c r="B368" s="3" t="str">
        <f t="shared" si="1"/>
        <v>#REF!</v>
      </c>
    </row>
    <row r="369">
      <c r="A369" s="16">
        <v>335848.0</v>
      </c>
      <c r="B369" s="3" t="str">
        <f t="shared" si="1"/>
        <v>#REF!</v>
      </c>
    </row>
    <row r="370">
      <c r="A370" s="7">
        <v>42587.0</v>
      </c>
      <c r="B370" s="3" t="str">
        <f t="shared" si="1"/>
        <v>#REF!</v>
      </c>
    </row>
    <row r="371">
      <c r="A371" s="8">
        <v>44.59</v>
      </c>
      <c r="B371" s="3" t="str">
        <f t="shared" si="1"/>
        <v>#REF!</v>
      </c>
    </row>
    <row r="372">
      <c r="A372" s="8">
        <v>44.82</v>
      </c>
      <c r="B372" s="3" t="str">
        <f t="shared" si="1"/>
        <v>#REF!</v>
      </c>
    </row>
    <row r="373">
      <c r="A373" s="8">
        <v>43.84</v>
      </c>
      <c r="B373" s="3" t="str">
        <f t="shared" si="1"/>
        <v>#REF!</v>
      </c>
    </row>
    <row r="374">
      <c r="A374" s="8">
        <v>44.61</v>
      </c>
      <c r="B374" s="3" t="str">
        <f t="shared" si="1"/>
        <v>#REF!</v>
      </c>
    </row>
    <row r="375">
      <c r="A375" s="11">
        <v>-0.02</v>
      </c>
      <c r="B375" s="3" t="str">
        <f t="shared" si="1"/>
        <v>#REF!</v>
      </c>
    </row>
    <row r="376">
      <c r="A376" s="12">
        <v>-4.0E-4</v>
      </c>
      <c r="B376" s="3" t="str">
        <f t="shared" si="1"/>
        <v>#REF!</v>
      </c>
    </row>
    <row r="377">
      <c r="A377" s="17">
        <v>104082.0</v>
      </c>
      <c r="B377" s="3" t="str">
        <f t="shared" si="1"/>
        <v>#REF!</v>
      </c>
    </row>
    <row r="378">
      <c r="A378" s="17">
        <v>322099.0</v>
      </c>
      <c r="B378" s="3" t="str">
        <f t="shared" si="1"/>
        <v>#REF!</v>
      </c>
    </row>
    <row r="379">
      <c r="A379" s="7">
        <v>42586.0</v>
      </c>
      <c r="B379" s="3" t="str">
        <f t="shared" si="1"/>
        <v>#REF!</v>
      </c>
    </row>
    <row r="380">
      <c r="A380" s="8">
        <v>43.78</v>
      </c>
      <c r="B380" s="3" t="str">
        <f t="shared" si="1"/>
        <v>#REF!</v>
      </c>
    </row>
    <row r="381">
      <c r="A381" s="8">
        <v>44.67</v>
      </c>
      <c r="B381" s="3" t="str">
        <f t="shared" si="1"/>
        <v>#REF!</v>
      </c>
    </row>
    <row r="382">
      <c r="A382" s="8">
        <v>42.9</v>
      </c>
      <c r="B382" s="3" t="str">
        <f t="shared" si="1"/>
        <v>#REF!</v>
      </c>
    </row>
    <row r="383">
      <c r="A383" s="8">
        <v>44.63</v>
      </c>
      <c r="B383" s="3" t="str">
        <f t="shared" si="1"/>
        <v>#REF!</v>
      </c>
    </row>
    <row r="384">
      <c r="A384" s="9">
        <f>+1.15</f>
        <v>1.15</v>
      </c>
      <c r="B384" s="3" t="str">
        <f t="shared" si="1"/>
        <v>#REF!</v>
      </c>
    </row>
    <row r="385">
      <c r="A385" s="9">
        <f>+2.64%</f>
        <v>0.0264</v>
      </c>
      <c r="B385" s="3" t="str">
        <f t="shared" si="1"/>
        <v>#REF!</v>
      </c>
    </row>
    <row r="386">
      <c r="A386" s="16">
        <v>111020.0</v>
      </c>
      <c r="B386" s="3" t="str">
        <f t="shared" si="1"/>
        <v>#REF!</v>
      </c>
    </row>
    <row r="387">
      <c r="A387" s="16">
        <v>320449.0</v>
      </c>
      <c r="B387" s="3" t="str">
        <f t="shared" si="1"/>
        <v>#REF!</v>
      </c>
    </row>
    <row r="388">
      <c r="A388" s="7">
        <v>42585.0</v>
      </c>
      <c r="B388" s="3" t="str">
        <f t="shared" si="1"/>
        <v>#REF!</v>
      </c>
    </row>
    <row r="389">
      <c r="A389" s="8">
        <v>42.41</v>
      </c>
      <c r="B389" s="3" t="str">
        <f t="shared" si="1"/>
        <v>#REF!</v>
      </c>
    </row>
    <row r="390">
      <c r="A390" s="8">
        <v>43.82</v>
      </c>
      <c r="B390" s="3" t="str">
        <f t="shared" si="1"/>
        <v>#REF!</v>
      </c>
    </row>
    <row r="391">
      <c r="A391" s="8">
        <v>41.96</v>
      </c>
      <c r="B391" s="3" t="str">
        <f t="shared" si="1"/>
        <v>#REF!</v>
      </c>
    </row>
    <row r="392">
      <c r="A392" s="8">
        <v>43.48</v>
      </c>
      <c r="B392" s="3" t="str">
        <f t="shared" si="1"/>
        <v>#REF!</v>
      </c>
    </row>
    <row r="393">
      <c r="A393" s="9">
        <f>+1.25</f>
        <v>1.25</v>
      </c>
      <c r="B393" s="3" t="str">
        <f t="shared" si="1"/>
        <v>#REF!</v>
      </c>
    </row>
    <row r="394">
      <c r="A394" s="9">
        <f>+2.96%</f>
        <v>0.0296</v>
      </c>
      <c r="B394" s="3" t="str">
        <f t="shared" si="1"/>
        <v>#REF!</v>
      </c>
    </row>
    <row r="395">
      <c r="A395" s="16">
        <v>124337.0</v>
      </c>
      <c r="B395" s="3" t="str">
        <f t="shared" si="1"/>
        <v>#REF!</v>
      </c>
    </row>
    <row r="396">
      <c r="A396" s="16">
        <v>311203.0</v>
      </c>
      <c r="B396" s="3" t="str">
        <f t="shared" si="1"/>
        <v>#REF!</v>
      </c>
    </row>
    <row r="397">
      <c r="A397" s="7">
        <v>42584.0</v>
      </c>
      <c r="B397" s="3" t="str">
        <f t="shared" si="1"/>
        <v>#REF!</v>
      </c>
    </row>
    <row r="398">
      <c r="A398" s="8">
        <v>42.66</v>
      </c>
      <c r="B398" s="3" t="str">
        <f t="shared" si="1"/>
        <v>#REF!</v>
      </c>
    </row>
    <row r="399">
      <c r="A399" s="8">
        <v>43.6</v>
      </c>
      <c r="B399" s="3" t="str">
        <f t="shared" si="1"/>
        <v>#REF!</v>
      </c>
    </row>
    <row r="400">
      <c r="A400" s="8">
        <v>41.93</v>
      </c>
      <c r="B400" s="3" t="str">
        <f t="shared" si="1"/>
        <v>#REF!</v>
      </c>
    </row>
    <row r="401">
      <c r="A401" s="8">
        <v>42.23</v>
      </c>
      <c r="B401" s="3" t="str">
        <f t="shared" si="1"/>
        <v>#REF!</v>
      </c>
    </row>
    <row r="402">
      <c r="A402" s="11">
        <v>-0.37</v>
      </c>
      <c r="B402" s="3" t="str">
        <f t="shared" si="1"/>
        <v>#REF!</v>
      </c>
    </row>
    <row r="403">
      <c r="A403" s="12">
        <v>-0.0087</v>
      </c>
      <c r="B403" s="3" t="str">
        <f t="shared" si="1"/>
        <v>#REF!</v>
      </c>
    </row>
    <row r="404">
      <c r="A404" s="17">
        <v>81450.0</v>
      </c>
      <c r="B404" s="3" t="str">
        <f t="shared" si="1"/>
        <v>#REF!</v>
      </c>
    </row>
    <row r="405">
      <c r="A405" s="17">
        <v>300763.0</v>
      </c>
      <c r="B405" s="3" t="str">
        <f t="shared" si="1"/>
        <v>#REF!</v>
      </c>
    </row>
    <row r="406">
      <c r="A406" s="7">
        <v>42583.0</v>
      </c>
      <c r="B406" s="3" t="str">
        <f t="shared" si="1"/>
        <v>#REF!</v>
      </c>
    </row>
    <row r="407">
      <c r="A407" s="8">
        <v>43.7</v>
      </c>
      <c r="B407" s="3" t="str">
        <f t="shared" si="1"/>
        <v>#REF!</v>
      </c>
    </row>
    <row r="408">
      <c r="A408" s="8">
        <v>44.3</v>
      </c>
      <c r="B408" s="3" t="str">
        <f t="shared" si="1"/>
        <v>#REF!</v>
      </c>
    </row>
    <row r="409">
      <c r="A409" s="8">
        <v>42.34</v>
      </c>
      <c r="B409" s="3" t="str">
        <f t="shared" si="1"/>
        <v>#REF!</v>
      </c>
    </row>
    <row r="410">
      <c r="A410" s="8">
        <v>42.6</v>
      </c>
      <c r="B410" s="3" t="str">
        <f t="shared" si="1"/>
        <v>#REF!</v>
      </c>
    </row>
    <row r="411">
      <c r="A411" s="11">
        <v>-1.38</v>
      </c>
      <c r="B411" s="3" t="str">
        <f t="shared" si="1"/>
        <v>#REF!</v>
      </c>
    </row>
    <row r="412">
      <c r="A412" s="12">
        <v>-0.0314</v>
      </c>
      <c r="B412" s="3" t="str">
        <f t="shared" si="1"/>
        <v>#REF!</v>
      </c>
    </row>
    <row r="413">
      <c r="A413" s="17">
        <v>88362.0</v>
      </c>
      <c r="B413" s="3" t="str">
        <f t="shared" si="1"/>
        <v>#REF!</v>
      </c>
    </row>
    <row r="414">
      <c r="A414" s="17">
        <v>291455.0</v>
      </c>
      <c r="B414" s="3" t="str">
        <f t="shared" si="1"/>
        <v>#REF!</v>
      </c>
    </row>
    <row r="415">
      <c r="A415" s="7">
        <v>42580.0</v>
      </c>
      <c r="B415" s="3" t="str">
        <f t="shared" si="1"/>
        <v>#REF!</v>
      </c>
    </row>
    <row r="416">
      <c r="A416" s="8">
        <v>43.56</v>
      </c>
      <c r="B416" s="3" t="str">
        <f t="shared" si="1"/>
        <v>#REF!</v>
      </c>
    </row>
    <row r="417">
      <c r="A417" s="8">
        <v>44.04</v>
      </c>
      <c r="B417" s="3" t="str">
        <f t="shared" si="1"/>
        <v>#REF!</v>
      </c>
    </row>
    <row r="418">
      <c r="A418" s="8">
        <v>42.95</v>
      </c>
      <c r="B418" s="3" t="str">
        <f t="shared" si="1"/>
        <v>#REF!</v>
      </c>
    </row>
    <row r="419">
      <c r="A419" s="8">
        <v>43.98</v>
      </c>
      <c r="B419" s="3" t="str">
        <f t="shared" si="1"/>
        <v>#REF!</v>
      </c>
    </row>
    <row r="420">
      <c r="A420" s="9">
        <f>+0.35</f>
        <v>0.35</v>
      </c>
      <c r="B420" s="3" t="str">
        <f t="shared" si="1"/>
        <v>#REF!</v>
      </c>
    </row>
    <row r="421">
      <c r="A421" s="9">
        <f>+0.8%</f>
        <v>0.008</v>
      </c>
      <c r="B421" s="3" t="str">
        <f t="shared" si="1"/>
        <v>#REF!</v>
      </c>
    </row>
    <row r="422">
      <c r="A422" s="16">
        <v>92953.0</v>
      </c>
      <c r="B422" s="3" t="str">
        <f t="shared" si="1"/>
        <v>#REF!</v>
      </c>
    </row>
    <row r="423">
      <c r="A423" s="16">
        <v>292919.0</v>
      </c>
      <c r="B423" s="3" t="str">
        <f t="shared" si="1"/>
        <v>#REF!</v>
      </c>
    </row>
    <row r="424">
      <c r="A424" s="7">
        <v>42579.0</v>
      </c>
      <c r="B424" s="3" t="str">
        <f t="shared" si="1"/>
        <v>#REF!</v>
      </c>
    </row>
    <row r="425">
      <c r="A425" s="8">
        <v>44.64</v>
      </c>
      <c r="B425" s="3" t="str">
        <f t="shared" si="1"/>
        <v>#REF!</v>
      </c>
    </row>
    <row r="426">
      <c r="A426" s="8">
        <v>44.64</v>
      </c>
      <c r="B426" s="3" t="str">
        <f t="shared" si="1"/>
        <v>#REF!</v>
      </c>
    </row>
    <row r="427">
      <c r="A427" s="8">
        <v>43.56</v>
      </c>
      <c r="B427" s="3" t="str">
        <f t="shared" si="1"/>
        <v>#REF!</v>
      </c>
    </row>
    <row r="428">
      <c r="A428" s="8">
        <v>43.63</v>
      </c>
      <c r="B428" s="3" t="str">
        <f t="shared" si="1"/>
        <v>#REF!</v>
      </c>
    </row>
    <row r="429">
      <c r="A429" s="11">
        <v>-0.7</v>
      </c>
      <c r="B429" s="3" t="str">
        <f t="shared" si="1"/>
        <v>#REF!</v>
      </c>
    </row>
    <row r="430">
      <c r="A430" s="12">
        <v>-0.0158</v>
      </c>
      <c r="B430" s="3" t="str">
        <f t="shared" si="1"/>
        <v>#REF!</v>
      </c>
    </row>
    <row r="431">
      <c r="A431" s="17">
        <v>105739.0</v>
      </c>
      <c r="B431" s="3" t="str">
        <f t="shared" si="1"/>
        <v>#REF!</v>
      </c>
    </row>
    <row r="432">
      <c r="A432" s="17">
        <v>285984.0</v>
      </c>
      <c r="B432" s="3" t="str">
        <f t="shared" si="1"/>
        <v>#REF!</v>
      </c>
    </row>
    <row r="433">
      <c r="A433" s="7">
        <v>42578.0</v>
      </c>
      <c r="B433" s="3" t="str">
        <f t="shared" si="1"/>
        <v>#REF!</v>
      </c>
    </row>
    <row r="434">
      <c r="A434" s="8">
        <v>45.24</v>
      </c>
      <c r="B434" s="3" t="str">
        <f t="shared" si="1"/>
        <v>#REF!</v>
      </c>
    </row>
    <row r="435">
      <c r="A435" s="8">
        <v>45.71</v>
      </c>
      <c r="B435" s="3" t="str">
        <f t="shared" si="1"/>
        <v>#REF!</v>
      </c>
    </row>
    <row r="436">
      <c r="A436" s="8">
        <v>44.14</v>
      </c>
      <c r="B436" s="3" t="str">
        <f t="shared" si="1"/>
        <v>#REF!</v>
      </c>
    </row>
    <row r="437">
      <c r="A437" s="8">
        <v>44.33</v>
      </c>
      <c r="B437" s="3" t="str">
        <f t="shared" si="1"/>
        <v>#REF!</v>
      </c>
    </row>
    <row r="438">
      <c r="A438" s="11">
        <v>-1.26</v>
      </c>
      <c r="B438" s="3" t="str">
        <f t="shared" si="1"/>
        <v>#REF!</v>
      </c>
    </row>
    <row r="439">
      <c r="A439" s="12">
        <v>-0.0276</v>
      </c>
      <c r="B439" s="3" t="str">
        <f t="shared" si="1"/>
        <v>#REF!</v>
      </c>
    </row>
    <row r="440">
      <c r="A440" s="17">
        <v>104727.0</v>
      </c>
      <c r="B440" s="3" t="str">
        <f t="shared" si="1"/>
        <v>#REF!</v>
      </c>
    </row>
    <row r="441">
      <c r="A441" s="17">
        <v>288001.0</v>
      </c>
      <c r="B441" s="3" t="str">
        <f t="shared" si="1"/>
        <v>#REF!</v>
      </c>
    </row>
    <row r="442">
      <c r="A442" s="7">
        <v>42577.0</v>
      </c>
      <c r="B442" s="3" t="str">
        <f t="shared" si="1"/>
        <v>#REF!</v>
      </c>
    </row>
    <row r="443">
      <c r="A443" s="8">
        <v>45.71</v>
      </c>
      <c r="B443" s="3" t="str">
        <f t="shared" si="1"/>
        <v>#REF!</v>
      </c>
    </row>
    <row r="444">
      <c r="A444" s="8">
        <v>45.75</v>
      </c>
      <c r="B444" s="3" t="str">
        <f t="shared" si="1"/>
        <v>#REF!</v>
      </c>
    </row>
    <row r="445">
      <c r="A445" s="8">
        <v>44.93</v>
      </c>
      <c r="B445" s="3" t="str">
        <f t="shared" si="1"/>
        <v>#REF!</v>
      </c>
    </row>
    <row r="446">
      <c r="A446" s="8">
        <v>45.59</v>
      </c>
      <c r="B446" s="3" t="str">
        <f t="shared" si="1"/>
        <v>#REF!</v>
      </c>
    </row>
    <row r="447">
      <c r="A447" s="9">
        <f>+0.05</f>
        <v>0.05</v>
      </c>
      <c r="B447" s="3" t="str">
        <f t="shared" si="1"/>
        <v>#REF!</v>
      </c>
    </row>
    <row r="448">
      <c r="A448" s="9">
        <f>+0.11%</f>
        <v>0.0011</v>
      </c>
      <c r="B448" s="3" t="str">
        <f t="shared" si="1"/>
        <v>#REF!</v>
      </c>
    </row>
    <row r="449">
      <c r="A449" s="16">
        <v>79826.0</v>
      </c>
      <c r="B449" s="3" t="str">
        <f t="shared" si="1"/>
        <v>#REF!</v>
      </c>
    </row>
    <row r="450">
      <c r="A450" s="16">
        <v>288848.0</v>
      </c>
      <c r="B450" s="3" t="str">
        <f t="shared" si="1"/>
        <v>#REF!</v>
      </c>
    </row>
    <row r="451">
      <c r="A451" s="7">
        <v>42576.0</v>
      </c>
      <c r="B451" s="3" t="str">
        <f t="shared" si="1"/>
        <v>#REF!</v>
      </c>
    </row>
    <row r="452">
      <c r="A452" s="8">
        <v>46.48</v>
      </c>
      <c r="B452" s="3" t="str">
        <f t="shared" si="1"/>
        <v>#REF!</v>
      </c>
    </row>
    <row r="453">
      <c r="A453" s="8">
        <v>46.61</v>
      </c>
      <c r="B453" s="3" t="str">
        <f t="shared" si="1"/>
        <v>#REF!</v>
      </c>
    </row>
    <row r="454">
      <c r="A454" s="8">
        <v>45.37</v>
      </c>
      <c r="B454" s="3" t="str">
        <f t="shared" si="1"/>
        <v>#REF!</v>
      </c>
    </row>
    <row r="455">
      <c r="A455" s="8">
        <v>45.54</v>
      </c>
      <c r="B455" s="3" t="str">
        <f t="shared" si="1"/>
        <v>#REF!</v>
      </c>
    </row>
    <row r="456">
      <c r="A456" s="11">
        <v>-0.94</v>
      </c>
      <c r="B456" s="3" t="str">
        <f t="shared" si="1"/>
        <v>#REF!</v>
      </c>
    </row>
    <row r="457">
      <c r="A457" s="12">
        <v>-0.0202</v>
      </c>
      <c r="B457" s="3" t="str">
        <f t="shared" si="1"/>
        <v>#REF!</v>
      </c>
    </row>
    <row r="458">
      <c r="A458" s="17">
        <v>55704.0</v>
      </c>
      <c r="B458" s="3" t="str">
        <f t="shared" si="1"/>
        <v>#REF!</v>
      </c>
    </row>
    <row r="459">
      <c r="A459" s="17">
        <v>280510.0</v>
      </c>
      <c r="B459" s="3" t="str">
        <f t="shared" si="1"/>
        <v>#REF!</v>
      </c>
    </row>
    <row r="460">
      <c r="A460" s="7">
        <v>42573.0</v>
      </c>
      <c r="B460" s="3" t="str">
        <f t="shared" si="1"/>
        <v>#REF!</v>
      </c>
    </row>
    <row r="461">
      <c r="A461" s="8">
        <v>46.98</v>
      </c>
      <c r="B461" s="3" t="str">
        <f t="shared" si="1"/>
        <v>#REF!</v>
      </c>
    </row>
    <row r="462">
      <c r="A462" s="8">
        <v>47.27</v>
      </c>
      <c r="B462" s="3" t="str">
        <f t="shared" si="1"/>
        <v>#REF!</v>
      </c>
    </row>
    <row r="463">
      <c r="A463" s="8">
        <v>46.0</v>
      </c>
      <c r="B463" s="3" t="str">
        <f t="shared" si="1"/>
        <v>#REF!</v>
      </c>
    </row>
    <row r="464">
      <c r="A464" s="8">
        <v>46.48</v>
      </c>
      <c r="B464" s="3" t="str">
        <f t="shared" si="1"/>
        <v>#REF!</v>
      </c>
    </row>
    <row r="465">
      <c r="A465" s="11">
        <v>-0.51</v>
      </c>
      <c r="B465" s="3" t="str">
        <f t="shared" si="1"/>
        <v>#REF!</v>
      </c>
    </row>
    <row r="466">
      <c r="A466" s="12">
        <v>-0.0109</v>
      </c>
      <c r="B466" s="3" t="str">
        <f t="shared" si="1"/>
        <v>#REF!</v>
      </c>
    </row>
    <row r="467">
      <c r="A467" s="17">
        <v>84028.0</v>
      </c>
      <c r="B467" s="3" t="str">
        <f t="shared" si="1"/>
        <v>#REF!</v>
      </c>
    </row>
    <row r="468">
      <c r="A468" s="17">
        <v>272966.0</v>
      </c>
      <c r="B468" s="3" t="str">
        <f t="shared" si="1"/>
        <v>#REF!</v>
      </c>
    </row>
    <row r="469">
      <c r="A469" s="7">
        <v>42572.0</v>
      </c>
      <c r="B469" s="3" t="str">
        <f t="shared" si="1"/>
        <v>#REF!</v>
      </c>
    </row>
    <row r="470">
      <c r="A470" s="8">
        <v>48.06</v>
      </c>
      <c r="B470" s="3" t="str">
        <f t="shared" si="1"/>
        <v>#REF!</v>
      </c>
    </row>
    <row r="471">
      <c r="A471" s="8">
        <v>48.41</v>
      </c>
      <c r="B471" s="3" t="str">
        <f t="shared" si="1"/>
        <v>#REF!</v>
      </c>
    </row>
    <row r="472">
      <c r="A472" s="8">
        <v>46.82</v>
      </c>
      <c r="B472" s="3" t="str">
        <f t="shared" si="1"/>
        <v>#REF!</v>
      </c>
    </row>
    <row r="473">
      <c r="A473" s="8">
        <v>46.99</v>
      </c>
      <c r="B473" s="3" t="str">
        <f t="shared" si="1"/>
        <v>#REF!</v>
      </c>
    </row>
    <row r="474">
      <c r="A474" s="11">
        <v>-1.07</v>
      </c>
      <c r="B474" s="3" t="str">
        <f t="shared" si="1"/>
        <v>#REF!</v>
      </c>
    </row>
    <row r="475">
      <c r="A475" s="12">
        <v>-0.0223</v>
      </c>
      <c r="B475" s="3" t="str">
        <f t="shared" si="1"/>
        <v>#REF!</v>
      </c>
    </row>
    <row r="476">
      <c r="A476" s="17">
        <v>60543.0</v>
      </c>
      <c r="B476" s="3" t="str">
        <f t="shared" si="1"/>
        <v>#REF!</v>
      </c>
    </row>
    <row r="477">
      <c r="A477" s="17">
        <v>268715.0</v>
      </c>
      <c r="B477" s="3" t="str">
        <f t="shared" si="1"/>
        <v>#REF!</v>
      </c>
    </row>
    <row r="478">
      <c r="A478" s="7">
        <v>42571.0</v>
      </c>
      <c r="B478" s="3" t="str">
        <f t="shared" si="1"/>
        <v>#REF!</v>
      </c>
    </row>
    <row r="479">
      <c r="A479" s="8">
        <v>47.71</v>
      </c>
      <c r="B479" s="3" t="str">
        <f t="shared" si="1"/>
        <v>#REF!</v>
      </c>
    </row>
    <row r="480">
      <c r="A480" s="8">
        <v>48.36</v>
      </c>
      <c r="B480" s="3" t="str">
        <f t="shared" si="1"/>
        <v>#REF!</v>
      </c>
    </row>
    <row r="481">
      <c r="A481" s="8">
        <v>46.79</v>
      </c>
      <c r="B481" s="3" t="str">
        <f t="shared" si="1"/>
        <v>#REF!</v>
      </c>
    </row>
    <row r="482">
      <c r="A482" s="8">
        <v>48.06</v>
      </c>
      <c r="B482" s="3" t="str">
        <f t="shared" si="1"/>
        <v>#REF!</v>
      </c>
    </row>
    <row r="483">
      <c r="A483" s="9">
        <f>+0.45</f>
        <v>0.45</v>
      </c>
      <c r="B483" s="3" t="str">
        <f t="shared" si="1"/>
        <v>#REF!</v>
      </c>
    </row>
    <row r="484">
      <c r="A484" s="9">
        <f>+0.95%</f>
        <v>0.0095</v>
      </c>
      <c r="B484" s="3" t="str">
        <f t="shared" si="1"/>
        <v>#REF!</v>
      </c>
    </row>
    <row r="485">
      <c r="A485" s="16">
        <v>79510.0</v>
      </c>
      <c r="B485" s="3" t="str">
        <f t="shared" si="1"/>
        <v>#REF!</v>
      </c>
    </row>
    <row r="486">
      <c r="A486" s="16">
        <v>259217.0</v>
      </c>
      <c r="B486" s="3" t="str">
        <f t="shared" si="1"/>
        <v>#REF!</v>
      </c>
    </row>
    <row r="487">
      <c r="A487" s="7">
        <v>42570.0</v>
      </c>
      <c r="B487" s="3" t="str">
        <f t="shared" si="1"/>
        <v>#REF!</v>
      </c>
    </row>
    <row r="488">
      <c r="A488" s="8">
        <v>47.84</v>
      </c>
      <c r="B488" s="3" t="str">
        <f t="shared" si="1"/>
        <v>#REF!</v>
      </c>
    </row>
    <row r="489">
      <c r="A489" s="8">
        <v>48.37</v>
      </c>
      <c r="B489" s="3" t="str">
        <f t="shared" si="1"/>
        <v>#REF!</v>
      </c>
    </row>
    <row r="490">
      <c r="A490" s="8">
        <v>47.45</v>
      </c>
      <c r="B490" s="3" t="str">
        <f t="shared" si="1"/>
        <v>#REF!</v>
      </c>
    </row>
    <row r="491">
      <c r="A491" s="8">
        <v>47.61</v>
      </c>
      <c r="B491" s="3" t="str">
        <f t="shared" si="1"/>
        <v>#REF!</v>
      </c>
    </row>
    <row r="492">
      <c r="A492" s="11">
        <v>-0.24</v>
      </c>
      <c r="B492" s="3" t="str">
        <f t="shared" si="1"/>
        <v>#REF!</v>
      </c>
    </row>
    <row r="493">
      <c r="A493" s="12">
        <v>-0.005</v>
      </c>
      <c r="B493" s="3" t="str">
        <f t="shared" si="1"/>
        <v>#REF!</v>
      </c>
    </row>
    <row r="494">
      <c r="A494" s="17">
        <v>48472.0</v>
      </c>
      <c r="B494" s="3" t="str">
        <f t="shared" si="1"/>
        <v>#REF!</v>
      </c>
    </row>
    <row r="495">
      <c r="A495" s="17">
        <v>258218.0</v>
      </c>
      <c r="B495" s="3" t="str">
        <f t="shared" si="1"/>
        <v>#REF!</v>
      </c>
    </row>
    <row r="496">
      <c r="A496" s="7">
        <v>42569.0</v>
      </c>
      <c r="B496" s="3" t="str">
        <f t="shared" si="1"/>
        <v>#REF!</v>
      </c>
    </row>
    <row r="497">
      <c r="A497" s="8">
        <v>48.72</v>
      </c>
      <c r="B497" s="3" t="str">
        <f t="shared" si="1"/>
        <v>#REF!</v>
      </c>
    </row>
    <row r="498">
      <c r="A498" s="8">
        <v>48.75</v>
      </c>
      <c r="B498" s="3" t="str">
        <f t="shared" si="1"/>
        <v>#REF!</v>
      </c>
    </row>
    <row r="499">
      <c r="A499" s="8">
        <v>47.43</v>
      </c>
      <c r="B499" s="3" t="str">
        <f t="shared" si="1"/>
        <v>#REF!</v>
      </c>
    </row>
    <row r="500">
      <c r="A500" s="8">
        <v>47.85</v>
      </c>
      <c r="B500" s="3" t="str">
        <f t="shared" si="1"/>
        <v>#REF!</v>
      </c>
    </row>
    <row r="501">
      <c r="A501" s="11">
        <v>-0.7</v>
      </c>
      <c r="B501" s="3" t="str">
        <f t="shared" si="1"/>
        <v>#REF!</v>
      </c>
    </row>
    <row r="502">
      <c r="A502" s="12">
        <v>-0.0144</v>
      </c>
      <c r="B502" s="3" t="str">
        <f t="shared" si="1"/>
        <v>#REF!</v>
      </c>
    </row>
    <row r="503">
      <c r="A503" s="17">
        <v>55876.0</v>
      </c>
      <c r="B503" s="3" t="str">
        <f t="shared" si="1"/>
        <v>#REF!</v>
      </c>
    </row>
    <row r="504">
      <c r="A504" s="17">
        <v>258723.0</v>
      </c>
      <c r="B504" s="3" t="str">
        <f t="shared" si="1"/>
        <v>#REF!</v>
      </c>
    </row>
    <row r="505">
      <c r="A505" s="7">
        <v>42566.0</v>
      </c>
      <c r="B505" s="3" t="str">
        <f t="shared" si="1"/>
        <v>#REF!</v>
      </c>
    </row>
    <row r="506">
      <c r="A506" s="8">
        <v>47.99</v>
      </c>
      <c r="B506" s="3" t="str">
        <f t="shared" si="1"/>
        <v>#REF!</v>
      </c>
    </row>
    <row r="507">
      <c r="A507" s="8">
        <v>49.14</v>
      </c>
      <c r="B507" s="3" t="str">
        <f t="shared" si="1"/>
        <v>#REF!</v>
      </c>
    </row>
    <row r="508">
      <c r="A508" s="8">
        <v>47.73</v>
      </c>
      <c r="B508" s="3" t="str">
        <f t="shared" si="1"/>
        <v>#REF!</v>
      </c>
    </row>
    <row r="509">
      <c r="A509" s="8">
        <v>48.55</v>
      </c>
      <c r="B509" s="3" t="str">
        <f t="shared" si="1"/>
        <v>#REF!</v>
      </c>
    </row>
    <row r="510">
      <c r="A510" s="9">
        <f>+0.13</f>
        <v>0.13</v>
      </c>
      <c r="B510" s="3" t="str">
        <f t="shared" si="1"/>
        <v>#REF!</v>
      </c>
    </row>
    <row r="511">
      <c r="A511" s="9">
        <f>+0.27%</f>
        <v>0.0027</v>
      </c>
      <c r="B511" s="3" t="str">
        <f t="shared" si="1"/>
        <v>#REF!</v>
      </c>
    </row>
    <row r="512">
      <c r="A512" s="16">
        <v>77371.0</v>
      </c>
      <c r="B512" s="3" t="str">
        <f t="shared" si="1"/>
        <v>#REF!</v>
      </c>
    </row>
    <row r="513">
      <c r="A513" s="16">
        <v>254385.0</v>
      </c>
      <c r="B513" s="3" t="str">
        <f t="shared" si="1"/>
        <v>#REF!</v>
      </c>
    </row>
    <row r="514">
      <c r="A514" s="7">
        <v>42565.0</v>
      </c>
      <c r="B514" s="3" t="str">
        <f t="shared" si="1"/>
        <v>#REF!</v>
      </c>
    </row>
    <row r="515">
      <c r="A515" s="8">
        <v>47.98</v>
      </c>
      <c r="B515" s="3" t="str">
        <f t="shared" si="1"/>
        <v>#REF!</v>
      </c>
    </row>
    <row r="516">
      <c r="A516" s="8">
        <v>48.5</v>
      </c>
      <c r="B516" s="3" t="str">
        <f t="shared" si="1"/>
        <v>#REF!</v>
      </c>
    </row>
    <row r="517">
      <c r="A517" s="8">
        <v>47.41</v>
      </c>
      <c r="B517" s="3" t="str">
        <f t="shared" si="1"/>
        <v>#REF!</v>
      </c>
    </row>
    <row r="518">
      <c r="A518" s="8">
        <v>48.42</v>
      </c>
      <c r="B518" s="3" t="str">
        <f t="shared" si="1"/>
        <v>#REF!</v>
      </c>
    </row>
    <row r="519">
      <c r="A519" s="9">
        <f>+1.08</f>
        <v>1.08</v>
      </c>
      <c r="B519" s="3" t="str">
        <f t="shared" si="1"/>
        <v>#REF!</v>
      </c>
    </row>
    <row r="520">
      <c r="A520" s="9">
        <f>+2.28%</f>
        <v>0.0228</v>
      </c>
      <c r="B520" s="3" t="str">
        <f t="shared" si="1"/>
        <v>#REF!</v>
      </c>
    </row>
    <row r="521">
      <c r="A521" s="16">
        <v>90966.0</v>
      </c>
      <c r="B521" s="3" t="str">
        <f t="shared" si="1"/>
        <v>#REF!</v>
      </c>
    </row>
    <row r="522">
      <c r="A522" s="16">
        <v>251109.0</v>
      </c>
      <c r="B522" s="3" t="str">
        <f t="shared" si="1"/>
        <v>#REF!</v>
      </c>
    </row>
    <row r="523">
      <c r="A523" s="7">
        <v>42564.0</v>
      </c>
      <c r="B523" s="3" t="str">
        <f t="shared" si="1"/>
        <v>#REF!</v>
      </c>
    </row>
    <row r="524">
      <c r="A524" s="8">
        <v>49.09</v>
      </c>
      <c r="B524" s="3" t="str">
        <f t="shared" si="1"/>
        <v>#REF!</v>
      </c>
    </row>
    <row r="525">
      <c r="A525" s="8">
        <v>49.27</v>
      </c>
      <c r="B525" s="3" t="str">
        <f t="shared" si="1"/>
        <v>#REF!</v>
      </c>
    </row>
    <row r="526">
      <c r="A526" s="8">
        <v>47.17</v>
      </c>
      <c r="B526" s="3" t="str">
        <f t="shared" si="1"/>
        <v>#REF!</v>
      </c>
    </row>
    <row r="527">
      <c r="A527" s="8">
        <v>47.34</v>
      </c>
      <c r="B527" s="3" t="str">
        <f t="shared" si="1"/>
        <v>#REF!</v>
      </c>
    </row>
    <row r="528">
      <c r="A528" s="11">
        <v>-2.25</v>
      </c>
      <c r="B528" s="3" t="str">
        <f t="shared" si="1"/>
        <v>#REF!</v>
      </c>
    </row>
    <row r="529">
      <c r="A529" s="12">
        <v>-0.0454</v>
      </c>
      <c r="B529" s="3" t="str">
        <f t="shared" si="1"/>
        <v>#REF!</v>
      </c>
    </row>
    <row r="530">
      <c r="A530" s="17">
        <v>77467.0</v>
      </c>
      <c r="B530" s="3" t="str">
        <f t="shared" si="1"/>
        <v>#REF!</v>
      </c>
    </row>
    <row r="531">
      <c r="A531" s="17">
        <v>239538.0</v>
      </c>
      <c r="B531" s="3" t="str">
        <f t="shared" si="1"/>
        <v>#REF!</v>
      </c>
    </row>
    <row r="532">
      <c r="A532" s="7">
        <v>42563.0</v>
      </c>
      <c r="B532" s="3" t="str">
        <f t="shared" si="1"/>
        <v>#REF!</v>
      </c>
    </row>
    <row r="533">
      <c r="A533" s="8">
        <v>47.35</v>
      </c>
      <c r="B533" s="3" t="str">
        <f t="shared" si="1"/>
        <v>#REF!</v>
      </c>
    </row>
    <row r="534">
      <c r="A534" s="8">
        <v>49.7</v>
      </c>
      <c r="B534" s="3" t="str">
        <f t="shared" si="1"/>
        <v>#REF!</v>
      </c>
    </row>
    <row r="535">
      <c r="A535" s="8">
        <v>47.35</v>
      </c>
      <c r="B535" s="3" t="str">
        <f t="shared" si="1"/>
        <v>#REF!</v>
      </c>
    </row>
    <row r="536">
      <c r="A536" s="8">
        <v>49.59</v>
      </c>
      <c r="B536" s="3" t="str">
        <f t="shared" si="1"/>
        <v>#REF!</v>
      </c>
    </row>
    <row r="537">
      <c r="A537" s="9">
        <f>+2.1</f>
        <v>2.1</v>
      </c>
      <c r="B537" s="3" t="str">
        <f t="shared" si="1"/>
        <v>#REF!</v>
      </c>
    </row>
    <row r="538">
      <c r="A538" s="9">
        <f>+4.42%</f>
        <v>0.0442</v>
      </c>
      <c r="B538" s="3" t="str">
        <f t="shared" si="1"/>
        <v>#REF!</v>
      </c>
    </row>
    <row r="539">
      <c r="A539" s="16">
        <v>110679.0</v>
      </c>
      <c r="B539" s="3" t="str">
        <f t="shared" si="1"/>
        <v>#REF!</v>
      </c>
    </row>
    <row r="540">
      <c r="A540" s="16">
        <v>230144.0</v>
      </c>
      <c r="B540" s="3" t="str">
        <f t="shared" si="1"/>
        <v>#REF!</v>
      </c>
    </row>
    <row r="541">
      <c r="A541" s="7">
        <v>42562.0</v>
      </c>
      <c r="B541" s="3" t="str">
        <f t="shared" si="1"/>
        <v>#REF!</v>
      </c>
    </row>
    <row r="542">
      <c r="A542" s="8">
        <v>47.66</v>
      </c>
      <c r="B542" s="3" t="str">
        <f t="shared" si="1"/>
        <v>#REF!</v>
      </c>
    </row>
    <row r="543">
      <c r="A543" s="8">
        <v>48.26</v>
      </c>
      <c r="B543" s="3" t="str">
        <f t="shared" si="1"/>
        <v>#REF!</v>
      </c>
    </row>
    <row r="544">
      <c r="A544" s="8">
        <v>47.09</v>
      </c>
      <c r="B544" s="3" t="str">
        <f t="shared" si="1"/>
        <v>#REF!</v>
      </c>
    </row>
    <row r="545">
      <c r="A545" s="8">
        <v>47.49</v>
      </c>
      <c r="B545" s="3" t="str">
        <f t="shared" si="1"/>
        <v>#REF!</v>
      </c>
    </row>
    <row r="546">
      <c r="A546" s="11">
        <v>-0.41</v>
      </c>
      <c r="B546" s="3" t="str">
        <f t="shared" si="1"/>
        <v>#REF!</v>
      </c>
    </row>
    <row r="547">
      <c r="A547" s="12">
        <v>-0.0086</v>
      </c>
      <c r="B547" s="3" t="str">
        <f t="shared" si="1"/>
        <v>#REF!</v>
      </c>
    </row>
    <row r="548">
      <c r="A548" s="17">
        <v>79516.0</v>
      </c>
      <c r="B548" s="3" t="str">
        <f t="shared" si="1"/>
        <v>#REF!</v>
      </c>
    </row>
    <row r="549">
      <c r="A549" s="17">
        <v>224097.0</v>
      </c>
      <c r="B549" s="3" t="str">
        <f t="shared" si="1"/>
        <v>#REF!</v>
      </c>
    </row>
    <row r="550">
      <c r="A550" s="7">
        <v>42559.0</v>
      </c>
      <c r="B550" s="3" t="str">
        <f t="shared" si="1"/>
        <v>#REF!</v>
      </c>
    </row>
    <row r="551">
      <c r="A551" s="8">
        <v>47.71</v>
      </c>
      <c r="B551" s="3" t="str">
        <f t="shared" si="1"/>
        <v>#REF!</v>
      </c>
    </row>
    <row r="552">
      <c r="A552" s="8">
        <v>48.32</v>
      </c>
      <c r="B552" s="3" t="str">
        <f t="shared" si="1"/>
        <v>#REF!</v>
      </c>
    </row>
    <row r="553">
      <c r="A553" s="8">
        <v>47.27</v>
      </c>
      <c r="B553" s="3" t="str">
        <f t="shared" si="1"/>
        <v>#REF!</v>
      </c>
    </row>
    <row r="554">
      <c r="A554" s="8">
        <v>47.9</v>
      </c>
      <c r="B554" s="3" t="str">
        <f t="shared" si="1"/>
        <v>#REF!</v>
      </c>
    </row>
    <row r="555">
      <c r="A555" s="9">
        <f>+0.41</f>
        <v>0.41</v>
      </c>
      <c r="B555" s="3" t="str">
        <f t="shared" si="1"/>
        <v>#REF!</v>
      </c>
    </row>
    <row r="556">
      <c r="A556" s="9">
        <f>+0.86%</f>
        <v>0.0086</v>
      </c>
      <c r="B556" s="3" t="str">
        <f t="shared" si="1"/>
        <v>#REF!</v>
      </c>
    </row>
    <row r="557">
      <c r="A557" s="16">
        <v>78368.0</v>
      </c>
      <c r="B557" s="3" t="str">
        <f t="shared" si="1"/>
        <v>#REF!</v>
      </c>
    </row>
    <row r="558">
      <c r="A558" s="16">
        <v>213122.0</v>
      </c>
      <c r="B558" s="3" t="str">
        <f t="shared" si="1"/>
        <v>#REF!</v>
      </c>
    </row>
    <row r="559">
      <c r="A559" s="7">
        <v>42558.0</v>
      </c>
      <c r="B559" s="3" t="str">
        <f t="shared" si="1"/>
        <v>#REF!</v>
      </c>
    </row>
    <row r="560">
      <c r="A560" s="8">
        <v>50.16</v>
      </c>
      <c r="B560" s="3" t="str">
        <f t="shared" si="1"/>
        <v>#REF!</v>
      </c>
    </row>
    <row r="561">
      <c r="A561" s="8">
        <v>50.6</v>
      </c>
      <c r="B561" s="3" t="str">
        <f t="shared" si="1"/>
        <v>#REF!</v>
      </c>
    </row>
    <row r="562">
      <c r="A562" s="8">
        <v>47.21</v>
      </c>
      <c r="B562" s="3" t="str">
        <f t="shared" si="1"/>
        <v>#REF!</v>
      </c>
    </row>
    <row r="563">
      <c r="A563" s="8">
        <v>47.49</v>
      </c>
      <c r="B563" s="3" t="str">
        <f t="shared" si="1"/>
        <v>#REF!</v>
      </c>
    </row>
    <row r="564">
      <c r="A564" s="11">
        <v>-2.36</v>
      </c>
      <c r="B564" s="3" t="str">
        <f t="shared" si="1"/>
        <v>#REF!</v>
      </c>
    </row>
    <row r="565">
      <c r="A565" s="12">
        <v>-0.0473</v>
      </c>
      <c r="B565" s="3" t="str">
        <f t="shared" si="1"/>
        <v>#REF!</v>
      </c>
    </row>
    <row r="566">
      <c r="A566" s="17">
        <v>71677.0</v>
      </c>
      <c r="B566" s="3" t="str">
        <f t="shared" si="1"/>
        <v>#REF!</v>
      </c>
    </row>
    <row r="567">
      <c r="A567" s="17">
        <v>199691.0</v>
      </c>
      <c r="B567" s="3" t="str">
        <f t="shared" si="1"/>
        <v>#REF!</v>
      </c>
    </row>
    <row r="568">
      <c r="A568" s="7">
        <v>42557.0</v>
      </c>
      <c r="B568" s="3" t="str">
        <f t="shared" si="1"/>
        <v>#REF!</v>
      </c>
    </row>
    <row r="569">
      <c r="A569" s="8">
        <v>49.11</v>
      </c>
      <c r="B569" s="3" t="str">
        <f t="shared" si="1"/>
        <v>#REF!</v>
      </c>
    </row>
    <row r="570">
      <c r="A570" s="8">
        <v>50.38</v>
      </c>
      <c r="B570" s="3" t="str">
        <f t="shared" si="1"/>
        <v>#REF!</v>
      </c>
    </row>
    <row r="571">
      <c r="A571" s="8">
        <v>48.29</v>
      </c>
      <c r="B571" s="3" t="str">
        <f t="shared" si="1"/>
        <v>#REF!</v>
      </c>
    </row>
    <row r="572">
      <c r="A572" s="8">
        <v>49.85</v>
      </c>
      <c r="B572" s="3" t="str">
        <f t="shared" si="1"/>
        <v>#REF!</v>
      </c>
    </row>
    <row r="573">
      <c r="A573" s="9">
        <f>+0.85</f>
        <v>0.85</v>
      </c>
      <c r="B573" s="3" t="str">
        <f t="shared" si="1"/>
        <v>#REF!</v>
      </c>
    </row>
    <row r="574">
      <c r="A574" s="9">
        <f>+1.73%</f>
        <v>0.0173</v>
      </c>
      <c r="B574" s="3" t="str">
        <f t="shared" si="1"/>
        <v>#REF!</v>
      </c>
    </row>
    <row r="575">
      <c r="A575" s="16">
        <v>89679.0</v>
      </c>
      <c r="B575" s="3" t="str">
        <f t="shared" si="1"/>
        <v>#REF!</v>
      </c>
    </row>
    <row r="576">
      <c r="A576" s="16">
        <v>199209.0</v>
      </c>
      <c r="B576" s="3" t="str">
        <f t="shared" si="1"/>
        <v>#REF!</v>
      </c>
    </row>
    <row r="577">
      <c r="A577" s="7">
        <v>42556.0</v>
      </c>
      <c r="B577" s="3" t="str">
        <f t="shared" si="1"/>
        <v>#REF!</v>
      </c>
    </row>
    <row r="578">
      <c r="A578" s="8">
        <v>51.04</v>
      </c>
      <c r="B578" s="3" t="str">
        <f t="shared" si="1"/>
        <v>#REF!</v>
      </c>
    </row>
    <row r="579">
      <c r="A579" s="8">
        <v>51.07</v>
      </c>
      <c r="B579" s="3" t="str">
        <f t="shared" si="1"/>
        <v>#REF!</v>
      </c>
    </row>
    <row r="580">
      <c r="A580" s="8">
        <v>48.62</v>
      </c>
      <c r="B580" s="3" t="str">
        <f t="shared" si="1"/>
        <v>#REF!</v>
      </c>
    </row>
    <row r="581">
      <c r="A581" s="8">
        <v>49.0</v>
      </c>
      <c r="B581" s="3" t="str">
        <f t="shared" si="1"/>
        <v>#REF!</v>
      </c>
    </row>
    <row r="582">
      <c r="A582" s="11">
        <v>-2.11</v>
      </c>
      <c r="B582" s="3" t="str">
        <f t="shared" si="1"/>
        <v>#REF!</v>
      </c>
    </row>
    <row r="583">
      <c r="A583" s="12">
        <v>-0.0413</v>
      </c>
      <c r="B583" s="3" t="str">
        <f t="shared" si="1"/>
        <v>#REF!</v>
      </c>
    </row>
    <row r="584">
      <c r="A584" s="17">
        <v>71206.0</v>
      </c>
      <c r="B584" s="3" t="str">
        <f t="shared" si="1"/>
        <v>#REF!</v>
      </c>
    </row>
    <row r="585">
      <c r="A585" s="17">
        <v>185296.0</v>
      </c>
      <c r="B585" s="3" t="str">
        <f t="shared" si="1"/>
        <v>#REF!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42585</v>
      </c>
      <c r="C3" s="3">
        <v>42.92</v>
      </c>
      <c r="D3" s="3">
        <v>44.39</v>
      </c>
      <c r="E3" s="3">
        <v>42.51</v>
      </c>
      <c r="F3" s="3">
        <v>44.03</v>
      </c>
      <c r="G3" s="3">
        <v>1.22</v>
      </c>
      <c r="H3" s="3">
        <v>0.0285</v>
      </c>
      <c r="I3" s="15">
        <v>129503.0</v>
      </c>
      <c r="J3" s="15">
        <v>383072.0</v>
      </c>
    </row>
    <row r="4">
      <c r="A4" s="4" t="s">
        <v>4</v>
      </c>
      <c r="B4" s="5">
        <f t="shared" si="1"/>
        <v>42586</v>
      </c>
      <c r="C4" s="3">
        <v>44.32</v>
      </c>
      <c r="D4" s="3">
        <v>45.19</v>
      </c>
      <c r="E4" s="3">
        <v>43.44</v>
      </c>
      <c r="F4" s="3">
        <v>45.15</v>
      </c>
      <c r="G4" s="3">
        <v>1.12</v>
      </c>
      <c r="H4" s="3">
        <v>0.0254</v>
      </c>
      <c r="I4" s="15">
        <v>111276.0</v>
      </c>
      <c r="J4" s="15">
        <v>384968.0</v>
      </c>
    </row>
    <row r="5">
      <c r="A5" s="4" t="s">
        <v>5</v>
      </c>
      <c r="B5" s="5">
        <f t="shared" si="1"/>
        <v>42587</v>
      </c>
      <c r="C5" s="3">
        <v>45.01</v>
      </c>
      <c r="D5" s="3">
        <v>45.31</v>
      </c>
      <c r="E5" s="3">
        <v>44.34</v>
      </c>
      <c r="F5" s="3">
        <v>45.12</v>
      </c>
      <c r="G5" s="3">
        <v>-0.03</v>
      </c>
      <c r="H5" s="6">
        <v>-7.0E-4</v>
      </c>
      <c r="I5" s="15">
        <v>103097.0</v>
      </c>
      <c r="J5" s="15">
        <v>388375.0</v>
      </c>
    </row>
    <row r="6">
      <c r="A6" s="4" t="s">
        <v>6</v>
      </c>
      <c r="B6" s="5">
        <f t="shared" si="1"/>
        <v>42590</v>
      </c>
      <c r="C6" s="3">
        <v>45.17</v>
      </c>
      <c r="D6" s="3">
        <v>46.54</v>
      </c>
      <c r="E6" s="3">
        <v>45.06</v>
      </c>
      <c r="F6" s="3">
        <v>46.24</v>
      </c>
      <c r="G6" s="3">
        <v>1.12</v>
      </c>
      <c r="H6" s="3">
        <v>0.0248</v>
      </c>
      <c r="I6" s="15">
        <v>90751.0</v>
      </c>
      <c r="J6" s="15">
        <v>390572.0</v>
      </c>
    </row>
    <row r="7">
      <c r="A7" s="4" t="s">
        <v>7</v>
      </c>
      <c r="B7" s="5">
        <f t="shared" si="1"/>
        <v>42591</v>
      </c>
      <c r="C7" s="3">
        <v>46.08</v>
      </c>
      <c r="D7" s="3">
        <v>46.65</v>
      </c>
      <c r="E7" s="3">
        <v>45.65</v>
      </c>
      <c r="F7" s="3">
        <v>45.87</v>
      </c>
      <c r="G7" s="3">
        <v>-0.37</v>
      </c>
      <c r="H7" s="6">
        <v>-0.008</v>
      </c>
      <c r="I7" s="15">
        <v>86701.0</v>
      </c>
      <c r="J7" s="15">
        <v>390560.0</v>
      </c>
    </row>
    <row r="8">
      <c r="A8" s="4" t="s">
        <v>8</v>
      </c>
      <c r="B8" s="5">
        <f t="shared" si="1"/>
        <v>42592</v>
      </c>
      <c r="C8" s="3">
        <v>45.84</v>
      </c>
      <c r="D8" s="3">
        <v>46.57</v>
      </c>
      <c r="E8" s="3">
        <v>44.75</v>
      </c>
      <c r="F8" s="3">
        <v>44.97</v>
      </c>
      <c r="G8" s="3">
        <v>-0.9</v>
      </c>
      <c r="H8" s="6">
        <v>-0.0196</v>
      </c>
      <c r="I8" s="15">
        <v>111417.0</v>
      </c>
      <c r="J8" s="15">
        <v>388918.0</v>
      </c>
    </row>
    <row r="9">
      <c r="A9" s="4" t="s">
        <v>9</v>
      </c>
      <c r="B9" s="5">
        <f t="shared" si="1"/>
        <v>42593</v>
      </c>
      <c r="C9" s="3">
        <v>44.74</v>
      </c>
      <c r="D9" s="3">
        <v>47.09</v>
      </c>
      <c r="E9" s="3">
        <v>44.36</v>
      </c>
      <c r="F9" s="3">
        <v>46.83</v>
      </c>
      <c r="G9" s="3">
        <v>1.86</v>
      </c>
      <c r="H9" s="3">
        <v>0.0414</v>
      </c>
      <c r="I9" s="15">
        <v>137343.0</v>
      </c>
      <c r="J9" s="15">
        <v>387561.0</v>
      </c>
    </row>
    <row r="10">
      <c r="A10" s="7">
        <v>42585.0</v>
      </c>
      <c r="B10" s="5">
        <f t="shared" si="1"/>
        <v>42594</v>
      </c>
      <c r="C10" s="3">
        <v>46.99</v>
      </c>
      <c r="D10" s="3">
        <v>47.96</v>
      </c>
      <c r="E10" s="3">
        <v>46.47</v>
      </c>
      <c r="F10" s="3">
        <v>47.71</v>
      </c>
      <c r="G10" s="3">
        <v>0.88</v>
      </c>
      <c r="H10" s="3">
        <v>0.018799999999999997</v>
      </c>
      <c r="I10" s="15">
        <v>98048.0</v>
      </c>
      <c r="J10" s="15">
        <v>390164.0</v>
      </c>
    </row>
    <row r="11">
      <c r="A11" s="8">
        <v>42.92</v>
      </c>
      <c r="B11" s="5">
        <f t="shared" si="1"/>
        <v>42597</v>
      </c>
      <c r="C11" s="3">
        <v>47.93</v>
      </c>
      <c r="D11" s="3">
        <v>49.2</v>
      </c>
      <c r="E11" s="3">
        <v>47.58</v>
      </c>
      <c r="F11" s="3">
        <v>49.03</v>
      </c>
      <c r="G11" s="3">
        <v>1.32</v>
      </c>
      <c r="H11" s="3">
        <v>0.0277</v>
      </c>
      <c r="I11" s="15">
        <v>108418.0</v>
      </c>
      <c r="J11" s="15">
        <v>386627.0</v>
      </c>
    </row>
    <row r="12">
      <c r="A12" s="8">
        <v>44.39</v>
      </c>
      <c r="B12" s="5">
        <f t="shared" si="1"/>
        <v>42598</v>
      </c>
      <c r="C12" s="3">
        <v>48.86</v>
      </c>
      <c r="D12" s="3">
        <v>50.0</v>
      </c>
      <c r="E12" s="3">
        <v>48.57</v>
      </c>
      <c r="F12" s="3">
        <v>49.88</v>
      </c>
      <c r="G12" s="3">
        <v>0.85</v>
      </c>
      <c r="H12" s="3">
        <v>0.0173</v>
      </c>
      <c r="I12" s="15">
        <v>125872.0</v>
      </c>
      <c r="J12" s="15">
        <v>388543.0</v>
      </c>
    </row>
    <row r="13">
      <c r="A13" s="8">
        <v>42.51</v>
      </c>
      <c r="B13" s="5">
        <f t="shared" si="1"/>
        <v>42599</v>
      </c>
      <c r="C13" s="3">
        <v>49.66</v>
      </c>
      <c r="D13" s="3">
        <v>50.56</v>
      </c>
      <c r="E13" s="3">
        <v>49.18</v>
      </c>
      <c r="F13" s="3">
        <v>50.48</v>
      </c>
      <c r="G13" s="3">
        <v>0.6</v>
      </c>
      <c r="H13" s="3">
        <v>0.012</v>
      </c>
      <c r="I13" s="15">
        <v>190040.0</v>
      </c>
      <c r="J13" s="15">
        <v>387968.0</v>
      </c>
    </row>
    <row r="14">
      <c r="A14" s="8">
        <v>44.03</v>
      </c>
      <c r="B14" s="5">
        <f t="shared" si="1"/>
        <v>42600</v>
      </c>
      <c r="C14" s="3">
        <v>50.38</v>
      </c>
      <c r="D14" s="3">
        <v>51.7</v>
      </c>
      <c r="E14" s="3">
        <v>50.14</v>
      </c>
      <c r="F14" s="3">
        <v>51.55</v>
      </c>
      <c r="G14" s="3">
        <v>1.07</v>
      </c>
      <c r="H14" s="3">
        <v>0.0212</v>
      </c>
      <c r="I14" s="15">
        <v>143905.0</v>
      </c>
      <c r="J14" s="15">
        <v>389323.0</v>
      </c>
    </row>
    <row r="15">
      <c r="A15" s="9">
        <f>+1.22</f>
        <v>1.22</v>
      </c>
      <c r="B15" s="5">
        <f t="shared" si="1"/>
        <v>42601</v>
      </c>
      <c r="C15" s="3">
        <v>51.61</v>
      </c>
      <c r="D15" s="3">
        <v>51.87</v>
      </c>
      <c r="E15" s="3">
        <v>51.01</v>
      </c>
      <c r="F15" s="3">
        <v>51.6</v>
      </c>
      <c r="G15" s="3">
        <v>0.05</v>
      </c>
      <c r="H15" s="3">
        <v>0.001</v>
      </c>
      <c r="I15" s="15">
        <v>100459.0</v>
      </c>
      <c r="J15" s="15">
        <v>396313.0</v>
      </c>
    </row>
    <row r="16">
      <c r="A16" s="9">
        <f>+2.85%</f>
        <v>0.0285</v>
      </c>
      <c r="B16" s="5">
        <f t="shared" si="1"/>
        <v>42604</v>
      </c>
      <c r="C16" s="3">
        <v>51.32</v>
      </c>
      <c r="D16" s="3">
        <v>51.32</v>
      </c>
      <c r="E16" s="3">
        <v>49.88</v>
      </c>
      <c r="F16" s="3">
        <v>49.98</v>
      </c>
      <c r="G16" s="3">
        <v>-1.62</v>
      </c>
      <c r="H16" s="6">
        <v>-0.0314</v>
      </c>
      <c r="I16" s="15">
        <v>111193.0</v>
      </c>
      <c r="J16" s="15">
        <v>399875.0</v>
      </c>
    </row>
    <row r="17">
      <c r="A17" s="16">
        <v>129503.0</v>
      </c>
      <c r="B17" s="5">
        <f t="shared" si="1"/>
        <v>42605</v>
      </c>
      <c r="C17" s="3">
        <v>49.81</v>
      </c>
      <c r="D17" s="3">
        <v>51.05</v>
      </c>
      <c r="E17" s="3">
        <v>49.31</v>
      </c>
      <c r="F17" s="3">
        <v>50.73</v>
      </c>
      <c r="G17" s="3">
        <v>0.75</v>
      </c>
      <c r="H17" s="3">
        <v>0.015</v>
      </c>
      <c r="I17" s="15">
        <v>136094.0</v>
      </c>
      <c r="J17" s="15">
        <v>404494.0</v>
      </c>
    </row>
    <row r="18">
      <c r="A18" s="16">
        <v>383072.0</v>
      </c>
      <c r="B18" s="5">
        <f t="shared" si="1"/>
        <v>42606</v>
      </c>
      <c r="C18" s="3">
        <v>50.28</v>
      </c>
      <c r="D18" s="3">
        <v>50.51</v>
      </c>
      <c r="E18" s="3">
        <v>49.34</v>
      </c>
      <c r="F18" s="3">
        <v>49.73</v>
      </c>
      <c r="G18" s="3">
        <v>-1.0</v>
      </c>
      <c r="H18" s="6">
        <v>-0.0197</v>
      </c>
      <c r="I18" s="15">
        <v>147400.0</v>
      </c>
      <c r="J18" s="15">
        <v>410249.0</v>
      </c>
    </row>
    <row r="19">
      <c r="A19" s="7">
        <v>42586.0</v>
      </c>
      <c r="B19" s="5">
        <f t="shared" si="1"/>
        <v>42607</v>
      </c>
      <c r="C19" s="3">
        <v>49.69</v>
      </c>
      <c r="D19" s="3">
        <v>50.4</v>
      </c>
      <c r="E19" s="3">
        <v>49.28</v>
      </c>
      <c r="F19" s="3">
        <v>50.3</v>
      </c>
      <c r="G19" s="3">
        <v>0.57</v>
      </c>
      <c r="H19" s="3">
        <v>0.0115</v>
      </c>
      <c r="I19" s="15">
        <v>118292.0</v>
      </c>
      <c r="J19" s="15">
        <v>405327.0</v>
      </c>
    </row>
    <row r="20">
      <c r="A20" s="8">
        <v>44.32</v>
      </c>
      <c r="B20" s="5">
        <f t="shared" si="1"/>
        <v>42608</v>
      </c>
      <c r="C20" s="3">
        <v>50.31</v>
      </c>
      <c r="D20" s="3">
        <v>51.36</v>
      </c>
      <c r="E20" s="3">
        <v>49.76</v>
      </c>
      <c r="F20" s="3">
        <v>50.53</v>
      </c>
      <c r="G20" s="3">
        <v>0.23</v>
      </c>
      <c r="H20" s="3">
        <v>0.0046</v>
      </c>
      <c r="I20" s="15">
        <v>113818.0</v>
      </c>
      <c r="J20" s="15">
        <v>409826.0</v>
      </c>
    </row>
    <row r="21">
      <c r="A21" s="8">
        <v>45.19</v>
      </c>
      <c r="B21" s="5">
        <f t="shared" si="1"/>
        <v>42611</v>
      </c>
      <c r="C21" s="3">
        <v>50.15</v>
      </c>
      <c r="D21" s="3">
        <v>50.2</v>
      </c>
      <c r="E21" s="3">
        <v>49.51</v>
      </c>
      <c r="F21" s="3">
        <v>49.83</v>
      </c>
      <c r="G21" s="3">
        <v>-0.7</v>
      </c>
      <c r="H21" s="6">
        <v>-0.0139</v>
      </c>
      <c r="I21" s="15">
        <v>52531.0</v>
      </c>
      <c r="J21" s="15">
        <v>413533.0</v>
      </c>
    </row>
    <row r="22">
      <c r="A22" s="8">
        <v>43.44</v>
      </c>
      <c r="B22" s="5">
        <f t="shared" si="1"/>
        <v>42612</v>
      </c>
      <c r="C22" s="3">
        <v>49.77</v>
      </c>
      <c r="D22" s="3">
        <v>50.25</v>
      </c>
      <c r="E22" s="3">
        <v>48.87</v>
      </c>
      <c r="F22" s="3">
        <v>49.14</v>
      </c>
      <c r="G22" s="3">
        <v>-0.69</v>
      </c>
      <c r="H22" s="6">
        <v>-0.0138</v>
      </c>
      <c r="I22" s="15">
        <v>151134.0</v>
      </c>
      <c r="J22" s="15">
        <v>419202.0</v>
      </c>
    </row>
    <row r="23">
      <c r="A23" s="8">
        <v>45.15</v>
      </c>
      <c r="B23" s="5">
        <f t="shared" si="1"/>
        <v>42613</v>
      </c>
      <c r="C23" s="3">
        <v>49.04</v>
      </c>
      <c r="D23" s="3">
        <v>49.17</v>
      </c>
      <c r="E23" s="3">
        <v>47.19</v>
      </c>
      <c r="F23" s="3">
        <v>47.27</v>
      </c>
      <c r="G23" s="3">
        <v>-1.87</v>
      </c>
      <c r="H23" s="6">
        <v>-0.0381</v>
      </c>
      <c r="I23" s="15">
        <v>164322.0</v>
      </c>
      <c r="J23" s="15">
        <v>420290.0</v>
      </c>
    </row>
    <row r="24">
      <c r="A24" s="9">
        <f>+1.12</f>
        <v>1.12</v>
      </c>
      <c r="B24" s="5">
        <f t="shared" si="1"/>
        <v>42614</v>
      </c>
      <c r="C24" s="3">
        <v>47.34</v>
      </c>
      <c r="D24" s="3">
        <v>47.61</v>
      </c>
      <c r="E24" s="3">
        <v>45.7</v>
      </c>
      <c r="F24" s="3">
        <v>45.83</v>
      </c>
      <c r="G24" s="3">
        <v>-1.44</v>
      </c>
      <c r="H24" s="6">
        <v>-0.0305</v>
      </c>
      <c r="I24" s="15">
        <v>179526.0</v>
      </c>
      <c r="J24" s="15">
        <v>411173.0</v>
      </c>
    </row>
    <row r="25">
      <c r="A25" s="9">
        <f>+2.54%</f>
        <v>0.0254</v>
      </c>
      <c r="B25" s="5">
        <f t="shared" si="1"/>
        <v>42615</v>
      </c>
      <c r="C25" s="3">
        <v>46.16</v>
      </c>
      <c r="D25" s="3">
        <v>47.39</v>
      </c>
      <c r="E25" s="3">
        <v>45.77</v>
      </c>
      <c r="F25" s="3">
        <v>47.21</v>
      </c>
      <c r="G25" s="3">
        <v>1.38</v>
      </c>
      <c r="H25" s="3">
        <v>0.0301</v>
      </c>
      <c r="I25" s="15">
        <v>153072.0</v>
      </c>
      <c r="J25" s="15">
        <v>411937.0</v>
      </c>
    </row>
    <row r="26">
      <c r="A26" s="16">
        <v>111276.0</v>
      </c>
      <c r="B26" s="5">
        <f t="shared" si="1"/>
        <v>42618</v>
      </c>
      <c r="C26" s="3">
        <v>47.08</v>
      </c>
      <c r="D26" s="3">
        <v>49.75</v>
      </c>
      <c r="E26" s="3">
        <v>46.79</v>
      </c>
      <c r="F26" s="3">
        <v>48.01</v>
      </c>
      <c r="G26" s="3">
        <v>0.8</v>
      </c>
      <c r="H26" s="3">
        <v>0.0169</v>
      </c>
      <c r="I26" s="15">
        <v>157787.0</v>
      </c>
      <c r="J26" s="15">
        <v>417401.0</v>
      </c>
    </row>
    <row r="27">
      <c r="A27" s="16">
        <v>384968.0</v>
      </c>
      <c r="B27" s="5">
        <f t="shared" si="1"/>
        <v>42619</v>
      </c>
      <c r="C27" s="3">
        <v>47.82</v>
      </c>
      <c r="D27" s="3">
        <v>48.38</v>
      </c>
      <c r="E27" s="3">
        <v>46.67</v>
      </c>
      <c r="F27" s="3">
        <v>47.65</v>
      </c>
      <c r="G27" s="3">
        <v>-0.36</v>
      </c>
      <c r="H27" s="6">
        <v>-0.0075</v>
      </c>
      <c r="I27" s="15">
        <v>106029.0</v>
      </c>
      <c r="J27" s="15">
        <v>421740.0</v>
      </c>
    </row>
    <row r="28">
      <c r="A28" s="7">
        <v>42587.0</v>
      </c>
      <c r="B28" s="5">
        <f t="shared" si="1"/>
        <v>42620</v>
      </c>
      <c r="C28" s="3">
        <v>47.51</v>
      </c>
      <c r="D28" s="3">
        <v>48.96</v>
      </c>
      <c r="E28" s="3">
        <v>47.39</v>
      </c>
      <c r="F28" s="3">
        <v>48.39</v>
      </c>
      <c r="G28" s="3">
        <v>0.74</v>
      </c>
      <c r="H28" s="3">
        <v>0.0155</v>
      </c>
      <c r="I28" s="15">
        <v>122086.0</v>
      </c>
      <c r="J28" s="15">
        <v>423096.0</v>
      </c>
    </row>
    <row r="29">
      <c r="A29" s="8">
        <v>45.01</v>
      </c>
      <c r="B29" s="5">
        <f t="shared" si="1"/>
        <v>42621</v>
      </c>
      <c r="C29" s="3">
        <v>48.89</v>
      </c>
      <c r="D29" s="3">
        <v>50.57</v>
      </c>
      <c r="E29" s="3">
        <v>48.63</v>
      </c>
      <c r="F29" s="3">
        <v>50.43</v>
      </c>
      <c r="G29" s="3">
        <v>2.04</v>
      </c>
      <c r="H29" s="3">
        <v>0.042199999999999994</v>
      </c>
      <c r="I29" s="15">
        <v>229382.0</v>
      </c>
      <c r="J29" s="15">
        <v>424606.0</v>
      </c>
    </row>
    <row r="30">
      <c r="A30" s="8">
        <v>45.31</v>
      </c>
      <c r="B30" s="5">
        <f t="shared" si="1"/>
        <v>42622</v>
      </c>
      <c r="C30" s="3">
        <v>50.4</v>
      </c>
      <c r="D30" s="3">
        <v>50.4</v>
      </c>
      <c r="E30" s="3">
        <v>48.2</v>
      </c>
      <c r="F30" s="3">
        <v>48.47</v>
      </c>
      <c r="G30" s="3">
        <v>-1.96</v>
      </c>
      <c r="H30" s="6">
        <v>-0.0389</v>
      </c>
      <c r="I30" s="15">
        <v>176254.0</v>
      </c>
      <c r="J30" s="15">
        <v>441331.0</v>
      </c>
    </row>
    <row r="31">
      <c r="A31" s="8">
        <v>44.34</v>
      </c>
      <c r="B31" s="5">
        <f t="shared" si="1"/>
        <v>42625</v>
      </c>
      <c r="C31" s="3">
        <v>48.25</v>
      </c>
      <c r="D31" s="3">
        <v>49.08</v>
      </c>
      <c r="E31" s="3">
        <v>47.37</v>
      </c>
      <c r="F31" s="3">
        <v>48.81</v>
      </c>
      <c r="G31" s="3">
        <v>0.34</v>
      </c>
      <c r="H31" s="3">
        <v>0.006999999999999999</v>
      </c>
      <c r="I31" s="15">
        <v>154029.0</v>
      </c>
      <c r="J31" s="15">
        <v>440794.0</v>
      </c>
    </row>
    <row r="32">
      <c r="A32" s="8">
        <v>45.12</v>
      </c>
      <c r="B32" s="5">
        <f t="shared" si="1"/>
        <v>42626</v>
      </c>
      <c r="C32" s="3">
        <v>48.67</v>
      </c>
      <c r="D32" s="3">
        <v>48.71</v>
      </c>
      <c r="E32" s="3">
        <v>47.45</v>
      </c>
      <c r="F32" s="3">
        <v>47.58</v>
      </c>
      <c r="G32" s="3">
        <v>-1.23</v>
      </c>
      <c r="H32" s="6">
        <v>-0.0252</v>
      </c>
      <c r="I32" s="15">
        <v>184070.0</v>
      </c>
      <c r="J32" s="15">
        <v>456274.0</v>
      </c>
    </row>
    <row r="33">
      <c r="A33" s="11">
        <v>-0.03</v>
      </c>
      <c r="B33" s="5">
        <f t="shared" si="1"/>
        <v>42627</v>
      </c>
      <c r="C33" s="3">
        <v>47.74</v>
      </c>
      <c r="D33" s="3">
        <v>47.96</v>
      </c>
      <c r="E33" s="3">
        <v>46.17</v>
      </c>
      <c r="F33" s="3">
        <v>46.31</v>
      </c>
      <c r="G33" s="3">
        <v>-1.27</v>
      </c>
      <c r="H33" s="6">
        <v>-0.0267</v>
      </c>
      <c r="I33" s="15">
        <v>218880.0</v>
      </c>
      <c r="J33" s="15">
        <v>472008.0</v>
      </c>
    </row>
    <row r="34">
      <c r="A34" s="12">
        <v>-7.0E-4</v>
      </c>
      <c r="B34" s="5">
        <f t="shared" si="1"/>
        <v>42628</v>
      </c>
      <c r="C34" s="3">
        <v>46.53</v>
      </c>
      <c r="D34" s="3">
        <v>47.45</v>
      </c>
      <c r="E34" s="3">
        <v>46.13</v>
      </c>
      <c r="F34" s="3">
        <v>47.06</v>
      </c>
      <c r="G34" s="3">
        <v>0.75</v>
      </c>
      <c r="H34" s="3">
        <v>0.016200000000000003</v>
      </c>
      <c r="I34" s="15">
        <v>244273.0</v>
      </c>
      <c r="J34" s="15">
        <v>506048.0</v>
      </c>
    </row>
    <row r="35">
      <c r="A35" s="17">
        <v>103097.0</v>
      </c>
      <c r="B35" s="5">
        <f t="shared" si="1"/>
        <v>42629</v>
      </c>
      <c r="C35" s="3">
        <v>46.49</v>
      </c>
      <c r="D35" s="3">
        <v>46.85</v>
      </c>
      <c r="E35" s="3">
        <v>45.95</v>
      </c>
      <c r="F35" s="3">
        <v>46.24</v>
      </c>
      <c r="G35" s="3">
        <v>-0.82</v>
      </c>
      <c r="H35" s="6">
        <v>-0.0174</v>
      </c>
      <c r="I35" s="15">
        <v>161929.0</v>
      </c>
      <c r="J35" s="15">
        <v>494340.0</v>
      </c>
    </row>
    <row r="36">
      <c r="A36" s="17">
        <v>388375.0</v>
      </c>
      <c r="B36" s="5">
        <f t="shared" si="1"/>
        <v>42632</v>
      </c>
      <c r="C36" s="3">
        <v>46.51</v>
      </c>
      <c r="D36" s="3">
        <v>47.38</v>
      </c>
      <c r="E36" s="3">
        <v>46.33</v>
      </c>
      <c r="F36" s="3">
        <v>46.42</v>
      </c>
      <c r="G36" s="3">
        <v>0.18</v>
      </c>
      <c r="H36" s="3">
        <v>0.0039000000000000003</v>
      </c>
      <c r="I36" s="15">
        <v>152769.0</v>
      </c>
      <c r="J36" s="15">
        <v>496359.0</v>
      </c>
    </row>
    <row r="37">
      <c r="A37" s="7">
        <v>42590.0</v>
      </c>
      <c r="B37" s="5">
        <f t="shared" si="1"/>
        <v>42633</v>
      </c>
      <c r="C37" s="3">
        <v>46.31</v>
      </c>
      <c r="D37" s="3">
        <v>46.77</v>
      </c>
      <c r="E37" s="3">
        <v>45.57</v>
      </c>
      <c r="F37" s="3">
        <v>46.36</v>
      </c>
      <c r="G37" s="3">
        <v>-0.06</v>
      </c>
      <c r="H37" s="6">
        <v>-0.0013</v>
      </c>
      <c r="I37" s="15">
        <v>230967.0</v>
      </c>
      <c r="J37" s="15">
        <v>501170.0</v>
      </c>
    </row>
    <row r="38">
      <c r="A38" s="8">
        <v>45.17</v>
      </c>
      <c r="B38" s="5">
        <f t="shared" si="1"/>
        <v>42634</v>
      </c>
      <c r="C38" s="3">
        <v>46.87</v>
      </c>
      <c r="D38" s="3">
        <v>47.59</v>
      </c>
      <c r="E38" s="3">
        <v>46.86</v>
      </c>
      <c r="F38" s="3">
        <v>47.29</v>
      </c>
      <c r="G38" s="3">
        <v>0.93</v>
      </c>
      <c r="H38" s="3">
        <v>0.020099999999999996</v>
      </c>
      <c r="I38" s="15">
        <v>211835.0</v>
      </c>
      <c r="J38" s="15">
        <v>509106.0</v>
      </c>
    </row>
    <row r="39">
      <c r="A39" s="8">
        <v>46.54</v>
      </c>
      <c r="B39" s="5">
        <f t="shared" si="1"/>
        <v>42635</v>
      </c>
      <c r="C39" s="3">
        <v>47.49</v>
      </c>
      <c r="D39" s="3">
        <v>48.33</v>
      </c>
      <c r="E39" s="3">
        <v>47.49</v>
      </c>
      <c r="F39" s="3">
        <v>48.21</v>
      </c>
      <c r="G39" s="3">
        <v>0.92</v>
      </c>
      <c r="H39" s="3">
        <v>0.0195</v>
      </c>
      <c r="I39" s="15">
        <v>300638.0</v>
      </c>
      <c r="J39" s="15">
        <v>526563.0</v>
      </c>
    </row>
    <row r="40">
      <c r="A40" s="8">
        <v>45.06</v>
      </c>
      <c r="B40" s="5">
        <f t="shared" si="1"/>
        <v>42636</v>
      </c>
      <c r="C40" s="3">
        <v>47.85</v>
      </c>
      <c r="D40" s="3">
        <v>48.78</v>
      </c>
      <c r="E40" s="3">
        <v>46.24</v>
      </c>
      <c r="F40" s="3">
        <v>46.48</v>
      </c>
      <c r="G40" s="3">
        <v>-1.73</v>
      </c>
      <c r="H40" s="6">
        <v>-0.0359</v>
      </c>
      <c r="I40" s="15">
        <v>309962.0</v>
      </c>
      <c r="J40" s="15">
        <v>542973.0</v>
      </c>
    </row>
    <row r="41">
      <c r="A41" s="8">
        <v>46.24</v>
      </c>
      <c r="B41" s="5">
        <f t="shared" si="1"/>
        <v>42639</v>
      </c>
      <c r="C41" s="3">
        <v>46.62</v>
      </c>
      <c r="D41" s="3">
        <v>48.24</v>
      </c>
      <c r="E41" s="3">
        <v>46.3</v>
      </c>
      <c r="F41" s="3">
        <v>47.93</v>
      </c>
      <c r="G41" s="3">
        <v>1.45</v>
      </c>
      <c r="H41" s="3">
        <v>0.031200000000000002</v>
      </c>
      <c r="I41" s="15">
        <v>236073.0</v>
      </c>
      <c r="J41" s="15">
        <v>549827.0</v>
      </c>
    </row>
    <row r="42">
      <c r="A42" s="9">
        <f>+1.12</f>
        <v>1.12</v>
      </c>
      <c r="B42" s="5">
        <f t="shared" si="1"/>
        <v>42640</v>
      </c>
      <c r="C42" s="3">
        <v>47.71</v>
      </c>
      <c r="D42" s="3">
        <v>47.89</v>
      </c>
      <c r="E42" s="3">
        <v>46.17</v>
      </c>
      <c r="F42" s="3">
        <v>46.52</v>
      </c>
      <c r="G42" s="3">
        <v>-1.41</v>
      </c>
      <c r="H42" s="6">
        <v>-0.0294</v>
      </c>
      <c r="I42" s="15">
        <v>317115.0</v>
      </c>
      <c r="J42" s="15">
        <v>562222.0</v>
      </c>
    </row>
    <row r="43">
      <c r="A43" s="9">
        <f>+2.48%</f>
        <v>0.0248</v>
      </c>
      <c r="B43" s="5">
        <f t="shared" si="1"/>
        <v>42641</v>
      </c>
      <c r="C43" s="3">
        <v>46.75</v>
      </c>
      <c r="D43" s="3">
        <v>49.5</v>
      </c>
      <c r="E43" s="3">
        <v>46.26</v>
      </c>
      <c r="F43" s="3">
        <v>49.24</v>
      </c>
      <c r="G43" s="3">
        <v>2.72</v>
      </c>
      <c r="H43" s="3">
        <v>0.058499999999999996</v>
      </c>
      <c r="I43" s="15">
        <v>602694.0</v>
      </c>
      <c r="J43" s="15">
        <v>587140.0</v>
      </c>
    </row>
    <row r="44">
      <c r="A44" s="16">
        <v>90751.0</v>
      </c>
      <c r="B44" s="5">
        <f t="shared" si="1"/>
        <v>42642</v>
      </c>
      <c r="C44" s="3">
        <v>49.46</v>
      </c>
      <c r="D44" s="3">
        <v>50.39</v>
      </c>
      <c r="E44" s="3">
        <v>48.55</v>
      </c>
      <c r="F44" s="3">
        <v>49.81</v>
      </c>
      <c r="G44" s="3">
        <v>0.57</v>
      </c>
      <c r="H44" s="3">
        <v>0.0116</v>
      </c>
      <c r="I44" s="15">
        <v>440095.0</v>
      </c>
      <c r="J44" s="15">
        <v>588096.0</v>
      </c>
    </row>
    <row r="45">
      <c r="A45" s="16">
        <v>390572.0</v>
      </c>
      <c r="B45" s="5">
        <f t="shared" si="1"/>
        <v>42643</v>
      </c>
      <c r="C45" s="3">
        <v>49.76</v>
      </c>
      <c r="D45" s="3">
        <v>50.27</v>
      </c>
      <c r="E45" s="3">
        <v>48.9</v>
      </c>
      <c r="F45" s="3">
        <v>50.19</v>
      </c>
      <c r="G45" s="3">
        <v>0.38</v>
      </c>
      <c r="H45" s="3">
        <v>0.0076</v>
      </c>
      <c r="I45" s="15">
        <v>307875.0</v>
      </c>
      <c r="J45" s="15">
        <v>595367.0</v>
      </c>
    </row>
    <row r="46">
      <c r="A46" s="7">
        <v>42591.0</v>
      </c>
      <c r="B46" s="5">
        <f t="shared" si="1"/>
        <v>42646</v>
      </c>
      <c r="C46" s="3">
        <v>50.02</v>
      </c>
      <c r="D46" s="3">
        <v>51.14</v>
      </c>
      <c r="E46" s="3">
        <v>49.74</v>
      </c>
      <c r="F46" s="3">
        <v>50.89</v>
      </c>
      <c r="G46" s="3">
        <v>0.7</v>
      </c>
      <c r="H46" s="3">
        <v>0.0139</v>
      </c>
      <c r="I46" s="15">
        <v>284259.0</v>
      </c>
      <c r="J46" s="15">
        <v>582032.0</v>
      </c>
    </row>
    <row r="47">
      <c r="A47" s="8">
        <v>46.08</v>
      </c>
      <c r="B47" s="5">
        <f t="shared" si="1"/>
        <v>42647</v>
      </c>
      <c r="C47" s="3">
        <v>50.93</v>
      </c>
      <c r="D47" s="3">
        <v>51.55</v>
      </c>
      <c r="E47" s="3">
        <v>50.34</v>
      </c>
      <c r="F47" s="3">
        <v>50.87</v>
      </c>
      <c r="G47" s="3">
        <v>-0.02</v>
      </c>
      <c r="H47" s="6">
        <v>-4.0E-4</v>
      </c>
      <c r="I47" s="15">
        <v>269265.0</v>
      </c>
      <c r="J47" s="15">
        <v>580412.0</v>
      </c>
    </row>
    <row r="48">
      <c r="A48" s="8">
        <v>46.65</v>
      </c>
      <c r="B48" s="5">
        <f t="shared" si="1"/>
        <v>42648</v>
      </c>
      <c r="C48" s="3">
        <v>51.22</v>
      </c>
      <c r="D48" s="3">
        <v>52.09</v>
      </c>
      <c r="E48" s="3">
        <v>51.22</v>
      </c>
      <c r="F48" s="3">
        <v>51.86</v>
      </c>
      <c r="G48" s="3">
        <v>0.99</v>
      </c>
      <c r="H48" s="3">
        <v>0.0195</v>
      </c>
      <c r="I48" s="15">
        <v>302091.0</v>
      </c>
      <c r="J48" s="15">
        <v>562351.0</v>
      </c>
    </row>
    <row r="49">
      <c r="A49" s="8">
        <v>45.65</v>
      </c>
      <c r="B49" s="5">
        <f t="shared" si="1"/>
        <v>42649</v>
      </c>
      <c r="C49" s="3">
        <v>51.76</v>
      </c>
      <c r="D49" s="3">
        <v>52.75</v>
      </c>
      <c r="E49" s="3">
        <v>51.32</v>
      </c>
      <c r="F49" s="3">
        <v>52.51</v>
      </c>
      <c r="G49" s="3">
        <v>0.65</v>
      </c>
      <c r="H49" s="3">
        <v>0.0125</v>
      </c>
      <c r="I49" s="15">
        <v>293868.0</v>
      </c>
      <c r="J49" s="15">
        <v>551044.0</v>
      </c>
    </row>
    <row r="50">
      <c r="A50" s="8">
        <v>45.87</v>
      </c>
      <c r="B50" s="5">
        <f t="shared" si="1"/>
        <v>42650</v>
      </c>
      <c r="C50" s="3">
        <v>52.72</v>
      </c>
      <c r="D50" s="3">
        <v>52.84</v>
      </c>
      <c r="E50" s="3">
        <v>51.33</v>
      </c>
      <c r="F50" s="3">
        <v>51.93</v>
      </c>
      <c r="G50" s="3">
        <v>-0.58</v>
      </c>
      <c r="H50" s="6">
        <v>-0.011</v>
      </c>
      <c r="I50" s="15">
        <v>310018.0</v>
      </c>
      <c r="J50" s="15">
        <v>518826.0</v>
      </c>
    </row>
    <row r="51">
      <c r="A51" s="11">
        <v>-0.37</v>
      </c>
      <c r="B51" s="13">
        <f t="shared" si="1"/>
        <v>42653</v>
      </c>
      <c r="C51" s="3">
        <v>51.63</v>
      </c>
      <c r="D51" s="3">
        <v>53.73</v>
      </c>
      <c r="E51" s="3">
        <v>51.3</v>
      </c>
      <c r="F51" s="3">
        <v>53.14</v>
      </c>
      <c r="G51" s="3">
        <v>1.21</v>
      </c>
      <c r="H51" s="3">
        <v>0.0233</v>
      </c>
      <c r="I51" s="15">
        <v>334274.0</v>
      </c>
      <c r="J51" s="15">
        <v>500352.0</v>
      </c>
    </row>
    <row r="52">
      <c r="A52" s="12">
        <v>-0.008</v>
      </c>
      <c r="B52" s="13">
        <f t="shared" si="1"/>
        <v>42654</v>
      </c>
      <c r="C52" s="3">
        <v>53.11</v>
      </c>
      <c r="D52" s="3">
        <v>53.32</v>
      </c>
      <c r="E52" s="3">
        <v>52.12</v>
      </c>
      <c r="F52" s="3">
        <v>52.41</v>
      </c>
      <c r="G52" s="3">
        <v>-0.73</v>
      </c>
      <c r="H52" s="6">
        <v>-0.0137</v>
      </c>
      <c r="I52" s="15">
        <v>373849.0</v>
      </c>
      <c r="J52" s="15">
        <v>474112.0</v>
      </c>
    </row>
    <row r="53">
      <c r="A53" s="17">
        <v>86701.0</v>
      </c>
      <c r="B53" s="13">
        <f t="shared" si="1"/>
        <v>42655</v>
      </c>
      <c r="C53" s="3">
        <v>52.48</v>
      </c>
      <c r="D53" s="3">
        <v>52.87</v>
      </c>
      <c r="E53" s="3">
        <v>51.61</v>
      </c>
      <c r="F53" s="3">
        <v>51.81</v>
      </c>
      <c r="G53" s="3">
        <v>-0.6</v>
      </c>
      <c r="H53" s="6">
        <v>-0.0114</v>
      </c>
      <c r="I53" s="15">
        <v>254729.0</v>
      </c>
      <c r="J53" s="15">
        <v>469584.0</v>
      </c>
    </row>
    <row r="54">
      <c r="A54" s="17">
        <v>390560.0</v>
      </c>
      <c r="B54" s="13">
        <f t="shared" si="1"/>
        <v>42656</v>
      </c>
      <c r="C54" s="3">
        <v>51.6</v>
      </c>
      <c r="D54" s="3">
        <v>52.15</v>
      </c>
      <c r="E54" s="3">
        <v>50.92</v>
      </c>
      <c r="F54" s="3">
        <v>52.03</v>
      </c>
      <c r="G54" s="3">
        <v>0.22</v>
      </c>
      <c r="H54" s="3">
        <v>0.0042</v>
      </c>
      <c r="I54" s="15">
        <v>310648.0</v>
      </c>
      <c r="J54" s="15">
        <v>450926.0</v>
      </c>
    </row>
    <row r="55">
      <c r="A55" s="7">
        <v>42592.0</v>
      </c>
      <c r="B55" s="13">
        <f t="shared" si="1"/>
        <v>42657</v>
      </c>
      <c r="C55" s="3">
        <v>52.06</v>
      </c>
      <c r="D55" s="3">
        <v>52.55</v>
      </c>
      <c r="E55" s="3">
        <v>51.5</v>
      </c>
      <c r="F55" s="3">
        <v>51.95</v>
      </c>
      <c r="G55" s="3">
        <v>-0.08</v>
      </c>
      <c r="H55" s="6">
        <v>-0.0015</v>
      </c>
      <c r="I55" s="15">
        <v>248439.0</v>
      </c>
      <c r="J55" s="15">
        <v>424651.0</v>
      </c>
    </row>
    <row r="56">
      <c r="A56" s="8">
        <v>45.84</v>
      </c>
      <c r="B56" s="13">
        <f t="shared" si="1"/>
        <v>42660</v>
      </c>
      <c r="C56" s="3">
        <v>51.93</v>
      </c>
      <c r="D56" s="3">
        <v>52.29</v>
      </c>
      <c r="E56" s="3">
        <v>51.16</v>
      </c>
      <c r="F56" s="3">
        <v>51.52</v>
      </c>
      <c r="G56" s="3">
        <v>-0.43</v>
      </c>
      <c r="H56" s="6">
        <v>-0.0083</v>
      </c>
      <c r="I56" s="15">
        <v>247028.0</v>
      </c>
      <c r="J56" s="15">
        <v>407968.0</v>
      </c>
    </row>
    <row r="57">
      <c r="A57" s="8">
        <v>46.57</v>
      </c>
      <c r="B57" s="13">
        <f t="shared" si="1"/>
        <v>42661</v>
      </c>
      <c r="C57" s="3">
        <v>51.72</v>
      </c>
      <c r="D57" s="3">
        <v>52.15</v>
      </c>
      <c r="E57" s="3">
        <v>51.25</v>
      </c>
      <c r="F57" s="3">
        <v>51.68</v>
      </c>
      <c r="G57" s="3">
        <v>0.16</v>
      </c>
      <c r="H57" s="3">
        <v>0.0031</v>
      </c>
      <c r="I57" s="15">
        <v>274173.0</v>
      </c>
      <c r="J57" s="15">
        <v>368279.0</v>
      </c>
    </row>
    <row r="58">
      <c r="A58" s="8">
        <v>44.75</v>
      </c>
      <c r="B58" s="13">
        <f t="shared" si="1"/>
        <v>42662</v>
      </c>
      <c r="C58" s="3">
        <v>52.13</v>
      </c>
      <c r="D58" s="3">
        <v>53.14</v>
      </c>
      <c r="E58" s="3">
        <v>52.09</v>
      </c>
      <c r="F58" s="3">
        <v>52.67</v>
      </c>
      <c r="G58" s="3">
        <v>0.99</v>
      </c>
      <c r="H58" s="3">
        <v>0.0192</v>
      </c>
      <c r="I58" s="15">
        <v>292949.0</v>
      </c>
      <c r="J58" s="15">
        <v>345114.0</v>
      </c>
    </row>
    <row r="59">
      <c r="A59" s="8">
        <v>44.97</v>
      </c>
      <c r="B59" s="13">
        <f t="shared" si="1"/>
        <v>42663</v>
      </c>
      <c r="C59" s="3">
        <v>52.6</v>
      </c>
      <c r="D59" s="3">
        <v>52.72</v>
      </c>
      <c r="E59" s="3">
        <v>51.17</v>
      </c>
      <c r="F59" s="3">
        <v>51.38</v>
      </c>
      <c r="G59" s="3">
        <v>-1.29</v>
      </c>
      <c r="H59" s="6">
        <v>-0.0245</v>
      </c>
      <c r="I59" s="15">
        <v>279308.0</v>
      </c>
      <c r="J59" s="15">
        <v>307574.0</v>
      </c>
    </row>
    <row r="60">
      <c r="A60" s="11">
        <v>-0.9</v>
      </c>
      <c r="B60" s="13">
        <f t="shared" si="1"/>
        <v>42664</v>
      </c>
      <c r="C60" s="3">
        <v>51.4</v>
      </c>
      <c r="D60" s="3">
        <v>51.94</v>
      </c>
      <c r="E60" s="3">
        <v>51.12</v>
      </c>
      <c r="F60" s="3">
        <v>51.78</v>
      </c>
      <c r="G60" s="3">
        <v>0.4</v>
      </c>
      <c r="H60" s="3">
        <v>0.0078000000000000005</v>
      </c>
      <c r="I60" s="15">
        <v>249161.0</v>
      </c>
      <c r="J60" s="15">
        <v>250374.0</v>
      </c>
    </row>
    <row r="61">
      <c r="A61" s="12">
        <v>-0.0196</v>
      </c>
      <c r="B61" s="13">
        <f t="shared" si="1"/>
        <v>42667</v>
      </c>
      <c r="C61" s="3">
        <v>51.89</v>
      </c>
      <c r="D61" s="3">
        <v>52.01</v>
      </c>
      <c r="E61" s="3">
        <v>50.5</v>
      </c>
      <c r="F61" s="3">
        <v>51.46</v>
      </c>
      <c r="G61" s="3">
        <v>-0.32</v>
      </c>
      <c r="H61" s="6">
        <v>-0.0062</v>
      </c>
      <c r="I61" s="15">
        <v>277239.0</v>
      </c>
      <c r="J61" s="15">
        <v>226106.0</v>
      </c>
    </row>
    <row r="62">
      <c r="A62" s="17">
        <v>111417.0</v>
      </c>
      <c r="B62" s="13">
        <f t="shared" si="1"/>
        <v>42668</v>
      </c>
      <c r="C62" s="3">
        <v>51.44</v>
      </c>
      <c r="D62" s="3">
        <v>51.83</v>
      </c>
      <c r="E62" s="3">
        <v>50.22</v>
      </c>
      <c r="F62" s="3">
        <v>50.79</v>
      </c>
      <c r="G62" s="3">
        <v>-0.67</v>
      </c>
      <c r="H62" s="6">
        <v>-0.013</v>
      </c>
      <c r="I62" s="15">
        <v>237734.0</v>
      </c>
      <c r="J62" s="15">
        <v>199285.0</v>
      </c>
    </row>
    <row r="63">
      <c r="A63" s="17">
        <v>388918.0</v>
      </c>
      <c r="B63" s="13">
        <f t="shared" si="1"/>
        <v>42669</v>
      </c>
      <c r="C63" s="3">
        <v>50.26</v>
      </c>
      <c r="D63" s="3">
        <v>50.69</v>
      </c>
      <c r="E63" s="3">
        <v>49.65</v>
      </c>
      <c r="F63" s="3">
        <v>49.98</v>
      </c>
      <c r="G63" s="3">
        <v>-0.81</v>
      </c>
      <c r="H63" s="6">
        <v>-0.0159</v>
      </c>
      <c r="I63" s="15">
        <v>304515.0</v>
      </c>
      <c r="J63" s="15">
        <v>121238.0</v>
      </c>
    </row>
    <row r="64">
      <c r="A64" s="7">
        <v>42593.0</v>
      </c>
      <c r="B64" s="13">
        <f t="shared" si="1"/>
        <v>42670</v>
      </c>
      <c r="C64" s="3">
        <v>50.05</v>
      </c>
      <c r="D64" s="3">
        <v>50.9</v>
      </c>
      <c r="E64" s="3">
        <v>49.83</v>
      </c>
      <c r="F64" s="3">
        <v>50.47</v>
      </c>
      <c r="G64" s="3">
        <v>0.49</v>
      </c>
      <c r="H64" s="3">
        <v>0.0098</v>
      </c>
      <c r="I64" s="15">
        <v>138087.0</v>
      </c>
      <c r="J64" s="15">
        <v>93700.0</v>
      </c>
    </row>
    <row r="65">
      <c r="A65" s="8">
        <v>44.74</v>
      </c>
      <c r="B65" s="13">
        <f t="shared" si="1"/>
        <v>42671</v>
      </c>
      <c r="C65" s="3">
        <v>50.41</v>
      </c>
      <c r="D65" s="3">
        <v>50.58</v>
      </c>
      <c r="E65" s="3">
        <v>49.31</v>
      </c>
      <c r="F65" s="3">
        <v>49.71</v>
      </c>
      <c r="G65" s="3">
        <v>-0.76</v>
      </c>
      <c r="H65" s="6">
        <v>-0.0151</v>
      </c>
      <c r="I65" s="15">
        <v>94844.0</v>
      </c>
      <c r="J65" s="15">
        <v>55265.0</v>
      </c>
    </row>
    <row r="66">
      <c r="A66" s="8">
        <v>47.09</v>
      </c>
      <c r="B66" s="13">
        <f t="shared" si="1"/>
        <v>42674</v>
      </c>
      <c r="C66" s="3">
        <v>49.41</v>
      </c>
      <c r="D66" s="3">
        <v>49.72</v>
      </c>
      <c r="E66" s="3">
        <v>47.98</v>
      </c>
      <c r="F66" s="3">
        <v>48.3</v>
      </c>
      <c r="G66" s="3">
        <v>-1.41</v>
      </c>
      <c r="H66" s="6">
        <v>-0.0284</v>
      </c>
      <c r="I66" s="15">
        <v>32214.0</v>
      </c>
      <c r="J66" s="3">
        <v>0.0</v>
      </c>
    </row>
    <row r="67">
      <c r="A67" s="8">
        <v>44.36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46.83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+1.86</f>
        <v>1.86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+4.14%</f>
        <v>0.0414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137343.0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387561.0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42594.0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46.99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47.96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46.47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47.71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+0.88</f>
        <v>0.88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+1.88%</f>
        <v>0.0188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98048.0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390164.0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42597.0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47.93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49.2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47.58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49.03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+1.32</f>
        <v>1.32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+2.77%</f>
        <v>0.0277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108418.0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386627.0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42598.0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48.86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50.0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48.57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49.88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+0.85</f>
        <v>0.85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+1.73%</f>
        <v>0.0173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125872.0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388543.0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42599.0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49.66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50.56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49.18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50.48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+0.6</f>
        <v>0.6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+1.2%</f>
        <v>0.012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190040.0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387968.0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42600.0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50.38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51.7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50.14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51.55</v>
      </c>
      <c r="B113" s="3" t="str">
        <f t="shared" si="1"/>
        <v/>
      </c>
    </row>
    <row r="114">
      <c r="A114" s="9">
        <f>+1.07</f>
        <v>1.07</v>
      </c>
      <c r="B114" s="3" t="str">
        <f t="shared" si="1"/>
        <v>#REF!</v>
      </c>
    </row>
    <row r="115">
      <c r="A115" s="9">
        <f>+2.12%</f>
        <v>0.0212</v>
      </c>
      <c r="B115" s="3" t="str">
        <f t="shared" si="1"/>
        <v>#REF!</v>
      </c>
    </row>
    <row r="116">
      <c r="A116" s="16">
        <v>143905.0</v>
      </c>
      <c r="B116" s="3" t="str">
        <f t="shared" si="1"/>
        <v>#REF!</v>
      </c>
    </row>
    <row r="117">
      <c r="A117" s="16">
        <v>389323.0</v>
      </c>
      <c r="B117" s="3" t="str">
        <f t="shared" si="1"/>
        <v>#REF!</v>
      </c>
    </row>
    <row r="118">
      <c r="A118" s="7">
        <v>42601.0</v>
      </c>
      <c r="B118" s="3" t="str">
        <f t="shared" si="1"/>
        <v>#REF!</v>
      </c>
    </row>
    <row r="119">
      <c r="A119" s="8">
        <v>51.61</v>
      </c>
      <c r="B119" s="3" t="str">
        <f t="shared" si="1"/>
        <v>#REF!</v>
      </c>
    </row>
    <row r="120">
      <c r="A120" s="8">
        <v>51.87</v>
      </c>
      <c r="B120" s="3" t="str">
        <f t="shared" si="1"/>
        <v>#REF!</v>
      </c>
    </row>
    <row r="121">
      <c r="A121" s="8">
        <v>51.01</v>
      </c>
      <c r="B121" s="3" t="str">
        <f t="shared" si="1"/>
        <v>#REF!</v>
      </c>
    </row>
    <row r="122">
      <c r="A122" s="8">
        <v>51.6</v>
      </c>
      <c r="B122" s="3" t="str">
        <f t="shared" si="1"/>
        <v>#REF!</v>
      </c>
    </row>
    <row r="123">
      <c r="A123" s="9">
        <f>+0.05</f>
        <v>0.05</v>
      </c>
      <c r="B123" s="3" t="str">
        <f t="shared" si="1"/>
        <v>#REF!</v>
      </c>
    </row>
    <row r="124">
      <c r="A124" s="9">
        <f>+0.1%</f>
        <v>0.001</v>
      </c>
      <c r="B124" s="3" t="str">
        <f t="shared" si="1"/>
        <v>#REF!</v>
      </c>
    </row>
    <row r="125">
      <c r="A125" s="16">
        <v>100459.0</v>
      </c>
      <c r="B125" s="3" t="str">
        <f t="shared" si="1"/>
        <v>#REF!</v>
      </c>
    </row>
    <row r="126">
      <c r="A126" s="16">
        <v>396313.0</v>
      </c>
      <c r="B126" s="3" t="str">
        <f t="shared" si="1"/>
        <v>#REF!</v>
      </c>
    </row>
    <row r="127">
      <c r="A127" s="7">
        <v>42604.0</v>
      </c>
      <c r="B127" s="3" t="str">
        <f t="shared" si="1"/>
        <v>#REF!</v>
      </c>
    </row>
    <row r="128">
      <c r="A128" s="8">
        <v>51.32</v>
      </c>
      <c r="B128" s="3" t="str">
        <f t="shared" si="1"/>
        <v>#REF!</v>
      </c>
    </row>
    <row r="129">
      <c r="A129" s="8">
        <v>51.32</v>
      </c>
      <c r="B129" s="3" t="str">
        <f t="shared" si="1"/>
        <v>#REF!</v>
      </c>
    </row>
    <row r="130">
      <c r="A130" s="8">
        <v>49.88</v>
      </c>
      <c r="B130" s="3" t="str">
        <f t="shared" si="1"/>
        <v>#REF!</v>
      </c>
    </row>
    <row r="131">
      <c r="A131" s="8">
        <v>49.98</v>
      </c>
      <c r="B131" s="3" t="str">
        <f t="shared" si="1"/>
        <v>#REF!</v>
      </c>
    </row>
    <row r="132">
      <c r="A132" s="11">
        <v>-1.62</v>
      </c>
      <c r="B132" s="3" t="str">
        <f t="shared" si="1"/>
        <v>#REF!</v>
      </c>
    </row>
    <row r="133">
      <c r="A133" s="12">
        <v>-0.0314</v>
      </c>
      <c r="B133" s="3" t="str">
        <f t="shared" si="1"/>
        <v>#REF!</v>
      </c>
    </row>
    <row r="134">
      <c r="A134" s="17">
        <v>111193.0</v>
      </c>
      <c r="B134" s="3" t="str">
        <f t="shared" si="1"/>
        <v>#REF!</v>
      </c>
    </row>
    <row r="135">
      <c r="A135" s="17">
        <v>399875.0</v>
      </c>
      <c r="B135" s="3" t="str">
        <f t="shared" si="1"/>
        <v>#REF!</v>
      </c>
    </row>
    <row r="136">
      <c r="A136" s="7">
        <v>42605.0</v>
      </c>
      <c r="B136" s="3" t="str">
        <f t="shared" si="1"/>
        <v>#REF!</v>
      </c>
    </row>
    <row r="137">
      <c r="A137" s="8">
        <v>49.81</v>
      </c>
      <c r="B137" s="3" t="str">
        <f t="shared" si="1"/>
        <v>#REF!</v>
      </c>
    </row>
    <row r="138">
      <c r="A138" s="8">
        <v>51.05</v>
      </c>
      <c r="B138" s="3" t="str">
        <f t="shared" si="1"/>
        <v>#REF!</v>
      </c>
    </row>
    <row r="139">
      <c r="A139" s="8">
        <v>49.31</v>
      </c>
      <c r="B139" s="3" t="str">
        <f t="shared" si="1"/>
        <v>#REF!</v>
      </c>
    </row>
    <row r="140">
      <c r="A140" s="8">
        <v>50.73</v>
      </c>
      <c r="B140" s="3" t="str">
        <f t="shared" si="1"/>
        <v>#REF!</v>
      </c>
    </row>
    <row r="141">
      <c r="A141" s="9">
        <f>+0.75</f>
        <v>0.75</v>
      </c>
      <c r="B141" s="3" t="str">
        <f t="shared" si="1"/>
        <v>#REF!</v>
      </c>
    </row>
    <row r="142">
      <c r="A142" s="9">
        <f>+1.5%</f>
        <v>0.015</v>
      </c>
      <c r="B142" s="3" t="str">
        <f t="shared" si="1"/>
        <v>#REF!</v>
      </c>
    </row>
    <row r="143">
      <c r="A143" s="16">
        <v>136094.0</v>
      </c>
      <c r="B143" s="3" t="str">
        <f t="shared" si="1"/>
        <v>#REF!</v>
      </c>
    </row>
    <row r="144">
      <c r="A144" s="16">
        <v>404494.0</v>
      </c>
      <c r="B144" s="3" t="str">
        <f t="shared" si="1"/>
        <v>#REF!</v>
      </c>
    </row>
    <row r="145">
      <c r="A145" s="7">
        <v>42606.0</v>
      </c>
      <c r="B145" s="3" t="str">
        <f t="shared" si="1"/>
        <v>#REF!</v>
      </c>
    </row>
    <row r="146">
      <c r="A146" s="8">
        <v>50.28</v>
      </c>
      <c r="B146" s="3" t="str">
        <f t="shared" si="1"/>
        <v>#REF!</v>
      </c>
    </row>
    <row r="147">
      <c r="A147" s="8">
        <v>50.51</v>
      </c>
      <c r="B147" s="3" t="str">
        <f t="shared" si="1"/>
        <v>#REF!</v>
      </c>
    </row>
    <row r="148">
      <c r="A148" s="8">
        <v>49.34</v>
      </c>
      <c r="B148" s="3" t="str">
        <f t="shared" si="1"/>
        <v>#REF!</v>
      </c>
    </row>
    <row r="149">
      <c r="A149" s="8">
        <v>49.73</v>
      </c>
      <c r="B149" s="3" t="str">
        <f t="shared" si="1"/>
        <v>#REF!</v>
      </c>
    </row>
    <row r="150">
      <c r="A150" s="11">
        <v>-1.0</v>
      </c>
      <c r="B150" s="3" t="str">
        <f t="shared" si="1"/>
        <v>#REF!</v>
      </c>
    </row>
    <row r="151">
      <c r="A151" s="12">
        <v>-0.0197</v>
      </c>
      <c r="B151" s="3" t="str">
        <f t="shared" si="1"/>
        <v>#REF!</v>
      </c>
    </row>
    <row r="152">
      <c r="A152" s="17">
        <v>147400.0</v>
      </c>
      <c r="B152" s="3" t="str">
        <f t="shared" si="1"/>
        <v>#REF!</v>
      </c>
    </row>
    <row r="153">
      <c r="A153" s="17">
        <v>410249.0</v>
      </c>
      <c r="B153" s="3" t="str">
        <f t="shared" si="1"/>
        <v>#REF!</v>
      </c>
    </row>
    <row r="154">
      <c r="A154" s="7">
        <v>42607.0</v>
      </c>
      <c r="B154" s="3" t="str">
        <f t="shared" si="1"/>
        <v>#REF!</v>
      </c>
    </row>
    <row r="155">
      <c r="A155" s="8">
        <v>49.69</v>
      </c>
      <c r="B155" s="3" t="str">
        <f t="shared" si="1"/>
        <v>#REF!</v>
      </c>
    </row>
    <row r="156">
      <c r="A156" s="8">
        <v>50.4</v>
      </c>
      <c r="B156" s="3" t="str">
        <f t="shared" si="1"/>
        <v>#REF!</v>
      </c>
    </row>
    <row r="157">
      <c r="A157" s="8">
        <v>49.28</v>
      </c>
      <c r="B157" s="3" t="str">
        <f t="shared" si="1"/>
        <v>#REF!</v>
      </c>
    </row>
    <row r="158">
      <c r="A158" s="8">
        <v>50.3</v>
      </c>
      <c r="B158" s="3" t="str">
        <f t="shared" si="1"/>
        <v>#REF!</v>
      </c>
    </row>
    <row r="159">
      <c r="A159" s="9">
        <f>+0.57</f>
        <v>0.57</v>
      </c>
      <c r="B159" s="3" t="str">
        <f t="shared" si="1"/>
        <v>#REF!</v>
      </c>
    </row>
    <row r="160">
      <c r="A160" s="9">
        <f>+1.15%</f>
        <v>0.0115</v>
      </c>
      <c r="B160" s="3" t="str">
        <f t="shared" si="1"/>
        <v>#REF!</v>
      </c>
    </row>
    <row r="161">
      <c r="A161" s="16">
        <v>118292.0</v>
      </c>
      <c r="B161" s="3" t="str">
        <f t="shared" si="1"/>
        <v>#REF!</v>
      </c>
    </row>
    <row r="162">
      <c r="A162" s="16">
        <v>405327.0</v>
      </c>
      <c r="B162" s="3" t="str">
        <f t="shared" si="1"/>
        <v>#REF!</v>
      </c>
    </row>
    <row r="163">
      <c r="A163" s="7">
        <v>42608.0</v>
      </c>
      <c r="B163" s="3" t="str">
        <f t="shared" si="1"/>
        <v>#REF!</v>
      </c>
    </row>
    <row r="164">
      <c r="A164" s="8">
        <v>50.31</v>
      </c>
      <c r="B164" s="3" t="str">
        <f t="shared" si="1"/>
        <v>#REF!</v>
      </c>
    </row>
    <row r="165">
      <c r="A165" s="8">
        <v>51.36</v>
      </c>
      <c r="B165" s="3" t="str">
        <f t="shared" si="1"/>
        <v>#REF!</v>
      </c>
    </row>
    <row r="166">
      <c r="A166" s="8">
        <v>49.76</v>
      </c>
      <c r="B166" s="3" t="str">
        <f t="shared" si="1"/>
        <v>#REF!</v>
      </c>
    </row>
    <row r="167">
      <c r="A167" s="8">
        <v>50.53</v>
      </c>
      <c r="B167" s="3" t="str">
        <f t="shared" si="1"/>
        <v>#REF!</v>
      </c>
    </row>
    <row r="168">
      <c r="A168" s="9">
        <f>+0.23</f>
        <v>0.23</v>
      </c>
      <c r="B168" s="3" t="str">
        <f t="shared" si="1"/>
        <v>#REF!</v>
      </c>
    </row>
    <row r="169">
      <c r="A169" s="9">
        <f>+0.46%</f>
        <v>0.0046</v>
      </c>
      <c r="B169" s="3" t="str">
        <f t="shared" si="1"/>
        <v>#REF!</v>
      </c>
    </row>
    <row r="170">
      <c r="A170" s="16">
        <v>113818.0</v>
      </c>
      <c r="B170" s="3" t="str">
        <f t="shared" si="1"/>
        <v>#REF!</v>
      </c>
    </row>
    <row r="171">
      <c r="A171" s="16">
        <v>409826.0</v>
      </c>
      <c r="B171" s="3" t="str">
        <f t="shared" si="1"/>
        <v>#REF!</v>
      </c>
    </row>
    <row r="172">
      <c r="A172" s="7">
        <v>42611.0</v>
      </c>
      <c r="B172" s="3" t="str">
        <f t="shared" si="1"/>
        <v>#REF!</v>
      </c>
    </row>
    <row r="173">
      <c r="A173" s="8">
        <v>50.15</v>
      </c>
      <c r="B173" s="3" t="str">
        <f t="shared" si="1"/>
        <v>#REF!</v>
      </c>
    </row>
    <row r="174">
      <c r="A174" s="8">
        <v>50.2</v>
      </c>
      <c r="B174" s="3" t="str">
        <f t="shared" si="1"/>
        <v>#REF!</v>
      </c>
    </row>
    <row r="175">
      <c r="A175" s="8">
        <v>49.51</v>
      </c>
      <c r="B175" s="3" t="str">
        <f t="shared" si="1"/>
        <v>#REF!</v>
      </c>
    </row>
    <row r="176">
      <c r="A176" s="8">
        <v>49.83</v>
      </c>
      <c r="B176" s="3" t="str">
        <f t="shared" si="1"/>
        <v>#REF!</v>
      </c>
    </row>
    <row r="177">
      <c r="A177" s="11">
        <v>-0.7</v>
      </c>
      <c r="B177" s="3" t="str">
        <f t="shared" si="1"/>
        <v>#REF!</v>
      </c>
    </row>
    <row r="178">
      <c r="A178" s="12">
        <v>-0.0139</v>
      </c>
      <c r="B178" s="3" t="str">
        <f t="shared" si="1"/>
        <v>#REF!</v>
      </c>
    </row>
    <row r="179">
      <c r="A179" s="17">
        <v>52531.0</v>
      </c>
      <c r="B179" s="3" t="str">
        <f t="shared" si="1"/>
        <v>#REF!</v>
      </c>
    </row>
    <row r="180">
      <c r="A180" s="17">
        <v>413533.0</v>
      </c>
      <c r="B180" s="3" t="str">
        <f t="shared" si="1"/>
        <v>#REF!</v>
      </c>
    </row>
    <row r="181">
      <c r="A181" s="7">
        <v>42612.0</v>
      </c>
      <c r="B181" s="3" t="str">
        <f t="shared" si="1"/>
        <v>#REF!</v>
      </c>
    </row>
    <row r="182">
      <c r="A182" s="8">
        <v>49.77</v>
      </c>
      <c r="B182" s="3" t="str">
        <f t="shared" si="1"/>
        <v>#REF!</v>
      </c>
    </row>
    <row r="183">
      <c r="A183" s="8">
        <v>50.25</v>
      </c>
      <c r="B183" s="3" t="str">
        <f t="shared" si="1"/>
        <v>#REF!</v>
      </c>
    </row>
    <row r="184">
      <c r="A184" s="8">
        <v>48.87</v>
      </c>
      <c r="B184" s="3" t="str">
        <f t="shared" si="1"/>
        <v>#REF!</v>
      </c>
    </row>
    <row r="185">
      <c r="A185" s="8">
        <v>49.14</v>
      </c>
      <c r="B185" s="3" t="str">
        <f t="shared" si="1"/>
        <v>#REF!</v>
      </c>
    </row>
    <row r="186">
      <c r="A186" s="11">
        <v>-0.69</v>
      </c>
      <c r="B186" s="3" t="str">
        <f t="shared" si="1"/>
        <v>#REF!</v>
      </c>
    </row>
    <row r="187">
      <c r="A187" s="12">
        <v>-0.0138</v>
      </c>
      <c r="B187" s="3" t="str">
        <f t="shared" si="1"/>
        <v>#REF!</v>
      </c>
    </row>
    <row r="188">
      <c r="A188" s="17">
        <v>151134.0</v>
      </c>
      <c r="B188" s="3" t="str">
        <f t="shared" si="1"/>
        <v>#REF!</v>
      </c>
    </row>
    <row r="189">
      <c r="A189" s="17">
        <v>419202.0</v>
      </c>
      <c r="B189" s="3" t="str">
        <f t="shared" si="1"/>
        <v>#REF!</v>
      </c>
    </row>
    <row r="190">
      <c r="A190" s="7">
        <v>42613.0</v>
      </c>
      <c r="B190" s="3" t="str">
        <f t="shared" si="1"/>
        <v>#REF!</v>
      </c>
    </row>
    <row r="191">
      <c r="A191" s="8">
        <v>49.04</v>
      </c>
      <c r="B191" s="3" t="str">
        <f t="shared" si="1"/>
        <v>#REF!</v>
      </c>
    </row>
    <row r="192">
      <c r="A192" s="8">
        <v>49.17</v>
      </c>
      <c r="B192" s="3" t="str">
        <f t="shared" si="1"/>
        <v>#REF!</v>
      </c>
    </row>
    <row r="193">
      <c r="A193" s="8">
        <v>47.19</v>
      </c>
      <c r="B193" s="3" t="str">
        <f t="shared" si="1"/>
        <v>#REF!</v>
      </c>
    </row>
    <row r="194">
      <c r="A194" s="8">
        <v>47.27</v>
      </c>
      <c r="B194" s="3" t="str">
        <f t="shared" si="1"/>
        <v>#REF!</v>
      </c>
    </row>
    <row r="195">
      <c r="A195" s="11">
        <v>-1.87</v>
      </c>
      <c r="B195" s="3" t="str">
        <f t="shared" si="1"/>
        <v>#REF!</v>
      </c>
    </row>
    <row r="196">
      <c r="A196" s="12">
        <v>-0.0381</v>
      </c>
      <c r="B196" s="3" t="str">
        <f t="shared" si="1"/>
        <v>#REF!</v>
      </c>
    </row>
    <row r="197">
      <c r="A197" s="17">
        <v>164322.0</v>
      </c>
      <c r="B197" s="3" t="str">
        <f t="shared" si="1"/>
        <v>#REF!</v>
      </c>
    </row>
    <row r="198">
      <c r="A198" s="17">
        <v>420290.0</v>
      </c>
      <c r="B198" s="3" t="str">
        <f t="shared" si="1"/>
        <v>#REF!</v>
      </c>
    </row>
    <row r="199">
      <c r="A199" s="7">
        <v>42614.0</v>
      </c>
      <c r="B199" s="3" t="str">
        <f t="shared" si="1"/>
        <v>#REF!</v>
      </c>
    </row>
    <row r="200">
      <c r="A200" s="8">
        <v>47.34</v>
      </c>
      <c r="B200" s="3" t="str">
        <f t="shared" si="1"/>
        <v>#REF!</v>
      </c>
    </row>
    <row r="201">
      <c r="A201" s="8">
        <v>47.61</v>
      </c>
      <c r="B201" s="3" t="str">
        <f t="shared" si="1"/>
        <v>#REF!</v>
      </c>
    </row>
    <row r="202">
      <c r="A202" s="8">
        <v>45.7</v>
      </c>
      <c r="B202" s="3" t="str">
        <f t="shared" si="1"/>
        <v>#REF!</v>
      </c>
    </row>
    <row r="203">
      <c r="A203" s="8">
        <v>45.83</v>
      </c>
      <c r="B203" s="3" t="str">
        <f t="shared" si="1"/>
        <v>#REF!</v>
      </c>
    </row>
    <row r="204">
      <c r="A204" s="11">
        <v>-1.44</v>
      </c>
      <c r="B204" s="3" t="str">
        <f t="shared" si="1"/>
        <v>#REF!</v>
      </c>
    </row>
    <row r="205">
      <c r="A205" s="12">
        <v>-0.0305</v>
      </c>
      <c r="B205" s="3" t="str">
        <f t="shared" si="1"/>
        <v>#REF!</v>
      </c>
    </row>
    <row r="206">
      <c r="A206" s="17">
        <v>179526.0</v>
      </c>
      <c r="B206" s="3" t="str">
        <f t="shared" si="1"/>
        <v>#REF!</v>
      </c>
    </row>
    <row r="207">
      <c r="A207" s="17">
        <v>411173.0</v>
      </c>
      <c r="B207" s="3" t="str">
        <f t="shared" si="1"/>
        <v>#REF!</v>
      </c>
    </row>
    <row r="208">
      <c r="A208" s="7">
        <v>42615.0</v>
      </c>
      <c r="B208" s="3" t="str">
        <f t="shared" si="1"/>
        <v>#REF!</v>
      </c>
    </row>
    <row r="209">
      <c r="A209" s="8">
        <v>46.16</v>
      </c>
      <c r="B209" s="3" t="str">
        <f t="shared" si="1"/>
        <v>#REF!</v>
      </c>
    </row>
    <row r="210">
      <c r="A210" s="8">
        <v>47.39</v>
      </c>
      <c r="B210" s="3" t="str">
        <f t="shared" si="1"/>
        <v>#REF!</v>
      </c>
    </row>
    <row r="211">
      <c r="A211" s="8">
        <v>45.77</v>
      </c>
      <c r="B211" s="3" t="str">
        <f t="shared" si="1"/>
        <v>#REF!</v>
      </c>
    </row>
    <row r="212">
      <c r="A212" s="8">
        <v>47.21</v>
      </c>
      <c r="B212" s="3" t="str">
        <f t="shared" si="1"/>
        <v>#REF!</v>
      </c>
    </row>
    <row r="213">
      <c r="A213" s="9">
        <f>+1.38</f>
        <v>1.38</v>
      </c>
      <c r="B213" s="3" t="str">
        <f t="shared" si="1"/>
        <v>#REF!</v>
      </c>
    </row>
    <row r="214">
      <c r="A214" s="9">
        <f>+3.01%</f>
        <v>0.0301</v>
      </c>
      <c r="B214" s="3" t="str">
        <f t="shared" si="1"/>
        <v>#REF!</v>
      </c>
    </row>
    <row r="215">
      <c r="A215" s="16">
        <v>153072.0</v>
      </c>
      <c r="B215" s="3" t="str">
        <f t="shared" si="1"/>
        <v>#REF!</v>
      </c>
    </row>
    <row r="216">
      <c r="A216" s="16">
        <v>411937.0</v>
      </c>
      <c r="B216" s="3" t="str">
        <f t="shared" si="1"/>
        <v>#REF!</v>
      </c>
    </row>
    <row r="217">
      <c r="A217" s="7">
        <v>42618.0</v>
      </c>
      <c r="B217" s="3" t="str">
        <f t="shared" si="1"/>
        <v>#REF!</v>
      </c>
    </row>
    <row r="218">
      <c r="A218" s="8">
        <v>47.08</v>
      </c>
      <c r="B218" s="3" t="str">
        <f t="shared" si="1"/>
        <v>#REF!</v>
      </c>
    </row>
    <row r="219">
      <c r="A219" s="8">
        <v>49.75</v>
      </c>
      <c r="B219" s="3" t="str">
        <f t="shared" si="1"/>
        <v>#REF!</v>
      </c>
    </row>
    <row r="220">
      <c r="A220" s="8">
        <v>46.79</v>
      </c>
      <c r="B220" s="3" t="str">
        <f t="shared" si="1"/>
        <v>#REF!</v>
      </c>
    </row>
    <row r="221">
      <c r="A221" s="8">
        <v>48.01</v>
      </c>
      <c r="B221" s="3" t="str">
        <f t="shared" si="1"/>
        <v>#REF!</v>
      </c>
    </row>
    <row r="222">
      <c r="A222" s="9">
        <f>+0.8</f>
        <v>0.8</v>
      </c>
      <c r="B222" s="3" t="str">
        <f t="shared" si="1"/>
        <v>#REF!</v>
      </c>
    </row>
    <row r="223">
      <c r="A223" s="9">
        <f>+1.69%</f>
        <v>0.0169</v>
      </c>
      <c r="B223" s="3" t="str">
        <f t="shared" si="1"/>
        <v>#REF!</v>
      </c>
    </row>
    <row r="224">
      <c r="A224" s="16">
        <v>157787.0</v>
      </c>
      <c r="B224" s="3" t="str">
        <f t="shared" si="1"/>
        <v>#REF!</v>
      </c>
    </row>
    <row r="225">
      <c r="A225" s="16">
        <v>417401.0</v>
      </c>
      <c r="B225" s="3" t="str">
        <f t="shared" si="1"/>
        <v>#REF!</v>
      </c>
    </row>
    <row r="226">
      <c r="A226" s="7">
        <v>42619.0</v>
      </c>
      <c r="B226" s="3" t="str">
        <f t="shared" si="1"/>
        <v>#REF!</v>
      </c>
    </row>
    <row r="227">
      <c r="A227" s="8">
        <v>47.82</v>
      </c>
      <c r="B227" s="3" t="str">
        <f t="shared" si="1"/>
        <v>#REF!</v>
      </c>
    </row>
    <row r="228">
      <c r="A228" s="8">
        <v>48.38</v>
      </c>
      <c r="B228" s="3" t="str">
        <f t="shared" si="1"/>
        <v>#REF!</v>
      </c>
    </row>
    <row r="229">
      <c r="A229" s="8">
        <v>46.67</v>
      </c>
      <c r="B229" s="3" t="str">
        <f t="shared" si="1"/>
        <v>#REF!</v>
      </c>
    </row>
    <row r="230">
      <c r="A230" s="8">
        <v>47.65</v>
      </c>
      <c r="B230" s="3" t="str">
        <f t="shared" si="1"/>
        <v>#REF!</v>
      </c>
    </row>
    <row r="231">
      <c r="A231" s="11">
        <v>-0.36</v>
      </c>
      <c r="B231" s="3" t="str">
        <f t="shared" si="1"/>
        <v>#REF!</v>
      </c>
    </row>
    <row r="232">
      <c r="A232" s="12">
        <v>-0.0075</v>
      </c>
      <c r="B232" s="3" t="str">
        <f t="shared" si="1"/>
        <v>#REF!</v>
      </c>
    </row>
    <row r="233">
      <c r="A233" s="17">
        <v>106029.0</v>
      </c>
      <c r="B233" s="3" t="str">
        <f t="shared" si="1"/>
        <v>#REF!</v>
      </c>
    </row>
    <row r="234">
      <c r="A234" s="17">
        <v>421740.0</v>
      </c>
      <c r="B234" s="3" t="str">
        <f t="shared" si="1"/>
        <v>#REF!</v>
      </c>
    </row>
    <row r="235">
      <c r="A235" s="7">
        <v>42620.0</v>
      </c>
      <c r="B235" s="3" t="str">
        <f t="shared" si="1"/>
        <v>#REF!</v>
      </c>
    </row>
    <row r="236">
      <c r="A236" s="8">
        <v>47.51</v>
      </c>
      <c r="B236" s="3" t="str">
        <f t="shared" si="1"/>
        <v>#REF!</v>
      </c>
    </row>
    <row r="237">
      <c r="A237" s="8">
        <v>48.96</v>
      </c>
      <c r="B237" s="3" t="str">
        <f t="shared" si="1"/>
        <v>#REF!</v>
      </c>
    </row>
    <row r="238">
      <c r="A238" s="8">
        <v>47.39</v>
      </c>
      <c r="B238" s="3" t="str">
        <f t="shared" si="1"/>
        <v>#REF!</v>
      </c>
    </row>
    <row r="239">
      <c r="A239" s="8">
        <v>48.39</v>
      </c>
      <c r="B239" s="3" t="str">
        <f t="shared" si="1"/>
        <v>#REF!</v>
      </c>
    </row>
    <row r="240">
      <c r="A240" s="9">
        <f>+0.74</f>
        <v>0.74</v>
      </c>
      <c r="B240" s="3" t="str">
        <f t="shared" si="1"/>
        <v>#REF!</v>
      </c>
    </row>
    <row r="241">
      <c r="A241" s="9">
        <f>+1.55%</f>
        <v>0.0155</v>
      </c>
      <c r="B241" s="3" t="str">
        <f t="shared" si="1"/>
        <v>#REF!</v>
      </c>
    </row>
    <row r="242">
      <c r="A242" s="16">
        <v>122086.0</v>
      </c>
      <c r="B242" s="3" t="str">
        <f t="shared" si="1"/>
        <v>#REF!</v>
      </c>
    </row>
    <row r="243">
      <c r="A243" s="16">
        <v>423096.0</v>
      </c>
      <c r="B243" s="3" t="str">
        <f t="shared" si="1"/>
        <v>#REF!</v>
      </c>
    </row>
    <row r="244">
      <c r="A244" s="7">
        <v>42621.0</v>
      </c>
      <c r="B244" s="3" t="str">
        <f t="shared" si="1"/>
        <v>#REF!</v>
      </c>
    </row>
    <row r="245">
      <c r="A245" s="8">
        <v>48.89</v>
      </c>
      <c r="B245" s="3" t="str">
        <f t="shared" si="1"/>
        <v>#REF!</v>
      </c>
    </row>
    <row r="246">
      <c r="A246" s="8">
        <v>50.57</v>
      </c>
      <c r="B246" s="3" t="str">
        <f t="shared" si="1"/>
        <v>#REF!</v>
      </c>
    </row>
    <row r="247">
      <c r="A247" s="8">
        <v>48.63</v>
      </c>
      <c r="B247" s="3" t="str">
        <f t="shared" si="1"/>
        <v>#REF!</v>
      </c>
    </row>
    <row r="248">
      <c r="A248" s="8">
        <v>50.43</v>
      </c>
      <c r="B248" s="3" t="str">
        <f t="shared" si="1"/>
        <v>#REF!</v>
      </c>
    </row>
    <row r="249">
      <c r="A249" s="9">
        <f>+2.04</f>
        <v>2.04</v>
      </c>
      <c r="B249" s="3" t="str">
        <f t="shared" si="1"/>
        <v>#REF!</v>
      </c>
    </row>
    <row r="250">
      <c r="A250" s="9">
        <f>+4.22%</f>
        <v>0.0422</v>
      </c>
      <c r="B250" s="3" t="str">
        <f t="shared" si="1"/>
        <v>#REF!</v>
      </c>
    </row>
    <row r="251">
      <c r="A251" s="16">
        <v>229382.0</v>
      </c>
      <c r="B251" s="3" t="str">
        <f t="shared" si="1"/>
        <v>#REF!</v>
      </c>
    </row>
    <row r="252">
      <c r="A252" s="16">
        <v>424606.0</v>
      </c>
      <c r="B252" s="3" t="str">
        <f t="shared" si="1"/>
        <v>#REF!</v>
      </c>
    </row>
    <row r="253">
      <c r="A253" s="7">
        <v>42622.0</v>
      </c>
      <c r="B253" s="3" t="str">
        <f t="shared" si="1"/>
        <v>#REF!</v>
      </c>
    </row>
    <row r="254">
      <c r="A254" s="8">
        <v>50.4</v>
      </c>
      <c r="B254" s="3" t="str">
        <f t="shared" si="1"/>
        <v>#REF!</v>
      </c>
    </row>
    <row r="255">
      <c r="A255" s="8">
        <v>50.4</v>
      </c>
      <c r="B255" s="3" t="str">
        <f t="shared" si="1"/>
        <v>#REF!</v>
      </c>
    </row>
    <row r="256">
      <c r="A256" s="8">
        <v>48.2</v>
      </c>
      <c r="B256" s="3" t="str">
        <f t="shared" si="1"/>
        <v>#REF!</v>
      </c>
    </row>
    <row r="257">
      <c r="A257" s="8">
        <v>48.47</v>
      </c>
      <c r="B257" s="3" t="str">
        <f t="shared" si="1"/>
        <v>#REF!</v>
      </c>
    </row>
    <row r="258">
      <c r="A258" s="11">
        <v>-1.96</v>
      </c>
      <c r="B258" s="3" t="str">
        <f t="shared" si="1"/>
        <v>#REF!</v>
      </c>
    </row>
    <row r="259">
      <c r="A259" s="12">
        <v>-0.0389</v>
      </c>
      <c r="B259" s="3" t="str">
        <f t="shared" si="1"/>
        <v>#REF!</v>
      </c>
    </row>
    <row r="260">
      <c r="A260" s="17">
        <v>176254.0</v>
      </c>
      <c r="B260" s="3" t="str">
        <f t="shared" si="1"/>
        <v>#REF!</v>
      </c>
    </row>
    <row r="261">
      <c r="A261" s="17">
        <v>441331.0</v>
      </c>
      <c r="B261" s="3" t="str">
        <f t="shared" si="1"/>
        <v>#REF!</v>
      </c>
    </row>
    <row r="262">
      <c r="A262" s="7">
        <v>42625.0</v>
      </c>
      <c r="B262" s="3" t="str">
        <f t="shared" si="1"/>
        <v>#REF!</v>
      </c>
    </row>
    <row r="263">
      <c r="A263" s="8">
        <v>48.25</v>
      </c>
      <c r="B263" s="3" t="str">
        <f t="shared" si="1"/>
        <v>#REF!</v>
      </c>
    </row>
    <row r="264">
      <c r="A264" s="8">
        <v>49.08</v>
      </c>
      <c r="B264" s="3" t="str">
        <f t="shared" si="1"/>
        <v>#REF!</v>
      </c>
    </row>
    <row r="265">
      <c r="A265" s="8">
        <v>47.37</v>
      </c>
      <c r="B265" s="3" t="str">
        <f t="shared" si="1"/>
        <v>#REF!</v>
      </c>
    </row>
    <row r="266">
      <c r="A266" s="8">
        <v>48.81</v>
      </c>
      <c r="B266" s="3" t="str">
        <f t="shared" si="1"/>
        <v>#REF!</v>
      </c>
    </row>
    <row r="267">
      <c r="A267" s="9">
        <f>+0.34</f>
        <v>0.34</v>
      </c>
      <c r="B267" s="3" t="str">
        <f t="shared" si="1"/>
        <v>#REF!</v>
      </c>
    </row>
    <row r="268">
      <c r="A268" s="9">
        <f>+0.7%</f>
        <v>0.007</v>
      </c>
      <c r="B268" s="3" t="str">
        <f t="shared" si="1"/>
        <v>#REF!</v>
      </c>
    </row>
    <row r="269">
      <c r="A269" s="16">
        <v>154029.0</v>
      </c>
      <c r="B269" s="3" t="str">
        <f t="shared" si="1"/>
        <v>#REF!</v>
      </c>
    </row>
    <row r="270">
      <c r="A270" s="16">
        <v>440794.0</v>
      </c>
      <c r="B270" s="3" t="str">
        <f t="shared" si="1"/>
        <v>#REF!</v>
      </c>
    </row>
    <row r="271">
      <c r="A271" s="7">
        <v>42626.0</v>
      </c>
      <c r="B271" s="3" t="str">
        <f t="shared" si="1"/>
        <v>#REF!</v>
      </c>
    </row>
    <row r="272">
      <c r="A272" s="8">
        <v>48.67</v>
      </c>
      <c r="B272" s="3" t="str">
        <f t="shared" si="1"/>
        <v>#REF!</v>
      </c>
    </row>
    <row r="273">
      <c r="A273" s="8">
        <v>48.71</v>
      </c>
      <c r="B273" s="3" t="str">
        <f t="shared" si="1"/>
        <v>#REF!</v>
      </c>
    </row>
    <row r="274">
      <c r="A274" s="8">
        <v>47.45</v>
      </c>
      <c r="B274" s="3" t="str">
        <f t="shared" si="1"/>
        <v>#REF!</v>
      </c>
    </row>
    <row r="275">
      <c r="A275" s="8">
        <v>47.58</v>
      </c>
      <c r="B275" s="3" t="str">
        <f t="shared" si="1"/>
        <v>#REF!</v>
      </c>
    </row>
    <row r="276">
      <c r="A276" s="11">
        <v>-1.23</v>
      </c>
      <c r="B276" s="3" t="str">
        <f t="shared" si="1"/>
        <v>#REF!</v>
      </c>
    </row>
    <row r="277">
      <c r="A277" s="12">
        <v>-0.0252</v>
      </c>
      <c r="B277" s="3" t="str">
        <f t="shared" si="1"/>
        <v>#REF!</v>
      </c>
    </row>
    <row r="278">
      <c r="A278" s="17">
        <v>184070.0</v>
      </c>
      <c r="B278" s="3" t="str">
        <f t="shared" si="1"/>
        <v>#REF!</v>
      </c>
    </row>
    <row r="279">
      <c r="A279" s="17">
        <v>456274.0</v>
      </c>
      <c r="B279" s="3" t="str">
        <f t="shared" si="1"/>
        <v>#REF!</v>
      </c>
    </row>
    <row r="280">
      <c r="A280" s="7">
        <v>42627.0</v>
      </c>
      <c r="B280" s="3" t="str">
        <f t="shared" si="1"/>
        <v>#REF!</v>
      </c>
    </row>
    <row r="281">
      <c r="A281" s="8">
        <v>47.74</v>
      </c>
      <c r="B281" s="3" t="str">
        <f t="shared" si="1"/>
        <v>#REF!</v>
      </c>
    </row>
    <row r="282">
      <c r="A282" s="8">
        <v>47.96</v>
      </c>
      <c r="B282" s="3" t="str">
        <f t="shared" si="1"/>
        <v>#REF!</v>
      </c>
    </row>
    <row r="283">
      <c r="A283" s="8">
        <v>46.17</v>
      </c>
      <c r="B283" s="3" t="str">
        <f t="shared" si="1"/>
        <v>#REF!</v>
      </c>
    </row>
    <row r="284">
      <c r="A284" s="8">
        <v>46.31</v>
      </c>
      <c r="B284" s="3" t="str">
        <f t="shared" si="1"/>
        <v>#REF!</v>
      </c>
    </row>
    <row r="285">
      <c r="A285" s="11">
        <v>-1.27</v>
      </c>
      <c r="B285" s="3" t="str">
        <f t="shared" si="1"/>
        <v>#REF!</v>
      </c>
    </row>
    <row r="286">
      <c r="A286" s="12">
        <v>-0.0267</v>
      </c>
      <c r="B286" s="3" t="str">
        <f t="shared" si="1"/>
        <v>#REF!</v>
      </c>
    </row>
    <row r="287">
      <c r="A287" s="17">
        <v>218880.0</v>
      </c>
      <c r="B287" s="3" t="str">
        <f t="shared" si="1"/>
        <v>#REF!</v>
      </c>
    </row>
    <row r="288">
      <c r="A288" s="17">
        <v>472008.0</v>
      </c>
      <c r="B288" s="3" t="str">
        <f t="shared" si="1"/>
        <v>#REF!</v>
      </c>
    </row>
    <row r="289">
      <c r="A289" s="7">
        <v>42628.0</v>
      </c>
      <c r="B289" s="3" t="str">
        <f t="shared" si="1"/>
        <v>#REF!</v>
      </c>
    </row>
    <row r="290">
      <c r="A290" s="8">
        <v>46.53</v>
      </c>
      <c r="B290" s="3" t="str">
        <f t="shared" si="1"/>
        <v>#REF!</v>
      </c>
    </row>
    <row r="291">
      <c r="A291" s="8">
        <v>47.45</v>
      </c>
      <c r="B291" s="3" t="str">
        <f t="shared" si="1"/>
        <v>#REF!</v>
      </c>
    </row>
    <row r="292">
      <c r="A292" s="8">
        <v>46.13</v>
      </c>
      <c r="B292" s="3" t="str">
        <f t="shared" si="1"/>
        <v>#REF!</v>
      </c>
    </row>
    <row r="293">
      <c r="A293" s="8">
        <v>47.06</v>
      </c>
      <c r="B293" s="3" t="str">
        <f t="shared" si="1"/>
        <v>#REF!</v>
      </c>
    </row>
    <row r="294">
      <c r="A294" s="9">
        <f>+0.75</f>
        <v>0.75</v>
      </c>
      <c r="B294" s="3" t="str">
        <f t="shared" si="1"/>
        <v>#REF!</v>
      </c>
    </row>
    <row r="295">
      <c r="A295" s="9">
        <f>+1.62%</f>
        <v>0.0162</v>
      </c>
      <c r="B295" s="3" t="str">
        <f t="shared" si="1"/>
        <v>#REF!</v>
      </c>
    </row>
    <row r="296">
      <c r="A296" s="16">
        <v>244273.0</v>
      </c>
      <c r="B296" s="3" t="str">
        <f t="shared" si="1"/>
        <v>#REF!</v>
      </c>
    </row>
    <row r="297">
      <c r="A297" s="16">
        <v>506048.0</v>
      </c>
      <c r="B297" s="3" t="str">
        <f t="shared" si="1"/>
        <v>#REF!</v>
      </c>
    </row>
    <row r="298">
      <c r="A298" s="7">
        <v>42629.0</v>
      </c>
      <c r="B298" s="3" t="str">
        <f t="shared" si="1"/>
        <v>#REF!</v>
      </c>
    </row>
    <row r="299">
      <c r="A299" s="8">
        <v>46.49</v>
      </c>
      <c r="B299" s="3" t="str">
        <f t="shared" si="1"/>
        <v>#REF!</v>
      </c>
    </row>
    <row r="300">
      <c r="A300" s="8">
        <v>46.85</v>
      </c>
      <c r="B300" s="3" t="str">
        <f t="shared" si="1"/>
        <v>#REF!</v>
      </c>
    </row>
    <row r="301">
      <c r="A301" s="8">
        <v>45.95</v>
      </c>
      <c r="B301" s="3" t="str">
        <f t="shared" si="1"/>
        <v>#REF!</v>
      </c>
    </row>
    <row r="302">
      <c r="A302" s="8">
        <v>46.24</v>
      </c>
      <c r="B302" s="3" t="str">
        <f t="shared" si="1"/>
        <v>#REF!</v>
      </c>
    </row>
    <row r="303">
      <c r="A303" s="11">
        <v>-0.82</v>
      </c>
      <c r="B303" s="3" t="str">
        <f t="shared" si="1"/>
        <v>#REF!</v>
      </c>
    </row>
    <row r="304">
      <c r="A304" s="12">
        <v>-0.0174</v>
      </c>
      <c r="B304" s="3" t="str">
        <f t="shared" si="1"/>
        <v>#REF!</v>
      </c>
    </row>
    <row r="305">
      <c r="A305" s="17">
        <v>161929.0</v>
      </c>
      <c r="B305" s="3" t="str">
        <f t="shared" si="1"/>
        <v>#REF!</v>
      </c>
    </row>
    <row r="306">
      <c r="A306" s="17">
        <v>494340.0</v>
      </c>
      <c r="B306" s="3" t="str">
        <f t="shared" si="1"/>
        <v>#REF!</v>
      </c>
    </row>
    <row r="307">
      <c r="A307" s="7">
        <v>42632.0</v>
      </c>
      <c r="B307" s="3" t="str">
        <f t="shared" si="1"/>
        <v>#REF!</v>
      </c>
    </row>
    <row r="308">
      <c r="A308" s="8">
        <v>46.51</v>
      </c>
      <c r="B308" s="3" t="str">
        <f t="shared" si="1"/>
        <v>#REF!</v>
      </c>
    </row>
    <row r="309">
      <c r="A309" s="8">
        <v>47.38</v>
      </c>
      <c r="B309" s="3" t="str">
        <f t="shared" si="1"/>
        <v>#REF!</v>
      </c>
    </row>
    <row r="310">
      <c r="A310" s="8">
        <v>46.33</v>
      </c>
      <c r="B310" s="3" t="str">
        <f t="shared" si="1"/>
        <v>#REF!</v>
      </c>
    </row>
    <row r="311">
      <c r="A311" s="8">
        <v>46.42</v>
      </c>
      <c r="B311" s="3" t="str">
        <f t="shared" si="1"/>
        <v>#REF!</v>
      </c>
    </row>
    <row r="312">
      <c r="A312" s="9">
        <f>+0.18</f>
        <v>0.18</v>
      </c>
      <c r="B312" s="3" t="str">
        <f t="shared" si="1"/>
        <v>#REF!</v>
      </c>
    </row>
    <row r="313">
      <c r="A313" s="9">
        <f>+0.39%</f>
        <v>0.0039</v>
      </c>
      <c r="B313" s="3" t="str">
        <f t="shared" si="1"/>
        <v>#REF!</v>
      </c>
    </row>
    <row r="314">
      <c r="A314" s="16">
        <v>152769.0</v>
      </c>
      <c r="B314" s="3" t="str">
        <f t="shared" si="1"/>
        <v>#REF!</v>
      </c>
    </row>
    <row r="315">
      <c r="A315" s="16">
        <v>496359.0</v>
      </c>
      <c r="B315" s="3" t="str">
        <f t="shared" si="1"/>
        <v>#REF!</v>
      </c>
    </row>
    <row r="316">
      <c r="A316" s="7">
        <v>42633.0</v>
      </c>
      <c r="B316" s="3" t="str">
        <f t="shared" si="1"/>
        <v>#REF!</v>
      </c>
    </row>
    <row r="317">
      <c r="A317" s="8">
        <v>46.31</v>
      </c>
      <c r="B317" s="3" t="str">
        <f t="shared" si="1"/>
        <v>#REF!</v>
      </c>
    </row>
    <row r="318">
      <c r="A318" s="8">
        <v>46.77</v>
      </c>
      <c r="B318" s="3" t="str">
        <f t="shared" si="1"/>
        <v>#REF!</v>
      </c>
    </row>
    <row r="319">
      <c r="A319" s="8">
        <v>45.57</v>
      </c>
      <c r="B319" s="3" t="str">
        <f t="shared" si="1"/>
        <v>#REF!</v>
      </c>
    </row>
    <row r="320">
      <c r="A320" s="8">
        <v>46.36</v>
      </c>
      <c r="B320" s="3" t="str">
        <f t="shared" si="1"/>
        <v>#REF!</v>
      </c>
    </row>
    <row r="321">
      <c r="A321" s="11">
        <v>-0.06</v>
      </c>
      <c r="B321" s="3" t="str">
        <f t="shared" si="1"/>
        <v>#REF!</v>
      </c>
    </row>
    <row r="322">
      <c r="A322" s="12">
        <v>-0.0013</v>
      </c>
      <c r="B322" s="3" t="str">
        <f t="shared" si="1"/>
        <v>#REF!</v>
      </c>
    </row>
    <row r="323">
      <c r="A323" s="17">
        <v>230967.0</v>
      </c>
      <c r="B323" s="3" t="str">
        <f t="shared" si="1"/>
        <v>#REF!</v>
      </c>
    </row>
    <row r="324">
      <c r="A324" s="17">
        <v>501170.0</v>
      </c>
      <c r="B324" s="3" t="str">
        <f t="shared" si="1"/>
        <v>#REF!</v>
      </c>
    </row>
    <row r="325">
      <c r="A325" s="7">
        <v>42634.0</v>
      </c>
      <c r="B325" s="3" t="str">
        <f t="shared" si="1"/>
        <v>#REF!</v>
      </c>
    </row>
    <row r="326">
      <c r="A326" s="8">
        <v>46.87</v>
      </c>
      <c r="B326" s="3" t="str">
        <f t="shared" si="1"/>
        <v>#REF!</v>
      </c>
    </row>
    <row r="327">
      <c r="A327" s="8">
        <v>47.59</v>
      </c>
      <c r="B327" s="3" t="str">
        <f t="shared" si="1"/>
        <v>#REF!</v>
      </c>
    </row>
    <row r="328">
      <c r="A328" s="8">
        <v>46.86</v>
      </c>
      <c r="B328" s="3" t="str">
        <f t="shared" si="1"/>
        <v>#REF!</v>
      </c>
    </row>
    <row r="329">
      <c r="A329" s="8">
        <v>47.29</v>
      </c>
      <c r="B329" s="3" t="str">
        <f t="shared" si="1"/>
        <v>#REF!</v>
      </c>
    </row>
    <row r="330">
      <c r="A330" s="9">
        <f>+0.93</f>
        <v>0.93</v>
      </c>
      <c r="B330" s="3" t="str">
        <f t="shared" si="1"/>
        <v>#REF!</v>
      </c>
    </row>
    <row r="331">
      <c r="A331" s="9">
        <f>+2.01%</f>
        <v>0.0201</v>
      </c>
      <c r="B331" s="3" t="str">
        <f t="shared" si="1"/>
        <v>#REF!</v>
      </c>
    </row>
    <row r="332">
      <c r="A332" s="16">
        <v>211835.0</v>
      </c>
      <c r="B332" s="3" t="str">
        <f t="shared" si="1"/>
        <v>#REF!</v>
      </c>
    </row>
    <row r="333">
      <c r="A333" s="16">
        <v>509106.0</v>
      </c>
      <c r="B333" s="3" t="str">
        <f t="shared" si="1"/>
        <v>#REF!</v>
      </c>
    </row>
    <row r="334">
      <c r="A334" s="7">
        <v>42635.0</v>
      </c>
      <c r="B334" s="3" t="str">
        <f t="shared" si="1"/>
        <v>#REF!</v>
      </c>
    </row>
    <row r="335">
      <c r="A335" s="8">
        <v>47.49</v>
      </c>
      <c r="B335" s="3" t="str">
        <f t="shared" si="1"/>
        <v>#REF!</v>
      </c>
    </row>
    <row r="336">
      <c r="A336" s="8">
        <v>48.33</v>
      </c>
      <c r="B336" s="3" t="str">
        <f t="shared" si="1"/>
        <v>#REF!</v>
      </c>
    </row>
    <row r="337">
      <c r="A337" s="8">
        <v>47.49</v>
      </c>
      <c r="B337" s="3" t="str">
        <f t="shared" si="1"/>
        <v>#REF!</v>
      </c>
    </row>
    <row r="338">
      <c r="A338" s="8">
        <v>48.21</v>
      </c>
      <c r="B338" s="3" t="str">
        <f t="shared" si="1"/>
        <v>#REF!</v>
      </c>
    </row>
    <row r="339">
      <c r="A339" s="9">
        <f>+0.92</f>
        <v>0.92</v>
      </c>
      <c r="B339" s="3" t="str">
        <f t="shared" si="1"/>
        <v>#REF!</v>
      </c>
    </row>
    <row r="340">
      <c r="A340" s="9">
        <f>+1.95%</f>
        <v>0.0195</v>
      </c>
      <c r="B340" s="3" t="str">
        <f t="shared" si="1"/>
        <v>#REF!</v>
      </c>
    </row>
    <row r="341">
      <c r="A341" s="16">
        <v>300638.0</v>
      </c>
      <c r="B341" s="3" t="str">
        <f t="shared" si="1"/>
        <v>#REF!</v>
      </c>
    </row>
    <row r="342">
      <c r="A342" s="16">
        <v>526563.0</v>
      </c>
      <c r="B342" s="3" t="str">
        <f t="shared" si="1"/>
        <v>#REF!</v>
      </c>
    </row>
    <row r="343">
      <c r="A343" s="7">
        <v>42636.0</v>
      </c>
      <c r="B343" s="3" t="str">
        <f t="shared" si="1"/>
        <v>#REF!</v>
      </c>
    </row>
    <row r="344">
      <c r="A344" s="8">
        <v>47.85</v>
      </c>
      <c r="B344" s="3" t="str">
        <f t="shared" si="1"/>
        <v>#REF!</v>
      </c>
    </row>
    <row r="345">
      <c r="A345" s="8">
        <v>48.78</v>
      </c>
      <c r="B345" s="3" t="str">
        <f t="shared" si="1"/>
        <v>#REF!</v>
      </c>
    </row>
    <row r="346">
      <c r="A346" s="8">
        <v>46.24</v>
      </c>
      <c r="B346" s="3" t="str">
        <f t="shared" si="1"/>
        <v>#REF!</v>
      </c>
    </row>
    <row r="347">
      <c r="A347" s="8">
        <v>46.48</v>
      </c>
      <c r="B347" s="3" t="str">
        <f t="shared" si="1"/>
        <v>#REF!</v>
      </c>
    </row>
    <row r="348">
      <c r="A348" s="11">
        <v>-1.73</v>
      </c>
      <c r="B348" s="3" t="str">
        <f t="shared" si="1"/>
        <v>#REF!</v>
      </c>
    </row>
    <row r="349">
      <c r="A349" s="12">
        <v>-0.0359</v>
      </c>
      <c r="B349" s="3" t="str">
        <f t="shared" si="1"/>
        <v>#REF!</v>
      </c>
    </row>
    <row r="350">
      <c r="A350" s="17">
        <v>309962.0</v>
      </c>
      <c r="B350" s="3" t="str">
        <f t="shared" si="1"/>
        <v>#REF!</v>
      </c>
    </row>
    <row r="351">
      <c r="A351" s="17">
        <v>542973.0</v>
      </c>
      <c r="B351" s="3" t="str">
        <f t="shared" si="1"/>
        <v>#REF!</v>
      </c>
    </row>
    <row r="352">
      <c r="A352" s="7">
        <v>42639.0</v>
      </c>
      <c r="B352" s="3" t="str">
        <f t="shared" si="1"/>
        <v>#REF!</v>
      </c>
    </row>
    <row r="353">
      <c r="A353" s="8">
        <v>46.62</v>
      </c>
      <c r="B353" s="3" t="str">
        <f t="shared" si="1"/>
        <v>#REF!</v>
      </c>
    </row>
    <row r="354">
      <c r="A354" s="8">
        <v>48.24</v>
      </c>
      <c r="B354" s="3" t="str">
        <f t="shared" si="1"/>
        <v>#REF!</v>
      </c>
    </row>
    <row r="355">
      <c r="A355" s="8">
        <v>46.3</v>
      </c>
      <c r="B355" s="3" t="str">
        <f t="shared" si="1"/>
        <v>#REF!</v>
      </c>
    </row>
    <row r="356">
      <c r="A356" s="8">
        <v>47.93</v>
      </c>
      <c r="B356" s="3" t="str">
        <f t="shared" si="1"/>
        <v>#REF!</v>
      </c>
    </row>
    <row r="357">
      <c r="A357" s="9">
        <f>+1.45</f>
        <v>1.45</v>
      </c>
      <c r="B357" s="3" t="str">
        <f t="shared" si="1"/>
        <v>#REF!</v>
      </c>
    </row>
    <row r="358">
      <c r="A358" s="9">
        <f>+3.12%</f>
        <v>0.0312</v>
      </c>
      <c r="B358" s="3" t="str">
        <f t="shared" si="1"/>
        <v>#REF!</v>
      </c>
    </row>
    <row r="359">
      <c r="A359" s="16">
        <v>236073.0</v>
      </c>
      <c r="B359" s="3" t="str">
        <f t="shared" si="1"/>
        <v>#REF!</v>
      </c>
    </row>
    <row r="360">
      <c r="A360" s="16">
        <v>549827.0</v>
      </c>
      <c r="B360" s="3" t="str">
        <f t="shared" si="1"/>
        <v>#REF!</v>
      </c>
    </row>
    <row r="361">
      <c r="A361" s="7">
        <v>42640.0</v>
      </c>
      <c r="B361" s="3" t="str">
        <f t="shared" si="1"/>
        <v>#REF!</v>
      </c>
    </row>
    <row r="362">
      <c r="A362" s="8">
        <v>47.71</v>
      </c>
      <c r="B362" s="3" t="str">
        <f t="shared" si="1"/>
        <v>#REF!</v>
      </c>
    </row>
    <row r="363">
      <c r="A363" s="8">
        <v>47.89</v>
      </c>
      <c r="B363" s="3" t="str">
        <f t="shared" si="1"/>
        <v>#REF!</v>
      </c>
    </row>
    <row r="364">
      <c r="A364" s="8">
        <v>46.17</v>
      </c>
      <c r="B364" s="3" t="str">
        <f t="shared" si="1"/>
        <v>#REF!</v>
      </c>
    </row>
    <row r="365">
      <c r="A365" s="8">
        <v>46.52</v>
      </c>
      <c r="B365" s="3" t="str">
        <f t="shared" si="1"/>
        <v>#REF!</v>
      </c>
    </row>
    <row r="366">
      <c r="A366" s="11">
        <v>-1.41</v>
      </c>
      <c r="B366" s="3" t="str">
        <f t="shared" si="1"/>
        <v>#REF!</v>
      </c>
    </row>
    <row r="367">
      <c r="A367" s="12">
        <v>-0.0294</v>
      </c>
      <c r="B367" s="3" t="str">
        <f t="shared" si="1"/>
        <v>#REF!</v>
      </c>
    </row>
    <row r="368">
      <c r="A368" s="17">
        <v>317115.0</v>
      </c>
      <c r="B368" s="3" t="str">
        <f t="shared" si="1"/>
        <v>#REF!</v>
      </c>
    </row>
    <row r="369">
      <c r="A369" s="17">
        <v>562222.0</v>
      </c>
      <c r="B369" s="3" t="str">
        <f t="shared" si="1"/>
        <v>#REF!</v>
      </c>
    </row>
    <row r="370">
      <c r="A370" s="7">
        <v>42641.0</v>
      </c>
      <c r="B370" s="3" t="str">
        <f t="shared" si="1"/>
        <v>#REF!</v>
      </c>
    </row>
    <row r="371">
      <c r="A371" s="8">
        <v>46.75</v>
      </c>
      <c r="B371" s="3" t="str">
        <f t="shared" si="1"/>
        <v>#REF!</v>
      </c>
    </row>
    <row r="372">
      <c r="A372" s="8">
        <v>49.5</v>
      </c>
      <c r="B372" s="3" t="str">
        <f t="shared" si="1"/>
        <v>#REF!</v>
      </c>
    </row>
    <row r="373">
      <c r="A373" s="8">
        <v>46.26</v>
      </c>
      <c r="B373" s="3" t="str">
        <f t="shared" si="1"/>
        <v>#REF!</v>
      </c>
    </row>
    <row r="374">
      <c r="A374" s="8">
        <v>49.24</v>
      </c>
      <c r="B374" s="3" t="str">
        <f t="shared" si="1"/>
        <v>#REF!</v>
      </c>
    </row>
    <row r="375">
      <c r="A375" s="9">
        <f>+2.72</f>
        <v>2.72</v>
      </c>
      <c r="B375" s="3" t="str">
        <f t="shared" si="1"/>
        <v>#REF!</v>
      </c>
    </row>
    <row r="376">
      <c r="A376" s="9">
        <f>+5.85%</f>
        <v>0.0585</v>
      </c>
      <c r="B376" s="3" t="str">
        <f t="shared" si="1"/>
        <v>#REF!</v>
      </c>
    </row>
    <row r="377">
      <c r="A377" s="16">
        <v>602694.0</v>
      </c>
      <c r="B377" s="3" t="str">
        <f t="shared" si="1"/>
        <v>#REF!</v>
      </c>
    </row>
    <row r="378">
      <c r="A378" s="16">
        <v>587140.0</v>
      </c>
      <c r="B378" s="3" t="str">
        <f t="shared" si="1"/>
        <v>#REF!</v>
      </c>
    </row>
    <row r="379">
      <c r="A379" s="7">
        <v>42642.0</v>
      </c>
      <c r="B379" s="3" t="str">
        <f t="shared" si="1"/>
        <v>#REF!</v>
      </c>
    </row>
    <row r="380">
      <c r="A380" s="8">
        <v>49.46</v>
      </c>
      <c r="B380" s="3" t="str">
        <f t="shared" si="1"/>
        <v>#REF!</v>
      </c>
    </row>
    <row r="381">
      <c r="A381" s="8">
        <v>50.39</v>
      </c>
      <c r="B381" s="3" t="str">
        <f t="shared" si="1"/>
        <v>#REF!</v>
      </c>
    </row>
    <row r="382">
      <c r="A382" s="8">
        <v>48.55</v>
      </c>
      <c r="B382" s="3" t="str">
        <f t="shared" si="1"/>
        <v>#REF!</v>
      </c>
    </row>
    <row r="383">
      <c r="A383" s="8">
        <v>49.81</v>
      </c>
      <c r="B383" s="3" t="str">
        <f t="shared" si="1"/>
        <v>#REF!</v>
      </c>
    </row>
    <row r="384">
      <c r="A384" s="9">
        <f>+0.57</f>
        <v>0.57</v>
      </c>
      <c r="B384" s="3" t="str">
        <f t="shared" si="1"/>
        <v>#REF!</v>
      </c>
    </row>
    <row r="385">
      <c r="A385" s="9">
        <f>+1.16%</f>
        <v>0.0116</v>
      </c>
      <c r="B385" s="3" t="str">
        <f t="shared" si="1"/>
        <v>#REF!</v>
      </c>
    </row>
    <row r="386">
      <c r="A386" s="16">
        <v>440095.0</v>
      </c>
      <c r="B386" s="3" t="str">
        <f t="shared" si="1"/>
        <v>#REF!</v>
      </c>
    </row>
    <row r="387">
      <c r="A387" s="16">
        <v>588096.0</v>
      </c>
      <c r="B387" s="3" t="str">
        <f t="shared" si="1"/>
        <v>#REF!</v>
      </c>
    </row>
    <row r="388">
      <c r="A388" s="7">
        <v>42643.0</v>
      </c>
      <c r="B388" s="3" t="str">
        <f t="shared" si="1"/>
        <v>#REF!</v>
      </c>
    </row>
    <row r="389">
      <c r="A389" s="8">
        <v>49.76</v>
      </c>
      <c r="B389" s="3" t="str">
        <f t="shared" si="1"/>
        <v>#REF!</v>
      </c>
    </row>
    <row r="390">
      <c r="A390" s="8">
        <v>50.27</v>
      </c>
      <c r="B390" s="3" t="str">
        <f t="shared" si="1"/>
        <v>#REF!</v>
      </c>
    </row>
    <row r="391">
      <c r="A391" s="8">
        <v>48.9</v>
      </c>
      <c r="B391" s="3" t="str">
        <f t="shared" si="1"/>
        <v>#REF!</v>
      </c>
    </row>
    <row r="392">
      <c r="A392" s="8">
        <v>50.19</v>
      </c>
      <c r="B392" s="3" t="str">
        <f t="shared" si="1"/>
        <v>#REF!</v>
      </c>
    </row>
    <row r="393">
      <c r="A393" s="9">
        <f>+0.38</f>
        <v>0.38</v>
      </c>
      <c r="B393" s="3" t="str">
        <f t="shared" si="1"/>
        <v>#REF!</v>
      </c>
    </row>
    <row r="394">
      <c r="A394" s="9">
        <f>+0.76%</f>
        <v>0.0076</v>
      </c>
      <c r="B394" s="3" t="str">
        <f t="shared" si="1"/>
        <v>#REF!</v>
      </c>
    </row>
    <row r="395">
      <c r="A395" s="16">
        <v>307875.0</v>
      </c>
      <c r="B395" s="3" t="str">
        <f t="shared" si="1"/>
        <v>#REF!</v>
      </c>
    </row>
    <row r="396">
      <c r="A396" s="16">
        <v>595367.0</v>
      </c>
      <c r="B396" s="3" t="str">
        <f t="shared" si="1"/>
        <v>#REF!</v>
      </c>
    </row>
    <row r="397">
      <c r="A397" s="7">
        <v>42646.0</v>
      </c>
      <c r="B397" s="3" t="str">
        <f t="shared" si="1"/>
        <v>#REF!</v>
      </c>
    </row>
    <row r="398">
      <c r="A398" s="8">
        <v>50.02</v>
      </c>
      <c r="B398" s="3" t="str">
        <f t="shared" si="1"/>
        <v>#REF!</v>
      </c>
    </row>
    <row r="399">
      <c r="A399" s="8">
        <v>51.14</v>
      </c>
      <c r="B399" s="3" t="str">
        <f t="shared" si="1"/>
        <v>#REF!</v>
      </c>
    </row>
    <row r="400">
      <c r="A400" s="8">
        <v>49.74</v>
      </c>
      <c r="B400" s="3" t="str">
        <f t="shared" si="1"/>
        <v>#REF!</v>
      </c>
    </row>
    <row r="401">
      <c r="A401" s="8">
        <v>50.89</v>
      </c>
      <c r="B401" s="3" t="str">
        <f t="shared" si="1"/>
        <v>#REF!</v>
      </c>
    </row>
    <row r="402">
      <c r="A402" s="9">
        <f>+0.7</f>
        <v>0.7</v>
      </c>
      <c r="B402" s="3" t="str">
        <f t="shared" si="1"/>
        <v>#REF!</v>
      </c>
    </row>
    <row r="403">
      <c r="A403" s="9">
        <f>+1.39%</f>
        <v>0.0139</v>
      </c>
      <c r="B403" s="3" t="str">
        <f t="shared" si="1"/>
        <v>#REF!</v>
      </c>
    </row>
    <row r="404">
      <c r="A404" s="16">
        <v>284259.0</v>
      </c>
      <c r="B404" s="3" t="str">
        <f t="shared" si="1"/>
        <v>#REF!</v>
      </c>
    </row>
    <row r="405">
      <c r="A405" s="16">
        <v>582032.0</v>
      </c>
      <c r="B405" s="3" t="str">
        <f t="shared" si="1"/>
        <v>#REF!</v>
      </c>
    </row>
    <row r="406">
      <c r="A406" s="7">
        <v>42647.0</v>
      </c>
      <c r="B406" s="3" t="str">
        <f t="shared" si="1"/>
        <v>#REF!</v>
      </c>
    </row>
    <row r="407">
      <c r="A407" s="8">
        <v>50.93</v>
      </c>
      <c r="B407" s="3" t="str">
        <f t="shared" si="1"/>
        <v>#REF!</v>
      </c>
    </row>
    <row r="408">
      <c r="A408" s="8">
        <v>51.55</v>
      </c>
      <c r="B408" s="3" t="str">
        <f t="shared" si="1"/>
        <v>#REF!</v>
      </c>
    </row>
    <row r="409">
      <c r="A409" s="8">
        <v>50.34</v>
      </c>
      <c r="B409" s="3" t="str">
        <f t="shared" si="1"/>
        <v>#REF!</v>
      </c>
    </row>
    <row r="410">
      <c r="A410" s="8">
        <v>50.87</v>
      </c>
      <c r="B410" s="3" t="str">
        <f t="shared" si="1"/>
        <v>#REF!</v>
      </c>
    </row>
    <row r="411">
      <c r="A411" s="11">
        <v>-0.02</v>
      </c>
      <c r="B411" s="3" t="str">
        <f t="shared" si="1"/>
        <v>#REF!</v>
      </c>
    </row>
    <row r="412">
      <c r="A412" s="12">
        <v>-4.0E-4</v>
      </c>
      <c r="B412" s="3" t="str">
        <f t="shared" si="1"/>
        <v>#REF!</v>
      </c>
    </row>
    <row r="413">
      <c r="A413" s="17">
        <v>269265.0</v>
      </c>
      <c r="B413" s="3" t="str">
        <f t="shared" si="1"/>
        <v>#REF!</v>
      </c>
    </row>
    <row r="414">
      <c r="A414" s="17">
        <v>580412.0</v>
      </c>
      <c r="B414" s="3" t="str">
        <f t="shared" si="1"/>
        <v>#REF!</v>
      </c>
    </row>
    <row r="415">
      <c r="A415" s="7">
        <v>42648.0</v>
      </c>
      <c r="B415" s="3" t="str">
        <f t="shared" si="1"/>
        <v>#REF!</v>
      </c>
    </row>
    <row r="416">
      <c r="A416" s="8">
        <v>51.22</v>
      </c>
      <c r="B416" s="3" t="str">
        <f t="shared" si="1"/>
        <v>#REF!</v>
      </c>
    </row>
    <row r="417">
      <c r="A417" s="8">
        <v>52.09</v>
      </c>
      <c r="B417" s="3" t="str">
        <f t="shared" si="1"/>
        <v>#REF!</v>
      </c>
    </row>
    <row r="418">
      <c r="A418" s="8">
        <v>51.22</v>
      </c>
      <c r="B418" s="3" t="str">
        <f t="shared" si="1"/>
        <v>#REF!</v>
      </c>
    </row>
    <row r="419">
      <c r="A419" s="8">
        <v>51.86</v>
      </c>
      <c r="B419" s="3" t="str">
        <f t="shared" si="1"/>
        <v>#REF!</v>
      </c>
    </row>
    <row r="420">
      <c r="A420" s="9">
        <f>+0.99</f>
        <v>0.99</v>
      </c>
      <c r="B420" s="3" t="str">
        <f t="shared" si="1"/>
        <v>#REF!</v>
      </c>
    </row>
    <row r="421">
      <c r="A421" s="9">
        <f>+1.95%</f>
        <v>0.0195</v>
      </c>
      <c r="B421" s="3" t="str">
        <f t="shared" si="1"/>
        <v>#REF!</v>
      </c>
    </row>
    <row r="422">
      <c r="A422" s="16">
        <v>302091.0</v>
      </c>
      <c r="B422" s="3" t="str">
        <f t="shared" si="1"/>
        <v>#REF!</v>
      </c>
    </row>
    <row r="423">
      <c r="A423" s="16">
        <v>562351.0</v>
      </c>
      <c r="B423" s="3" t="str">
        <f t="shared" si="1"/>
        <v>#REF!</v>
      </c>
    </row>
    <row r="424">
      <c r="A424" s="7">
        <v>42649.0</v>
      </c>
      <c r="B424" s="3" t="str">
        <f t="shared" si="1"/>
        <v>#REF!</v>
      </c>
    </row>
    <row r="425">
      <c r="A425" s="8">
        <v>51.76</v>
      </c>
      <c r="B425" s="3" t="str">
        <f t="shared" si="1"/>
        <v>#REF!</v>
      </c>
    </row>
    <row r="426">
      <c r="A426" s="8">
        <v>52.75</v>
      </c>
      <c r="B426" s="3" t="str">
        <f t="shared" si="1"/>
        <v>#REF!</v>
      </c>
    </row>
    <row r="427">
      <c r="A427" s="8">
        <v>51.32</v>
      </c>
      <c r="B427" s="3" t="str">
        <f t="shared" si="1"/>
        <v>#REF!</v>
      </c>
    </row>
    <row r="428">
      <c r="A428" s="8">
        <v>52.51</v>
      </c>
      <c r="B428" s="3" t="str">
        <f t="shared" si="1"/>
        <v>#REF!</v>
      </c>
    </row>
    <row r="429">
      <c r="A429" s="9">
        <f>+0.65</f>
        <v>0.65</v>
      </c>
      <c r="B429" s="3" t="str">
        <f t="shared" si="1"/>
        <v>#REF!</v>
      </c>
    </row>
    <row r="430">
      <c r="A430" s="9">
        <f>+1.25%</f>
        <v>0.0125</v>
      </c>
      <c r="B430" s="3" t="str">
        <f t="shared" si="1"/>
        <v>#REF!</v>
      </c>
    </row>
    <row r="431">
      <c r="A431" s="16">
        <v>293868.0</v>
      </c>
      <c r="B431" s="3" t="str">
        <f t="shared" si="1"/>
        <v>#REF!</v>
      </c>
    </row>
    <row r="432">
      <c r="A432" s="16">
        <v>551044.0</v>
      </c>
      <c r="B432" s="3" t="str">
        <f t="shared" si="1"/>
        <v>#REF!</v>
      </c>
    </row>
    <row r="433">
      <c r="A433" s="7">
        <v>42650.0</v>
      </c>
      <c r="B433" s="3" t="str">
        <f t="shared" si="1"/>
        <v>#REF!</v>
      </c>
    </row>
    <row r="434">
      <c r="A434" s="8">
        <v>52.72</v>
      </c>
      <c r="B434" s="3" t="str">
        <f t="shared" si="1"/>
        <v>#REF!</v>
      </c>
    </row>
    <row r="435">
      <c r="A435" s="8">
        <v>52.84</v>
      </c>
      <c r="B435" s="3" t="str">
        <f t="shared" si="1"/>
        <v>#REF!</v>
      </c>
    </row>
    <row r="436">
      <c r="A436" s="8">
        <v>51.33</v>
      </c>
      <c r="B436" s="3" t="str">
        <f t="shared" si="1"/>
        <v>#REF!</v>
      </c>
    </row>
    <row r="437">
      <c r="A437" s="8">
        <v>51.93</v>
      </c>
      <c r="B437" s="3" t="str">
        <f t="shared" si="1"/>
        <v>#REF!</v>
      </c>
    </row>
    <row r="438">
      <c r="A438" s="11">
        <v>-0.58</v>
      </c>
      <c r="B438" s="3" t="str">
        <f t="shared" si="1"/>
        <v>#REF!</v>
      </c>
    </row>
    <row r="439">
      <c r="A439" s="12">
        <v>-0.011</v>
      </c>
      <c r="B439" s="3" t="str">
        <f t="shared" si="1"/>
        <v>#REF!</v>
      </c>
    </row>
    <row r="440">
      <c r="A440" s="17">
        <v>310018.0</v>
      </c>
      <c r="B440" s="3" t="str">
        <f t="shared" si="1"/>
        <v>#REF!</v>
      </c>
    </row>
    <row r="441">
      <c r="A441" s="17">
        <v>518826.0</v>
      </c>
      <c r="B441" s="3" t="str">
        <f t="shared" si="1"/>
        <v>#REF!</v>
      </c>
    </row>
    <row r="442">
      <c r="A442" s="14">
        <v>42653.0</v>
      </c>
      <c r="B442" s="3" t="str">
        <f t="shared" si="1"/>
        <v>#REF!</v>
      </c>
    </row>
    <row r="443">
      <c r="A443" s="8">
        <v>51.63</v>
      </c>
      <c r="B443" s="3" t="str">
        <f t="shared" si="1"/>
        <v>#REF!</v>
      </c>
    </row>
    <row r="444">
      <c r="A444" s="8">
        <v>53.73</v>
      </c>
      <c r="B444" s="3" t="str">
        <f t="shared" si="1"/>
        <v>#REF!</v>
      </c>
    </row>
    <row r="445">
      <c r="A445" s="8">
        <v>51.3</v>
      </c>
      <c r="B445" s="3" t="str">
        <f t="shared" si="1"/>
        <v>#REF!</v>
      </c>
    </row>
    <row r="446">
      <c r="A446" s="8">
        <v>53.14</v>
      </c>
      <c r="B446" s="3" t="str">
        <f t="shared" si="1"/>
        <v>#REF!</v>
      </c>
    </row>
    <row r="447">
      <c r="A447" s="9">
        <f>+1.21</f>
        <v>1.21</v>
      </c>
      <c r="B447" s="3" t="str">
        <f t="shared" si="1"/>
        <v>#REF!</v>
      </c>
    </row>
    <row r="448">
      <c r="A448" s="9">
        <f>+2.33%</f>
        <v>0.0233</v>
      </c>
      <c r="B448" s="3" t="str">
        <f t="shared" si="1"/>
        <v>#REF!</v>
      </c>
    </row>
    <row r="449">
      <c r="A449" s="16">
        <v>334274.0</v>
      </c>
      <c r="B449" s="3" t="str">
        <f t="shared" si="1"/>
        <v>#REF!</v>
      </c>
    </row>
    <row r="450">
      <c r="A450" s="16">
        <v>500352.0</v>
      </c>
      <c r="B450" s="3" t="str">
        <f t="shared" si="1"/>
        <v>#REF!</v>
      </c>
    </row>
    <row r="451">
      <c r="A451" s="14">
        <v>42654.0</v>
      </c>
      <c r="B451" s="3" t="str">
        <f t="shared" si="1"/>
        <v>#REF!</v>
      </c>
    </row>
    <row r="452">
      <c r="A452" s="8">
        <v>53.11</v>
      </c>
      <c r="B452" s="3" t="str">
        <f t="shared" si="1"/>
        <v>#REF!</v>
      </c>
    </row>
    <row r="453">
      <c r="A453" s="8">
        <v>53.32</v>
      </c>
      <c r="B453" s="3" t="str">
        <f t="shared" si="1"/>
        <v>#REF!</v>
      </c>
    </row>
    <row r="454">
      <c r="A454" s="8">
        <v>52.12</v>
      </c>
      <c r="B454" s="3" t="str">
        <f t="shared" si="1"/>
        <v>#REF!</v>
      </c>
    </row>
    <row r="455">
      <c r="A455" s="8">
        <v>52.41</v>
      </c>
      <c r="B455" s="3" t="str">
        <f t="shared" si="1"/>
        <v>#REF!</v>
      </c>
    </row>
    <row r="456">
      <c r="A456" s="11">
        <v>-0.73</v>
      </c>
      <c r="B456" s="3" t="str">
        <f t="shared" si="1"/>
        <v>#REF!</v>
      </c>
    </row>
    <row r="457">
      <c r="A457" s="12">
        <v>-0.0137</v>
      </c>
      <c r="B457" s="3" t="str">
        <f t="shared" si="1"/>
        <v>#REF!</v>
      </c>
    </row>
    <row r="458">
      <c r="A458" s="17">
        <v>373849.0</v>
      </c>
      <c r="B458" s="3" t="str">
        <f t="shared" si="1"/>
        <v>#REF!</v>
      </c>
    </row>
    <row r="459">
      <c r="A459" s="17">
        <v>474112.0</v>
      </c>
      <c r="B459" s="3" t="str">
        <f t="shared" si="1"/>
        <v>#REF!</v>
      </c>
    </row>
    <row r="460">
      <c r="A460" s="14">
        <v>42655.0</v>
      </c>
      <c r="B460" s="3" t="str">
        <f t="shared" si="1"/>
        <v>#REF!</v>
      </c>
    </row>
    <row r="461">
      <c r="A461" s="8">
        <v>52.48</v>
      </c>
      <c r="B461" s="3" t="str">
        <f t="shared" si="1"/>
        <v>#REF!</v>
      </c>
    </row>
    <row r="462">
      <c r="A462" s="8">
        <v>52.87</v>
      </c>
      <c r="B462" s="3" t="str">
        <f t="shared" si="1"/>
        <v>#REF!</v>
      </c>
    </row>
    <row r="463">
      <c r="A463" s="8">
        <v>51.61</v>
      </c>
      <c r="B463" s="3" t="str">
        <f t="shared" si="1"/>
        <v>#REF!</v>
      </c>
    </row>
    <row r="464">
      <c r="A464" s="8">
        <v>51.81</v>
      </c>
      <c r="B464" s="3" t="str">
        <f t="shared" si="1"/>
        <v>#REF!</v>
      </c>
    </row>
    <row r="465">
      <c r="A465" s="11">
        <v>-0.6</v>
      </c>
      <c r="B465" s="3" t="str">
        <f t="shared" si="1"/>
        <v>#REF!</v>
      </c>
    </row>
    <row r="466">
      <c r="A466" s="12">
        <v>-0.0114</v>
      </c>
      <c r="B466" s="3" t="str">
        <f t="shared" si="1"/>
        <v>#REF!</v>
      </c>
    </row>
    <row r="467">
      <c r="A467" s="17">
        <v>254729.0</v>
      </c>
      <c r="B467" s="3" t="str">
        <f t="shared" si="1"/>
        <v>#REF!</v>
      </c>
    </row>
    <row r="468">
      <c r="A468" s="17">
        <v>469584.0</v>
      </c>
      <c r="B468" s="3" t="str">
        <f t="shared" si="1"/>
        <v>#REF!</v>
      </c>
    </row>
    <row r="469">
      <c r="A469" s="14">
        <v>42656.0</v>
      </c>
      <c r="B469" s="3" t="str">
        <f t="shared" si="1"/>
        <v>#REF!</v>
      </c>
    </row>
    <row r="470">
      <c r="A470" s="8">
        <v>51.6</v>
      </c>
      <c r="B470" s="3" t="str">
        <f t="shared" si="1"/>
        <v>#REF!</v>
      </c>
    </row>
    <row r="471">
      <c r="A471" s="8">
        <v>52.15</v>
      </c>
      <c r="B471" s="3" t="str">
        <f t="shared" si="1"/>
        <v>#REF!</v>
      </c>
    </row>
    <row r="472">
      <c r="A472" s="8">
        <v>50.92</v>
      </c>
      <c r="B472" s="3" t="str">
        <f t="shared" si="1"/>
        <v>#REF!</v>
      </c>
    </row>
    <row r="473">
      <c r="A473" s="8">
        <v>52.03</v>
      </c>
      <c r="B473" s="3" t="str">
        <f t="shared" si="1"/>
        <v>#REF!</v>
      </c>
    </row>
    <row r="474">
      <c r="A474" s="9">
        <f>+0.22</f>
        <v>0.22</v>
      </c>
      <c r="B474" s="3" t="str">
        <f t="shared" si="1"/>
        <v>#REF!</v>
      </c>
    </row>
    <row r="475">
      <c r="A475" s="9">
        <f>+0.42%</f>
        <v>0.0042</v>
      </c>
      <c r="B475" s="3" t="str">
        <f t="shared" si="1"/>
        <v>#REF!</v>
      </c>
    </row>
    <row r="476">
      <c r="A476" s="16">
        <v>310648.0</v>
      </c>
      <c r="B476" s="3" t="str">
        <f t="shared" si="1"/>
        <v>#REF!</v>
      </c>
    </row>
    <row r="477">
      <c r="A477" s="16">
        <v>450926.0</v>
      </c>
      <c r="B477" s="3" t="str">
        <f t="shared" si="1"/>
        <v>#REF!</v>
      </c>
    </row>
    <row r="478">
      <c r="A478" s="14">
        <v>42657.0</v>
      </c>
      <c r="B478" s="3" t="str">
        <f t="shared" si="1"/>
        <v>#REF!</v>
      </c>
    </row>
    <row r="479">
      <c r="A479" s="8">
        <v>52.06</v>
      </c>
      <c r="B479" s="3" t="str">
        <f t="shared" si="1"/>
        <v>#REF!</v>
      </c>
    </row>
    <row r="480">
      <c r="A480" s="8">
        <v>52.55</v>
      </c>
      <c r="B480" s="3" t="str">
        <f t="shared" si="1"/>
        <v>#REF!</v>
      </c>
    </row>
    <row r="481">
      <c r="A481" s="8">
        <v>51.5</v>
      </c>
      <c r="B481" s="3" t="str">
        <f t="shared" si="1"/>
        <v>#REF!</v>
      </c>
    </row>
    <row r="482">
      <c r="A482" s="8">
        <v>51.95</v>
      </c>
      <c r="B482" s="3" t="str">
        <f t="shared" si="1"/>
        <v>#REF!</v>
      </c>
    </row>
    <row r="483">
      <c r="A483" s="11">
        <v>-0.08</v>
      </c>
      <c r="B483" s="3" t="str">
        <f t="shared" si="1"/>
        <v>#REF!</v>
      </c>
    </row>
    <row r="484">
      <c r="A484" s="12">
        <v>-0.0015</v>
      </c>
      <c r="B484" s="3" t="str">
        <f t="shared" si="1"/>
        <v>#REF!</v>
      </c>
    </row>
    <row r="485">
      <c r="A485" s="17">
        <v>248439.0</v>
      </c>
      <c r="B485" s="3" t="str">
        <f t="shared" si="1"/>
        <v>#REF!</v>
      </c>
    </row>
    <row r="486">
      <c r="A486" s="17">
        <v>424651.0</v>
      </c>
      <c r="B486" s="3" t="str">
        <f t="shared" si="1"/>
        <v>#REF!</v>
      </c>
    </row>
    <row r="487">
      <c r="A487" s="14">
        <v>42660.0</v>
      </c>
      <c r="B487" s="3" t="str">
        <f t="shared" si="1"/>
        <v>#REF!</v>
      </c>
    </row>
    <row r="488">
      <c r="A488" s="8">
        <v>51.93</v>
      </c>
      <c r="B488" s="3" t="str">
        <f t="shared" si="1"/>
        <v>#REF!</v>
      </c>
    </row>
    <row r="489">
      <c r="A489" s="8">
        <v>52.29</v>
      </c>
      <c r="B489" s="3" t="str">
        <f t="shared" si="1"/>
        <v>#REF!</v>
      </c>
    </row>
    <row r="490">
      <c r="A490" s="8">
        <v>51.16</v>
      </c>
      <c r="B490" s="3" t="str">
        <f t="shared" si="1"/>
        <v>#REF!</v>
      </c>
    </row>
    <row r="491">
      <c r="A491" s="8">
        <v>51.52</v>
      </c>
      <c r="B491" s="3" t="str">
        <f t="shared" si="1"/>
        <v>#REF!</v>
      </c>
    </row>
    <row r="492">
      <c r="A492" s="11">
        <v>-0.43</v>
      </c>
      <c r="B492" s="3" t="str">
        <f t="shared" si="1"/>
        <v>#REF!</v>
      </c>
    </row>
    <row r="493">
      <c r="A493" s="12">
        <v>-0.0083</v>
      </c>
      <c r="B493" s="3" t="str">
        <f t="shared" si="1"/>
        <v>#REF!</v>
      </c>
    </row>
    <row r="494">
      <c r="A494" s="17">
        <v>247028.0</v>
      </c>
      <c r="B494" s="3" t="str">
        <f t="shared" si="1"/>
        <v>#REF!</v>
      </c>
    </row>
    <row r="495">
      <c r="A495" s="17">
        <v>407968.0</v>
      </c>
      <c r="B495" s="3" t="str">
        <f t="shared" si="1"/>
        <v>#REF!</v>
      </c>
    </row>
    <row r="496">
      <c r="A496" s="14">
        <v>42661.0</v>
      </c>
      <c r="B496" s="3" t="str">
        <f t="shared" si="1"/>
        <v>#REF!</v>
      </c>
    </row>
    <row r="497">
      <c r="A497" s="8">
        <v>51.72</v>
      </c>
      <c r="B497" s="3" t="str">
        <f t="shared" si="1"/>
        <v>#REF!</v>
      </c>
    </row>
    <row r="498">
      <c r="A498" s="8">
        <v>52.15</v>
      </c>
      <c r="B498" s="3" t="str">
        <f t="shared" si="1"/>
        <v>#REF!</v>
      </c>
    </row>
    <row r="499">
      <c r="A499" s="8">
        <v>51.25</v>
      </c>
      <c r="B499" s="3" t="str">
        <f t="shared" si="1"/>
        <v>#REF!</v>
      </c>
    </row>
    <row r="500">
      <c r="A500" s="8">
        <v>51.68</v>
      </c>
      <c r="B500" s="3" t="str">
        <f t="shared" si="1"/>
        <v>#REF!</v>
      </c>
    </row>
    <row r="501">
      <c r="A501" s="9">
        <f>+0.16</f>
        <v>0.16</v>
      </c>
      <c r="B501" s="3" t="str">
        <f t="shared" si="1"/>
        <v>#REF!</v>
      </c>
    </row>
    <row r="502">
      <c r="A502" s="9">
        <f>+0.31%</f>
        <v>0.0031</v>
      </c>
      <c r="B502" s="3" t="str">
        <f t="shared" si="1"/>
        <v>#REF!</v>
      </c>
    </row>
    <row r="503">
      <c r="A503" s="16">
        <v>274173.0</v>
      </c>
      <c r="B503" s="3" t="str">
        <f t="shared" si="1"/>
        <v>#REF!</v>
      </c>
    </row>
    <row r="504">
      <c r="A504" s="16">
        <v>368279.0</v>
      </c>
      <c r="B504" s="3" t="str">
        <f t="shared" si="1"/>
        <v>#REF!</v>
      </c>
    </row>
    <row r="505">
      <c r="A505" s="14">
        <v>42662.0</v>
      </c>
      <c r="B505" s="3" t="str">
        <f t="shared" si="1"/>
        <v>#REF!</v>
      </c>
    </row>
    <row r="506">
      <c r="A506" s="8">
        <v>52.13</v>
      </c>
      <c r="B506" s="3" t="str">
        <f t="shared" si="1"/>
        <v>#REF!</v>
      </c>
    </row>
    <row r="507">
      <c r="A507" s="8">
        <v>53.14</v>
      </c>
      <c r="B507" s="3" t="str">
        <f t="shared" si="1"/>
        <v>#REF!</v>
      </c>
    </row>
    <row r="508">
      <c r="A508" s="8">
        <v>52.09</v>
      </c>
      <c r="B508" s="3" t="str">
        <f t="shared" si="1"/>
        <v>#REF!</v>
      </c>
    </row>
    <row r="509">
      <c r="A509" s="8">
        <v>52.67</v>
      </c>
      <c r="B509" s="3" t="str">
        <f t="shared" si="1"/>
        <v>#REF!</v>
      </c>
    </row>
    <row r="510">
      <c r="A510" s="9">
        <f>+0.99</f>
        <v>0.99</v>
      </c>
      <c r="B510" s="3" t="str">
        <f t="shared" si="1"/>
        <v>#REF!</v>
      </c>
    </row>
    <row r="511">
      <c r="A511" s="9">
        <f>+1.92%</f>
        <v>0.0192</v>
      </c>
      <c r="B511" s="3" t="str">
        <f t="shared" si="1"/>
        <v>#REF!</v>
      </c>
    </row>
    <row r="512">
      <c r="A512" s="16">
        <v>292949.0</v>
      </c>
      <c r="B512" s="3" t="str">
        <f t="shared" si="1"/>
        <v>#REF!</v>
      </c>
    </row>
    <row r="513">
      <c r="A513" s="16">
        <v>345114.0</v>
      </c>
      <c r="B513" s="3" t="str">
        <f t="shared" si="1"/>
        <v>#REF!</v>
      </c>
    </row>
    <row r="514">
      <c r="A514" s="14">
        <v>42663.0</v>
      </c>
      <c r="B514" s="3" t="str">
        <f t="shared" si="1"/>
        <v>#REF!</v>
      </c>
    </row>
    <row r="515">
      <c r="A515" s="8">
        <v>52.6</v>
      </c>
      <c r="B515" s="3" t="str">
        <f t="shared" si="1"/>
        <v>#REF!</v>
      </c>
    </row>
    <row r="516">
      <c r="A516" s="8">
        <v>52.72</v>
      </c>
      <c r="B516" s="3" t="str">
        <f t="shared" si="1"/>
        <v>#REF!</v>
      </c>
    </row>
    <row r="517">
      <c r="A517" s="8">
        <v>51.17</v>
      </c>
      <c r="B517" s="3" t="str">
        <f t="shared" si="1"/>
        <v>#REF!</v>
      </c>
    </row>
    <row r="518">
      <c r="A518" s="8">
        <v>51.38</v>
      </c>
      <c r="B518" s="3" t="str">
        <f t="shared" si="1"/>
        <v>#REF!</v>
      </c>
    </row>
    <row r="519">
      <c r="A519" s="11">
        <v>-1.29</v>
      </c>
      <c r="B519" s="3" t="str">
        <f t="shared" si="1"/>
        <v>#REF!</v>
      </c>
    </row>
    <row r="520">
      <c r="A520" s="12">
        <v>-0.0245</v>
      </c>
      <c r="B520" s="3" t="str">
        <f t="shared" si="1"/>
        <v>#REF!</v>
      </c>
    </row>
    <row r="521">
      <c r="A521" s="17">
        <v>279308.0</v>
      </c>
      <c r="B521" s="3" t="str">
        <f t="shared" si="1"/>
        <v>#REF!</v>
      </c>
    </row>
    <row r="522">
      <c r="A522" s="17">
        <v>307574.0</v>
      </c>
      <c r="B522" s="3" t="str">
        <f t="shared" si="1"/>
        <v>#REF!</v>
      </c>
    </row>
    <row r="523">
      <c r="A523" s="14">
        <v>42664.0</v>
      </c>
      <c r="B523" s="3" t="str">
        <f t="shared" si="1"/>
        <v>#REF!</v>
      </c>
    </row>
    <row r="524">
      <c r="A524" s="8">
        <v>51.4</v>
      </c>
      <c r="B524" s="3" t="str">
        <f t="shared" si="1"/>
        <v>#REF!</v>
      </c>
    </row>
    <row r="525">
      <c r="A525" s="8">
        <v>51.94</v>
      </c>
      <c r="B525" s="3" t="str">
        <f t="shared" si="1"/>
        <v>#REF!</v>
      </c>
    </row>
    <row r="526">
      <c r="A526" s="8">
        <v>51.12</v>
      </c>
      <c r="B526" s="3" t="str">
        <f t="shared" si="1"/>
        <v>#REF!</v>
      </c>
    </row>
    <row r="527">
      <c r="A527" s="8">
        <v>51.78</v>
      </c>
      <c r="B527" s="3" t="str">
        <f t="shared" si="1"/>
        <v>#REF!</v>
      </c>
    </row>
    <row r="528">
      <c r="A528" s="9">
        <f>+0.4</f>
        <v>0.4</v>
      </c>
      <c r="B528" s="3" t="str">
        <f t="shared" si="1"/>
        <v>#REF!</v>
      </c>
    </row>
    <row r="529">
      <c r="A529" s="9">
        <f>+0.78%</f>
        <v>0.0078</v>
      </c>
      <c r="B529" s="3" t="str">
        <f t="shared" si="1"/>
        <v>#REF!</v>
      </c>
    </row>
    <row r="530">
      <c r="A530" s="16">
        <v>249161.0</v>
      </c>
      <c r="B530" s="3" t="str">
        <f t="shared" si="1"/>
        <v>#REF!</v>
      </c>
    </row>
    <row r="531">
      <c r="A531" s="16">
        <v>250374.0</v>
      </c>
      <c r="B531" s="3" t="str">
        <f t="shared" si="1"/>
        <v>#REF!</v>
      </c>
    </row>
    <row r="532">
      <c r="A532" s="14">
        <v>42667.0</v>
      </c>
      <c r="B532" s="3" t="str">
        <f t="shared" si="1"/>
        <v>#REF!</v>
      </c>
    </row>
    <row r="533">
      <c r="A533" s="8">
        <v>51.89</v>
      </c>
      <c r="B533" s="3" t="str">
        <f t="shared" si="1"/>
        <v>#REF!</v>
      </c>
    </row>
    <row r="534">
      <c r="A534" s="8">
        <v>52.01</v>
      </c>
      <c r="B534" s="3" t="str">
        <f t="shared" si="1"/>
        <v>#REF!</v>
      </c>
    </row>
    <row r="535">
      <c r="A535" s="8">
        <v>50.5</v>
      </c>
      <c r="B535" s="3" t="str">
        <f t="shared" si="1"/>
        <v>#REF!</v>
      </c>
    </row>
    <row r="536">
      <c r="A536" s="8">
        <v>51.46</v>
      </c>
      <c r="B536" s="3" t="str">
        <f t="shared" si="1"/>
        <v>#REF!</v>
      </c>
    </row>
    <row r="537">
      <c r="A537" s="11">
        <v>-0.32</v>
      </c>
      <c r="B537" s="3" t="str">
        <f t="shared" si="1"/>
        <v>#REF!</v>
      </c>
    </row>
    <row r="538">
      <c r="A538" s="12">
        <v>-0.0062</v>
      </c>
      <c r="B538" s="3" t="str">
        <f t="shared" si="1"/>
        <v>#REF!</v>
      </c>
    </row>
    <row r="539">
      <c r="A539" s="17">
        <v>277239.0</v>
      </c>
      <c r="B539" s="3" t="str">
        <f t="shared" si="1"/>
        <v>#REF!</v>
      </c>
    </row>
    <row r="540">
      <c r="A540" s="17">
        <v>226106.0</v>
      </c>
      <c r="B540" s="3" t="str">
        <f t="shared" si="1"/>
        <v>#REF!</v>
      </c>
    </row>
    <row r="541">
      <c r="A541" s="14">
        <v>42668.0</v>
      </c>
      <c r="B541" s="3" t="str">
        <f t="shared" si="1"/>
        <v>#REF!</v>
      </c>
    </row>
    <row r="542">
      <c r="A542" s="8">
        <v>51.44</v>
      </c>
      <c r="B542" s="3" t="str">
        <f t="shared" si="1"/>
        <v>#REF!</v>
      </c>
    </row>
    <row r="543">
      <c r="A543" s="8">
        <v>51.83</v>
      </c>
      <c r="B543" s="3" t="str">
        <f t="shared" si="1"/>
        <v>#REF!</v>
      </c>
    </row>
    <row r="544">
      <c r="A544" s="8">
        <v>50.22</v>
      </c>
      <c r="B544" s="3" t="str">
        <f t="shared" si="1"/>
        <v>#REF!</v>
      </c>
    </row>
    <row r="545">
      <c r="A545" s="8">
        <v>50.79</v>
      </c>
      <c r="B545" s="3" t="str">
        <f t="shared" si="1"/>
        <v>#REF!</v>
      </c>
    </row>
    <row r="546">
      <c r="A546" s="11">
        <v>-0.67</v>
      </c>
      <c r="B546" s="3" t="str">
        <f t="shared" si="1"/>
        <v>#REF!</v>
      </c>
    </row>
    <row r="547">
      <c r="A547" s="12">
        <v>-0.013</v>
      </c>
      <c r="B547" s="3" t="str">
        <f t="shared" si="1"/>
        <v>#REF!</v>
      </c>
    </row>
    <row r="548">
      <c r="A548" s="17">
        <v>237734.0</v>
      </c>
      <c r="B548" s="3" t="str">
        <f t="shared" si="1"/>
        <v>#REF!</v>
      </c>
    </row>
    <row r="549">
      <c r="A549" s="17">
        <v>199285.0</v>
      </c>
      <c r="B549" s="3" t="str">
        <f t="shared" si="1"/>
        <v>#REF!</v>
      </c>
    </row>
    <row r="550">
      <c r="A550" s="14">
        <v>42669.0</v>
      </c>
      <c r="B550" s="3" t="str">
        <f t="shared" si="1"/>
        <v>#REF!</v>
      </c>
    </row>
    <row r="551">
      <c r="A551" s="8">
        <v>50.26</v>
      </c>
      <c r="B551" s="3" t="str">
        <f t="shared" si="1"/>
        <v>#REF!</v>
      </c>
    </row>
    <row r="552">
      <c r="A552" s="8">
        <v>50.69</v>
      </c>
      <c r="B552" s="3" t="str">
        <f t="shared" si="1"/>
        <v>#REF!</v>
      </c>
    </row>
    <row r="553">
      <c r="A553" s="8">
        <v>49.65</v>
      </c>
      <c r="B553" s="3" t="str">
        <f t="shared" si="1"/>
        <v>#REF!</v>
      </c>
    </row>
    <row r="554">
      <c r="A554" s="8">
        <v>49.98</v>
      </c>
      <c r="B554" s="3" t="str">
        <f t="shared" si="1"/>
        <v>#REF!</v>
      </c>
    </row>
    <row r="555">
      <c r="A555" s="11">
        <v>-0.81</v>
      </c>
      <c r="B555" s="3" t="str">
        <f t="shared" si="1"/>
        <v>#REF!</v>
      </c>
    </row>
    <row r="556">
      <c r="A556" s="12">
        <v>-0.0159</v>
      </c>
      <c r="B556" s="3" t="str">
        <f t="shared" si="1"/>
        <v>#REF!</v>
      </c>
    </row>
    <row r="557">
      <c r="A557" s="17">
        <v>304515.0</v>
      </c>
      <c r="B557" s="3" t="str">
        <f t="shared" si="1"/>
        <v>#REF!</v>
      </c>
    </row>
    <row r="558">
      <c r="A558" s="17">
        <v>121238.0</v>
      </c>
      <c r="B558" s="3" t="str">
        <f t="shared" si="1"/>
        <v>#REF!</v>
      </c>
    </row>
    <row r="559">
      <c r="A559" s="14">
        <v>42670.0</v>
      </c>
      <c r="B559" s="3" t="str">
        <f t="shared" si="1"/>
        <v>#REF!</v>
      </c>
    </row>
    <row r="560">
      <c r="A560" s="8">
        <v>50.05</v>
      </c>
      <c r="B560" s="3" t="str">
        <f t="shared" si="1"/>
        <v>#REF!</v>
      </c>
    </row>
    <row r="561">
      <c r="A561" s="8">
        <v>50.9</v>
      </c>
      <c r="B561" s="3" t="str">
        <f t="shared" si="1"/>
        <v>#REF!</v>
      </c>
    </row>
    <row r="562">
      <c r="A562" s="8">
        <v>49.83</v>
      </c>
      <c r="B562" s="3" t="str">
        <f t="shared" si="1"/>
        <v>#REF!</v>
      </c>
    </row>
    <row r="563">
      <c r="A563" s="8">
        <v>50.47</v>
      </c>
      <c r="B563" s="3" t="str">
        <f t="shared" si="1"/>
        <v>#REF!</v>
      </c>
    </row>
    <row r="564">
      <c r="A564" s="9">
        <f>+0.49</f>
        <v>0.49</v>
      </c>
      <c r="B564" s="3" t="str">
        <f t="shared" si="1"/>
        <v>#REF!</v>
      </c>
    </row>
    <row r="565">
      <c r="A565" s="9">
        <f>+0.98%</f>
        <v>0.0098</v>
      </c>
      <c r="B565" s="3" t="str">
        <f t="shared" si="1"/>
        <v>#REF!</v>
      </c>
    </row>
    <row r="566">
      <c r="A566" s="16">
        <v>138087.0</v>
      </c>
      <c r="B566" s="3" t="str">
        <f t="shared" si="1"/>
        <v>#REF!</v>
      </c>
    </row>
    <row r="567">
      <c r="A567" s="16">
        <v>93700.0</v>
      </c>
      <c r="B567" s="3" t="str">
        <f t="shared" si="1"/>
        <v>#REF!</v>
      </c>
    </row>
    <row r="568">
      <c r="A568" s="14">
        <v>42671.0</v>
      </c>
      <c r="B568" s="3" t="str">
        <f t="shared" si="1"/>
        <v>#REF!</v>
      </c>
    </row>
    <row r="569">
      <c r="A569" s="8">
        <v>50.41</v>
      </c>
      <c r="B569" s="3" t="str">
        <f t="shared" si="1"/>
        <v>#REF!</v>
      </c>
    </row>
    <row r="570">
      <c r="A570" s="8">
        <v>50.58</v>
      </c>
      <c r="B570" s="3" t="str">
        <f t="shared" si="1"/>
        <v>#REF!</v>
      </c>
    </row>
    <row r="571">
      <c r="A571" s="8">
        <v>49.31</v>
      </c>
      <c r="B571" s="3" t="str">
        <f t="shared" si="1"/>
        <v>#REF!</v>
      </c>
    </row>
    <row r="572">
      <c r="A572" s="8">
        <v>49.71</v>
      </c>
      <c r="B572" s="3" t="str">
        <f t="shared" si="1"/>
        <v>#REF!</v>
      </c>
    </row>
    <row r="573">
      <c r="A573" s="11">
        <v>-0.76</v>
      </c>
      <c r="B573" s="3" t="str">
        <f t="shared" si="1"/>
        <v>#REF!</v>
      </c>
    </row>
    <row r="574">
      <c r="A574" s="12">
        <v>-0.0151</v>
      </c>
      <c r="B574" s="3" t="str">
        <f t="shared" si="1"/>
        <v>#REF!</v>
      </c>
    </row>
    <row r="575">
      <c r="A575" s="17">
        <v>94844.0</v>
      </c>
      <c r="B575" s="3" t="str">
        <f t="shared" si="1"/>
        <v>#REF!</v>
      </c>
    </row>
    <row r="576">
      <c r="A576" s="17">
        <v>55265.0</v>
      </c>
      <c r="B576" s="3" t="str">
        <f t="shared" si="1"/>
        <v>#REF!</v>
      </c>
    </row>
    <row r="577">
      <c r="A577" s="14">
        <v>42674.0</v>
      </c>
      <c r="B577" s="3" t="str">
        <f t="shared" si="1"/>
        <v>#REF!</v>
      </c>
    </row>
    <row r="578">
      <c r="A578" s="8">
        <v>49.41</v>
      </c>
      <c r="B578" s="3" t="str">
        <f t="shared" si="1"/>
        <v>#REF!</v>
      </c>
    </row>
    <row r="579">
      <c r="A579" s="8">
        <v>49.72</v>
      </c>
      <c r="B579" s="3" t="str">
        <f t="shared" si="1"/>
        <v>#REF!</v>
      </c>
    </row>
    <row r="580">
      <c r="A580" s="8">
        <v>47.98</v>
      </c>
      <c r="B580" s="3" t="str">
        <f t="shared" si="1"/>
        <v>#REF!</v>
      </c>
    </row>
    <row r="581">
      <c r="A581" s="8">
        <v>48.3</v>
      </c>
      <c r="B581" s="3" t="str">
        <f t="shared" si="1"/>
        <v>#REF!</v>
      </c>
    </row>
    <row r="582">
      <c r="A582" s="11">
        <v>-1.41</v>
      </c>
      <c r="B582" s="3" t="str">
        <f t="shared" si="1"/>
        <v>#REF!</v>
      </c>
    </row>
    <row r="583">
      <c r="A583" s="12">
        <v>-0.0284</v>
      </c>
      <c r="B583" s="3" t="str">
        <f t="shared" si="1"/>
        <v>#REF!</v>
      </c>
    </row>
    <row r="584">
      <c r="A584" s="17">
        <v>32214.0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42615</v>
      </c>
      <c r="C3" s="3">
        <v>46.62</v>
      </c>
      <c r="D3" s="3">
        <v>47.76</v>
      </c>
      <c r="E3" s="3">
        <v>46.17</v>
      </c>
      <c r="F3" s="3">
        <v>47.59</v>
      </c>
      <c r="G3" s="3">
        <v>1.37</v>
      </c>
      <c r="H3" s="3">
        <v>0.0296</v>
      </c>
      <c r="I3" s="15">
        <v>44330.0</v>
      </c>
      <c r="J3" s="15">
        <v>155466.0</v>
      </c>
    </row>
    <row r="4">
      <c r="A4" s="19" t="s">
        <v>4</v>
      </c>
      <c r="B4" s="5">
        <f t="shared" si="1"/>
        <v>42618</v>
      </c>
      <c r="C4" s="3">
        <v>47.43</v>
      </c>
      <c r="D4" s="3">
        <v>50.1</v>
      </c>
      <c r="E4" s="3">
        <v>47.19</v>
      </c>
      <c r="F4" s="3">
        <v>48.39</v>
      </c>
      <c r="G4" s="3">
        <v>0.8</v>
      </c>
      <c r="H4" s="3">
        <v>0.0168</v>
      </c>
      <c r="I4" s="15">
        <v>42973.0</v>
      </c>
      <c r="J4" s="15">
        <v>157282.0</v>
      </c>
    </row>
    <row r="5">
      <c r="A5" s="19" t="s">
        <v>5</v>
      </c>
      <c r="B5" s="5">
        <f t="shared" si="1"/>
        <v>42619</v>
      </c>
      <c r="C5" s="3">
        <v>48.21</v>
      </c>
      <c r="D5" s="3">
        <v>48.74</v>
      </c>
      <c r="E5" s="3">
        <v>47.1</v>
      </c>
      <c r="F5" s="3">
        <v>48.06</v>
      </c>
      <c r="G5" s="3">
        <v>-0.33</v>
      </c>
      <c r="H5" s="6">
        <v>-0.0068</v>
      </c>
      <c r="I5" s="15">
        <v>34952.0</v>
      </c>
      <c r="J5" s="15">
        <v>156155.0</v>
      </c>
    </row>
    <row r="6">
      <c r="A6" s="19" t="s">
        <v>6</v>
      </c>
      <c r="B6" s="5">
        <f t="shared" si="1"/>
        <v>42620</v>
      </c>
      <c r="C6" s="3">
        <v>48.02</v>
      </c>
      <c r="D6" s="3">
        <v>49.39</v>
      </c>
      <c r="E6" s="3">
        <v>47.81</v>
      </c>
      <c r="F6" s="3">
        <v>48.82</v>
      </c>
      <c r="G6" s="3">
        <v>0.76</v>
      </c>
      <c r="H6" s="3">
        <v>0.0158</v>
      </c>
      <c r="I6" s="15">
        <v>47375.0</v>
      </c>
      <c r="J6" s="15">
        <v>162805.0</v>
      </c>
    </row>
    <row r="7">
      <c r="A7" s="19" t="s">
        <v>7</v>
      </c>
      <c r="B7" s="5">
        <f t="shared" si="1"/>
        <v>42621</v>
      </c>
      <c r="C7" s="3">
        <v>49.43</v>
      </c>
      <c r="D7" s="3">
        <v>51.03</v>
      </c>
      <c r="E7" s="3">
        <v>49.09</v>
      </c>
      <c r="F7" s="3">
        <v>50.9</v>
      </c>
      <c r="G7" s="3">
        <v>2.08</v>
      </c>
      <c r="H7" s="3">
        <v>0.0426</v>
      </c>
      <c r="I7" s="15">
        <v>83040.0</v>
      </c>
      <c r="J7" s="15">
        <v>174281.0</v>
      </c>
    </row>
    <row r="8">
      <c r="A8" s="19" t="s">
        <v>8</v>
      </c>
      <c r="B8" s="5">
        <f t="shared" si="1"/>
        <v>42622</v>
      </c>
      <c r="C8" s="3">
        <v>50.57</v>
      </c>
      <c r="D8" s="3">
        <v>50.58</v>
      </c>
      <c r="E8" s="3">
        <v>48.65</v>
      </c>
      <c r="F8" s="3">
        <v>48.93</v>
      </c>
      <c r="G8" s="3">
        <v>-1.97</v>
      </c>
      <c r="H8" s="6">
        <v>-0.0387</v>
      </c>
      <c r="I8" s="15">
        <v>72392.0</v>
      </c>
      <c r="J8" s="15">
        <v>187756.0</v>
      </c>
    </row>
    <row r="9">
      <c r="A9" s="19" t="s">
        <v>9</v>
      </c>
      <c r="B9" s="5">
        <f t="shared" si="1"/>
        <v>42625</v>
      </c>
      <c r="C9" s="3">
        <v>48.65</v>
      </c>
      <c r="D9" s="3">
        <v>49.55</v>
      </c>
      <c r="E9" s="3">
        <v>47.84</v>
      </c>
      <c r="F9" s="3">
        <v>49.29</v>
      </c>
      <c r="G9" s="3">
        <v>0.36</v>
      </c>
      <c r="H9" s="3">
        <v>0.0074</v>
      </c>
      <c r="I9" s="15">
        <v>56216.0</v>
      </c>
      <c r="J9" s="15">
        <v>197248.0</v>
      </c>
    </row>
    <row r="10">
      <c r="A10" s="20">
        <v>42615.0</v>
      </c>
      <c r="B10" s="5">
        <f t="shared" si="1"/>
        <v>42626</v>
      </c>
      <c r="C10" s="3">
        <v>49.14</v>
      </c>
      <c r="D10" s="3">
        <v>49.19</v>
      </c>
      <c r="E10" s="3">
        <v>47.93</v>
      </c>
      <c r="F10" s="3">
        <v>48.06</v>
      </c>
      <c r="G10" s="3">
        <v>-1.23</v>
      </c>
      <c r="H10" s="6">
        <v>-0.025</v>
      </c>
      <c r="I10" s="15">
        <v>68177.0</v>
      </c>
      <c r="J10" s="15">
        <v>209153.0</v>
      </c>
    </row>
    <row r="11">
      <c r="A11" s="19">
        <v>46.62</v>
      </c>
      <c r="B11" s="5">
        <f t="shared" si="1"/>
        <v>42627</v>
      </c>
      <c r="C11" s="3">
        <v>48.19</v>
      </c>
      <c r="D11" s="3">
        <v>48.44</v>
      </c>
      <c r="E11" s="3">
        <v>46.68</v>
      </c>
      <c r="F11" s="3">
        <v>46.8</v>
      </c>
      <c r="G11" s="3">
        <v>-1.26</v>
      </c>
      <c r="H11" s="6">
        <v>-0.0262</v>
      </c>
      <c r="I11" s="15">
        <v>74466.0</v>
      </c>
      <c r="J11" s="15">
        <v>226112.0</v>
      </c>
    </row>
    <row r="12">
      <c r="A12" s="19">
        <v>47.76</v>
      </c>
      <c r="B12" s="5">
        <f t="shared" si="1"/>
        <v>42628</v>
      </c>
      <c r="C12" s="3">
        <v>47.03</v>
      </c>
      <c r="D12" s="3">
        <v>47.94</v>
      </c>
      <c r="E12" s="3">
        <v>46.6</v>
      </c>
      <c r="F12" s="3">
        <v>47.54</v>
      </c>
      <c r="G12" s="3">
        <v>0.74</v>
      </c>
      <c r="H12" s="3">
        <v>0.0158</v>
      </c>
      <c r="I12" s="15">
        <v>82258.0</v>
      </c>
      <c r="J12" s="15">
        <v>228910.0</v>
      </c>
    </row>
    <row r="13">
      <c r="A13" s="19">
        <v>46.17</v>
      </c>
      <c r="B13" s="5">
        <f t="shared" si="1"/>
        <v>42629</v>
      </c>
      <c r="C13" s="3">
        <v>47.23</v>
      </c>
      <c r="D13" s="3">
        <v>47.33</v>
      </c>
      <c r="E13" s="3">
        <v>46.44</v>
      </c>
      <c r="F13" s="3">
        <v>46.75</v>
      </c>
      <c r="G13" s="3">
        <v>-0.79</v>
      </c>
      <c r="H13" s="6">
        <v>-0.0166</v>
      </c>
      <c r="I13" s="15">
        <v>53395.0</v>
      </c>
      <c r="J13" s="15">
        <v>231948.0</v>
      </c>
    </row>
    <row r="14">
      <c r="A14" s="19">
        <v>47.59</v>
      </c>
      <c r="B14" s="5">
        <f t="shared" si="1"/>
        <v>42632</v>
      </c>
      <c r="C14" s="3">
        <v>46.75</v>
      </c>
      <c r="D14" s="3">
        <v>47.89</v>
      </c>
      <c r="E14" s="3">
        <v>46.75</v>
      </c>
      <c r="F14" s="3">
        <v>46.94</v>
      </c>
      <c r="G14" s="3">
        <v>0.19</v>
      </c>
      <c r="H14" s="3">
        <v>0.0040999999999999995</v>
      </c>
      <c r="I14" s="15">
        <v>51674.0</v>
      </c>
      <c r="J14" s="15">
        <v>234047.0</v>
      </c>
    </row>
    <row r="15">
      <c r="A15" s="25">
        <f>+1.37</f>
        <v>1.37</v>
      </c>
      <c r="B15" s="5">
        <f t="shared" si="1"/>
        <v>42633</v>
      </c>
      <c r="C15" s="3">
        <v>46.88</v>
      </c>
      <c r="D15" s="3">
        <v>47.28</v>
      </c>
      <c r="E15" s="3">
        <v>46.11</v>
      </c>
      <c r="F15" s="3">
        <v>46.88</v>
      </c>
      <c r="G15" s="3">
        <v>-0.06</v>
      </c>
      <c r="H15" s="6">
        <v>-0.0013</v>
      </c>
      <c r="I15" s="15">
        <v>60805.0</v>
      </c>
      <c r="J15" s="15">
        <v>236820.0</v>
      </c>
    </row>
    <row r="16">
      <c r="A16" s="25">
        <f>+2.96%</f>
        <v>0.0296</v>
      </c>
      <c r="B16" s="5">
        <f t="shared" si="1"/>
        <v>42634</v>
      </c>
      <c r="C16" s="3">
        <v>47.48</v>
      </c>
      <c r="D16" s="3">
        <v>48.08</v>
      </c>
      <c r="E16" s="3">
        <v>47.36</v>
      </c>
      <c r="F16" s="3">
        <v>47.78</v>
      </c>
      <c r="G16" s="3">
        <v>0.9</v>
      </c>
      <c r="H16" s="3">
        <v>0.0192</v>
      </c>
      <c r="I16" s="15">
        <v>74552.0</v>
      </c>
      <c r="J16" s="15">
        <v>242969.0</v>
      </c>
    </row>
    <row r="17">
      <c r="A17" s="26">
        <v>44330.0</v>
      </c>
      <c r="B17" s="5">
        <f t="shared" si="1"/>
        <v>42635</v>
      </c>
      <c r="C17" s="3">
        <v>48.08</v>
      </c>
      <c r="D17" s="3">
        <v>48.83</v>
      </c>
      <c r="E17" s="3">
        <v>48.02</v>
      </c>
      <c r="F17" s="3">
        <v>48.74</v>
      </c>
      <c r="G17" s="3">
        <v>0.96</v>
      </c>
      <c r="H17" s="3">
        <v>0.020099999999999996</v>
      </c>
      <c r="I17" s="15">
        <v>92766.0</v>
      </c>
      <c r="J17" s="15">
        <v>243126.0</v>
      </c>
    </row>
    <row r="18">
      <c r="A18" s="26">
        <v>155466.0</v>
      </c>
      <c r="B18" s="5">
        <f t="shared" si="1"/>
        <v>42636</v>
      </c>
      <c r="C18" s="3">
        <v>48.48</v>
      </c>
      <c r="D18" s="3">
        <v>49.26</v>
      </c>
      <c r="E18" s="3">
        <v>46.79</v>
      </c>
      <c r="F18" s="3">
        <v>47.02</v>
      </c>
      <c r="G18" s="3">
        <v>-1.72</v>
      </c>
      <c r="H18" s="6">
        <v>-0.0353</v>
      </c>
      <c r="I18" s="15">
        <v>77382.0</v>
      </c>
      <c r="J18" s="15">
        <v>244282.0</v>
      </c>
    </row>
    <row r="19">
      <c r="A19" s="27">
        <v>42618.0</v>
      </c>
      <c r="B19" s="5">
        <f t="shared" si="1"/>
        <v>42639</v>
      </c>
      <c r="C19" s="3">
        <v>47.18</v>
      </c>
      <c r="D19" s="3">
        <v>48.76</v>
      </c>
      <c r="E19" s="3">
        <v>46.88</v>
      </c>
      <c r="F19" s="3">
        <v>48.45</v>
      </c>
      <c r="G19" s="3">
        <v>1.43</v>
      </c>
      <c r="H19" s="3">
        <v>0.0304</v>
      </c>
      <c r="I19" s="15">
        <v>76262.0</v>
      </c>
      <c r="J19" s="15">
        <v>246542.0</v>
      </c>
    </row>
    <row r="20">
      <c r="A20" s="28">
        <v>47.43</v>
      </c>
      <c r="B20" s="5">
        <f t="shared" si="1"/>
        <v>42640</v>
      </c>
      <c r="C20" s="3">
        <v>48.17</v>
      </c>
      <c r="D20" s="3">
        <v>48.42</v>
      </c>
      <c r="E20" s="3">
        <v>46.71</v>
      </c>
      <c r="F20" s="3">
        <v>47.07</v>
      </c>
      <c r="G20" s="3">
        <v>-1.38</v>
      </c>
      <c r="H20" s="6">
        <v>-0.0285</v>
      </c>
      <c r="I20" s="15">
        <v>94681.0</v>
      </c>
      <c r="J20" s="15">
        <v>247462.0</v>
      </c>
    </row>
    <row r="21">
      <c r="A21" s="28">
        <v>50.1</v>
      </c>
      <c r="B21" s="5">
        <f t="shared" si="1"/>
        <v>42641</v>
      </c>
      <c r="C21" s="3">
        <v>47.29</v>
      </c>
      <c r="D21" s="3">
        <v>49.97</v>
      </c>
      <c r="E21" s="3">
        <v>46.82</v>
      </c>
      <c r="F21" s="3">
        <v>49.72</v>
      </c>
      <c r="G21" s="3">
        <v>2.65</v>
      </c>
      <c r="H21" s="3">
        <v>0.056299999999999996</v>
      </c>
      <c r="I21" s="15">
        <v>164777.0</v>
      </c>
      <c r="J21" s="15">
        <v>262149.0</v>
      </c>
    </row>
    <row r="22">
      <c r="A22" s="28">
        <v>47.19</v>
      </c>
      <c r="B22" s="5">
        <f t="shared" si="1"/>
        <v>42642</v>
      </c>
      <c r="C22" s="3">
        <v>49.85</v>
      </c>
      <c r="D22" s="3">
        <v>50.9</v>
      </c>
      <c r="E22" s="3">
        <v>49.06</v>
      </c>
      <c r="F22" s="3">
        <v>50.34</v>
      </c>
      <c r="G22" s="3">
        <v>0.62</v>
      </c>
      <c r="H22" s="3">
        <v>0.0125</v>
      </c>
      <c r="I22" s="15">
        <v>119951.0</v>
      </c>
      <c r="J22" s="15">
        <v>262805.0</v>
      </c>
    </row>
    <row r="23">
      <c r="A23" s="28">
        <v>48.39</v>
      </c>
      <c r="B23" s="5">
        <f t="shared" si="1"/>
        <v>42643</v>
      </c>
      <c r="C23" s="3">
        <v>50.32</v>
      </c>
      <c r="D23" s="3">
        <v>50.83</v>
      </c>
      <c r="E23" s="3">
        <v>49.46</v>
      </c>
      <c r="F23" s="3">
        <v>50.75</v>
      </c>
      <c r="G23" s="3">
        <v>0.41</v>
      </c>
      <c r="H23" s="3">
        <v>0.008100000000000001</v>
      </c>
      <c r="I23" s="15">
        <v>101043.0</v>
      </c>
      <c r="J23" s="15">
        <v>268977.0</v>
      </c>
    </row>
    <row r="24">
      <c r="A24" s="25">
        <f>+0.8</f>
        <v>0.8</v>
      </c>
      <c r="B24" s="5">
        <f t="shared" si="1"/>
        <v>42646</v>
      </c>
      <c r="C24" s="3">
        <v>50.56</v>
      </c>
      <c r="D24" s="3">
        <v>51.7</v>
      </c>
      <c r="E24" s="3">
        <v>50.32</v>
      </c>
      <c r="F24" s="3">
        <v>51.46</v>
      </c>
      <c r="G24" s="3">
        <v>0.71</v>
      </c>
      <c r="H24" s="3">
        <v>0.013999999999999999</v>
      </c>
      <c r="I24" s="15">
        <v>98940.0</v>
      </c>
      <c r="J24" s="15">
        <v>272805.0</v>
      </c>
    </row>
    <row r="25">
      <c r="A25" s="25">
        <f>+1.68%</f>
        <v>0.0168</v>
      </c>
      <c r="B25" s="5">
        <f t="shared" si="1"/>
        <v>42647</v>
      </c>
      <c r="C25" s="3">
        <v>51.45</v>
      </c>
      <c r="D25" s="3">
        <v>52.1</v>
      </c>
      <c r="E25" s="3">
        <v>50.92</v>
      </c>
      <c r="F25" s="3">
        <v>51.43</v>
      </c>
      <c r="G25" s="3">
        <v>-0.03</v>
      </c>
      <c r="H25" s="6">
        <v>-6.0E-4</v>
      </c>
      <c r="I25" s="15">
        <v>86739.0</v>
      </c>
      <c r="J25" s="15">
        <v>274595.0</v>
      </c>
    </row>
    <row r="26">
      <c r="A26" s="26">
        <v>42973.0</v>
      </c>
      <c r="B26" s="5">
        <f t="shared" si="1"/>
        <v>42648</v>
      </c>
      <c r="C26" s="3">
        <v>51.78</v>
      </c>
      <c r="D26" s="3">
        <v>52.66</v>
      </c>
      <c r="E26" s="3">
        <v>51.78</v>
      </c>
      <c r="F26" s="3">
        <v>52.45</v>
      </c>
      <c r="G26" s="3">
        <v>1.02</v>
      </c>
      <c r="H26" s="3">
        <v>0.019799999999999998</v>
      </c>
      <c r="I26" s="15">
        <v>116861.0</v>
      </c>
      <c r="J26" s="15">
        <v>284500.0</v>
      </c>
    </row>
    <row r="27">
      <c r="A27" s="26">
        <v>157282.0</v>
      </c>
      <c r="B27" s="5">
        <f t="shared" si="1"/>
        <v>42649</v>
      </c>
      <c r="C27" s="3">
        <v>52.43</v>
      </c>
      <c r="D27" s="3">
        <v>53.34</v>
      </c>
      <c r="E27" s="3">
        <v>51.93</v>
      </c>
      <c r="F27" s="3">
        <v>53.11</v>
      </c>
      <c r="G27" s="3">
        <v>0.66</v>
      </c>
      <c r="H27" s="3">
        <v>0.0126</v>
      </c>
      <c r="I27" s="15">
        <v>117460.0</v>
      </c>
      <c r="J27" s="15">
        <v>284960.0</v>
      </c>
    </row>
    <row r="28">
      <c r="A28" s="27">
        <v>42619.0</v>
      </c>
      <c r="B28" s="5">
        <f t="shared" si="1"/>
        <v>42650</v>
      </c>
      <c r="C28" s="3">
        <v>53.28</v>
      </c>
      <c r="D28" s="3">
        <v>53.45</v>
      </c>
      <c r="E28" s="3">
        <v>51.96</v>
      </c>
      <c r="F28" s="3">
        <v>52.54</v>
      </c>
      <c r="G28" s="3">
        <v>-0.57</v>
      </c>
      <c r="H28" s="6">
        <v>-0.0107</v>
      </c>
      <c r="I28" s="15">
        <v>128627.0</v>
      </c>
      <c r="J28" s="15">
        <v>297698.0</v>
      </c>
    </row>
    <row r="29">
      <c r="A29" s="28">
        <v>48.21</v>
      </c>
      <c r="B29" s="13">
        <f t="shared" si="1"/>
        <v>42653</v>
      </c>
      <c r="C29" s="3">
        <v>52.28</v>
      </c>
      <c r="D29" s="3">
        <v>54.32</v>
      </c>
      <c r="E29" s="3">
        <v>51.89</v>
      </c>
      <c r="F29" s="3">
        <v>53.76</v>
      </c>
      <c r="G29" s="3">
        <v>1.22</v>
      </c>
      <c r="H29" s="3">
        <v>0.0232</v>
      </c>
      <c r="I29" s="15">
        <v>153510.0</v>
      </c>
      <c r="J29" s="15">
        <v>299321.0</v>
      </c>
    </row>
    <row r="30">
      <c r="A30" s="28">
        <v>48.74</v>
      </c>
      <c r="B30" s="13">
        <f t="shared" si="1"/>
        <v>42654</v>
      </c>
      <c r="C30" s="3">
        <v>53.7</v>
      </c>
      <c r="D30" s="3">
        <v>53.94</v>
      </c>
      <c r="E30" s="3">
        <v>52.77</v>
      </c>
      <c r="F30" s="3">
        <v>53.03</v>
      </c>
      <c r="G30" s="3">
        <v>-0.73</v>
      </c>
      <c r="H30" s="6">
        <v>-0.0136</v>
      </c>
      <c r="I30" s="15">
        <v>191470.0</v>
      </c>
      <c r="J30" s="15">
        <v>328062.0</v>
      </c>
    </row>
    <row r="31">
      <c r="A31" s="28">
        <v>47.1</v>
      </c>
      <c r="B31" s="13">
        <f t="shared" si="1"/>
        <v>42655</v>
      </c>
      <c r="C31" s="3">
        <v>53.12</v>
      </c>
      <c r="D31" s="3">
        <v>53.48</v>
      </c>
      <c r="E31" s="3">
        <v>52.26</v>
      </c>
      <c r="F31" s="3">
        <v>52.47</v>
      </c>
      <c r="G31" s="3">
        <v>-0.56</v>
      </c>
      <c r="H31" s="6">
        <v>-0.0106</v>
      </c>
      <c r="I31" s="15">
        <v>117772.0</v>
      </c>
      <c r="J31" s="15">
        <v>335152.0</v>
      </c>
    </row>
    <row r="32">
      <c r="A32" s="28">
        <v>48.06</v>
      </c>
      <c r="B32" s="13">
        <f t="shared" si="1"/>
        <v>42656</v>
      </c>
      <c r="C32" s="3">
        <v>52.3</v>
      </c>
      <c r="D32" s="3">
        <v>52.82</v>
      </c>
      <c r="E32" s="3">
        <v>51.61</v>
      </c>
      <c r="F32" s="3">
        <v>52.7</v>
      </c>
      <c r="G32" s="3">
        <v>0.23</v>
      </c>
      <c r="H32" s="3">
        <v>0.0044</v>
      </c>
      <c r="I32" s="15">
        <v>139873.0</v>
      </c>
      <c r="J32" s="15">
        <v>352538.0</v>
      </c>
    </row>
    <row r="33">
      <c r="A33" s="21">
        <v>-0.33</v>
      </c>
      <c r="B33" s="13">
        <f t="shared" si="1"/>
        <v>42657</v>
      </c>
      <c r="C33" s="3">
        <v>52.67</v>
      </c>
      <c r="D33" s="3">
        <v>53.19</v>
      </c>
      <c r="E33" s="3">
        <v>52.17</v>
      </c>
      <c r="F33" s="3">
        <v>52.64</v>
      </c>
      <c r="G33" s="3">
        <v>-0.06</v>
      </c>
      <c r="H33" s="6">
        <v>-0.0011</v>
      </c>
      <c r="I33" s="15">
        <v>138187.0</v>
      </c>
      <c r="J33" s="15">
        <v>372549.0</v>
      </c>
    </row>
    <row r="34">
      <c r="A34" s="22">
        <v>-0.0068</v>
      </c>
      <c r="B34" s="13">
        <f t="shared" si="1"/>
        <v>42660</v>
      </c>
      <c r="C34" s="3">
        <v>52.65</v>
      </c>
      <c r="D34" s="3">
        <v>52.96</v>
      </c>
      <c r="E34" s="3">
        <v>51.86</v>
      </c>
      <c r="F34" s="3">
        <v>52.24</v>
      </c>
      <c r="G34" s="3">
        <v>-0.4</v>
      </c>
      <c r="H34" s="6">
        <v>-0.0076</v>
      </c>
      <c r="I34" s="15">
        <v>139508.0</v>
      </c>
      <c r="J34" s="15">
        <v>384624.0</v>
      </c>
    </row>
    <row r="35">
      <c r="A35" s="24">
        <v>34952.0</v>
      </c>
      <c r="B35" s="13">
        <f t="shared" si="1"/>
        <v>42661</v>
      </c>
      <c r="C35" s="3">
        <v>52.45</v>
      </c>
      <c r="D35" s="3">
        <v>52.91</v>
      </c>
      <c r="E35" s="3">
        <v>52.02</v>
      </c>
      <c r="F35" s="3">
        <v>52.45</v>
      </c>
      <c r="G35" s="3">
        <v>0.21</v>
      </c>
      <c r="H35" s="3">
        <v>0.004</v>
      </c>
      <c r="I35" s="15">
        <v>186782.0</v>
      </c>
      <c r="J35" s="15">
        <v>406030.0</v>
      </c>
    </row>
    <row r="36">
      <c r="A36" s="24">
        <v>156155.0</v>
      </c>
      <c r="B36" s="13">
        <f t="shared" si="1"/>
        <v>42662</v>
      </c>
      <c r="C36" s="3">
        <v>52.89</v>
      </c>
      <c r="D36" s="3">
        <v>53.9</v>
      </c>
      <c r="E36" s="3">
        <v>52.86</v>
      </c>
      <c r="F36" s="3">
        <v>53.42</v>
      </c>
      <c r="G36" s="3">
        <v>0.97</v>
      </c>
      <c r="H36" s="3">
        <v>0.018500000000000003</v>
      </c>
      <c r="I36" s="15">
        <v>173205.0</v>
      </c>
      <c r="J36" s="15">
        <v>424212.0</v>
      </c>
    </row>
    <row r="37">
      <c r="A37" s="23">
        <v>42620.0</v>
      </c>
      <c r="B37" s="13">
        <f t="shared" si="1"/>
        <v>42663</v>
      </c>
      <c r="C37" s="3">
        <v>53.38</v>
      </c>
      <c r="D37" s="3">
        <v>53.48</v>
      </c>
      <c r="E37" s="3">
        <v>52.05</v>
      </c>
      <c r="F37" s="3">
        <v>52.25</v>
      </c>
      <c r="G37" s="3">
        <v>-1.17</v>
      </c>
      <c r="H37" s="6">
        <v>-0.0219</v>
      </c>
      <c r="I37" s="15">
        <v>208966.0</v>
      </c>
      <c r="J37" s="15">
        <v>446291.0</v>
      </c>
    </row>
    <row r="38">
      <c r="A38" s="21">
        <v>48.02</v>
      </c>
      <c r="B38" s="13">
        <f t="shared" si="1"/>
        <v>42664</v>
      </c>
      <c r="C38" s="3">
        <v>52.3</v>
      </c>
      <c r="D38" s="3">
        <v>52.83</v>
      </c>
      <c r="E38" s="3">
        <v>52.0</v>
      </c>
      <c r="F38" s="3">
        <v>52.69</v>
      </c>
      <c r="G38" s="3">
        <v>0.44</v>
      </c>
      <c r="H38" s="3">
        <v>0.0084</v>
      </c>
      <c r="I38" s="15">
        <v>191841.0</v>
      </c>
      <c r="J38" s="15">
        <v>473409.0</v>
      </c>
    </row>
    <row r="39">
      <c r="A39" s="21">
        <v>49.39</v>
      </c>
      <c r="B39" s="13">
        <f t="shared" si="1"/>
        <v>42667</v>
      </c>
      <c r="C39" s="3">
        <v>52.76</v>
      </c>
      <c r="D39" s="3">
        <v>52.91</v>
      </c>
      <c r="E39" s="3">
        <v>51.51</v>
      </c>
      <c r="F39" s="3">
        <v>52.43</v>
      </c>
      <c r="G39" s="3">
        <v>-0.26</v>
      </c>
      <c r="H39" s="6">
        <v>-0.0049</v>
      </c>
      <c r="I39" s="15">
        <v>219038.0</v>
      </c>
      <c r="J39" s="15">
        <v>497694.0</v>
      </c>
    </row>
    <row r="40">
      <c r="A40" s="21">
        <v>47.81</v>
      </c>
      <c r="B40" s="13">
        <f t="shared" si="1"/>
        <v>42668</v>
      </c>
      <c r="C40" s="3">
        <v>52.43</v>
      </c>
      <c r="D40" s="3">
        <v>52.81</v>
      </c>
      <c r="E40" s="3">
        <v>51.24</v>
      </c>
      <c r="F40" s="3">
        <v>51.79</v>
      </c>
      <c r="G40" s="3">
        <v>-0.64</v>
      </c>
      <c r="H40" s="6">
        <v>-0.0122</v>
      </c>
      <c r="I40" s="15">
        <v>215666.0</v>
      </c>
      <c r="J40" s="15">
        <v>502177.0</v>
      </c>
    </row>
    <row r="41">
      <c r="A41" s="21">
        <v>48.82</v>
      </c>
      <c r="B41" s="13">
        <f t="shared" si="1"/>
        <v>42669</v>
      </c>
      <c r="C41" s="3">
        <v>51.26</v>
      </c>
      <c r="D41" s="3">
        <v>51.8</v>
      </c>
      <c r="E41" s="3">
        <v>50.75</v>
      </c>
      <c r="F41" s="3">
        <v>51.04</v>
      </c>
      <c r="G41" s="3">
        <v>-0.75</v>
      </c>
      <c r="H41" s="6">
        <v>-0.0145</v>
      </c>
      <c r="I41" s="15">
        <v>311886.0</v>
      </c>
      <c r="J41" s="15">
        <v>518500.0</v>
      </c>
    </row>
    <row r="42">
      <c r="A42" s="25">
        <f>+0.76</f>
        <v>0.76</v>
      </c>
      <c r="B42" s="13">
        <f t="shared" si="1"/>
        <v>42670</v>
      </c>
      <c r="C42" s="3">
        <v>51.1</v>
      </c>
      <c r="D42" s="3">
        <v>51.98</v>
      </c>
      <c r="E42" s="3">
        <v>50.94</v>
      </c>
      <c r="F42" s="3">
        <v>51.6</v>
      </c>
      <c r="G42" s="3">
        <v>0.56</v>
      </c>
      <c r="H42" s="3">
        <v>0.011000000000000001</v>
      </c>
      <c r="I42" s="15">
        <v>292795.0</v>
      </c>
      <c r="J42" s="15">
        <v>539648.0</v>
      </c>
    </row>
    <row r="43">
      <c r="A43" s="25">
        <f>+1.58%</f>
        <v>0.0158</v>
      </c>
      <c r="B43" s="13">
        <f t="shared" si="1"/>
        <v>42671</v>
      </c>
      <c r="C43" s="3">
        <v>51.51</v>
      </c>
      <c r="D43" s="3">
        <v>51.66</v>
      </c>
      <c r="E43" s="3">
        <v>50.34</v>
      </c>
      <c r="F43" s="3">
        <v>50.68</v>
      </c>
      <c r="G43" s="3">
        <v>-0.92</v>
      </c>
      <c r="H43" s="6">
        <v>-0.0178</v>
      </c>
      <c r="I43" s="15">
        <v>268414.0</v>
      </c>
      <c r="J43" s="15">
        <v>550896.0</v>
      </c>
    </row>
    <row r="44">
      <c r="A44" s="26">
        <v>47375.0</v>
      </c>
      <c r="B44" s="13">
        <f t="shared" si="1"/>
        <v>42674</v>
      </c>
      <c r="C44" s="3">
        <v>50.34</v>
      </c>
      <c r="D44" s="3">
        <v>50.76</v>
      </c>
      <c r="E44" s="3">
        <v>48.45</v>
      </c>
      <c r="F44" s="3">
        <v>48.61</v>
      </c>
      <c r="G44" s="3">
        <v>-2.07</v>
      </c>
      <c r="H44" s="6">
        <v>-0.0408</v>
      </c>
      <c r="I44" s="15">
        <v>356579.0</v>
      </c>
      <c r="J44" s="15">
        <v>554062.0</v>
      </c>
    </row>
    <row r="45">
      <c r="A45" s="26">
        <v>162805.0</v>
      </c>
      <c r="B45" s="5">
        <f t="shared" si="1"/>
        <v>42675</v>
      </c>
      <c r="C45" s="3">
        <v>48.72</v>
      </c>
      <c r="D45" s="3">
        <v>49.26</v>
      </c>
      <c r="E45" s="3">
        <v>47.72</v>
      </c>
      <c r="F45" s="3">
        <v>48.14</v>
      </c>
      <c r="G45" s="3">
        <v>-0.47</v>
      </c>
      <c r="H45" s="6">
        <v>-0.0097</v>
      </c>
      <c r="I45" s="15">
        <v>462804.0</v>
      </c>
      <c r="J45" s="15">
        <v>553028.0</v>
      </c>
    </row>
    <row r="46">
      <c r="A46" s="27">
        <v>42621.0</v>
      </c>
      <c r="B46" s="5">
        <f t="shared" si="1"/>
        <v>42676</v>
      </c>
      <c r="C46" s="3">
        <v>47.9</v>
      </c>
      <c r="D46" s="3">
        <v>48.02</v>
      </c>
      <c r="E46" s="3">
        <v>46.46</v>
      </c>
      <c r="F46" s="3">
        <v>46.86</v>
      </c>
      <c r="G46" s="3">
        <v>-1.28</v>
      </c>
      <c r="H46" s="6">
        <v>-0.0266</v>
      </c>
      <c r="I46" s="15">
        <v>366824.0</v>
      </c>
      <c r="J46" s="15">
        <v>547706.0</v>
      </c>
    </row>
    <row r="47">
      <c r="A47" s="28">
        <v>49.43</v>
      </c>
      <c r="B47" s="5">
        <f t="shared" si="1"/>
        <v>42677</v>
      </c>
      <c r="C47" s="3">
        <v>47.15</v>
      </c>
      <c r="D47" s="3">
        <v>47.52</v>
      </c>
      <c r="E47" s="3">
        <v>45.99</v>
      </c>
      <c r="F47" s="3">
        <v>46.35</v>
      </c>
      <c r="G47" s="3">
        <v>-0.51</v>
      </c>
      <c r="H47" s="6">
        <v>-0.0109</v>
      </c>
      <c r="I47" s="15">
        <v>283660.0</v>
      </c>
      <c r="J47" s="15">
        <v>544826.0</v>
      </c>
    </row>
    <row r="48">
      <c r="A48" s="28">
        <v>51.03</v>
      </c>
      <c r="B48" s="5">
        <f t="shared" si="1"/>
        <v>42678</v>
      </c>
      <c r="C48" s="3">
        <v>46.43</v>
      </c>
      <c r="D48" s="3">
        <v>46.56</v>
      </c>
      <c r="E48" s="3">
        <v>45.08</v>
      </c>
      <c r="F48" s="3">
        <v>45.58</v>
      </c>
      <c r="G48" s="3">
        <v>-0.77</v>
      </c>
      <c r="H48" s="6">
        <v>-0.0166</v>
      </c>
      <c r="I48" s="15">
        <v>384560.0</v>
      </c>
      <c r="J48" s="15">
        <v>542455.0</v>
      </c>
    </row>
    <row r="49">
      <c r="A49" s="28">
        <v>49.09</v>
      </c>
      <c r="B49" s="5">
        <f t="shared" si="1"/>
        <v>42681</v>
      </c>
      <c r="C49" s="3">
        <v>45.7</v>
      </c>
      <c r="D49" s="3">
        <v>46.38</v>
      </c>
      <c r="E49" s="3">
        <v>45.38</v>
      </c>
      <c r="F49" s="3">
        <v>46.15</v>
      </c>
      <c r="G49" s="3">
        <v>0.57</v>
      </c>
      <c r="H49" s="3">
        <v>0.0125</v>
      </c>
      <c r="I49" s="15">
        <v>276169.0</v>
      </c>
      <c r="J49" s="15">
        <v>528010.0</v>
      </c>
    </row>
    <row r="50">
      <c r="A50" s="28">
        <v>50.9</v>
      </c>
      <c r="B50" s="5">
        <f t="shared" si="1"/>
        <v>42682</v>
      </c>
      <c r="C50" s="3">
        <v>46.3</v>
      </c>
      <c r="D50" s="3">
        <v>46.69</v>
      </c>
      <c r="E50" s="3">
        <v>45.6</v>
      </c>
      <c r="F50" s="3">
        <v>46.04</v>
      </c>
      <c r="G50" s="3">
        <v>-0.11</v>
      </c>
      <c r="H50" s="6">
        <v>-0.0024</v>
      </c>
      <c r="I50" s="15">
        <v>320983.0</v>
      </c>
      <c r="J50" s="15">
        <v>511021.0</v>
      </c>
    </row>
    <row r="51">
      <c r="A51" s="25">
        <f>+2.08</f>
        <v>2.08</v>
      </c>
      <c r="B51" s="5">
        <f t="shared" si="1"/>
        <v>42683</v>
      </c>
      <c r="C51" s="3">
        <v>46.04</v>
      </c>
      <c r="D51" s="3">
        <v>46.95</v>
      </c>
      <c r="E51" s="3">
        <v>44.4</v>
      </c>
      <c r="F51" s="3">
        <v>46.36</v>
      </c>
      <c r="G51" s="3">
        <v>0.32</v>
      </c>
      <c r="H51" s="3">
        <v>0.006999999999999999</v>
      </c>
      <c r="I51" s="15">
        <v>448124.0</v>
      </c>
      <c r="J51" s="15">
        <v>491096.0</v>
      </c>
    </row>
    <row r="52">
      <c r="A52" s="25">
        <f>+4.26%</f>
        <v>0.0426</v>
      </c>
      <c r="B52" s="13">
        <f t="shared" si="1"/>
        <v>42684</v>
      </c>
      <c r="C52" s="3">
        <v>46.36</v>
      </c>
      <c r="D52" s="3">
        <v>46.92</v>
      </c>
      <c r="E52" s="3">
        <v>45.56</v>
      </c>
      <c r="F52" s="3">
        <v>45.84</v>
      </c>
      <c r="G52" s="3">
        <v>-0.52</v>
      </c>
      <c r="H52" s="6">
        <v>-0.0112</v>
      </c>
      <c r="I52" s="15">
        <v>302446.0</v>
      </c>
      <c r="J52" s="15">
        <v>472132.0</v>
      </c>
    </row>
    <row r="53">
      <c r="A53" s="26">
        <v>83040.0</v>
      </c>
      <c r="B53" s="13">
        <f t="shared" si="1"/>
        <v>42685</v>
      </c>
      <c r="C53" s="3">
        <v>45.8</v>
      </c>
      <c r="D53" s="3">
        <v>45.89</v>
      </c>
      <c r="E53" s="3">
        <v>44.19</v>
      </c>
      <c r="F53" s="3">
        <v>44.75</v>
      </c>
      <c r="G53" s="3">
        <v>-1.09</v>
      </c>
      <c r="H53" s="6">
        <v>-0.0238</v>
      </c>
      <c r="I53" s="15">
        <v>286705.0</v>
      </c>
      <c r="J53" s="15">
        <v>444141.0</v>
      </c>
    </row>
    <row r="54">
      <c r="A54" s="26">
        <v>174281.0</v>
      </c>
      <c r="B54" s="13">
        <f t="shared" si="1"/>
        <v>42688</v>
      </c>
      <c r="C54" s="3">
        <v>44.54</v>
      </c>
      <c r="D54" s="3">
        <v>44.99</v>
      </c>
      <c r="E54" s="3">
        <v>43.57</v>
      </c>
      <c r="F54" s="3">
        <v>44.43</v>
      </c>
      <c r="G54" s="3">
        <v>-0.32</v>
      </c>
      <c r="H54" s="6">
        <v>-0.0072</v>
      </c>
      <c r="I54" s="15">
        <v>260146.0</v>
      </c>
      <c r="J54" s="15">
        <v>429802.0</v>
      </c>
    </row>
    <row r="55">
      <c r="A55" s="27">
        <v>42622.0</v>
      </c>
      <c r="B55" s="13">
        <f t="shared" si="1"/>
        <v>42689</v>
      </c>
      <c r="C55" s="3">
        <v>44.7</v>
      </c>
      <c r="D55" s="3">
        <v>47.25</v>
      </c>
      <c r="E55" s="3">
        <v>44.67</v>
      </c>
      <c r="F55" s="3">
        <v>46.95</v>
      </c>
      <c r="G55" s="3">
        <v>2.52</v>
      </c>
      <c r="H55" s="3">
        <v>0.0567</v>
      </c>
      <c r="I55" s="15">
        <v>354268.0</v>
      </c>
      <c r="J55" s="15">
        <v>384777.0</v>
      </c>
    </row>
    <row r="56">
      <c r="A56" s="28">
        <v>50.57</v>
      </c>
      <c r="B56" s="13">
        <f t="shared" si="1"/>
        <v>42690</v>
      </c>
      <c r="C56" s="3">
        <v>46.88</v>
      </c>
      <c r="D56" s="3">
        <v>47.56</v>
      </c>
      <c r="E56" s="3">
        <v>46.25</v>
      </c>
      <c r="F56" s="3">
        <v>46.63</v>
      </c>
      <c r="G56" s="3">
        <v>-0.32</v>
      </c>
      <c r="H56" s="6">
        <v>-0.0068</v>
      </c>
      <c r="I56" s="15">
        <v>335482.0</v>
      </c>
      <c r="J56" s="15">
        <v>345353.0</v>
      </c>
    </row>
    <row r="57">
      <c r="A57" s="28">
        <v>50.58</v>
      </c>
      <c r="B57" s="13">
        <f t="shared" si="1"/>
        <v>42691</v>
      </c>
      <c r="C57" s="3">
        <v>46.44</v>
      </c>
      <c r="D57" s="3">
        <v>47.62</v>
      </c>
      <c r="E57" s="3">
        <v>45.97</v>
      </c>
      <c r="F57" s="3">
        <v>46.49</v>
      </c>
      <c r="G57" s="3">
        <v>-0.14</v>
      </c>
      <c r="H57" s="6">
        <v>-0.003</v>
      </c>
      <c r="I57" s="15">
        <v>280944.0</v>
      </c>
      <c r="J57" s="15">
        <v>327200.0</v>
      </c>
    </row>
    <row r="58">
      <c r="A58" s="28">
        <v>48.65</v>
      </c>
      <c r="B58" s="13">
        <f t="shared" si="1"/>
        <v>42692</v>
      </c>
      <c r="C58" s="3">
        <v>46.05</v>
      </c>
      <c r="D58" s="3">
        <v>46.99</v>
      </c>
      <c r="E58" s="3">
        <v>45.75</v>
      </c>
      <c r="F58" s="3">
        <v>46.86</v>
      </c>
      <c r="G58" s="3">
        <v>0.37</v>
      </c>
      <c r="H58" s="3">
        <v>0.008</v>
      </c>
      <c r="I58" s="15">
        <v>249336.0</v>
      </c>
      <c r="J58" s="15">
        <v>301220.0</v>
      </c>
    </row>
    <row r="59">
      <c r="A59" s="28">
        <v>48.93</v>
      </c>
      <c r="B59" s="13">
        <f t="shared" si="1"/>
        <v>42695</v>
      </c>
      <c r="C59" s="3">
        <v>46.92</v>
      </c>
      <c r="D59" s="3">
        <v>49.15</v>
      </c>
      <c r="E59" s="3">
        <v>46.92</v>
      </c>
      <c r="F59" s="3">
        <v>48.9</v>
      </c>
      <c r="G59" s="3">
        <v>2.04</v>
      </c>
      <c r="H59" s="3">
        <v>0.0435</v>
      </c>
      <c r="I59" s="15">
        <v>282704.0</v>
      </c>
      <c r="J59" s="15">
        <v>274829.0</v>
      </c>
    </row>
    <row r="60">
      <c r="A60" s="21">
        <v>-1.97</v>
      </c>
      <c r="B60" s="13">
        <f t="shared" si="1"/>
        <v>42696</v>
      </c>
      <c r="C60" s="3">
        <v>49.25</v>
      </c>
      <c r="D60" s="3">
        <v>49.96</v>
      </c>
      <c r="E60" s="3">
        <v>48.14</v>
      </c>
      <c r="F60" s="3">
        <v>49.12</v>
      </c>
      <c r="G60" s="3">
        <v>0.22</v>
      </c>
      <c r="H60" s="3">
        <v>0.0045000000000000005</v>
      </c>
      <c r="I60" s="15">
        <v>436934.0</v>
      </c>
      <c r="J60" s="15">
        <v>223031.0</v>
      </c>
    </row>
    <row r="61">
      <c r="A61" s="22">
        <v>-0.0387</v>
      </c>
      <c r="B61" s="13">
        <f t="shared" si="1"/>
        <v>42697</v>
      </c>
      <c r="C61" s="3">
        <v>49.2</v>
      </c>
      <c r="D61" s="3">
        <v>49.5</v>
      </c>
      <c r="E61" s="3">
        <v>48.56</v>
      </c>
      <c r="F61" s="3">
        <v>48.95</v>
      </c>
      <c r="G61" s="3">
        <v>-0.17</v>
      </c>
      <c r="H61" s="6">
        <v>-0.0035</v>
      </c>
      <c r="I61" s="15">
        <v>275288.0</v>
      </c>
      <c r="J61" s="15">
        <v>184947.0</v>
      </c>
    </row>
    <row r="62">
      <c r="A62" s="24">
        <v>72392.0</v>
      </c>
      <c r="B62" s="13">
        <f t="shared" si="1"/>
        <v>42698</v>
      </c>
      <c r="C62" s="3">
        <v>49.03</v>
      </c>
      <c r="D62" s="3">
        <v>49.21</v>
      </c>
      <c r="E62" s="3">
        <v>48.76</v>
      </c>
      <c r="F62" s="3">
        <v>49.0</v>
      </c>
      <c r="G62" s="3">
        <v>0.05</v>
      </c>
      <c r="H62" s="3">
        <v>0.001</v>
      </c>
      <c r="I62" s="15">
        <v>71185.0</v>
      </c>
      <c r="J62" s="15">
        <v>175773.0</v>
      </c>
    </row>
    <row r="63">
      <c r="A63" s="24">
        <v>187756.0</v>
      </c>
      <c r="B63" s="13">
        <f t="shared" si="1"/>
        <v>42699</v>
      </c>
      <c r="C63" s="3">
        <v>48.96</v>
      </c>
      <c r="D63" s="3">
        <v>49.02</v>
      </c>
      <c r="E63" s="3">
        <v>46.85</v>
      </c>
      <c r="F63" s="3">
        <v>47.24</v>
      </c>
      <c r="G63" s="3">
        <v>-1.76</v>
      </c>
      <c r="H63" s="6">
        <v>-0.0359</v>
      </c>
      <c r="I63" s="15">
        <v>181171.0</v>
      </c>
      <c r="J63" s="15">
        <v>151260.0</v>
      </c>
    </row>
    <row r="64">
      <c r="A64" s="23">
        <v>42625.0</v>
      </c>
      <c r="B64" s="13">
        <f t="shared" si="1"/>
        <v>42702</v>
      </c>
      <c r="C64" s="3">
        <v>46.71</v>
      </c>
      <c r="D64" s="3">
        <v>48.81</v>
      </c>
      <c r="E64" s="3">
        <v>46.28</v>
      </c>
      <c r="F64" s="3">
        <v>48.24</v>
      </c>
      <c r="G64" s="3">
        <v>1.0</v>
      </c>
      <c r="H64" s="3">
        <v>0.0212</v>
      </c>
      <c r="I64" s="15">
        <v>207955.0</v>
      </c>
      <c r="J64" s="15">
        <v>99336.0</v>
      </c>
    </row>
    <row r="65">
      <c r="A65" s="21">
        <v>48.65</v>
      </c>
      <c r="B65" s="13">
        <f t="shared" si="1"/>
        <v>42703</v>
      </c>
      <c r="C65" s="3">
        <v>48.07</v>
      </c>
      <c r="D65" s="3">
        <v>48.1</v>
      </c>
      <c r="E65" s="3">
        <v>45.92</v>
      </c>
      <c r="F65" s="3">
        <v>46.38</v>
      </c>
      <c r="G65" s="3">
        <v>-1.86</v>
      </c>
      <c r="H65" s="6">
        <v>-0.0386</v>
      </c>
      <c r="I65" s="15">
        <v>133105.0</v>
      </c>
      <c r="J65" s="15">
        <v>60689.0</v>
      </c>
    </row>
    <row r="66">
      <c r="A66" s="21">
        <v>49.55</v>
      </c>
      <c r="B66" s="13">
        <f t="shared" si="1"/>
        <v>42704</v>
      </c>
      <c r="C66" s="3">
        <v>46.54</v>
      </c>
      <c r="D66" s="3">
        <v>50.49</v>
      </c>
      <c r="E66" s="3">
        <v>46.51</v>
      </c>
      <c r="F66" s="3">
        <v>50.47</v>
      </c>
      <c r="G66" s="3">
        <v>4.09</v>
      </c>
      <c r="H66" s="3">
        <v>0.0882</v>
      </c>
      <c r="I66" s="15">
        <v>43117.0</v>
      </c>
      <c r="J66" s="3"/>
    </row>
    <row r="67">
      <c r="A67" s="21">
        <v>47.84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49.29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+0.36</f>
        <v>0.36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+0.74%</f>
        <v>0.0074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56216.0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197248.0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42626.0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49.14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49.19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47.93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48.06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-1.23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-0.025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68177.0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209153.0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42627.0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48.19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48.44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46.68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46.8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-1.26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-0.0262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74466.0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226112.0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42628.0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47.03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47.94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46.6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47.54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+0.74</f>
        <v>0.74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+1.58%</f>
        <v>0.0158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82258.0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228910.0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42629.0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47.23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47.33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46.44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46.75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-0.79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-0.0166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53395.0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231948.0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42632.0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46.75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47.89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46.75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46.94</v>
      </c>
      <c r="B113" s="3" t="str">
        <f t="shared" si="1"/>
        <v/>
      </c>
    </row>
    <row r="114">
      <c r="A114" s="25">
        <f>+0.19</f>
        <v>0.19</v>
      </c>
      <c r="B114" s="3" t="str">
        <f t="shared" si="1"/>
        <v>#REF!</v>
      </c>
    </row>
    <row r="115">
      <c r="A115" s="25">
        <f>+0.41%</f>
        <v>0.0041</v>
      </c>
      <c r="B115" s="3" t="str">
        <f t="shared" si="1"/>
        <v>#REF!</v>
      </c>
    </row>
    <row r="116">
      <c r="A116" s="26">
        <v>51674.0</v>
      </c>
      <c r="B116" s="3" t="str">
        <f t="shared" si="1"/>
        <v>#REF!</v>
      </c>
    </row>
    <row r="117">
      <c r="A117" s="26">
        <v>234047.0</v>
      </c>
      <c r="B117" s="3" t="str">
        <f t="shared" si="1"/>
        <v>#REF!</v>
      </c>
    </row>
    <row r="118">
      <c r="A118" s="27">
        <v>42633.0</v>
      </c>
      <c r="B118" s="3" t="str">
        <f t="shared" si="1"/>
        <v>#REF!</v>
      </c>
    </row>
    <row r="119">
      <c r="A119" s="28">
        <v>46.88</v>
      </c>
      <c r="B119" s="3" t="str">
        <f t="shared" si="1"/>
        <v>#REF!</v>
      </c>
    </row>
    <row r="120">
      <c r="A120" s="28">
        <v>47.28</v>
      </c>
      <c r="B120" s="3" t="str">
        <f t="shared" si="1"/>
        <v>#REF!</v>
      </c>
    </row>
    <row r="121">
      <c r="A121" s="28">
        <v>46.11</v>
      </c>
      <c r="B121" s="3" t="str">
        <f t="shared" si="1"/>
        <v>#REF!</v>
      </c>
    </row>
    <row r="122">
      <c r="A122" s="28">
        <v>46.88</v>
      </c>
      <c r="B122" s="3" t="str">
        <f t="shared" si="1"/>
        <v>#REF!</v>
      </c>
    </row>
    <row r="123">
      <c r="A123" s="21">
        <v>-0.06</v>
      </c>
      <c r="B123" s="3" t="str">
        <f t="shared" si="1"/>
        <v>#REF!</v>
      </c>
    </row>
    <row r="124">
      <c r="A124" s="22">
        <v>-0.0013</v>
      </c>
      <c r="B124" s="3" t="str">
        <f t="shared" si="1"/>
        <v>#REF!</v>
      </c>
    </row>
    <row r="125">
      <c r="A125" s="24">
        <v>60805.0</v>
      </c>
      <c r="B125" s="3" t="str">
        <f t="shared" si="1"/>
        <v>#REF!</v>
      </c>
    </row>
    <row r="126">
      <c r="A126" s="24">
        <v>236820.0</v>
      </c>
      <c r="B126" s="3" t="str">
        <f t="shared" si="1"/>
        <v>#REF!</v>
      </c>
    </row>
    <row r="127">
      <c r="A127" s="23">
        <v>42634.0</v>
      </c>
      <c r="B127" s="3" t="str">
        <f t="shared" si="1"/>
        <v>#REF!</v>
      </c>
    </row>
    <row r="128">
      <c r="A128" s="21">
        <v>47.48</v>
      </c>
      <c r="B128" s="3" t="str">
        <f t="shared" si="1"/>
        <v>#REF!</v>
      </c>
    </row>
    <row r="129">
      <c r="A129" s="21">
        <v>48.08</v>
      </c>
      <c r="B129" s="3" t="str">
        <f t="shared" si="1"/>
        <v>#REF!</v>
      </c>
    </row>
    <row r="130">
      <c r="A130" s="21">
        <v>47.36</v>
      </c>
      <c r="B130" s="3" t="str">
        <f t="shared" si="1"/>
        <v>#REF!</v>
      </c>
    </row>
    <row r="131">
      <c r="A131" s="21">
        <v>47.78</v>
      </c>
      <c r="B131" s="3" t="str">
        <f t="shared" si="1"/>
        <v>#REF!</v>
      </c>
    </row>
    <row r="132">
      <c r="A132" s="25">
        <f>+0.9</f>
        <v>0.9</v>
      </c>
      <c r="B132" s="3" t="str">
        <f t="shared" si="1"/>
        <v>#REF!</v>
      </c>
    </row>
    <row r="133">
      <c r="A133" s="25">
        <f>+1.92%</f>
        <v>0.0192</v>
      </c>
      <c r="B133" s="3" t="str">
        <f t="shared" si="1"/>
        <v>#REF!</v>
      </c>
    </row>
    <row r="134">
      <c r="A134" s="26">
        <v>74552.0</v>
      </c>
      <c r="B134" s="3" t="str">
        <f t="shared" si="1"/>
        <v>#REF!</v>
      </c>
    </row>
    <row r="135">
      <c r="A135" s="26">
        <v>242969.0</v>
      </c>
      <c r="B135" s="3" t="str">
        <f t="shared" si="1"/>
        <v>#REF!</v>
      </c>
    </row>
    <row r="136">
      <c r="A136" s="27">
        <v>42635.0</v>
      </c>
      <c r="B136" s="3" t="str">
        <f t="shared" si="1"/>
        <v>#REF!</v>
      </c>
    </row>
    <row r="137">
      <c r="A137" s="28">
        <v>48.08</v>
      </c>
      <c r="B137" s="3" t="str">
        <f t="shared" si="1"/>
        <v>#REF!</v>
      </c>
    </row>
    <row r="138">
      <c r="A138" s="28">
        <v>48.83</v>
      </c>
      <c r="B138" s="3" t="str">
        <f t="shared" si="1"/>
        <v>#REF!</v>
      </c>
    </row>
    <row r="139">
      <c r="A139" s="28">
        <v>48.02</v>
      </c>
      <c r="B139" s="3" t="str">
        <f t="shared" si="1"/>
        <v>#REF!</v>
      </c>
    </row>
    <row r="140">
      <c r="A140" s="28">
        <v>48.74</v>
      </c>
      <c r="B140" s="3" t="str">
        <f t="shared" si="1"/>
        <v>#REF!</v>
      </c>
    </row>
    <row r="141">
      <c r="A141" s="25">
        <f>+0.96</f>
        <v>0.96</v>
      </c>
      <c r="B141" s="3" t="str">
        <f t="shared" si="1"/>
        <v>#REF!</v>
      </c>
    </row>
    <row r="142">
      <c r="A142" s="25">
        <f>+2.01%</f>
        <v>0.0201</v>
      </c>
      <c r="B142" s="3" t="str">
        <f t="shared" si="1"/>
        <v>#REF!</v>
      </c>
    </row>
    <row r="143">
      <c r="A143" s="26">
        <v>92766.0</v>
      </c>
      <c r="B143" s="3" t="str">
        <f t="shared" si="1"/>
        <v>#REF!</v>
      </c>
    </row>
    <row r="144">
      <c r="A144" s="26">
        <v>243126.0</v>
      </c>
      <c r="B144" s="3" t="str">
        <f t="shared" si="1"/>
        <v>#REF!</v>
      </c>
    </row>
    <row r="145">
      <c r="A145" s="27">
        <v>42636.0</v>
      </c>
      <c r="B145" s="3" t="str">
        <f t="shared" si="1"/>
        <v>#REF!</v>
      </c>
    </row>
    <row r="146">
      <c r="A146" s="28">
        <v>48.48</v>
      </c>
      <c r="B146" s="3" t="str">
        <f t="shared" si="1"/>
        <v>#REF!</v>
      </c>
    </row>
    <row r="147">
      <c r="A147" s="28">
        <v>49.26</v>
      </c>
      <c r="B147" s="3" t="str">
        <f t="shared" si="1"/>
        <v>#REF!</v>
      </c>
    </row>
    <row r="148">
      <c r="A148" s="28">
        <v>46.79</v>
      </c>
      <c r="B148" s="3" t="str">
        <f t="shared" si="1"/>
        <v>#REF!</v>
      </c>
    </row>
    <row r="149">
      <c r="A149" s="28">
        <v>47.02</v>
      </c>
      <c r="B149" s="3" t="str">
        <f t="shared" si="1"/>
        <v>#REF!</v>
      </c>
    </row>
    <row r="150">
      <c r="A150" s="21">
        <v>-1.72</v>
      </c>
      <c r="B150" s="3" t="str">
        <f t="shared" si="1"/>
        <v>#REF!</v>
      </c>
    </row>
    <row r="151">
      <c r="A151" s="22">
        <v>-0.0353</v>
      </c>
      <c r="B151" s="3" t="str">
        <f t="shared" si="1"/>
        <v>#REF!</v>
      </c>
    </row>
    <row r="152">
      <c r="A152" s="24">
        <v>77382.0</v>
      </c>
      <c r="B152" s="3" t="str">
        <f t="shared" si="1"/>
        <v>#REF!</v>
      </c>
    </row>
    <row r="153">
      <c r="A153" s="24">
        <v>244282.0</v>
      </c>
      <c r="B153" s="3" t="str">
        <f t="shared" si="1"/>
        <v>#REF!</v>
      </c>
    </row>
    <row r="154">
      <c r="A154" s="23">
        <v>42639.0</v>
      </c>
      <c r="B154" s="3" t="str">
        <f t="shared" si="1"/>
        <v>#REF!</v>
      </c>
    </row>
    <row r="155">
      <c r="A155" s="21">
        <v>47.18</v>
      </c>
      <c r="B155" s="3" t="str">
        <f t="shared" si="1"/>
        <v>#REF!</v>
      </c>
    </row>
    <row r="156">
      <c r="A156" s="21">
        <v>48.76</v>
      </c>
      <c r="B156" s="3" t="str">
        <f t="shared" si="1"/>
        <v>#REF!</v>
      </c>
    </row>
    <row r="157">
      <c r="A157" s="21">
        <v>46.88</v>
      </c>
      <c r="B157" s="3" t="str">
        <f t="shared" si="1"/>
        <v>#REF!</v>
      </c>
    </row>
    <row r="158">
      <c r="A158" s="21">
        <v>48.45</v>
      </c>
      <c r="B158" s="3" t="str">
        <f t="shared" si="1"/>
        <v>#REF!</v>
      </c>
    </row>
    <row r="159">
      <c r="A159" s="25">
        <f>+1.43</f>
        <v>1.43</v>
      </c>
      <c r="B159" s="3" t="str">
        <f t="shared" si="1"/>
        <v>#REF!</v>
      </c>
    </row>
    <row r="160">
      <c r="A160" s="25">
        <f>+3.04%</f>
        <v>0.0304</v>
      </c>
      <c r="B160" s="3" t="str">
        <f t="shared" si="1"/>
        <v>#REF!</v>
      </c>
    </row>
    <row r="161">
      <c r="A161" s="26">
        <v>76262.0</v>
      </c>
      <c r="B161" s="3" t="str">
        <f t="shared" si="1"/>
        <v>#REF!</v>
      </c>
    </row>
    <row r="162">
      <c r="A162" s="26">
        <v>246542.0</v>
      </c>
      <c r="B162" s="3" t="str">
        <f t="shared" si="1"/>
        <v>#REF!</v>
      </c>
    </row>
    <row r="163">
      <c r="A163" s="27">
        <v>42640.0</v>
      </c>
      <c r="B163" s="3" t="str">
        <f t="shared" si="1"/>
        <v>#REF!</v>
      </c>
    </row>
    <row r="164">
      <c r="A164" s="28">
        <v>48.17</v>
      </c>
      <c r="B164" s="3" t="str">
        <f t="shared" si="1"/>
        <v>#REF!</v>
      </c>
    </row>
    <row r="165">
      <c r="A165" s="28">
        <v>48.42</v>
      </c>
      <c r="B165" s="3" t="str">
        <f t="shared" si="1"/>
        <v>#REF!</v>
      </c>
    </row>
    <row r="166">
      <c r="A166" s="28">
        <v>46.71</v>
      </c>
      <c r="B166" s="3" t="str">
        <f t="shared" si="1"/>
        <v>#REF!</v>
      </c>
    </row>
    <row r="167">
      <c r="A167" s="28">
        <v>47.07</v>
      </c>
      <c r="B167" s="3" t="str">
        <f t="shared" si="1"/>
        <v>#REF!</v>
      </c>
    </row>
    <row r="168">
      <c r="A168" s="21">
        <v>-1.38</v>
      </c>
      <c r="B168" s="3" t="str">
        <f t="shared" si="1"/>
        <v>#REF!</v>
      </c>
    </row>
    <row r="169">
      <c r="A169" s="22">
        <v>-0.0285</v>
      </c>
      <c r="B169" s="3" t="str">
        <f t="shared" si="1"/>
        <v>#REF!</v>
      </c>
    </row>
    <row r="170">
      <c r="A170" s="24">
        <v>94681.0</v>
      </c>
      <c r="B170" s="3" t="str">
        <f t="shared" si="1"/>
        <v>#REF!</v>
      </c>
    </row>
    <row r="171">
      <c r="A171" s="24">
        <v>247462.0</v>
      </c>
      <c r="B171" s="3" t="str">
        <f t="shared" si="1"/>
        <v>#REF!</v>
      </c>
    </row>
    <row r="172">
      <c r="A172" s="23">
        <v>42641.0</v>
      </c>
      <c r="B172" s="3" t="str">
        <f t="shared" si="1"/>
        <v>#REF!</v>
      </c>
    </row>
    <row r="173">
      <c r="A173" s="21">
        <v>47.29</v>
      </c>
      <c r="B173" s="3" t="str">
        <f t="shared" si="1"/>
        <v>#REF!</v>
      </c>
    </row>
    <row r="174">
      <c r="A174" s="21">
        <v>49.97</v>
      </c>
      <c r="B174" s="3" t="str">
        <f t="shared" si="1"/>
        <v>#REF!</v>
      </c>
    </row>
    <row r="175">
      <c r="A175" s="21">
        <v>46.82</v>
      </c>
      <c r="B175" s="3" t="str">
        <f t="shared" si="1"/>
        <v>#REF!</v>
      </c>
    </row>
    <row r="176">
      <c r="A176" s="21">
        <v>49.72</v>
      </c>
      <c r="B176" s="3" t="str">
        <f t="shared" si="1"/>
        <v>#REF!</v>
      </c>
    </row>
    <row r="177">
      <c r="A177" s="25">
        <f>+2.65</f>
        <v>2.65</v>
      </c>
      <c r="B177" s="3" t="str">
        <f t="shared" si="1"/>
        <v>#REF!</v>
      </c>
    </row>
    <row r="178">
      <c r="A178" s="25">
        <f>+5.63%</f>
        <v>0.0563</v>
      </c>
      <c r="B178" s="3" t="str">
        <f t="shared" si="1"/>
        <v>#REF!</v>
      </c>
    </row>
    <row r="179">
      <c r="A179" s="26">
        <v>164777.0</v>
      </c>
      <c r="B179" s="3" t="str">
        <f t="shared" si="1"/>
        <v>#REF!</v>
      </c>
    </row>
    <row r="180">
      <c r="A180" s="26">
        <v>262149.0</v>
      </c>
      <c r="B180" s="3" t="str">
        <f t="shared" si="1"/>
        <v>#REF!</v>
      </c>
    </row>
    <row r="181">
      <c r="A181" s="27">
        <v>42642.0</v>
      </c>
      <c r="B181" s="3" t="str">
        <f t="shared" si="1"/>
        <v>#REF!</v>
      </c>
    </row>
    <row r="182">
      <c r="A182" s="28">
        <v>49.85</v>
      </c>
      <c r="B182" s="3" t="str">
        <f t="shared" si="1"/>
        <v>#REF!</v>
      </c>
    </row>
    <row r="183">
      <c r="A183" s="28">
        <v>50.9</v>
      </c>
      <c r="B183" s="3" t="str">
        <f t="shared" si="1"/>
        <v>#REF!</v>
      </c>
    </row>
    <row r="184">
      <c r="A184" s="28">
        <v>49.06</v>
      </c>
      <c r="B184" s="3" t="str">
        <f t="shared" si="1"/>
        <v>#REF!</v>
      </c>
    </row>
    <row r="185">
      <c r="A185" s="28">
        <v>50.34</v>
      </c>
      <c r="B185" s="3" t="str">
        <f t="shared" si="1"/>
        <v>#REF!</v>
      </c>
    </row>
    <row r="186">
      <c r="A186" s="25">
        <f>+0.62</f>
        <v>0.62</v>
      </c>
      <c r="B186" s="3" t="str">
        <f t="shared" si="1"/>
        <v>#REF!</v>
      </c>
    </row>
    <row r="187">
      <c r="A187" s="25">
        <f>+1.25%</f>
        <v>0.0125</v>
      </c>
      <c r="B187" s="3" t="str">
        <f t="shared" si="1"/>
        <v>#REF!</v>
      </c>
    </row>
    <row r="188">
      <c r="A188" s="26">
        <v>119951.0</v>
      </c>
      <c r="B188" s="3" t="str">
        <f t="shared" si="1"/>
        <v>#REF!</v>
      </c>
    </row>
    <row r="189">
      <c r="A189" s="26">
        <v>262805.0</v>
      </c>
      <c r="B189" s="3" t="str">
        <f t="shared" si="1"/>
        <v>#REF!</v>
      </c>
    </row>
    <row r="190">
      <c r="A190" s="27">
        <v>42643.0</v>
      </c>
      <c r="B190" s="3" t="str">
        <f t="shared" si="1"/>
        <v>#REF!</v>
      </c>
    </row>
    <row r="191">
      <c r="A191" s="28">
        <v>50.32</v>
      </c>
      <c r="B191" s="3" t="str">
        <f t="shared" si="1"/>
        <v>#REF!</v>
      </c>
    </row>
    <row r="192">
      <c r="A192" s="28">
        <v>50.83</v>
      </c>
      <c r="B192" s="3" t="str">
        <f t="shared" si="1"/>
        <v>#REF!</v>
      </c>
    </row>
    <row r="193">
      <c r="A193" s="28">
        <v>49.46</v>
      </c>
      <c r="B193" s="3" t="str">
        <f t="shared" si="1"/>
        <v>#REF!</v>
      </c>
    </row>
    <row r="194">
      <c r="A194" s="28">
        <v>50.75</v>
      </c>
      <c r="B194" s="3" t="str">
        <f t="shared" si="1"/>
        <v>#REF!</v>
      </c>
    </row>
    <row r="195">
      <c r="A195" s="25">
        <f>+0.41</f>
        <v>0.41</v>
      </c>
      <c r="B195" s="3" t="str">
        <f t="shared" si="1"/>
        <v>#REF!</v>
      </c>
    </row>
    <row r="196">
      <c r="A196" s="25">
        <f>+0.81%</f>
        <v>0.0081</v>
      </c>
      <c r="B196" s="3" t="str">
        <f t="shared" si="1"/>
        <v>#REF!</v>
      </c>
    </row>
    <row r="197">
      <c r="A197" s="26">
        <v>101043.0</v>
      </c>
      <c r="B197" s="3" t="str">
        <f t="shared" si="1"/>
        <v>#REF!</v>
      </c>
    </row>
    <row r="198">
      <c r="A198" s="26">
        <v>268977.0</v>
      </c>
      <c r="B198" s="3" t="str">
        <f t="shared" si="1"/>
        <v>#REF!</v>
      </c>
    </row>
    <row r="199">
      <c r="A199" s="27">
        <v>42646.0</v>
      </c>
      <c r="B199" s="3" t="str">
        <f t="shared" si="1"/>
        <v>#REF!</v>
      </c>
    </row>
    <row r="200">
      <c r="A200" s="28">
        <v>50.56</v>
      </c>
      <c r="B200" s="3" t="str">
        <f t="shared" si="1"/>
        <v>#REF!</v>
      </c>
    </row>
    <row r="201">
      <c r="A201" s="28">
        <v>51.7</v>
      </c>
      <c r="B201" s="3" t="str">
        <f t="shared" si="1"/>
        <v>#REF!</v>
      </c>
    </row>
    <row r="202">
      <c r="A202" s="28">
        <v>50.32</v>
      </c>
      <c r="B202" s="3" t="str">
        <f t="shared" si="1"/>
        <v>#REF!</v>
      </c>
    </row>
    <row r="203">
      <c r="A203" s="28">
        <v>51.46</v>
      </c>
      <c r="B203" s="3" t="str">
        <f t="shared" si="1"/>
        <v>#REF!</v>
      </c>
    </row>
    <row r="204">
      <c r="A204" s="25">
        <f>+0.71</f>
        <v>0.71</v>
      </c>
      <c r="B204" s="3" t="str">
        <f t="shared" si="1"/>
        <v>#REF!</v>
      </c>
    </row>
    <row r="205">
      <c r="A205" s="25">
        <f>+1.4%</f>
        <v>0.014</v>
      </c>
      <c r="B205" s="3" t="str">
        <f t="shared" si="1"/>
        <v>#REF!</v>
      </c>
    </row>
    <row r="206">
      <c r="A206" s="26">
        <v>98940.0</v>
      </c>
      <c r="B206" s="3" t="str">
        <f t="shared" si="1"/>
        <v>#REF!</v>
      </c>
    </row>
    <row r="207">
      <c r="A207" s="26">
        <v>272805.0</v>
      </c>
      <c r="B207" s="3" t="str">
        <f t="shared" si="1"/>
        <v>#REF!</v>
      </c>
    </row>
    <row r="208">
      <c r="A208" s="27">
        <v>42647.0</v>
      </c>
      <c r="B208" s="3" t="str">
        <f t="shared" si="1"/>
        <v>#REF!</v>
      </c>
    </row>
    <row r="209">
      <c r="A209" s="28">
        <v>51.45</v>
      </c>
      <c r="B209" s="3" t="str">
        <f t="shared" si="1"/>
        <v>#REF!</v>
      </c>
    </row>
    <row r="210">
      <c r="A210" s="28">
        <v>52.1</v>
      </c>
      <c r="B210" s="3" t="str">
        <f t="shared" si="1"/>
        <v>#REF!</v>
      </c>
    </row>
    <row r="211">
      <c r="A211" s="28">
        <v>50.92</v>
      </c>
      <c r="B211" s="3" t="str">
        <f t="shared" si="1"/>
        <v>#REF!</v>
      </c>
    </row>
    <row r="212">
      <c r="A212" s="28">
        <v>51.43</v>
      </c>
      <c r="B212" s="3" t="str">
        <f t="shared" si="1"/>
        <v>#REF!</v>
      </c>
    </row>
    <row r="213">
      <c r="A213" s="21">
        <v>-0.03</v>
      </c>
      <c r="B213" s="3" t="str">
        <f t="shared" si="1"/>
        <v>#REF!</v>
      </c>
    </row>
    <row r="214">
      <c r="A214" s="22">
        <v>-6.0E-4</v>
      </c>
      <c r="B214" s="3" t="str">
        <f t="shared" si="1"/>
        <v>#REF!</v>
      </c>
    </row>
    <row r="215">
      <c r="A215" s="24">
        <v>86739.0</v>
      </c>
      <c r="B215" s="3" t="str">
        <f t="shared" si="1"/>
        <v>#REF!</v>
      </c>
    </row>
    <row r="216">
      <c r="A216" s="24">
        <v>274595.0</v>
      </c>
      <c r="B216" s="3" t="str">
        <f t="shared" si="1"/>
        <v>#REF!</v>
      </c>
    </row>
    <row r="217">
      <c r="A217" s="23">
        <v>42648.0</v>
      </c>
      <c r="B217" s="3" t="str">
        <f t="shared" si="1"/>
        <v>#REF!</v>
      </c>
    </row>
    <row r="218">
      <c r="A218" s="21">
        <v>51.78</v>
      </c>
      <c r="B218" s="3" t="str">
        <f t="shared" si="1"/>
        <v>#REF!</v>
      </c>
    </row>
    <row r="219">
      <c r="A219" s="21">
        <v>52.66</v>
      </c>
      <c r="B219" s="3" t="str">
        <f t="shared" si="1"/>
        <v>#REF!</v>
      </c>
    </row>
    <row r="220">
      <c r="A220" s="21">
        <v>51.78</v>
      </c>
      <c r="B220" s="3" t="str">
        <f t="shared" si="1"/>
        <v>#REF!</v>
      </c>
    </row>
    <row r="221">
      <c r="A221" s="21">
        <v>52.45</v>
      </c>
      <c r="B221" s="3" t="str">
        <f t="shared" si="1"/>
        <v>#REF!</v>
      </c>
    </row>
    <row r="222">
      <c r="A222" s="25">
        <f>+1.02</f>
        <v>1.02</v>
      </c>
      <c r="B222" s="3" t="str">
        <f t="shared" si="1"/>
        <v>#REF!</v>
      </c>
    </row>
    <row r="223">
      <c r="A223" s="25">
        <f>+1.98%</f>
        <v>0.0198</v>
      </c>
      <c r="B223" s="3" t="str">
        <f t="shared" si="1"/>
        <v>#REF!</v>
      </c>
    </row>
    <row r="224">
      <c r="A224" s="26">
        <v>116861.0</v>
      </c>
      <c r="B224" s="3" t="str">
        <f t="shared" si="1"/>
        <v>#REF!</v>
      </c>
    </row>
    <row r="225">
      <c r="A225" s="26">
        <v>284500.0</v>
      </c>
      <c r="B225" s="3" t="str">
        <f t="shared" si="1"/>
        <v>#REF!</v>
      </c>
    </row>
    <row r="226">
      <c r="A226" s="27">
        <v>42649.0</v>
      </c>
      <c r="B226" s="3" t="str">
        <f t="shared" si="1"/>
        <v>#REF!</v>
      </c>
    </row>
    <row r="227">
      <c r="A227" s="28">
        <v>52.43</v>
      </c>
      <c r="B227" s="3" t="str">
        <f t="shared" si="1"/>
        <v>#REF!</v>
      </c>
    </row>
    <row r="228">
      <c r="A228" s="28">
        <v>53.34</v>
      </c>
      <c r="B228" s="3" t="str">
        <f t="shared" si="1"/>
        <v>#REF!</v>
      </c>
    </row>
    <row r="229">
      <c r="A229" s="28">
        <v>51.93</v>
      </c>
      <c r="B229" s="3" t="str">
        <f t="shared" si="1"/>
        <v>#REF!</v>
      </c>
    </row>
    <row r="230">
      <c r="A230" s="28">
        <v>53.11</v>
      </c>
      <c r="B230" s="3" t="str">
        <f t="shared" si="1"/>
        <v>#REF!</v>
      </c>
    </row>
    <row r="231">
      <c r="A231" s="25">
        <f>+0.66</f>
        <v>0.66</v>
      </c>
      <c r="B231" s="3" t="str">
        <f t="shared" si="1"/>
        <v>#REF!</v>
      </c>
    </row>
    <row r="232">
      <c r="A232" s="25">
        <f>+1.26%</f>
        <v>0.0126</v>
      </c>
      <c r="B232" s="3" t="str">
        <f t="shared" si="1"/>
        <v>#REF!</v>
      </c>
    </row>
    <row r="233">
      <c r="A233" s="26">
        <v>117460.0</v>
      </c>
      <c r="B233" s="3" t="str">
        <f t="shared" si="1"/>
        <v>#REF!</v>
      </c>
    </row>
    <row r="234">
      <c r="A234" s="26">
        <v>284960.0</v>
      </c>
      <c r="B234" s="3" t="str">
        <f t="shared" si="1"/>
        <v>#REF!</v>
      </c>
    </row>
    <row r="235">
      <c r="A235" s="27">
        <v>42650.0</v>
      </c>
      <c r="B235" s="3" t="str">
        <f t="shared" si="1"/>
        <v>#REF!</v>
      </c>
    </row>
    <row r="236">
      <c r="A236" s="28">
        <v>53.28</v>
      </c>
      <c r="B236" s="3" t="str">
        <f t="shared" si="1"/>
        <v>#REF!</v>
      </c>
    </row>
    <row r="237">
      <c r="A237" s="28">
        <v>53.45</v>
      </c>
      <c r="B237" s="3" t="str">
        <f t="shared" si="1"/>
        <v>#REF!</v>
      </c>
    </row>
    <row r="238">
      <c r="A238" s="28">
        <v>51.96</v>
      </c>
      <c r="B238" s="3" t="str">
        <f t="shared" si="1"/>
        <v>#REF!</v>
      </c>
    </row>
    <row r="239">
      <c r="A239" s="28">
        <v>52.54</v>
      </c>
      <c r="B239" s="3" t="str">
        <f t="shared" si="1"/>
        <v>#REF!</v>
      </c>
    </row>
    <row r="240">
      <c r="A240" s="21">
        <v>-0.57</v>
      </c>
      <c r="B240" s="3" t="str">
        <f t="shared" si="1"/>
        <v>#REF!</v>
      </c>
    </row>
    <row r="241">
      <c r="A241" s="22">
        <v>-0.0107</v>
      </c>
      <c r="B241" s="3" t="str">
        <f t="shared" si="1"/>
        <v>#REF!</v>
      </c>
    </row>
    <row r="242">
      <c r="A242" s="24">
        <v>128627.0</v>
      </c>
      <c r="B242" s="3" t="str">
        <f t="shared" si="1"/>
        <v>#REF!</v>
      </c>
    </row>
    <row r="243">
      <c r="A243" s="24">
        <v>297698.0</v>
      </c>
      <c r="B243" s="3" t="str">
        <f t="shared" si="1"/>
        <v>#REF!</v>
      </c>
    </row>
    <row r="244">
      <c r="A244" s="30">
        <v>42653.0</v>
      </c>
      <c r="B244" s="3" t="str">
        <f t="shared" si="1"/>
        <v>#REF!</v>
      </c>
    </row>
    <row r="245">
      <c r="A245" s="21">
        <v>52.28</v>
      </c>
      <c r="B245" s="3" t="str">
        <f t="shared" si="1"/>
        <v>#REF!</v>
      </c>
    </row>
    <row r="246">
      <c r="A246" s="21">
        <v>54.32</v>
      </c>
      <c r="B246" s="3" t="str">
        <f t="shared" si="1"/>
        <v>#REF!</v>
      </c>
    </row>
    <row r="247">
      <c r="A247" s="21">
        <v>51.89</v>
      </c>
      <c r="B247" s="3" t="str">
        <f t="shared" si="1"/>
        <v>#REF!</v>
      </c>
    </row>
    <row r="248">
      <c r="A248" s="21">
        <v>53.76</v>
      </c>
      <c r="B248" s="3" t="str">
        <f t="shared" si="1"/>
        <v>#REF!</v>
      </c>
    </row>
    <row r="249">
      <c r="A249" s="25">
        <f>+1.22</f>
        <v>1.22</v>
      </c>
      <c r="B249" s="3" t="str">
        <f t="shared" si="1"/>
        <v>#REF!</v>
      </c>
    </row>
    <row r="250">
      <c r="A250" s="25">
        <f>+2.32%</f>
        <v>0.0232</v>
      </c>
      <c r="B250" s="3" t="str">
        <f t="shared" si="1"/>
        <v>#REF!</v>
      </c>
    </row>
    <row r="251">
      <c r="A251" s="26">
        <v>153510.0</v>
      </c>
      <c r="B251" s="3" t="str">
        <f t="shared" si="1"/>
        <v>#REF!</v>
      </c>
    </row>
    <row r="252">
      <c r="A252" s="26">
        <v>299321.0</v>
      </c>
      <c r="B252" s="3" t="str">
        <f t="shared" si="1"/>
        <v>#REF!</v>
      </c>
    </row>
    <row r="253">
      <c r="A253" s="29">
        <v>42654.0</v>
      </c>
      <c r="B253" s="3" t="str">
        <f t="shared" si="1"/>
        <v>#REF!</v>
      </c>
    </row>
    <row r="254">
      <c r="A254" s="28">
        <v>53.7</v>
      </c>
      <c r="B254" s="3" t="str">
        <f t="shared" si="1"/>
        <v>#REF!</v>
      </c>
    </row>
    <row r="255">
      <c r="A255" s="28">
        <v>53.94</v>
      </c>
      <c r="B255" s="3" t="str">
        <f t="shared" si="1"/>
        <v>#REF!</v>
      </c>
    </row>
    <row r="256">
      <c r="A256" s="28">
        <v>52.77</v>
      </c>
      <c r="B256" s="3" t="str">
        <f t="shared" si="1"/>
        <v>#REF!</v>
      </c>
    </row>
    <row r="257">
      <c r="A257" s="28">
        <v>53.03</v>
      </c>
      <c r="B257" s="3" t="str">
        <f t="shared" si="1"/>
        <v>#REF!</v>
      </c>
    </row>
    <row r="258">
      <c r="A258" s="21">
        <v>-0.73</v>
      </c>
      <c r="B258" s="3" t="str">
        <f t="shared" si="1"/>
        <v>#REF!</v>
      </c>
    </row>
    <row r="259">
      <c r="A259" s="22">
        <v>-0.0136</v>
      </c>
      <c r="B259" s="3" t="str">
        <f t="shared" si="1"/>
        <v>#REF!</v>
      </c>
    </row>
    <row r="260">
      <c r="A260" s="24">
        <v>191470.0</v>
      </c>
      <c r="B260" s="3" t="str">
        <f t="shared" si="1"/>
        <v>#REF!</v>
      </c>
    </row>
    <row r="261">
      <c r="A261" s="24">
        <v>328062.0</v>
      </c>
      <c r="B261" s="3" t="str">
        <f t="shared" si="1"/>
        <v>#REF!</v>
      </c>
    </row>
    <row r="262">
      <c r="A262" s="30">
        <v>42655.0</v>
      </c>
      <c r="B262" s="3" t="str">
        <f t="shared" si="1"/>
        <v>#REF!</v>
      </c>
    </row>
    <row r="263">
      <c r="A263" s="21">
        <v>53.12</v>
      </c>
      <c r="B263" s="3" t="str">
        <f t="shared" si="1"/>
        <v>#REF!</v>
      </c>
    </row>
    <row r="264">
      <c r="A264" s="21">
        <v>53.48</v>
      </c>
      <c r="B264" s="3" t="str">
        <f t="shared" si="1"/>
        <v>#REF!</v>
      </c>
    </row>
    <row r="265">
      <c r="A265" s="21">
        <v>52.26</v>
      </c>
      <c r="B265" s="3" t="str">
        <f t="shared" si="1"/>
        <v>#REF!</v>
      </c>
    </row>
    <row r="266">
      <c r="A266" s="21">
        <v>52.47</v>
      </c>
      <c r="B266" s="3" t="str">
        <f t="shared" si="1"/>
        <v>#REF!</v>
      </c>
    </row>
    <row r="267">
      <c r="A267" s="21">
        <v>-0.56</v>
      </c>
      <c r="B267" s="3" t="str">
        <f t="shared" si="1"/>
        <v>#REF!</v>
      </c>
    </row>
    <row r="268">
      <c r="A268" s="22">
        <v>-0.0106</v>
      </c>
      <c r="B268" s="3" t="str">
        <f t="shared" si="1"/>
        <v>#REF!</v>
      </c>
    </row>
    <row r="269">
      <c r="A269" s="24">
        <v>117772.0</v>
      </c>
      <c r="B269" s="3" t="str">
        <f t="shared" si="1"/>
        <v>#REF!</v>
      </c>
    </row>
    <row r="270">
      <c r="A270" s="24">
        <v>335152.0</v>
      </c>
      <c r="B270" s="3" t="str">
        <f t="shared" si="1"/>
        <v>#REF!</v>
      </c>
    </row>
    <row r="271">
      <c r="A271" s="30">
        <v>42656.0</v>
      </c>
      <c r="B271" s="3" t="str">
        <f t="shared" si="1"/>
        <v>#REF!</v>
      </c>
    </row>
    <row r="272">
      <c r="A272" s="21">
        <v>52.3</v>
      </c>
      <c r="B272" s="3" t="str">
        <f t="shared" si="1"/>
        <v>#REF!</v>
      </c>
    </row>
    <row r="273">
      <c r="A273" s="21">
        <v>52.82</v>
      </c>
      <c r="B273" s="3" t="str">
        <f t="shared" si="1"/>
        <v>#REF!</v>
      </c>
    </row>
    <row r="274">
      <c r="A274" s="21">
        <v>51.61</v>
      </c>
      <c r="B274" s="3" t="str">
        <f t="shared" si="1"/>
        <v>#REF!</v>
      </c>
    </row>
    <row r="275">
      <c r="A275" s="21">
        <v>52.7</v>
      </c>
      <c r="B275" s="3" t="str">
        <f t="shared" si="1"/>
        <v>#REF!</v>
      </c>
    </row>
    <row r="276">
      <c r="A276" s="25">
        <f>+0.23</f>
        <v>0.23</v>
      </c>
      <c r="B276" s="3" t="str">
        <f t="shared" si="1"/>
        <v>#REF!</v>
      </c>
    </row>
    <row r="277">
      <c r="A277" s="25">
        <f>+0.44%</f>
        <v>0.0044</v>
      </c>
      <c r="B277" s="3" t="str">
        <f t="shared" si="1"/>
        <v>#REF!</v>
      </c>
    </row>
    <row r="278">
      <c r="A278" s="26">
        <v>139873.0</v>
      </c>
      <c r="B278" s="3" t="str">
        <f t="shared" si="1"/>
        <v>#REF!</v>
      </c>
    </row>
    <row r="279">
      <c r="A279" s="26">
        <v>352538.0</v>
      </c>
      <c r="B279" s="3" t="str">
        <f t="shared" si="1"/>
        <v>#REF!</v>
      </c>
    </row>
    <row r="280">
      <c r="A280" s="29">
        <v>42657.0</v>
      </c>
      <c r="B280" s="3" t="str">
        <f t="shared" si="1"/>
        <v>#REF!</v>
      </c>
    </row>
    <row r="281">
      <c r="A281" s="28">
        <v>52.67</v>
      </c>
      <c r="B281" s="3" t="str">
        <f t="shared" si="1"/>
        <v>#REF!</v>
      </c>
    </row>
    <row r="282">
      <c r="A282" s="28">
        <v>53.19</v>
      </c>
      <c r="B282" s="3" t="str">
        <f t="shared" si="1"/>
        <v>#REF!</v>
      </c>
    </row>
    <row r="283">
      <c r="A283" s="28">
        <v>52.17</v>
      </c>
      <c r="B283" s="3" t="str">
        <f t="shared" si="1"/>
        <v>#REF!</v>
      </c>
    </row>
    <row r="284">
      <c r="A284" s="28">
        <v>52.64</v>
      </c>
      <c r="B284" s="3" t="str">
        <f t="shared" si="1"/>
        <v>#REF!</v>
      </c>
    </row>
    <row r="285">
      <c r="A285" s="21">
        <v>-0.06</v>
      </c>
      <c r="B285" s="3" t="str">
        <f t="shared" si="1"/>
        <v>#REF!</v>
      </c>
    </row>
    <row r="286">
      <c r="A286" s="22">
        <v>-0.0011</v>
      </c>
      <c r="B286" s="3" t="str">
        <f t="shared" si="1"/>
        <v>#REF!</v>
      </c>
    </row>
    <row r="287">
      <c r="A287" s="24">
        <v>138187.0</v>
      </c>
      <c r="B287" s="3" t="str">
        <f t="shared" si="1"/>
        <v>#REF!</v>
      </c>
    </row>
    <row r="288">
      <c r="A288" s="24">
        <v>372549.0</v>
      </c>
      <c r="B288" s="3" t="str">
        <f t="shared" si="1"/>
        <v>#REF!</v>
      </c>
    </row>
    <row r="289">
      <c r="A289" s="30">
        <v>42660.0</v>
      </c>
      <c r="B289" s="3" t="str">
        <f t="shared" si="1"/>
        <v>#REF!</v>
      </c>
    </row>
    <row r="290">
      <c r="A290" s="21">
        <v>52.65</v>
      </c>
      <c r="B290" s="3" t="str">
        <f t="shared" si="1"/>
        <v>#REF!</v>
      </c>
    </row>
    <row r="291">
      <c r="A291" s="21">
        <v>52.96</v>
      </c>
      <c r="B291" s="3" t="str">
        <f t="shared" si="1"/>
        <v>#REF!</v>
      </c>
    </row>
    <row r="292">
      <c r="A292" s="21">
        <v>51.86</v>
      </c>
      <c r="B292" s="3" t="str">
        <f t="shared" si="1"/>
        <v>#REF!</v>
      </c>
    </row>
    <row r="293">
      <c r="A293" s="21">
        <v>52.24</v>
      </c>
      <c r="B293" s="3" t="str">
        <f t="shared" si="1"/>
        <v>#REF!</v>
      </c>
    </row>
    <row r="294">
      <c r="A294" s="21">
        <v>-0.4</v>
      </c>
      <c r="B294" s="3" t="str">
        <f t="shared" si="1"/>
        <v>#REF!</v>
      </c>
    </row>
    <row r="295">
      <c r="A295" s="22">
        <v>-0.0076</v>
      </c>
      <c r="B295" s="3" t="str">
        <f t="shared" si="1"/>
        <v>#REF!</v>
      </c>
    </row>
    <row r="296">
      <c r="A296" s="24">
        <v>139508.0</v>
      </c>
      <c r="B296" s="3" t="str">
        <f t="shared" si="1"/>
        <v>#REF!</v>
      </c>
    </row>
    <row r="297">
      <c r="A297" s="24">
        <v>384624.0</v>
      </c>
      <c r="B297" s="3" t="str">
        <f t="shared" si="1"/>
        <v>#REF!</v>
      </c>
    </row>
    <row r="298">
      <c r="A298" s="30">
        <v>42661.0</v>
      </c>
      <c r="B298" s="3" t="str">
        <f t="shared" si="1"/>
        <v>#REF!</v>
      </c>
    </row>
    <row r="299">
      <c r="A299" s="21">
        <v>52.45</v>
      </c>
      <c r="B299" s="3" t="str">
        <f t="shared" si="1"/>
        <v>#REF!</v>
      </c>
    </row>
    <row r="300">
      <c r="A300" s="21">
        <v>52.91</v>
      </c>
      <c r="B300" s="3" t="str">
        <f t="shared" si="1"/>
        <v>#REF!</v>
      </c>
    </row>
    <row r="301">
      <c r="A301" s="21">
        <v>52.02</v>
      </c>
      <c r="B301" s="3" t="str">
        <f t="shared" si="1"/>
        <v>#REF!</v>
      </c>
    </row>
    <row r="302">
      <c r="A302" s="21">
        <v>52.45</v>
      </c>
      <c r="B302" s="3" t="str">
        <f t="shared" si="1"/>
        <v>#REF!</v>
      </c>
    </row>
    <row r="303">
      <c r="A303" s="25">
        <f>+0.21</f>
        <v>0.21</v>
      </c>
      <c r="B303" s="3" t="str">
        <f t="shared" si="1"/>
        <v>#REF!</v>
      </c>
    </row>
    <row r="304">
      <c r="A304" s="25">
        <f>+0.4%</f>
        <v>0.004</v>
      </c>
      <c r="B304" s="3" t="str">
        <f t="shared" si="1"/>
        <v>#REF!</v>
      </c>
    </row>
    <row r="305">
      <c r="A305" s="26">
        <v>186782.0</v>
      </c>
      <c r="B305" s="3" t="str">
        <f t="shared" si="1"/>
        <v>#REF!</v>
      </c>
    </row>
    <row r="306">
      <c r="A306" s="26">
        <v>406030.0</v>
      </c>
      <c r="B306" s="3" t="str">
        <f t="shared" si="1"/>
        <v>#REF!</v>
      </c>
    </row>
    <row r="307">
      <c r="A307" s="29">
        <v>42662.0</v>
      </c>
      <c r="B307" s="3" t="str">
        <f t="shared" si="1"/>
        <v>#REF!</v>
      </c>
    </row>
    <row r="308">
      <c r="A308" s="28">
        <v>52.89</v>
      </c>
      <c r="B308" s="3" t="str">
        <f t="shared" si="1"/>
        <v>#REF!</v>
      </c>
    </row>
    <row r="309">
      <c r="A309" s="28">
        <v>53.9</v>
      </c>
      <c r="B309" s="3" t="str">
        <f t="shared" si="1"/>
        <v>#REF!</v>
      </c>
    </row>
    <row r="310">
      <c r="A310" s="28">
        <v>52.86</v>
      </c>
      <c r="B310" s="3" t="str">
        <f t="shared" si="1"/>
        <v>#REF!</v>
      </c>
    </row>
    <row r="311">
      <c r="A311" s="28">
        <v>53.42</v>
      </c>
      <c r="B311" s="3" t="str">
        <f t="shared" si="1"/>
        <v>#REF!</v>
      </c>
    </row>
    <row r="312">
      <c r="A312" s="25">
        <f>+0.97</f>
        <v>0.97</v>
      </c>
      <c r="B312" s="3" t="str">
        <f t="shared" si="1"/>
        <v>#REF!</v>
      </c>
    </row>
    <row r="313">
      <c r="A313" s="25">
        <f>+1.85%</f>
        <v>0.0185</v>
      </c>
      <c r="B313" s="3" t="str">
        <f t="shared" si="1"/>
        <v>#REF!</v>
      </c>
    </row>
    <row r="314">
      <c r="A314" s="26">
        <v>173205.0</v>
      </c>
      <c r="B314" s="3" t="str">
        <f t="shared" si="1"/>
        <v>#REF!</v>
      </c>
    </row>
    <row r="315">
      <c r="A315" s="26">
        <v>424212.0</v>
      </c>
      <c r="B315" s="3" t="str">
        <f t="shared" si="1"/>
        <v>#REF!</v>
      </c>
    </row>
    <row r="316">
      <c r="A316" s="29">
        <v>42663.0</v>
      </c>
      <c r="B316" s="3" t="str">
        <f t="shared" si="1"/>
        <v>#REF!</v>
      </c>
    </row>
    <row r="317">
      <c r="A317" s="28">
        <v>53.38</v>
      </c>
      <c r="B317" s="3" t="str">
        <f t="shared" si="1"/>
        <v>#REF!</v>
      </c>
    </row>
    <row r="318">
      <c r="A318" s="28">
        <v>53.48</v>
      </c>
      <c r="B318" s="3" t="str">
        <f t="shared" si="1"/>
        <v>#REF!</v>
      </c>
    </row>
    <row r="319">
      <c r="A319" s="28">
        <v>52.05</v>
      </c>
      <c r="B319" s="3" t="str">
        <f t="shared" si="1"/>
        <v>#REF!</v>
      </c>
    </row>
    <row r="320">
      <c r="A320" s="28">
        <v>52.25</v>
      </c>
      <c r="B320" s="3" t="str">
        <f t="shared" si="1"/>
        <v>#REF!</v>
      </c>
    </row>
    <row r="321">
      <c r="A321" s="21">
        <v>-1.17</v>
      </c>
      <c r="B321" s="3" t="str">
        <f t="shared" si="1"/>
        <v>#REF!</v>
      </c>
    </row>
    <row r="322">
      <c r="A322" s="22">
        <v>-0.0219</v>
      </c>
      <c r="B322" s="3" t="str">
        <f t="shared" si="1"/>
        <v>#REF!</v>
      </c>
    </row>
    <row r="323">
      <c r="A323" s="24">
        <v>208966.0</v>
      </c>
      <c r="B323" s="3" t="str">
        <f t="shared" si="1"/>
        <v>#REF!</v>
      </c>
    </row>
    <row r="324">
      <c r="A324" s="24">
        <v>446291.0</v>
      </c>
      <c r="B324" s="3" t="str">
        <f t="shared" si="1"/>
        <v>#REF!</v>
      </c>
    </row>
    <row r="325">
      <c r="A325" s="30">
        <v>42664.0</v>
      </c>
      <c r="B325" s="3" t="str">
        <f t="shared" si="1"/>
        <v>#REF!</v>
      </c>
    </row>
    <row r="326">
      <c r="A326" s="21">
        <v>52.3</v>
      </c>
      <c r="B326" s="3" t="str">
        <f t="shared" si="1"/>
        <v>#REF!</v>
      </c>
    </row>
    <row r="327">
      <c r="A327" s="21">
        <v>52.83</v>
      </c>
      <c r="B327" s="3" t="str">
        <f t="shared" si="1"/>
        <v>#REF!</v>
      </c>
    </row>
    <row r="328">
      <c r="A328" s="21">
        <v>52.0</v>
      </c>
      <c r="B328" s="3" t="str">
        <f t="shared" si="1"/>
        <v>#REF!</v>
      </c>
    </row>
    <row r="329">
      <c r="A329" s="21">
        <v>52.69</v>
      </c>
      <c r="B329" s="3" t="str">
        <f t="shared" si="1"/>
        <v>#REF!</v>
      </c>
    </row>
    <row r="330">
      <c r="A330" s="25">
        <f>+0.44</f>
        <v>0.44</v>
      </c>
      <c r="B330" s="3" t="str">
        <f t="shared" si="1"/>
        <v>#REF!</v>
      </c>
    </row>
    <row r="331">
      <c r="A331" s="25">
        <f>+0.84%</f>
        <v>0.0084</v>
      </c>
      <c r="B331" s="3" t="str">
        <f t="shared" si="1"/>
        <v>#REF!</v>
      </c>
    </row>
    <row r="332">
      <c r="A332" s="26">
        <v>191841.0</v>
      </c>
      <c r="B332" s="3" t="str">
        <f t="shared" si="1"/>
        <v>#REF!</v>
      </c>
    </row>
    <row r="333">
      <c r="A333" s="26">
        <v>473409.0</v>
      </c>
      <c r="B333" s="3" t="str">
        <f t="shared" si="1"/>
        <v>#REF!</v>
      </c>
    </row>
    <row r="334">
      <c r="A334" s="29">
        <v>42667.0</v>
      </c>
      <c r="B334" s="3" t="str">
        <f t="shared" si="1"/>
        <v>#REF!</v>
      </c>
    </row>
    <row r="335">
      <c r="A335" s="28">
        <v>52.76</v>
      </c>
      <c r="B335" s="3" t="str">
        <f t="shared" si="1"/>
        <v>#REF!</v>
      </c>
    </row>
    <row r="336">
      <c r="A336" s="28">
        <v>52.91</v>
      </c>
      <c r="B336" s="3" t="str">
        <f t="shared" si="1"/>
        <v>#REF!</v>
      </c>
    </row>
    <row r="337">
      <c r="A337" s="28">
        <v>51.51</v>
      </c>
      <c r="B337" s="3" t="str">
        <f t="shared" si="1"/>
        <v>#REF!</v>
      </c>
    </row>
    <row r="338">
      <c r="A338" s="28">
        <v>52.43</v>
      </c>
      <c r="B338" s="3" t="str">
        <f t="shared" si="1"/>
        <v>#REF!</v>
      </c>
    </row>
    <row r="339">
      <c r="A339" s="21">
        <v>-0.26</v>
      </c>
      <c r="B339" s="3" t="str">
        <f t="shared" si="1"/>
        <v>#REF!</v>
      </c>
    </row>
    <row r="340">
      <c r="A340" s="22">
        <v>-0.0049</v>
      </c>
      <c r="B340" s="3" t="str">
        <f t="shared" si="1"/>
        <v>#REF!</v>
      </c>
    </row>
    <row r="341">
      <c r="A341" s="24">
        <v>219038.0</v>
      </c>
      <c r="B341" s="3" t="str">
        <f t="shared" si="1"/>
        <v>#REF!</v>
      </c>
    </row>
    <row r="342">
      <c r="A342" s="24">
        <v>497694.0</v>
      </c>
      <c r="B342" s="3" t="str">
        <f t="shared" si="1"/>
        <v>#REF!</v>
      </c>
    </row>
    <row r="343">
      <c r="A343" s="30">
        <v>42668.0</v>
      </c>
      <c r="B343" s="3" t="str">
        <f t="shared" si="1"/>
        <v>#REF!</v>
      </c>
    </row>
    <row r="344">
      <c r="A344" s="21">
        <v>52.43</v>
      </c>
      <c r="B344" s="3" t="str">
        <f t="shared" si="1"/>
        <v>#REF!</v>
      </c>
    </row>
    <row r="345">
      <c r="A345" s="21">
        <v>52.81</v>
      </c>
      <c r="B345" s="3" t="str">
        <f t="shared" si="1"/>
        <v>#REF!</v>
      </c>
    </row>
    <row r="346">
      <c r="A346" s="21">
        <v>51.24</v>
      </c>
      <c r="B346" s="3" t="str">
        <f t="shared" si="1"/>
        <v>#REF!</v>
      </c>
    </row>
    <row r="347">
      <c r="A347" s="21">
        <v>51.79</v>
      </c>
      <c r="B347" s="3" t="str">
        <f t="shared" si="1"/>
        <v>#REF!</v>
      </c>
    </row>
    <row r="348">
      <c r="A348" s="21">
        <v>-0.64</v>
      </c>
      <c r="B348" s="3" t="str">
        <f t="shared" si="1"/>
        <v>#REF!</v>
      </c>
    </row>
    <row r="349">
      <c r="A349" s="22">
        <v>-0.0122</v>
      </c>
      <c r="B349" s="3" t="str">
        <f t="shared" si="1"/>
        <v>#REF!</v>
      </c>
    </row>
    <row r="350">
      <c r="A350" s="24">
        <v>215666.0</v>
      </c>
      <c r="B350" s="3" t="str">
        <f t="shared" si="1"/>
        <v>#REF!</v>
      </c>
    </row>
    <row r="351">
      <c r="A351" s="24">
        <v>502177.0</v>
      </c>
      <c r="B351" s="3" t="str">
        <f t="shared" si="1"/>
        <v>#REF!</v>
      </c>
    </row>
    <row r="352">
      <c r="A352" s="30">
        <v>42669.0</v>
      </c>
      <c r="B352" s="3" t="str">
        <f t="shared" si="1"/>
        <v>#REF!</v>
      </c>
    </row>
    <row r="353">
      <c r="A353" s="21">
        <v>51.26</v>
      </c>
      <c r="B353" s="3" t="str">
        <f t="shared" si="1"/>
        <v>#REF!</v>
      </c>
    </row>
    <row r="354">
      <c r="A354" s="21">
        <v>51.8</v>
      </c>
      <c r="B354" s="3" t="str">
        <f t="shared" si="1"/>
        <v>#REF!</v>
      </c>
    </row>
    <row r="355">
      <c r="A355" s="21">
        <v>50.75</v>
      </c>
      <c r="B355" s="3" t="str">
        <f t="shared" si="1"/>
        <v>#REF!</v>
      </c>
    </row>
    <row r="356">
      <c r="A356" s="21">
        <v>51.04</v>
      </c>
      <c r="B356" s="3" t="str">
        <f t="shared" si="1"/>
        <v>#REF!</v>
      </c>
    </row>
    <row r="357">
      <c r="A357" s="21">
        <v>-0.75</v>
      </c>
      <c r="B357" s="3" t="str">
        <f t="shared" si="1"/>
        <v>#REF!</v>
      </c>
    </row>
    <row r="358">
      <c r="A358" s="22">
        <v>-0.0145</v>
      </c>
      <c r="B358" s="3" t="str">
        <f t="shared" si="1"/>
        <v>#REF!</v>
      </c>
    </row>
    <row r="359">
      <c r="A359" s="24">
        <v>311886.0</v>
      </c>
      <c r="B359" s="3" t="str">
        <f t="shared" si="1"/>
        <v>#REF!</v>
      </c>
    </row>
    <row r="360">
      <c r="A360" s="24">
        <v>518500.0</v>
      </c>
      <c r="B360" s="3" t="str">
        <f t="shared" si="1"/>
        <v>#REF!</v>
      </c>
    </row>
    <row r="361">
      <c r="A361" s="30">
        <v>42670.0</v>
      </c>
      <c r="B361" s="3" t="str">
        <f t="shared" si="1"/>
        <v>#REF!</v>
      </c>
    </row>
    <row r="362">
      <c r="A362" s="21">
        <v>51.1</v>
      </c>
      <c r="B362" s="3" t="str">
        <f t="shared" si="1"/>
        <v>#REF!</v>
      </c>
    </row>
    <row r="363">
      <c r="A363" s="21">
        <v>51.98</v>
      </c>
      <c r="B363" s="3" t="str">
        <f t="shared" si="1"/>
        <v>#REF!</v>
      </c>
    </row>
    <row r="364">
      <c r="A364" s="21">
        <v>50.94</v>
      </c>
      <c r="B364" s="3" t="str">
        <f t="shared" si="1"/>
        <v>#REF!</v>
      </c>
    </row>
    <row r="365">
      <c r="A365" s="21">
        <v>51.6</v>
      </c>
      <c r="B365" s="3" t="str">
        <f t="shared" si="1"/>
        <v>#REF!</v>
      </c>
    </row>
    <row r="366">
      <c r="A366" s="25">
        <f>+0.56</f>
        <v>0.56</v>
      </c>
      <c r="B366" s="3" t="str">
        <f t="shared" si="1"/>
        <v>#REF!</v>
      </c>
    </row>
    <row r="367">
      <c r="A367" s="25">
        <f>+1.1%</f>
        <v>0.011</v>
      </c>
      <c r="B367" s="3" t="str">
        <f t="shared" si="1"/>
        <v>#REF!</v>
      </c>
    </row>
    <row r="368">
      <c r="A368" s="26">
        <v>292795.0</v>
      </c>
      <c r="B368" s="3" t="str">
        <f t="shared" si="1"/>
        <v>#REF!</v>
      </c>
    </row>
    <row r="369">
      <c r="A369" s="26">
        <v>539648.0</v>
      </c>
      <c r="B369" s="3" t="str">
        <f t="shared" si="1"/>
        <v>#REF!</v>
      </c>
    </row>
    <row r="370">
      <c r="A370" s="29">
        <v>42671.0</v>
      </c>
      <c r="B370" s="3" t="str">
        <f t="shared" si="1"/>
        <v>#REF!</v>
      </c>
    </row>
    <row r="371">
      <c r="A371" s="28">
        <v>51.51</v>
      </c>
      <c r="B371" s="3" t="str">
        <f t="shared" si="1"/>
        <v>#REF!</v>
      </c>
    </row>
    <row r="372">
      <c r="A372" s="28">
        <v>51.66</v>
      </c>
      <c r="B372" s="3" t="str">
        <f t="shared" si="1"/>
        <v>#REF!</v>
      </c>
    </row>
    <row r="373">
      <c r="A373" s="28">
        <v>50.34</v>
      </c>
      <c r="B373" s="3" t="str">
        <f t="shared" si="1"/>
        <v>#REF!</v>
      </c>
    </row>
    <row r="374">
      <c r="A374" s="28">
        <v>50.68</v>
      </c>
      <c r="B374" s="3" t="str">
        <f t="shared" si="1"/>
        <v>#REF!</v>
      </c>
    </row>
    <row r="375">
      <c r="A375" s="21">
        <v>-0.92</v>
      </c>
      <c r="B375" s="3" t="str">
        <f t="shared" si="1"/>
        <v>#REF!</v>
      </c>
    </row>
    <row r="376">
      <c r="A376" s="22">
        <v>-0.0178</v>
      </c>
      <c r="B376" s="3" t="str">
        <f t="shared" si="1"/>
        <v>#REF!</v>
      </c>
    </row>
    <row r="377">
      <c r="A377" s="24">
        <v>268414.0</v>
      </c>
      <c r="B377" s="3" t="str">
        <f t="shared" si="1"/>
        <v>#REF!</v>
      </c>
    </row>
    <row r="378">
      <c r="A378" s="24">
        <v>550896.0</v>
      </c>
      <c r="B378" s="3" t="str">
        <f t="shared" si="1"/>
        <v>#REF!</v>
      </c>
    </row>
    <row r="379">
      <c r="A379" s="30">
        <v>42674.0</v>
      </c>
      <c r="B379" s="3" t="str">
        <f t="shared" si="1"/>
        <v>#REF!</v>
      </c>
    </row>
    <row r="380">
      <c r="A380" s="21">
        <v>50.34</v>
      </c>
      <c r="B380" s="3" t="str">
        <f t="shared" si="1"/>
        <v>#REF!</v>
      </c>
    </row>
    <row r="381">
      <c r="A381" s="21">
        <v>50.76</v>
      </c>
      <c r="B381" s="3" t="str">
        <f t="shared" si="1"/>
        <v>#REF!</v>
      </c>
    </row>
    <row r="382">
      <c r="A382" s="21">
        <v>48.45</v>
      </c>
      <c r="B382" s="3" t="str">
        <f t="shared" si="1"/>
        <v>#REF!</v>
      </c>
    </row>
    <row r="383">
      <c r="A383" s="21">
        <v>48.61</v>
      </c>
      <c r="B383" s="3" t="str">
        <f t="shared" si="1"/>
        <v>#REF!</v>
      </c>
    </row>
    <row r="384">
      <c r="A384" s="21">
        <v>-2.07</v>
      </c>
      <c r="B384" s="3" t="str">
        <f t="shared" si="1"/>
        <v>#REF!</v>
      </c>
    </row>
    <row r="385">
      <c r="A385" s="22">
        <v>-0.0408</v>
      </c>
      <c r="B385" s="3" t="str">
        <f t="shared" si="1"/>
        <v>#REF!</v>
      </c>
    </row>
    <row r="386">
      <c r="A386" s="24">
        <v>356579.0</v>
      </c>
      <c r="B386" s="3" t="str">
        <f t="shared" si="1"/>
        <v>#REF!</v>
      </c>
    </row>
    <row r="387">
      <c r="A387" s="24">
        <v>554062.0</v>
      </c>
      <c r="B387" s="3" t="str">
        <f t="shared" si="1"/>
        <v>#REF!</v>
      </c>
    </row>
    <row r="388">
      <c r="A388" s="23">
        <v>42675.0</v>
      </c>
      <c r="B388" s="3" t="str">
        <f t="shared" si="1"/>
        <v>#REF!</v>
      </c>
    </row>
    <row r="389">
      <c r="A389" s="21">
        <v>48.72</v>
      </c>
      <c r="B389" s="3" t="str">
        <f t="shared" si="1"/>
        <v>#REF!</v>
      </c>
    </row>
    <row r="390">
      <c r="A390" s="21">
        <v>49.26</v>
      </c>
      <c r="B390" s="3" t="str">
        <f t="shared" si="1"/>
        <v>#REF!</v>
      </c>
    </row>
    <row r="391">
      <c r="A391" s="21">
        <v>47.72</v>
      </c>
      <c r="B391" s="3" t="str">
        <f t="shared" si="1"/>
        <v>#REF!</v>
      </c>
    </row>
    <row r="392">
      <c r="A392" s="21">
        <v>48.14</v>
      </c>
      <c r="B392" s="3" t="str">
        <f t="shared" si="1"/>
        <v>#REF!</v>
      </c>
    </row>
    <row r="393">
      <c r="A393" s="21">
        <v>-0.47</v>
      </c>
      <c r="B393" s="3" t="str">
        <f t="shared" si="1"/>
        <v>#REF!</v>
      </c>
    </row>
    <row r="394">
      <c r="A394" s="22">
        <v>-0.0097</v>
      </c>
      <c r="B394" s="3" t="str">
        <f t="shared" si="1"/>
        <v>#REF!</v>
      </c>
    </row>
    <row r="395">
      <c r="A395" s="24">
        <v>462804.0</v>
      </c>
      <c r="B395" s="3" t="str">
        <f t="shared" si="1"/>
        <v>#REF!</v>
      </c>
    </row>
    <row r="396">
      <c r="A396" s="24">
        <v>553028.0</v>
      </c>
      <c r="B396" s="3" t="str">
        <f t="shared" si="1"/>
        <v>#REF!</v>
      </c>
    </row>
    <row r="397">
      <c r="A397" s="23">
        <v>42676.0</v>
      </c>
      <c r="B397" s="3" t="str">
        <f t="shared" si="1"/>
        <v>#REF!</v>
      </c>
    </row>
    <row r="398">
      <c r="A398" s="21">
        <v>47.9</v>
      </c>
      <c r="B398" s="3" t="str">
        <f t="shared" si="1"/>
        <v>#REF!</v>
      </c>
    </row>
    <row r="399">
      <c r="A399" s="21">
        <v>48.02</v>
      </c>
      <c r="B399" s="3" t="str">
        <f t="shared" si="1"/>
        <v>#REF!</v>
      </c>
    </row>
    <row r="400">
      <c r="A400" s="21">
        <v>46.46</v>
      </c>
      <c r="B400" s="3" t="str">
        <f t="shared" si="1"/>
        <v>#REF!</v>
      </c>
    </row>
    <row r="401">
      <c r="A401" s="21">
        <v>46.86</v>
      </c>
      <c r="B401" s="3" t="str">
        <f t="shared" si="1"/>
        <v>#REF!</v>
      </c>
    </row>
    <row r="402">
      <c r="A402" s="21">
        <v>-1.28</v>
      </c>
      <c r="B402" s="3" t="str">
        <f t="shared" si="1"/>
        <v>#REF!</v>
      </c>
    </row>
    <row r="403">
      <c r="A403" s="22">
        <v>-0.0266</v>
      </c>
      <c r="B403" s="3" t="str">
        <f t="shared" si="1"/>
        <v>#REF!</v>
      </c>
    </row>
    <row r="404">
      <c r="A404" s="24">
        <v>366824.0</v>
      </c>
      <c r="B404" s="3" t="str">
        <f t="shared" si="1"/>
        <v>#REF!</v>
      </c>
    </row>
    <row r="405">
      <c r="A405" s="24">
        <v>547706.0</v>
      </c>
      <c r="B405" s="3" t="str">
        <f t="shared" si="1"/>
        <v>#REF!</v>
      </c>
    </row>
    <row r="406">
      <c r="A406" s="23">
        <v>42677.0</v>
      </c>
      <c r="B406" s="3" t="str">
        <f t="shared" si="1"/>
        <v>#REF!</v>
      </c>
    </row>
    <row r="407">
      <c r="A407" s="21">
        <v>47.15</v>
      </c>
      <c r="B407" s="3" t="str">
        <f t="shared" si="1"/>
        <v>#REF!</v>
      </c>
    </row>
    <row r="408">
      <c r="A408" s="21">
        <v>47.52</v>
      </c>
      <c r="B408" s="3" t="str">
        <f t="shared" si="1"/>
        <v>#REF!</v>
      </c>
    </row>
    <row r="409">
      <c r="A409" s="21">
        <v>45.99</v>
      </c>
      <c r="B409" s="3" t="str">
        <f t="shared" si="1"/>
        <v>#REF!</v>
      </c>
    </row>
    <row r="410">
      <c r="A410" s="21">
        <v>46.35</v>
      </c>
      <c r="B410" s="3" t="str">
        <f t="shared" si="1"/>
        <v>#REF!</v>
      </c>
    </row>
    <row r="411">
      <c r="A411" s="21">
        <v>-0.51</v>
      </c>
      <c r="B411" s="3" t="str">
        <f t="shared" si="1"/>
        <v>#REF!</v>
      </c>
    </row>
    <row r="412">
      <c r="A412" s="22">
        <v>-0.0109</v>
      </c>
      <c r="B412" s="3" t="str">
        <f t="shared" si="1"/>
        <v>#REF!</v>
      </c>
    </row>
    <row r="413">
      <c r="A413" s="24">
        <v>283660.0</v>
      </c>
      <c r="B413" s="3" t="str">
        <f t="shared" si="1"/>
        <v>#REF!</v>
      </c>
    </row>
    <row r="414">
      <c r="A414" s="24">
        <v>544826.0</v>
      </c>
      <c r="B414" s="3" t="str">
        <f t="shared" si="1"/>
        <v>#REF!</v>
      </c>
    </row>
    <row r="415">
      <c r="A415" s="23">
        <v>42678.0</v>
      </c>
      <c r="B415" s="3" t="str">
        <f t="shared" si="1"/>
        <v>#REF!</v>
      </c>
    </row>
    <row r="416">
      <c r="A416" s="21">
        <v>46.43</v>
      </c>
      <c r="B416" s="3" t="str">
        <f t="shared" si="1"/>
        <v>#REF!</v>
      </c>
    </row>
    <row r="417">
      <c r="A417" s="21">
        <v>46.56</v>
      </c>
      <c r="B417" s="3" t="str">
        <f t="shared" si="1"/>
        <v>#REF!</v>
      </c>
    </row>
    <row r="418">
      <c r="A418" s="21">
        <v>45.08</v>
      </c>
      <c r="B418" s="3" t="str">
        <f t="shared" si="1"/>
        <v>#REF!</v>
      </c>
    </row>
    <row r="419">
      <c r="A419" s="21">
        <v>45.58</v>
      </c>
      <c r="B419" s="3" t="str">
        <f t="shared" si="1"/>
        <v>#REF!</v>
      </c>
    </row>
    <row r="420">
      <c r="A420" s="21">
        <v>-0.77</v>
      </c>
      <c r="B420" s="3" t="str">
        <f t="shared" si="1"/>
        <v>#REF!</v>
      </c>
    </row>
    <row r="421">
      <c r="A421" s="22">
        <v>-0.0166</v>
      </c>
      <c r="B421" s="3" t="str">
        <f t="shared" si="1"/>
        <v>#REF!</v>
      </c>
    </row>
    <row r="422">
      <c r="A422" s="24">
        <v>384560.0</v>
      </c>
      <c r="B422" s="3" t="str">
        <f t="shared" si="1"/>
        <v>#REF!</v>
      </c>
    </row>
    <row r="423">
      <c r="A423" s="24">
        <v>542455.0</v>
      </c>
      <c r="B423" s="3" t="str">
        <f t="shared" si="1"/>
        <v>#REF!</v>
      </c>
    </row>
    <row r="424">
      <c r="A424" s="23">
        <v>42681.0</v>
      </c>
      <c r="B424" s="3" t="str">
        <f t="shared" si="1"/>
        <v>#REF!</v>
      </c>
    </row>
    <row r="425">
      <c r="A425" s="21">
        <v>45.7</v>
      </c>
      <c r="B425" s="3" t="str">
        <f t="shared" si="1"/>
        <v>#REF!</v>
      </c>
    </row>
    <row r="426">
      <c r="A426" s="21">
        <v>46.38</v>
      </c>
      <c r="B426" s="3" t="str">
        <f t="shared" si="1"/>
        <v>#REF!</v>
      </c>
    </row>
    <row r="427">
      <c r="A427" s="21">
        <v>45.38</v>
      </c>
      <c r="B427" s="3" t="str">
        <f t="shared" si="1"/>
        <v>#REF!</v>
      </c>
    </row>
    <row r="428">
      <c r="A428" s="21">
        <v>46.15</v>
      </c>
      <c r="B428" s="3" t="str">
        <f t="shared" si="1"/>
        <v>#REF!</v>
      </c>
    </row>
    <row r="429">
      <c r="A429" s="25">
        <f>+0.57</f>
        <v>0.57</v>
      </c>
      <c r="B429" s="3" t="str">
        <f t="shared" si="1"/>
        <v>#REF!</v>
      </c>
    </row>
    <row r="430">
      <c r="A430" s="25">
        <f>+1.25%</f>
        <v>0.0125</v>
      </c>
      <c r="B430" s="3" t="str">
        <f t="shared" si="1"/>
        <v>#REF!</v>
      </c>
    </row>
    <row r="431">
      <c r="A431" s="26">
        <v>276169.0</v>
      </c>
      <c r="B431" s="3" t="str">
        <f t="shared" si="1"/>
        <v>#REF!</v>
      </c>
    </row>
    <row r="432">
      <c r="A432" s="26">
        <v>528010.0</v>
      </c>
      <c r="B432" s="3" t="str">
        <f t="shared" si="1"/>
        <v>#REF!</v>
      </c>
    </row>
    <row r="433">
      <c r="A433" s="27">
        <v>42682.0</v>
      </c>
      <c r="B433" s="3" t="str">
        <f t="shared" si="1"/>
        <v>#REF!</v>
      </c>
    </row>
    <row r="434">
      <c r="A434" s="28">
        <v>46.3</v>
      </c>
      <c r="B434" s="3" t="str">
        <f t="shared" si="1"/>
        <v>#REF!</v>
      </c>
    </row>
    <row r="435">
      <c r="A435" s="28">
        <v>46.69</v>
      </c>
      <c r="B435" s="3" t="str">
        <f t="shared" si="1"/>
        <v>#REF!</v>
      </c>
    </row>
    <row r="436">
      <c r="A436" s="28">
        <v>45.6</v>
      </c>
      <c r="B436" s="3" t="str">
        <f t="shared" si="1"/>
        <v>#REF!</v>
      </c>
    </row>
    <row r="437">
      <c r="A437" s="28">
        <v>46.04</v>
      </c>
      <c r="B437" s="3" t="str">
        <f t="shared" si="1"/>
        <v>#REF!</v>
      </c>
    </row>
    <row r="438">
      <c r="A438" s="21">
        <v>-0.11</v>
      </c>
      <c r="B438" s="3" t="str">
        <f t="shared" si="1"/>
        <v>#REF!</v>
      </c>
    </row>
    <row r="439">
      <c r="A439" s="22">
        <v>-0.0024</v>
      </c>
      <c r="B439" s="3" t="str">
        <f t="shared" si="1"/>
        <v>#REF!</v>
      </c>
    </row>
    <row r="440">
      <c r="A440" s="24">
        <v>320983.0</v>
      </c>
      <c r="B440" s="3" t="str">
        <f t="shared" si="1"/>
        <v>#REF!</v>
      </c>
    </row>
    <row r="441">
      <c r="A441" s="24">
        <v>511021.0</v>
      </c>
      <c r="B441" s="3" t="str">
        <f t="shared" si="1"/>
        <v>#REF!</v>
      </c>
    </row>
    <row r="442">
      <c r="A442" s="23">
        <v>42683.0</v>
      </c>
      <c r="B442" s="3" t="str">
        <f t="shared" si="1"/>
        <v>#REF!</v>
      </c>
    </row>
    <row r="443">
      <c r="A443" s="21">
        <v>46.04</v>
      </c>
      <c r="B443" s="3" t="str">
        <f t="shared" si="1"/>
        <v>#REF!</v>
      </c>
    </row>
    <row r="444">
      <c r="A444" s="21">
        <v>46.95</v>
      </c>
      <c r="B444" s="3" t="str">
        <f t="shared" si="1"/>
        <v>#REF!</v>
      </c>
    </row>
    <row r="445">
      <c r="A445" s="21">
        <v>44.4</v>
      </c>
      <c r="B445" s="3" t="str">
        <f t="shared" si="1"/>
        <v>#REF!</v>
      </c>
    </row>
    <row r="446">
      <c r="A446" s="21">
        <v>46.36</v>
      </c>
      <c r="B446" s="3" t="str">
        <f t="shared" si="1"/>
        <v>#REF!</v>
      </c>
    </row>
    <row r="447">
      <c r="A447" s="25">
        <f>+0.32</f>
        <v>0.32</v>
      </c>
      <c r="B447" s="3" t="str">
        <f t="shared" si="1"/>
        <v>#REF!</v>
      </c>
    </row>
    <row r="448">
      <c r="A448" s="25">
        <f>+0.7%</f>
        <v>0.007</v>
      </c>
      <c r="B448" s="3" t="str">
        <f t="shared" si="1"/>
        <v>#REF!</v>
      </c>
    </row>
    <row r="449">
      <c r="A449" s="26">
        <v>448124.0</v>
      </c>
      <c r="B449" s="3" t="str">
        <f t="shared" si="1"/>
        <v>#REF!</v>
      </c>
    </row>
    <row r="450">
      <c r="A450" s="26">
        <v>491096.0</v>
      </c>
      <c r="B450" s="3" t="str">
        <f t="shared" si="1"/>
        <v>#REF!</v>
      </c>
    </row>
    <row r="451">
      <c r="A451" s="29">
        <v>42684.0</v>
      </c>
      <c r="B451" s="3" t="str">
        <f t="shared" si="1"/>
        <v>#REF!</v>
      </c>
    </row>
    <row r="452">
      <c r="A452" s="28">
        <v>46.36</v>
      </c>
      <c r="B452" s="3" t="str">
        <f t="shared" si="1"/>
        <v>#REF!</v>
      </c>
    </row>
    <row r="453">
      <c r="A453" s="28">
        <v>46.92</v>
      </c>
      <c r="B453" s="3" t="str">
        <f t="shared" si="1"/>
        <v>#REF!</v>
      </c>
    </row>
    <row r="454">
      <c r="A454" s="28">
        <v>45.56</v>
      </c>
      <c r="B454" s="3" t="str">
        <f t="shared" si="1"/>
        <v>#REF!</v>
      </c>
    </row>
    <row r="455">
      <c r="A455" s="28">
        <v>45.84</v>
      </c>
      <c r="B455" s="3" t="str">
        <f t="shared" si="1"/>
        <v>#REF!</v>
      </c>
    </row>
    <row r="456">
      <c r="A456" s="21">
        <v>-0.52</v>
      </c>
      <c r="B456" s="3" t="str">
        <f t="shared" si="1"/>
        <v>#REF!</v>
      </c>
    </row>
    <row r="457">
      <c r="A457" s="22">
        <v>-0.0112</v>
      </c>
      <c r="B457" s="3" t="str">
        <f t="shared" si="1"/>
        <v>#REF!</v>
      </c>
    </row>
    <row r="458">
      <c r="A458" s="24">
        <v>302446.0</v>
      </c>
      <c r="B458" s="3" t="str">
        <f t="shared" si="1"/>
        <v>#REF!</v>
      </c>
    </row>
    <row r="459">
      <c r="A459" s="24">
        <v>472132.0</v>
      </c>
      <c r="B459" s="3" t="str">
        <f t="shared" si="1"/>
        <v>#REF!</v>
      </c>
    </row>
    <row r="460">
      <c r="A460" s="30">
        <v>42685.0</v>
      </c>
      <c r="B460" s="3" t="str">
        <f t="shared" si="1"/>
        <v>#REF!</v>
      </c>
    </row>
    <row r="461">
      <c r="A461" s="21">
        <v>45.8</v>
      </c>
      <c r="B461" s="3" t="str">
        <f t="shared" si="1"/>
        <v>#REF!</v>
      </c>
    </row>
    <row r="462">
      <c r="A462" s="21">
        <v>45.89</v>
      </c>
      <c r="B462" s="3" t="str">
        <f t="shared" si="1"/>
        <v>#REF!</v>
      </c>
    </row>
    <row r="463">
      <c r="A463" s="21">
        <v>44.19</v>
      </c>
      <c r="B463" s="3" t="str">
        <f t="shared" si="1"/>
        <v>#REF!</v>
      </c>
    </row>
    <row r="464">
      <c r="A464" s="21">
        <v>44.75</v>
      </c>
      <c r="B464" s="3" t="str">
        <f t="shared" si="1"/>
        <v>#REF!</v>
      </c>
    </row>
    <row r="465">
      <c r="A465" s="21">
        <v>-1.09</v>
      </c>
      <c r="B465" s="3" t="str">
        <f t="shared" si="1"/>
        <v>#REF!</v>
      </c>
    </row>
    <row r="466">
      <c r="A466" s="22">
        <v>-0.0238</v>
      </c>
      <c r="B466" s="3" t="str">
        <f t="shared" si="1"/>
        <v>#REF!</v>
      </c>
    </row>
    <row r="467">
      <c r="A467" s="24">
        <v>286705.0</v>
      </c>
      <c r="B467" s="3" t="str">
        <f t="shared" si="1"/>
        <v>#REF!</v>
      </c>
    </row>
    <row r="468">
      <c r="A468" s="24">
        <v>444141.0</v>
      </c>
      <c r="B468" s="3" t="str">
        <f t="shared" si="1"/>
        <v>#REF!</v>
      </c>
    </row>
    <row r="469">
      <c r="A469" s="30">
        <v>42688.0</v>
      </c>
      <c r="B469" s="3" t="str">
        <f t="shared" si="1"/>
        <v>#REF!</v>
      </c>
    </row>
    <row r="470">
      <c r="A470" s="21">
        <v>44.54</v>
      </c>
      <c r="B470" s="3" t="str">
        <f t="shared" si="1"/>
        <v>#REF!</v>
      </c>
    </row>
    <row r="471">
      <c r="A471" s="21">
        <v>44.99</v>
      </c>
      <c r="B471" s="3" t="str">
        <f t="shared" si="1"/>
        <v>#REF!</v>
      </c>
    </row>
    <row r="472">
      <c r="A472" s="21">
        <v>43.57</v>
      </c>
      <c r="B472" s="3" t="str">
        <f t="shared" si="1"/>
        <v>#REF!</v>
      </c>
    </row>
    <row r="473">
      <c r="A473" s="21">
        <v>44.43</v>
      </c>
      <c r="B473" s="3" t="str">
        <f t="shared" si="1"/>
        <v>#REF!</v>
      </c>
    </row>
    <row r="474">
      <c r="A474" s="21">
        <v>-0.32</v>
      </c>
      <c r="B474" s="3" t="str">
        <f t="shared" si="1"/>
        <v>#REF!</v>
      </c>
    </row>
    <row r="475">
      <c r="A475" s="22">
        <v>-0.0072</v>
      </c>
      <c r="B475" s="3" t="str">
        <f t="shared" si="1"/>
        <v>#REF!</v>
      </c>
    </row>
    <row r="476">
      <c r="A476" s="24">
        <v>260146.0</v>
      </c>
      <c r="B476" s="3" t="str">
        <f t="shared" si="1"/>
        <v>#REF!</v>
      </c>
    </row>
    <row r="477">
      <c r="A477" s="24">
        <v>429802.0</v>
      </c>
      <c r="B477" s="3" t="str">
        <f t="shared" si="1"/>
        <v>#REF!</v>
      </c>
    </row>
    <row r="478">
      <c r="A478" s="30">
        <v>42689.0</v>
      </c>
      <c r="B478" s="3" t="str">
        <f t="shared" si="1"/>
        <v>#REF!</v>
      </c>
    </row>
    <row r="479">
      <c r="A479" s="21">
        <v>44.7</v>
      </c>
      <c r="B479" s="3" t="str">
        <f t="shared" si="1"/>
        <v>#REF!</v>
      </c>
    </row>
    <row r="480">
      <c r="A480" s="21">
        <v>47.25</v>
      </c>
      <c r="B480" s="3" t="str">
        <f t="shared" si="1"/>
        <v>#REF!</v>
      </c>
    </row>
    <row r="481">
      <c r="A481" s="21">
        <v>44.67</v>
      </c>
      <c r="B481" s="3" t="str">
        <f t="shared" si="1"/>
        <v>#REF!</v>
      </c>
    </row>
    <row r="482">
      <c r="A482" s="21">
        <v>46.95</v>
      </c>
      <c r="B482" s="3" t="str">
        <f t="shared" si="1"/>
        <v>#REF!</v>
      </c>
    </row>
    <row r="483">
      <c r="A483" s="25">
        <f>+2.52</f>
        <v>2.52</v>
      </c>
      <c r="B483" s="3" t="str">
        <f t="shared" si="1"/>
        <v>#REF!</v>
      </c>
    </row>
    <row r="484">
      <c r="A484" s="25">
        <f>+5.67%</f>
        <v>0.0567</v>
      </c>
      <c r="B484" s="3" t="str">
        <f t="shared" si="1"/>
        <v>#REF!</v>
      </c>
    </row>
    <row r="485">
      <c r="A485" s="26">
        <v>354268.0</v>
      </c>
      <c r="B485" s="3" t="str">
        <f t="shared" si="1"/>
        <v>#REF!</v>
      </c>
    </row>
    <row r="486">
      <c r="A486" s="26">
        <v>384777.0</v>
      </c>
      <c r="B486" s="3" t="str">
        <f t="shared" si="1"/>
        <v>#REF!</v>
      </c>
    </row>
    <row r="487">
      <c r="A487" s="29">
        <v>42690.0</v>
      </c>
      <c r="B487" s="3" t="str">
        <f t="shared" si="1"/>
        <v>#REF!</v>
      </c>
    </row>
    <row r="488">
      <c r="A488" s="28">
        <v>46.88</v>
      </c>
      <c r="B488" s="3" t="str">
        <f t="shared" si="1"/>
        <v>#REF!</v>
      </c>
    </row>
    <row r="489">
      <c r="A489" s="28">
        <v>47.56</v>
      </c>
      <c r="B489" s="3" t="str">
        <f t="shared" si="1"/>
        <v>#REF!</v>
      </c>
    </row>
    <row r="490">
      <c r="A490" s="28">
        <v>46.25</v>
      </c>
      <c r="B490" s="3" t="str">
        <f t="shared" si="1"/>
        <v>#REF!</v>
      </c>
    </row>
    <row r="491">
      <c r="A491" s="28">
        <v>46.63</v>
      </c>
      <c r="B491" s="3" t="str">
        <f t="shared" si="1"/>
        <v>#REF!</v>
      </c>
    </row>
    <row r="492">
      <c r="A492" s="21">
        <v>-0.32</v>
      </c>
      <c r="B492" s="3" t="str">
        <f t="shared" si="1"/>
        <v>#REF!</v>
      </c>
    </row>
    <row r="493">
      <c r="A493" s="22">
        <v>-0.0068</v>
      </c>
      <c r="B493" s="3" t="str">
        <f t="shared" si="1"/>
        <v>#REF!</v>
      </c>
    </row>
    <row r="494">
      <c r="A494" s="24">
        <v>335482.0</v>
      </c>
      <c r="B494" s="3" t="str">
        <f t="shared" si="1"/>
        <v>#REF!</v>
      </c>
    </row>
    <row r="495">
      <c r="A495" s="24">
        <v>345353.0</v>
      </c>
      <c r="B495" s="3" t="str">
        <f t="shared" si="1"/>
        <v>#REF!</v>
      </c>
    </row>
    <row r="496">
      <c r="A496" s="30">
        <v>42691.0</v>
      </c>
      <c r="B496" s="3" t="str">
        <f t="shared" si="1"/>
        <v>#REF!</v>
      </c>
    </row>
    <row r="497">
      <c r="A497" s="21">
        <v>46.44</v>
      </c>
      <c r="B497" s="3" t="str">
        <f t="shared" si="1"/>
        <v>#REF!</v>
      </c>
    </row>
    <row r="498">
      <c r="A498" s="21">
        <v>47.62</v>
      </c>
      <c r="B498" s="3" t="str">
        <f t="shared" si="1"/>
        <v>#REF!</v>
      </c>
    </row>
    <row r="499">
      <c r="A499" s="21">
        <v>45.97</v>
      </c>
      <c r="B499" s="3" t="str">
        <f t="shared" si="1"/>
        <v>#REF!</v>
      </c>
    </row>
    <row r="500">
      <c r="A500" s="21">
        <v>46.49</v>
      </c>
      <c r="B500" s="3" t="str">
        <f t="shared" si="1"/>
        <v>#REF!</v>
      </c>
    </row>
    <row r="501">
      <c r="A501" s="21">
        <v>-0.14</v>
      </c>
      <c r="B501" s="3" t="str">
        <f t="shared" si="1"/>
        <v>#REF!</v>
      </c>
    </row>
    <row r="502">
      <c r="A502" s="22">
        <v>-0.003</v>
      </c>
      <c r="B502" s="3" t="str">
        <f t="shared" si="1"/>
        <v>#REF!</v>
      </c>
    </row>
    <row r="503">
      <c r="A503" s="24">
        <v>280944.0</v>
      </c>
      <c r="B503" s="3" t="str">
        <f t="shared" si="1"/>
        <v>#REF!</v>
      </c>
    </row>
    <row r="504">
      <c r="A504" s="24">
        <v>327200.0</v>
      </c>
      <c r="B504" s="3" t="str">
        <f t="shared" si="1"/>
        <v>#REF!</v>
      </c>
    </row>
    <row r="505">
      <c r="A505" s="30">
        <v>42692.0</v>
      </c>
      <c r="B505" s="3" t="str">
        <f t="shared" si="1"/>
        <v>#REF!</v>
      </c>
    </row>
    <row r="506">
      <c r="A506" s="21">
        <v>46.05</v>
      </c>
      <c r="B506" s="3" t="str">
        <f t="shared" si="1"/>
        <v>#REF!</v>
      </c>
    </row>
    <row r="507">
      <c r="A507" s="21">
        <v>46.99</v>
      </c>
      <c r="B507" s="3" t="str">
        <f t="shared" si="1"/>
        <v>#REF!</v>
      </c>
    </row>
    <row r="508">
      <c r="A508" s="21">
        <v>45.75</v>
      </c>
      <c r="B508" s="3" t="str">
        <f t="shared" si="1"/>
        <v>#REF!</v>
      </c>
    </row>
    <row r="509">
      <c r="A509" s="21">
        <v>46.86</v>
      </c>
      <c r="B509" s="3" t="str">
        <f t="shared" si="1"/>
        <v>#REF!</v>
      </c>
    </row>
    <row r="510">
      <c r="A510" s="25">
        <f>+0.37</f>
        <v>0.37</v>
      </c>
      <c r="B510" s="3" t="str">
        <f t="shared" si="1"/>
        <v>#REF!</v>
      </c>
    </row>
    <row r="511">
      <c r="A511" s="25">
        <f>+0.8%</f>
        <v>0.008</v>
      </c>
      <c r="B511" s="3" t="str">
        <f t="shared" si="1"/>
        <v>#REF!</v>
      </c>
    </row>
    <row r="512">
      <c r="A512" s="26">
        <v>249336.0</v>
      </c>
      <c r="B512" s="3" t="str">
        <f t="shared" si="1"/>
        <v>#REF!</v>
      </c>
    </row>
    <row r="513">
      <c r="A513" s="26">
        <v>301220.0</v>
      </c>
      <c r="B513" s="3" t="str">
        <f t="shared" si="1"/>
        <v>#REF!</v>
      </c>
    </row>
    <row r="514">
      <c r="A514" s="29">
        <v>42695.0</v>
      </c>
      <c r="B514" s="3" t="str">
        <f t="shared" si="1"/>
        <v>#REF!</v>
      </c>
    </row>
    <row r="515">
      <c r="A515" s="28">
        <v>46.92</v>
      </c>
      <c r="B515" s="3" t="str">
        <f t="shared" si="1"/>
        <v>#REF!</v>
      </c>
    </row>
    <row r="516">
      <c r="A516" s="28">
        <v>49.15</v>
      </c>
      <c r="B516" s="3" t="str">
        <f t="shared" si="1"/>
        <v>#REF!</v>
      </c>
    </row>
    <row r="517">
      <c r="A517" s="28">
        <v>46.92</v>
      </c>
      <c r="B517" s="3" t="str">
        <f t="shared" si="1"/>
        <v>#REF!</v>
      </c>
    </row>
    <row r="518">
      <c r="A518" s="28">
        <v>48.9</v>
      </c>
      <c r="B518" s="3" t="str">
        <f t="shared" si="1"/>
        <v>#REF!</v>
      </c>
    </row>
    <row r="519">
      <c r="A519" s="25">
        <f>+2.04</f>
        <v>2.04</v>
      </c>
      <c r="B519" s="3" t="str">
        <f t="shared" si="1"/>
        <v>#REF!</v>
      </c>
    </row>
    <row r="520">
      <c r="A520" s="25">
        <f>+4.35%</f>
        <v>0.0435</v>
      </c>
      <c r="B520" s="3" t="str">
        <f t="shared" si="1"/>
        <v>#REF!</v>
      </c>
    </row>
    <row r="521">
      <c r="A521" s="26">
        <v>282704.0</v>
      </c>
      <c r="B521" s="3" t="str">
        <f t="shared" si="1"/>
        <v>#REF!</v>
      </c>
    </row>
    <row r="522">
      <c r="A522" s="26">
        <v>274829.0</v>
      </c>
      <c r="B522" s="3" t="str">
        <f t="shared" si="1"/>
        <v>#REF!</v>
      </c>
    </row>
    <row r="523">
      <c r="A523" s="29">
        <v>42696.0</v>
      </c>
      <c r="B523" s="3" t="str">
        <f t="shared" si="1"/>
        <v>#REF!</v>
      </c>
    </row>
    <row r="524">
      <c r="A524" s="28">
        <v>49.25</v>
      </c>
      <c r="B524" s="3" t="str">
        <f t="shared" si="1"/>
        <v>#REF!</v>
      </c>
    </row>
    <row r="525">
      <c r="A525" s="28">
        <v>49.96</v>
      </c>
      <c r="B525" s="3" t="str">
        <f t="shared" si="1"/>
        <v>#REF!</v>
      </c>
    </row>
    <row r="526">
      <c r="A526" s="28">
        <v>48.14</v>
      </c>
      <c r="B526" s="3" t="str">
        <f t="shared" si="1"/>
        <v>#REF!</v>
      </c>
    </row>
    <row r="527">
      <c r="A527" s="28">
        <v>49.12</v>
      </c>
      <c r="B527" s="3" t="str">
        <f t="shared" si="1"/>
        <v>#REF!</v>
      </c>
    </row>
    <row r="528">
      <c r="A528" s="25">
        <f>+0.22</f>
        <v>0.22</v>
      </c>
      <c r="B528" s="3" t="str">
        <f t="shared" si="1"/>
        <v>#REF!</v>
      </c>
    </row>
    <row r="529">
      <c r="A529" s="25">
        <f>+0.45%</f>
        <v>0.0045</v>
      </c>
      <c r="B529" s="3" t="str">
        <f t="shared" si="1"/>
        <v>#REF!</v>
      </c>
    </row>
    <row r="530">
      <c r="A530" s="26">
        <v>436934.0</v>
      </c>
      <c r="B530" s="3" t="str">
        <f t="shared" si="1"/>
        <v>#REF!</v>
      </c>
    </row>
    <row r="531">
      <c r="A531" s="26">
        <v>223031.0</v>
      </c>
      <c r="B531" s="3" t="str">
        <f t="shared" si="1"/>
        <v>#REF!</v>
      </c>
    </row>
    <row r="532">
      <c r="A532" s="29">
        <v>42697.0</v>
      </c>
      <c r="B532" s="3" t="str">
        <f t="shared" si="1"/>
        <v>#REF!</v>
      </c>
    </row>
    <row r="533">
      <c r="A533" s="28">
        <v>49.2</v>
      </c>
      <c r="B533" s="3" t="str">
        <f t="shared" si="1"/>
        <v>#REF!</v>
      </c>
    </row>
    <row r="534">
      <c r="A534" s="28">
        <v>49.5</v>
      </c>
      <c r="B534" s="3" t="str">
        <f t="shared" si="1"/>
        <v>#REF!</v>
      </c>
    </row>
    <row r="535">
      <c r="A535" s="28">
        <v>48.56</v>
      </c>
      <c r="B535" s="3" t="str">
        <f t="shared" si="1"/>
        <v>#REF!</v>
      </c>
    </row>
    <row r="536">
      <c r="A536" s="28">
        <v>48.95</v>
      </c>
      <c r="B536" s="3" t="str">
        <f t="shared" si="1"/>
        <v>#REF!</v>
      </c>
    </row>
    <row r="537">
      <c r="A537" s="21">
        <v>-0.17</v>
      </c>
      <c r="B537" s="3" t="str">
        <f t="shared" si="1"/>
        <v>#REF!</v>
      </c>
    </row>
    <row r="538">
      <c r="A538" s="22">
        <v>-0.0035</v>
      </c>
      <c r="B538" s="3" t="str">
        <f t="shared" si="1"/>
        <v>#REF!</v>
      </c>
    </row>
    <row r="539">
      <c r="A539" s="24">
        <v>275288.0</v>
      </c>
      <c r="B539" s="3" t="str">
        <f t="shared" si="1"/>
        <v>#REF!</v>
      </c>
    </row>
    <row r="540">
      <c r="A540" s="24">
        <v>184947.0</v>
      </c>
      <c r="B540" s="3" t="str">
        <f t="shared" si="1"/>
        <v>#REF!</v>
      </c>
    </row>
    <row r="541">
      <c r="A541" s="30">
        <v>42698.0</v>
      </c>
      <c r="B541" s="3" t="str">
        <f t="shared" si="1"/>
        <v>#REF!</v>
      </c>
    </row>
    <row r="542">
      <c r="A542" s="21">
        <v>49.03</v>
      </c>
      <c r="B542" s="3" t="str">
        <f t="shared" si="1"/>
        <v>#REF!</v>
      </c>
    </row>
    <row r="543">
      <c r="A543" s="21">
        <v>49.21</v>
      </c>
      <c r="B543" s="3" t="str">
        <f t="shared" si="1"/>
        <v>#REF!</v>
      </c>
    </row>
    <row r="544">
      <c r="A544" s="21">
        <v>48.76</v>
      </c>
      <c r="B544" s="3" t="str">
        <f t="shared" si="1"/>
        <v>#REF!</v>
      </c>
    </row>
    <row r="545">
      <c r="A545" s="21">
        <v>49.0</v>
      </c>
      <c r="B545" s="3" t="str">
        <f t="shared" si="1"/>
        <v>#REF!</v>
      </c>
    </row>
    <row r="546">
      <c r="A546" s="25">
        <f>+0.05</f>
        <v>0.05</v>
      </c>
      <c r="B546" s="3" t="str">
        <f t="shared" si="1"/>
        <v>#REF!</v>
      </c>
    </row>
    <row r="547">
      <c r="A547" s="25">
        <f>+0.1%</f>
        <v>0.001</v>
      </c>
      <c r="B547" s="3" t="str">
        <f t="shared" si="1"/>
        <v>#REF!</v>
      </c>
    </row>
    <row r="548">
      <c r="A548" s="26">
        <v>71185.0</v>
      </c>
      <c r="B548" s="3" t="str">
        <f t="shared" si="1"/>
        <v>#REF!</v>
      </c>
    </row>
    <row r="549">
      <c r="A549" s="26">
        <v>175773.0</v>
      </c>
      <c r="B549" s="3" t="str">
        <f t="shared" si="1"/>
        <v>#REF!</v>
      </c>
    </row>
    <row r="550">
      <c r="A550" s="29">
        <v>42699.0</v>
      </c>
      <c r="B550" s="3" t="str">
        <f t="shared" si="1"/>
        <v>#REF!</v>
      </c>
    </row>
    <row r="551">
      <c r="A551" s="28">
        <v>48.96</v>
      </c>
      <c r="B551" s="3" t="str">
        <f t="shared" si="1"/>
        <v>#REF!</v>
      </c>
    </row>
    <row r="552">
      <c r="A552" s="28">
        <v>49.02</v>
      </c>
      <c r="B552" s="3" t="str">
        <f t="shared" si="1"/>
        <v>#REF!</v>
      </c>
    </row>
    <row r="553">
      <c r="A553" s="28">
        <v>46.85</v>
      </c>
      <c r="B553" s="3" t="str">
        <f t="shared" si="1"/>
        <v>#REF!</v>
      </c>
    </row>
    <row r="554">
      <c r="A554" s="28">
        <v>47.24</v>
      </c>
      <c r="B554" s="3" t="str">
        <f t="shared" si="1"/>
        <v>#REF!</v>
      </c>
    </row>
    <row r="555">
      <c r="A555" s="21">
        <v>-1.76</v>
      </c>
      <c r="B555" s="3" t="str">
        <f t="shared" si="1"/>
        <v>#REF!</v>
      </c>
    </row>
    <row r="556">
      <c r="A556" s="22">
        <v>-0.0359</v>
      </c>
      <c r="B556" s="3" t="str">
        <f t="shared" si="1"/>
        <v>#REF!</v>
      </c>
    </row>
    <row r="557">
      <c r="A557" s="24">
        <v>181171.0</v>
      </c>
      <c r="B557" s="3" t="str">
        <f t="shared" si="1"/>
        <v>#REF!</v>
      </c>
    </row>
    <row r="558">
      <c r="A558" s="24">
        <v>151260.0</v>
      </c>
      <c r="B558" s="3" t="str">
        <f t="shared" si="1"/>
        <v>#REF!</v>
      </c>
    </row>
    <row r="559">
      <c r="A559" s="30">
        <v>42702.0</v>
      </c>
      <c r="B559" s="3" t="str">
        <f t="shared" si="1"/>
        <v>#REF!</v>
      </c>
    </row>
    <row r="560">
      <c r="A560" s="21">
        <v>46.71</v>
      </c>
      <c r="B560" s="3" t="str">
        <f t="shared" si="1"/>
        <v>#REF!</v>
      </c>
    </row>
    <row r="561">
      <c r="A561" s="21">
        <v>48.81</v>
      </c>
      <c r="B561" s="3" t="str">
        <f t="shared" si="1"/>
        <v>#REF!</v>
      </c>
    </row>
    <row r="562">
      <c r="A562" s="21">
        <v>46.28</v>
      </c>
      <c r="B562" s="3" t="str">
        <f t="shared" si="1"/>
        <v>#REF!</v>
      </c>
    </row>
    <row r="563">
      <c r="A563" s="21">
        <v>48.24</v>
      </c>
      <c r="B563" s="3" t="str">
        <f t="shared" si="1"/>
        <v>#REF!</v>
      </c>
    </row>
    <row r="564">
      <c r="A564" s="25">
        <f>+1</f>
        <v>1</v>
      </c>
      <c r="B564" s="3" t="str">
        <f t="shared" si="1"/>
        <v>#REF!</v>
      </c>
    </row>
    <row r="565">
      <c r="A565" s="25">
        <f>+2.12%</f>
        <v>0.0212</v>
      </c>
      <c r="B565" s="3" t="str">
        <f t="shared" si="1"/>
        <v>#REF!</v>
      </c>
    </row>
    <row r="566">
      <c r="A566" s="26">
        <v>207955.0</v>
      </c>
      <c r="B566" s="3" t="str">
        <f t="shared" si="1"/>
        <v>#REF!</v>
      </c>
    </row>
    <row r="567">
      <c r="A567" s="26">
        <v>99336.0</v>
      </c>
      <c r="B567" s="3" t="str">
        <f t="shared" si="1"/>
        <v>#REF!</v>
      </c>
    </row>
    <row r="568">
      <c r="A568" s="29">
        <v>42703.0</v>
      </c>
      <c r="B568" s="3" t="str">
        <f t="shared" si="1"/>
        <v>#REF!</v>
      </c>
    </row>
    <row r="569">
      <c r="A569" s="28">
        <v>48.07</v>
      </c>
      <c r="B569" s="3" t="str">
        <f t="shared" si="1"/>
        <v>#REF!</v>
      </c>
    </row>
    <row r="570">
      <c r="A570" s="28">
        <v>48.1</v>
      </c>
      <c r="B570" s="3" t="str">
        <f t="shared" si="1"/>
        <v>#REF!</v>
      </c>
    </row>
    <row r="571">
      <c r="A571" s="28">
        <v>45.92</v>
      </c>
      <c r="B571" s="3" t="str">
        <f t="shared" si="1"/>
        <v>#REF!</v>
      </c>
    </row>
    <row r="572">
      <c r="A572" s="28">
        <v>46.38</v>
      </c>
      <c r="B572" s="3" t="str">
        <f t="shared" si="1"/>
        <v>#REF!</v>
      </c>
    </row>
    <row r="573">
      <c r="A573" s="21">
        <v>-1.86</v>
      </c>
      <c r="B573" s="3" t="str">
        <f t="shared" si="1"/>
        <v>#REF!</v>
      </c>
    </row>
    <row r="574">
      <c r="A574" s="22">
        <v>-0.0386</v>
      </c>
      <c r="B574" s="3" t="str">
        <f t="shared" si="1"/>
        <v>#REF!</v>
      </c>
    </row>
    <row r="575">
      <c r="A575" s="24">
        <v>133105.0</v>
      </c>
      <c r="B575" s="3" t="str">
        <f t="shared" si="1"/>
        <v>#REF!</v>
      </c>
    </row>
    <row r="576">
      <c r="A576" s="24">
        <v>60689.0</v>
      </c>
      <c r="B576" s="3" t="str">
        <f t="shared" si="1"/>
        <v>#REF!</v>
      </c>
    </row>
    <row r="577">
      <c r="A577" s="14">
        <v>42704.0</v>
      </c>
      <c r="B577" s="3" t="str">
        <f t="shared" si="1"/>
        <v>#REF!</v>
      </c>
    </row>
    <row r="578">
      <c r="A578" s="8">
        <v>46.54</v>
      </c>
      <c r="B578" s="3" t="str">
        <f t="shared" si="1"/>
        <v>#REF!</v>
      </c>
    </row>
    <row r="579">
      <c r="A579" s="8">
        <v>50.49</v>
      </c>
      <c r="B579" s="3" t="str">
        <f t="shared" si="1"/>
        <v>#REF!</v>
      </c>
    </row>
    <row r="580">
      <c r="A580" s="8">
        <v>46.51</v>
      </c>
      <c r="B580" s="3" t="str">
        <f t="shared" si="1"/>
        <v>#REF!</v>
      </c>
    </row>
    <row r="581">
      <c r="A581" s="8">
        <v>50.47</v>
      </c>
      <c r="B581" s="3" t="str">
        <f t="shared" si="1"/>
        <v>#REF!</v>
      </c>
    </row>
    <row r="582">
      <c r="A582" s="9">
        <f>+4.09</f>
        <v>4.09</v>
      </c>
      <c r="B582" s="3" t="str">
        <f t="shared" si="1"/>
        <v>#REF!</v>
      </c>
    </row>
    <row r="583">
      <c r="A583" s="9">
        <f>+8.82%</f>
        <v>0.0882</v>
      </c>
      <c r="B583" s="3" t="str">
        <f t="shared" si="1"/>
        <v>#REF!</v>
      </c>
    </row>
    <row r="584">
      <c r="A584" s="31">
        <v>43117.0</v>
      </c>
      <c r="B584" s="3" t="str">
        <f t="shared" si="1"/>
        <v>#REF!</v>
      </c>
    </row>
    <row r="585">
      <c r="A585" s="32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42643</v>
      </c>
      <c r="C3" s="3">
        <v>50.82</v>
      </c>
      <c r="D3" s="3">
        <v>51.32</v>
      </c>
      <c r="E3" s="3">
        <v>49.96</v>
      </c>
      <c r="F3" s="3">
        <v>51.25</v>
      </c>
      <c r="G3" s="3">
        <v>0.43</v>
      </c>
      <c r="H3" s="3">
        <v>0.0085</v>
      </c>
      <c r="I3" s="15">
        <v>46556.0</v>
      </c>
      <c r="J3" s="15">
        <v>145300.0</v>
      </c>
    </row>
    <row r="4">
      <c r="A4" s="19" t="s">
        <v>4</v>
      </c>
      <c r="B4" s="5">
        <f t="shared" si="1"/>
        <v>42646</v>
      </c>
      <c r="C4" s="3">
        <v>51.09</v>
      </c>
      <c r="D4" s="3">
        <v>52.19</v>
      </c>
      <c r="E4" s="3">
        <v>50.84</v>
      </c>
      <c r="F4" s="3">
        <v>51.95</v>
      </c>
      <c r="G4" s="3">
        <v>0.7</v>
      </c>
      <c r="H4" s="3">
        <v>0.0137</v>
      </c>
      <c r="I4" s="15">
        <v>47667.0</v>
      </c>
      <c r="J4" s="15">
        <v>149438.0</v>
      </c>
    </row>
    <row r="5">
      <c r="A5" s="19" t="s">
        <v>5</v>
      </c>
      <c r="B5" s="5">
        <f t="shared" si="1"/>
        <v>42647</v>
      </c>
      <c r="C5" s="3">
        <v>51.96</v>
      </c>
      <c r="D5" s="3">
        <v>52.6</v>
      </c>
      <c r="E5" s="3">
        <v>51.42</v>
      </c>
      <c r="F5" s="3">
        <v>51.94</v>
      </c>
      <c r="G5" s="3">
        <v>-0.01</v>
      </c>
      <c r="H5" s="6">
        <v>-2.0E-4</v>
      </c>
      <c r="I5" s="15">
        <v>45060.0</v>
      </c>
      <c r="J5" s="15">
        <v>151444.0</v>
      </c>
    </row>
    <row r="6">
      <c r="A6" s="19" t="s">
        <v>6</v>
      </c>
      <c r="B6" s="5">
        <f t="shared" si="1"/>
        <v>42648</v>
      </c>
      <c r="C6" s="3">
        <v>52.28</v>
      </c>
      <c r="D6" s="3">
        <v>53.17</v>
      </c>
      <c r="E6" s="3">
        <v>52.28</v>
      </c>
      <c r="F6" s="3">
        <v>52.95</v>
      </c>
      <c r="G6" s="3">
        <v>1.01</v>
      </c>
      <c r="H6" s="3">
        <v>0.0194</v>
      </c>
      <c r="I6" s="15">
        <v>50766.0</v>
      </c>
      <c r="J6" s="15">
        <v>146434.0</v>
      </c>
    </row>
    <row r="7">
      <c r="A7" s="19" t="s">
        <v>7</v>
      </c>
      <c r="B7" s="5">
        <f t="shared" si="1"/>
        <v>42649</v>
      </c>
      <c r="C7" s="3">
        <v>52.83</v>
      </c>
      <c r="D7" s="3">
        <v>53.82</v>
      </c>
      <c r="E7" s="3">
        <v>52.46</v>
      </c>
      <c r="F7" s="3">
        <v>53.6</v>
      </c>
      <c r="G7" s="3">
        <v>0.65</v>
      </c>
      <c r="H7" s="3">
        <v>0.0123</v>
      </c>
      <c r="I7" s="15">
        <v>57966.0</v>
      </c>
      <c r="J7" s="15">
        <v>150970.0</v>
      </c>
    </row>
    <row r="8">
      <c r="A8" s="19" t="s">
        <v>8</v>
      </c>
      <c r="B8" s="5">
        <f t="shared" si="1"/>
        <v>42650</v>
      </c>
      <c r="C8" s="3">
        <v>53.75</v>
      </c>
      <c r="D8" s="3">
        <v>53.93</v>
      </c>
      <c r="E8" s="3">
        <v>52.48</v>
      </c>
      <c r="F8" s="3">
        <v>53.05</v>
      </c>
      <c r="G8" s="3">
        <v>-0.55</v>
      </c>
      <c r="H8" s="6">
        <v>-0.0103</v>
      </c>
      <c r="I8" s="15">
        <v>53627.0</v>
      </c>
      <c r="J8" s="15">
        <v>152577.0</v>
      </c>
    </row>
    <row r="9">
      <c r="A9" s="19" t="s">
        <v>9</v>
      </c>
      <c r="B9" s="13">
        <f t="shared" si="1"/>
        <v>42653</v>
      </c>
      <c r="C9" s="3">
        <v>52.78</v>
      </c>
      <c r="D9" s="3">
        <v>54.82</v>
      </c>
      <c r="E9" s="3">
        <v>52.4</v>
      </c>
      <c r="F9" s="3">
        <v>54.28</v>
      </c>
      <c r="G9" s="3">
        <v>1.23</v>
      </c>
      <c r="H9" s="3">
        <v>0.0232</v>
      </c>
      <c r="I9" s="15">
        <v>81101.0</v>
      </c>
      <c r="J9" s="15">
        <v>158908.0</v>
      </c>
    </row>
    <row r="10">
      <c r="A10" s="20">
        <v>42643.0</v>
      </c>
      <c r="B10" s="13">
        <f t="shared" si="1"/>
        <v>42654</v>
      </c>
      <c r="C10" s="3">
        <v>54.21</v>
      </c>
      <c r="D10" s="3">
        <v>54.44</v>
      </c>
      <c r="E10" s="3">
        <v>53.31</v>
      </c>
      <c r="F10" s="3">
        <v>53.55</v>
      </c>
      <c r="G10" s="3">
        <v>-0.73</v>
      </c>
      <c r="H10" s="6">
        <v>-0.0134</v>
      </c>
      <c r="I10" s="15">
        <v>87108.0</v>
      </c>
      <c r="J10" s="15">
        <v>162079.0</v>
      </c>
    </row>
    <row r="11">
      <c r="A11" s="19">
        <v>50.82</v>
      </c>
      <c r="B11" s="13">
        <f t="shared" si="1"/>
        <v>42655</v>
      </c>
      <c r="C11" s="3">
        <v>53.61</v>
      </c>
      <c r="D11" s="3">
        <v>53.98</v>
      </c>
      <c r="E11" s="3">
        <v>52.8</v>
      </c>
      <c r="F11" s="3">
        <v>53.01</v>
      </c>
      <c r="G11" s="3">
        <v>-0.54</v>
      </c>
      <c r="H11" s="6">
        <v>-0.0101</v>
      </c>
      <c r="I11" s="15">
        <v>48753.0</v>
      </c>
      <c r="J11" s="15">
        <v>165117.0</v>
      </c>
    </row>
    <row r="12">
      <c r="A12" s="19">
        <v>51.32</v>
      </c>
      <c r="B12" s="13">
        <f t="shared" si="1"/>
        <v>42656</v>
      </c>
      <c r="C12" s="3">
        <v>52.82</v>
      </c>
      <c r="D12" s="3">
        <v>53.37</v>
      </c>
      <c r="E12" s="3">
        <v>52.17</v>
      </c>
      <c r="F12" s="3">
        <v>53.24</v>
      </c>
      <c r="G12" s="3">
        <v>0.23</v>
      </c>
      <c r="H12" s="3">
        <v>0.0043</v>
      </c>
      <c r="I12" s="15">
        <v>58771.0</v>
      </c>
      <c r="J12" s="15">
        <v>169780.0</v>
      </c>
    </row>
    <row r="13">
      <c r="A13" s="19">
        <v>49.96</v>
      </c>
      <c r="B13" s="13">
        <f t="shared" si="1"/>
        <v>42657</v>
      </c>
      <c r="C13" s="3">
        <v>53.18</v>
      </c>
      <c r="D13" s="3">
        <v>53.71</v>
      </c>
      <c r="E13" s="3">
        <v>52.71</v>
      </c>
      <c r="F13" s="3">
        <v>53.17</v>
      </c>
      <c r="G13" s="3">
        <v>-0.07</v>
      </c>
      <c r="H13" s="6">
        <v>-0.0013</v>
      </c>
      <c r="I13" s="15">
        <v>51042.0</v>
      </c>
      <c r="J13" s="15">
        <v>177379.0</v>
      </c>
    </row>
    <row r="14">
      <c r="A14" s="19">
        <v>51.25</v>
      </c>
      <c r="B14" s="13">
        <f t="shared" si="1"/>
        <v>42660</v>
      </c>
      <c r="C14" s="3">
        <v>53.17</v>
      </c>
      <c r="D14" s="3">
        <v>53.5</v>
      </c>
      <c r="E14" s="3">
        <v>52.4</v>
      </c>
      <c r="F14" s="3">
        <v>52.8</v>
      </c>
      <c r="G14" s="3">
        <v>-0.37</v>
      </c>
      <c r="H14" s="6">
        <v>-0.007</v>
      </c>
      <c r="I14" s="15">
        <v>60670.0</v>
      </c>
      <c r="J14" s="15">
        <v>176332.0</v>
      </c>
    </row>
    <row r="15">
      <c r="A15" s="25">
        <f>+0.43</f>
        <v>0.43</v>
      </c>
      <c r="B15" s="13">
        <f t="shared" si="1"/>
        <v>42661</v>
      </c>
      <c r="C15" s="3">
        <v>53.0</v>
      </c>
      <c r="D15" s="3">
        <v>53.48</v>
      </c>
      <c r="E15" s="3">
        <v>52.61</v>
      </c>
      <c r="F15" s="3">
        <v>53.04</v>
      </c>
      <c r="G15" s="3">
        <v>0.24</v>
      </c>
      <c r="H15" s="3">
        <v>0.0045000000000000005</v>
      </c>
      <c r="I15" s="15">
        <v>83111.0</v>
      </c>
      <c r="J15" s="15">
        <v>187414.0</v>
      </c>
    </row>
    <row r="16">
      <c r="A16" s="25">
        <f>+0.85%</f>
        <v>0.0085</v>
      </c>
      <c r="B16" s="13">
        <f t="shared" si="1"/>
        <v>42662</v>
      </c>
      <c r="C16" s="3">
        <v>53.47</v>
      </c>
      <c r="D16" s="3">
        <v>54.47</v>
      </c>
      <c r="E16" s="3">
        <v>53.44</v>
      </c>
      <c r="F16" s="3">
        <v>53.99</v>
      </c>
      <c r="G16" s="3">
        <v>0.95</v>
      </c>
      <c r="H16" s="3">
        <v>0.0179</v>
      </c>
      <c r="I16" s="15">
        <v>75344.0</v>
      </c>
      <c r="J16" s="15">
        <v>195051.0</v>
      </c>
    </row>
    <row r="17">
      <c r="A17" s="26">
        <v>46556.0</v>
      </c>
      <c r="B17" s="13">
        <f t="shared" si="1"/>
        <v>42663</v>
      </c>
      <c r="C17" s="3">
        <v>53.94</v>
      </c>
      <c r="D17" s="3">
        <v>54.01</v>
      </c>
      <c r="E17" s="3">
        <v>52.72</v>
      </c>
      <c r="F17" s="3">
        <v>52.93</v>
      </c>
      <c r="G17" s="3">
        <v>-1.06</v>
      </c>
      <c r="H17" s="6">
        <v>-0.0196</v>
      </c>
      <c r="I17" s="15">
        <v>94956.0</v>
      </c>
      <c r="J17" s="15">
        <v>198812.0</v>
      </c>
    </row>
    <row r="18">
      <c r="A18" s="26">
        <v>145300.0</v>
      </c>
      <c r="B18" s="13">
        <f t="shared" si="1"/>
        <v>42664</v>
      </c>
      <c r="C18" s="3">
        <v>52.97</v>
      </c>
      <c r="D18" s="3">
        <v>53.5</v>
      </c>
      <c r="E18" s="3">
        <v>52.67</v>
      </c>
      <c r="F18" s="3">
        <v>53.36</v>
      </c>
      <c r="G18" s="3">
        <v>0.43</v>
      </c>
      <c r="H18" s="3">
        <v>0.008100000000000001</v>
      </c>
      <c r="I18" s="15">
        <v>72294.0</v>
      </c>
      <c r="J18" s="15">
        <v>200924.0</v>
      </c>
    </row>
    <row r="19">
      <c r="A19" s="27">
        <v>42646.0</v>
      </c>
      <c r="B19" s="13">
        <f t="shared" si="1"/>
        <v>42667</v>
      </c>
      <c r="C19" s="3">
        <v>53.43</v>
      </c>
      <c r="D19" s="3">
        <v>53.58</v>
      </c>
      <c r="E19" s="3">
        <v>52.23</v>
      </c>
      <c r="F19" s="3">
        <v>53.14</v>
      </c>
      <c r="G19" s="3">
        <v>-0.22</v>
      </c>
      <c r="H19" s="6">
        <v>-0.0041</v>
      </c>
      <c r="I19" s="15">
        <v>75982.0</v>
      </c>
      <c r="J19" s="15">
        <v>204310.0</v>
      </c>
    </row>
    <row r="20">
      <c r="A20" s="28">
        <v>51.09</v>
      </c>
      <c r="B20" s="13">
        <f t="shared" si="1"/>
        <v>42668</v>
      </c>
      <c r="C20" s="3">
        <v>53.13</v>
      </c>
      <c r="D20" s="3">
        <v>53.51</v>
      </c>
      <c r="E20" s="3">
        <v>51.95</v>
      </c>
      <c r="F20" s="3">
        <v>52.51</v>
      </c>
      <c r="G20" s="3">
        <v>-0.63</v>
      </c>
      <c r="H20" s="6">
        <v>-0.0119</v>
      </c>
      <c r="I20" s="15">
        <v>94331.0</v>
      </c>
      <c r="J20" s="15">
        <v>207848.0</v>
      </c>
    </row>
    <row r="21">
      <c r="A21" s="28">
        <v>52.19</v>
      </c>
      <c r="B21" s="13">
        <f t="shared" si="1"/>
        <v>42669</v>
      </c>
      <c r="C21" s="3">
        <v>51.91</v>
      </c>
      <c r="D21" s="3">
        <v>52.54</v>
      </c>
      <c r="E21" s="3">
        <v>51.5</v>
      </c>
      <c r="F21" s="3">
        <v>51.75</v>
      </c>
      <c r="G21" s="3">
        <v>-0.76</v>
      </c>
      <c r="H21" s="6">
        <v>-0.0145</v>
      </c>
      <c r="I21" s="15">
        <v>127416.0</v>
      </c>
      <c r="J21" s="15">
        <v>212296.0</v>
      </c>
    </row>
    <row r="22">
      <c r="A22" s="28">
        <v>50.84</v>
      </c>
      <c r="B22" s="13">
        <f t="shared" si="1"/>
        <v>42670</v>
      </c>
      <c r="C22" s="3">
        <v>52.03</v>
      </c>
      <c r="D22" s="3">
        <v>52.61</v>
      </c>
      <c r="E22" s="3">
        <v>51.66</v>
      </c>
      <c r="F22" s="3">
        <v>52.3</v>
      </c>
      <c r="G22" s="3">
        <v>0.55</v>
      </c>
      <c r="H22" s="3">
        <v>0.0106</v>
      </c>
      <c r="I22" s="15">
        <v>94779.0</v>
      </c>
      <c r="J22" s="15">
        <v>213883.0</v>
      </c>
    </row>
    <row r="23">
      <c r="A23" s="28">
        <v>51.95</v>
      </c>
      <c r="B23" s="13">
        <f t="shared" si="1"/>
        <v>42671</v>
      </c>
      <c r="C23" s="3">
        <v>52.4</v>
      </c>
      <c r="D23" s="3">
        <v>52.4</v>
      </c>
      <c r="E23" s="3">
        <v>51.02</v>
      </c>
      <c r="F23" s="3">
        <v>51.35</v>
      </c>
      <c r="G23" s="3">
        <v>-0.95</v>
      </c>
      <c r="H23" s="6">
        <v>-0.0182</v>
      </c>
      <c r="I23" s="15">
        <v>67691.0</v>
      </c>
      <c r="J23" s="15">
        <v>216647.0</v>
      </c>
    </row>
    <row r="24">
      <c r="A24" s="25">
        <f>+0.7</f>
        <v>0.7</v>
      </c>
      <c r="B24" s="13">
        <f t="shared" si="1"/>
        <v>42674</v>
      </c>
      <c r="C24" s="3">
        <v>51.16</v>
      </c>
      <c r="D24" s="3">
        <v>51.42</v>
      </c>
      <c r="E24" s="3">
        <v>49.14</v>
      </c>
      <c r="F24" s="3">
        <v>49.3</v>
      </c>
      <c r="G24" s="3">
        <v>-2.05</v>
      </c>
      <c r="H24" s="6">
        <v>-0.0399</v>
      </c>
      <c r="I24" s="15">
        <v>103388.0</v>
      </c>
      <c r="J24" s="15">
        <v>216289.0</v>
      </c>
    </row>
    <row r="25">
      <c r="A25" s="25">
        <f>+1.37%</f>
        <v>0.0137</v>
      </c>
      <c r="B25" s="5">
        <f t="shared" si="1"/>
        <v>42675</v>
      </c>
      <c r="C25" s="3">
        <v>49.27</v>
      </c>
      <c r="D25" s="3">
        <v>49.96</v>
      </c>
      <c r="E25" s="3">
        <v>48.53</v>
      </c>
      <c r="F25" s="3">
        <v>48.95</v>
      </c>
      <c r="G25" s="3">
        <v>-0.35</v>
      </c>
      <c r="H25" s="6">
        <v>-0.0071</v>
      </c>
      <c r="I25" s="15">
        <v>214574.0</v>
      </c>
      <c r="J25" s="15">
        <v>228682.0</v>
      </c>
    </row>
    <row r="26">
      <c r="A26" s="26">
        <v>47667.0</v>
      </c>
      <c r="B26" s="5">
        <f t="shared" si="1"/>
        <v>42676</v>
      </c>
      <c r="C26" s="3">
        <v>48.51</v>
      </c>
      <c r="D26" s="3">
        <v>48.82</v>
      </c>
      <c r="E26" s="3">
        <v>47.31</v>
      </c>
      <c r="F26" s="3">
        <v>47.69</v>
      </c>
      <c r="G26" s="3">
        <v>-1.26</v>
      </c>
      <c r="H26" s="6">
        <v>-0.0257</v>
      </c>
      <c r="I26" s="15">
        <v>157283.0</v>
      </c>
      <c r="J26" s="15">
        <v>228611.0</v>
      </c>
    </row>
    <row r="27">
      <c r="A27" s="26">
        <v>149438.0</v>
      </c>
      <c r="B27" s="5">
        <f t="shared" si="1"/>
        <v>42677</v>
      </c>
      <c r="C27" s="3">
        <v>48.24</v>
      </c>
      <c r="D27" s="3">
        <v>48.33</v>
      </c>
      <c r="E27" s="3">
        <v>46.84</v>
      </c>
      <c r="F27" s="3">
        <v>47.22</v>
      </c>
      <c r="G27" s="3">
        <v>-0.47</v>
      </c>
      <c r="H27" s="6">
        <v>-0.0099</v>
      </c>
      <c r="I27" s="15">
        <v>117808.0</v>
      </c>
      <c r="J27" s="15">
        <v>235431.0</v>
      </c>
    </row>
    <row r="28">
      <c r="A28" s="27">
        <v>42647.0</v>
      </c>
      <c r="B28" s="5">
        <f t="shared" si="1"/>
        <v>42678</v>
      </c>
      <c r="C28" s="3">
        <v>47.3</v>
      </c>
      <c r="D28" s="3">
        <v>47.46</v>
      </c>
      <c r="E28" s="3">
        <v>46.09</v>
      </c>
      <c r="F28" s="3">
        <v>46.55</v>
      </c>
      <c r="G28" s="3">
        <v>-0.67</v>
      </c>
      <c r="H28" s="6">
        <v>-0.0142</v>
      </c>
      <c r="I28" s="15">
        <v>187579.0</v>
      </c>
      <c r="J28" s="15">
        <v>242036.0</v>
      </c>
    </row>
    <row r="29">
      <c r="A29" s="28">
        <v>51.96</v>
      </c>
      <c r="B29" s="5">
        <f t="shared" si="1"/>
        <v>42681</v>
      </c>
      <c r="C29" s="3">
        <v>46.74</v>
      </c>
      <c r="D29" s="3">
        <v>47.38</v>
      </c>
      <c r="E29" s="3">
        <v>46.45</v>
      </c>
      <c r="F29" s="3">
        <v>47.2</v>
      </c>
      <c r="G29" s="3">
        <v>0.65</v>
      </c>
      <c r="H29" s="3">
        <v>0.013999999999999999</v>
      </c>
      <c r="I29" s="15">
        <v>146345.0</v>
      </c>
      <c r="J29" s="15">
        <v>253948.0</v>
      </c>
    </row>
    <row r="30">
      <c r="A30" s="28">
        <v>52.6</v>
      </c>
      <c r="B30" s="5">
        <f t="shared" si="1"/>
        <v>42682</v>
      </c>
      <c r="C30" s="3">
        <v>47.23</v>
      </c>
      <c r="D30" s="3">
        <v>47.71</v>
      </c>
      <c r="E30" s="3">
        <v>46.74</v>
      </c>
      <c r="F30" s="3">
        <v>47.18</v>
      </c>
      <c r="G30" s="3">
        <v>-0.02</v>
      </c>
      <c r="H30" s="6">
        <v>-4.0E-4</v>
      </c>
      <c r="I30" s="15">
        <v>172632.0</v>
      </c>
      <c r="J30" s="15">
        <v>261905.0</v>
      </c>
    </row>
    <row r="31">
      <c r="A31" s="28">
        <v>51.42</v>
      </c>
      <c r="B31" s="5">
        <f t="shared" si="1"/>
        <v>42683</v>
      </c>
      <c r="C31" s="3">
        <v>47.17</v>
      </c>
      <c r="D31" s="3">
        <v>48.0</v>
      </c>
      <c r="E31" s="3">
        <v>45.57</v>
      </c>
      <c r="F31" s="3">
        <v>47.42</v>
      </c>
      <c r="G31" s="3">
        <v>0.24</v>
      </c>
      <c r="H31" s="3">
        <v>0.0051</v>
      </c>
      <c r="I31" s="15">
        <v>238637.0</v>
      </c>
      <c r="J31" s="15">
        <v>293705.0</v>
      </c>
    </row>
    <row r="32">
      <c r="A32" s="28">
        <v>51.94</v>
      </c>
      <c r="B32" s="13">
        <f t="shared" si="1"/>
        <v>42684</v>
      </c>
      <c r="C32" s="3">
        <v>47.29</v>
      </c>
      <c r="D32" s="3">
        <v>47.97</v>
      </c>
      <c r="E32" s="3">
        <v>46.65</v>
      </c>
      <c r="F32" s="3">
        <v>46.92</v>
      </c>
      <c r="G32" s="3">
        <v>-0.5</v>
      </c>
      <c r="H32" s="6">
        <v>-0.0105</v>
      </c>
      <c r="I32" s="15">
        <v>165648.0</v>
      </c>
      <c r="J32" s="15">
        <v>324947.0</v>
      </c>
    </row>
    <row r="33">
      <c r="A33" s="21">
        <v>-0.01</v>
      </c>
      <c r="B33" s="13">
        <f t="shared" si="1"/>
        <v>42685</v>
      </c>
      <c r="C33" s="3">
        <v>46.72</v>
      </c>
      <c r="D33" s="3">
        <v>46.96</v>
      </c>
      <c r="E33" s="3">
        <v>45.29</v>
      </c>
      <c r="F33" s="3">
        <v>45.82</v>
      </c>
      <c r="G33" s="3">
        <v>-1.1</v>
      </c>
      <c r="H33" s="6">
        <v>-0.0234</v>
      </c>
      <c r="I33" s="15">
        <v>144261.0</v>
      </c>
      <c r="J33" s="15">
        <v>351830.0</v>
      </c>
    </row>
    <row r="34">
      <c r="A34" s="22">
        <v>-2.0E-4</v>
      </c>
      <c r="B34" s="13">
        <f t="shared" si="1"/>
        <v>42688</v>
      </c>
      <c r="C34" s="3">
        <v>45.54</v>
      </c>
      <c r="D34" s="3">
        <v>46.04</v>
      </c>
      <c r="E34" s="3">
        <v>44.67</v>
      </c>
      <c r="F34" s="3">
        <v>45.48</v>
      </c>
      <c r="G34" s="3">
        <v>-0.34</v>
      </c>
      <c r="H34" s="6">
        <v>-0.0074</v>
      </c>
      <c r="I34" s="15">
        <v>132511.0</v>
      </c>
      <c r="J34" s="15">
        <v>380547.0</v>
      </c>
    </row>
    <row r="35">
      <c r="A35" s="24">
        <v>45060.0</v>
      </c>
      <c r="B35" s="13">
        <f t="shared" si="1"/>
        <v>42689</v>
      </c>
      <c r="C35" s="3">
        <v>45.58</v>
      </c>
      <c r="D35" s="3">
        <v>48.24</v>
      </c>
      <c r="E35" s="3">
        <v>45.58</v>
      </c>
      <c r="F35" s="3">
        <v>47.95</v>
      </c>
      <c r="G35" s="3">
        <v>2.47</v>
      </c>
      <c r="H35" s="3">
        <v>0.054299999999999994</v>
      </c>
      <c r="I35" s="15">
        <v>223381.0</v>
      </c>
      <c r="J35" s="15">
        <v>406224.0</v>
      </c>
    </row>
    <row r="36">
      <c r="A36" s="24">
        <v>151444.0</v>
      </c>
      <c r="B36" s="13">
        <f t="shared" si="1"/>
        <v>42690</v>
      </c>
      <c r="C36" s="3">
        <v>48.03</v>
      </c>
      <c r="D36" s="3">
        <v>48.49</v>
      </c>
      <c r="E36" s="3">
        <v>47.21</v>
      </c>
      <c r="F36" s="3">
        <v>47.62</v>
      </c>
      <c r="G36" s="3">
        <v>-0.33</v>
      </c>
      <c r="H36" s="6">
        <v>-0.0069</v>
      </c>
      <c r="I36" s="15">
        <v>202829.0</v>
      </c>
      <c r="J36" s="15">
        <v>417444.0</v>
      </c>
    </row>
    <row r="37">
      <c r="A37" s="23">
        <v>42648.0</v>
      </c>
      <c r="B37" s="13">
        <f t="shared" si="1"/>
        <v>42691</v>
      </c>
      <c r="C37" s="3">
        <v>47.44</v>
      </c>
      <c r="D37" s="3">
        <v>48.63</v>
      </c>
      <c r="E37" s="3">
        <v>47.08</v>
      </c>
      <c r="F37" s="3">
        <v>47.6</v>
      </c>
      <c r="G37" s="3">
        <v>-0.02</v>
      </c>
      <c r="H37" s="6">
        <v>-4.0E-4</v>
      </c>
      <c r="I37" s="15">
        <v>189232.0</v>
      </c>
      <c r="J37" s="15">
        <v>435266.0</v>
      </c>
    </row>
    <row r="38">
      <c r="A38" s="21">
        <v>52.28</v>
      </c>
      <c r="B38" s="13">
        <f t="shared" si="1"/>
        <v>42692</v>
      </c>
      <c r="C38" s="3">
        <v>47.26</v>
      </c>
      <c r="D38" s="3">
        <v>48.09</v>
      </c>
      <c r="E38" s="3">
        <v>46.86</v>
      </c>
      <c r="F38" s="3">
        <v>47.97</v>
      </c>
      <c r="G38" s="3">
        <v>0.37</v>
      </c>
      <c r="H38" s="3">
        <v>0.0078000000000000005</v>
      </c>
      <c r="I38" s="15">
        <v>143278.0</v>
      </c>
      <c r="J38" s="15">
        <v>453741.0</v>
      </c>
    </row>
    <row r="39">
      <c r="A39" s="21">
        <v>53.17</v>
      </c>
      <c r="B39" s="13">
        <f t="shared" si="1"/>
        <v>42695</v>
      </c>
      <c r="C39" s="3">
        <v>48.11</v>
      </c>
      <c r="D39" s="3">
        <v>50.24</v>
      </c>
      <c r="E39" s="3">
        <v>48.07</v>
      </c>
      <c r="F39" s="3">
        <v>49.97</v>
      </c>
      <c r="G39" s="3">
        <v>2.0</v>
      </c>
      <c r="H39" s="3">
        <v>0.0417</v>
      </c>
      <c r="I39" s="15">
        <v>183801.0</v>
      </c>
      <c r="J39" s="15">
        <v>491776.0</v>
      </c>
    </row>
    <row r="40">
      <c r="A40" s="21">
        <v>52.28</v>
      </c>
      <c r="B40" s="13">
        <f t="shared" si="1"/>
        <v>42696</v>
      </c>
      <c r="C40" s="3">
        <v>50.52</v>
      </c>
      <c r="D40" s="3">
        <v>51.02</v>
      </c>
      <c r="E40" s="3">
        <v>49.2</v>
      </c>
      <c r="F40" s="3">
        <v>50.11</v>
      </c>
      <c r="G40" s="3">
        <v>0.14</v>
      </c>
      <c r="H40" s="3">
        <v>0.0028000000000000004</v>
      </c>
      <c r="I40" s="15">
        <v>315673.0</v>
      </c>
      <c r="J40" s="15">
        <v>524523.0</v>
      </c>
    </row>
    <row r="41">
      <c r="A41" s="21">
        <v>52.95</v>
      </c>
      <c r="B41" s="13">
        <f t="shared" si="1"/>
        <v>42697</v>
      </c>
      <c r="C41" s="3">
        <v>50.13</v>
      </c>
      <c r="D41" s="3">
        <v>50.49</v>
      </c>
      <c r="E41" s="3">
        <v>49.56</v>
      </c>
      <c r="F41" s="3">
        <v>50.0</v>
      </c>
      <c r="G41" s="3">
        <v>-0.11</v>
      </c>
      <c r="H41" s="6">
        <v>-0.0022</v>
      </c>
      <c r="I41" s="15">
        <v>244694.0</v>
      </c>
      <c r="J41" s="15">
        <v>519749.0</v>
      </c>
    </row>
    <row r="42">
      <c r="A42" s="25">
        <f>+1.01</f>
        <v>1.01</v>
      </c>
      <c r="B42" s="13">
        <f t="shared" si="1"/>
        <v>42698</v>
      </c>
      <c r="C42" s="3">
        <v>50.16</v>
      </c>
      <c r="D42" s="3">
        <v>50.24</v>
      </c>
      <c r="E42" s="3">
        <v>49.78</v>
      </c>
      <c r="F42" s="3">
        <v>50.02</v>
      </c>
      <c r="G42" s="3">
        <v>0.02</v>
      </c>
      <c r="H42" s="3">
        <v>4.0E-4</v>
      </c>
      <c r="I42" s="15">
        <v>63606.0</v>
      </c>
      <c r="J42" s="15">
        <v>525272.0</v>
      </c>
    </row>
    <row r="43">
      <c r="A43" s="25">
        <f>+1.94%</f>
        <v>0.0194</v>
      </c>
      <c r="B43" s="13">
        <f t="shared" si="1"/>
        <v>42699</v>
      </c>
      <c r="C43" s="3">
        <v>49.96</v>
      </c>
      <c r="D43" s="3">
        <v>50.03</v>
      </c>
      <c r="E43" s="3">
        <v>47.84</v>
      </c>
      <c r="F43" s="3">
        <v>48.24</v>
      </c>
      <c r="G43" s="3">
        <v>-1.78</v>
      </c>
      <c r="H43" s="6">
        <v>-0.0356</v>
      </c>
      <c r="I43" s="15">
        <v>172828.0</v>
      </c>
      <c r="J43" s="15">
        <v>527800.0</v>
      </c>
    </row>
    <row r="44">
      <c r="A44" s="26">
        <v>50766.0</v>
      </c>
      <c r="B44" s="13">
        <f t="shared" si="1"/>
        <v>42702</v>
      </c>
      <c r="C44" s="3">
        <v>47.97</v>
      </c>
      <c r="D44" s="3">
        <v>49.76</v>
      </c>
      <c r="E44" s="3">
        <v>47.3</v>
      </c>
      <c r="F44" s="3">
        <v>49.21</v>
      </c>
      <c r="G44" s="3">
        <v>0.97</v>
      </c>
      <c r="H44" s="3">
        <v>0.020099999999999996</v>
      </c>
      <c r="I44" s="15">
        <v>374366.0</v>
      </c>
      <c r="J44" s="15">
        <v>536656.0</v>
      </c>
    </row>
    <row r="45">
      <c r="A45" s="26">
        <v>146434.0</v>
      </c>
      <c r="B45" s="13">
        <f t="shared" si="1"/>
        <v>42703</v>
      </c>
      <c r="C45" s="3">
        <v>49.06</v>
      </c>
      <c r="D45" s="3">
        <v>49.07</v>
      </c>
      <c r="E45" s="3">
        <v>46.91</v>
      </c>
      <c r="F45" s="3">
        <v>47.32</v>
      </c>
      <c r="G45" s="3">
        <v>-1.89</v>
      </c>
      <c r="H45" s="6">
        <v>-0.0384</v>
      </c>
      <c r="I45" s="15">
        <v>407079.0</v>
      </c>
      <c r="J45" s="15">
        <v>539666.0</v>
      </c>
    </row>
    <row r="46">
      <c r="A46" s="27">
        <v>42649.0</v>
      </c>
      <c r="B46" s="13">
        <f t="shared" si="1"/>
        <v>42704</v>
      </c>
      <c r="C46" s="3">
        <v>47.51</v>
      </c>
      <c r="D46" s="3">
        <v>52.37</v>
      </c>
      <c r="E46" s="3">
        <v>47.4</v>
      </c>
      <c r="F46" s="3">
        <v>51.84</v>
      </c>
      <c r="G46" s="3">
        <v>4.52</v>
      </c>
      <c r="H46" s="3">
        <v>0.0955</v>
      </c>
      <c r="I46" s="15">
        <v>782952.0</v>
      </c>
      <c r="J46" s="15">
        <v>580910.0</v>
      </c>
    </row>
    <row r="47">
      <c r="A47" s="28">
        <v>52.83</v>
      </c>
      <c r="B47" s="5">
        <f t="shared" si="1"/>
        <v>42705</v>
      </c>
      <c r="C47" s="3">
        <v>51.72</v>
      </c>
      <c r="D47" s="3">
        <v>54.53</v>
      </c>
      <c r="E47" s="3">
        <v>51.51</v>
      </c>
      <c r="F47" s="3">
        <v>53.94</v>
      </c>
      <c r="G47" s="3">
        <v>2.1</v>
      </c>
      <c r="H47" s="3">
        <v>0.0405</v>
      </c>
      <c r="I47" s="15">
        <v>460862.0</v>
      </c>
      <c r="J47" s="15">
        <v>570535.0</v>
      </c>
    </row>
    <row r="48">
      <c r="A48" s="28">
        <v>53.82</v>
      </c>
      <c r="B48" s="5">
        <f t="shared" si="1"/>
        <v>42706</v>
      </c>
      <c r="C48" s="3">
        <v>53.88</v>
      </c>
      <c r="D48" s="3">
        <v>54.5</v>
      </c>
      <c r="E48" s="3">
        <v>52.84</v>
      </c>
      <c r="F48" s="3">
        <v>54.46</v>
      </c>
      <c r="G48" s="3">
        <v>0.52</v>
      </c>
      <c r="H48" s="3">
        <v>0.0096</v>
      </c>
      <c r="I48" s="15">
        <v>312780.0</v>
      </c>
      <c r="J48" s="15">
        <v>537896.0</v>
      </c>
    </row>
    <row r="49">
      <c r="A49" s="28">
        <v>52.46</v>
      </c>
      <c r="B49" s="5">
        <f t="shared" si="1"/>
        <v>42709</v>
      </c>
      <c r="C49" s="3">
        <v>54.4</v>
      </c>
      <c r="D49" s="3">
        <v>55.33</v>
      </c>
      <c r="E49" s="3">
        <v>53.77</v>
      </c>
      <c r="F49" s="3">
        <v>54.94</v>
      </c>
      <c r="G49" s="3">
        <v>0.48</v>
      </c>
      <c r="H49" s="3">
        <v>0.0088</v>
      </c>
      <c r="I49" s="15">
        <v>288551.0</v>
      </c>
      <c r="J49" s="15">
        <v>521233.0</v>
      </c>
    </row>
    <row r="50">
      <c r="A50" s="28">
        <v>53.6</v>
      </c>
      <c r="B50" s="5">
        <f t="shared" si="1"/>
        <v>42710</v>
      </c>
      <c r="C50" s="3">
        <v>54.5</v>
      </c>
      <c r="D50" s="3">
        <v>54.94</v>
      </c>
      <c r="E50" s="3">
        <v>53.51</v>
      </c>
      <c r="F50" s="3">
        <v>53.93</v>
      </c>
      <c r="G50" s="3">
        <v>-1.01</v>
      </c>
      <c r="H50" s="6">
        <v>-0.0184</v>
      </c>
      <c r="I50" s="15">
        <v>280650.0</v>
      </c>
      <c r="J50" s="15">
        <v>505065.0</v>
      </c>
    </row>
    <row r="51">
      <c r="A51" s="25">
        <f>+0.65</f>
        <v>0.65</v>
      </c>
      <c r="B51" s="5">
        <f t="shared" si="1"/>
        <v>42711</v>
      </c>
      <c r="C51" s="3">
        <v>53.94</v>
      </c>
      <c r="D51" s="3">
        <v>54.23</v>
      </c>
      <c r="E51" s="3">
        <v>52.92</v>
      </c>
      <c r="F51" s="3">
        <v>53.0</v>
      </c>
      <c r="G51" s="3">
        <v>-0.93</v>
      </c>
      <c r="H51" s="6">
        <v>-0.0172</v>
      </c>
      <c r="I51" s="15">
        <v>298565.0</v>
      </c>
      <c r="J51" s="15">
        <v>475225.0</v>
      </c>
    </row>
    <row r="52">
      <c r="A52" s="25">
        <f>+1.23%</f>
        <v>0.0123</v>
      </c>
      <c r="B52" s="5">
        <f t="shared" si="1"/>
        <v>42712</v>
      </c>
      <c r="C52" s="3">
        <v>53.15</v>
      </c>
      <c r="D52" s="3">
        <v>54.05</v>
      </c>
      <c r="E52" s="3">
        <v>52.81</v>
      </c>
      <c r="F52" s="3">
        <v>53.89</v>
      </c>
      <c r="G52" s="3">
        <v>0.89</v>
      </c>
      <c r="H52" s="3">
        <v>0.0168</v>
      </c>
      <c r="I52" s="15">
        <v>334183.0</v>
      </c>
      <c r="J52" s="15">
        <v>447995.0</v>
      </c>
    </row>
    <row r="53">
      <c r="A53" s="26">
        <v>57966.0</v>
      </c>
      <c r="B53" s="5">
        <f t="shared" si="1"/>
        <v>42713</v>
      </c>
      <c r="C53" s="3">
        <v>53.97</v>
      </c>
      <c r="D53" s="3">
        <v>54.46</v>
      </c>
      <c r="E53" s="3">
        <v>53.77</v>
      </c>
      <c r="F53" s="3">
        <v>54.33</v>
      </c>
      <c r="G53" s="3">
        <v>0.44</v>
      </c>
      <c r="H53" s="3">
        <v>0.008199999999999999</v>
      </c>
      <c r="I53" s="15">
        <v>264797.0</v>
      </c>
      <c r="J53" s="15">
        <v>439605.0</v>
      </c>
    </row>
    <row r="54">
      <c r="A54" s="26">
        <v>150970.0</v>
      </c>
      <c r="B54" s="13">
        <f t="shared" si="1"/>
        <v>42716</v>
      </c>
      <c r="C54" s="3">
        <v>55.88</v>
      </c>
      <c r="D54" s="3">
        <v>57.89</v>
      </c>
      <c r="E54" s="3">
        <v>55.11</v>
      </c>
      <c r="F54" s="3">
        <v>55.69</v>
      </c>
      <c r="G54" s="3">
        <v>1.36</v>
      </c>
      <c r="H54" s="3">
        <v>0.025</v>
      </c>
      <c r="I54" s="15">
        <v>372173.0</v>
      </c>
      <c r="J54" s="15">
        <v>417381.0</v>
      </c>
    </row>
    <row r="55">
      <c r="A55" s="27">
        <v>42650.0</v>
      </c>
      <c r="B55" s="13">
        <f t="shared" si="1"/>
        <v>42717</v>
      </c>
      <c r="C55" s="3">
        <v>55.7</v>
      </c>
      <c r="D55" s="3">
        <v>56.44</v>
      </c>
      <c r="E55" s="3">
        <v>55.13</v>
      </c>
      <c r="F55" s="3">
        <v>55.72</v>
      </c>
      <c r="G55" s="3">
        <v>0.03</v>
      </c>
      <c r="H55" s="3">
        <v>5.0E-4</v>
      </c>
      <c r="I55" s="15">
        <v>283432.0</v>
      </c>
      <c r="J55" s="15">
        <v>375904.0</v>
      </c>
    </row>
    <row r="56">
      <c r="A56" s="28">
        <v>53.75</v>
      </c>
      <c r="B56" s="13">
        <f t="shared" si="1"/>
        <v>42718</v>
      </c>
      <c r="C56" s="3">
        <v>55.16</v>
      </c>
      <c r="D56" s="3">
        <v>55.81</v>
      </c>
      <c r="E56" s="3">
        <v>53.52</v>
      </c>
      <c r="F56" s="3">
        <v>53.9</v>
      </c>
      <c r="G56" s="3">
        <v>-1.82</v>
      </c>
      <c r="H56" s="6">
        <v>-0.0327</v>
      </c>
      <c r="I56" s="15">
        <v>353966.0</v>
      </c>
      <c r="J56" s="15">
        <v>342854.0</v>
      </c>
    </row>
    <row r="57">
      <c r="A57" s="28">
        <v>53.93</v>
      </c>
      <c r="B57" s="13">
        <f t="shared" si="1"/>
        <v>42719</v>
      </c>
      <c r="C57" s="3">
        <v>53.76</v>
      </c>
      <c r="D57" s="3">
        <v>54.5</v>
      </c>
      <c r="E57" s="3">
        <v>53.15</v>
      </c>
      <c r="F57" s="3">
        <v>54.02</v>
      </c>
      <c r="G57" s="3">
        <v>0.12</v>
      </c>
      <c r="H57" s="3">
        <v>0.0022</v>
      </c>
      <c r="I57" s="15">
        <v>266152.0</v>
      </c>
      <c r="J57" s="15">
        <v>318373.0</v>
      </c>
    </row>
    <row r="58">
      <c r="A58" s="28">
        <v>52.48</v>
      </c>
      <c r="B58" s="13">
        <f t="shared" si="1"/>
        <v>42720</v>
      </c>
      <c r="C58" s="3">
        <v>54.11</v>
      </c>
      <c r="D58" s="3">
        <v>55.38</v>
      </c>
      <c r="E58" s="3">
        <v>53.71</v>
      </c>
      <c r="F58" s="3">
        <v>55.21</v>
      </c>
      <c r="G58" s="3">
        <v>1.19</v>
      </c>
      <c r="H58" s="3">
        <v>0.022000000000000002</v>
      </c>
      <c r="I58" s="15">
        <v>229187.0</v>
      </c>
      <c r="J58" s="15">
        <v>292074.0</v>
      </c>
    </row>
    <row r="59">
      <c r="A59" s="28">
        <v>53.05</v>
      </c>
      <c r="B59" s="13">
        <f t="shared" si="1"/>
        <v>42723</v>
      </c>
      <c r="C59" s="3">
        <v>55.4</v>
      </c>
      <c r="D59" s="3">
        <v>55.8</v>
      </c>
      <c r="E59" s="3">
        <v>54.69</v>
      </c>
      <c r="F59" s="3">
        <v>54.92</v>
      </c>
      <c r="G59" s="3">
        <v>-0.29</v>
      </c>
      <c r="H59" s="6">
        <v>-0.0053</v>
      </c>
      <c r="I59" s="15">
        <v>228387.0</v>
      </c>
      <c r="J59" s="15">
        <v>275187.0</v>
      </c>
    </row>
    <row r="60">
      <c r="A60" s="21">
        <v>-0.55</v>
      </c>
      <c r="B60" s="13">
        <f t="shared" si="1"/>
        <v>42724</v>
      </c>
      <c r="C60" s="3">
        <v>55.02</v>
      </c>
      <c r="D60" s="3">
        <v>55.92</v>
      </c>
      <c r="E60" s="3">
        <v>54.75</v>
      </c>
      <c r="F60" s="3">
        <v>55.35</v>
      </c>
      <c r="G60" s="3">
        <v>0.43</v>
      </c>
      <c r="H60" s="3">
        <v>0.0078000000000000005</v>
      </c>
      <c r="I60" s="15">
        <v>257022.0</v>
      </c>
      <c r="J60" s="15">
        <v>231545.0</v>
      </c>
    </row>
    <row r="61">
      <c r="A61" s="22">
        <v>-0.0103</v>
      </c>
      <c r="B61" s="13">
        <f t="shared" si="1"/>
        <v>42725</v>
      </c>
      <c r="C61" s="3">
        <v>55.52</v>
      </c>
      <c r="D61" s="3">
        <v>55.87</v>
      </c>
      <c r="E61" s="3">
        <v>54.32</v>
      </c>
      <c r="F61" s="3">
        <v>54.46</v>
      </c>
      <c r="G61" s="3">
        <v>-0.89</v>
      </c>
      <c r="H61" s="6">
        <v>-0.0161</v>
      </c>
      <c r="I61" s="15">
        <v>277727.0</v>
      </c>
      <c r="J61" s="15">
        <v>175189.0</v>
      </c>
    </row>
    <row r="62">
      <c r="A62" s="24">
        <v>53627.0</v>
      </c>
      <c r="B62" s="13">
        <f t="shared" si="1"/>
        <v>42726</v>
      </c>
      <c r="C62" s="3">
        <v>54.55</v>
      </c>
      <c r="D62" s="3">
        <v>55.23</v>
      </c>
      <c r="E62" s="3">
        <v>54.05</v>
      </c>
      <c r="F62" s="3">
        <v>55.05</v>
      </c>
      <c r="G62" s="3">
        <v>0.59</v>
      </c>
      <c r="H62" s="3">
        <v>0.0108</v>
      </c>
      <c r="I62" s="15">
        <v>194658.0</v>
      </c>
      <c r="J62" s="15">
        <v>124762.0</v>
      </c>
    </row>
    <row r="63">
      <c r="A63" s="24">
        <v>152577.0</v>
      </c>
      <c r="B63" s="13">
        <f t="shared" si="1"/>
        <v>42727</v>
      </c>
      <c r="C63" s="3">
        <v>54.84</v>
      </c>
      <c r="D63" s="3">
        <v>55.25</v>
      </c>
      <c r="E63" s="3">
        <v>54.26</v>
      </c>
      <c r="F63" s="3">
        <v>55.16</v>
      </c>
      <c r="G63" s="3">
        <v>0.11</v>
      </c>
      <c r="H63" s="3">
        <v>0.002</v>
      </c>
      <c r="I63" s="15">
        <v>104088.0</v>
      </c>
      <c r="J63" s="15">
        <v>108637.0</v>
      </c>
    </row>
    <row r="64">
      <c r="A64" s="30">
        <v>42653.0</v>
      </c>
      <c r="B64" s="13">
        <f t="shared" si="1"/>
        <v>42731</v>
      </c>
      <c r="C64" s="3">
        <v>55.18</v>
      </c>
      <c r="D64" s="3">
        <v>57.15</v>
      </c>
      <c r="E64" s="3">
        <v>55.04</v>
      </c>
      <c r="F64" s="3">
        <v>56.09</v>
      </c>
      <c r="G64" s="3">
        <v>0.93</v>
      </c>
      <c r="H64" s="3">
        <v>0.0169</v>
      </c>
      <c r="I64" s="15">
        <v>67836.0</v>
      </c>
      <c r="J64" s="15">
        <v>100391.0</v>
      </c>
    </row>
    <row r="65">
      <c r="A65" s="21">
        <v>52.78</v>
      </c>
      <c r="B65" s="13">
        <f t="shared" si="1"/>
        <v>42732</v>
      </c>
      <c r="C65" s="3">
        <v>56.06</v>
      </c>
      <c r="D65" s="3">
        <v>56.56</v>
      </c>
      <c r="E65" s="3">
        <v>55.89</v>
      </c>
      <c r="F65" s="3">
        <v>56.22</v>
      </c>
      <c r="G65" s="3">
        <v>0.13</v>
      </c>
      <c r="H65" s="3">
        <v>0.0023</v>
      </c>
      <c r="I65" s="15">
        <v>109907.0</v>
      </c>
      <c r="J65" s="15">
        <v>56443.0</v>
      </c>
    </row>
    <row r="66">
      <c r="A66" s="21">
        <v>54.82</v>
      </c>
      <c r="B66" s="13">
        <f t="shared" si="1"/>
        <v>42733</v>
      </c>
      <c r="C66" s="3">
        <v>56.01</v>
      </c>
      <c r="D66" s="3">
        <v>56.63</v>
      </c>
      <c r="E66" s="3">
        <v>55.91</v>
      </c>
      <c r="F66" s="3">
        <v>56.14</v>
      </c>
      <c r="G66" s="3">
        <v>-0.08</v>
      </c>
      <c r="H66" s="6">
        <v>-0.0014</v>
      </c>
      <c r="I66" s="15">
        <v>49076.0</v>
      </c>
      <c r="J66" s="3"/>
    </row>
    <row r="67">
      <c r="A67" s="21">
        <v>52.4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54.28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+1.23</f>
        <v>1.23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+2.32%</f>
        <v>0.0232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81101.0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158908.0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9">
        <v>42654.0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54.21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54.44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53.31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53.55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-0.73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-0.0134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87108.0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162079.0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30">
        <v>42655.0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53.61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53.98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52.8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53.01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-0.54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-0.0101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48753.0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165117.0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30">
        <v>42656.0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52.82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53.37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52.17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53.24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+0.23</f>
        <v>0.23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+0.43%</f>
        <v>0.0043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58771.0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169780.0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9">
        <v>42657.0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53.18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53.71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52.71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53.17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-0.07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-0.0013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51042.0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177379.0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30">
        <v>42660.0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53.17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53.5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52.4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52.8</v>
      </c>
      <c r="B113" s="3" t="str">
        <f t="shared" si="1"/>
        <v/>
      </c>
    </row>
    <row r="114">
      <c r="A114" s="21">
        <v>-0.37</v>
      </c>
      <c r="B114" s="3" t="str">
        <f t="shared" si="1"/>
        <v>#REF!</v>
      </c>
    </row>
    <row r="115">
      <c r="A115" s="22">
        <v>-0.007</v>
      </c>
      <c r="B115" s="3" t="str">
        <f t="shared" si="1"/>
        <v>#REF!</v>
      </c>
    </row>
    <row r="116">
      <c r="A116" s="24">
        <v>60670.0</v>
      </c>
      <c r="B116" s="3" t="str">
        <f t="shared" si="1"/>
        <v>#REF!</v>
      </c>
    </row>
    <row r="117">
      <c r="A117" s="24">
        <v>176332.0</v>
      </c>
      <c r="B117" s="3" t="str">
        <f t="shared" si="1"/>
        <v>#REF!</v>
      </c>
    </row>
    <row r="118">
      <c r="A118" s="30">
        <v>42661.0</v>
      </c>
      <c r="B118" s="3" t="str">
        <f t="shared" si="1"/>
        <v>#REF!</v>
      </c>
    </row>
    <row r="119">
      <c r="A119" s="21">
        <v>53.0</v>
      </c>
      <c r="B119" s="3" t="str">
        <f t="shared" si="1"/>
        <v>#REF!</v>
      </c>
    </row>
    <row r="120">
      <c r="A120" s="21">
        <v>53.48</v>
      </c>
      <c r="B120" s="3" t="str">
        <f t="shared" si="1"/>
        <v>#REF!</v>
      </c>
    </row>
    <row r="121">
      <c r="A121" s="21">
        <v>52.61</v>
      </c>
      <c r="B121" s="3" t="str">
        <f t="shared" si="1"/>
        <v>#REF!</v>
      </c>
    </row>
    <row r="122">
      <c r="A122" s="21">
        <v>53.04</v>
      </c>
      <c r="B122" s="3" t="str">
        <f t="shared" si="1"/>
        <v>#REF!</v>
      </c>
    </row>
    <row r="123">
      <c r="A123" s="25">
        <f>+0.24</f>
        <v>0.24</v>
      </c>
      <c r="B123" s="3" t="str">
        <f t="shared" si="1"/>
        <v>#REF!</v>
      </c>
    </row>
    <row r="124">
      <c r="A124" s="25">
        <f>+0.45%</f>
        <v>0.0045</v>
      </c>
      <c r="B124" s="3" t="str">
        <f t="shared" si="1"/>
        <v>#REF!</v>
      </c>
    </row>
    <row r="125">
      <c r="A125" s="26">
        <v>83111.0</v>
      </c>
      <c r="B125" s="3" t="str">
        <f t="shared" si="1"/>
        <v>#REF!</v>
      </c>
    </row>
    <row r="126">
      <c r="A126" s="26">
        <v>187414.0</v>
      </c>
      <c r="B126" s="3" t="str">
        <f t="shared" si="1"/>
        <v>#REF!</v>
      </c>
    </row>
    <row r="127">
      <c r="A127" s="29">
        <v>42662.0</v>
      </c>
      <c r="B127" s="3" t="str">
        <f t="shared" si="1"/>
        <v>#REF!</v>
      </c>
    </row>
    <row r="128">
      <c r="A128" s="28">
        <v>53.47</v>
      </c>
      <c r="B128" s="3" t="str">
        <f t="shared" si="1"/>
        <v>#REF!</v>
      </c>
    </row>
    <row r="129">
      <c r="A129" s="28">
        <v>54.47</v>
      </c>
      <c r="B129" s="3" t="str">
        <f t="shared" si="1"/>
        <v>#REF!</v>
      </c>
    </row>
    <row r="130">
      <c r="A130" s="28">
        <v>53.44</v>
      </c>
      <c r="B130" s="3" t="str">
        <f t="shared" si="1"/>
        <v>#REF!</v>
      </c>
    </row>
    <row r="131">
      <c r="A131" s="28">
        <v>53.99</v>
      </c>
      <c r="B131" s="3" t="str">
        <f t="shared" si="1"/>
        <v>#REF!</v>
      </c>
    </row>
    <row r="132">
      <c r="A132" s="25">
        <f>+0.95</f>
        <v>0.95</v>
      </c>
      <c r="B132" s="3" t="str">
        <f t="shared" si="1"/>
        <v>#REF!</v>
      </c>
    </row>
    <row r="133">
      <c r="A133" s="25">
        <f>+1.79%</f>
        <v>0.0179</v>
      </c>
      <c r="B133" s="3" t="str">
        <f t="shared" si="1"/>
        <v>#REF!</v>
      </c>
    </row>
    <row r="134">
      <c r="A134" s="26">
        <v>75344.0</v>
      </c>
      <c r="B134" s="3" t="str">
        <f t="shared" si="1"/>
        <v>#REF!</v>
      </c>
    </row>
    <row r="135">
      <c r="A135" s="26">
        <v>195051.0</v>
      </c>
      <c r="B135" s="3" t="str">
        <f t="shared" si="1"/>
        <v>#REF!</v>
      </c>
    </row>
    <row r="136">
      <c r="A136" s="29">
        <v>42663.0</v>
      </c>
      <c r="B136" s="3" t="str">
        <f t="shared" si="1"/>
        <v>#REF!</v>
      </c>
    </row>
    <row r="137">
      <c r="A137" s="28">
        <v>53.94</v>
      </c>
      <c r="B137" s="3" t="str">
        <f t="shared" si="1"/>
        <v>#REF!</v>
      </c>
    </row>
    <row r="138">
      <c r="A138" s="28">
        <v>54.01</v>
      </c>
      <c r="B138" s="3" t="str">
        <f t="shared" si="1"/>
        <v>#REF!</v>
      </c>
    </row>
    <row r="139">
      <c r="A139" s="28">
        <v>52.72</v>
      </c>
      <c r="B139" s="3" t="str">
        <f t="shared" si="1"/>
        <v>#REF!</v>
      </c>
    </row>
    <row r="140">
      <c r="A140" s="28">
        <v>52.93</v>
      </c>
      <c r="B140" s="3" t="str">
        <f t="shared" si="1"/>
        <v>#REF!</v>
      </c>
    </row>
    <row r="141">
      <c r="A141" s="21">
        <v>-1.06</v>
      </c>
      <c r="B141" s="3" t="str">
        <f t="shared" si="1"/>
        <v>#REF!</v>
      </c>
    </row>
    <row r="142">
      <c r="A142" s="22">
        <v>-0.0196</v>
      </c>
      <c r="B142" s="3" t="str">
        <f t="shared" si="1"/>
        <v>#REF!</v>
      </c>
    </row>
    <row r="143">
      <c r="A143" s="24">
        <v>94956.0</v>
      </c>
      <c r="B143" s="3" t="str">
        <f t="shared" si="1"/>
        <v>#REF!</v>
      </c>
    </row>
    <row r="144">
      <c r="A144" s="24">
        <v>198812.0</v>
      </c>
      <c r="B144" s="3" t="str">
        <f t="shared" si="1"/>
        <v>#REF!</v>
      </c>
    </row>
    <row r="145">
      <c r="A145" s="30">
        <v>42664.0</v>
      </c>
      <c r="B145" s="3" t="str">
        <f t="shared" si="1"/>
        <v>#REF!</v>
      </c>
    </row>
    <row r="146">
      <c r="A146" s="21">
        <v>52.97</v>
      </c>
      <c r="B146" s="3" t="str">
        <f t="shared" si="1"/>
        <v>#REF!</v>
      </c>
    </row>
    <row r="147">
      <c r="A147" s="21">
        <v>53.5</v>
      </c>
      <c r="B147" s="3" t="str">
        <f t="shared" si="1"/>
        <v>#REF!</v>
      </c>
    </row>
    <row r="148">
      <c r="A148" s="21">
        <v>52.67</v>
      </c>
      <c r="B148" s="3" t="str">
        <f t="shared" si="1"/>
        <v>#REF!</v>
      </c>
    </row>
    <row r="149">
      <c r="A149" s="21">
        <v>53.36</v>
      </c>
      <c r="B149" s="3" t="str">
        <f t="shared" si="1"/>
        <v>#REF!</v>
      </c>
    </row>
    <row r="150">
      <c r="A150" s="25">
        <f>+0.43</f>
        <v>0.43</v>
      </c>
      <c r="B150" s="3" t="str">
        <f t="shared" si="1"/>
        <v>#REF!</v>
      </c>
    </row>
    <row r="151">
      <c r="A151" s="25">
        <f>+0.81%</f>
        <v>0.0081</v>
      </c>
      <c r="B151" s="3" t="str">
        <f t="shared" si="1"/>
        <v>#REF!</v>
      </c>
    </row>
    <row r="152">
      <c r="A152" s="26">
        <v>72294.0</v>
      </c>
      <c r="B152" s="3" t="str">
        <f t="shared" si="1"/>
        <v>#REF!</v>
      </c>
    </row>
    <row r="153">
      <c r="A153" s="26">
        <v>200924.0</v>
      </c>
      <c r="B153" s="3" t="str">
        <f t="shared" si="1"/>
        <v>#REF!</v>
      </c>
    </row>
    <row r="154">
      <c r="A154" s="29">
        <v>42667.0</v>
      </c>
      <c r="B154" s="3" t="str">
        <f t="shared" si="1"/>
        <v>#REF!</v>
      </c>
    </row>
    <row r="155">
      <c r="A155" s="28">
        <v>53.43</v>
      </c>
      <c r="B155" s="3" t="str">
        <f t="shared" si="1"/>
        <v>#REF!</v>
      </c>
    </row>
    <row r="156">
      <c r="A156" s="28">
        <v>53.58</v>
      </c>
      <c r="B156" s="3" t="str">
        <f t="shared" si="1"/>
        <v>#REF!</v>
      </c>
    </row>
    <row r="157">
      <c r="A157" s="28">
        <v>52.23</v>
      </c>
      <c r="B157" s="3" t="str">
        <f t="shared" si="1"/>
        <v>#REF!</v>
      </c>
    </row>
    <row r="158">
      <c r="A158" s="28">
        <v>53.14</v>
      </c>
      <c r="B158" s="3" t="str">
        <f t="shared" si="1"/>
        <v>#REF!</v>
      </c>
    </row>
    <row r="159">
      <c r="A159" s="21">
        <v>-0.22</v>
      </c>
      <c r="B159" s="3" t="str">
        <f t="shared" si="1"/>
        <v>#REF!</v>
      </c>
    </row>
    <row r="160">
      <c r="A160" s="22">
        <v>-0.0041</v>
      </c>
      <c r="B160" s="3" t="str">
        <f t="shared" si="1"/>
        <v>#REF!</v>
      </c>
    </row>
    <row r="161">
      <c r="A161" s="24">
        <v>75982.0</v>
      </c>
      <c r="B161" s="3" t="str">
        <f t="shared" si="1"/>
        <v>#REF!</v>
      </c>
    </row>
    <row r="162">
      <c r="A162" s="24">
        <v>204310.0</v>
      </c>
      <c r="B162" s="3" t="str">
        <f t="shared" si="1"/>
        <v>#REF!</v>
      </c>
    </row>
    <row r="163">
      <c r="A163" s="30">
        <v>42668.0</v>
      </c>
      <c r="B163" s="3" t="str">
        <f t="shared" si="1"/>
        <v>#REF!</v>
      </c>
    </row>
    <row r="164">
      <c r="A164" s="21">
        <v>53.13</v>
      </c>
      <c r="B164" s="3" t="str">
        <f t="shared" si="1"/>
        <v>#REF!</v>
      </c>
    </row>
    <row r="165">
      <c r="A165" s="21">
        <v>53.51</v>
      </c>
      <c r="B165" s="3" t="str">
        <f t="shared" si="1"/>
        <v>#REF!</v>
      </c>
    </row>
    <row r="166">
      <c r="A166" s="21">
        <v>51.95</v>
      </c>
      <c r="B166" s="3" t="str">
        <f t="shared" si="1"/>
        <v>#REF!</v>
      </c>
    </row>
    <row r="167">
      <c r="A167" s="21">
        <v>52.51</v>
      </c>
      <c r="B167" s="3" t="str">
        <f t="shared" si="1"/>
        <v>#REF!</v>
      </c>
    </row>
    <row r="168">
      <c r="A168" s="21">
        <v>-0.63</v>
      </c>
      <c r="B168" s="3" t="str">
        <f t="shared" si="1"/>
        <v>#REF!</v>
      </c>
    </row>
    <row r="169">
      <c r="A169" s="22">
        <v>-0.0119</v>
      </c>
      <c r="B169" s="3" t="str">
        <f t="shared" si="1"/>
        <v>#REF!</v>
      </c>
    </row>
    <row r="170">
      <c r="A170" s="24">
        <v>94331.0</v>
      </c>
      <c r="B170" s="3" t="str">
        <f t="shared" si="1"/>
        <v>#REF!</v>
      </c>
    </row>
    <row r="171">
      <c r="A171" s="24">
        <v>207848.0</v>
      </c>
      <c r="B171" s="3" t="str">
        <f t="shared" si="1"/>
        <v>#REF!</v>
      </c>
    </row>
    <row r="172">
      <c r="A172" s="30">
        <v>42669.0</v>
      </c>
      <c r="B172" s="3" t="str">
        <f t="shared" si="1"/>
        <v>#REF!</v>
      </c>
    </row>
    <row r="173">
      <c r="A173" s="21">
        <v>51.91</v>
      </c>
      <c r="B173" s="3" t="str">
        <f t="shared" si="1"/>
        <v>#REF!</v>
      </c>
    </row>
    <row r="174">
      <c r="A174" s="21">
        <v>52.54</v>
      </c>
      <c r="B174" s="3" t="str">
        <f t="shared" si="1"/>
        <v>#REF!</v>
      </c>
    </row>
    <row r="175">
      <c r="A175" s="21">
        <v>51.5</v>
      </c>
      <c r="B175" s="3" t="str">
        <f t="shared" si="1"/>
        <v>#REF!</v>
      </c>
    </row>
    <row r="176">
      <c r="A176" s="21">
        <v>51.75</v>
      </c>
      <c r="B176" s="3" t="str">
        <f t="shared" si="1"/>
        <v>#REF!</v>
      </c>
    </row>
    <row r="177">
      <c r="A177" s="21">
        <v>-0.76</v>
      </c>
      <c r="B177" s="3" t="str">
        <f t="shared" si="1"/>
        <v>#REF!</v>
      </c>
    </row>
    <row r="178">
      <c r="A178" s="22">
        <v>-0.0145</v>
      </c>
      <c r="B178" s="3" t="str">
        <f t="shared" si="1"/>
        <v>#REF!</v>
      </c>
    </row>
    <row r="179">
      <c r="A179" s="24">
        <v>127416.0</v>
      </c>
      <c r="B179" s="3" t="str">
        <f t="shared" si="1"/>
        <v>#REF!</v>
      </c>
    </row>
    <row r="180">
      <c r="A180" s="24">
        <v>212296.0</v>
      </c>
      <c r="B180" s="3" t="str">
        <f t="shared" si="1"/>
        <v>#REF!</v>
      </c>
    </row>
    <row r="181">
      <c r="A181" s="30">
        <v>42670.0</v>
      </c>
      <c r="B181" s="3" t="str">
        <f t="shared" si="1"/>
        <v>#REF!</v>
      </c>
    </row>
    <row r="182">
      <c r="A182" s="21">
        <v>52.03</v>
      </c>
      <c r="B182" s="3" t="str">
        <f t="shared" si="1"/>
        <v>#REF!</v>
      </c>
    </row>
    <row r="183">
      <c r="A183" s="21">
        <v>52.61</v>
      </c>
      <c r="B183" s="3" t="str">
        <f t="shared" si="1"/>
        <v>#REF!</v>
      </c>
    </row>
    <row r="184">
      <c r="A184" s="21">
        <v>51.66</v>
      </c>
      <c r="B184" s="3" t="str">
        <f t="shared" si="1"/>
        <v>#REF!</v>
      </c>
    </row>
    <row r="185">
      <c r="A185" s="21">
        <v>52.3</v>
      </c>
      <c r="B185" s="3" t="str">
        <f t="shared" si="1"/>
        <v>#REF!</v>
      </c>
    </row>
    <row r="186">
      <c r="A186" s="25">
        <f>+0.55</f>
        <v>0.55</v>
      </c>
      <c r="B186" s="3" t="str">
        <f t="shared" si="1"/>
        <v>#REF!</v>
      </c>
    </row>
    <row r="187">
      <c r="A187" s="25">
        <f>+1.06%</f>
        <v>0.0106</v>
      </c>
      <c r="B187" s="3" t="str">
        <f t="shared" si="1"/>
        <v>#REF!</v>
      </c>
    </row>
    <row r="188">
      <c r="A188" s="26">
        <v>94779.0</v>
      </c>
      <c r="B188" s="3" t="str">
        <f t="shared" si="1"/>
        <v>#REF!</v>
      </c>
    </row>
    <row r="189">
      <c r="A189" s="26">
        <v>213883.0</v>
      </c>
      <c r="B189" s="3" t="str">
        <f t="shared" si="1"/>
        <v>#REF!</v>
      </c>
    </row>
    <row r="190">
      <c r="A190" s="29">
        <v>42671.0</v>
      </c>
      <c r="B190" s="3" t="str">
        <f t="shared" si="1"/>
        <v>#REF!</v>
      </c>
    </row>
    <row r="191">
      <c r="A191" s="28">
        <v>52.4</v>
      </c>
      <c r="B191" s="3" t="str">
        <f t="shared" si="1"/>
        <v>#REF!</v>
      </c>
    </row>
    <row r="192">
      <c r="A192" s="28">
        <v>52.4</v>
      </c>
      <c r="B192" s="3" t="str">
        <f t="shared" si="1"/>
        <v>#REF!</v>
      </c>
    </row>
    <row r="193">
      <c r="A193" s="28">
        <v>51.02</v>
      </c>
      <c r="B193" s="3" t="str">
        <f t="shared" si="1"/>
        <v>#REF!</v>
      </c>
    </row>
    <row r="194">
      <c r="A194" s="28">
        <v>51.35</v>
      </c>
      <c r="B194" s="3" t="str">
        <f t="shared" si="1"/>
        <v>#REF!</v>
      </c>
    </row>
    <row r="195">
      <c r="A195" s="21">
        <v>-0.95</v>
      </c>
      <c r="B195" s="3" t="str">
        <f t="shared" si="1"/>
        <v>#REF!</v>
      </c>
    </row>
    <row r="196">
      <c r="A196" s="22">
        <v>-0.0182</v>
      </c>
      <c r="B196" s="3" t="str">
        <f t="shared" si="1"/>
        <v>#REF!</v>
      </c>
    </row>
    <row r="197">
      <c r="A197" s="24">
        <v>67691.0</v>
      </c>
      <c r="B197" s="3" t="str">
        <f t="shared" si="1"/>
        <v>#REF!</v>
      </c>
    </row>
    <row r="198">
      <c r="A198" s="24">
        <v>216647.0</v>
      </c>
      <c r="B198" s="3" t="str">
        <f t="shared" si="1"/>
        <v>#REF!</v>
      </c>
    </row>
    <row r="199">
      <c r="A199" s="30">
        <v>42674.0</v>
      </c>
      <c r="B199" s="3" t="str">
        <f t="shared" si="1"/>
        <v>#REF!</v>
      </c>
    </row>
    <row r="200">
      <c r="A200" s="21">
        <v>51.16</v>
      </c>
      <c r="B200" s="3" t="str">
        <f t="shared" si="1"/>
        <v>#REF!</v>
      </c>
    </row>
    <row r="201">
      <c r="A201" s="21">
        <v>51.42</v>
      </c>
      <c r="B201" s="3" t="str">
        <f t="shared" si="1"/>
        <v>#REF!</v>
      </c>
    </row>
    <row r="202">
      <c r="A202" s="21">
        <v>49.14</v>
      </c>
      <c r="B202" s="3" t="str">
        <f t="shared" si="1"/>
        <v>#REF!</v>
      </c>
    </row>
    <row r="203">
      <c r="A203" s="21">
        <v>49.3</v>
      </c>
      <c r="B203" s="3" t="str">
        <f t="shared" si="1"/>
        <v>#REF!</v>
      </c>
    </row>
    <row r="204">
      <c r="A204" s="21">
        <v>-2.05</v>
      </c>
      <c r="B204" s="3" t="str">
        <f t="shared" si="1"/>
        <v>#REF!</v>
      </c>
    </row>
    <row r="205">
      <c r="A205" s="22">
        <v>-0.0399</v>
      </c>
      <c r="B205" s="3" t="str">
        <f t="shared" si="1"/>
        <v>#REF!</v>
      </c>
    </row>
    <row r="206">
      <c r="A206" s="24">
        <v>103388.0</v>
      </c>
      <c r="B206" s="3" t="str">
        <f t="shared" si="1"/>
        <v>#REF!</v>
      </c>
    </row>
    <row r="207">
      <c r="A207" s="24">
        <v>216289.0</v>
      </c>
      <c r="B207" s="3" t="str">
        <f t="shared" si="1"/>
        <v>#REF!</v>
      </c>
    </row>
    <row r="208">
      <c r="A208" s="23">
        <v>42675.0</v>
      </c>
      <c r="B208" s="3" t="str">
        <f t="shared" si="1"/>
        <v>#REF!</v>
      </c>
    </row>
    <row r="209">
      <c r="A209" s="21">
        <v>49.27</v>
      </c>
      <c r="B209" s="3" t="str">
        <f t="shared" si="1"/>
        <v>#REF!</v>
      </c>
    </row>
    <row r="210">
      <c r="A210" s="21">
        <v>49.96</v>
      </c>
      <c r="B210" s="3" t="str">
        <f t="shared" si="1"/>
        <v>#REF!</v>
      </c>
    </row>
    <row r="211">
      <c r="A211" s="21">
        <v>48.53</v>
      </c>
      <c r="B211" s="3" t="str">
        <f t="shared" si="1"/>
        <v>#REF!</v>
      </c>
    </row>
    <row r="212">
      <c r="A212" s="21">
        <v>48.95</v>
      </c>
      <c r="B212" s="3" t="str">
        <f t="shared" si="1"/>
        <v>#REF!</v>
      </c>
    </row>
    <row r="213">
      <c r="A213" s="21">
        <v>-0.35</v>
      </c>
      <c r="B213" s="3" t="str">
        <f t="shared" si="1"/>
        <v>#REF!</v>
      </c>
    </row>
    <row r="214">
      <c r="A214" s="22">
        <v>-0.0071</v>
      </c>
      <c r="B214" s="3" t="str">
        <f t="shared" si="1"/>
        <v>#REF!</v>
      </c>
    </row>
    <row r="215">
      <c r="A215" s="24">
        <v>214574.0</v>
      </c>
      <c r="B215" s="3" t="str">
        <f t="shared" si="1"/>
        <v>#REF!</v>
      </c>
    </row>
    <row r="216">
      <c r="A216" s="24">
        <v>228682.0</v>
      </c>
      <c r="B216" s="3" t="str">
        <f t="shared" si="1"/>
        <v>#REF!</v>
      </c>
    </row>
    <row r="217">
      <c r="A217" s="23">
        <v>42676.0</v>
      </c>
      <c r="B217" s="3" t="str">
        <f t="shared" si="1"/>
        <v>#REF!</v>
      </c>
    </row>
    <row r="218">
      <c r="A218" s="21">
        <v>48.51</v>
      </c>
      <c r="B218" s="3" t="str">
        <f t="shared" si="1"/>
        <v>#REF!</v>
      </c>
    </row>
    <row r="219">
      <c r="A219" s="21">
        <v>48.82</v>
      </c>
      <c r="B219" s="3" t="str">
        <f t="shared" si="1"/>
        <v>#REF!</v>
      </c>
    </row>
    <row r="220">
      <c r="A220" s="21">
        <v>47.31</v>
      </c>
      <c r="B220" s="3" t="str">
        <f t="shared" si="1"/>
        <v>#REF!</v>
      </c>
    </row>
    <row r="221">
      <c r="A221" s="21">
        <v>47.69</v>
      </c>
      <c r="B221" s="3" t="str">
        <f t="shared" si="1"/>
        <v>#REF!</v>
      </c>
    </row>
    <row r="222">
      <c r="A222" s="21">
        <v>-1.26</v>
      </c>
      <c r="B222" s="3" t="str">
        <f t="shared" si="1"/>
        <v>#REF!</v>
      </c>
    </row>
    <row r="223">
      <c r="A223" s="22">
        <v>-0.0257</v>
      </c>
      <c r="B223" s="3" t="str">
        <f t="shared" si="1"/>
        <v>#REF!</v>
      </c>
    </row>
    <row r="224">
      <c r="A224" s="24">
        <v>157283.0</v>
      </c>
      <c r="B224" s="3" t="str">
        <f t="shared" si="1"/>
        <v>#REF!</v>
      </c>
    </row>
    <row r="225">
      <c r="A225" s="24">
        <v>228611.0</v>
      </c>
      <c r="B225" s="3" t="str">
        <f t="shared" si="1"/>
        <v>#REF!</v>
      </c>
    </row>
    <row r="226">
      <c r="A226" s="23">
        <v>42677.0</v>
      </c>
      <c r="B226" s="3" t="str">
        <f t="shared" si="1"/>
        <v>#REF!</v>
      </c>
    </row>
    <row r="227">
      <c r="A227" s="21">
        <v>48.24</v>
      </c>
      <c r="B227" s="3" t="str">
        <f t="shared" si="1"/>
        <v>#REF!</v>
      </c>
    </row>
    <row r="228">
      <c r="A228" s="21">
        <v>48.33</v>
      </c>
      <c r="B228" s="3" t="str">
        <f t="shared" si="1"/>
        <v>#REF!</v>
      </c>
    </row>
    <row r="229">
      <c r="A229" s="21">
        <v>46.84</v>
      </c>
      <c r="B229" s="3" t="str">
        <f t="shared" si="1"/>
        <v>#REF!</v>
      </c>
    </row>
    <row r="230">
      <c r="A230" s="21">
        <v>47.22</v>
      </c>
      <c r="B230" s="3" t="str">
        <f t="shared" si="1"/>
        <v>#REF!</v>
      </c>
    </row>
    <row r="231">
      <c r="A231" s="21">
        <v>-0.47</v>
      </c>
      <c r="B231" s="3" t="str">
        <f t="shared" si="1"/>
        <v>#REF!</v>
      </c>
    </row>
    <row r="232">
      <c r="A232" s="22">
        <v>-0.0099</v>
      </c>
      <c r="B232" s="3" t="str">
        <f t="shared" si="1"/>
        <v>#REF!</v>
      </c>
    </row>
    <row r="233">
      <c r="A233" s="24">
        <v>117808.0</v>
      </c>
      <c r="B233" s="3" t="str">
        <f t="shared" si="1"/>
        <v>#REF!</v>
      </c>
    </row>
    <row r="234">
      <c r="A234" s="24">
        <v>235431.0</v>
      </c>
      <c r="B234" s="3" t="str">
        <f t="shared" si="1"/>
        <v>#REF!</v>
      </c>
    </row>
    <row r="235">
      <c r="A235" s="23">
        <v>42678.0</v>
      </c>
      <c r="B235" s="3" t="str">
        <f t="shared" si="1"/>
        <v>#REF!</v>
      </c>
    </row>
    <row r="236">
      <c r="A236" s="21">
        <v>47.3</v>
      </c>
      <c r="B236" s="3" t="str">
        <f t="shared" si="1"/>
        <v>#REF!</v>
      </c>
    </row>
    <row r="237">
      <c r="A237" s="21">
        <v>47.46</v>
      </c>
      <c r="B237" s="3" t="str">
        <f t="shared" si="1"/>
        <v>#REF!</v>
      </c>
    </row>
    <row r="238">
      <c r="A238" s="21">
        <v>46.09</v>
      </c>
      <c r="B238" s="3" t="str">
        <f t="shared" si="1"/>
        <v>#REF!</v>
      </c>
    </row>
    <row r="239">
      <c r="A239" s="21">
        <v>46.55</v>
      </c>
      <c r="B239" s="3" t="str">
        <f t="shared" si="1"/>
        <v>#REF!</v>
      </c>
    </row>
    <row r="240">
      <c r="A240" s="21">
        <v>-0.67</v>
      </c>
      <c r="B240" s="3" t="str">
        <f t="shared" si="1"/>
        <v>#REF!</v>
      </c>
    </row>
    <row r="241">
      <c r="A241" s="22">
        <v>-0.0142</v>
      </c>
      <c r="B241" s="3" t="str">
        <f t="shared" si="1"/>
        <v>#REF!</v>
      </c>
    </row>
    <row r="242">
      <c r="A242" s="24">
        <v>187579.0</v>
      </c>
      <c r="B242" s="3" t="str">
        <f t="shared" si="1"/>
        <v>#REF!</v>
      </c>
    </row>
    <row r="243">
      <c r="A243" s="24">
        <v>242036.0</v>
      </c>
      <c r="B243" s="3" t="str">
        <f t="shared" si="1"/>
        <v>#REF!</v>
      </c>
    </row>
    <row r="244">
      <c r="A244" s="23">
        <v>42681.0</v>
      </c>
      <c r="B244" s="3" t="str">
        <f t="shared" si="1"/>
        <v>#REF!</v>
      </c>
    </row>
    <row r="245">
      <c r="A245" s="21">
        <v>46.74</v>
      </c>
      <c r="B245" s="3" t="str">
        <f t="shared" si="1"/>
        <v>#REF!</v>
      </c>
    </row>
    <row r="246">
      <c r="A246" s="21">
        <v>47.38</v>
      </c>
      <c r="B246" s="3" t="str">
        <f t="shared" si="1"/>
        <v>#REF!</v>
      </c>
    </row>
    <row r="247">
      <c r="A247" s="21">
        <v>46.45</v>
      </c>
      <c r="B247" s="3" t="str">
        <f t="shared" si="1"/>
        <v>#REF!</v>
      </c>
    </row>
    <row r="248">
      <c r="A248" s="21">
        <v>47.2</v>
      </c>
      <c r="B248" s="3" t="str">
        <f t="shared" si="1"/>
        <v>#REF!</v>
      </c>
    </row>
    <row r="249">
      <c r="A249" s="25">
        <f>+0.65</f>
        <v>0.65</v>
      </c>
      <c r="B249" s="3" t="str">
        <f t="shared" si="1"/>
        <v>#REF!</v>
      </c>
    </row>
    <row r="250">
      <c r="A250" s="25">
        <f>+1.4%</f>
        <v>0.014</v>
      </c>
      <c r="B250" s="3" t="str">
        <f t="shared" si="1"/>
        <v>#REF!</v>
      </c>
    </row>
    <row r="251">
      <c r="A251" s="26">
        <v>146345.0</v>
      </c>
      <c r="B251" s="3" t="str">
        <f t="shared" si="1"/>
        <v>#REF!</v>
      </c>
    </row>
    <row r="252">
      <c r="A252" s="26">
        <v>253948.0</v>
      </c>
      <c r="B252" s="3" t="str">
        <f t="shared" si="1"/>
        <v>#REF!</v>
      </c>
    </row>
    <row r="253">
      <c r="A253" s="27">
        <v>42682.0</v>
      </c>
      <c r="B253" s="3" t="str">
        <f t="shared" si="1"/>
        <v>#REF!</v>
      </c>
    </row>
    <row r="254">
      <c r="A254" s="28">
        <v>47.23</v>
      </c>
      <c r="B254" s="3" t="str">
        <f t="shared" si="1"/>
        <v>#REF!</v>
      </c>
    </row>
    <row r="255">
      <c r="A255" s="28">
        <v>47.71</v>
      </c>
      <c r="B255" s="3" t="str">
        <f t="shared" si="1"/>
        <v>#REF!</v>
      </c>
    </row>
    <row r="256">
      <c r="A256" s="28">
        <v>46.74</v>
      </c>
      <c r="B256" s="3" t="str">
        <f t="shared" si="1"/>
        <v>#REF!</v>
      </c>
    </row>
    <row r="257">
      <c r="A257" s="28">
        <v>47.18</v>
      </c>
      <c r="B257" s="3" t="str">
        <f t="shared" si="1"/>
        <v>#REF!</v>
      </c>
    </row>
    <row r="258">
      <c r="A258" s="21">
        <v>-0.02</v>
      </c>
      <c r="B258" s="3" t="str">
        <f t="shared" si="1"/>
        <v>#REF!</v>
      </c>
    </row>
    <row r="259">
      <c r="A259" s="22">
        <v>-4.0E-4</v>
      </c>
      <c r="B259" s="3" t="str">
        <f t="shared" si="1"/>
        <v>#REF!</v>
      </c>
    </row>
    <row r="260">
      <c r="A260" s="24">
        <v>172632.0</v>
      </c>
      <c r="B260" s="3" t="str">
        <f t="shared" si="1"/>
        <v>#REF!</v>
      </c>
    </row>
    <row r="261">
      <c r="A261" s="24">
        <v>261905.0</v>
      </c>
      <c r="B261" s="3" t="str">
        <f t="shared" si="1"/>
        <v>#REF!</v>
      </c>
    </row>
    <row r="262">
      <c r="A262" s="23">
        <v>42683.0</v>
      </c>
      <c r="B262" s="3" t="str">
        <f t="shared" si="1"/>
        <v>#REF!</v>
      </c>
    </row>
    <row r="263">
      <c r="A263" s="21">
        <v>47.17</v>
      </c>
      <c r="B263" s="3" t="str">
        <f t="shared" si="1"/>
        <v>#REF!</v>
      </c>
    </row>
    <row r="264">
      <c r="A264" s="21">
        <v>48.0</v>
      </c>
      <c r="B264" s="3" t="str">
        <f t="shared" si="1"/>
        <v>#REF!</v>
      </c>
    </row>
    <row r="265">
      <c r="A265" s="21">
        <v>45.57</v>
      </c>
      <c r="B265" s="3" t="str">
        <f t="shared" si="1"/>
        <v>#REF!</v>
      </c>
    </row>
    <row r="266">
      <c r="A266" s="21">
        <v>47.42</v>
      </c>
      <c r="B266" s="3" t="str">
        <f t="shared" si="1"/>
        <v>#REF!</v>
      </c>
    </row>
    <row r="267">
      <c r="A267" s="25">
        <f>+0.24</f>
        <v>0.24</v>
      </c>
      <c r="B267" s="3" t="str">
        <f t="shared" si="1"/>
        <v>#REF!</v>
      </c>
    </row>
    <row r="268">
      <c r="A268" s="25">
        <f>+0.51%</f>
        <v>0.0051</v>
      </c>
      <c r="B268" s="3" t="str">
        <f t="shared" si="1"/>
        <v>#REF!</v>
      </c>
    </row>
    <row r="269">
      <c r="A269" s="26">
        <v>238637.0</v>
      </c>
      <c r="B269" s="3" t="str">
        <f t="shared" si="1"/>
        <v>#REF!</v>
      </c>
    </row>
    <row r="270">
      <c r="A270" s="26">
        <v>293705.0</v>
      </c>
      <c r="B270" s="3" t="str">
        <f t="shared" si="1"/>
        <v>#REF!</v>
      </c>
    </row>
    <row r="271">
      <c r="A271" s="29">
        <v>42684.0</v>
      </c>
      <c r="B271" s="3" t="str">
        <f t="shared" si="1"/>
        <v>#REF!</v>
      </c>
    </row>
    <row r="272">
      <c r="A272" s="28">
        <v>47.29</v>
      </c>
      <c r="B272" s="3" t="str">
        <f t="shared" si="1"/>
        <v>#REF!</v>
      </c>
    </row>
    <row r="273">
      <c r="A273" s="28">
        <v>47.97</v>
      </c>
      <c r="B273" s="3" t="str">
        <f t="shared" si="1"/>
        <v>#REF!</v>
      </c>
    </row>
    <row r="274">
      <c r="A274" s="28">
        <v>46.65</v>
      </c>
      <c r="B274" s="3" t="str">
        <f t="shared" si="1"/>
        <v>#REF!</v>
      </c>
    </row>
    <row r="275">
      <c r="A275" s="28">
        <v>46.92</v>
      </c>
      <c r="B275" s="3" t="str">
        <f t="shared" si="1"/>
        <v>#REF!</v>
      </c>
    </row>
    <row r="276">
      <c r="A276" s="21">
        <v>-0.5</v>
      </c>
      <c r="B276" s="3" t="str">
        <f t="shared" si="1"/>
        <v>#REF!</v>
      </c>
    </row>
    <row r="277">
      <c r="A277" s="22">
        <v>-0.0105</v>
      </c>
      <c r="B277" s="3" t="str">
        <f t="shared" si="1"/>
        <v>#REF!</v>
      </c>
    </row>
    <row r="278">
      <c r="A278" s="24">
        <v>165648.0</v>
      </c>
      <c r="B278" s="3" t="str">
        <f t="shared" si="1"/>
        <v>#REF!</v>
      </c>
    </row>
    <row r="279">
      <c r="A279" s="24">
        <v>324947.0</v>
      </c>
      <c r="B279" s="3" t="str">
        <f t="shared" si="1"/>
        <v>#REF!</v>
      </c>
    </row>
    <row r="280">
      <c r="A280" s="30">
        <v>42685.0</v>
      </c>
      <c r="B280" s="3" t="str">
        <f t="shared" si="1"/>
        <v>#REF!</v>
      </c>
    </row>
    <row r="281">
      <c r="A281" s="21">
        <v>46.72</v>
      </c>
      <c r="B281" s="3" t="str">
        <f t="shared" si="1"/>
        <v>#REF!</v>
      </c>
    </row>
    <row r="282">
      <c r="A282" s="21">
        <v>46.96</v>
      </c>
      <c r="B282" s="3" t="str">
        <f t="shared" si="1"/>
        <v>#REF!</v>
      </c>
    </row>
    <row r="283">
      <c r="A283" s="21">
        <v>45.29</v>
      </c>
      <c r="B283" s="3" t="str">
        <f t="shared" si="1"/>
        <v>#REF!</v>
      </c>
    </row>
    <row r="284">
      <c r="A284" s="21">
        <v>45.82</v>
      </c>
      <c r="B284" s="3" t="str">
        <f t="shared" si="1"/>
        <v>#REF!</v>
      </c>
    </row>
    <row r="285">
      <c r="A285" s="21">
        <v>-1.1</v>
      </c>
      <c r="B285" s="3" t="str">
        <f t="shared" si="1"/>
        <v>#REF!</v>
      </c>
    </row>
    <row r="286">
      <c r="A286" s="22">
        <v>-0.0234</v>
      </c>
      <c r="B286" s="3" t="str">
        <f t="shared" si="1"/>
        <v>#REF!</v>
      </c>
    </row>
    <row r="287">
      <c r="A287" s="24">
        <v>144261.0</v>
      </c>
      <c r="B287" s="3" t="str">
        <f t="shared" si="1"/>
        <v>#REF!</v>
      </c>
    </row>
    <row r="288">
      <c r="A288" s="24">
        <v>351830.0</v>
      </c>
      <c r="B288" s="3" t="str">
        <f t="shared" si="1"/>
        <v>#REF!</v>
      </c>
    </row>
    <row r="289">
      <c r="A289" s="30">
        <v>42688.0</v>
      </c>
      <c r="B289" s="3" t="str">
        <f t="shared" si="1"/>
        <v>#REF!</v>
      </c>
    </row>
    <row r="290">
      <c r="A290" s="21">
        <v>45.54</v>
      </c>
      <c r="B290" s="3" t="str">
        <f t="shared" si="1"/>
        <v>#REF!</v>
      </c>
    </row>
    <row r="291">
      <c r="A291" s="21">
        <v>46.04</v>
      </c>
      <c r="B291" s="3" t="str">
        <f t="shared" si="1"/>
        <v>#REF!</v>
      </c>
    </row>
    <row r="292">
      <c r="A292" s="21">
        <v>44.67</v>
      </c>
      <c r="B292" s="3" t="str">
        <f t="shared" si="1"/>
        <v>#REF!</v>
      </c>
    </row>
    <row r="293">
      <c r="A293" s="21">
        <v>45.48</v>
      </c>
      <c r="B293" s="3" t="str">
        <f t="shared" si="1"/>
        <v>#REF!</v>
      </c>
    </row>
    <row r="294">
      <c r="A294" s="21">
        <v>-0.34</v>
      </c>
      <c r="B294" s="3" t="str">
        <f t="shared" si="1"/>
        <v>#REF!</v>
      </c>
    </row>
    <row r="295">
      <c r="A295" s="22">
        <v>-0.0074</v>
      </c>
      <c r="B295" s="3" t="str">
        <f t="shared" si="1"/>
        <v>#REF!</v>
      </c>
    </row>
    <row r="296">
      <c r="A296" s="24">
        <v>132511.0</v>
      </c>
      <c r="B296" s="3" t="str">
        <f t="shared" si="1"/>
        <v>#REF!</v>
      </c>
    </row>
    <row r="297">
      <c r="A297" s="24">
        <v>380547.0</v>
      </c>
      <c r="B297" s="3" t="str">
        <f t="shared" si="1"/>
        <v>#REF!</v>
      </c>
    </row>
    <row r="298">
      <c r="A298" s="30">
        <v>42689.0</v>
      </c>
      <c r="B298" s="3" t="str">
        <f t="shared" si="1"/>
        <v>#REF!</v>
      </c>
    </row>
    <row r="299">
      <c r="A299" s="21">
        <v>45.58</v>
      </c>
      <c r="B299" s="3" t="str">
        <f t="shared" si="1"/>
        <v>#REF!</v>
      </c>
    </row>
    <row r="300">
      <c r="A300" s="21">
        <v>48.24</v>
      </c>
      <c r="B300" s="3" t="str">
        <f t="shared" si="1"/>
        <v>#REF!</v>
      </c>
    </row>
    <row r="301">
      <c r="A301" s="21">
        <v>45.58</v>
      </c>
      <c r="B301" s="3" t="str">
        <f t="shared" si="1"/>
        <v>#REF!</v>
      </c>
    </row>
    <row r="302">
      <c r="A302" s="21">
        <v>47.95</v>
      </c>
      <c r="B302" s="3" t="str">
        <f t="shared" si="1"/>
        <v>#REF!</v>
      </c>
    </row>
    <row r="303">
      <c r="A303" s="25">
        <f>+2.47</f>
        <v>2.47</v>
      </c>
      <c r="B303" s="3" t="str">
        <f t="shared" si="1"/>
        <v>#REF!</v>
      </c>
    </row>
    <row r="304">
      <c r="A304" s="25">
        <f>+5.43%</f>
        <v>0.0543</v>
      </c>
      <c r="B304" s="3" t="str">
        <f t="shared" si="1"/>
        <v>#REF!</v>
      </c>
    </row>
    <row r="305">
      <c r="A305" s="26">
        <v>223381.0</v>
      </c>
      <c r="B305" s="3" t="str">
        <f t="shared" si="1"/>
        <v>#REF!</v>
      </c>
    </row>
    <row r="306">
      <c r="A306" s="26">
        <v>406224.0</v>
      </c>
      <c r="B306" s="3" t="str">
        <f t="shared" si="1"/>
        <v>#REF!</v>
      </c>
    </row>
    <row r="307">
      <c r="A307" s="29">
        <v>42690.0</v>
      </c>
      <c r="B307" s="3" t="str">
        <f t="shared" si="1"/>
        <v>#REF!</v>
      </c>
    </row>
    <row r="308">
      <c r="A308" s="28">
        <v>48.03</v>
      </c>
      <c r="B308" s="3" t="str">
        <f t="shared" si="1"/>
        <v>#REF!</v>
      </c>
    </row>
    <row r="309">
      <c r="A309" s="28">
        <v>48.49</v>
      </c>
      <c r="B309" s="3" t="str">
        <f t="shared" si="1"/>
        <v>#REF!</v>
      </c>
    </row>
    <row r="310">
      <c r="A310" s="28">
        <v>47.21</v>
      </c>
      <c r="B310" s="3" t="str">
        <f t="shared" si="1"/>
        <v>#REF!</v>
      </c>
    </row>
    <row r="311">
      <c r="A311" s="28">
        <v>47.62</v>
      </c>
      <c r="B311" s="3" t="str">
        <f t="shared" si="1"/>
        <v>#REF!</v>
      </c>
    </row>
    <row r="312">
      <c r="A312" s="21">
        <v>-0.33</v>
      </c>
      <c r="B312" s="3" t="str">
        <f t="shared" si="1"/>
        <v>#REF!</v>
      </c>
    </row>
    <row r="313">
      <c r="A313" s="22">
        <v>-0.0069</v>
      </c>
      <c r="B313" s="3" t="str">
        <f t="shared" si="1"/>
        <v>#REF!</v>
      </c>
    </row>
    <row r="314">
      <c r="A314" s="24">
        <v>202829.0</v>
      </c>
      <c r="B314" s="3" t="str">
        <f t="shared" si="1"/>
        <v>#REF!</v>
      </c>
    </row>
    <row r="315">
      <c r="A315" s="24">
        <v>417444.0</v>
      </c>
      <c r="B315" s="3" t="str">
        <f t="shared" si="1"/>
        <v>#REF!</v>
      </c>
    </row>
    <row r="316">
      <c r="A316" s="30">
        <v>42691.0</v>
      </c>
      <c r="B316" s="3" t="str">
        <f t="shared" si="1"/>
        <v>#REF!</v>
      </c>
    </row>
    <row r="317">
      <c r="A317" s="21">
        <v>47.44</v>
      </c>
      <c r="B317" s="3" t="str">
        <f t="shared" si="1"/>
        <v>#REF!</v>
      </c>
    </row>
    <row r="318">
      <c r="A318" s="21">
        <v>48.63</v>
      </c>
      <c r="B318" s="3" t="str">
        <f t="shared" si="1"/>
        <v>#REF!</v>
      </c>
    </row>
    <row r="319">
      <c r="A319" s="21">
        <v>47.08</v>
      </c>
      <c r="B319" s="3" t="str">
        <f t="shared" si="1"/>
        <v>#REF!</v>
      </c>
    </row>
    <row r="320">
      <c r="A320" s="21">
        <v>47.6</v>
      </c>
      <c r="B320" s="3" t="str">
        <f t="shared" si="1"/>
        <v>#REF!</v>
      </c>
    </row>
    <row r="321">
      <c r="A321" s="21">
        <v>-0.02</v>
      </c>
      <c r="B321" s="3" t="str">
        <f t="shared" si="1"/>
        <v>#REF!</v>
      </c>
    </row>
    <row r="322">
      <c r="A322" s="22">
        <v>-4.0E-4</v>
      </c>
      <c r="B322" s="3" t="str">
        <f t="shared" si="1"/>
        <v>#REF!</v>
      </c>
    </row>
    <row r="323">
      <c r="A323" s="24">
        <v>189232.0</v>
      </c>
      <c r="B323" s="3" t="str">
        <f t="shared" si="1"/>
        <v>#REF!</v>
      </c>
    </row>
    <row r="324">
      <c r="A324" s="24">
        <v>435266.0</v>
      </c>
      <c r="B324" s="3" t="str">
        <f t="shared" si="1"/>
        <v>#REF!</v>
      </c>
    </row>
    <row r="325">
      <c r="A325" s="30">
        <v>42692.0</v>
      </c>
      <c r="B325" s="3" t="str">
        <f t="shared" si="1"/>
        <v>#REF!</v>
      </c>
    </row>
    <row r="326">
      <c r="A326" s="21">
        <v>47.26</v>
      </c>
      <c r="B326" s="3" t="str">
        <f t="shared" si="1"/>
        <v>#REF!</v>
      </c>
    </row>
    <row r="327">
      <c r="A327" s="21">
        <v>48.09</v>
      </c>
      <c r="B327" s="3" t="str">
        <f t="shared" si="1"/>
        <v>#REF!</v>
      </c>
    </row>
    <row r="328">
      <c r="A328" s="21">
        <v>46.86</v>
      </c>
      <c r="B328" s="3" t="str">
        <f t="shared" si="1"/>
        <v>#REF!</v>
      </c>
    </row>
    <row r="329">
      <c r="A329" s="21">
        <v>47.97</v>
      </c>
      <c r="B329" s="3" t="str">
        <f t="shared" si="1"/>
        <v>#REF!</v>
      </c>
    </row>
    <row r="330">
      <c r="A330" s="25">
        <f>+0.37</f>
        <v>0.37</v>
      </c>
      <c r="B330" s="3" t="str">
        <f t="shared" si="1"/>
        <v>#REF!</v>
      </c>
    </row>
    <row r="331">
      <c r="A331" s="25">
        <f>+0.78%</f>
        <v>0.0078</v>
      </c>
      <c r="B331" s="3" t="str">
        <f t="shared" si="1"/>
        <v>#REF!</v>
      </c>
    </row>
    <row r="332">
      <c r="A332" s="26">
        <v>143278.0</v>
      </c>
      <c r="B332" s="3" t="str">
        <f t="shared" si="1"/>
        <v>#REF!</v>
      </c>
    </row>
    <row r="333">
      <c r="A333" s="26">
        <v>453741.0</v>
      </c>
      <c r="B333" s="3" t="str">
        <f t="shared" si="1"/>
        <v>#REF!</v>
      </c>
    </row>
    <row r="334">
      <c r="A334" s="29">
        <v>42695.0</v>
      </c>
      <c r="B334" s="3" t="str">
        <f t="shared" si="1"/>
        <v>#REF!</v>
      </c>
    </row>
    <row r="335">
      <c r="A335" s="28">
        <v>48.11</v>
      </c>
      <c r="B335" s="3" t="str">
        <f t="shared" si="1"/>
        <v>#REF!</v>
      </c>
    </row>
    <row r="336">
      <c r="A336" s="28">
        <v>50.24</v>
      </c>
      <c r="B336" s="3" t="str">
        <f t="shared" si="1"/>
        <v>#REF!</v>
      </c>
    </row>
    <row r="337">
      <c r="A337" s="28">
        <v>48.07</v>
      </c>
      <c r="B337" s="3" t="str">
        <f t="shared" si="1"/>
        <v>#REF!</v>
      </c>
    </row>
    <row r="338">
      <c r="A338" s="28">
        <v>49.97</v>
      </c>
      <c r="B338" s="3" t="str">
        <f t="shared" si="1"/>
        <v>#REF!</v>
      </c>
    </row>
    <row r="339">
      <c r="A339" s="25">
        <f>+2</f>
        <v>2</v>
      </c>
      <c r="B339" s="3" t="str">
        <f t="shared" si="1"/>
        <v>#REF!</v>
      </c>
    </row>
    <row r="340">
      <c r="A340" s="25">
        <f>+4.17%</f>
        <v>0.0417</v>
      </c>
      <c r="B340" s="3" t="str">
        <f t="shared" si="1"/>
        <v>#REF!</v>
      </c>
    </row>
    <row r="341">
      <c r="A341" s="26">
        <v>183801.0</v>
      </c>
      <c r="B341" s="3" t="str">
        <f t="shared" si="1"/>
        <v>#REF!</v>
      </c>
    </row>
    <row r="342">
      <c r="A342" s="26">
        <v>491776.0</v>
      </c>
      <c r="B342" s="3" t="str">
        <f t="shared" si="1"/>
        <v>#REF!</v>
      </c>
    </row>
    <row r="343">
      <c r="A343" s="29">
        <v>42696.0</v>
      </c>
      <c r="B343" s="3" t="str">
        <f t="shared" si="1"/>
        <v>#REF!</v>
      </c>
    </row>
    <row r="344">
      <c r="A344" s="28">
        <v>50.52</v>
      </c>
      <c r="B344" s="3" t="str">
        <f t="shared" si="1"/>
        <v>#REF!</v>
      </c>
    </row>
    <row r="345">
      <c r="A345" s="28">
        <v>51.02</v>
      </c>
      <c r="B345" s="3" t="str">
        <f t="shared" si="1"/>
        <v>#REF!</v>
      </c>
    </row>
    <row r="346">
      <c r="A346" s="28">
        <v>49.2</v>
      </c>
      <c r="B346" s="3" t="str">
        <f t="shared" si="1"/>
        <v>#REF!</v>
      </c>
    </row>
    <row r="347">
      <c r="A347" s="28">
        <v>50.11</v>
      </c>
      <c r="B347" s="3" t="str">
        <f t="shared" si="1"/>
        <v>#REF!</v>
      </c>
    </row>
    <row r="348">
      <c r="A348" s="25">
        <f>+0.14</f>
        <v>0.14</v>
      </c>
      <c r="B348" s="3" t="str">
        <f t="shared" si="1"/>
        <v>#REF!</v>
      </c>
    </row>
    <row r="349">
      <c r="A349" s="25">
        <f>+0.28%</f>
        <v>0.0028</v>
      </c>
      <c r="B349" s="3" t="str">
        <f t="shared" si="1"/>
        <v>#REF!</v>
      </c>
    </row>
    <row r="350">
      <c r="A350" s="26">
        <v>315673.0</v>
      </c>
      <c r="B350" s="3" t="str">
        <f t="shared" si="1"/>
        <v>#REF!</v>
      </c>
    </row>
    <row r="351">
      <c r="A351" s="26">
        <v>524523.0</v>
      </c>
      <c r="B351" s="3" t="str">
        <f t="shared" si="1"/>
        <v>#REF!</v>
      </c>
    </row>
    <row r="352">
      <c r="A352" s="29">
        <v>42697.0</v>
      </c>
      <c r="B352" s="3" t="str">
        <f t="shared" si="1"/>
        <v>#REF!</v>
      </c>
    </row>
    <row r="353">
      <c r="A353" s="28">
        <v>50.13</v>
      </c>
      <c r="B353" s="3" t="str">
        <f t="shared" si="1"/>
        <v>#REF!</v>
      </c>
    </row>
    <row r="354">
      <c r="A354" s="28">
        <v>50.49</v>
      </c>
      <c r="B354" s="3" t="str">
        <f t="shared" si="1"/>
        <v>#REF!</v>
      </c>
    </row>
    <row r="355">
      <c r="A355" s="28">
        <v>49.56</v>
      </c>
      <c r="B355" s="3" t="str">
        <f t="shared" si="1"/>
        <v>#REF!</v>
      </c>
    </row>
    <row r="356">
      <c r="A356" s="28">
        <v>50.0</v>
      </c>
      <c r="B356" s="3" t="str">
        <f t="shared" si="1"/>
        <v>#REF!</v>
      </c>
    </row>
    <row r="357">
      <c r="A357" s="21">
        <v>-0.11</v>
      </c>
      <c r="B357" s="3" t="str">
        <f t="shared" si="1"/>
        <v>#REF!</v>
      </c>
    </row>
    <row r="358">
      <c r="A358" s="22">
        <v>-0.0022</v>
      </c>
      <c r="B358" s="3" t="str">
        <f t="shared" si="1"/>
        <v>#REF!</v>
      </c>
    </row>
    <row r="359">
      <c r="A359" s="24">
        <v>244694.0</v>
      </c>
      <c r="B359" s="3" t="str">
        <f t="shared" si="1"/>
        <v>#REF!</v>
      </c>
    </row>
    <row r="360">
      <c r="A360" s="24">
        <v>519749.0</v>
      </c>
      <c r="B360" s="3" t="str">
        <f t="shared" si="1"/>
        <v>#REF!</v>
      </c>
    </row>
    <row r="361">
      <c r="A361" s="30">
        <v>42698.0</v>
      </c>
      <c r="B361" s="3" t="str">
        <f t="shared" si="1"/>
        <v>#REF!</v>
      </c>
    </row>
    <row r="362">
      <c r="A362" s="21">
        <v>50.16</v>
      </c>
      <c r="B362" s="3" t="str">
        <f t="shared" si="1"/>
        <v>#REF!</v>
      </c>
    </row>
    <row r="363">
      <c r="A363" s="21">
        <v>50.24</v>
      </c>
      <c r="B363" s="3" t="str">
        <f t="shared" si="1"/>
        <v>#REF!</v>
      </c>
    </row>
    <row r="364">
      <c r="A364" s="21">
        <v>49.78</v>
      </c>
      <c r="B364" s="3" t="str">
        <f t="shared" si="1"/>
        <v>#REF!</v>
      </c>
    </row>
    <row r="365">
      <c r="A365" s="21">
        <v>50.02</v>
      </c>
      <c r="B365" s="3" t="str">
        <f t="shared" si="1"/>
        <v>#REF!</v>
      </c>
    </row>
    <row r="366">
      <c r="A366" s="25">
        <f>+0.02</f>
        <v>0.02</v>
      </c>
      <c r="B366" s="3" t="str">
        <f t="shared" si="1"/>
        <v>#REF!</v>
      </c>
    </row>
    <row r="367">
      <c r="A367" s="25">
        <f>+0.04%</f>
        <v>0.0004</v>
      </c>
      <c r="B367" s="3" t="str">
        <f t="shared" si="1"/>
        <v>#REF!</v>
      </c>
    </row>
    <row r="368">
      <c r="A368" s="26">
        <v>63606.0</v>
      </c>
      <c r="B368" s="3" t="str">
        <f t="shared" si="1"/>
        <v>#REF!</v>
      </c>
    </row>
    <row r="369">
      <c r="A369" s="26">
        <v>525272.0</v>
      </c>
      <c r="B369" s="3" t="str">
        <f t="shared" si="1"/>
        <v>#REF!</v>
      </c>
    </row>
    <row r="370">
      <c r="A370" s="29">
        <v>42699.0</v>
      </c>
      <c r="B370" s="3" t="str">
        <f t="shared" si="1"/>
        <v>#REF!</v>
      </c>
    </row>
    <row r="371">
      <c r="A371" s="28">
        <v>49.96</v>
      </c>
      <c r="B371" s="3" t="str">
        <f t="shared" si="1"/>
        <v>#REF!</v>
      </c>
    </row>
    <row r="372">
      <c r="A372" s="28">
        <v>50.03</v>
      </c>
      <c r="B372" s="3" t="str">
        <f t="shared" si="1"/>
        <v>#REF!</v>
      </c>
    </row>
    <row r="373">
      <c r="A373" s="28">
        <v>47.84</v>
      </c>
      <c r="B373" s="3" t="str">
        <f t="shared" si="1"/>
        <v>#REF!</v>
      </c>
    </row>
    <row r="374">
      <c r="A374" s="28">
        <v>48.24</v>
      </c>
      <c r="B374" s="3" t="str">
        <f t="shared" si="1"/>
        <v>#REF!</v>
      </c>
    </row>
    <row r="375">
      <c r="A375" s="21">
        <v>-1.78</v>
      </c>
      <c r="B375" s="3" t="str">
        <f t="shared" si="1"/>
        <v>#REF!</v>
      </c>
    </row>
    <row r="376">
      <c r="A376" s="22">
        <v>-0.0356</v>
      </c>
      <c r="B376" s="3" t="str">
        <f t="shared" si="1"/>
        <v>#REF!</v>
      </c>
    </row>
    <row r="377">
      <c r="A377" s="24">
        <v>172828.0</v>
      </c>
      <c r="B377" s="3" t="str">
        <f t="shared" si="1"/>
        <v>#REF!</v>
      </c>
    </row>
    <row r="378">
      <c r="A378" s="24">
        <v>527800.0</v>
      </c>
      <c r="B378" s="3" t="str">
        <f t="shared" si="1"/>
        <v>#REF!</v>
      </c>
    </row>
    <row r="379">
      <c r="A379" s="30">
        <v>42702.0</v>
      </c>
      <c r="B379" s="3" t="str">
        <f t="shared" si="1"/>
        <v>#REF!</v>
      </c>
    </row>
    <row r="380">
      <c r="A380" s="21">
        <v>47.97</v>
      </c>
      <c r="B380" s="3" t="str">
        <f t="shared" si="1"/>
        <v>#REF!</v>
      </c>
    </row>
    <row r="381">
      <c r="A381" s="21">
        <v>49.76</v>
      </c>
      <c r="B381" s="3" t="str">
        <f t="shared" si="1"/>
        <v>#REF!</v>
      </c>
    </row>
    <row r="382">
      <c r="A382" s="21">
        <v>47.3</v>
      </c>
      <c r="B382" s="3" t="str">
        <f t="shared" si="1"/>
        <v>#REF!</v>
      </c>
    </row>
    <row r="383">
      <c r="A383" s="21">
        <v>49.21</v>
      </c>
      <c r="B383" s="3" t="str">
        <f t="shared" si="1"/>
        <v>#REF!</v>
      </c>
    </row>
    <row r="384">
      <c r="A384" s="25">
        <f>+0.97</f>
        <v>0.97</v>
      </c>
      <c r="B384" s="3" t="str">
        <f t="shared" si="1"/>
        <v>#REF!</v>
      </c>
    </row>
    <row r="385">
      <c r="A385" s="25">
        <f>+2.01%</f>
        <v>0.0201</v>
      </c>
      <c r="B385" s="3" t="str">
        <f t="shared" si="1"/>
        <v>#REF!</v>
      </c>
    </row>
    <row r="386">
      <c r="A386" s="26">
        <v>374366.0</v>
      </c>
      <c r="B386" s="3" t="str">
        <f t="shared" si="1"/>
        <v>#REF!</v>
      </c>
    </row>
    <row r="387">
      <c r="A387" s="26">
        <v>536656.0</v>
      </c>
      <c r="B387" s="3" t="str">
        <f t="shared" si="1"/>
        <v>#REF!</v>
      </c>
    </row>
    <row r="388">
      <c r="A388" s="29">
        <v>42703.0</v>
      </c>
      <c r="B388" s="3" t="str">
        <f t="shared" si="1"/>
        <v>#REF!</v>
      </c>
    </row>
    <row r="389">
      <c r="A389" s="28">
        <v>49.06</v>
      </c>
      <c r="B389" s="3" t="str">
        <f t="shared" si="1"/>
        <v>#REF!</v>
      </c>
    </row>
    <row r="390">
      <c r="A390" s="28">
        <v>49.07</v>
      </c>
      <c r="B390" s="3" t="str">
        <f t="shared" si="1"/>
        <v>#REF!</v>
      </c>
    </row>
    <row r="391">
      <c r="A391" s="28">
        <v>46.91</v>
      </c>
      <c r="B391" s="3" t="str">
        <f t="shared" si="1"/>
        <v>#REF!</v>
      </c>
    </row>
    <row r="392">
      <c r="A392" s="28">
        <v>47.32</v>
      </c>
      <c r="B392" s="3" t="str">
        <f t="shared" si="1"/>
        <v>#REF!</v>
      </c>
    </row>
    <row r="393">
      <c r="A393" s="21">
        <v>-1.89</v>
      </c>
      <c r="B393" s="3" t="str">
        <f t="shared" si="1"/>
        <v>#REF!</v>
      </c>
    </row>
    <row r="394">
      <c r="A394" s="22">
        <v>-0.0384</v>
      </c>
      <c r="B394" s="3" t="str">
        <f t="shared" si="1"/>
        <v>#REF!</v>
      </c>
    </row>
    <row r="395">
      <c r="A395" s="24">
        <v>407079.0</v>
      </c>
      <c r="B395" s="3" t="str">
        <f t="shared" si="1"/>
        <v>#REF!</v>
      </c>
    </row>
    <row r="396">
      <c r="A396" s="24">
        <v>539666.0</v>
      </c>
      <c r="B396" s="3" t="str">
        <f t="shared" si="1"/>
        <v>#REF!</v>
      </c>
    </row>
    <row r="397">
      <c r="A397" s="30">
        <v>42704.0</v>
      </c>
      <c r="B397" s="3" t="str">
        <f t="shared" si="1"/>
        <v>#REF!</v>
      </c>
    </row>
    <row r="398">
      <c r="A398" s="21">
        <v>47.51</v>
      </c>
      <c r="B398" s="3" t="str">
        <f t="shared" si="1"/>
        <v>#REF!</v>
      </c>
    </row>
    <row r="399">
      <c r="A399" s="21">
        <v>52.37</v>
      </c>
      <c r="B399" s="3" t="str">
        <f t="shared" si="1"/>
        <v>#REF!</v>
      </c>
    </row>
    <row r="400">
      <c r="A400" s="21">
        <v>47.4</v>
      </c>
      <c r="B400" s="3" t="str">
        <f t="shared" si="1"/>
        <v>#REF!</v>
      </c>
    </row>
    <row r="401">
      <c r="A401" s="21">
        <v>51.84</v>
      </c>
      <c r="B401" s="3" t="str">
        <f t="shared" si="1"/>
        <v>#REF!</v>
      </c>
    </row>
    <row r="402">
      <c r="A402" s="25">
        <f>+4.52</f>
        <v>4.52</v>
      </c>
      <c r="B402" s="3" t="str">
        <f t="shared" si="1"/>
        <v>#REF!</v>
      </c>
    </row>
    <row r="403">
      <c r="A403" s="25">
        <f>+9.55%</f>
        <v>0.0955</v>
      </c>
      <c r="B403" s="3" t="str">
        <f t="shared" si="1"/>
        <v>#REF!</v>
      </c>
    </row>
    <row r="404">
      <c r="A404" s="26">
        <v>782952.0</v>
      </c>
      <c r="B404" s="3" t="str">
        <f t="shared" si="1"/>
        <v>#REF!</v>
      </c>
    </row>
    <row r="405">
      <c r="A405" s="26">
        <v>580910.0</v>
      </c>
      <c r="B405" s="3" t="str">
        <f t="shared" si="1"/>
        <v>#REF!</v>
      </c>
    </row>
    <row r="406">
      <c r="A406" s="27">
        <v>42705.0</v>
      </c>
      <c r="B406" s="3" t="str">
        <f t="shared" si="1"/>
        <v>#REF!</v>
      </c>
    </row>
    <row r="407">
      <c r="A407" s="28">
        <v>51.72</v>
      </c>
      <c r="B407" s="3" t="str">
        <f t="shared" si="1"/>
        <v>#REF!</v>
      </c>
    </row>
    <row r="408">
      <c r="A408" s="28">
        <v>54.53</v>
      </c>
      <c r="B408" s="3" t="str">
        <f t="shared" si="1"/>
        <v>#REF!</v>
      </c>
    </row>
    <row r="409">
      <c r="A409" s="28">
        <v>51.51</v>
      </c>
      <c r="B409" s="3" t="str">
        <f t="shared" si="1"/>
        <v>#REF!</v>
      </c>
    </row>
    <row r="410">
      <c r="A410" s="28">
        <v>53.94</v>
      </c>
      <c r="B410" s="3" t="str">
        <f t="shared" si="1"/>
        <v>#REF!</v>
      </c>
    </row>
    <row r="411">
      <c r="A411" s="25">
        <f>+2.1</f>
        <v>2.1</v>
      </c>
      <c r="B411" s="3" t="str">
        <f t="shared" si="1"/>
        <v>#REF!</v>
      </c>
    </row>
    <row r="412">
      <c r="A412" s="25">
        <f>+4.05%</f>
        <v>0.0405</v>
      </c>
      <c r="B412" s="3" t="str">
        <f t="shared" si="1"/>
        <v>#REF!</v>
      </c>
    </row>
    <row r="413">
      <c r="A413" s="26">
        <v>460862.0</v>
      </c>
      <c r="B413" s="3" t="str">
        <f t="shared" si="1"/>
        <v>#REF!</v>
      </c>
    </row>
    <row r="414">
      <c r="A414" s="26">
        <v>570535.0</v>
      </c>
      <c r="B414" s="3" t="str">
        <f t="shared" si="1"/>
        <v>#REF!</v>
      </c>
    </row>
    <row r="415">
      <c r="A415" s="27">
        <v>42706.0</v>
      </c>
      <c r="B415" s="3" t="str">
        <f t="shared" si="1"/>
        <v>#REF!</v>
      </c>
    </row>
    <row r="416">
      <c r="A416" s="28">
        <v>53.88</v>
      </c>
      <c r="B416" s="3" t="str">
        <f t="shared" si="1"/>
        <v>#REF!</v>
      </c>
    </row>
    <row r="417">
      <c r="A417" s="28">
        <v>54.5</v>
      </c>
      <c r="B417" s="3" t="str">
        <f t="shared" si="1"/>
        <v>#REF!</v>
      </c>
    </row>
    <row r="418">
      <c r="A418" s="28">
        <v>52.84</v>
      </c>
      <c r="B418" s="3" t="str">
        <f t="shared" si="1"/>
        <v>#REF!</v>
      </c>
    </row>
    <row r="419">
      <c r="A419" s="28">
        <v>54.46</v>
      </c>
      <c r="B419" s="3" t="str">
        <f t="shared" si="1"/>
        <v>#REF!</v>
      </c>
    </row>
    <row r="420">
      <c r="A420" s="25">
        <f>+0.52</f>
        <v>0.52</v>
      </c>
      <c r="B420" s="3" t="str">
        <f t="shared" si="1"/>
        <v>#REF!</v>
      </c>
    </row>
    <row r="421">
      <c r="A421" s="25">
        <f>+0.96%</f>
        <v>0.0096</v>
      </c>
      <c r="B421" s="3" t="str">
        <f t="shared" si="1"/>
        <v>#REF!</v>
      </c>
    </row>
    <row r="422">
      <c r="A422" s="26">
        <v>312780.0</v>
      </c>
      <c r="B422" s="3" t="str">
        <f t="shared" si="1"/>
        <v>#REF!</v>
      </c>
    </row>
    <row r="423">
      <c r="A423" s="26">
        <v>537896.0</v>
      </c>
      <c r="B423" s="3" t="str">
        <f t="shared" si="1"/>
        <v>#REF!</v>
      </c>
    </row>
    <row r="424">
      <c r="A424" s="27">
        <v>42709.0</v>
      </c>
      <c r="B424" s="3" t="str">
        <f t="shared" si="1"/>
        <v>#REF!</v>
      </c>
    </row>
    <row r="425">
      <c r="A425" s="28">
        <v>54.4</v>
      </c>
      <c r="B425" s="3" t="str">
        <f t="shared" si="1"/>
        <v>#REF!</v>
      </c>
    </row>
    <row r="426">
      <c r="A426" s="28">
        <v>55.33</v>
      </c>
      <c r="B426" s="3" t="str">
        <f t="shared" si="1"/>
        <v>#REF!</v>
      </c>
    </row>
    <row r="427">
      <c r="A427" s="28">
        <v>53.77</v>
      </c>
      <c r="B427" s="3" t="str">
        <f t="shared" si="1"/>
        <v>#REF!</v>
      </c>
    </row>
    <row r="428">
      <c r="A428" s="28">
        <v>54.94</v>
      </c>
      <c r="B428" s="3" t="str">
        <f t="shared" si="1"/>
        <v>#REF!</v>
      </c>
    </row>
    <row r="429">
      <c r="A429" s="25">
        <f>+0.48</f>
        <v>0.48</v>
      </c>
      <c r="B429" s="3" t="str">
        <f t="shared" si="1"/>
        <v>#REF!</v>
      </c>
    </row>
    <row r="430">
      <c r="A430" s="25">
        <f>+0.88%</f>
        <v>0.0088</v>
      </c>
      <c r="B430" s="3" t="str">
        <f t="shared" si="1"/>
        <v>#REF!</v>
      </c>
    </row>
    <row r="431">
      <c r="A431" s="26">
        <v>288551.0</v>
      </c>
      <c r="B431" s="3" t="str">
        <f t="shared" si="1"/>
        <v>#REF!</v>
      </c>
    </row>
    <row r="432">
      <c r="A432" s="26">
        <v>521233.0</v>
      </c>
      <c r="B432" s="3" t="str">
        <f t="shared" si="1"/>
        <v>#REF!</v>
      </c>
    </row>
    <row r="433">
      <c r="A433" s="27">
        <v>42710.0</v>
      </c>
      <c r="B433" s="3" t="str">
        <f t="shared" si="1"/>
        <v>#REF!</v>
      </c>
    </row>
    <row r="434">
      <c r="A434" s="28">
        <v>54.5</v>
      </c>
      <c r="B434" s="3" t="str">
        <f t="shared" si="1"/>
        <v>#REF!</v>
      </c>
    </row>
    <row r="435">
      <c r="A435" s="28">
        <v>54.94</v>
      </c>
      <c r="B435" s="3" t="str">
        <f t="shared" si="1"/>
        <v>#REF!</v>
      </c>
    </row>
    <row r="436">
      <c r="A436" s="28">
        <v>53.51</v>
      </c>
      <c r="B436" s="3" t="str">
        <f t="shared" si="1"/>
        <v>#REF!</v>
      </c>
    </row>
    <row r="437">
      <c r="A437" s="28">
        <v>53.93</v>
      </c>
      <c r="B437" s="3" t="str">
        <f t="shared" si="1"/>
        <v>#REF!</v>
      </c>
    </row>
    <row r="438">
      <c r="A438" s="21">
        <v>-1.01</v>
      </c>
      <c r="B438" s="3" t="str">
        <f t="shared" si="1"/>
        <v>#REF!</v>
      </c>
    </row>
    <row r="439">
      <c r="A439" s="22">
        <v>-0.0184</v>
      </c>
      <c r="B439" s="3" t="str">
        <f t="shared" si="1"/>
        <v>#REF!</v>
      </c>
    </row>
    <row r="440">
      <c r="A440" s="24">
        <v>280650.0</v>
      </c>
      <c r="B440" s="3" t="str">
        <f t="shared" si="1"/>
        <v>#REF!</v>
      </c>
    </row>
    <row r="441">
      <c r="A441" s="24">
        <v>505065.0</v>
      </c>
      <c r="B441" s="3" t="str">
        <f t="shared" si="1"/>
        <v>#REF!</v>
      </c>
    </row>
    <row r="442">
      <c r="A442" s="23">
        <v>42711.0</v>
      </c>
      <c r="B442" s="3" t="str">
        <f t="shared" si="1"/>
        <v>#REF!</v>
      </c>
    </row>
    <row r="443">
      <c r="A443" s="21">
        <v>53.94</v>
      </c>
      <c r="B443" s="3" t="str">
        <f t="shared" si="1"/>
        <v>#REF!</v>
      </c>
    </row>
    <row r="444">
      <c r="A444" s="21">
        <v>54.23</v>
      </c>
      <c r="B444" s="3" t="str">
        <f t="shared" si="1"/>
        <v>#REF!</v>
      </c>
    </row>
    <row r="445">
      <c r="A445" s="21">
        <v>52.92</v>
      </c>
      <c r="B445" s="3" t="str">
        <f t="shared" si="1"/>
        <v>#REF!</v>
      </c>
    </row>
    <row r="446">
      <c r="A446" s="21">
        <v>53.0</v>
      </c>
      <c r="B446" s="3" t="str">
        <f t="shared" si="1"/>
        <v>#REF!</v>
      </c>
    </row>
    <row r="447">
      <c r="A447" s="21">
        <v>-0.93</v>
      </c>
      <c r="B447" s="3" t="str">
        <f t="shared" si="1"/>
        <v>#REF!</v>
      </c>
    </row>
    <row r="448">
      <c r="A448" s="22">
        <v>-0.0172</v>
      </c>
      <c r="B448" s="3" t="str">
        <f t="shared" si="1"/>
        <v>#REF!</v>
      </c>
    </row>
    <row r="449">
      <c r="A449" s="24">
        <v>298565.0</v>
      </c>
      <c r="B449" s="3" t="str">
        <f t="shared" si="1"/>
        <v>#REF!</v>
      </c>
    </row>
    <row r="450">
      <c r="A450" s="24">
        <v>475225.0</v>
      </c>
      <c r="B450" s="3" t="str">
        <f t="shared" si="1"/>
        <v>#REF!</v>
      </c>
    </row>
    <row r="451">
      <c r="A451" s="23">
        <v>42712.0</v>
      </c>
      <c r="B451" s="3" t="str">
        <f t="shared" si="1"/>
        <v>#REF!</v>
      </c>
    </row>
    <row r="452">
      <c r="A452" s="21">
        <v>53.15</v>
      </c>
      <c r="B452" s="3" t="str">
        <f t="shared" si="1"/>
        <v>#REF!</v>
      </c>
    </row>
    <row r="453">
      <c r="A453" s="21">
        <v>54.05</v>
      </c>
      <c r="B453" s="3" t="str">
        <f t="shared" si="1"/>
        <v>#REF!</v>
      </c>
    </row>
    <row r="454">
      <c r="A454" s="21">
        <v>52.81</v>
      </c>
      <c r="B454" s="3" t="str">
        <f t="shared" si="1"/>
        <v>#REF!</v>
      </c>
    </row>
    <row r="455">
      <c r="A455" s="21">
        <v>53.89</v>
      </c>
      <c r="B455" s="3" t="str">
        <f t="shared" si="1"/>
        <v>#REF!</v>
      </c>
    </row>
    <row r="456">
      <c r="A456" s="25">
        <f>+0.89</f>
        <v>0.89</v>
      </c>
      <c r="B456" s="3" t="str">
        <f t="shared" si="1"/>
        <v>#REF!</v>
      </c>
    </row>
    <row r="457">
      <c r="A457" s="25">
        <f>+1.68%</f>
        <v>0.0168</v>
      </c>
      <c r="B457" s="3" t="str">
        <f t="shared" si="1"/>
        <v>#REF!</v>
      </c>
    </row>
    <row r="458">
      <c r="A458" s="26">
        <v>334183.0</v>
      </c>
      <c r="B458" s="3" t="str">
        <f t="shared" si="1"/>
        <v>#REF!</v>
      </c>
    </row>
    <row r="459">
      <c r="A459" s="26">
        <v>447995.0</v>
      </c>
      <c r="B459" s="3" t="str">
        <f t="shared" si="1"/>
        <v>#REF!</v>
      </c>
    </row>
    <row r="460">
      <c r="A460" s="27">
        <v>42713.0</v>
      </c>
      <c r="B460" s="3" t="str">
        <f t="shared" si="1"/>
        <v>#REF!</v>
      </c>
    </row>
    <row r="461">
      <c r="A461" s="28">
        <v>53.97</v>
      </c>
      <c r="B461" s="3" t="str">
        <f t="shared" si="1"/>
        <v>#REF!</v>
      </c>
    </row>
    <row r="462">
      <c r="A462" s="28">
        <v>54.46</v>
      </c>
      <c r="B462" s="3" t="str">
        <f t="shared" si="1"/>
        <v>#REF!</v>
      </c>
    </row>
    <row r="463">
      <c r="A463" s="28">
        <v>53.77</v>
      </c>
      <c r="B463" s="3" t="str">
        <f t="shared" si="1"/>
        <v>#REF!</v>
      </c>
    </row>
    <row r="464">
      <c r="A464" s="28">
        <v>54.33</v>
      </c>
      <c r="B464" s="3" t="str">
        <f t="shared" si="1"/>
        <v>#REF!</v>
      </c>
    </row>
    <row r="465">
      <c r="A465" s="25">
        <f>+0.44</f>
        <v>0.44</v>
      </c>
      <c r="B465" s="3" t="str">
        <f t="shared" si="1"/>
        <v>#REF!</v>
      </c>
    </row>
    <row r="466">
      <c r="A466" s="25">
        <f>+0.82%</f>
        <v>0.0082</v>
      </c>
      <c r="B466" s="3" t="str">
        <f t="shared" si="1"/>
        <v>#REF!</v>
      </c>
    </row>
    <row r="467">
      <c r="A467" s="26">
        <v>264797.0</v>
      </c>
      <c r="B467" s="3" t="str">
        <f t="shared" si="1"/>
        <v>#REF!</v>
      </c>
    </row>
    <row r="468">
      <c r="A468" s="26">
        <v>439605.0</v>
      </c>
      <c r="B468" s="3" t="str">
        <f t="shared" si="1"/>
        <v>#REF!</v>
      </c>
    </row>
    <row r="469">
      <c r="A469" s="29">
        <v>42716.0</v>
      </c>
      <c r="B469" s="3" t="str">
        <f t="shared" si="1"/>
        <v>#REF!</v>
      </c>
    </row>
    <row r="470">
      <c r="A470" s="28">
        <v>55.88</v>
      </c>
      <c r="B470" s="3" t="str">
        <f t="shared" si="1"/>
        <v>#REF!</v>
      </c>
    </row>
    <row r="471">
      <c r="A471" s="28">
        <v>57.89</v>
      </c>
      <c r="B471" s="3" t="str">
        <f t="shared" si="1"/>
        <v>#REF!</v>
      </c>
    </row>
    <row r="472">
      <c r="A472" s="28">
        <v>55.11</v>
      </c>
      <c r="B472" s="3" t="str">
        <f t="shared" si="1"/>
        <v>#REF!</v>
      </c>
    </row>
    <row r="473">
      <c r="A473" s="28">
        <v>55.69</v>
      </c>
      <c r="B473" s="3" t="str">
        <f t="shared" si="1"/>
        <v>#REF!</v>
      </c>
    </row>
    <row r="474">
      <c r="A474" s="25">
        <f>+1.36</f>
        <v>1.36</v>
      </c>
      <c r="B474" s="3" t="str">
        <f t="shared" si="1"/>
        <v>#REF!</v>
      </c>
    </row>
    <row r="475">
      <c r="A475" s="25">
        <f>+2.5%</f>
        <v>0.025</v>
      </c>
      <c r="B475" s="3" t="str">
        <f t="shared" si="1"/>
        <v>#REF!</v>
      </c>
    </row>
    <row r="476">
      <c r="A476" s="26">
        <v>372173.0</v>
      </c>
      <c r="B476" s="3" t="str">
        <f t="shared" si="1"/>
        <v>#REF!</v>
      </c>
    </row>
    <row r="477">
      <c r="A477" s="26">
        <v>417381.0</v>
      </c>
      <c r="B477" s="3" t="str">
        <f t="shared" si="1"/>
        <v>#REF!</v>
      </c>
    </row>
    <row r="478">
      <c r="A478" s="29">
        <v>42717.0</v>
      </c>
      <c r="B478" s="3" t="str">
        <f t="shared" si="1"/>
        <v>#REF!</v>
      </c>
    </row>
    <row r="479">
      <c r="A479" s="28">
        <v>55.7</v>
      </c>
      <c r="B479" s="3" t="str">
        <f t="shared" si="1"/>
        <v>#REF!</v>
      </c>
    </row>
    <row r="480">
      <c r="A480" s="28">
        <v>56.44</v>
      </c>
      <c r="B480" s="3" t="str">
        <f t="shared" si="1"/>
        <v>#REF!</v>
      </c>
    </row>
    <row r="481">
      <c r="A481" s="28">
        <v>55.13</v>
      </c>
      <c r="B481" s="3" t="str">
        <f t="shared" si="1"/>
        <v>#REF!</v>
      </c>
    </row>
    <row r="482">
      <c r="A482" s="28">
        <v>55.72</v>
      </c>
      <c r="B482" s="3" t="str">
        <f t="shared" si="1"/>
        <v>#REF!</v>
      </c>
    </row>
    <row r="483">
      <c r="A483" s="25">
        <f>+0.03</f>
        <v>0.03</v>
      </c>
      <c r="B483" s="3" t="str">
        <f t="shared" si="1"/>
        <v>#REF!</v>
      </c>
    </row>
    <row r="484">
      <c r="A484" s="25">
        <f>+0.05%</f>
        <v>0.0005</v>
      </c>
      <c r="B484" s="3" t="str">
        <f t="shared" si="1"/>
        <v>#REF!</v>
      </c>
    </row>
    <row r="485">
      <c r="A485" s="26">
        <v>283432.0</v>
      </c>
      <c r="B485" s="3" t="str">
        <f t="shared" si="1"/>
        <v>#REF!</v>
      </c>
    </row>
    <row r="486">
      <c r="A486" s="26">
        <v>375904.0</v>
      </c>
      <c r="B486" s="3" t="str">
        <f t="shared" si="1"/>
        <v>#REF!</v>
      </c>
    </row>
    <row r="487">
      <c r="A487" s="29">
        <v>42718.0</v>
      </c>
      <c r="B487" s="3" t="str">
        <f t="shared" si="1"/>
        <v>#REF!</v>
      </c>
    </row>
    <row r="488">
      <c r="A488" s="28">
        <v>55.16</v>
      </c>
      <c r="B488" s="3" t="str">
        <f t="shared" si="1"/>
        <v>#REF!</v>
      </c>
    </row>
    <row r="489">
      <c r="A489" s="28">
        <v>55.81</v>
      </c>
      <c r="B489" s="3" t="str">
        <f t="shared" si="1"/>
        <v>#REF!</v>
      </c>
    </row>
    <row r="490">
      <c r="A490" s="28">
        <v>53.52</v>
      </c>
      <c r="B490" s="3" t="str">
        <f t="shared" si="1"/>
        <v>#REF!</v>
      </c>
    </row>
    <row r="491">
      <c r="A491" s="28">
        <v>53.9</v>
      </c>
      <c r="B491" s="3" t="str">
        <f t="shared" si="1"/>
        <v>#REF!</v>
      </c>
    </row>
    <row r="492">
      <c r="A492" s="21">
        <v>-1.82</v>
      </c>
      <c r="B492" s="3" t="str">
        <f t="shared" si="1"/>
        <v>#REF!</v>
      </c>
    </row>
    <row r="493">
      <c r="A493" s="22">
        <v>-0.0327</v>
      </c>
      <c r="B493" s="3" t="str">
        <f t="shared" si="1"/>
        <v>#REF!</v>
      </c>
    </row>
    <row r="494">
      <c r="A494" s="24">
        <v>353966.0</v>
      </c>
      <c r="B494" s="3" t="str">
        <f t="shared" si="1"/>
        <v>#REF!</v>
      </c>
    </row>
    <row r="495">
      <c r="A495" s="24">
        <v>342854.0</v>
      </c>
      <c r="B495" s="3" t="str">
        <f t="shared" si="1"/>
        <v>#REF!</v>
      </c>
    </row>
    <row r="496">
      <c r="A496" s="30">
        <v>42719.0</v>
      </c>
      <c r="B496" s="3" t="str">
        <f t="shared" si="1"/>
        <v>#REF!</v>
      </c>
    </row>
    <row r="497">
      <c r="A497" s="21">
        <v>53.76</v>
      </c>
      <c r="B497" s="3" t="str">
        <f t="shared" si="1"/>
        <v>#REF!</v>
      </c>
    </row>
    <row r="498">
      <c r="A498" s="21">
        <v>54.5</v>
      </c>
      <c r="B498" s="3" t="str">
        <f t="shared" si="1"/>
        <v>#REF!</v>
      </c>
    </row>
    <row r="499">
      <c r="A499" s="21">
        <v>53.15</v>
      </c>
      <c r="B499" s="3" t="str">
        <f t="shared" si="1"/>
        <v>#REF!</v>
      </c>
    </row>
    <row r="500">
      <c r="A500" s="21">
        <v>54.02</v>
      </c>
      <c r="B500" s="3" t="str">
        <f t="shared" si="1"/>
        <v>#REF!</v>
      </c>
    </row>
    <row r="501">
      <c r="A501" s="25">
        <f>+0.12</f>
        <v>0.12</v>
      </c>
      <c r="B501" s="3" t="str">
        <f t="shared" si="1"/>
        <v>#REF!</v>
      </c>
    </row>
    <row r="502">
      <c r="A502" s="25">
        <f>+0.22%</f>
        <v>0.0022</v>
      </c>
      <c r="B502" s="3" t="str">
        <f t="shared" si="1"/>
        <v>#REF!</v>
      </c>
    </row>
    <row r="503">
      <c r="A503" s="26">
        <v>266152.0</v>
      </c>
      <c r="B503" s="3" t="str">
        <f t="shared" si="1"/>
        <v>#REF!</v>
      </c>
    </row>
    <row r="504">
      <c r="A504" s="26">
        <v>318373.0</v>
      </c>
      <c r="B504" s="3" t="str">
        <f t="shared" si="1"/>
        <v>#REF!</v>
      </c>
    </row>
    <row r="505">
      <c r="A505" s="29">
        <v>42720.0</v>
      </c>
      <c r="B505" s="3" t="str">
        <f t="shared" si="1"/>
        <v>#REF!</v>
      </c>
    </row>
    <row r="506">
      <c r="A506" s="28">
        <v>54.11</v>
      </c>
      <c r="B506" s="3" t="str">
        <f t="shared" si="1"/>
        <v>#REF!</v>
      </c>
    </row>
    <row r="507">
      <c r="A507" s="28">
        <v>55.38</v>
      </c>
      <c r="B507" s="3" t="str">
        <f t="shared" si="1"/>
        <v>#REF!</v>
      </c>
    </row>
    <row r="508">
      <c r="A508" s="28">
        <v>53.71</v>
      </c>
      <c r="B508" s="3" t="str">
        <f t="shared" si="1"/>
        <v>#REF!</v>
      </c>
    </row>
    <row r="509">
      <c r="A509" s="28">
        <v>55.21</v>
      </c>
      <c r="B509" s="3" t="str">
        <f t="shared" si="1"/>
        <v>#REF!</v>
      </c>
    </row>
    <row r="510">
      <c r="A510" s="25">
        <f>+1.19</f>
        <v>1.19</v>
      </c>
      <c r="B510" s="3" t="str">
        <f t="shared" si="1"/>
        <v>#REF!</v>
      </c>
    </row>
    <row r="511">
      <c r="A511" s="25">
        <f>+2.2%</f>
        <v>0.022</v>
      </c>
      <c r="B511" s="3" t="str">
        <f t="shared" si="1"/>
        <v>#REF!</v>
      </c>
    </row>
    <row r="512">
      <c r="A512" s="26">
        <v>229187.0</v>
      </c>
      <c r="B512" s="3" t="str">
        <f t="shared" si="1"/>
        <v>#REF!</v>
      </c>
    </row>
    <row r="513">
      <c r="A513" s="26">
        <v>292074.0</v>
      </c>
      <c r="B513" s="3" t="str">
        <f t="shared" si="1"/>
        <v>#REF!</v>
      </c>
    </row>
    <row r="514">
      <c r="A514" s="29">
        <v>42723.0</v>
      </c>
      <c r="B514" s="3" t="str">
        <f t="shared" si="1"/>
        <v>#REF!</v>
      </c>
    </row>
    <row r="515">
      <c r="A515" s="28">
        <v>55.4</v>
      </c>
      <c r="B515" s="3" t="str">
        <f t="shared" si="1"/>
        <v>#REF!</v>
      </c>
    </row>
    <row r="516">
      <c r="A516" s="28">
        <v>55.8</v>
      </c>
      <c r="B516" s="3" t="str">
        <f t="shared" si="1"/>
        <v>#REF!</v>
      </c>
    </row>
    <row r="517">
      <c r="A517" s="28">
        <v>54.69</v>
      </c>
      <c r="B517" s="3" t="str">
        <f t="shared" si="1"/>
        <v>#REF!</v>
      </c>
    </row>
    <row r="518">
      <c r="A518" s="28">
        <v>54.92</v>
      </c>
      <c r="B518" s="3" t="str">
        <f t="shared" si="1"/>
        <v>#REF!</v>
      </c>
    </row>
    <row r="519">
      <c r="A519" s="21">
        <v>-0.29</v>
      </c>
      <c r="B519" s="3" t="str">
        <f t="shared" si="1"/>
        <v>#REF!</v>
      </c>
    </row>
    <row r="520">
      <c r="A520" s="22">
        <v>-0.0053</v>
      </c>
      <c r="B520" s="3" t="str">
        <f t="shared" si="1"/>
        <v>#REF!</v>
      </c>
    </row>
    <row r="521">
      <c r="A521" s="24">
        <v>228387.0</v>
      </c>
      <c r="B521" s="3" t="str">
        <f t="shared" si="1"/>
        <v>#REF!</v>
      </c>
    </row>
    <row r="522">
      <c r="A522" s="24">
        <v>275187.0</v>
      </c>
      <c r="B522" s="3" t="str">
        <f t="shared" si="1"/>
        <v>#REF!</v>
      </c>
    </row>
    <row r="523">
      <c r="A523" s="30">
        <v>42724.0</v>
      </c>
      <c r="B523" s="3" t="str">
        <f t="shared" si="1"/>
        <v>#REF!</v>
      </c>
    </row>
    <row r="524">
      <c r="A524" s="21">
        <v>55.02</v>
      </c>
      <c r="B524" s="3" t="str">
        <f t="shared" si="1"/>
        <v>#REF!</v>
      </c>
    </row>
    <row r="525">
      <c r="A525" s="21">
        <v>55.92</v>
      </c>
      <c r="B525" s="3" t="str">
        <f t="shared" si="1"/>
        <v>#REF!</v>
      </c>
    </row>
    <row r="526">
      <c r="A526" s="21">
        <v>54.75</v>
      </c>
      <c r="B526" s="3" t="str">
        <f t="shared" si="1"/>
        <v>#REF!</v>
      </c>
    </row>
    <row r="527">
      <c r="A527" s="21">
        <v>55.35</v>
      </c>
      <c r="B527" s="3" t="str">
        <f t="shared" si="1"/>
        <v>#REF!</v>
      </c>
    </row>
    <row r="528">
      <c r="A528" s="25">
        <f>+0.43</f>
        <v>0.43</v>
      </c>
      <c r="B528" s="3" t="str">
        <f t="shared" si="1"/>
        <v>#REF!</v>
      </c>
    </row>
    <row r="529">
      <c r="A529" s="25">
        <f>+0.78%</f>
        <v>0.0078</v>
      </c>
      <c r="B529" s="3" t="str">
        <f t="shared" si="1"/>
        <v>#REF!</v>
      </c>
    </row>
    <row r="530">
      <c r="A530" s="26">
        <v>257022.0</v>
      </c>
      <c r="B530" s="3" t="str">
        <f t="shared" si="1"/>
        <v>#REF!</v>
      </c>
    </row>
    <row r="531">
      <c r="A531" s="26">
        <v>231545.0</v>
      </c>
      <c r="B531" s="3" t="str">
        <f t="shared" si="1"/>
        <v>#REF!</v>
      </c>
    </row>
    <row r="532">
      <c r="A532" s="29">
        <v>42725.0</v>
      </c>
      <c r="B532" s="3" t="str">
        <f t="shared" si="1"/>
        <v>#REF!</v>
      </c>
    </row>
    <row r="533">
      <c r="A533" s="28">
        <v>55.52</v>
      </c>
      <c r="B533" s="3" t="str">
        <f t="shared" si="1"/>
        <v>#REF!</v>
      </c>
    </row>
    <row r="534">
      <c r="A534" s="28">
        <v>55.87</v>
      </c>
      <c r="B534" s="3" t="str">
        <f t="shared" si="1"/>
        <v>#REF!</v>
      </c>
    </row>
    <row r="535">
      <c r="A535" s="28">
        <v>54.32</v>
      </c>
      <c r="B535" s="3" t="str">
        <f t="shared" si="1"/>
        <v>#REF!</v>
      </c>
    </row>
    <row r="536">
      <c r="A536" s="28">
        <v>54.46</v>
      </c>
      <c r="B536" s="3" t="str">
        <f t="shared" si="1"/>
        <v>#REF!</v>
      </c>
    </row>
    <row r="537">
      <c r="A537" s="21">
        <v>-0.89</v>
      </c>
      <c r="B537" s="3" t="str">
        <f t="shared" si="1"/>
        <v>#REF!</v>
      </c>
    </row>
    <row r="538">
      <c r="A538" s="22">
        <v>-0.0161</v>
      </c>
      <c r="B538" s="3" t="str">
        <f t="shared" si="1"/>
        <v>#REF!</v>
      </c>
    </row>
    <row r="539">
      <c r="A539" s="24">
        <v>277727.0</v>
      </c>
      <c r="B539" s="3" t="str">
        <f t="shared" si="1"/>
        <v>#REF!</v>
      </c>
    </row>
    <row r="540">
      <c r="A540" s="24">
        <v>175189.0</v>
      </c>
      <c r="B540" s="3" t="str">
        <f t="shared" si="1"/>
        <v>#REF!</v>
      </c>
    </row>
    <row r="541">
      <c r="A541" s="30">
        <v>42726.0</v>
      </c>
      <c r="B541" s="3" t="str">
        <f t="shared" si="1"/>
        <v>#REF!</v>
      </c>
    </row>
    <row r="542">
      <c r="A542" s="21">
        <v>54.55</v>
      </c>
      <c r="B542" s="3" t="str">
        <f t="shared" si="1"/>
        <v>#REF!</v>
      </c>
    </row>
    <row r="543">
      <c r="A543" s="21">
        <v>55.23</v>
      </c>
      <c r="B543" s="3" t="str">
        <f t="shared" si="1"/>
        <v>#REF!</v>
      </c>
    </row>
    <row r="544">
      <c r="A544" s="21">
        <v>54.05</v>
      </c>
      <c r="B544" s="3" t="str">
        <f t="shared" si="1"/>
        <v>#REF!</v>
      </c>
    </row>
    <row r="545">
      <c r="A545" s="21">
        <v>55.05</v>
      </c>
      <c r="B545" s="3" t="str">
        <f t="shared" si="1"/>
        <v>#REF!</v>
      </c>
    </row>
    <row r="546">
      <c r="A546" s="25">
        <f>+0.59</f>
        <v>0.59</v>
      </c>
      <c r="B546" s="3" t="str">
        <f t="shared" si="1"/>
        <v>#REF!</v>
      </c>
    </row>
    <row r="547">
      <c r="A547" s="25">
        <f>+1.08%</f>
        <v>0.0108</v>
      </c>
      <c r="B547" s="3" t="str">
        <f t="shared" si="1"/>
        <v>#REF!</v>
      </c>
    </row>
    <row r="548">
      <c r="A548" s="26">
        <v>194658.0</v>
      </c>
      <c r="B548" s="3" t="str">
        <f t="shared" si="1"/>
        <v>#REF!</v>
      </c>
    </row>
    <row r="549">
      <c r="A549" s="26">
        <v>124762.0</v>
      </c>
      <c r="B549" s="3" t="str">
        <f t="shared" si="1"/>
        <v>#REF!</v>
      </c>
    </row>
    <row r="550">
      <c r="A550" s="29">
        <v>42727.0</v>
      </c>
      <c r="B550" s="3" t="str">
        <f t="shared" si="1"/>
        <v>#REF!</v>
      </c>
    </row>
    <row r="551">
      <c r="A551" s="28">
        <v>54.84</v>
      </c>
      <c r="B551" s="3" t="str">
        <f t="shared" si="1"/>
        <v>#REF!</v>
      </c>
    </row>
    <row r="552">
      <c r="A552" s="28">
        <v>55.25</v>
      </c>
      <c r="B552" s="3" t="str">
        <f t="shared" si="1"/>
        <v>#REF!</v>
      </c>
    </row>
    <row r="553">
      <c r="A553" s="28">
        <v>54.26</v>
      </c>
      <c r="B553" s="3" t="str">
        <f t="shared" si="1"/>
        <v>#REF!</v>
      </c>
    </row>
    <row r="554">
      <c r="A554" s="28">
        <v>55.16</v>
      </c>
      <c r="B554" s="3" t="str">
        <f t="shared" si="1"/>
        <v>#REF!</v>
      </c>
    </row>
    <row r="555">
      <c r="A555" s="25">
        <f>+0.11</f>
        <v>0.11</v>
      </c>
      <c r="B555" s="3" t="str">
        <f t="shared" si="1"/>
        <v>#REF!</v>
      </c>
    </row>
    <row r="556">
      <c r="A556" s="25">
        <f>+0.2%</f>
        <v>0.002</v>
      </c>
      <c r="B556" s="3" t="str">
        <f t="shared" si="1"/>
        <v>#REF!</v>
      </c>
    </row>
    <row r="557">
      <c r="A557" s="26">
        <v>104088.0</v>
      </c>
      <c r="B557" s="3" t="str">
        <f t="shared" si="1"/>
        <v>#REF!</v>
      </c>
    </row>
    <row r="558">
      <c r="A558" s="26">
        <v>108637.0</v>
      </c>
      <c r="B558" s="3" t="str">
        <f t="shared" si="1"/>
        <v>#REF!</v>
      </c>
    </row>
    <row r="559">
      <c r="A559" s="29">
        <v>42731.0</v>
      </c>
      <c r="B559" s="3" t="str">
        <f t="shared" si="1"/>
        <v>#REF!</v>
      </c>
    </row>
    <row r="560">
      <c r="A560" s="28">
        <v>55.18</v>
      </c>
      <c r="B560" s="3" t="str">
        <f t="shared" si="1"/>
        <v>#REF!</v>
      </c>
    </row>
    <row r="561">
      <c r="A561" s="28">
        <v>57.15</v>
      </c>
      <c r="B561" s="3" t="str">
        <f t="shared" si="1"/>
        <v>#REF!</v>
      </c>
    </row>
    <row r="562">
      <c r="A562" s="28">
        <v>55.04</v>
      </c>
      <c r="B562" s="3" t="str">
        <f t="shared" si="1"/>
        <v>#REF!</v>
      </c>
    </row>
    <row r="563">
      <c r="A563" s="28">
        <v>56.09</v>
      </c>
      <c r="B563" s="3" t="str">
        <f t="shared" si="1"/>
        <v>#REF!</v>
      </c>
    </row>
    <row r="564">
      <c r="A564" s="25">
        <f>+0.93</f>
        <v>0.93</v>
      </c>
      <c r="B564" s="3" t="str">
        <f t="shared" si="1"/>
        <v>#REF!</v>
      </c>
    </row>
    <row r="565">
      <c r="A565" s="25">
        <f>+1.69%</f>
        <v>0.0169</v>
      </c>
      <c r="B565" s="3" t="str">
        <f t="shared" si="1"/>
        <v>#REF!</v>
      </c>
    </row>
    <row r="566">
      <c r="A566" s="26">
        <v>67836.0</v>
      </c>
      <c r="B566" s="3" t="str">
        <f t="shared" si="1"/>
        <v>#REF!</v>
      </c>
    </row>
    <row r="567">
      <c r="A567" s="26">
        <v>100391.0</v>
      </c>
      <c r="B567" s="3" t="str">
        <f t="shared" si="1"/>
        <v>#REF!</v>
      </c>
    </row>
    <row r="568">
      <c r="A568" s="29">
        <v>42732.0</v>
      </c>
      <c r="B568" s="3" t="str">
        <f t="shared" si="1"/>
        <v>#REF!</v>
      </c>
    </row>
    <row r="569">
      <c r="A569" s="28">
        <v>56.06</v>
      </c>
      <c r="B569" s="3" t="str">
        <f t="shared" si="1"/>
        <v>#REF!</v>
      </c>
    </row>
    <row r="570">
      <c r="A570" s="28">
        <v>56.56</v>
      </c>
      <c r="B570" s="3" t="str">
        <f t="shared" si="1"/>
        <v>#REF!</v>
      </c>
    </row>
    <row r="571">
      <c r="A571" s="28">
        <v>55.89</v>
      </c>
      <c r="B571" s="3" t="str">
        <f t="shared" si="1"/>
        <v>#REF!</v>
      </c>
    </row>
    <row r="572">
      <c r="A572" s="28">
        <v>56.22</v>
      </c>
      <c r="B572" s="3" t="str">
        <f t="shared" si="1"/>
        <v>#REF!</v>
      </c>
    </row>
    <row r="573">
      <c r="A573" s="25">
        <f>+0.13</f>
        <v>0.13</v>
      </c>
      <c r="B573" s="3" t="str">
        <f t="shared" si="1"/>
        <v>#REF!</v>
      </c>
    </row>
    <row r="574">
      <c r="A574" s="25">
        <f>+0.23%</f>
        <v>0.0023</v>
      </c>
      <c r="B574" s="3" t="str">
        <f t="shared" si="1"/>
        <v>#REF!</v>
      </c>
    </row>
    <row r="575">
      <c r="A575" s="26">
        <v>109907.0</v>
      </c>
      <c r="B575" s="3" t="str">
        <f t="shared" si="1"/>
        <v>#REF!</v>
      </c>
    </row>
    <row r="576">
      <c r="A576" s="26">
        <v>56443.0</v>
      </c>
      <c r="B576" s="3" t="str">
        <f t="shared" si="1"/>
        <v>#REF!</v>
      </c>
    </row>
    <row r="577">
      <c r="A577" s="14">
        <v>42733.0</v>
      </c>
      <c r="B577" s="3" t="str">
        <f t="shared" si="1"/>
        <v>#REF!</v>
      </c>
    </row>
    <row r="578">
      <c r="A578" s="8">
        <v>56.01</v>
      </c>
      <c r="B578" s="3" t="str">
        <f t="shared" si="1"/>
        <v>#REF!</v>
      </c>
    </row>
    <row r="579">
      <c r="A579" s="8">
        <v>56.63</v>
      </c>
      <c r="B579" s="3" t="str">
        <f t="shared" si="1"/>
        <v>#REF!</v>
      </c>
    </row>
    <row r="580">
      <c r="A580" s="8">
        <v>55.91</v>
      </c>
      <c r="B580" s="3" t="str">
        <f t="shared" si="1"/>
        <v>#REF!</v>
      </c>
    </row>
    <row r="581">
      <c r="A581" s="8">
        <v>56.14</v>
      </c>
      <c r="B581" s="3" t="str">
        <f t="shared" si="1"/>
        <v>#REF!</v>
      </c>
    </row>
    <row r="582">
      <c r="A582" s="11">
        <v>-0.08</v>
      </c>
      <c r="B582" s="3" t="str">
        <f t="shared" si="1"/>
        <v>#REF!</v>
      </c>
    </row>
    <row r="583">
      <c r="A583" s="12">
        <v>-0.0014</v>
      </c>
      <c r="B583" s="3" t="str">
        <f t="shared" si="1"/>
        <v>#REF!</v>
      </c>
    </row>
    <row r="584">
      <c r="A584" s="31">
        <v>49076.0</v>
      </c>
      <c r="B584" s="3" t="str">
        <f t="shared" si="1"/>
        <v>#REF!</v>
      </c>
    </row>
    <row r="585">
      <c r="A585" s="32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42675</v>
      </c>
      <c r="C3" s="3">
        <v>49.97</v>
      </c>
      <c r="D3" s="3">
        <v>50.58</v>
      </c>
      <c r="E3" s="3">
        <v>49.2</v>
      </c>
      <c r="F3" s="3">
        <v>49.62</v>
      </c>
      <c r="G3" s="3">
        <v>-0.3</v>
      </c>
      <c r="H3" s="6">
        <v>-0.006</v>
      </c>
      <c r="I3" s="15">
        <v>114627.0</v>
      </c>
      <c r="J3" s="15">
        <v>219824.0</v>
      </c>
    </row>
    <row r="4">
      <c r="A4" s="19" t="s">
        <v>4</v>
      </c>
      <c r="B4" s="5">
        <f t="shared" si="1"/>
        <v>42676</v>
      </c>
      <c r="C4" s="3">
        <v>49.34</v>
      </c>
      <c r="D4" s="3">
        <v>49.51</v>
      </c>
      <c r="E4" s="3">
        <v>48.03</v>
      </c>
      <c r="F4" s="3">
        <v>48.4</v>
      </c>
      <c r="G4" s="3">
        <v>-1.22</v>
      </c>
      <c r="H4" s="6">
        <v>-0.0246</v>
      </c>
      <c r="I4" s="15">
        <v>123487.0</v>
      </c>
      <c r="J4" s="15">
        <v>218222.0</v>
      </c>
    </row>
    <row r="5">
      <c r="A5" s="19" t="s">
        <v>5</v>
      </c>
      <c r="B5" s="5">
        <f t="shared" si="1"/>
        <v>42677</v>
      </c>
      <c r="C5" s="3">
        <v>48.71</v>
      </c>
      <c r="D5" s="3">
        <v>49.03</v>
      </c>
      <c r="E5" s="3">
        <v>47.57</v>
      </c>
      <c r="F5" s="3">
        <v>47.95</v>
      </c>
      <c r="G5" s="3">
        <v>-0.45</v>
      </c>
      <c r="H5" s="6">
        <v>-0.0093</v>
      </c>
      <c r="I5" s="15">
        <v>73759.0</v>
      </c>
      <c r="J5" s="15">
        <v>223325.0</v>
      </c>
    </row>
    <row r="6">
      <c r="A6" s="19" t="s">
        <v>6</v>
      </c>
      <c r="B6" s="5">
        <f t="shared" si="1"/>
        <v>42678</v>
      </c>
      <c r="C6" s="3">
        <v>48.04</v>
      </c>
      <c r="D6" s="3">
        <v>48.23</v>
      </c>
      <c r="E6" s="3">
        <v>46.91</v>
      </c>
      <c r="F6" s="3">
        <v>47.33</v>
      </c>
      <c r="G6" s="3">
        <v>-0.62</v>
      </c>
      <c r="H6" s="6">
        <v>-0.0129</v>
      </c>
      <c r="I6" s="15">
        <v>103388.0</v>
      </c>
      <c r="J6" s="15">
        <v>227906.0</v>
      </c>
    </row>
    <row r="7">
      <c r="A7" s="19" t="s">
        <v>7</v>
      </c>
      <c r="B7" s="5">
        <f t="shared" si="1"/>
        <v>42681</v>
      </c>
      <c r="C7" s="3">
        <v>47.5</v>
      </c>
      <c r="D7" s="3">
        <v>48.2</v>
      </c>
      <c r="E7" s="3">
        <v>47.28</v>
      </c>
      <c r="F7" s="3">
        <v>48.02</v>
      </c>
      <c r="G7" s="3">
        <v>0.69</v>
      </c>
      <c r="H7" s="3">
        <v>0.0146</v>
      </c>
      <c r="I7" s="15">
        <v>91645.0</v>
      </c>
      <c r="J7" s="15">
        <v>235588.0</v>
      </c>
    </row>
    <row r="8">
      <c r="A8" s="19" t="s">
        <v>8</v>
      </c>
      <c r="B8" s="5">
        <f t="shared" si="1"/>
        <v>42682</v>
      </c>
      <c r="C8" s="3">
        <v>48.16</v>
      </c>
      <c r="D8" s="3">
        <v>48.5</v>
      </c>
      <c r="E8" s="3">
        <v>47.6</v>
      </c>
      <c r="F8" s="3">
        <v>48.06</v>
      </c>
      <c r="G8" s="3">
        <v>0.04</v>
      </c>
      <c r="H8" s="3">
        <v>8.0E-4</v>
      </c>
      <c r="I8" s="15">
        <v>108247.0</v>
      </c>
      <c r="J8" s="15">
        <v>247844.0</v>
      </c>
    </row>
    <row r="9">
      <c r="A9" s="19" t="s">
        <v>9</v>
      </c>
      <c r="B9" s="5">
        <f t="shared" si="1"/>
        <v>42683</v>
      </c>
      <c r="C9" s="3">
        <v>48.08</v>
      </c>
      <c r="D9" s="3">
        <v>48.87</v>
      </c>
      <c r="E9" s="3">
        <v>46.47</v>
      </c>
      <c r="F9" s="3">
        <v>48.3</v>
      </c>
      <c r="G9" s="3">
        <v>0.24</v>
      </c>
      <c r="H9" s="3">
        <v>0.005</v>
      </c>
      <c r="I9" s="15">
        <v>128543.0</v>
      </c>
      <c r="J9" s="15">
        <v>256418.0</v>
      </c>
    </row>
    <row r="10">
      <c r="A10" s="20">
        <v>42675.0</v>
      </c>
      <c r="B10" s="13">
        <f t="shared" si="1"/>
        <v>42684</v>
      </c>
      <c r="C10" s="3">
        <v>48.28</v>
      </c>
      <c r="D10" s="3">
        <v>48.83</v>
      </c>
      <c r="E10" s="3">
        <v>47.5</v>
      </c>
      <c r="F10" s="3">
        <v>47.77</v>
      </c>
      <c r="G10" s="3">
        <v>-0.53</v>
      </c>
      <c r="H10" s="6">
        <v>-0.011</v>
      </c>
      <c r="I10" s="15">
        <v>104920.0</v>
      </c>
      <c r="J10" s="15">
        <v>267265.0</v>
      </c>
    </row>
    <row r="11">
      <c r="A11" s="19">
        <v>49.97</v>
      </c>
      <c r="B11" s="13">
        <f t="shared" si="1"/>
        <v>42685</v>
      </c>
      <c r="C11" s="3">
        <v>47.73</v>
      </c>
      <c r="D11" s="3">
        <v>47.79</v>
      </c>
      <c r="E11" s="3">
        <v>46.16</v>
      </c>
      <c r="F11" s="3">
        <v>46.65</v>
      </c>
      <c r="G11" s="3">
        <v>-1.12</v>
      </c>
      <c r="H11" s="6">
        <v>-0.0234</v>
      </c>
      <c r="I11" s="15">
        <v>91821.0</v>
      </c>
      <c r="J11" s="15">
        <v>275352.0</v>
      </c>
    </row>
    <row r="12">
      <c r="A12" s="19">
        <v>50.58</v>
      </c>
      <c r="B12" s="13">
        <f t="shared" si="1"/>
        <v>42688</v>
      </c>
      <c r="C12" s="3">
        <v>46.49</v>
      </c>
      <c r="D12" s="3">
        <v>46.85</v>
      </c>
      <c r="E12" s="3">
        <v>45.51</v>
      </c>
      <c r="F12" s="3">
        <v>46.29</v>
      </c>
      <c r="G12" s="3">
        <v>-0.36</v>
      </c>
      <c r="H12" s="6">
        <v>-0.0077</v>
      </c>
      <c r="I12" s="15">
        <v>66645.0</v>
      </c>
      <c r="J12" s="15">
        <v>275552.0</v>
      </c>
    </row>
    <row r="13">
      <c r="A13" s="19">
        <v>49.2</v>
      </c>
      <c r="B13" s="13">
        <f t="shared" si="1"/>
        <v>42689</v>
      </c>
      <c r="C13" s="3">
        <v>46.56</v>
      </c>
      <c r="D13" s="3">
        <v>48.99</v>
      </c>
      <c r="E13" s="3">
        <v>46.55</v>
      </c>
      <c r="F13" s="3">
        <v>48.71</v>
      </c>
      <c r="G13" s="3">
        <v>2.42</v>
      </c>
      <c r="H13" s="3">
        <v>0.052300000000000006</v>
      </c>
      <c r="I13" s="15">
        <v>102705.0</v>
      </c>
      <c r="J13" s="15">
        <v>280463.0</v>
      </c>
    </row>
    <row r="14">
      <c r="A14" s="19">
        <v>49.62</v>
      </c>
      <c r="B14" s="13">
        <f t="shared" si="1"/>
        <v>42690</v>
      </c>
      <c r="C14" s="3">
        <v>48.68</v>
      </c>
      <c r="D14" s="3">
        <v>49.23</v>
      </c>
      <c r="E14" s="3">
        <v>47.96</v>
      </c>
      <c r="F14" s="3">
        <v>48.41</v>
      </c>
      <c r="G14" s="3">
        <v>-0.3</v>
      </c>
      <c r="H14" s="6">
        <v>-0.0062</v>
      </c>
      <c r="I14" s="15">
        <v>106372.0</v>
      </c>
      <c r="J14" s="15">
        <v>285720.0</v>
      </c>
    </row>
    <row r="15">
      <c r="A15" s="21">
        <v>-0.3</v>
      </c>
      <c r="B15" s="13">
        <f t="shared" si="1"/>
        <v>42691</v>
      </c>
      <c r="C15" s="3">
        <v>48.24</v>
      </c>
      <c r="D15" s="3">
        <v>49.44</v>
      </c>
      <c r="E15" s="3">
        <v>47.95</v>
      </c>
      <c r="F15" s="3">
        <v>48.45</v>
      </c>
      <c r="G15" s="3">
        <v>0.04</v>
      </c>
      <c r="H15" s="3">
        <v>8.0E-4</v>
      </c>
      <c r="I15" s="15">
        <v>113683.0</v>
      </c>
      <c r="J15" s="15">
        <v>300562.0</v>
      </c>
    </row>
    <row r="16">
      <c r="A16" s="22">
        <v>-0.006</v>
      </c>
      <c r="B16" s="13">
        <f t="shared" si="1"/>
        <v>42692</v>
      </c>
      <c r="C16" s="3">
        <v>48.02</v>
      </c>
      <c r="D16" s="3">
        <v>48.93</v>
      </c>
      <c r="E16" s="3">
        <v>47.73</v>
      </c>
      <c r="F16" s="3">
        <v>48.82</v>
      </c>
      <c r="G16" s="3">
        <v>0.37</v>
      </c>
      <c r="H16" s="3">
        <v>0.0076</v>
      </c>
      <c r="I16" s="15">
        <v>85935.0</v>
      </c>
      <c r="J16" s="15">
        <v>305643.0</v>
      </c>
    </row>
    <row r="17">
      <c r="A17" s="24">
        <v>114627.0</v>
      </c>
      <c r="B17" s="13">
        <f t="shared" si="1"/>
        <v>42695</v>
      </c>
      <c r="C17" s="3">
        <v>48.94</v>
      </c>
      <c r="D17" s="3">
        <v>51.07</v>
      </c>
      <c r="E17" s="3">
        <v>48.93</v>
      </c>
      <c r="F17" s="3">
        <v>50.81</v>
      </c>
      <c r="G17" s="3">
        <v>1.99</v>
      </c>
      <c r="H17" s="3">
        <v>0.0408</v>
      </c>
      <c r="I17" s="15">
        <v>88566.0</v>
      </c>
      <c r="J17" s="15">
        <v>316526.0</v>
      </c>
    </row>
    <row r="18">
      <c r="A18" s="24">
        <v>219824.0</v>
      </c>
      <c r="B18" s="13">
        <f t="shared" si="1"/>
        <v>42696</v>
      </c>
      <c r="C18" s="3">
        <v>51.21</v>
      </c>
      <c r="D18" s="3">
        <v>51.85</v>
      </c>
      <c r="E18" s="3">
        <v>50.02</v>
      </c>
      <c r="F18" s="3">
        <v>50.9</v>
      </c>
      <c r="G18" s="3">
        <v>0.09</v>
      </c>
      <c r="H18" s="3">
        <v>0.0018</v>
      </c>
      <c r="I18" s="15">
        <v>127495.0</v>
      </c>
      <c r="J18" s="15">
        <v>326493.0</v>
      </c>
    </row>
    <row r="19">
      <c r="A19" s="23">
        <v>42676.0</v>
      </c>
      <c r="B19" s="13">
        <f t="shared" si="1"/>
        <v>42697</v>
      </c>
      <c r="C19" s="3">
        <v>51.03</v>
      </c>
      <c r="D19" s="3">
        <v>51.25</v>
      </c>
      <c r="E19" s="3">
        <v>50.33</v>
      </c>
      <c r="F19" s="3">
        <v>50.79</v>
      </c>
      <c r="G19" s="3">
        <v>-0.11</v>
      </c>
      <c r="H19" s="6">
        <v>-0.0022</v>
      </c>
      <c r="I19" s="15">
        <v>110464.0</v>
      </c>
      <c r="J19" s="15">
        <v>330482.0</v>
      </c>
    </row>
    <row r="20">
      <c r="A20" s="21">
        <v>49.34</v>
      </c>
      <c r="B20" s="13">
        <f t="shared" si="1"/>
        <v>42698</v>
      </c>
      <c r="C20" s="3">
        <v>50.9</v>
      </c>
      <c r="D20" s="3">
        <v>51.0</v>
      </c>
      <c r="E20" s="3">
        <v>50.56</v>
      </c>
      <c r="F20" s="3">
        <v>50.79</v>
      </c>
      <c r="G20" s="3" t="s">
        <v>10</v>
      </c>
      <c r="H20" s="3" t="s">
        <v>10</v>
      </c>
      <c r="I20" s="15">
        <v>25448.0</v>
      </c>
      <c r="J20" s="15">
        <v>333522.0</v>
      </c>
    </row>
    <row r="21">
      <c r="A21" s="21">
        <v>49.51</v>
      </c>
      <c r="B21" s="13">
        <f t="shared" si="1"/>
        <v>42699</v>
      </c>
      <c r="C21" s="3">
        <v>50.71</v>
      </c>
      <c r="D21" s="3">
        <v>50.78</v>
      </c>
      <c r="E21" s="3">
        <v>48.64</v>
      </c>
      <c r="F21" s="3">
        <v>49.02</v>
      </c>
      <c r="G21" s="3">
        <v>-1.77</v>
      </c>
      <c r="H21" s="6">
        <v>-0.0348</v>
      </c>
      <c r="I21" s="15">
        <v>66446.0</v>
      </c>
      <c r="J21" s="15">
        <v>330276.0</v>
      </c>
    </row>
    <row r="22">
      <c r="A22" s="21">
        <v>48.03</v>
      </c>
      <c r="B22" s="13">
        <f t="shared" si="1"/>
        <v>42702</v>
      </c>
      <c r="C22" s="3">
        <v>48.5</v>
      </c>
      <c r="D22" s="3">
        <v>50.54</v>
      </c>
      <c r="E22" s="3">
        <v>48.07</v>
      </c>
      <c r="F22" s="3">
        <v>49.97</v>
      </c>
      <c r="G22" s="3">
        <v>0.95</v>
      </c>
      <c r="H22" s="3">
        <v>0.0194</v>
      </c>
      <c r="I22" s="15">
        <v>132913.0</v>
      </c>
      <c r="J22" s="15">
        <v>336160.0</v>
      </c>
    </row>
    <row r="23">
      <c r="A23" s="21">
        <v>48.4</v>
      </c>
      <c r="B23" s="13">
        <f t="shared" si="1"/>
        <v>42703</v>
      </c>
      <c r="C23" s="3">
        <v>49.79</v>
      </c>
      <c r="D23" s="3">
        <v>49.81</v>
      </c>
      <c r="E23" s="3">
        <v>47.7</v>
      </c>
      <c r="F23" s="3">
        <v>48.09</v>
      </c>
      <c r="G23" s="3">
        <v>-1.88</v>
      </c>
      <c r="H23" s="6">
        <v>-0.0376</v>
      </c>
      <c r="I23" s="15">
        <v>144828.0</v>
      </c>
      <c r="J23" s="15">
        <v>352356.0</v>
      </c>
    </row>
    <row r="24">
      <c r="A24" s="21">
        <v>-1.22</v>
      </c>
      <c r="B24" s="13">
        <f t="shared" si="1"/>
        <v>42704</v>
      </c>
      <c r="C24" s="3">
        <v>48.28</v>
      </c>
      <c r="D24" s="3">
        <v>53.03</v>
      </c>
      <c r="E24" s="3">
        <v>48.18</v>
      </c>
      <c r="F24" s="3">
        <v>52.53</v>
      </c>
      <c r="G24" s="3">
        <v>4.44</v>
      </c>
      <c r="H24" s="3">
        <v>0.09230000000000001</v>
      </c>
      <c r="I24" s="15">
        <v>288462.0</v>
      </c>
      <c r="J24" s="15">
        <v>365507.0</v>
      </c>
    </row>
    <row r="25">
      <c r="A25" s="22">
        <v>-0.0246</v>
      </c>
      <c r="B25" s="5">
        <f t="shared" si="1"/>
        <v>42705</v>
      </c>
      <c r="C25" s="3">
        <v>52.35</v>
      </c>
      <c r="D25" s="3">
        <v>55.12</v>
      </c>
      <c r="E25" s="3">
        <v>52.2</v>
      </c>
      <c r="F25" s="3">
        <v>54.58</v>
      </c>
      <c r="G25" s="3">
        <v>2.05</v>
      </c>
      <c r="H25" s="3">
        <v>0.039</v>
      </c>
      <c r="I25" s="15">
        <v>240690.0</v>
      </c>
      <c r="J25" s="15">
        <v>387043.0</v>
      </c>
    </row>
    <row r="26">
      <c r="A26" s="24">
        <v>123487.0</v>
      </c>
      <c r="B26" s="5">
        <f t="shared" si="1"/>
        <v>42706</v>
      </c>
      <c r="C26" s="3">
        <v>54.51</v>
      </c>
      <c r="D26" s="3">
        <v>55.19</v>
      </c>
      <c r="E26" s="3">
        <v>53.52</v>
      </c>
      <c r="F26" s="3">
        <v>55.14</v>
      </c>
      <c r="G26" s="3">
        <v>0.56</v>
      </c>
      <c r="H26" s="3">
        <v>0.0103</v>
      </c>
      <c r="I26" s="15">
        <v>132026.0</v>
      </c>
      <c r="J26" s="15">
        <v>396051.0</v>
      </c>
    </row>
    <row r="27">
      <c r="A27" s="24">
        <v>218222.0</v>
      </c>
      <c r="B27" s="5">
        <f t="shared" si="1"/>
        <v>42709</v>
      </c>
      <c r="C27" s="3">
        <v>54.77</v>
      </c>
      <c r="D27" s="3">
        <v>55.96</v>
      </c>
      <c r="E27" s="3">
        <v>54.46</v>
      </c>
      <c r="F27" s="3">
        <v>55.59</v>
      </c>
      <c r="G27" s="3">
        <v>0.45</v>
      </c>
      <c r="H27" s="3">
        <v>0.008199999999999999</v>
      </c>
      <c r="I27" s="15">
        <v>138967.0</v>
      </c>
      <c r="J27" s="15">
        <v>401406.0</v>
      </c>
    </row>
    <row r="28">
      <c r="A28" s="23">
        <v>42677.0</v>
      </c>
      <c r="B28" s="5">
        <f t="shared" si="1"/>
        <v>42710</v>
      </c>
      <c r="C28" s="3">
        <v>55.12</v>
      </c>
      <c r="D28" s="3">
        <v>55.6</v>
      </c>
      <c r="E28" s="3">
        <v>54.22</v>
      </c>
      <c r="F28" s="3">
        <v>54.65</v>
      </c>
      <c r="G28" s="3">
        <v>-0.94</v>
      </c>
      <c r="H28" s="6">
        <v>-0.0169</v>
      </c>
      <c r="I28" s="15">
        <v>150243.0</v>
      </c>
      <c r="J28" s="15">
        <v>404608.0</v>
      </c>
    </row>
    <row r="29">
      <c r="A29" s="21">
        <v>48.71</v>
      </c>
      <c r="B29" s="5">
        <f t="shared" si="1"/>
        <v>42711</v>
      </c>
      <c r="C29" s="3">
        <v>54.67</v>
      </c>
      <c r="D29" s="3">
        <v>54.96</v>
      </c>
      <c r="E29" s="3">
        <v>53.71</v>
      </c>
      <c r="F29" s="3">
        <v>53.78</v>
      </c>
      <c r="G29" s="3">
        <v>-0.87</v>
      </c>
      <c r="H29" s="6">
        <v>-0.0159</v>
      </c>
      <c r="I29" s="15">
        <v>191516.0</v>
      </c>
      <c r="J29" s="15">
        <v>412723.0</v>
      </c>
    </row>
    <row r="30">
      <c r="A30" s="21">
        <v>49.03</v>
      </c>
      <c r="B30" s="5">
        <f t="shared" si="1"/>
        <v>42712</v>
      </c>
      <c r="C30" s="3">
        <v>53.95</v>
      </c>
      <c r="D30" s="3">
        <v>54.73</v>
      </c>
      <c r="E30" s="3">
        <v>53.6</v>
      </c>
      <c r="F30" s="3">
        <v>54.6</v>
      </c>
      <c r="G30" s="3">
        <v>0.82</v>
      </c>
      <c r="H30" s="3">
        <v>0.0152</v>
      </c>
      <c r="I30" s="15">
        <v>215039.0</v>
      </c>
      <c r="J30" s="15">
        <v>418196.0</v>
      </c>
    </row>
    <row r="31">
      <c r="A31" s="21">
        <v>47.57</v>
      </c>
      <c r="B31" s="5">
        <f t="shared" si="1"/>
        <v>42713</v>
      </c>
      <c r="C31" s="3">
        <v>54.69</v>
      </c>
      <c r="D31" s="3">
        <v>55.16</v>
      </c>
      <c r="E31" s="3">
        <v>54.48</v>
      </c>
      <c r="F31" s="3">
        <v>55.06</v>
      </c>
      <c r="G31" s="3">
        <v>0.46</v>
      </c>
      <c r="H31" s="3">
        <v>0.0084</v>
      </c>
      <c r="I31" s="15">
        <v>173033.0</v>
      </c>
      <c r="J31" s="15">
        <v>437576.0</v>
      </c>
    </row>
    <row r="32">
      <c r="A32" s="21">
        <v>47.95</v>
      </c>
      <c r="B32" s="13">
        <f t="shared" si="1"/>
        <v>42716</v>
      </c>
      <c r="C32" s="3">
        <v>55.2</v>
      </c>
      <c r="D32" s="3">
        <v>58.53</v>
      </c>
      <c r="E32" s="3">
        <v>55.2</v>
      </c>
      <c r="F32" s="3">
        <v>56.37</v>
      </c>
      <c r="G32" s="3">
        <v>1.31</v>
      </c>
      <c r="H32" s="3">
        <v>0.023799999999999998</v>
      </c>
      <c r="I32" s="15">
        <v>209620.0</v>
      </c>
      <c r="J32" s="15">
        <v>458387.0</v>
      </c>
    </row>
    <row r="33">
      <c r="A33" s="21">
        <v>-0.45</v>
      </c>
      <c r="B33" s="13">
        <f t="shared" si="1"/>
        <v>42717</v>
      </c>
      <c r="C33" s="3">
        <v>56.37</v>
      </c>
      <c r="D33" s="3">
        <v>57.09</v>
      </c>
      <c r="E33" s="3">
        <v>55.83</v>
      </c>
      <c r="F33" s="3">
        <v>56.39</v>
      </c>
      <c r="G33" s="3">
        <v>0.02</v>
      </c>
      <c r="H33" s="3">
        <v>4.0E-4</v>
      </c>
      <c r="I33" s="15">
        <v>217002.0</v>
      </c>
      <c r="J33" s="15">
        <v>486760.0</v>
      </c>
    </row>
    <row r="34">
      <c r="A34" s="22">
        <v>-0.0093</v>
      </c>
      <c r="B34" s="13">
        <f t="shared" si="1"/>
        <v>42718</v>
      </c>
      <c r="C34" s="3">
        <v>55.85</v>
      </c>
      <c r="D34" s="3">
        <v>56.5</v>
      </c>
      <c r="E34" s="3">
        <v>54.28</v>
      </c>
      <c r="F34" s="3">
        <v>54.65</v>
      </c>
      <c r="G34" s="3">
        <v>-1.74</v>
      </c>
      <c r="H34" s="6">
        <v>-0.0309</v>
      </c>
      <c r="I34" s="15">
        <v>202836.0</v>
      </c>
      <c r="J34" s="15">
        <v>511002.0</v>
      </c>
    </row>
    <row r="35">
      <c r="A35" s="24">
        <v>73759.0</v>
      </c>
      <c r="B35" s="13">
        <f t="shared" si="1"/>
        <v>42719</v>
      </c>
      <c r="C35" s="3">
        <v>54.54</v>
      </c>
      <c r="D35" s="3">
        <v>55.19</v>
      </c>
      <c r="E35" s="3">
        <v>53.84</v>
      </c>
      <c r="F35" s="3">
        <v>54.71</v>
      </c>
      <c r="G35" s="3">
        <v>0.06</v>
      </c>
      <c r="H35" s="3">
        <v>0.0011</v>
      </c>
      <c r="I35" s="15">
        <v>169354.0</v>
      </c>
      <c r="J35" s="15">
        <v>506545.0</v>
      </c>
    </row>
    <row r="36">
      <c r="A36" s="24">
        <v>223325.0</v>
      </c>
      <c r="B36" s="13">
        <f t="shared" si="1"/>
        <v>42720</v>
      </c>
      <c r="C36" s="3">
        <v>54.85</v>
      </c>
      <c r="D36" s="3">
        <v>55.97</v>
      </c>
      <c r="E36" s="3">
        <v>54.39</v>
      </c>
      <c r="F36" s="3">
        <v>55.82</v>
      </c>
      <c r="G36" s="3">
        <v>1.11</v>
      </c>
      <c r="H36" s="3">
        <v>0.0203</v>
      </c>
      <c r="I36" s="15">
        <v>161738.0</v>
      </c>
      <c r="J36" s="15">
        <v>507632.0</v>
      </c>
    </row>
    <row r="37">
      <c r="A37" s="23">
        <v>42678.0</v>
      </c>
      <c r="B37" s="13">
        <f t="shared" si="1"/>
        <v>42723</v>
      </c>
      <c r="C37" s="3">
        <v>56.0</v>
      </c>
      <c r="D37" s="3">
        <v>56.41</v>
      </c>
      <c r="E37" s="3">
        <v>55.33</v>
      </c>
      <c r="F37" s="3">
        <v>55.54</v>
      </c>
      <c r="G37" s="3">
        <v>-0.28</v>
      </c>
      <c r="H37" s="6">
        <v>-0.005</v>
      </c>
      <c r="I37" s="15">
        <v>178038.0</v>
      </c>
      <c r="J37" s="15">
        <v>510194.0</v>
      </c>
    </row>
    <row r="38">
      <c r="A38" s="21">
        <v>48.04</v>
      </c>
      <c r="B38" s="13">
        <f t="shared" si="1"/>
        <v>42724</v>
      </c>
      <c r="C38" s="3">
        <v>55.64</v>
      </c>
      <c r="D38" s="3">
        <v>56.49</v>
      </c>
      <c r="E38" s="3">
        <v>55.4</v>
      </c>
      <c r="F38" s="3">
        <v>56.02</v>
      </c>
      <c r="G38" s="3">
        <v>0.48</v>
      </c>
      <c r="H38" s="3">
        <v>0.0086</v>
      </c>
      <c r="I38" s="15">
        <v>216588.0</v>
      </c>
      <c r="J38" s="15">
        <v>527637.0</v>
      </c>
    </row>
    <row r="39">
      <c r="A39" s="21">
        <v>48.23</v>
      </c>
      <c r="B39" s="13">
        <f t="shared" si="1"/>
        <v>42725</v>
      </c>
      <c r="C39" s="3">
        <v>56.2</v>
      </c>
      <c r="D39" s="3">
        <v>56.5</v>
      </c>
      <c r="E39" s="3">
        <v>55.12</v>
      </c>
      <c r="F39" s="3">
        <v>55.22</v>
      </c>
      <c r="G39" s="3">
        <v>-0.8</v>
      </c>
      <c r="H39" s="6">
        <v>-0.0143</v>
      </c>
      <c r="I39" s="15">
        <v>263497.0</v>
      </c>
      <c r="J39" s="15">
        <v>552573.0</v>
      </c>
    </row>
    <row r="40">
      <c r="A40" s="21">
        <v>46.91</v>
      </c>
      <c r="B40" s="13">
        <f t="shared" si="1"/>
        <v>42726</v>
      </c>
      <c r="C40" s="3">
        <v>55.34</v>
      </c>
      <c r="D40" s="3">
        <v>55.99</v>
      </c>
      <c r="E40" s="3">
        <v>54.82</v>
      </c>
      <c r="F40" s="3">
        <v>55.79</v>
      </c>
      <c r="G40" s="3">
        <v>0.57</v>
      </c>
      <c r="H40" s="3">
        <v>0.0103</v>
      </c>
      <c r="I40" s="15">
        <v>164262.0</v>
      </c>
      <c r="J40" s="15">
        <v>569761.0</v>
      </c>
    </row>
    <row r="41">
      <c r="A41" s="21">
        <v>47.33</v>
      </c>
      <c r="B41" s="13">
        <f t="shared" si="1"/>
        <v>42727</v>
      </c>
      <c r="C41" s="3">
        <v>55.61</v>
      </c>
      <c r="D41" s="3">
        <v>55.99</v>
      </c>
      <c r="E41" s="3">
        <v>55.01</v>
      </c>
      <c r="F41" s="3">
        <v>55.9</v>
      </c>
      <c r="G41" s="3">
        <v>0.11</v>
      </c>
      <c r="H41" s="3">
        <v>0.002</v>
      </c>
      <c r="I41" s="15">
        <v>103016.0</v>
      </c>
      <c r="J41" s="15">
        <v>575962.0</v>
      </c>
    </row>
    <row r="42">
      <c r="A42" s="21">
        <v>-0.62</v>
      </c>
      <c r="B42" s="13">
        <f t="shared" si="1"/>
        <v>42731</v>
      </c>
      <c r="C42" s="3">
        <v>55.96</v>
      </c>
      <c r="D42" s="3">
        <v>57.82</v>
      </c>
      <c r="E42" s="3">
        <v>55.77</v>
      </c>
      <c r="F42" s="3">
        <v>56.83</v>
      </c>
      <c r="G42" s="3">
        <v>0.93</v>
      </c>
      <c r="H42" s="3">
        <v>0.0166</v>
      </c>
      <c r="I42" s="15">
        <v>109586.0</v>
      </c>
      <c r="J42" s="15">
        <v>587433.0</v>
      </c>
    </row>
    <row r="43">
      <c r="A43" s="22">
        <v>-0.0129</v>
      </c>
      <c r="B43" s="13">
        <f t="shared" si="1"/>
        <v>42732</v>
      </c>
      <c r="C43" s="3">
        <v>56.71</v>
      </c>
      <c r="D43" s="3">
        <v>57.27</v>
      </c>
      <c r="E43" s="3">
        <v>56.61</v>
      </c>
      <c r="F43" s="3">
        <v>56.96</v>
      </c>
      <c r="G43" s="3">
        <v>0.13</v>
      </c>
      <c r="H43" s="3">
        <v>0.0023</v>
      </c>
      <c r="I43" s="15">
        <v>208329.0</v>
      </c>
      <c r="J43" s="15">
        <v>612074.0</v>
      </c>
    </row>
    <row r="44">
      <c r="A44" s="24">
        <v>103388.0</v>
      </c>
      <c r="B44" s="13">
        <f t="shared" si="1"/>
        <v>42733</v>
      </c>
      <c r="C44" s="3">
        <v>56.73</v>
      </c>
      <c r="D44" s="3">
        <v>57.33</v>
      </c>
      <c r="E44" s="3">
        <v>56.66</v>
      </c>
      <c r="F44" s="3">
        <v>56.85</v>
      </c>
      <c r="G44" s="3">
        <v>-0.11</v>
      </c>
      <c r="H44" s="6">
        <v>-0.0019</v>
      </c>
      <c r="I44" s="15">
        <v>229913.0</v>
      </c>
      <c r="J44" s="15">
        <v>613287.0</v>
      </c>
    </row>
    <row r="45">
      <c r="A45" s="24">
        <v>227906.0</v>
      </c>
      <c r="B45" s="13">
        <f t="shared" si="1"/>
        <v>42734</v>
      </c>
      <c r="C45" s="3">
        <v>57.0</v>
      </c>
      <c r="D45" s="3">
        <v>57.2</v>
      </c>
      <c r="E45" s="3">
        <v>56.46</v>
      </c>
      <c r="F45" s="3">
        <v>56.82</v>
      </c>
      <c r="G45" s="3">
        <v>-0.03</v>
      </c>
      <c r="H45" s="6">
        <v>-5.0E-4</v>
      </c>
      <c r="I45" s="15">
        <v>129096.0</v>
      </c>
      <c r="J45" s="15">
        <v>615838.0</v>
      </c>
    </row>
    <row r="46">
      <c r="A46" s="23">
        <v>42681.0</v>
      </c>
      <c r="B46" s="5">
        <f t="shared" si="1"/>
        <v>42738</v>
      </c>
      <c r="C46" s="3">
        <v>57.05</v>
      </c>
      <c r="D46" s="3">
        <v>58.37</v>
      </c>
      <c r="E46" s="3">
        <v>55.3</v>
      </c>
      <c r="F46" s="3">
        <v>55.47</v>
      </c>
      <c r="G46" s="3">
        <v>-1.35</v>
      </c>
      <c r="H46" s="6">
        <v>-0.0238</v>
      </c>
      <c r="I46" s="15">
        <v>340817.0</v>
      </c>
      <c r="J46" s="15">
        <v>608912.0</v>
      </c>
    </row>
    <row r="47">
      <c r="A47" s="21">
        <v>47.5</v>
      </c>
      <c r="B47" s="5">
        <f t="shared" si="1"/>
        <v>42739</v>
      </c>
      <c r="C47" s="3">
        <v>55.73</v>
      </c>
      <c r="D47" s="3">
        <v>56.55</v>
      </c>
      <c r="E47" s="3">
        <v>55.33</v>
      </c>
      <c r="F47" s="3">
        <v>56.46</v>
      </c>
      <c r="G47" s="3">
        <v>0.99</v>
      </c>
      <c r="H47" s="3">
        <v>0.0178</v>
      </c>
      <c r="I47" s="15">
        <v>282545.0</v>
      </c>
      <c r="J47" s="15">
        <v>603835.0</v>
      </c>
    </row>
    <row r="48">
      <c r="A48" s="21">
        <v>48.2</v>
      </c>
      <c r="B48" s="5">
        <f t="shared" si="1"/>
        <v>42740</v>
      </c>
      <c r="C48" s="3">
        <v>56.35</v>
      </c>
      <c r="D48" s="3">
        <v>57.35</v>
      </c>
      <c r="E48" s="3">
        <v>56.01</v>
      </c>
      <c r="F48" s="3">
        <v>56.89</v>
      </c>
      <c r="G48" s="3">
        <v>0.43</v>
      </c>
      <c r="H48" s="3">
        <v>0.0076</v>
      </c>
      <c r="I48" s="15">
        <v>269612.0</v>
      </c>
      <c r="J48" s="15">
        <v>598922.0</v>
      </c>
    </row>
    <row r="49">
      <c r="A49" s="21">
        <v>47.28</v>
      </c>
      <c r="B49" s="5">
        <f t="shared" si="1"/>
        <v>42741</v>
      </c>
      <c r="C49" s="3">
        <v>56.88</v>
      </c>
      <c r="D49" s="3">
        <v>57.47</v>
      </c>
      <c r="E49" s="3">
        <v>56.28</v>
      </c>
      <c r="F49" s="3">
        <v>57.1</v>
      </c>
      <c r="G49" s="3">
        <v>0.21</v>
      </c>
      <c r="H49" s="3">
        <v>0.0037</v>
      </c>
      <c r="I49" s="15">
        <v>234870.0</v>
      </c>
      <c r="J49" s="15">
        <v>592737.0</v>
      </c>
    </row>
    <row r="50">
      <c r="A50" s="21">
        <v>48.02</v>
      </c>
      <c r="B50" s="5">
        <f t="shared" si="1"/>
        <v>42744</v>
      </c>
      <c r="C50" s="3">
        <v>56.81</v>
      </c>
      <c r="D50" s="3">
        <v>57.0</v>
      </c>
      <c r="E50" s="3">
        <v>54.74</v>
      </c>
      <c r="F50" s="3">
        <v>54.94</v>
      </c>
      <c r="G50" s="3">
        <v>-2.16</v>
      </c>
      <c r="H50" s="6">
        <v>-0.0378</v>
      </c>
      <c r="I50" s="15">
        <v>266387.0</v>
      </c>
      <c r="J50" s="15">
        <v>568790.0</v>
      </c>
    </row>
    <row r="51">
      <c r="A51" s="25">
        <f>+0.69</f>
        <v>0.69</v>
      </c>
      <c r="B51" s="5">
        <f t="shared" si="1"/>
        <v>42745</v>
      </c>
      <c r="C51" s="3">
        <v>54.95</v>
      </c>
      <c r="D51" s="3">
        <v>55.36</v>
      </c>
      <c r="E51" s="3">
        <v>53.58</v>
      </c>
      <c r="F51" s="3">
        <v>53.64</v>
      </c>
      <c r="G51" s="3">
        <v>-1.3</v>
      </c>
      <c r="H51" s="6">
        <v>-0.0237</v>
      </c>
      <c r="I51" s="15">
        <v>332978.0</v>
      </c>
      <c r="J51" s="15">
        <v>525652.0</v>
      </c>
    </row>
    <row r="52">
      <c r="A52" s="25">
        <f>+1.46%</f>
        <v>0.0146</v>
      </c>
      <c r="B52" s="5">
        <f t="shared" si="1"/>
        <v>42746</v>
      </c>
      <c r="C52" s="3">
        <v>53.8</v>
      </c>
      <c r="D52" s="3">
        <v>55.67</v>
      </c>
      <c r="E52" s="3">
        <v>53.7</v>
      </c>
      <c r="F52" s="3">
        <v>55.1</v>
      </c>
      <c r="G52" s="3">
        <v>1.46</v>
      </c>
      <c r="H52" s="3">
        <v>0.027200000000000002</v>
      </c>
      <c r="I52" s="15">
        <v>419902.0</v>
      </c>
      <c r="J52" s="15">
        <v>491937.0</v>
      </c>
    </row>
    <row r="53">
      <c r="A53" s="26">
        <v>91645.0</v>
      </c>
      <c r="B53" s="5">
        <f t="shared" si="1"/>
        <v>42747</v>
      </c>
      <c r="C53" s="3">
        <v>55.19</v>
      </c>
      <c r="D53" s="3">
        <v>56.43</v>
      </c>
      <c r="E53" s="3">
        <v>55.01</v>
      </c>
      <c r="F53" s="3">
        <v>56.01</v>
      </c>
      <c r="G53" s="3">
        <v>0.91</v>
      </c>
      <c r="H53" s="3">
        <v>0.0165</v>
      </c>
      <c r="I53" s="15">
        <v>331632.0</v>
      </c>
      <c r="J53" s="15">
        <v>447638.0</v>
      </c>
    </row>
    <row r="54">
      <c r="A54" s="26">
        <v>235588.0</v>
      </c>
      <c r="B54" s="5">
        <f t="shared" si="1"/>
        <v>42748</v>
      </c>
      <c r="C54" s="3">
        <v>56.0</v>
      </c>
      <c r="D54" s="3">
        <v>56.21</v>
      </c>
      <c r="E54" s="3">
        <v>55.28</v>
      </c>
      <c r="F54" s="3">
        <v>55.45</v>
      </c>
      <c r="G54" s="3">
        <v>-0.56</v>
      </c>
      <c r="H54" s="6">
        <v>-0.01</v>
      </c>
      <c r="I54" s="15">
        <v>247086.0</v>
      </c>
      <c r="J54" s="15">
        <v>411590.0</v>
      </c>
    </row>
    <row r="55">
      <c r="A55" s="27">
        <v>42682.0</v>
      </c>
      <c r="B55" s="5">
        <f t="shared" si="1"/>
        <v>42751</v>
      </c>
      <c r="C55" s="3">
        <v>55.64</v>
      </c>
      <c r="D55" s="3">
        <v>55.92</v>
      </c>
      <c r="E55" s="3">
        <v>55.19</v>
      </c>
      <c r="F55" s="3">
        <v>55.86</v>
      </c>
      <c r="G55" s="3">
        <v>0.41</v>
      </c>
      <c r="H55" s="3">
        <v>0.0074</v>
      </c>
      <c r="I55" s="15">
        <v>112583.0</v>
      </c>
      <c r="J55" s="15">
        <v>399648.0</v>
      </c>
    </row>
    <row r="56">
      <c r="A56" s="28">
        <v>48.16</v>
      </c>
      <c r="B56" s="5">
        <f t="shared" si="1"/>
        <v>42752</v>
      </c>
      <c r="C56" s="3">
        <v>55.74</v>
      </c>
      <c r="D56" s="3">
        <v>56.95</v>
      </c>
      <c r="E56" s="3">
        <v>55.4</v>
      </c>
      <c r="F56" s="3">
        <v>55.47</v>
      </c>
      <c r="G56" s="3">
        <v>-0.39</v>
      </c>
      <c r="H56" s="6">
        <v>-0.007</v>
      </c>
      <c r="I56" s="15">
        <v>335727.0</v>
      </c>
      <c r="J56" s="15">
        <v>364194.0</v>
      </c>
    </row>
    <row r="57">
      <c r="A57" s="28">
        <v>48.5</v>
      </c>
      <c r="B57" s="5">
        <f t="shared" si="1"/>
        <v>42753</v>
      </c>
      <c r="C57" s="3">
        <v>55.48</v>
      </c>
      <c r="D57" s="3">
        <v>55.9</v>
      </c>
      <c r="E57" s="3">
        <v>53.77</v>
      </c>
      <c r="F57" s="3">
        <v>53.92</v>
      </c>
      <c r="G57" s="3">
        <v>-1.55</v>
      </c>
      <c r="H57" s="6">
        <v>-0.0279</v>
      </c>
      <c r="I57" s="15">
        <v>360148.0</v>
      </c>
      <c r="J57" s="15">
        <v>327519.0</v>
      </c>
    </row>
    <row r="58">
      <c r="A58" s="28">
        <v>47.6</v>
      </c>
      <c r="B58" s="5">
        <f t="shared" si="1"/>
        <v>42754</v>
      </c>
      <c r="C58" s="3">
        <v>54.29</v>
      </c>
      <c r="D58" s="3">
        <v>54.77</v>
      </c>
      <c r="E58" s="3">
        <v>53.9</v>
      </c>
      <c r="F58" s="3">
        <v>54.16</v>
      </c>
      <c r="G58" s="3">
        <v>0.24</v>
      </c>
      <c r="H58" s="3">
        <v>0.0045000000000000005</v>
      </c>
      <c r="I58" s="15">
        <v>346867.0</v>
      </c>
      <c r="J58" s="15">
        <v>289023.0</v>
      </c>
    </row>
    <row r="59">
      <c r="A59" s="28">
        <v>48.06</v>
      </c>
      <c r="B59" s="5">
        <f t="shared" si="1"/>
        <v>42755</v>
      </c>
      <c r="C59" s="3">
        <v>54.33</v>
      </c>
      <c r="D59" s="3">
        <v>55.8</v>
      </c>
      <c r="E59" s="3">
        <v>54.18</v>
      </c>
      <c r="F59" s="3">
        <v>55.49</v>
      </c>
      <c r="G59" s="3">
        <v>1.33</v>
      </c>
      <c r="H59" s="3">
        <v>0.0246</v>
      </c>
      <c r="I59" s="15">
        <v>293535.0</v>
      </c>
      <c r="J59" s="15">
        <v>248359.0</v>
      </c>
    </row>
    <row r="60">
      <c r="A60" s="25">
        <f>+0.04</f>
        <v>0.04</v>
      </c>
      <c r="B60" s="5">
        <f t="shared" si="1"/>
        <v>42758</v>
      </c>
      <c r="C60" s="3">
        <v>55.7</v>
      </c>
      <c r="D60" s="3">
        <v>55.75</v>
      </c>
      <c r="E60" s="3">
        <v>54.65</v>
      </c>
      <c r="F60" s="3">
        <v>55.23</v>
      </c>
      <c r="G60" s="3">
        <v>-0.26</v>
      </c>
      <c r="H60" s="6">
        <v>-0.0047</v>
      </c>
      <c r="I60" s="15">
        <v>305849.0</v>
      </c>
      <c r="J60" s="15">
        <v>206057.0</v>
      </c>
    </row>
    <row r="61">
      <c r="A61" s="25">
        <f>+0.08%</f>
        <v>0.0008</v>
      </c>
      <c r="B61" s="5">
        <f t="shared" si="1"/>
        <v>42759</v>
      </c>
      <c r="C61" s="3">
        <v>55.42</v>
      </c>
      <c r="D61" s="3">
        <v>55.87</v>
      </c>
      <c r="E61" s="3">
        <v>55.07</v>
      </c>
      <c r="F61" s="3">
        <v>55.44</v>
      </c>
      <c r="G61" s="3">
        <v>0.21</v>
      </c>
      <c r="H61" s="3">
        <v>0.0038</v>
      </c>
      <c r="I61" s="15">
        <v>254893.0</v>
      </c>
      <c r="J61" s="15">
        <v>191153.0</v>
      </c>
    </row>
    <row r="62">
      <c r="A62" s="26">
        <v>108247.0</v>
      </c>
      <c r="B62" s="5">
        <f t="shared" si="1"/>
        <v>42760</v>
      </c>
      <c r="C62" s="3">
        <v>55.24</v>
      </c>
      <c r="D62" s="3">
        <v>55.65</v>
      </c>
      <c r="E62" s="3">
        <v>54.75</v>
      </c>
      <c r="F62" s="3">
        <v>55.08</v>
      </c>
      <c r="G62" s="3">
        <v>-0.36</v>
      </c>
      <c r="H62" s="6">
        <v>-0.0065</v>
      </c>
      <c r="I62" s="15">
        <v>275730.0</v>
      </c>
      <c r="J62" s="15">
        <v>176043.0</v>
      </c>
    </row>
    <row r="63">
      <c r="A63" s="26">
        <v>247844.0</v>
      </c>
      <c r="B63" s="5">
        <f t="shared" si="1"/>
        <v>42761</v>
      </c>
      <c r="C63" s="3">
        <v>55.39</v>
      </c>
      <c r="D63" s="3">
        <v>56.55</v>
      </c>
      <c r="E63" s="3">
        <v>55.21</v>
      </c>
      <c r="F63" s="3">
        <v>56.24</v>
      </c>
      <c r="G63" s="3">
        <v>1.16</v>
      </c>
      <c r="H63" s="3">
        <v>0.021099999999999997</v>
      </c>
      <c r="I63" s="15">
        <v>265715.0</v>
      </c>
      <c r="J63" s="15">
        <v>127745.0</v>
      </c>
    </row>
    <row r="64">
      <c r="A64" s="27">
        <v>42683.0</v>
      </c>
      <c r="B64" s="5">
        <f t="shared" si="1"/>
        <v>42762</v>
      </c>
      <c r="C64" s="3">
        <v>56.09</v>
      </c>
      <c r="D64" s="3">
        <v>56.5</v>
      </c>
      <c r="E64" s="3">
        <v>54.86</v>
      </c>
      <c r="F64" s="3">
        <v>55.52</v>
      </c>
      <c r="G64" s="3">
        <v>-0.72</v>
      </c>
      <c r="H64" s="6">
        <v>-0.0128</v>
      </c>
      <c r="I64" s="15">
        <v>142066.0</v>
      </c>
      <c r="J64" s="15">
        <v>105536.0</v>
      </c>
    </row>
    <row r="65">
      <c r="A65" s="28">
        <v>48.08</v>
      </c>
      <c r="B65" s="5">
        <f t="shared" si="1"/>
        <v>42765</v>
      </c>
      <c r="C65" s="3">
        <v>55.47</v>
      </c>
      <c r="D65" s="3">
        <v>55.7</v>
      </c>
      <c r="E65" s="3">
        <v>54.97</v>
      </c>
      <c r="F65" s="3">
        <v>55.23</v>
      </c>
      <c r="G65" s="3">
        <v>-0.29</v>
      </c>
      <c r="H65" s="6">
        <v>-0.0052</v>
      </c>
      <c r="I65" s="15">
        <v>104897.0</v>
      </c>
      <c r="J65" s="15">
        <v>61984.0</v>
      </c>
    </row>
    <row r="66">
      <c r="A66" s="28">
        <v>48.87</v>
      </c>
      <c r="B66" s="5">
        <f t="shared" si="1"/>
        <v>42766</v>
      </c>
      <c r="C66" s="3">
        <v>55.25</v>
      </c>
      <c r="D66" s="3">
        <v>56.0</v>
      </c>
      <c r="E66" s="3">
        <v>54.9</v>
      </c>
      <c r="F66" s="3">
        <v>55.7</v>
      </c>
      <c r="G66" s="3">
        <v>0.47</v>
      </c>
      <c r="H66" s="3">
        <v>0.0085</v>
      </c>
      <c r="I66" s="15">
        <v>28804.0</v>
      </c>
      <c r="J66" s="3"/>
    </row>
    <row r="67">
      <c r="A67" s="28">
        <v>46.47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48.3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+0.24</f>
        <v>0.24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+0.5%</f>
        <v>0.005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128543.0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256418.0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9">
        <v>42684.0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48.28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48.83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47.5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47.77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-0.53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-0.011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104920.0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267265.0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30">
        <v>42685.0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47.73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47.79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46.16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46.65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-1.12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-0.0234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91821.0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275352.0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30">
        <v>42688.0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46.49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46.85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45.51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46.29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-0.36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-0.0077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66645.0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275552.0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30">
        <v>42689.0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46.56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48.99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46.55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48.71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+2.42</f>
        <v>2.42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+5.23%</f>
        <v>0.0523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102705.0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280463.0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9">
        <v>42690.0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48.68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49.23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47.96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48.41</v>
      </c>
      <c r="B113" s="3" t="str">
        <f t="shared" si="1"/>
        <v/>
      </c>
    </row>
    <row r="114">
      <c r="A114" s="21">
        <v>-0.3</v>
      </c>
      <c r="B114" s="3" t="str">
        <f t="shared" si="1"/>
        <v>#REF!</v>
      </c>
    </row>
    <row r="115">
      <c r="A115" s="22">
        <v>-0.0062</v>
      </c>
      <c r="B115" s="3" t="str">
        <f t="shared" si="1"/>
        <v>#REF!</v>
      </c>
    </row>
    <row r="116">
      <c r="A116" s="24">
        <v>106372.0</v>
      </c>
      <c r="B116" s="3" t="str">
        <f t="shared" si="1"/>
        <v>#REF!</v>
      </c>
    </row>
    <row r="117">
      <c r="A117" s="24">
        <v>285720.0</v>
      </c>
      <c r="B117" s="3" t="str">
        <f t="shared" si="1"/>
        <v>#REF!</v>
      </c>
    </row>
    <row r="118">
      <c r="A118" s="30">
        <v>42691.0</v>
      </c>
      <c r="B118" s="3" t="str">
        <f t="shared" si="1"/>
        <v>#REF!</v>
      </c>
    </row>
    <row r="119">
      <c r="A119" s="21">
        <v>48.24</v>
      </c>
      <c r="B119" s="3" t="str">
        <f t="shared" si="1"/>
        <v>#REF!</v>
      </c>
    </row>
    <row r="120">
      <c r="A120" s="21">
        <v>49.44</v>
      </c>
      <c r="B120" s="3" t="str">
        <f t="shared" si="1"/>
        <v>#REF!</v>
      </c>
    </row>
    <row r="121">
      <c r="A121" s="21">
        <v>47.95</v>
      </c>
      <c r="B121" s="3" t="str">
        <f t="shared" si="1"/>
        <v>#REF!</v>
      </c>
    </row>
    <row r="122">
      <c r="A122" s="21">
        <v>48.45</v>
      </c>
      <c r="B122" s="3" t="str">
        <f t="shared" si="1"/>
        <v>#REF!</v>
      </c>
    </row>
    <row r="123">
      <c r="A123" s="25">
        <f>+0.04</f>
        <v>0.04</v>
      </c>
      <c r="B123" s="3" t="str">
        <f t="shared" si="1"/>
        <v>#REF!</v>
      </c>
    </row>
    <row r="124">
      <c r="A124" s="25">
        <f>+0.08%</f>
        <v>0.0008</v>
      </c>
      <c r="B124" s="3" t="str">
        <f t="shared" si="1"/>
        <v>#REF!</v>
      </c>
    </row>
    <row r="125">
      <c r="A125" s="26">
        <v>113683.0</v>
      </c>
      <c r="B125" s="3" t="str">
        <f t="shared" si="1"/>
        <v>#REF!</v>
      </c>
    </row>
    <row r="126">
      <c r="A126" s="26">
        <v>300562.0</v>
      </c>
      <c r="B126" s="3" t="str">
        <f t="shared" si="1"/>
        <v>#REF!</v>
      </c>
    </row>
    <row r="127">
      <c r="A127" s="29">
        <v>42692.0</v>
      </c>
      <c r="B127" s="3" t="str">
        <f t="shared" si="1"/>
        <v>#REF!</v>
      </c>
    </row>
    <row r="128">
      <c r="A128" s="28">
        <v>48.02</v>
      </c>
      <c r="B128" s="3" t="str">
        <f t="shared" si="1"/>
        <v>#REF!</v>
      </c>
    </row>
    <row r="129">
      <c r="A129" s="28">
        <v>48.93</v>
      </c>
      <c r="B129" s="3" t="str">
        <f t="shared" si="1"/>
        <v>#REF!</v>
      </c>
    </row>
    <row r="130">
      <c r="A130" s="28">
        <v>47.73</v>
      </c>
      <c r="B130" s="3" t="str">
        <f t="shared" si="1"/>
        <v>#REF!</v>
      </c>
    </row>
    <row r="131">
      <c r="A131" s="28">
        <v>48.82</v>
      </c>
      <c r="B131" s="3" t="str">
        <f t="shared" si="1"/>
        <v>#REF!</v>
      </c>
    </row>
    <row r="132">
      <c r="A132" s="25">
        <f>+0.37</f>
        <v>0.37</v>
      </c>
      <c r="B132" s="3" t="str">
        <f t="shared" si="1"/>
        <v>#REF!</v>
      </c>
    </row>
    <row r="133">
      <c r="A133" s="25">
        <f>+0.76%</f>
        <v>0.0076</v>
      </c>
      <c r="B133" s="3" t="str">
        <f t="shared" si="1"/>
        <v>#REF!</v>
      </c>
    </row>
    <row r="134">
      <c r="A134" s="26">
        <v>85935.0</v>
      </c>
      <c r="B134" s="3" t="str">
        <f t="shared" si="1"/>
        <v>#REF!</v>
      </c>
    </row>
    <row r="135">
      <c r="A135" s="26">
        <v>305643.0</v>
      </c>
      <c r="B135" s="3" t="str">
        <f t="shared" si="1"/>
        <v>#REF!</v>
      </c>
    </row>
    <row r="136">
      <c r="A136" s="29">
        <v>42695.0</v>
      </c>
      <c r="B136" s="3" t="str">
        <f t="shared" si="1"/>
        <v>#REF!</v>
      </c>
    </row>
    <row r="137">
      <c r="A137" s="28">
        <v>48.94</v>
      </c>
      <c r="B137" s="3" t="str">
        <f t="shared" si="1"/>
        <v>#REF!</v>
      </c>
    </row>
    <row r="138">
      <c r="A138" s="28">
        <v>51.07</v>
      </c>
      <c r="B138" s="3" t="str">
        <f t="shared" si="1"/>
        <v>#REF!</v>
      </c>
    </row>
    <row r="139">
      <c r="A139" s="28">
        <v>48.93</v>
      </c>
      <c r="B139" s="3" t="str">
        <f t="shared" si="1"/>
        <v>#REF!</v>
      </c>
    </row>
    <row r="140">
      <c r="A140" s="28">
        <v>50.81</v>
      </c>
      <c r="B140" s="3" t="str">
        <f t="shared" si="1"/>
        <v>#REF!</v>
      </c>
    </row>
    <row r="141">
      <c r="A141" s="25">
        <f>+1.99</f>
        <v>1.99</v>
      </c>
      <c r="B141" s="3" t="str">
        <f t="shared" si="1"/>
        <v>#REF!</v>
      </c>
    </row>
    <row r="142">
      <c r="A142" s="25">
        <f>+4.08%</f>
        <v>0.0408</v>
      </c>
      <c r="B142" s="3" t="str">
        <f t="shared" si="1"/>
        <v>#REF!</v>
      </c>
    </row>
    <row r="143">
      <c r="A143" s="26">
        <v>88566.0</v>
      </c>
      <c r="B143" s="3" t="str">
        <f t="shared" si="1"/>
        <v>#REF!</v>
      </c>
    </row>
    <row r="144">
      <c r="A144" s="26">
        <v>316526.0</v>
      </c>
      <c r="B144" s="3" t="str">
        <f t="shared" si="1"/>
        <v>#REF!</v>
      </c>
    </row>
    <row r="145">
      <c r="A145" s="29">
        <v>42696.0</v>
      </c>
      <c r="B145" s="3" t="str">
        <f t="shared" si="1"/>
        <v>#REF!</v>
      </c>
    </row>
    <row r="146">
      <c r="A146" s="28">
        <v>51.21</v>
      </c>
      <c r="B146" s="3" t="str">
        <f t="shared" si="1"/>
        <v>#REF!</v>
      </c>
    </row>
    <row r="147">
      <c r="A147" s="28">
        <v>51.85</v>
      </c>
      <c r="B147" s="3" t="str">
        <f t="shared" si="1"/>
        <v>#REF!</v>
      </c>
    </row>
    <row r="148">
      <c r="A148" s="28">
        <v>50.02</v>
      </c>
      <c r="B148" s="3" t="str">
        <f t="shared" si="1"/>
        <v>#REF!</v>
      </c>
    </row>
    <row r="149">
      <c r="A149" s="28">
        <v>50.9</v>
      </c>
      <c r="B149" s="3" t="str">
        <f t="shared" si="1"/>
        <v>#REF!</v>
      </c>
    </row>
    <row r="150">
      <c r="A150" s="25">
        <f>+0.09</f>
        <v>0.09</v>
      </c>
      <c r="B150" s="3" t="str">
        <f t="shared" si="1"/>
        <v>#REF!</v>
      </c>
    </row>
    <row r="151">
      <c r="A151" s="25">
        <f>+0.18%</f>
        <v>0.0018</v>
      </c>
      <c r="B151" s="3" t="str">
        <f t="shared" si="1"/>
        <v>#REF!</v>
      </c>
    </row>
    <row r="152">
      <c r="A152" s="26">
        <v>127495.0</v>
      </c>
      <c r="B152" s="3" t="str">
        <f t="shared" si="1"/>
        <v>#REF!</v>
      </c>
    </row>
    <row r="153">
      <c r="A153" s="26">
        <v>326493.0</v>
      </c>
      <c r="B153" s="3" t="str">
        <f t="shared" si="1"/>
        <v>#REF!</v>
      </c>
    </row>
    <row r="154">
      <c r="A154" s="29">
        <v>42697.0</v>
      </c>
      <c r="B154" s="3" t="str">
        <f t="shared" si="1"/>
        <v>#REF!</v>
      </c>
    </row>
    <row r="155">
      <c r="A155" s="28">
        <v>51.03</v>
      </c>
      <c r="B155" s="3" t="str">
        <f t="shared" si="1"/>
        <v>#REF!</v>
      </c>
    </row>
    <row r="156">
      <c r="A156" s="28">
        <v>51.25</v>
      </c>
      <c r="B156" s="3" t="str">
        <f t="shared" si="1"/>
        <v>#REF!</v>
      </c>
    </row>
    <row r="157">
      <c r="A157" s="28">
        <v>50.33</v>
      </c>
      <c r="B157" s="3" t="str">
        <f t="shared" si="1"/>
        <v>#REF!</v>
      </c>
    </row>
    <row r="158">
      <c r="A158" s="28">
        <v>50.79</v>
      </c>
      <c r="B158" s="3" t="str">
        <f t="shared" si="1"/>
        <v>#REF!</v>
      </c>
    </row>
    <row r="159">
      <c r="A159" s="21">
        <v>-0.11</v>
      </c>
      <c r="B159" s="3" t="str">
        <f t="shared" si="1"/>
        <v>#REF!</v>
      </c>
    </row>
    <row r="160">
      <c r="A160" s="22">
        <v>-0.0022</v>
      </c>
      <c r="B160" s="3" t="str">
        <f t="shared" si="1"/>
        <v>#REF!</v>
      </c>
    </row>
    <row r="161">
      <c r="A161" s="24">
        <v>110464.0</v>
      </c>
      <c r="B161" s="3" t="str">
        <f t="shared" si="1"/>
        <v>#REF!</v>
      </c>
    </row>
    <row r="162">
      <c r="A162" s="24">
        <v>330482.0</v>
      </c>
      <c r="B162" s="3" t="str">
        <f t="shared" si="1"/>
        <v>#REF!</v>
      </c>
    </row>
    <row r="163">
      <c r="A163" s="30">
        <v>42698.0</v>
      </c>
      <c r="B163" s="3" t="str">
        <f t="shared" si="1"/>
        <v>#REF!</v>
      </c>
    </row>
    <row r="164">
      <c r="A164" s="21">
        <v>50.9</v>
      </c>
      <c r="B164" s="3" t="str">
        <f t="shared" si="1"/>
        <v>#REF!</v>
      </c>
    </row>
    <row r="165">
      <c r="A165" s="21">
        <v>51.0</v>
      </c>
      <c r="B165" s="3" t="str">
        <f t="shared" si="1"/>
        <v>#REF!</v>
      </c>
    </row>
    <row r="166">
      <c r="A166" s="21">
        <v>50.56</v>
      </c>
      <c r="B166" s="3" t="str">
        <f t="shared" si="1"/>
        <v>#REF!</v>
      </c>
    </row>
    <row r="167">
      <c r="A167" s="21">
        <v>50.79</v>
      </c>
      <c r="B167" s="3" t="str">
        <f t="shared" si="1"/>
        <v>#REF!</v>
      </c>
    </row>
    <row r="168">
      <c r="A168" s="34" t="s">
        <v>10</v>
      </c>
      <c r="B168" s="3" t="str">
        <f t="shared" si="1"/>
        <v>#REF!</v>
      </c>
    </row>
    <row r="169">
      <c r="A169" s="34" t="s">
        <v>10</v>
      </c>
      <c r="B169" s="3" t="str">
        <f t="shared" si="1"/>
        <v>#REF!</v>
      </c>
    </row>
    <row r="170">
      <c r="A170" s="35">
        <v>25448.0</v>
      </c>
      <c r="B170" s="3" t="str">
        <f t="shared" si="1"/>
        <v>#REF!</v>
      </c>
    </row>
    <row r="171">
      <c r="A171" s="35">
        <v>333522.0</v>
      </c>
      <c r="B171" s="3" t="str">
        <f t="shared" si="1"/>
        <v>#REF!</v>
      </c>
    </row>
    <row r="172">
      <c r="A172" s="39">
        <v>42699.0</v>
      </c>
      <c r="B172" s="3" t="str">
        <f t="shared" si="1"/>
        <v>#REF!</v>
      </c>
    </row>
    <row r="173">
      <c r="A173" s="34">
        <v>50.71</v>
      </c>
      <c r="B173" s="3" t="str">
        <f t="shared" si="1"/>
        <v>#REF!</v>
      </c>
    </row>
    <row r="174">
      <c r="A174" s="34">
        <v>50.78</v>
      </c>
      <c r="B174" s="3" t="str">
        <f t="shared" si="1"/>
        <v>#REF!</v>
      </c>
    </row>
    <row r="175">
      <c r="A175" s="34">
        <v>48.64</v>
      </c>
      <c r="B175" s="3" t="str">
        <f t="shared" si="1"/>
        <v>#REF!</v>
      </c>
    </row>
    <row r="176">
      <c r="A176" s="34">
        <v>49.02</v>
      </c>
      <c r="B176" s="3" t="str">
        <f t="shared" si="1"/>
        <v>#REF!</v>
      </c>
    </row>
    <row r="177">
      <c r="A177" s="21">
        <v>-1.77</v>
      </c>
      <c r="B177" s="3" t="str">
        <f t="shared" si="1"/>
        <v>#REF!</v>
      </c>
    </row>
    <row r="178">
      <c r="A178" s="22">
        <v>-0.0348</v>
      </c>
      <c r="B178" s="3" t="str">
        <f t="shared" si="1"/>
        <v>#REF!</v>
      </c>
    </row>
    <row r="179">
      <c r="A179" s="24">
        <v>66446.0</v>
      </c>
      <c r="B179" s="3" t="str">
        <f t="shared" si="1"/>
        <v>#REF!</v>
      </c>
    </row>
    <row r="180">
      <c r="A180" s="24">
        <v>330276.0</v>
      </c>
      <c r="B180" s="3" t="str">
        <f t="shared" si="1"/>
        <v>#REF!</v>
      </c>
    </row>
    <row r="181">
      <c r="A181" s="30">
        <v>42702.0</v>
      </c>
      <c r="B181" s="3" t="str">
        <f t="shared" si="1"/>
        <v>#REF!</v>
      </c>
    </row>
    <row r="182">
      <c r="A182" s="21">
        <v>48.5</v>
      </c>
      <c r="B182" s="3" t="str">
        <f t="shared" si="1"/>
        <v>#REF!</v>
      </c>
    </row>
    <row r="183">
      <c r="A183" s="21">
        <v>50.54</v>
      </c>
      <c r="B183" s="3" t="str">
        <f t="shared" si="1"/>
        <v>#REF!</v>
      </c>
    </row>
    <row r="184">
      <c r="A184" s="21">
        <v>48.07</v>
      </c>
      <c r="B184" s="3" t="str">
        <f t="shared" si="1"/>
        <v>#REF!</v>
      </c>
    </row>
    <row r="185">
      <c r="A185" s="21">
        <v>49.97</v>
      </c>
      <c r="B185" s="3" t="str">
        <f t="shared" si="1"/>
        <v>#REF!</v>
      </c>
    </row>
    <row r="186">
      <c r="A186" s="25">
        <f>+0.95</f>
        <v>0.95</v>
      </c>
      <c r="B186" s="3" t="str">
        <f t="shared" si="1"/>
        <v>#REF!</v>
      </c>
    </row>
    <row r="187">
      <c r="A187" s="25">
        <f>+1.94%</f>
        <v>0.0194</v>
      </c>
      <c r="B187" s="3" t="str">
        <f t="shared" si="1"/>
        <v>#REF!</v>
      </c>
    </row>
    <row r="188">
      <c r="A188" s="26">
        <v>132913.0</v>
      </c>
      <c r="B188" s="3" t="str">
        <f t="shared" si="1"/>
        <v>#REF!</v>
      </c>
    </row>
    <row r="189">
      <c r="A189" s="26">
        <v>336160.0</v>
      </c>
      <c r="B189" s="3" t="str">
        <f t="shared" si="1"/>
        <v>#REF!</v>
      </c>
    </row>
    <row r="190">
      <c r="A190" s="29">
        <v>42703.0</v>
      </c>
      <c r="B190" s="3" t="str">
        <f t="shared" si="1"/>
        <v>#REF!</v>
      </c>
    </row>
    <row r="191">
      <c r="A191" s="28">
        <v>49.79</v>
      </c>
      <c r="B191" s="3" t="str">
        <f t="shared" si="1"/>
        <v>#REF!</v>
      </c>
    </row>
    <row r="192">
      <c r="A192" s="28">
        <v>49.81</v>
      </c>
      <c r="B192" s="3" t="str">
        <f t="shared" si="1"/>
        <v>#REF!</v>
      </c>
    </row>
    <row r="193">
      <c r="A193" s="28">
        <v>47.7</v>
      </c>
      <c r="B193" s="3" t="str">
        <f t="shared" si="1"/>
        <v>#REF!</v>
      </c>
    </row>
    <row r="194">
      <c r="A194" s="28">
        <v>48.09</v>
      </c>
      <c r="B194" s="3" t="str">
        <f t="shared" si="1"/>
        <v>#REF!</v>
      </c>
    </row>
    <row r="195">
      <c r="A195" s="21">
        <v>-1.88</v>
      </c>
      <c r="B195" s="3" t="str">
        <f t="shared" si="1"/>
        <v>#REF!</v>
      </c>
    </row>
    <row r="196">
      <c r="A196" s="22">
        <v>-0.0376</v>
      </c>
      <c r="B196" s="3" t="str">
        <f t="shared" si="1"/>
        <v>#REF!</v>
      </c>
    </row>
    <row r="197">
      <c r="A197" s="24">
        <v>144828.0</v>
      </c>
      <c r="B197" s="3" t="str">
        <f t="shared" si="1"/>
        <v>#REF!</v>
      </c>
    </row>
    <row r="198">
      <c r="A198" s="24">
        <v>352356.0</v>
      </c>
      <c r="B198" s="3" t="str">
        <f t="shared" si="1"/>
        <v>#REF!</v>
      </c>
    </row>
    <row r="199">
      <c r="A199" s="30">
        <v>42704.0</v>
      </c>
      <c r="B199" s="3" t="str">
        <f t="shared" si="1"/>
        <v>#REF!</v>
      </c>
    </row>
    <row r="200">
      <c r="A200" s="21">
        <v>48.28</v>
      </c>
      <c r="B200" s="3" t="str">
        <f t="shared" si="1"/>
        <v>#REF!</v>
      </c>
    </row>
    <row r="201">
      <c r="A201" s="21">
        <v>53.03</v>
      </c>
      <c r="B201" s="3" t="str">
        <f t="shared" si="1"/>
        <v>#REF!</v>
      </c>
    </row>
    <row r="202">
      <c r="A202" s="21">
        <v>48.18</v>
      </c>
      <c r="B202" s="3" t="str">
        <f t="shared" si="1"/>
        <v>#REF!</v>
      </c>
    </row>
    <row r="203">
      <c r="A203" s="21">
        <v>52.53</v>
      </c>
      <c r="B203" s="3" t="str">
        <f t="shared" si="1"/>
        <v>#REF!</v>
      </c>
    </row>
    <row r="204">
      <c r="A204" s="25">
        <f>+4.44</f>
        <v>4.44</v>
      </c>
      <c r="B204" s="3" t="str">
        <f t="shared" si="1"/>
        <v>#REF!</v>
      </c>
    </row>
    <row r="205">
      <c r="A205" s="25">
        <f>+9.23%</f>
        <v>0.0923</v>
      </c>
      <c r="B205" s="3" t="str">
        <f t="shared" si="1"/>
        <v>#REF!</v>
      </c>
    </row>
    <row r="206">
      <c r="A206" s="26">
        <v>288462.0</v>
      </c>
      <c r="B206" s="3" t="str">
        <f t="shared" si="1"/>
        <v>#REF!</v>
      </c>
    </row>
    <row r="207">
      <c r="A207" s="26">
        <v>365507.0</v>
      </c>
      <c r="B207" s="3" t="str">
        <f t="shared" si="1"/>
        <v>#REF!</v>
      </c>
    </row>
    <row r="208">
      <c r="A208" s="27">
        <v>42705.0</v>
      </c>
      <c r="B208" s="3" t="str">
        <f t="shared" si="1"/>
        <v>#REF!</v>
      </c>
    </row>
    <row r="209">
      <c r="A209" s="28">
        <v>52.35</v>
      </c>
      <c r="B209" s="3" t="str">
        <f t="shared" si="1"/>
        <v>#REF!</v>
      </c>
    </row>
    <row r="210">
      <c r="A210" s="28">
        <v>55.12</v>
      </c>
      <c r="B210" s="3" t="str">
        <f t="shared" si="1"/>
        <v>#REF!</v>
      </c>
    </row>
    <row r="211">
      <c r="A211" s="28">
        <v>52.2</v>
      </c>
      <c r="B211" s="3" t="str">
        <f t="shared" si="1"/>
        <v>#REF!</v>
      </c>
    </row>
    <row r="212">
      <c r="A212" s="28">
        <v>54.58</v>
      </c>
      <c r="B212" s="3" t="str">
        <f t="shared" si="1"/>
        <v>#REF!</v>
      </c>
    </row>
    <row r="213">
      <c r="A213" s="25">
        <f>+2.05</f>
        <v>2.05</v>
      </c>
      <c r="B213" s="3" t="str">
        <f t="shared" si="1"/>
        <v>#REF!</v>
      </c>
    </row>
    <row r="214">
      <c r="A214" s="25">
        <f>+3.9%</f>
        <v>0.039</v>
      </c>
      <c r="B214" s="3" t="str">
        <f t="shared" si="1"/>
        <v>#REF!</v>
      </c>
    </row>
    <row r="215">
      <c r="A215" s="26">
        <v>240690.0</v>
      </c>
      <c r="B215" s="3" t="str">
        <f t="shared" si="1"/>
        <v>#REF!</v>
      </c>
    </row>
    <row r="216">
      <c r="A216" s="26">
        <v>387043.0</v>
      </c>
      <c r="B216" s="3" t="str">
        <f t="shared" si="1"/>
        <v>#REF!</v>
      </c>
    </row>
    <row r="217">
      <c r="A217" s="27">
        <v>42706.0</v>
      </c>
      <c r="B217" s="3" t="str">
        <f t="shared" si="1"/>
        <v>#REF!</v>
      </c>
    </row>
    <row r="218">
      <c r="A218" s="28">
        <v>54.51</v>
      </c>
      <c r="B218" s="3" t="str">
        <f t="shared" si="1"/>
        <v>#REF!</v>
      </c>
    </row>
    <row r="219">
      <c r="A219" s="28">
        <v>55.19</v>
      </c>
      <c r="B219" s="3" t="str">
        <f t="shared" si="1"/>
        <v>#REF!</v>
      </c>
    </row>
    <row r="220">
      <c r="A220" s="28">
        <v>53.52</v>
      </c>
      <c r="B220" s="3" t="str">
        <f t="shared" si="1"/>
        <v>#REF!</v>
      </c>
    </row>
    <row r="221">
      <c r="A221" s="28">
        <v>55.14</v>
      </c>
      <c r="B221" s="3" t="str">
        <f t="shared" si="1"/>
        <v>#REF!</v>
      </c>
    </row>
    <row r="222">
      <c r="A222" s="25">
        <f>+0.56</f>
        <v>0.56</v>
      </c>
      <c r="B222" s="3" t="str">
        <f t="shared" si="1"/>
        <v>#REF!</v>
      </c>
    </row>
    <row r="223">
      <c r="A223" s="25">
        <f>+1.03%</f>
        <v>0.0103</v>
      </c>
      <c r="B223" s="3" t="str">
        <f t="shared" si="1"/>
        <v>#REF!</v>
      </c>
    </row>
    <row r="224">
      <c r="A224" s="26">
        <v>132026.0</v>
      </c>
      <c r="B224" s="3" t="str">
        <f t="shared" si="1"/>
        <v>#REF!</v>
      </c>
    </row>
    <row r="225">
      <c r="A225" s="26">
        <v>396051.0</v>
      </c>
      <c r="B225" s="3" t="str">
        <f t="shared" si="1"/>
        <v>#REF!</v>
      </c>
    </row>
    <row r="226">
      <c r="A226" s="27">
        <v>42709.0</v>
      </c>
      <c r="B226" s="3" t="str">
        <f t="shared" si="1"/>
        <v>#REF!</v>
      </c>
    </row>
    <row r="227">
      <c r="A227" s="28">
        <v>54.77</v>
      </c>
      <c r="B227" s="3" t="str">
        <f t="shared" si="1"/>
        <v>#REF!</v>
      </c>
    </row>
    <row r="228">
      <c r="A228" s="28">
        <v>55.96</v>
      </c>
      <c r="B228" s="3" t="str">
        <f t="shared" si="1"/>
        <v>#REF!</v>
      </c>
    </row>
    <row r="229">
      <c r="A229" s="28">
        <v>54.46</v>
      </c>
      <c r="B229" s="3" t="str">
        <f t="shared" si="1"/>
        <v>#REF!</v>
      </c>
    </row>
    <row r="230">
      <c r="A230" s="28">
        <v>55.59</v>
      </c>
      <c r="B230" s="3" t="str">
        <f t="shared" si="1"/>
        <v>#REF!</v>
      </c>
    </row>
    <row r="231">
      <c r="A231" s="25">
        <f>+0.45</f>
        <v>0.45</v>
      </c>
      <c r="B231" s="3" t="str">
        <f t="shared" si="1"/>
        <v>#REF!</v>
      </c>
    </row>
    <row r="232">
      <c r="A232" s="25">
        <f>+0.82%</f>
        <v>0.0082</v>
      </c>
      <c r="B232" s="3" t="str">
        <f t="shared" si="1"/>
        <v>#REF!</v>
      </c>
    </row>
    <row r="233">
      <c r="A233" s="26">
        <v>138967.0</v>
      </c>
      <c r="B233" s="3" t="str">
        <f t="shared" si="1"/>
        <v>#REF!</v>
      </c>
    </row>
    <row r="234">
      <c r="A234" s="26">
        <v>401406.0</v>
      </c>
      <c r="B234" s="3" t="str">
        <f t="shared" si="1"/>
        <v>#REF!</v>
      </c>
    </row>
    <row r="235">
      <c r="A235" s="27">
        <v>42710.0</v>
      </c>
      <c r="B235" s="3" t="str">
        <f t="shared" si="1"/>
        <v>#REF!</v>
      </c>
    </row>
    <row r="236">
      <c r="A236" s="28">
        <v>55.12</v>
      </c>
      <c r="B236" s="3" t="str">
        <f t="shared" si="1"/>
        <v>#REF!</v>
      </c>
    </row>
    <row r="237">
      <c r="A237" s="28">
        <v>55.6</v>
      </c>
      <c r="B237" s="3" t="str">
        <f t="shared" si="1"/>
        <v>#REF!</v>
      </c>
    </row>
    <row r="238">
      <c r="A238" s="28">
        <v>54.22</v>
      </c>
      <c r="B238" s="3" t="str">
        <f t="shared" si="1"/>
        <v>#REF!</v>
      </c>
    </row>
    <row r="239">
      <c r="A239" s="28">
        <v>54.65</v>
      </c>
      <c r="B239" s="3" t="str">
        <f t="shared" si="1"/>
        <v>#REF!</v>
      </c>
    </row>
    <row r="240">
      <c r="A240" s="21">
        <v>-0.94</v>
      </c>
      <c r="B240" s="3" t="str">
        <f t="shared" si="1"/>
        <v>#REF!</v>
      </c>
    </row>
    <row r="241">
      <c r="A241" s="22">
        <v>-0.0169</v>
      </c>
      <c r="B241" s="3" t="str">
        <f t="shared" si="1"/>
        <v>#REF!</v>
      </c>
    </row>
    <row r="242">
      <c r="A242" s="24">
        <v>150243.0</v>
      </c>
      <c r="B242" s="3" t="str">
        <f t="shared" si="1"/>
        <v>#REF!</v>
      </c>
    </row>
    <row r="243">
      <c r="A243" s="24">
        <v>404608.0</v>
      </c>
      <c r="B243" s="3" t="str">
        <f t="shared" si="1"/>
        <v>#REF!</v>
      </c>
    </row>
    <row r="244">
      <c r="A244" s="23">
        <v>42711.0</v>
      </c>
      <c r="B244" s="3" t="str">
        <f t="shared" si="1"/>
        <v>#REF!</v>
      </c>
    </row>
    <row r="245">
      <c r="A245" s="21">
        <v>54.67</v>
      </c>
      <c r="B245" s="3" t="str">
        <f t="shared" si="1"/>
        <v>#REF!</v>
      </c>
    </row>
    <row r="246">
      <c r="A246" s="21">
        <v>54.96</v>
      </c>
      <c r="B246" s="3" t="str">
        <f t="shared" si="1"/>
        <v>#REF!</v>
      </c>
    </row>
    <row r="247">
      <c r="A247" s="21">
        <v>53.71</v>
      </c>
      <c r="B247" s="3" t="str">
        <f t="shared" si="1"/>
        <v>#REF!</v>
      </c>
    </row>
    <row r="248">
      <c r="A248" s="21">
        <v>53.78</v>
      </c>
      <c r="B248" s="3" t="str">
        <f t="shared" si="1"/>
        <v>#REF!</v>
      </c>
    </row>
    <row r="249">
      <c r="A249" s="21">
        <v>-0.87</v>
      </c>
      <c r="B249" s="3" t="str">
        <f t="shared" si="1"/>
        <v>#REF!</v>
      </c>
    </row>
    <row r="250">
      <c r="A250" s="22">
        <v>-0.0159</v>
      </c>
      <c r="B250" s="3" t="str">
        <f t="shared" si="1"/>
        <v>#REF!</v>
      </c>
    </row>
    <row r="251">
      <c r="A251" s="24">
        <v>191516.0</v>
      </c>
      <c r="B251" s="3" t="str">
        <f t="shared" si="1"/>
        <v>#REF!</v>
      </c>
    </row>
    <row r="252">
      <c r="A252" s="24">
        <v>412723.0</v>
      </c>
      <c r="B252" s="3" t="str">
        <f t="shared" si="1"/>
        <v>#REF!</v>
      </c>
    </row>
    <row r="253">
      <c r="A253" s="23">
        <v>42712.0</v>
      </c>
      <c r="B253" s="3" t="str">
        <f t="shared" si="1"/>
        <v>#REF!</v>
      </c>
    </row>
    <row r="254">
      <c r="A254" s="21">
        <v>53.95</v>
      </c>
      <c r="B254" s="3" t="str">
        <f t="shared" si="1"/>
        <v>#REF!</v>
      </c>
    </row>
    <row r="255">
      <c r="A255" s="21">
        <v>54.73</v>
      </c>
      <c r="B255" s="3" t="str">
        <f t="shared" si="1"/>
        <v>#REF!</v>
      </c>
    </row>
    <row r="256">
      <c r="A256" s="21">
        <v>53.6</v>
      </c>
      <c r="B256" s="3" t="str">
        <f t="shared" si="1"/>
        <v>#REF!</v>
      </c>
    </row>
    <row r="257">
      <c r="A257" s="21">
        <v>54.6</v>
      </c>
      <c r="B257" s="3" t="str">
        <f t="shared" si="1"/>
        <v>#REF!</v>
      </c>
    </row>
    <row r="258">
      <c r="A258" s="25">
        <f>+0.82</f>
        <v>0.82</v>
      </c>
      <c r="B258" s="3" t="str">
        <f t="shared" si="1"/>
        <v>#REF!</v>
      </c>
    </row>
    <row r="259">
      <c r="A259" s="25">
        <f>+1.52%</f>
        <v>0.0152</v>
      </c>
      <c r="B259" s="3" t="str">
        <f t="shared" si="1"/>
        <v>#REF!</v>
      </c>
    </row>
    <row r="260">
      <c r="A260" s="26">
        <v>215039.0</v>
      </c>
      <c r="B260" s="3" t="str">
        <f t="shared" si="1"/>
        <v>#REF!</v>
      </c>
    </row>
    <row r="261">
      <c r="A261" s="26">
        <v>418196.0</v>
      </c>
      <c r="B261" s="3" t="str">
        <f t="shared" si="1"/>
        <v>#REF!</v>
      </c>
    </row>
    <row r="262">
      <c r="A262" s="27">
        <v>42713.0</v>
      </c>
      <c r="B262" s="3" t="str">
        <f t="shared" si="1"/>
        <v>#REF!</v>
      </c>
    </row>
    <row r="263">
      <c r="A263" s="28">
        <v>54.69</v>
      </c>
      <c r="B263" s="3" t="str">
        <f t="shared" si="1"/>
        <v>#REF!</v>
      </c>
    </row>
    <row r="264">
      <c r="A264" s="28">
        <v>55.16</v>
      </c>
      <c r="B264" s="3" t="str">
        <f t="shared" si="1"/>
        <v>#REF!</v>
      </c>
    </row>
    <row r="265">
      <c r="A265" s="28">
        <v>54.48</v>
      </c>
      <c r="B265" s="3" t="str">
        <f t="shared" si="1"/>
        <v>#REF!</v>
      </c>
    </row>
    <row r="266">
      <c r="A266" s="28">
        <v>55.06</v>
      </c>
      <c r="B266" s="3" t="str">
        <f t="shared" si="1"/>
        <v>#REF!</v>
      </c>
    </row>
    <row r="267">
      <c r="A267" s="25">
        <f>+0.46</f>
        <v>0.46</v>
      </c>
      <c r="B267" s="3" t="str">
        <f t="shared" si="1"/>
        <v>#REF!</v>
      </c>
    </row>
    <row r="268">
      <c r="A268" s="25">
        <f>+0.84%</f>
        <v>0.0084</v>
      </c>
      <c r="B268" s="3" t="str">
        <f t="shared" si="1"/>
        <v>#REF!</v>
      </c>
    </row>
    <row r="269">
      <c r="A269" s="26">
        <v>173033.0</v>
      </c>
      <c r="B269" s="3" t="str">
        <f t="shared" si="1"/>
        <v>#REF!</v>
      </c>
    </row>
    <row r="270">
      <c r="A270" s="26">
        <v>437576.0</v>
      </c>
      <c r="B270" s="3" t="str">
        <f t="shared" si="1"/>
        <v>#REF!</v>
      </c>
    </row>
    <row r="271">
      <c r="A271" s="29">
        <v>42716.0</v>
      </c>
      <c r="B271" s="3" t="str">
        <f t="shared" si="1"/>
        <v>#REF!</v>
      </c>
    </row>
    <row r="272">
      <c r="A272" s="28">
        <v>55.2</v>
      </c>
      <c r="B272" s="3" t="str">
        <f t="shared" si="1"/>
        <v>#REF!</v>
      </c>
    </row>
    <row r="273">
      <c r="A273" s="28">
        <v>58.53</v>
      </c>
      <c r="B273" s="3" t="str">
        <f t="shared" si="1"/>
        <v>#REF!</v>
      </c>
    </row>
    <row r="274">
      <c r="A274" s="28">
        <v>55.2</v>
      </c>
      <c r="B274" s="3" t="str">
        <f t="shared" si="1"/>
        <v>#REF!</v>
      </c>
    </row>
    <row r="275">
      <c r="A275" s="28">
        <v>56.37</v>
      </c>
      <c r="B275" s="3" t="str">
        <f t="shared" si="1"/>
        <v>#REF!</v>
      </c>
    </row>
    <row r="276">
      <c r="A276" s="25">
        <f>+1.31</f>
        <v>1.31</v>
      </c>
      <c r="B276" s="3" t="str">
        <f t="shared" si="1"/>
        <v>#REF!</v>
      </c>
    </row>
    <row r="277">
      <c r="A277" s="25">
        <f>+2.38%</f>
        <v>0.0238</v>
      </c>
      <c r="B277" s="3" t="str">
        <f t="shared" si="1"/>
        <v>#REF!</v>
      </c>
    </row>
    <row r="278">
      <c r="A278" s="26">
        <v>209620.0</v>
      </c>
      <c r="B278" s="3" t="str">
        <f t="shared" si="1"/>
        <v>#REF!</v>
      </c>
    </row>
    <row r="279">
      <c r="A279" s="26">
        <v>458387.0</v>
      </c>
      <c r="B279" s="3" t="str">
        <f t="shared" si="1"/>
        <v>#REF!</v>
      </c>
    </row>
    <row r="280">
      <c r="A280" s="29">
        <v>42717.0</v>
      </c>
      <c r="B280" s="3" t="str">
        <f t="shared" si="1"/>
        <v>#REF!</v>
      </c>
    </row>
    <row r="281">
      <c r="A281" s="28">
        <v>56.37</v>
      </c>
      <c r="B281" s="3" t="str">
        <f t="shared" si="1"/>
        <v>#REF!</v>
      </c>
    </row>
    <row r="282">
      <c r="A282" s="28">
        <v>57.09</v>
      </c>
      <c r="B282" s="3" t="str">
        <f t="shared" si="1"/>
        <v>#REF!</v>
      </c>
    </row>
    <row r="283">
      <c r="A283" s="28">
        <v>55.83</v>
      </c>
      <c r="B283" s="3" t="str">
        <f t="shared" si="1"/>
        <v>#REF!</v>
      </c>
    </row>
    <row r="284">
      <c r="A284" s="28">
        <v>56.39</v>
      </c>
      <c r="B284" s="3" t="str">
        <f t="shared" si="1"/>
        <v>#REF!</v>
      </c>
    </row>
    <row r="285">
      <c r="A285" s="25">
        <f>+0.02</f>
        <v>0.02</v>
      </c>
      <c r="B285" s="3" t="str">
        <f t="shared" si="1"/>
        <v>#REF!</v>
      </c>
    </row>
    <row r="286">
      <c r="A286" s="25">
        <f>+0.04%</f>
        <v>0.0004</v>
      </c>
      <c r="B286" s="3" t="str">
        <f t="shared" si="1"/>
        <v>#REF!</v>
      </c>
    </row>
    <row r="287">
      <c r="A287" s="26">
        <v>217002.0</v>
      </c>
      <c r="B287" s="3" t="str">
        <f t="shared" si="1"/>
        <v>#REF!</v>
      </c>
    </row>
    <row r="288">
      <c r="A288" s="26">
        <v>486760.0</v>
      </c>
      <c r="B288" s="3" t="str">
        <f t="shared" si="1"/>
        <v>#REF!</v>
      </c>
    </row>
    <row r="289">
      <c r="A289" s="29">
        <v>42718.0</v>
      </c>
      <c r="B289" s="3" t="str">
        <f t="shared" si="1"/>
        <v>#REF!</v>
      </c>
    </row>
    <row r="290">
      <c r="A290" s="28">
        <v>55.85</v>
      </c>
      <c r="B290" s="3" t="str">
        <f t="shared" si="1"/>
        <v>#REF!</v>
      </c>
    </row>
    <row r="291">
      <c r="A291" s="28">
        <v>56.5</v>
      </c>
      <c r="B291" s="3" t="str">
        <f t="shared" si="1"/>
        <v>#REF!</v>
      </c>
    </row>
    <row r="292">
      <c r="A292" s="28">
        <v>54.28</v>
      </c>
      <c r="B292" s="3" t="str">
        <f t="shared" si="1"/>
        <v>#REF!</v>
      </c>
    </row>
    <row r="293">
      <c r="A293" s="28">
        <v>54.65</v>
      </c>
      <c r="B293" s="3" t="str">
        <f t="shared" si="1"/>
        <v>#REF!</v>
      </c>
    </row>
    <row r="294">
      <c r="A294" s="21">
        <v>-1.74</v>
      </c>
      <c r="B294" s="3" t="str">
        <f t="shared" si="1"/>
        <v>#REF!</v>
      </c>
    </row>
    <row r="295">
      <c r="A295" s="22">
        <v>-0.0309</v>
      </c>
      <c r="B295" s="3" t="str">
        <f t="shared" si="1"/>
        <v>#REF!</v>
      </c>
    </row>
    <row r="296">
      <c r="A296" s="24">
        <v>202836.0</v>
      </c>
      <c r="B296" s="3" t="str">
        <f t="shared" si="1"/>
        <v>#REF!</v>
      </c>
    </row>
    <row r="297">
      <c r="A297" s="24">
        <v>511002.0</v>
      </c>
      <c r="B297" s="3" t="str">
        <f t="shared" si="1"/>
        <v>#REF!</v>
      </c>
    </row>
    <row r="298">
      <c r="A298" s="30">
        <v>42719.0</v>
      </c>
      <c r="B298" s="3" t="str">
        <f t="shared" si="1"/>
        <v>#REF!</v>
      </c>
    </row>
    <row r="299">
      <c r="A299" s="21">
        <v>54.54</v>
      </c>
      <c r="B299" s="3" t="str">
        <f t="shared" si="1"/>
        <v>#REF!</v>
      </c>
    </row>
    <row r="300">
      <c r="A300" s="21">
        <v>55.19</v>
      </c>
      <c r="B300" s="3" t="str">
        <f t="shared" si="1"/>
        <v>#REF!</v>
      </c>
    </row>
    <row r="301">
      <c r="A301" s="21">
        <v>53.84</v>
      </c>
      <c r="B301" s="3" t="str">
        <f t="shared" si="1"/>
        <v>#REF!</v>
      </c>
    </row>
    <row r="302">
      <c r="A302" s="21">
        <v>54.71</v>
      </c>
      <c r="B302" s="3" t="str">
        <f t="shared" si="1"/>
        <v>#REF!</v>
      </c>
    </row>
    <row r="303">
      <c r="A303" s="25">
        <f>+0.06</f>
        <v>0.06</v>
      </c>
      <c r="B303" s="3" t="str">
        <f t="shared" si="1"/>
        <v>#REF!</v>
      </c>
    </row>
    <row r="304">
      <c r="A304" s="25">
        <f>+0.11%</f>
        <v>0.0011</v>
      </c>
      <c r="B304" s="3" t="str">
        <f t="shared" si="1"/>
        <v>#REF!</v>
      </c>
    </row>
    <row r="305">
      <c r="A305" s="26">
        <v>169354.0</v>
      </c>
      <c r="B305" s="3" t="str">
        <f t="shared" si="1"/>
        <v>#REF!</v>
      </c>
    </row>
    <row r="306">
      <c r="A306" s="26">
        <v>506545.0</v>
      </c>
      <c r="B306" s="3" t="str">
        <f t="shared" si="1"/>
        <v>#REF!</v>
      </c>
    </row>
    <row r="307">
      <c r="A307" s="29">
        <v>42720.0</v>
      </c>
      <c r="B307" s="3" t="str">
        <f t="shared" si="1"/>
        <v>#REF!</v>
      </c>
    </row>
    <row r="308">
      <c r="A308" s="28">
        <v>54.85</v>
      </c>
      <c r="B308" s="3" t="str">
        <f t="shared" si="1"/>
        <v>#REF!</v>
      </c>
    </row>
    <row r="309">
      <c r="A309" s="28">
        <v>55.97</v>
      </c>
      <c r="B309" s="3" t="str">
        <f t="shared" si="1"/>
        <v>#REF!</v>
      </c>
    </row>
    <row r="310">
      <c r="A310" s="28">
        <v>54.39</v>
      </c>
      <c r="B310" s="3" t="str">
        <f t="shared" si="1"/>
        <v>#REF!</v>
      </c>
    </row>
    <row r="311">
      <c r="A311" s="28">
        <v>55.82</v>
      </c>
      <c r="B311" s="3" t="str">
        <f t="shared" si="1"/>
        <v>#REF!</v>
      </c>
    </row>
    <row r="312">
      <c r="A312" s="25">
        <f>+1.11</f>
        <v>1.11</v>
      </c>
      <c r="B312" s="3" t="str">
        <f t="shared" si="1"/>
        <v>#REF!</v>
      </c>
    </row>
    <row r="313">
      <c r="A313" s="25">
        <f>+2.03%</f>
        <v>0.0203</v>
      </c>
      <c r="B313" s="3" t="str">
        <f t="shared" si="1"/>
        <v>#REF!</v>
      </c>
    </row>
    <row r="314">
      <c r="A314" s="26">
        <v>161738.0</v>
      </c>
      <c r="B314" s="3" t="str">
        <f t="shared" si="1"/>
        <v>#REF!</v>
      </c>
    </row>
    <row r="315">
      <c r="A315" s="26">
        <v>507632.0</v>
      </c>
      <c r="B315" s="3" t="str">
        <f t="shared" si="1"/>
        <v>#REF!</v>
      </c>
    </row>
    <row r="316">
      <c r="A316" s="29">
        <v>42723.0</v>
      </c>
      <c r="B316" s="3" t="str">
        <f t="shared" si="1"/>
        <v>#REF!</v>
      </c>
    </row>
    <row r="317">
      <c r="A317" s="28">
        <v>56.0</v>
      </c>
      <c r="B317" s="3" t="str">
        <f t="shared" si="1"/>
        <v>#REF!</v>
      </c>
    </row>
    <row r="318">
      <c r="A318" s="28">
        <v>56.41</v>
      </c>
      <c r="B318" s="3" t="str">
        <f t="shared" si="1"/>
        <v>#REF!</v>
      </c>
    </row>
    <row r="319">
      <c r="A319" s="28">
        <v>55.33</v>
      </c>
      <c r="B319" s="3" t="str">
        <f t="shared" si="1"/>
        <v>#REF!</v>
      </c>
    </row>
    <row r="320">
      <c r="A320" s="28">
        <v>55.54</v>
      </c>
      <c r="B320" s="3" t="str">
        <f t="shared" si="1"/>
        <v>#REF!</v>
      </c>
    </row>
    <row r="321">
      <c r="A321" s="21">
        <v>-0.28</v>
      </c>
      <c r="B321" s="3" t="str">
        <f t="shared" si="1"/>
        <v>#REF!</v>
      </c>
    </row>
    <row r="322">
      <c r="A322" s="22">
        <v>-0.005</v>
      </c>
      <c r="B322" s="3" t="str">
        <f t="shared" si="1"/>
        <v>#REF!</v>
      </c>
    </row>
    <row r="323">
      <c r="A323" s="24">
        <v>178038.0</v>
      </c>
      <c r="B323" s="3" t="str">
        <f t="shared" si="1"/>
        <v>#REF!</v>
      </c>
    </row>
    <row r="324">
      <c r="A324" s="24">
        <v>510194.0</v>
      </c>
      <c r="B324" s="3" t="str">
        <f t="shared" si="1"/>
        <v>#REF!</v>
      </c>
    </row>
    <row r="325">
      <c r="A325" s="30">
        <v>42724.0</v>
      </c>
      <c r="B325" s="3" t="str">
        <f t="shared" si="1"/>
        <v>#REF!</v>
      </c>
    </row>
    <row r="326">
      <c r="A326" s="21">
        <v>55.64</v>
      </c>
      <c r="B326" s="3" t="str">
        <f t="shared" si="1"/>
        <v>#REF!</v>
      </c>
    </row>
    <row r="327">
      <c r="A327" s="21">
        <v>56.49</v>
      </c>
      <c r="B327" s="3" t="str">
        <f t="shared" si="1"/>
        <v>#REF!</v>
      </c>
    </row>
    <row r="328">
      <c r="A328" s="21">
        <v>55.4</v>
      </c>
      <c r="B328" s="3" t="str">
        <f t="shared" si="1"/>
        <v>#REF!</v>
      </c>
    </row>
    <row r="329">
      <c r="A329" s="21">
        <v>56.02</v>
      </c>
      <c r="B329" s="3" t="str">
        <f t="shared" si="1"/>
        <v>#REF!</v>
      </c>
    </row>
    <row r="330">
      <c r="A330" s="25">
        <f>+0.48</f>
        <v>0.48</v>
      </c>
      <c r="B330" s="3" t="str">
        <f t="shared" si="1"/>
        <v>#REF!</v>
      </c>
    </row>
    <row r="331">
      <c r="A331" s="25">
        <f>+0.86%</f>
        <v>0.0086</v>
      </c>
      <c r="B331" s="3" t="str">
        <f t="shared" si="1"/>
        <v>#REF!</v>
      </c>
    </row>
    <row r="332">
      <c r="A332" s="26">
        <v>216588.0</v>
      </c>
      <c r="B332" s="3" t="str">
        <f t="shared" si="1"/>
        <v>#REF!</v>
      </c>
    </row>
    <row r="333">
      <c r="A333" s="26">
        <v>527637.0</v>
      </c>
      <c r="B333" s="3" t="str">
        <f t="shared" si="1"/>
        <v>#REF!</v>
      </c>
    </row>
    <row r="334">
      <c r="A334" s="29">
        <v>42725.0</v>
      </c>
      <c r="B334" s="3" t="str">
        <f t="shared" si="1"/>
        <v>#REF!</v>
      </c>
    </row>
    <row r="335">
      <c r="A335" s="28">
        <v>56.2</v>
      </c>
      <c r="B335" s="3" t="str">
        <f t="shared" si="1"/>
        <v>#REF!</v>
      </c>
    </row>
    <row r="336">
      <c r="A336" s="28">
        <v>56.5</v>
      </c>
      <c r="B336" s="3" t="str">
        <f t="shared" si="1"/>
        <v>#REF!</v>
      </c>
    </row>
    <row r="337">
      <c r="A337" s="28">
        <v>55.12</v>
      </c>
      <c r="B337" s="3" t="str">
        <f t="shared" si="1"/>
        <v>#REF!</v>
      </c>
    </row>
    <row r="338">
      <c r="A338" s="28">
        <v>55.22</v>
      </c>
      <c r="B338" s="3" t="str">
        <f t="shared" si="1"/>
        <v>#REF!</v>
      </c>
    </row>
    <row r="339">
      <c r="A339" s="21">
        <v>-0.8</v>
      </c>
      <c r="B339" s="3" t="str">
        <f t="shared" si="1"/>
        <v>#REF!</v>
      </c>
    </row>
    <row r="340">
      <c r="A340" s="22">
        <v>-0.0143</v>
      </c>
      <c r="B340" s="3" t="str">
        <f t="shared" si="1"/>
        <v>#REF!</v>
      </c>
    </row>
    <row r="341">
      <c r="A341" s="24">
        <v>263497.0</v>
      </c>
      <c r="B341" s="3" t="str">
        <f t="shared" si="1"/>
        <v>#REF!</v>
      </c>
    </row>
    <row r="342">
      <c r="A342" s="24">
        <v>552573.0</v>
      </c>
      <c r="B342" s="3" t="str">
        <f t="shared" si="1"/>
        <v>#REF!</v>
      </c>
    </row>
    <row r="343">
      <c r="A343" s="30">
        <v>42726.0</v>
      </c>
      <c r="B343" s="3" t="str">
        <f t="shared" si="1"/>
        <v>#REF!</v>
      </c>
    </row>
    <row r="344">
      <c r="A344" s="21">
        <v>55.34</v>
      </c>
      <c r="B344" s="3" t="str">
        <f t="shared" si="1"/>
        <v>#REF!</v>
      </c>
    </row>
    <row r="345">
      <c r="A345" s="21">
        <v>55.99</v>
      </c>
      <c r="B345" s="3" t="str">
        <f t="shared" si="1"/>
        <v>#REF!</v>
      </c>
    </row>
    <row r="346">
      <c r="A346" s="21">
        <v>54.82</v>
      </c>
      <c r="B346" s="3" t="str">
        <f t="shared" si="1"/>
        <v>#REF!</v>
      </c>
    </row>
    <row r="347">
      <c r="A347" s="21">
        <v>55.79</v>
      </c>
      <c r="B347" s="3" t="str">
        <f t="shared" si="1"/>
        <v>#REF!</v>
      </c>
    </row>
    <row r="348">
      <c r="A348" s="25">
        <f>+0.57</f>
        <v>0.57</v>
      </c>
      <c r="B348" s="3" t="str">
        <f t="shared" si="1"/>
        <v>#REF!</v>
      </c>
    </row>
    <row r="349">
      <c r="A349" s="25">
        <f>+1.03%</f>
        <v>0.0103</v>
      </c>
      <c r="B349" s="3" t="str">
        <f t="shared" si="1"/>
        <v>#REF!</v>
      </c>
    </row>
    <row r="350">
      <c r="A350" s="26">
        <v>164262.0</v>
      </c>
      <c r="B350" s="3" t="str">
        <f t="shared" si="1"/>
        <v>#REF!</v>
      </c>
    </row>
    <row r="351">
      <c r="A351" s="26">
        <v>569761.0</v>
      </c>
      <c r="B351" s="3" t="str">
        <f t="shared" si="1"/>
        <v>#REF!</v>
      </c>
    </row>
    <row r="352">
      <c r="A352" s="29">
        <v>42727.0</v>
      </c>
      <c r="B352" s="3" t="str">
        <f t="shared" si="1"/>
        <v>#REF!</v>
      </c>
    </row>
    <row r="353">
      <c r="A353" s="28">
        <v>55.61</v>
      </c>
      <c r="B353" s="3" t="str">
        <f t="shared" si="1"/>
        <v>#REF!</v>
      </c>
    </row>
    <row r="354">
      <c r="A354" s="28">
        <v>55.99</v>
      </c>
      <c r="B354" s="3" t="str">
        <f t="shared" si="1"/>
        <v>#REF!</v>
      </c>
    </row>
    <row r="355">
      <c r="A355" s="28">
        <v>55.01</v>
      </c>
      <c r="B355" s="3" t="str">
        <f t="shared" si="1"/>
        <v>#REF!</v>
      </c>
    </row>
    <row r="356">
      <c r="A356" s="28">
        <v>55.9</v>
      </c>
      <c r="B356" s="3" t="str">
        <f t="shared" si="1"/>
        <v>#REF!</v>
      </c>
    </row>
    <row r="357">
      <c r="A357" s="25">
        <f>+0.11</f>
        <v>0.11</v>
      </c>
      <c r="B357" s="3" t="str">
        <f t="shared" si="1"/>
        <v>#REF!</v>
      </c>
    </row>
    <row r="358">
      <c r="A358" s="25">
        <f>+0.2%</f>
        <v>0.002</v>
      </c>
      <c r="B358" s="3" t="str">
        <f t="shared" si="1"/>
        <v>#REF!</v>
      </c>
    </row>
    <row r="359">
      <c r="A359" s="26">
        <v>103016.0</v>
      </c>
      <c r="B359" s="3" t="str">
        <f t="shared" si="1"/>
        <v>#REF!</v>
      </c>
    </row>
    <row r="360">
      <c r="A360" s="26">
        <v>575962.0</v>
      </c>
      <c r="B360" s="3" t="str">
        <f t="shared" si="1"/>
        <v>#REF!</v>
      </c>
    </row>
    <row r="361">
      <c r="A361" s="29">
        <v>42731.0</v>
      </c>
      <c r="B361" s="3" t="str">
        <f t="shared" si="1"/>
        <v>#REF!</v>
      </c>
    </row>
    <row r="362">
      <c r="A362" s="28">
        <v>55.96</v>
      </c>
      <c r="B362" s="3" t="str">
        <f t="shared" si="1"/>
        <v>#REF!</v>
      </c>
    </row>
    <row r="363">
      <c r="A363" s="28">
        <v>57.82</v>
      </c>
      <c r="B363" s="3" t="str">
        <f t="shared" si="1"/>
        <v>#REF!</v>
      </c>
    </row>
    <row r="364">
      <c r="A364" s="28">
        <v>55.77</v>
      </c>
      <c r="B364" s="3" t="str">
        <f t="shared" si="1"/>
        <v>#REF!</v>
      </c>
    </row>
    <row r="365">
      <c r="A365" s="28">
        <v>56.83</v>
      </c>
      <c r="B365" s="3" t="str">
        <f t="shared" si="1"/>
        <v>#REF!</v>
      </c>
    </row>
    <row r="366">
      <c r="A366" s="25">
        <f>+0.93</f>
        <v>0.93</v>
      </c>
      <c r="B366" s="3" t="str">
        <f t="shared" si="1"/>
        <v>#REF!</v>
      </c>
    </row>
    <row r="367">
      <c r="A367" s="25">
        <f>+1.66%</f>
        <v>0.0166</v>
      </c>
      <c r="B367" s="3" t="str">
        <f t="shared" si="1"/>
        <v>#REF!</v>
      </c>
    </row>
    <row r="368">
      <c r="A368" s="26">
        <v>109586.0</v>
      </c>
      <c r="B368" s="3" t="str">
        <f t="shared" si="1"/>
        <v>#REF!</v>
      </c>
    </row>
    <row r="369">
      <c r="A369" s="26">
        <v>587433.0</v>
      </c>
      <c r="B369" s="3" t="str">
        <f t="shared" si="1"/>
        <v>#REF!</v>
      </c>
    </row>
    <row r="370">
      <c r="A370" s="29">
        <v>42732.0</v>
      </c>
      <c r="B370" s="3" t="str">
        <f t="shared" si="1"/>
        <v>#REF!</v>
      </c>
    </row>
    <row r="371">
      <c r="A371" s="28">
        <v>56.71</v>
      </c>
      <c r="B371" s="3" t="str">
        <f t="shared" si="1"/>
        <v>#REF!</v>
      </c>
    </row>
    <row r="372">
      <c r="A372" s="28">
        <v>57.27</v>
      </c>
      <c r="B372" s="3" t="str">
        <f t="shared" si="1"/>
        <v>#REF!</v>
      </c>
    </row>
    <row r="373">
      <c r="A373" s="28">
        <v>56.61</v>
      </c>
      <c r="B373" s="3" t="str">
        <f t="shared" si="1"/>
        <v>#REF!</v>
      </c>
    </row>
    <row r="374">
      <c r="A374" s="28">
        <v>56.96</v>
      </c>
      <c r="B374" s="3" t="str">
        <f t="shared" si="1"/>
        <v>#REF!</v>
      </c>
    </row>
    <row r="375">
      <c r="A375" s="25">
        <f>+0.13</f>
        <v>0.13</v>
      </c>
      <c r="B375" s="3" t="str">
        <f t="shared" si="1"/>
        <v>#REF!</v>
      </c>
    </row>
    <row r="376">
      <c r="A376" s="25">
        <f>+0.23%</f>
        <v>0.0023</v>
      </c>
      <c r="B376" s="3" t="str">
        <f t="shared" si="1"/>
        <v>#REF!</v>
      </c>
    </row>
    <row r="377">
      <c r="A377" s="26">
        <v>208329.0</v>
      </c>
      <c r="B377" s="3" t="str">
        <f t="shared" si="1"/>
        <v>#REF!</v>
      </c>
    </row>
    <row r="378">
      <c r="A378" s="26">
        <v>612074.0</v>
      </c>
      <c r="B378" s="3" t="str">
        <f t="shared" si="1"/>
        <v>#REF!</v>
      </c>
    </row>
    <row r="379">
      <c r="A379" s="29">
        <v>42733.0</v>
      </c>
      <c r="B379" s="3" t="str">
        <f t="shared" si="1"/>
        <v>#REF!</v>
      </c>
    </row>
    <row r="380">
      <c r="A380" s="28">
        <v>56.73</v>
      </c>
      <c r="B380" s="3" t="str">
        <f t="shared" si="1"/>
        <v>#REF!</v>
      </c>
    </row>
    <row r="381">
      <c r="A381" s="28">
        <v>57.33</v>
      </c>
      <c r="B381" s="3" t="str">
        <f t="shared" si="1"/>
        <v>#REF!</v>
      </c>
    </row>
    <row r="382">
      <c r="A382" s="28">
        <v>56.66</v>
      </c>
      <c r="B382" s="3" t="str">
        <f t="shared" si="1"/>
        <v>#REF!</v>
      </c>
    </row>
    <row r="383">
      <c r="A383" s="28">
        <v>56.85</v>
      </c>
      <c r="B383" s="3" t="str">
        <f t="shared" si="1"/>
        <v>#REF!</v>
      </c>
    </row>
    <row r="384">
      <c r="A384" s="21">
        <v>-0.11</v>
      </c>
      <c r="B384" s="3" t="str">
        <f t="shared" si="1"/>
        <v>#REF!</v>
      </c>
    </row>
    <row r="385">
      <c r="A385" s="22">
        <v>-0.0019</v>
      </c>
      <c r="B385" s="3" t="str">
        <f t="shared" si="1"/>
        <v>#REF!</v>
      </c>
    </row>
    <row r="386">
      <c r="A386" s="24">
        <v>229913.0</v>
      </c>
      <c r="B386" s="3" t="str">
        <f t="shared" si="1"/>
        <v>#REF!</v>
      </c>
    </row>
    <row r="387">
      <c r="A387" s="24">
        <v>613287.0</v>
      </c>
      <c r="B387" s="3" t="str">
        <f t="shared" si="1"/>
        <v>#REF!</v>
      </c>
    </row>
    <row r="388">
      <c r="A388" s="30">
        <v>42734.0</v>
      </c>
      <c r="B388" s="3" t="str">
        <f t="shared" si="1"/>
        <v>#REF!</v>
      </c>
    </row>
    <row r="389">
      <c r="A389" s="21">
        <v>57.0</v>
      </c>
      <c r="B389" s="3" t="str">
        <f t="shared" si="1"/>
        <v>#REF!</v>
      </c>
    </row>
    <row r="390">
      <c r="A390" s="21">
        <v>57.2</v>
      </c>
      <c r="B390" s="3" t="str">
        <f t="shared" si="1"/>
        <v>#REF!</v>
      </c>
    </row>
    <row r="391">
      <c r="A391" s="21">
        <v>56.46</v>
      </c>
      <c r="B391" s="3" t="str">
        <f t="shared" si="1"/>
        <v>#REF!</v>
      </c>
    </row>
    <row r="392">
      <c r="A392" s="21">
        <v>56.82</v>
      </c>
      <c r="B392" s="3" t="str">
        <f t="shared" si="1"/>
        <v>#REF!</v>
      </c>
    </row>
    <row r="393">
      <c r="A393" s="21">
        <v>-0.03</v>
      </c>
      <c r="B393" s="3" t="str">
        <f t="shared" si="1"/>
        <v>#REF!</v>
      </c>
    </row>
    <row r="394">
      <c r="A394" s="22">
        <v>-5.0E-4</v>
      </c>
      <c r="B394" s="3" t="str">
        <f t="shared" si="1"/>
        <v>#REF!</v>
      </c>
    </row>
    <row r="395">
      <c r="A395" s="24">
        <v>129096.0</v>
      </c>
      <c r="B395" s="3" t="str">
        <f t="shared" si="1"/>
        <v>#REF!</v>
      </c>
    </row>
    <row r="396">
      <c r="A396" s="24">
        <v>615838.0</v>
      </c>
      <c r="B396" s="3" t="str">
        <f t="shared" si="1"/>
        <v>#REF!</v>
      </c>
    </row>
    <row r="397">
      <c r="A397" s="23">
        <v>42738.0</v>
      </c>
      <c r="B397" s="3" t="str">
        <f t="shared" si="1"/>
        <v>#REF!</v>
      </c>
    </row>
    <row r="398">
      <c r="A398" s="21">
        <v>57.05</v>
      </c>
      <c r="B398" s="3" t="str">
        <f t="shared" si="1"/>
        <v>#REF!</v>
      </c>
    </row>
    <row r="399">
      <c r="A399" s="21">
        <v>58.37</v>
      </c>
      <c r="B399" s="3" t="str">
        <f t="shared" si="1"/>
        <v>#REF!</v>
      </c>
    </row>
    <row r="400">
      <c r="A400" s="21">
        <v>55.3</v>
      </c>
      <c r="B400" s="3" t="str">
        <f t="shared" si="1"/>
        <v>#REF!</v>
      </c>
    </row>
    <row r="401">
      <c r="A401" s="21">
        <v>55.47</v>
      </c>
      <c r="B401" s="3" t="str">
        <f t="shared" si="1"/>
        <v>#REF!</v>
      </c>
    </row>
    <row r="402">
      <c r="A402" s="21">
        <v>-1.35</v>
      </c>
      <c r="B402" s="3" t="str">
        <f t="shared" si="1"/>
        <v>#REF!</v>
      </c>
    </row>
    <row r="403">
      <c r="A403" s="22">
        <v>-0.0238</v>
      </c>
      <c r="B403" s="3" t="str">
        <f t="shared" si="1"/>
        <v>#REF!</v>
      </c>
    </row>
    <row r="404">
      <c r="A404" s="24">
        <v>340817.0</v>
      </c>
      <c r="B404" s="3" t="str">
        <f t="shared" si="1"/>
        <v>#REF!</v>
      </c>
    </row>
    <row r="405">
      <c r="A405" s="24">
        <v>608912.0</v>
      </c>
      <c r="B405" s="3" t="str">
        <f t="shared" si="1"/>
        <v>#REF!</v>
      </c>
    </row>
    <row r="406">
      <c r="A406" s="23">
        <v>42739.0</v>
      </c>
      <c r="B406" s="3" t="str">
        <f t="shared" si="1"/>
        <v>#REF!</v>
      </c>
    </row>
    <row r="407">
      <c r="A407" s="21">
        <v>55.73</v>
      </c>
      <c r="B407" s="3" t="str">
        <f t="shared" si="1"/>
        <v>#REF!</v>
      </c>
    </row>
    <row r="408">
      <c r="A408" s="21">
        <v>56.55</v>
      </c>
      <c r="B408" s="3" t="str">
        <f t="shared" si="1"/>
        <v>#REF!</v>
      </c>
    </row>
    <row r="409">
      <c r="A409" s="21">
        <v>55.33</v>
      </c>
      <c r="B409" s="3" t="str">
        <f t="shared" si="1"/>
        <v>#REF!</v>
      </c>
    </row>
    <row r="410">
      <c r="A410" s="21">
        <v>56.46</v>
      </c>
      <c r="B410" s="3" t="str">
        <f t="shared" si="1"/>
        <v>#REF!</v>
      </c>
    </row>
    <row r="411">
      <c r="A411" s="25">
        <f>+0.99</f>
        <v>0.99</v>
      </c>
      <c r="B411" s="3" t="str">
        <f t="shared" si="1"/>
        <v>#REF!</v>
      </c>
    </row>
    <row r="412">
      <c r="A412" s="25">
        <f>+1.78%</f>
        <v>0.0178</v>
      </c>
      <c r="B412" s="3" t="str">
        <f t="shared" si="1"/>
        <v>#REF!</v>
      </c>
    </row>
    <row r="413">
      <c r="A413" s="26">
        <v>282545.0</v>
      </c>
      <c r="B413" s="3" t="str">
        <f t="shared" si="1"/>
        <v>#REF!</v>
      </c>
    </row>
    <row r="414">
      <c r="A414" s="26">
        <v>603835.0</v>
      </c>
      <c r="B414" s="3" t="str">
        <f t="shared" si="1"/>
        <v>#REF!</v>
      </c>
    </row>
    <row r="415">
      <c r="A415" s="27">
        <v>42740.0</v>
      </c>
      <c r="B415" s="3" t="str">
        <f t="shared" si="1"/>
        <v>#REF!</v>
      </c>
    </row>
    <row r="416">
      <c r="A416" s="28">
        <v>56.35</v>
      </c>
      <c r="B416" s="3" t="str">
        <f t="shared" si="1"/>
        <v>#REF!</v>
      </c>
    </row>
    <row r="417">
      <c r="A417" s="28">
        <v>57.35</v>
      </c>
      <c r="B417" s="3" t="str">
        <f t="shared" si="1"/>
        <v>#REF!</v>
      </c>
    </row>
    <row r="418">
      <c r="A418" s="28">
        <v>56.01</v>
      </c>
      <c r="B418" s="3" t="str">
        <f t="shared" si="1"/>
        <v>#REF!</v>
      </c>
    </row>
    <row r="419">
      <c r="A419" s="28">
        <v>56.89</v>
      </c>
      <c r="B419" s="3" t="str">
        <f t="shared" si="1"/>
        <v>#REF!</v>
      </c>
    </row>
    <row r="420">
      <c r="A420" s="25">
        <f>+0.43</f>
        <v>0.43</v>
      </c>
      <c r="B420" s="3" t="str">
        <f t="shared" si="1"/>
        <v>#REF!</v>
      </c>
    </row>
    <row r="421">
      <c r="A421" s="25">
        <f>+0.76%</f>
        <v>0.0076</v>
      </c>
      <c r="B421" s="3" t="str">
        <f t="shared" si="1"/>
        <v>#REF!</v>
      </c>
    </row>
    <row r="422">
      <c r="A422" s="26">
        <v>269612.0</v>
      </c>
      <c r="B422" s="3" t="str">
        <f t="shared" si="1"/>
        <v>#REF!</v>
      </c>
    </row>
    <row r="423">
      <c r="A423" s="26">
        <v>598922.0</v>
      </c>
      <c r="B423" s="3" t="str">
        <f t="shared" si="1"/>
        <v>#REF!</v>
      </c>
    </row>
    <row r="424">
      <c r="A424" s="27">
        <v>42741.0</v>
      </c>
      <c r="B424" s="3" t="str">
        <f t="shared" si="1"/>
        <v>#REF!</v>
      </c>
    </row>
    <row r="425">
      <c r="A425" s="28">
        <v>56.88</v>
      </c>
      <c r="B425" s="3" t="str">
        <f t="shared" si="1"/>
        <v>#REF!</v>
      </c>
    </row>
    <row r="426">
      <c r="A426" s="28">
        <v>57.47</v>
      </c>
      <c r="B426" s="3" t="str">
        <f t="shared" si="1"/>
        <v>#REF!</v>
      </c>
    </row>
    <row r="427">
      <c r="A427" s="28">
        <v>56.28</v>
      </c>
      <c r="B427" s="3" t="str">
        <f t="shared" si="1"/>
        <v>#REF!</v>
      </c>
    </row>
    <row r="428">
      <c r="A428" s="28">
        <v>57.1</v>
      </c>
      <c r="B428" s="3" t="str">
        <f t="shared" si="1"/>
        <v>#REF!</v>
      </c>
    </row>
    <row r="429">
      <c r="A429" s="25">
        <f>+0.21</f>
        <v>0.21</v>
      </c>
      <c r="B429" s="3" t="str">
        <f t="shared" si="1"/>
        <v>#REF!</v>
      </c>
    </row>
    <row r="430">
      <c r="A430" s="25">
        <f>+0.37%</f>
        <v>0.0037</v>
      </c>
      <c r="B430" s="3" t="str">
        <f t="shared" si="1"/>
        <v>#REF!</v>
      </c>
    </row>
    <row r="431">
      <c r="A431" s="26">
        <v>234870.0</v>
      </c>
      <c r="B431" s="3" t="str">
        <f t="shared" si="1"/>
        <v>#REF!</v>
      </c>
    </row>
    <row r="432">
      <c r="A432" s="26">
        <v>592737.0</v>
      </c>
      <c r="B432" s="3" t="str">
        <f t="shared" si="1"/>
        <v>#REF!</v>
      </c>
    </row>
    <row r="433">
      <c r="A433" s="27">
        <v>42744.0</v>
      </c>
      <c r="B433" s="3" t="str">
        <f t="shared" si="1"/>
        <v>#REF!</v>
      </c>
    </row>
    <row r="434">
      <c r="A434" s="28">
        <v>56.81</v>
      </c>
      <c r="B434" s="3" t="str">
        <f t="shared" si="1"/>
        <v>#REF!</v>
      </c>
    </row>
    <row r="435">
      <c r="A435" s="28">
        <v>57.0</v>
      </c>
      <c r="B435" s="3" t="str">
        <f t="shared" si="1"/>
        <v>#REF!</v>
      </c>
    </row>
    <row r="436">
      <c r="A436" s="28">
        <v>54.74</v>
      </c>
      <c r="B436" s="3" t="str">
        <f t="shared" si="1"/>
        <v>#REF!</v>
      </c>
    </row>
    <row r="437">
      <c r="A437" s="28">
        <v>54.94</v>
      </c>
      <c r="B437" s="3" t="str">
        <f t="shared" si="1"/>
        <v>#REF!</v>
      </c>
    </row>
    <row r="438">
      <c r="A438" s="21">
        <v>-2.16</v>
      </c>
      <c r="B438" s="3" t="str">
        <f t="shared" si="1"/>
        <v>#REF!</v>
      </c>
    </row>
    <row r="439">
      <c r="A439" s="22">
        <v>-0.0378</v>
      </c>
      <c r="B439" s="3" t="str">
        <f t="shared" si="1"/>
        <v>#REF!</v>
      </c>
    </row>
    <row r="440">
      <c r="A440" s="24">
        <v>266387.0</v>
      </c>
      <c r="B440" s="3" t="str">
        <f t="shared" si="1"/>
        <v>#REF!</v>
      </c>
    </row>
    <row r="441">
      <c r="A441" s="24">
        <v>568790.0</v>
      </c>
      <c r="B441" s="3" t="str">
        <f t="shared" si="1"/>
        <v>#REF!</v>
      </c>
    </row>
    <row r="442">
      <c r="A442" s="23">
        <v>42745.0</v>
      </c>
      <c r="B442" s="3" t="str">
        <f t="shared" si="1"/>
        <v>#REF!</v>
      </c>
    </row>
    <row r="443">
      <c r="A443" s="21">
        <v>54.95</v>
      </c>
      <c r="B443" s="3" t="str">
        <f t="shared" si="1"/>
        <v>#REF!</v>
      </c>
    </row>
    <row r="444">
      <c r="A444" s="21">
        <v>55.36</v>
      </c>
      <c r="B444" s="3" t="str">
        <f t="shared" si="1"/>
        <v>#REF!</v>
      </c>
    </row>
    <row r="445">
      <c r="A445" s="21">
        <v>53.58</v>
      </c>
      <c r="B445" s="3" t="str">
        <f t="shared" si="1"/>
        <v>#REF!</v>
      </c>
    </row>
    <row r="446">
      <c r="A446" s="21">
        <v>53.64</v>
      </c>
      <c r="B446" s="3" t="str">
        <f t="shared" si="1"/>
        <v>#REF!</v>
      </c>
    </row>
    <row r="447">
      <c r="A447" s="21">
        <v>-1.3</v>
      </c>
      <c r="B447" s="3" t="str">
        <f t="shared" si="1"/>
        <v>#REF!</v>
      </c>
    </row>
    <row r="448">
      <c r="A448" s="22">
        <v>-0.0237</v>
      </c>
      <c r="B448" s="3" t="str">
        <f t="shared" si="1"/>
        <v>#REF!</v>
      </c>
    </row>
    <row r="449">
      <c r="A449" s="24">
        <v>332978.0</v>
      </c>
      <c r="B449" s="3" t="str">
        <f t="shared" si="1"/>
        <v>#REF!</v>
      </c>
    </row>
    <row r="450">
      <c r="A450" s="24">
        <v>525652.0</v>
      </c>
      <c r="B450" s="3" t="str">
        <f t="shared" si="1"/>
        <v>#REF!</v>
      </c>
    </row>
    <row r="451">
      <c r="A451" s="23">
        <v>42746.0</v>
      </c>
      <c r="B451" s="3" t="str">
        <f t="shared" si="1"/>
        <v>#REF!</v>
      </c>
    </row>
    <row r="452">
      <c r="A452" s="21">
        <v>53.8</v>
      </c>
      <c r="B452" s="3" t="str">
        <f t="shared" si="1"/>
        <v>#REF!</v>
      </c>
    </row>
    <row r="453">
      <c r="A453" s="21">
        <v>55.67</v>
      </c>
      <c r="B453" s="3" t="str">
        <f t="shared" si="1"/>
        <v>#REF!</v>
      </c>
    </row>
    <row r="454">
      <c r="A454" s="21">
        <v>53.7</v>
      </c>
      <c r="B454" s="3" t="str">
        <f t="shared" si="1"/>
        <v>#REF!</v>
      </c>
    </row>
    <row r="455">
      <c r="A455" s="21">
        <v>55.1</v>
      </c>
      <c r="B455" s="3" t="str">
        <f t="shared" si="1"/>
        <v>#REF!</v>
      </c>
    </row>
    <row r="456">
      <c r="A456" s="25">
        <f>+1.46</f>
        <v>1.46</v>
      </c>
      <c r="B456" s="3" t="str">
        <f t="shared" si="1"/>
        <v>#REF!</v>
      </c>
    </row>
    <row r="457">
      <c r="A457" s="25">
        <f>+2.72%</f>
        <v>0.0272</v>
      </c>
      <c r="B457" s="3" t="str">
        <f t="shared" si="1"/>
        <v>#REF!</v>
      </c>
    </row>
    <row r="458">
      <c r="A458" s="26">
        <v>419902.0</v>
      </c>
      <c r="B458" s="3" t="str">
        <f t="shared" si="1"/>
        <v>#REF!</v>
      </c>
    </row>
    <row r="459">
      <c r="A459" s="26">
        <v>491937.0</v>
      </c>
      <c r="B459" s="3" t="str">
        <f t="shared" si="1"/>
        <v>#REF!</v>
      </c>
    </row>
    <row r="460">
      <c r="A460" s="27">
        <v>42747.0</v>
      </c>
      <c r="B460" s="3" t="str">
        <f t="shared" si="1"/>
        <v>#REF!</v>
      </c>
    </row>
    <row r="461">
      <c r="A461" s="28">
        <v>55.19</v>
      </c>
      <c r="B461" s="3" t="str">
        <f t="shared" si="1"/>
        <v>#REF!</v>
      </c>
    </row>
    <row r="462">
      <c r="A462" s="28">
        <v>56.43</v>
      </c>
      <c r="B462" s="3" t="str">
        <f t="shared" si="1"/>
        <v>#REF!</v>
      </c>
    </row>
    <row r="463">
      <c r="A463" s="28">
        <v>55.01</v>
      </c>
      <c r="B463" s="3" t="str">
        <f t="shared" si="1"/>
        <v>#REF!</v>
      </c>
    </row>
    <row r="464">
      <c r="A464" s="28">
        <v>56.01</v>
      </c>
      <c r="B464" s="3" t="str">
        <f t="shared" si="1"/>
        <v>#REF!</v>
      </c>
    </row>
    <row r="465">
      <c r="A465" s="25">
        <f>+0.91</f>
        <v>0.91</v>
      </c>
      <c r="B465" s="3" t="str">
        <f t="shared" si="1"/>
        <v>#REF!</v>
      </c>
    </row>
    <row r="466">
      <c r="A466" s="25">
        <f>+1.65%</f>
        <v>0.0165</v>
      </c>
      <c r="B466" s="3" t="str">
        <f t="shared" si="1"/>
        <v>#REF!</v>
      </c>
    </row>
    <row r="467">
      <c r="A467" s="26">
        <v>331632.0</v>
      </c>
      <c r="B467" s="3" t="str">
        <f t="shared" si="1"/>
        <v>#REF!</v>
      </c>
    </row>
    <row r="468">
      <c r="A468" s="26">
        <v>447638.0</v>
      </c>
      <c r="B468" s="3" t="str">
        <f t="shared" si="1"/>
        <v>#REF!</v>
      </c>
    </row>
    <row r="469">
      <c r="A469" s="27">
        <v>42748.0</v>
      </c>
      <c r="B469" s="3" t="str">
        <f t="shared" si="1"/>
        <v>#REF!</v>
      </c>
    </row>
    <row r="470">
      <c r="A470" s="28">
        <v>56.0</v>
      </c>
      <c r="B470" s="3" t="str">
        <f t="shared" si="1"/>
        <v>#REF!</v>
      </c>
    </row>
    <row r="471">
      <c r="A471" s="28">
        <v>56.21</v>
      </c>
      <c r="B471" s="3" t="str">
        <f t="shared" si="1"/>
        <v>#REF!</v>
      </c>
    </row>
    <row r="472">
      <c r="A472" s="28">
        <v>55.28</v>
      </c>
      <c r="B472" s="3" t="str">
        <f t="shared" si="1"/>
        <v>#REF!</v>
      </c>
    </row>
    <row r="473">
      <c r="A473" s="28">
        <v>55.45</v>
      </c>
      <c r="B473" s="3" t="str">
        <f t="shared" si="1"/>
        <v>#REF!</v>
      </c>
    </row>
    <row r="474">
      <c r="A474" s="21">
        <v>-0.56</v>
      </c>
      <c r="B474" s="3" t="str">
        <f t="shared" si="1"/>
        <v>#REF!</v>
      </c>
    </row>
    <row r="475">
      <c r="A475" s="22">
        <v>-0.01</v>
      </c>
      <c r="B475" s="3" t="str">
        <f t="shared" si="1"/>
        <v>#REF!</v>
      </c>
    </row>
    <row r="476">
      <c r="A476" s="24">
        <v>247086.0</v>
      </c>
      <c r="B476" s="3" t="str">
        <f t="shared" si="1"/>
        <v>#REF!</v>
      </c>
    </row>
    <row r="477">
      <c r="A477" s="24">
        <v>411590.0</v>
      </c>
      <c r="B477" s="3" t="str">
        <f t="shared" si="1"/>
        <v>#REF!</v>
      </c>
    </row>
    <row r="478">
      <c r="A478" s="23">
        <v>42751.0</v>
      </c>
      <c r="B478" s="3" t="str">
        <f t="shared" si="1"/>
        <v>#REF!</v>
      </c>
    </row>
    <row r="479">
      <c r="A479" s="21">
        <v>55.64</v>
      </c>
      <c r="B479" s="3" t="str">
        <f t="shared" si="1"/>
        <v>#REF!</v>
      </c>
    </row>
    <row r="480">
      <c r="A480" s="21">
        <v>55.92</v>
      </c>
      <c r="B480" s="3" t="str">
        <f t="shared" si="1"/>
        <v>#REF!</v>
      </c>
    </row>
    <row r="481">
      <c r="A481" s="21">
        <v>55.19</v>
      </c>
      <c r="B481" s="3" t="str">
        <f t="shared" si="1"/>
        <v>#REF!</v>
      </c>
    </row>
    <row r="482">
      <c r="A482" s="21">
        <v>55.86</v>
      </c>
      <c r="B482" s="3" t="str">
        <f t="shared" si="1"/>
        <v>#REF!</v>
      </c>
    </row>
    <row r="483">
      <c r="A483" s="25">
        <f>+0.41</f>
        <v>0.41</v>
      </c>
      <c r="B483" s="3" t="str">
        <f t="shared" si="1"/>
        <v>#REF!</v>
      </c>
    </row>
    <row r="484">
      <c r="A484" s="25">
        <f>+0.74%</f>
        <v>0.0074</v>
      </c>
      <c r="B484" s="3" t="str">
        <f t="shared" si="1"/>
        <v>#REF!</v>
      </c>
    </row>
    <row r="485">
      <c r="A485" s="26">
        <v>112583.0</v>
      </c>
      <c r="B485" s="3" t="str">
        <f t="shared" si="1"/>
        <v>#REF!</v>
      </c>
    </row>
    <row r="486">
      <c r="A486" s="26">
        <v>399648.0</v>
      </c>
      <c r="B486" s="3" t="str">
        <f t="shared" si="1"/>
        <v>#REF!</v>
      </c>
    </row>
    <row r="487">
      <c r="A487" s="27">
        <v>42752.0</v>
      </c>
      <c r="B487" s="3" t="str">
        <f t="shared" si="1"/>
        <v>#REF!</v>
      </c>
    </row>
    <row r="488">
      <c r="A488" s="28">
        <v>55.74</v>
      </c>
      <c r="B488" s="3" t="str">
        <f t="shared" si="1"/>
        <v>#REF!</v>
      </c>
    </row>
    <row r="489">
      <c r="A489" s="28">
        <v>56.95</v>
      </c>
      <c r="B489" s="3" t="str">
        <f t="shared" si="1"/>
        <v>#REF!</v>
      </c>
    </row>
    <row r="490">
      <c r="A490" s="28">
        <v>55.4</v>
      </c>
      <c r="B490" s="3" t="str">
        <f t="shared" si="1"/>
        <v>#REF!</v>
      </c>
    </row>
    <row r="491">
      <c r="A491" s="28">
        <v>55.47</v>
      </c>
      <c r="B491" s="3" t="str">
        <f t="shared" si="1"/>
        <v>#REF!</v>
      </c>
    </row>
    <row r="492">
      <c r="A492" s="21">
        <v>-0.39</v>
      </c>
      <c r="B492" s="3" t="str">
        <f t="shared" si="1"/>
        <v>#REF!</v>
      </c>
    </row>
    <row r="493">
      <c r="A493" s="22">
        <v>-0.007</v>
      </c>
      <c r="B493" s="3" t="str">
        <f t="shared" si="1"/>
        <v>#REF!</v>
      </c>
    </row>
    <row r="494">
      <c r="A494" s="24">
        <v>335727.0</v>
      </c>
      <c r="B494" s="3" t="str">
        <f t="shared" si="1"/>
        <v>#REF!</v>
      </c>
    </row>
    <row r="495">
      <c r="A495" s="24">
        <v>364194.0</v>
      </c>
      <c r="B495" s="3" t="str">
        <f t="shared" si="1"/>
        <v>#REF!</v>
      </c>
    </row>
    <row r="496">
      <c r="A496" s="23">
        <v>42753.0</v>
      </c>
      <c r="B496" s="3" t="str">
        <f t="shared" si="1"/>
        <v>#REF!</v>
      </c>
    </row>
    <row r="497">
      <c r="A497" s="21">
        <v>55.48</v>
      </c>
      <c r="B497" s="3" t="str">
        <f t="shared" si="1"/>
        <v>#REF!</v>
      </c>
    </row>
    <row r="498">
      <c r="A498" s="21">
        <v>55.9</v>
      </c>
      <c r="B498" s="3" t="str">
        <f t="shared" si="1"/>
        <v>#REF!</v>
      </c>
    </row>
    <row r="499">
      <c r="A499" s="21">
        <v>53.77</v>
      </c>
      <c r="B499" s="3" t="str">
        <f t="shared" si="1"/>
        <v>#REF!</v>
      </c>
    </row>
    <row r="500">
      <c r="A500" s="21">
        <v>53.92</v>
      </c>
      <c r="B500" s="3" t="str">
        <f t="shared" si="1"/>
        <v>#REF!</v>
      </c>
    </row>
    <row r="501">
      <c r="A501" s="21">
        <v>-1.55</v>
      </c>
      <c r="B501" s="3" t="str">
        <f t="shared" si="1"/>
        <v>#REF!</v>
      </c>
    </row>
    <row r="502">
      <c r="A502" s="22">
        <v>-0.0279</v>
      </c>
      <c r="B502" s="3" t="str">
        <f t="shared" si="1"/>
        <v>#REF!</v>
      </c>
    </row>
    <row r="503">
      <c r="A503" s="24">
        <v>360148.0</v>
      </c>
      <c r="B503" s="3" t="str">
        <f t="shared" si="1"/>
        <v>#REF!</v>
      </c>
    </row>
    <row r="504">
      <c r="A504" s="24">
        <v>327519.0</v>
      </c>
      <c r="B504" s="3" t="str">
        <f t="shared" si="1"/>
        <v>#REF!</v>
      </c>
    </row>
    <row r="505">
      <c r="A505" s="23">
        <v>42754.0</v>
      </c>
      <c r="B505" s="3" t="str">
        <f t="shared" si="1"/>
        <v>#REF!</v>
      </c>
    </row>
    <row r="506">
      <c r="A506" s="21">
        <v>54.29</v>
      </c>
      <c r="B506" s="3" t="str">
        <f t="shared" si="1"/>
        <v>#REF!</v>
      </c>
    </row>
    <row r="507">
      <c r="A507" s="21">
        <v>54.77</v>
      </c>
      <c r="B507" s="3" t="str">
        <f t="shared" si="1"/>
        <v>#REF!</v>
      </c>
    </row>
    <row r="508">
      <c r="A508" s="21">
        <v>53.9</v>
      </c>
      <c r="B508" s="3" t="str">
        <f t="shared" si="1"/>
        <v>#REF!</v>
      </c>
    </row>
    <row r="509">
      <c r="A509" s="21">
        <v>54.16</v>
      </c>
      <c r="B509" s="3" t="str">
        <f t="shared" si="1"/>
        <v>#REF!</v>
      </c>
    </row>
    <row r="510">
      <c r="A510" s="25">
        <f>+0.24</f>
        <v>0.24</v>
      </c>
      <c r="B510" s="3" t="str">
        <f t="shared" si="1"/>
        <v>#REF!</v>
      </c>
    </row>
    <row r="511">
      <c r="A511" s="25">
        <f>+0.45%</f>
        <v>0.0045</v>
      </c>
      <c r="B511" s="3" t="str">
        <f t="shared" si="1"/>
        <v>#REF!</v>
      </c>
    </row>
    <row r="512">
      <c r="A512" s="26">
        <v>346867.0</v>
      </c>
      <c r="B512" s="3" t="str">
        <f t="shared" si="1"/>
        <v>#REF!</v>
      </c>
    </row>
    <row r="513">
      <c r="A513" s="26">
        <v>289023.0</v>
      </c>
      <c r="B513" s="3" t="str">
        <f t="shared" si="1"/>
        <v>#REF!</v>
      </c>
    </row>
    <row r="514">
      <c r="A514" s="27">
        <v>42755.0</v>
      </c>
      <c r="B514" s="3" t="str">
        <f t="shared" si="1"/>
        <v>#REF!</v>
      </c>
    </row>
    <row r="515">
      <c r="A515" s="28">
        <v>54.33</v>
      </c>
      <c r="B515" s="3" t="str">
        <f t="shared" si="1"/>
        <v>#REF!</v>
      </c>
    </row>
    <row r="516">
      <c r="A516" s="28">
        <v>55.8</v>
      </c>
      <c r="B516" s="3" t="str">
        <f t="shared" si="1"/>
        <v>#REF!</v>
      </c>
    </row>
    <row r="517">
      <c r="A517" s="28">
        <v>54.18</v>
      </c>
      <c r="B517" s="3" t="str">
        <f t="shared" si="1"/>
        <v>#REF!</v>
      </c>
    </row>
    <row r="518">
      <c r="A518" s="28">
        <v>55.49</v>
      </c>
      <c r="B518" s="3" t="str">
        <f t="shared" si="1"/>
        <v>#REF!</v>
      </c>
    </row>
    <row r="519">
      <c r="A519" s="25">
        <f>+1.33</f>
        <v>1.33</v>
      </c>
      <c r="B519" s="3" t="str">
        <f t="shared" si="1"/>
        <v>#REF!</v>
      </c>
    </row>
    <row r="520">
      <c r="A520" s="25">
        <f>+2.46%</f>
        <v>0.0246</v>
      </c>
      <c r="B520" s="3" t="str">
        <f t="shared" si="1"/>
        <v>#REF!</v>
      </c>
    </row>
    <row r="521">
      <c r="A521" s="26">
        <v>293535.0</v>
      </c>
      <c r="B521" s="3" t="str">
        <f t="shared" si="1"/>
        <v>#REF!</v>
      </c>
    </row>
    <row r="522">
      <c r="A522" s="26">
        <v>248359.0</v>
      </c>
      <c r="B522" s="3" t="str">
        <f t="shared" si="1"/>
        <v>#REF!</v>
      </c>
    </row>
    <row r="523">
      <c r="A523" s="27">
        <v>42758.0</v>
      </c>
      <c r="B523" s="3" t="str">
        <f t="shared" si="1"/>
        <v>#REF!</v>
      </c>
    </row>
    <row r="524">
      <c r="A524" s="28">
        <v>55.7</v>
      </c>
      <c r="B524" s="3" t="str">
        <f t="shared" si="1"/>
        <v>#REF!</v>
      </c>
    </row>
    <row r="525">
      <c r="A525" s="28">
        <v>55.75</v>
      </c>
      <c r="B525" s="3" t="str">
        <f t="shared" si="1"/>
        <v>#REF!</v>
      </c>
    </row>
    <row r="526">
      <c r="A526" s="28">
        <v>54.65</v>
      </c>
      <c r="B526" s="3" t="str">
        <f t="shared" si="1"/>
        <v>#REF!</v>
      </c>
    </row>
    <row r="527">
      <c r="A527" s="28">
        <v>55.23</v>
      </c>
      <c r="B527" s="3" t="str">
        <f t="shared" si="1"/>
        <v>#REF!</v>
      </c>
    </row>
    <row r="528">
      <c r="A528" s="21">
        <v>-0.26</v>
      </c>
      <c r="B528" s="3" t="str">
        <f t="shared" si="1"/>
        <v>#REF!</v>
      </c>
    </row>
    <row r="529">
      <c r="A529" s="22">
        <v>-0.0047</v>
      </c>
      <c r="B529" s="3" t="str">
        <f t="shared" si="1"/>
        <v>#REF!</v>
      </c>
    </row>
    <row r="530">
      <c r="A530" s="24">
        <v>305849.0</v>
      </c>
      <c r="B530" s="3" t="str">
        <f t="shared" si="1"/>
        <v>#REF!</v>
      </c>
    </row>
    <row r="531">
      <c r="A531" s="24">
        <v>206057.0</v>
      </c>
      <c r="B531" s="3" t="str">
        <f t="shared" si="1"/>
        <v>#REF!</v>
      </c>
    </row>
    <row r="532">
      <c r="A532" s="23">
        <v>42759.0</v>
      </c>
      <c r="B532" s="3" t="str">
        <f t="shared" si="1"/>
        <v>#REF!</v>
      </c>
    </row>
    <row r="533">
      <c r="A533" s="21">
        <v>55.42</v>
      </c>
      <c r="B533" s="3" t="str">
        <f t="shared" si="1"/>
        <v>#REF!</v>
      </c>
    </row>
    <row r="534">
      <c r="A534" s="21">
        <v>55.87</v>
      </c>
      <c r="B534" s="3" t="str">
        <f t="shared" si="1"/>
        <v>#REF!</v>
      </c>
    </row>
    <row r="535">
      <c r="A535" s="21">
        <v>55.07</v>
      </c>
      <c r="B535" s="3" t="str">
        <f t="shared" si="1"/>
        <v>#REF!</v>
      </c>
    </row>
    <row r="536">
      <c r="A536" s="21">
        <v>55.44</v>
      </c>
      <c r="B536" s="3" t="str">
        <f t="shared" si="1"/>
        <v>#REF!</v>
      </c>
    </row>
    <row r="537">
      <c r="A537" s="25">
        <f>+0.21</f>
        <v>0.21</v>
      </c>
      <c r="B537" s="3" t="str">
        <f t="shared" si="1"/>
        <v>#REF!</v>
      </c>
    </row>
    <row r="538">
      <c r="A538" s="25">
        <f>+0.38%</f>
        <v>0.0038</v>
      </c>
      <c r="B538" s="3" t="str">
        <f t="shared" si="1"/>
        <v>#REF!</v>
      </c>
    </row>
    <row r="539">
      <c r="A539" s="26">
        <v>254893.0</v>
      </c>
      <c r="B539" s="3" t="str">
        <f t="shared" si="1"/>
        <v>#REF!</v>
      </c>
    </row>
    <row r="540">
      <c r="A540" s="26">
        <v>191153.0</v>
      </c>
      <c r="B540" s="3" t="str">
        <f t="shared" si="1"/>
        <v>#REF!</v>
      </c>
    </row>
    <row r="541">
      <c r="A541" s="27">
        <v>42760.0</v>
      </c>
      <c r="B541" s="3" t="str">
        <f t="shared" si="1"/>
        <v>#REF!</v>
      </c>
    </row>
    <row r="542">
      <c r="A542" s="28">
        <v>55.24</v>
      </c>
      <c r="B542" s="3" t="str">
        <f t="shared" si="1"/>
        <v>#REF!</v>
      </c>
    </row>
    <row r="543">
      <c r="A543" s="28">
        <v>55.65</v>
      </c>
      <c r="B543" s="3" t="str">
        <f t="shared" si="1"/>
        <v>#REF!</v>
      </c>
    </row>
    <row r="544">
      <c r="A544" s="28">
        <v>54.75</v>
      </c>
      <c r="B544" s="3" t="str">
        <f t="shared" si="1"/>
        <v>#REF!</v>
      </c>
    </row>
    <row r="545">
      <c r="A545" s="28">
        <v>55.08</v>
      </c>
      <c r="B545" s="3" t="str">
        <f t="shared" si="1"/>
        <v>#REF!</v>
      </c>
    </row>
    <row r="546">
      <c r="A546" s="21">
        <v>-0.36</v>
      </c>
      <c r="B546" s="3" t="str">
        <f t="shared" si="1"/>
        <v>#REF!</v>
      </c>
    </row>
    <row r="547">
      <c r="A547" s="22">
        <v>-0.0065</v>
      </c>
      <c r="B547" s="3" t="str">
        <f t="shared" si="1"/>
        <v>#REF!</v>
      </c>
    </row>
    <row r="548">
      <c r="A548" s="24">
        <v>275730.0</v>
      </c>
      <c r="B548" s="3" t="str">
        <f t="shared" si="1"/>
        <v>#REF!</v>
      </c>
    </row>
    <row r="549">
      <c r="A549" s="24">
        <v>176043.0</v>
      </c>
      <c r="B549" s="3" t="str">
        <f t="shared" si="1"/>
        <v>#REF!</v>
      </c>
    </row>
    <row r="550">
      <c r="A550" s="23">
        <v>42761.0</v>
      </c>
      <c r="B550" s="3" t="str">
        <f t="shared" si="1"/>
        <v>#REF!</v>
      </c>
    </row>
    <row r="551">
      <c r="A551" s="21">
        <v>55.39</v>
      </c>
      <c r="B551" s="3" t="str">
        <f t="shared" si="1"/>
        <v>#REF!</v>
      </c>
    </row>
    <row r="552">
      <c r="A552" s="21">
        <v>56.55</v>
      </c>
      <c r="B552" s="3" t="str">
        <f t="shared" si="1"/>
        <v>#REF!</v>
      </c>
    </row>
    <row r="553">
      <c r="A553" s="21">
        <v>55.21</v>
      </c>
      <c r="B553" s="3" t="str">
        <f t="shared" si="1"/>
        <v>#REF!</v>
      </c>
    </row>
    <row r="554">
      <c r="A554" s="21">
        <v>56.24</v>
      </c>
      <c r="B554" s="3" t="str">
        <f t="shared" si="1"/>
        <v>#REF!</v>
      </c>
    </row>
    <row r="555">
      <c r="A555" s="25">
        <f>+1.16</f>
        <v>1.16</v>
      </c>
      <c r="B555" s="3" t="str">
        <f t="shared" si="1"/>
        <v>#REF!</v>
      </c>
    </row>
    <row r="556">
      <c r="A556" s="25">
        <f>+2.11%</f>
        <v>0.0211</v>
      </c>
      <c r="B556" s="3" t="str">
        <f t="shared" si="1"/>
        <v>#REF!</v>
      </c>
    </row>
    <row r="557">
      <c r="A557" s="26">
        <v>265715.0</v>
      </c>
      <c r="B557" s="3" t="str">
        <f t="shared" si="1"/>
        <v>#REF!</v>
      </c>
    </row>
    <row r="558">
      <c r="A558" s="26">
        <v>127745.0</v>
      </c>
      <c r="B558" s="3" t="str">
        <f t="shared" si="1"/>
        <v>#REF!</v>
      </c>
    </row>
    <row r="559">
      <c r="A559" s="27">
        <v>42762.0</v>
      </c>
      <c r="B559" s="3" t="str">
        <f t="shared" si="1"/>
        <v>#REF!</v>
      </c>
    </row>
    <row r="560">
      <c r="A560" s="28">
        <v>56.09</v>
      </c>
      <c r="B560" s="3" t="str">
        <f t="shared" si="1"/>
        <v>#REF!</v>
      </c>
    </row>
    <row r="561">
      <c r="A561" s="28">
        <v>56.5</v>
      </c>
      <c r="B561" s="3" t="str">
        <f t="shared" si="1"/>
        <v>#REF!</v>
      </c>
    </row>
    <row r="562">
      <c r="A562" s="28">
        <v>54.86</v>
      </c>
      <c r="B562" s="3" t="str">
        <f t="shared" si="1"/>
        <v>#REF!</v>
      </c>
    </row>
    <row r="563">
      <c r="A563" s="28">
        <v>55.52</v>
      </c>
      <c r="B563" s="3" t="str">
        <f t="shared" si="1"/>
        <v>#REF!</v>
      </c>
    </row>
    <row r="564">
      <c r="A564" s="21">
        <v>-0.72</v>
      </c>
      <c r="B564" s="3" t="str">
        <f t="shared" si="1"/>
        <v>#REF!</v>
      </c>
    </row>
    <row r="565">
      <c r="A565" s="22">
        <v>-0.0128</v>
      </c>
      <c r="B565" s="3" t="str">
        <f t="shared" si="1"/>
        <v>#REF!</v>
      </c>
    </row>
    <row r="566">
      <c r="A566" s="24">
        <v>142066.0</v>
      </c>
      <c r="B566" s="3" t="str">
        <f t="shared" si="1"/>
        <v>#REF!</v>
      </c>
    </row>
    <row r="567">
      <c r="A567" s="24">
        <v>105536.0</v>
      </c>
      <c r="B567" s="3" t="str">
        <f t="shared" si="1"/>
        <v>#REF!</v>
      </c>
    </row>
    <row r="568">
      <c r="A568" s="23">
        <v>42765.0</v>
      </c>
      <c r="B568" s="3" t="str">
        <f t="shared" si="1"/>
        <v>#REF!</v>
      </c>
    </row>
    <row r="569">
      <c r="A569" s="21">
        <v>55.47</v>
      </c>
      <c r="B569" s="3" t="str">
        <f t="shared" si="1"/>
        <v>#REF!</v>
      </c>
    </row>
    <row r="570">
      <c r="A570" s="21">
        <v>55.7</v>
      </c>
      <c r="B570" s="3" t="str">
        <f t="shared" si="1"/>
        <v>#REF!</v>
      </c>
    </row>
    <row r="571">
      <c r="A571" s="21">
        <v>54.97</v>
      </c>
      <c r="B571" s="3" t="str">
        <f t="shared" si="1"/>
        <v>#REF!</v>
      </c>
    </row>
    <row r="572">
      <c r="A572" s="21">
        <v>55.23</v>
      </c>
      <c r="B572" s="3" t="str">
        <f t="shared" si="1"/>
        <v>#REF!</v>
      </c>
    </row>
    <row r="573">
      <c r="A573" s="21">
        <v>-0.29</v>
      </c>
      <c r="B573" s="3" t="str">
        <f t="shared" si="1"/>
        <v>#REF!</v>
      </c>
    </row>
    <row r="574">
      <c r="A574" s="22">
        <v>-0.0052</v>
      </c>
      <c r="B574" s="3" t="str">
        <f t="shared" si="1"/>
        <v>#REF!</v>
      </c>
    </row>
    <row r="575">
      <c r="A575" s="24">
        <v>104897.0</v>
      </c>
      <c r="B575" s="3" t="str">
        <f t="shared" si="1"/>
        <v>#REF!</v>
      </c>
    </row>
    <row r="576">
      <c r="A576" s="24">
        <v>61984.0</v>
      </c>
      <c r="B576" s="3" t="str">
        <f t="shared" si="1"/>
        <v>#REF!</v>
      </c>
    </row>
    <row r="577">
      <c r="A577" s="7">
        <v>42766.0</v>
      </c>
      <c r="B577" s="3" t="str">
        <f t="shared" si="1"/>
        <v>#REF!</v>
      </c>
    </row>
    <row r="578">
      <c r="A578" s="8">
        <v>55.25</v>
      </c>
      <c r="B578" s="3" t="str">
        <f t="shared" si="1"/>
        <v>#REF!</v>
      </c>
    </row>
    <row r="579">
      <c r="A579" s="8">
        <v>56.0</v>
      </c>
      <c r="B579" s="3" t="str">
        <f t="shared" si="1"/>
        <v>#REF!</v>
      </c>
    </row>
    <row r="580">
      <c r="A580" s="8">
        <v>54.9</v>
      </c>
      <c r="B580" s="3" t="str">
        <f t="shared" si="1"/>
        <v>#REF!</v>
      </c>
    </row>
    <row r="581">
      <c r="A581" s="8">
        <v>55.7</v>
      </c>
      <c r="B581" s="3" t="str">
        <f t="shared" si="1"/>
        <v>#REF!</v>
      </c>
    </row>
    <row r="582">
      <c r="A582" s="9">
        <f>+0.47</f>
        <v>0.47</v>
      </c>
      <c r="B582" s="3" t="str">
        <f t="shared" si="1"/>
        <v>#REF!</v>
      </c>
    </row>
    <row r="583">
      <c r="A583" s="9">
        <f>+0.85%</f>
        <v>0.0085</v>
      </c>
      <c r="B583" s="3" t="str">
        <f t="shared" si="1"/>
        <v>#REF!</v>
      </c>
    </row>
    <row r="584">
      <c r="A584" s="31">
        <v>28804.0</v>
      </c>
      <c r="B584" s="3" t="str">
        <f t="shared" si="1"/>
        <v>#REF!</v>
      </c>
    </row>
    <row r="585">
      <c r="A585" s="32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42703</v>
      </c>
      <c r="C3" s="3">
        <v>50.4</v>
      </c>
      <c r="D3" s="3">
        <v>50.42</v>
      </c>
      <c r="E3" s="3">
        <v>48.36</v>
      </c>
      <c r="F3" s="3">
        <v>48.74</v>
      </c>
      <c r="G3" s="3">
        <v>-1.86</v>
      </c>
      <c r="H3" s="6">
        <v>-0.0368</v>
      </c>
      <c r="I3" s="15">
        <v>71446.0</v>
      </c>
      <c r="J3" s="15">
        <v>140857.0</v>
      </c>
    </row>
    <row r="4">
      <c r="A4" s="19" t="s">
        <v>4</v>
      </c>
      <c r="B4" s="13">
        <f t="shared" si="1"/>
        <v>42704</v>
      </c>
      <c r="C4" s="3">
        <v>48.91</v>
      </c>
      <c r="D4" s="3">
        <v>53.58</v>
      </c>
      <c r="E4" s="3">
        <v>48.83</v>
      </c>
      <c r="F4" s="3">
        <v>53.08</v>
      </c>
      <c r="G4" s="3">
        <v>4.34</v>
      </c>
      <c r="H4" s="3">
        <v>0.08900000000000001</v>
      </c>
      <c r="I4" s="15">
        <v>140452.0</v>
      </c>
      <c r="J4" s="15">
        <v>144457.0</v>
      </c>
    </row>
    <row r="5">
      <c r="A5" s="19" t="s">
        <v>5</v>
      </c>
      <c r="B5" s="5">
        <f t="shared" si="1"/>
        <v>42705</v>
      </c>
      <c r="C5" s="3">
        <v>52.89</v>
      </c>
      <c r="D5" s="3">
        <v>55.55</v>
      </c>
      <c r="E5" s="3">
        <v>52.72</v>
      </c>
      <c r="F5" s="3">
        <v>55.02</v>
      </c>
      <c r="G5" s="3">
        <v>1.94</v>
      </c>
      <c r="H5" s="3">
        <v>0.0365</v>
      </c>
      <c r="I5" s="15">
        <v>118609.0</v>
      </c>
      <c r="J5" s="15">
        <v>148158.0</v>
      </c>
    </row>
    <row r="6">
      <c r="A6" s="19" t="s">
        <v>6</v>
      </c>
      <c r="B6" s="5">
        <f t="shared" si="1"/>
        <v>42706</v>
      </c>
      <c r="C6" s="3">
        <v>54.97</v>
      </c>
      <c r="D6" s="3">
        <v>55.68</v>
      </c>
      <c r="E6" s="3">
        <v>54.02</v>
      </c>
      <c r="F6" s="3">
        <v>55.64</v>
      </c>
      <c r="G6" s="3">
        <v>0.62</v>
      </c>
      <c r="H6" s="3">
        <v>0.0113</v>
      </c>
      <c r="I6" s="15">
        <v>61387.0</v>
      </c>
      <c r="J6" s="15">
        <v>147592.0</v>
      </c>
    </row>
    <row r="7">
      <c r="A7" s="19" t="s">
        <v>7</v>
      </c>
      <c r="B7" s="5">
        <f t="shared" si="1"/>
        <v>42709</v>
      </c>
      <c r="C7" s="3">
        <v>55.47</v>
      </c>
      <c r="D7" s="3">
        <v>56.39</v>
      </c>
      <c r="E7" s="3">
        <v>54.99</v>
      </c>
      <c r="F7" s="3">
        <v>56.08</v>
      </c>
      <c r="G7" s="3">
        <v>0.44</v>
      </c>
      <c r="H7" s="3">
        <v>0.0079</v>
      </c>
      <c r="I7" s="15">
        <v>64974.0</v>
      </c>
      <c r="J7" s="15">
        <v>149381.0</v>
      </c>
    </row>
    <row r="8">
      <c r="A8" s="19" t="s">
        <v>8</v>
      </c>
      <c r="B8" s="5">
        <f t="shared" si="1"/>
        <v>42710</v>
      </c>
      <c r="C8" s="3">
        <v>55.64</v>
      </c>
      <c r="D8" s="3">
        <v>56.09</v>
      </c>
      <c r="E8" s="3">
        <v>54.75</v>
      </c>
      <c r="F8" s="3">
        <v>55.2</v>
      </c>
      <c r="G8" s="3">
        <v>-0.88</v>
      </c>
      <c r="H8" s="6">
        <v>-0.0157</v>
      </c>
      <c r="I8" s="15">
        <v>57319.0</v>
      </c>
      <c r="J8" s="15">
        <v>151956.0</v>
      </c>
    </row>
    <row r="9">
      <c r="A9" s="19" t="s">
        <v>9</v>
      </c>
      <c r="B9" s="5">
        <f t="shared" si="1"/>
        <v>42711</v>
      </c>
      <c r="C9" s="3">
        <v>55.16</v>
      </c>
      <c r="D9" s="3">
        <v>55.53</v>
      </c>
      <c r="E9" s="3">
        <v>54.31</v>
      </c>
      <c r="F9" s="3">
        <v>54.37</v>
      </c>
      <c r="G9" s="3">
        <v>-0.83</v>
      </c>
      <c r="H9" s="6">
        <v>-0.015</v>
      </c>
      <c r="I9" s="15">
        <v>87392.0</v>
      </c>
      <c r="J9" s="15">
        <v>149614.0</v>
      </c>
    </row>
    <row r="10">
      <c r="A10" s="33">
        <v>42703.0</v>
      </c>
      <c r="B10" s="5">
        <f t="shared" si="1"/>
        <v>42712</v>
      </c>
      <c r="C10" s="3">
        <v>54.55</v>
      </c>
      <c r="D10" s="3">
        <v>55.24</v>
      </c>
      <c r="E10" s="3">
        <v>54.19</v>
      </c>
      <c r="F10" s="3">
        <v>55.13</v>
      </c>
      <c r="G10" s="3">
        <v>0.76</v>
      </c>
      <c r="H10" s="3">
        <v>0.013999999999999999</v>
      </c>
      <c r="I10" s="15">
        <v>90329.0</v>
      </c>
      <c r="J10" s="15">
        <v>149918.0</v>
      </c>
    </row>
    <row r="11">
      <c r="A11" s="19">
        <v>50.4</v>
      </c>
      <c r="B11" s="5">
        <f t="shared" si="1"/>
        <v>42713</v>
      </c>
      <c r="C11" s="3">
        <v>55.17</v>
      </c>
      <c r="D11" s="3">
        <v>55.7</v>
      </c>
      <c r="E11" s="3">
        <v>55.0</v>
      </c>
      <c r="F11" s="3">
        <v>55.6</v>
      </c>
      <c r="G11" s="3">
        <v>0.47</v>
      </c>
      <c r="H11" s="3">
        <v>0.0085</v>
      </c>
      <c r="I11" s="15">
        <v>73151.0</v>
      </c>
      <c r="J11" s="15">
        <v>157233.0</v>
      </c>
    </row>
    <row r="12">
      <c r="A12" s="19">
        <v>50.42</v>
      </c>
      <c r="B12" s="13">
        <f t="shared" si="1"/>
        <v>42716</v>
      </c>
      <c r="C12" s="3">
        <v>56.85</v>
      </c>
      <c r="D12" s="3">
        <v>58.78</v>
      </c>
      <c r="E12" s="3">
        <v>56.36</v>
      </c>
      <c r="F12" s="3">
        <v>56.9</v>
      </c>
      <c r="G12" s="3">
        <v>1.3</v>
      </c>
      <c r="H12" s="3">
        <v>0.023399999999999997</v>
      </c>
      <c r="I12" s="15">
        <v>99677.0</v>
      </c>
      <c r="J12" s="15">
        <v>166261.0</v>
      </c>
    </row>
    <row r="13">
      <c r="A13" s="19">
        <v>48.36</v>
      </c>
      <c r="B13" s="13">
        <f t="shared" si="1"/>
        <v>42717</v>
      </c>
      <c r="C13" s="3">
        <v>56.94</v>
      </c>
      <c r="D13" s="3">
        <v>57.6</v>
      </c>
      <c r="E13" s="3">
        <v>56.38</v>
      </c>
      <c r="F13" s="3">
        <v>56.97</v>
      </c>
      <c r="G13" s="3">
        <v>0.07</v>
      </c>
      <c r="H13" s="3">
        <v>0.0012</v>
      </c>
      <c r="I13" s="15">
        <v>107770.0</v>
      </c>
      <c r="J13" s="15">
        <v>175474.0</v>
      </c>
    </row>
    <row r="14">
      <c r="A14" s="19">
        <v>48.74</v>
      </c>
      <c r="B14" s="13">
        <f t="shared" si="1"/>
        <v>42718</v>
      </c>
      <c r="C14" s="3">
        <v>56.35</v>
      </c>
      <c r="D14" s="3">
        <v>57.05</v>
      </c>
      <c r="E14" s="3">
        <v>54.9</v>
      </c>
      <c r="F14" s="3">
        <v>55.26</v>
      </c>
      <c r="G14" s="3">
        <v>-1.71</v>
      </c>
      <c r="H14" s="6">
        <v>-0.03</v>
      </c>
      <c r="I14" s="15">
        <v>73197.0</v>
      </c>
      <c r="J14" s="15">
        <v>169706.0</v>
      </c>
    </row>
    <row r="15">
      <c r="A15" s="21">
        <v>-1.86</v>
      </c>
      <c r="B15" s="13">
        <f t="shared" si="1"/>
        <v>42719</v>
      </c>
      <c r="C15" s="3">
        <v>55.16</v>
      </c>
      <c r="D15" s="3">
        <v>55.78</v>
      </c>
      <c r="E15" s="3">
        <v>54.45</v>
      </c>
      <c r="F15" s="3">
        <v>55.29</v>
      </c>
      <c r="G15" s="3">
        <v>0.03</v>
      </c>
      <c r="H15" s="3">
        <v>5.0E-4</v>
      </c>
      <c r="I15" s="15">
        <v>70461.0</v>
      </c>
      <c r="J15" s="15">
        <v>170412.0</v>
      </c>
    </row>
    <row r="16">
      <c r="A16" s="22">
        <v>-0.0368</v>
      </c>
      <c r="B16" s="13">
        <f t="shared" si="1"/>
        <v>42720</v>
      </c>
      <c r="C16" s="3">
        <v>55.46</v>
      </c>
      <c r="D16" s="3">
        <v>56.48</v>
      </c>
      <c r="E16" s="3">
        <v>54.97</v>
      </c>
      <c r="F16" s="3">
        <v>56.34</v>
      </c>
      <c r="G16" s="3">
        <v>1.05</v>
      </c>
      <c r="H16" s="3">
        <v>0.019</v>
      </c>
      <c r="I16" s="15">
        <v>69750.0</v>
      </c>
      <c r="J16" s="15">
        <v>176510.0</v>
      </c>
    </row>
    <row r="17">
      <c r="A17" s="24">
        <v>71446.0</v>
      </c>
      <c r="B17" s="13">
        <f t="shared" si="1"/>
        <v>42723</v>
      </c>
      <c r="C17" s="3">
        <v>56.65</v>
      </c>
      <c r="D17" s="3">
        <v>56.88</v>
      </c>
      <c r="E17" s="3">
        <v>55.88</v>
      </c>
      <c r="F17" s="3">
        <v>56.1</v>
      </c>
      <c r="G17" s="3">
        <v>-0.24</v>
      </c>
      <c r="H17" s="6">
        <v>-0.0043</v>
      </c>
      <c r="I17" s="15">
        <v>60404.0</v>
      </c>
      <c r="J17" s="15">
        <v>186706.0</v>
      </c>
    </row>
    <row r="18">
      <c r="A18" s="24">
        <v>140857.0</v>
      </c>
      <c r="B18" s="13">
        <f t="shared" si="1"/>
        <v>42724</v>
      </c>
      <c r="C18" s="3">
        <v>56.15</v>
      </c>
      <c r="D18" s="3">
        <v>57.04</v>
      </c>
      <c r="E18" s="3">
        <v>55.94</v>
      </c>
      <c r="F18" s="3">
        <v>56.62</v>
      </c>
      <c r="G18" s="3">
        <v>0.52</v>
      </c>
      <c r="H18" s="3">
        <v>0.009300000000000001</v>
      </c>
      <c r="I18" s="15">
        <v>74081.0</v>
      </c>
      <c r="J18" s="15">
        <v>189892.0</v>
      </c>
    </row>
    <row r="19">
      <c r="A19" s="30">
        <v>42704.0</v>
      </c>
      <c r="B19" s="13">
        <f t="shared" si="1"/>
        <v>42725</v>
      </c>
      <c r="C19" s="3">
        <v>56.82</v>
      </c>
      <c r="D19" s="3">
        <v>57.08</v>
      </c>
      <c r="E19" s="3">
        <v>55.77</v>
      </c>
      <c r="F19" s="3">
        <v>55.87</v>
      </c>
      <c r="G19" s="3">
        <v>-0.75</v>
      </c>
      <c r="H19" s="6">
        <v>-0.0132</v>
      </c>
      <c r="I19" s="15">
        <v>81827.0</v>
      </c>
      <c r="J19" s="15">
        <v>204325.0</v>
      </c>
    </row>
    <row r="20">
      <c r="A20" s="21">
        <v>48.91</v>
      </c>
      <c r="B20" s="13">
        <f t="shared" si="1"/>
        <v>42726</v>
      </c>
      <c r="C20" s="3">
        <v>56.03</v>
      </c>
      <c r="D20" s="3">
        <v>56.62</v>
      </c>
      <c r="E20" s="3">
        <v>55.47</v>
      </c>
      <c r="F20" s="3">
        <v>56.42</v>
      </c>
      <c r="G20" s="3">
        <v>0.55</v>
      </c>
      <c r="H20" s="3">
        <v>0.0098</v>
      </c>
      <c r="I20" s="15">
        <v>50879.0</v>
      </c>
      <c r="J20" s="15">
        <v>209172.0</v>
      </c>
    </row>
    <row r="21">
      <c r="A21" s="21">
        <v>53.58</v>
      </c>
      <c r="B21" s="13">
        <f t="shared" si="1"/>
        <v>42727</v>
      </c>
      <c r="C21" s="3">
        <v>56.18</v>
      </c>
      <c r="D21" s="3">
        <v>56.61</v>
      </c>
      <c r="E21" s="3">
        <v>55.64</v>
      </c>
      <c r="F21" s="3">
        <v>56.53</v>
      </c>
      <c r="G21" s="3">
        <v>0.11</v>
      </c>
      <c r="H21" s="3">
        <v>0.0019</v>
      </c>
      <c r="I21" s="15">
        <v>29706.0</v>
      </c>
      <c r="J21" s="15">
        <v>211483.0</v>
      </c>
    </row>
    <row r="22">
      <c r="A22" s="21">
        <v>48.83</v>
      </c>
      <c r="B22" s="13">
        <f t="shared" si="1"/>
        <v>42731</v>
      </c>
      <c r="C22" s="3">
        <v>56.69</v>
      </c>
      <c r="D22" s="3">
        <v>58.42</v>
      </c>
      <c r="E22" s="3">
        <v>56.39</v>
      </c>
      <c r="F22" s="3">
        <v>57.43</v>
      </c>
      <c r="G22" s="3">
        <v>0.9</v>
      </c>
      <c r="H22" s="3">
        <v>0.0159</v>
      </c>
      <c r="I22" s="15">
        <v>20809.0</v>
      </c>
      <c r="J22" s="15">
        <v>210441.0</v>
      </c>
    </row>
    <row r="23">
      <c r="A23" s="21">
        <v>53.08</v>
      </c>
      <c r="B23" s="13">
        <f t="shared" si="1"/>
        <v>42732</v>
      </c>
      <c r="C23" s="3">
        <v>57.43</v>
      </c>
      <c r="D23" s="3">
        <v>57.85</v>
      </c>
      <c r="E23" s="3">
        <v>57.2</v>
      </c>
      <c r="F23" s="3">
        <v>57.57</v>
      </c>
      <c r="G23" s="3">
        <v>0.14</v>
      </c>
      <c r="H23" s="3">
        <v>0.0024</v>
      </c>
      <c r="I23" s="15">
        <v>48078.0</v>
      </c>
      <c r="J23" s="15">
        <v>212213.0</v>
      </c>
    </row>
    <row r="24">
      <c r="A24" s="25">
        <f>+4.34</f>
        <v>4.34</v>
      </c>
      <c r="B24" s="13">
        <f t="shared" si="1"/>
        <v>42733</v>
      </c>
      <c r="C24" s="3">
        <v>57.39</v>
      </c>
      <c r="D24" s="3">
        <v>57.95</v>
      </c>
      <c r="E24" s="3">
        <v>57.31</v>
      </c>
      <c r="F24" s="3">
        <v>57.5</v>
      </c>
      <c r="G24" s="3">
        <v>-0.07</v>
      </c>
      <c r="H24" s="6">
        <v>-0.0012</v>
      </c>
      <c r="I24" s="15">
        <v>65113.0</v>
      </c>
      <c r="J24" s="15">
        <v>218294.0</v>
      </c>
    </row>
    <row r="25">
      <c r="A25" s="25">
        <f>+8.9%</f>
        <v>0.089</v>
      </c>
      <c r="B25" s="13">
        <f t="shared" si="1"/>
        <v>42734</v>
      </c>
      <c r="C25" s="3">
        <v>57.7</v>
      </c>
      <c r="D25" s="3">
        <v>57.85</v>
      </c>
      <c r="E25" s="3">
        <v>57.12</v>
      </c>
      <c r="F25" s="3">
        <v>57.49</v>
      </c>
      <c r="G25" s="3">
        <v>-0.01</v>
      </c>
      <c r="H25" s="6">
        <v>-2.0E-4</v>
      </c>
      <c r="I25" s="15">
        <v>42092.0</v>
      </c>
      <c r="J25" s="15">
        <v>225712.0</v>
      </c>
    </row>
    <row r="26">
      <c r="A26" s="26">
        <v>140452.0</v>
      </c>
      <c r="B26" s="5">
        <f t="shared" si="1"/>
        <v>42738</v>
      </c>
      <c r="C26" s="3">
        <v>57.75</v>
      </c>
      <c r="D26" s="3">
        <v>59.02</v>
      </c>
      <c r="E26" s="3">
        <v>55.98</v>
      </c>
      <c r="F26" s="3">
        <v>56.14</v>
      </c>
      <c r="G26" s="3">
        <v>-1.35</v>
      </c>
      <c r="H26" s="6">
        <v>-0.0235</v>
      </c>
      <c r="I26" s="15">
        <v>129761.0</v>
      </c>
      <c r="J26" s="15">
        <v>241952.0</v>
      </c>
    </row>
    <row r="27">
      <c r="A27" s="26">
        <v>144457.0</v>
      </c>
      <c r="B27" s="5">
        <f t="shared" si="1"/>
        <v>42739</v>
      </c>
      <c r="C27" s="3">
        <v>56.4</v>
      </c>
      <c r="D27" s="3">
        <v>57.17</v>
      </c>
      <c r="E27" s="3">
        <v>55.98</v>
      </c>
      <c r="F27" s="3">
        <v>57.09</v>
      </c>
      <c r="G27" s="3">
        <v>0.95</v>
      </c>
      <c r="H27" s="3">
        <v>0.0169</v>
      </c>
      <c r="I27" s="15">
        <v>103517.0</v>
      </c>
      <c r="J27" s="15">
        <v>245125.0</v>
      </c>
    </row>
    <row r="28">
      <c r="A28" s="27">
        <v>42705.0</v>
      </c>
      <c r="B28" s="5">
        <f t="shared" si="1"/>
        <v>42740</v>
      </c>
      <c r="C28" s="3">
        <v>56.98</v>
      </c>
      <c r="D28" s="3">
        <v>57.94</v>
      </c>
      <c r="E28" s="3">
        <v>56.61</v>
      </c>
      <c r="F28" s="3">
        <v>57.48</v>
      </c>
      <c r="G28" s="3">
        <v>0.39</v>
      </c>
      <c r="H28" s="3">
        <v>0.0068000000000000005</v>
      </c>
      <c r="I28" s="15">
        <v>121353.0</v>
      </c>
      <c r="J28" s="15">
        <v>252270.0</v>
      </c>
    </row>
    <row r="29">
      <c r="A29" s="28">
        <v>52.89</v>
      </c>
      <c r="B29" s="5">
        <f t="shared" si="1"/>
        <v>42741</v>
      </c>
      <c r="C29" s="3">
        <v>57.5</v>
      </c>
      <c r="D29" s="3">
        <v>58.03</v>
      </c>
      <c r="E29" s="3">
        <v>56.89</v>
      </c>
      <c r="F29" s="3">
        <v>57.68</v>
      </c>
      <c r="G29" s="3">
        <v>0.2</v>
      </c>
      <c r="H29" s="3">
        <v>0.0034999999999999996</v>
      </c>
      <c r="I29" s="15">
        <v>98075.0</v>
      </c>
      <c r="J29" s="15">
        <v>261979.0</v>
      </c>
    </row>
    <row r="30">
      <c r="A30" s="28">
        <v>55.55</v>
      </c>
      <c r="B30" s="5">
        <f t="shared" si="1"/>
        <v>42744</v>
      </c>
      <c r="C30" s="3">
        <v>57.75</v>
      </c>
      <c r="D30" s="3">
        <v>57.75</v>
      </c>
      <c r="E30" s="3">
        <v>55.36</v>
      </c>
      <c r="F30" s="3">
        <v>55.56</v>
      </c>
      <c r="G30" s="3">
        <v>-2.12</v>
      </c>
      <c r="H30" s="6">
        <v>-0.0368</v>
      </c>
      <c r="I30" s="15">
        <v>122634.0</v>
      </c>
      <c r="J30" s="15">
        <v>273176.0</v>
      </c>
    </row>
    <row r="31">
      <c r="A31" s="28">
        <v>52.72</v>
      </c>
      <c r="B31" s="5">
        <f t="shared" si="1"/>
        <v>42745</v>
      </c>
      <c r="C31" s="3">
        <v>55.51</v>
      </c>
      <c r="D31" s="3">
        <v>55.96</v>
      </c>
      <c r="E31" s="3">
        <v>54.2</v>
      </c>
      <c r="F31" s="3">
        <v>54.26</v>
      </c>
      <c r="G31" s="3">
        <v>-1.3</v>
      </c>
      <c r="H31" s="6">
        <v>-0.0234</v>
      </c>
      <c r="I31" s="15">
        <v>183019.0</v>
      </c>
      <c r="J31" s="15">
        <v>288832.0</v>
      </c>
    </row>
    <row r="32">
      <c r="A32" s="28">
        <v>55.02</v>
      </c>
      <c r="B32" s="5">
        <f t="shared" si="1"/>
        <v>42746</v>
      </c>
      <c r="C32" s="3">
        <v>54.37</v>
      </c>
      <c r="D32" s="3">
        <v>56.19</v>
      </c>
      <c r="E32" s="3">
        <v>54.3</v>
      </c>
      <c r="F32" s="3">
        <v>55.6</v>
      </c>
      <c r="G32" s="3">
        <v>1.34</v>
      </c>
      <c r="H32" s="3">
        <v>0.024700000000000003</v>
      </c>
      <c r="I32" s="15">
        <v>202805.0</v>
      </c>
      <c r="J32" s="15">
        <v>290003.0</v>
      </c>
    </row>
    <row r="33">
      <c r="A33" s="25">
        <f>+1.94</f>
        <v>1.94</v>
      </c>
      <c r="B33" s="5">
        <f t="shared" si="1"/>
        <v>42747</v>
      </c>
      <c r="C33" s="3">
        <v>55.64</v>
      </c>
      <c r="D33" s="3">
        <v>56.88</v>
      </c>
      <c r="E33" s="3">
        <v>55.5</v>
      </c>
      <c r="F33" s="3">
        <v>56.49</v>
      </c>
      <c r="G33" s="3">
        <v>0.89</v>
      </c>
      <c r="H33" s="3">
        <v>0.016</v>
      </c>
      <c r="I33" s="15">
        <v>189296.0</v>
      </c>
      <c r="J33" s="15">
        <v>310235.0</v>
      </c>
    </row>
    <row r="34">
      <c r="A34" s="25">
        <f>+3.65%</f>
        <v>0.0365</v>
      </c>
      <c r="B34" s="5">
        <f t="shared" si="1"/>
        <v>42748</v>
      </c>
      <c r="C34" s="3">
        <v>56.49</v>
      </c>
      <c r="D34" s="3">
        <v>56.67</v>
      </c>
      <c r="E34" s="3">
        <v>55.74</v>
      </c>
      <c r="F34" s="3">
        <v>55.91</v>
      </c>
      <c r="G34" s="3">
        <v>-0.58</v>
      </c>
      <c r="H34" s="6">
        <v>-0.0103</v>
      </c>
      <c r="I34" s="15">
        <v>121643.0</v>
      </c>
      <c r="J34" s="15">
        <v>311181.0</v>
      </c>
    </row>
    <row r="35">
      <c r="A35" s="26">
        <v>118609.0</v>
      </c>
      <c r="B35" s="5">
        <f t="shared" si="1"/>
        <v>42751</v>
      </c>
      <c r="C35" s="3">
        <v>55.92</v>
      </c>
      <c r="D35" s="3">
        <v>56.34</v>
      </c>
      <c r="E35" s="3">
        <v>55.65</v>
      </c>
      <c r="F35" s="3">
        <v>56.28</v>
      </c>
      <c r="G35" s="3">
        <v>0.37</v>
      </c>
      <c r="H35" s="3">
        <v>0.0066</v>
      </c>
      <c r="I35" s="15">
        <v>63425.0</v>
      </c>
      <c r="J35" s="15">
        <v>316264.0</v>
      </c>
    </row>
    <row r="36">
      <c r="A36" s="26">
        <v>148158.0</v>
      </c>
      <c r="B36" s="5">
        <f t="shared" si="1"/>
        <v>42752</v>
      </c>
      <c r="C36" s="3">
        <v>56.25</v>
      </c>
      <c r="D36" s="3">
        <v>57.37</v>
      </c>
      <c r="E36" s="3">
        <v>55.88</v>
      </c>
      <c r="F36" s="3">
        <v>55.94</v>
      </c>
      <c r="G36" s="3">
        <v>-0.34</v>
      </c>
      <c r="H36" s="6">
        <v>-0.006</v>
      </c>
      <c r="I36" s="15">
        <v>207021.0</v>
      </c>
      <c r="J36" s="15">
        <v>315012.0</v>
      </c>
    </row>
    <row r="37">
      <c r="A37" s="27">
        <v>42706.0</v>
      </c>
      <c r="B37" s="5">
        <f t="shared" si="1"/>
        <v>42753</v>
      </c>
      <c r="C37" s="3">
        <v>55.95</v>
      </c>
      <c r="D37" s="3">
        <v>56.34</v>
      </c>
      <c r="E37" s="3">
        <v>54.26</v>
      </c>
      <c r="F37" s="3">
        <v>54.41</v>
      </c>
      <c r="G37" s="3">
        <v>-1.53</v>
      </c>
      <c r="H37" s="6">
        <v>-0.0274</v>
      </c>
      <c r="I37" s="15">
        <v>215454.0</v>
      </c>
      <c r="J37" s="15">
        <v>335063.0</v>
      </c>
    </row>
    <row r="38">
      <c r="A38" s="28">
        <v>54.97</v>
      </c>
      <c r="B38" s="5">
        <f t="shared" si="1"/>
        <v>42754</v>
      </c>
      <c r="C38" s="3">
        <v>54.76</v>
      </c>
      <c r="D38" s="3">
        <v>55.26</v>
      </c>
      <c r="E38" s="3">
        <v>54.44</v>
      </c>
      <c r="F38" s="3">
        <v>54.69</v>
      </c>
      <c r="G38" s="3">
        <v>0.28</v>
      </c>
      <c r="H38" s="3">
        <v>0.0051</v>
      </c>
      <c r="I38" s="15">
        <v>243799.0</v>
      </c>
      <c r="J38" s="15">
        <v>390849.0</v>
      </c>
    </row>
    <row r="39">
      <c r="A39" s="28">
        <v>55.68</v>
      </c>
      <c r="B39" s="5">
        <f t="shared" si="1"/>
        <v>42755</v>
      </c>
      <c r="C39" s="3">
        <v>54.92</v>
      </c>
      <c r="D39" s="3">
        <v>56.29</v>
      </c>
      <c r="E39" s="3">
        <v>54.67</v>
      </c>
      <c r="F39" s="3">
        <v>55.98</v>
      </c>
      <c r="G39" s="3">
        <v>1.29</v>
      </c>
      <c r="H39" s="3">
        <v>0.0236</v>
      </c>
      <c r="I39" s="15">
        <v>189006.0</v>
      </c>
      <c r="J39" s="15">
        <v>434355.0</v>
      </c>
    </row>
    <row r="40">
      <c r="A40" s="28">
        <v>54.02</v>
      </c>
      <c r="B40" s="5">
        <f t="shared" si="1"/>
        <v>42758</v>
      </c>
      <c r="C40" s="3">
        <v>56.06</v>
      </c>
      <c r="D40" s="3">
        <v>56.24</v>
      </c>
      <c r="E40" s="3">
        <v>55.1</v>
      </c>
      <c r="F40" s="3">
        <v>55.63</v>
      </c>
      <c r="G40" s="3">
        <v>-0.35</v>
      </c>
      <c r="H40" s="6">
        <v>-0.0063</v>
      </c>
      <c r="I40" s="15">
        <v>215101.0</v>
      </c>
      <c r="J40" s="15">
        <v>460696.0</v>
      </c>
    </row>
    <row r="41">
      <c r="A41" s="28">
        <v>55.64</v>
      </c>
      <c r="B41" s="5">
        <f t="shared" si="1"/>
        <v>42759</v>
      </c>
      <c r="C41" s="3">
        <v>55.88</v>
      </c>
      <c r="D41" s="3">
        <v>56.26</v>
      </c>
      <c r="E41" s="3">
        <v>55.5</v>
      </c>
      <c r="F41" s="3">
        <v>55.85</v>
      </c>
      <c r="G41" s="3">
        <v>0.22</v>
      </c>
      <c r="H41" s="3">
        <v>0.004</v>
      </c>
      <c r="I41" s="15">
        <v>233418.0</v>
      </c>
      <c r="J41" s="15">
        <v>494192.0</v>
      </c>
    </row>
    <row r="42">
      <c r="A42" s="25">
        <f>+0.62</f>
        <v>0.62</v>
      </c>
      <c r="B42" s="5">
        <f t="shared" si="1"/>
        <v>42760</v>
      </c>
      <c r="C42" s="3">
        <v>55.69</v>
      </c>
      <c r="D42" s="3">
        <v>56.05</v>
      </c>
      <c r="E42" s="3">
        <v>55.17</v>
      </c>
      <c r="F42" s="3">
        <v>55.42</v>
      </c>
      <c r="G42" s="3">
        <v>-0.43</v>
      </c>
      <c r="H42" s="6">
        <v>-0.0077</v>
      </c>
      <c r="I42" s="15">
        <v>278658.0</v>
      </c>
      <c r="J42" s="15">
        <v>502882.0</v>
      </c>
    </row>
    <row r="43">
      <c r="A43" s="25">
        <f>+1.13%</f>
        <v>0.0113</v>
      </c>
      <c r="B43" s="5">
        <f t="shared" si="1"/>
        <v>42761</v>
      </c>
      <c r="C43" s="3">
        <v>55.73</v>
      </c>
      <c r="D43" s="3">
        <v>56.78</v>
      </c>
      <c r="E43" s="3">
        <v>55.48</v>
      </c>
      <c r="F43" s="3">
        <v>56.49</v>
      </c>
      <c r="G43" s="3">
        <v>1.07</v>
      </c>
      <c r="H43" s="3">
        <v>0.019299999999999998</v>
      </c>
      <c r="I43" s="15">
        <v>299608.0</v>
      </c>
      <c r="J43" s="15">
        <v>533561.0</v>
      </c>
    </row>
    <row r="44">
      <c r="A44" s="26">
        <v>61387.0</v>
      </c>
      <c r="B44" s="5">
        <f t="shared" si="1"/>
        <v>42762</v>
      </c>
      <c r="C44" s="3">
        <v>56.33</v>
      </c>
      <c r="D44" s="3">
        <v>56.72</v>
      </c>
      <c r="E44" s="3">
        <v>55.09</v>
      </c>
      <c r="F44" s="3">
        <v>55.7</v>
      </c>
      <c r="G44" s="3">
        <v>-0.79</v>
      </c>
      <c r="H44" s="6">
        <v>-0.014</v>
      </c>
      <c r="I44" s="15">
        <v>263143.0</v>
      </c>
      <c r="J44" s="15">
        <v>542867.0</v>
      </c>
    </row>
    <row r="45">
      <c r="A45" s="26">
        <v>147592.0</v>
      </c>
      <c r="B45" s="5">
        <f t="shared" si="1"/>
        <v>42765</v>
      </c>
      <c r="C45" s="3">
        <v>55.66</v>
      </c>
      <c r="D45" s="3">
        <v>55.86</v>
      </c>
      <c r="E45" s="3">
        <v>55.04</v>
      </c>
      <c r="F45" s="3">
        <v>55.32</v>
      </c>
      <c r="G45" s="3">
        <v>-0.38</v>
      </c>
      <c r="H45" s="6">
        <v>-0.0068</v>
      </c>
      <c r="I45" s="15">
        <v>272301.0</v>
      </c>
      <c r="J45" s="15">
        <v>533076.0</v>
      </c>
    </row>
    <row r="46">
      <c r="A46" s="27">
        <v>42709.0</v>
      </c>
      <c r="B46" s="5">
        <f t="shared" si="1"/>
        <v>42766</v>
      </c>
      <c r="C46" s="3">
        <v>55.34</v>
      </c>
      <c r="D46" s="3">
        <v>56.44</v>
      </c>
      <c r="E46" s="3">
        <v>54.96</v>
      </c>
      <c r="F46" s="3">
        <v>55.58</v>
      </c>
      <c r="G46" s="3">
        <v>0.26</v>
      </c>
      <c r="H46" s="3">
        <v>0.004699999999999999</v>
      </c>
      <c r="I46" s="15">
        <v>363170.0</v>
      </c>
      <c r="J46" s="15">
        <v>549072.0</v>
      </c>
    </row>
    <row r="47">
      <c r="A47" s="28">
        <v>55.47</v>
      </c>
      <c r="B47" s="5">
        <f t="shared" si="1"/>
        <v>42767</v>
      </c>
      <c r="C47" s="3">
        <v>55.55</v>
      </c>
      <c r="D47" s="3">
        <v>56.83</v>
      </c>
      <c r="E47" s="3">
        <v>55.36</v>
      </c>
      <c r="F47" s="3">
        <v>56.8</v>
      </c>
      <c r="G47" s="3">
        <v>1.22</v>
      </c>
      <c r="H47" s="3">
        <v>0.022000000000000002</v>
      </c>
      <c r="I47" s="15">
        <v>301235.0</v>
      </c>
      <c r="J47" s="15">
        <v>542793.0</v>
      </c>
    </row>
    <row r="48">
      <c r="A48" s="28">
        <v>56.39</v>
      </c>
      <c r="B48" s="5">
        <f t="shared" si="1"/>
        <v>42768</v>
      </c>
      <c r="C48" s="3">
        <v>56.53</v>
      </c>
      <c r="D48" s="3">
        <v>57.45</v>
      </c>
      <c r="E48" s="3">
        <v>56.33</v>
      </c>
      <c r="F48" s="3">
        <v>56.56</v>
      </c>
      <c r="G48" s="3">
        <v>-0.24</v>
      </c>
      <c r="H48" s="6">
        <v>-0.0042</v>
      </c>
      <c r="I48" s="15">
        <v>297350.0</v>
      </c>
      <c r="J48" s="15">
        <v>527015.0</v>
      </c>
    </row>
    <row r="49">
      <c r="A49" s="28">
        <v>54.99</v>
      </c>
      <c r="B49" s="5">
        <f t="shared" si="1"/>
        <v>42769</v>
      </c>
      <c r="C49" s="3">
        <v>56.92</v>
      </c>
      <c r="D49" s="3">
        <v>57.3</v>
      </c>
      <c r="E49" s="3">
        <v>56.39</v>
      </c>
      <c r="F49" s="3">
        <v>56.81</v>
      </c>
      <c r="G49" s="3">
        <v>0.25</v>
      </c>
      <c r="H49" s="3">
        <v>0.0044</v>
      </c>
      <c r="I49" s="15">
        <v>264757.0</v>
      </c>
      <c r="J49" s="15">
        <v>519066.0</v>
      </c>
    </row>
    <row r="50">
      <c r="A50" s="28">
        <v>56.08</v>
      </c>
      <c r="B50" s="5">
        <f t="shared" si="1"/>
        <v>42772</v>
      </c>
      <c r="C50" s="3">
        <v>56.85</v>
      </c>
      <c r="D50" s="3">
        <v>57.13</v>
      </c>
      <c r="E50" s="3">
        <v>55.65</v>
      </c>
      <c r="F50" s="3">
        <v>55.72</v>
      </c>
      <c r="G50" s="3">
        <v>-1.09</v>
      </c>
      <c r="H50" s="6">
        <v>-0.0192</v>
      </c>
      <c r="I50" s="15">
        <v>252700.0</v>
      </c>
      <c r="J50" s="15">
        <v>497960.0</v>
      </c>
    </row>
    <row r="51">
      <c r="A51" s="25">
        <f>+0.44</f>
        <v>0.44</v>
      </c>
      <c r="B51" s="5">
        <f t="shared" si="1"/>
        <v>42773</v>
      </c>
      <c r="C51" s="3">
        <v>55.91</v>
      </c>
      <c r="D51" s="3">
        <v>55.98</v>
      </c>
      <c r="E51" s="3">
        <v>54.58</v>
      </c>
      <c r="F51" s="3">
        <v>55.05</v>
      </c>
      <c r="G51" s="3">
        <v>-0.67</v>
      </c>
      <c r="H51" s="6">
        <v>-0.012</v>
      </c>
      <c r="I51" s="15">
        <v>317181.0</v>
      </c>
      <c r="J51" s="15">
        <v>477283.0</v>
      </c>
    </row>
    <row r="52">
      <c r="A52" s="25">
        <f>+0.79%</f>
        <v>0.0079</v>
      </c>
      <c r="B52" s="5">
        <f t="shared" si="1"/>
        <v>42774</v>
      </c>
      <c r="C52" s="3">
        <v>54.5</v>
      </c>
      <c r="D52" s="3">
        <v>55.68</v>
      </c>
      <c r="E52" s="3">
        <v>54.44</v>
      </c>
      <c r="F52" s="3">
        <v>55.12</v>
      </c>
      <c r="G52" s="3">
        <v>0.07</v>
      </c>
      <c r="H52" s="3">
        <v>0.0013</v>
      </c>
      <c r="I52" s="15">
        <v>409826.0</v>
      </c>
      <c r="J52" s="15">
        <v>465454.0</v>
      </c>
    </row>
    <row r="53">
      <c r="A53" s="26">
        <v>64974.0</v>
      </c>
      <c r="B53" s="5">
        <f t="shared" si="1"/>
        <v>42775</v>
      </c>
      <c r="C53" s="3">
        <v>55.3</v>
      </c>
      <c r="D53" s="3">
        <v>55.92</v>
      </c>
      <c r="E53" s="3">
        <v>55.23</v>
      </c>
      <c r="F53" s="3">
        <v>55.63</v>
      </c>
      <c r="G53" s="3">
        <v>0.51</v>
      </c>
      <c r="H53" s="3">
        <v>0.009300000000000001</v>
      </c>
      <c r="I53" s="15">
        <v>263404.0</v>
      </c>
      <c r="J53" s="15">
        <v>443668.0</v>
      </c>
    </row>
    <row r="54">
      <c r="A54" s="26">
        <v>149381.0</v>
      </c>
      <c r="B54" s="5">
        <f t="shared" si="1"/>
        <v>42776</v>
      </c>
      <c r="C54" s="3">
        <v>55.66</v>
      </c>
      <c r="D54" s="3">
        <v>56.88</v>
      </c>
      <c r="E54" s="3">
        <v>55.59</v>
      </c>
      <c r="F54" s="3">
        <v>56.7</v>
      </c>
      <c r="G54" s="3">
        <v>1.07</v>
      </c>
      <c r="H54" s="3">
        <v>0.0192</v>
      </c>
      <c r="I54" s="15">
        <v>284708.0</v>
      </c>
      <c r="J54" s="15">
        <v>427392.0</v>
      </c>
    </row>
    <row r="55">
      <c r="A55" s="27">
        <v>42710.0</v>
      </c>
      <c r="B55" s="5">
        <f t="shared" si="1"/>
        <v>42779</v>
      </c>
      <c r="C55" s="3">
        <v>56.68</v>
      </c>
      <c r="D55" s="3">
        <v>56.81</v>
      </c>
      <c r="E55" s="3">
        <v>55.41</v>
      </c>
      <c r="F55" s="3">
        <v>55.59</v>
      </c>
      <c r="G55" s="3">
        <v>-1.11</v>
      </c>
      <c r="H55" s="6">
        <v>-0.0196</v>
      </c>
      <c r="I55" s="15">
        <v>234314.0</v>
      </c>
      <c r="J55" s="15">
        <v>396012.0</v>
      </c>
    </row>
    <row r="56">
      <c r="A56" s="28">
        <v>55.64</v>
      </c>
      <c r="B56" s="5">
        <f t="shared" si="1"/>
        <v>42780</v>
      </c>
      <c r="C56" s="3">
        <v>55.75</v>
      </c>
      <c r="D56" s="3">
        <v>56.46</v>
      </c>
      <c r="E56" s="3">
        <v>55.53</v>
      </c>
      <c r="F56" s="3">
        <v>55.97</v>
      </c>
      <c r="G56" s="3">
        <v>0.38</v>
      </c>
      <c r="H56" s="3">
        <v>0.0068000000000000005</v>
      </c>
      <c r="I56" s="15">
        <v>254982.0</v>
      </c>
      <c r="J56" s="15">
        <v>365732.0</v>
      </c>
    </row>
    <row r="57">
      <c r="A57" s="28">
        <v>56.09</v>
      </c>
      <c r="B57" s="5">
        <f t="shared" si="1"/>
        <v>42781</v>
      </c>
      <c r="C57" s="3">
        <v>55.82</v>
      </c>
      <c r="D57" s="3">
        <v>56.25</v>
      </c>
      <c r="E57" s="3">
        <v>55.56</v>
      </c>
      <c r="F57" s="3">
        <v>55.75</v>
      </c>
      <c r="G57" s="3">
        <v>-0.22</v>
      </c>
      <c r="H57" s="6">
        <v>-0.0039</v>
      </c>
      <c r="I57" s="15">
        <v>272519.0</v>
      </c>
      <c r="J57" s="15">
        <v>346891.0</v>
      </c>
    </row>
    <row r="58">
      <c r="A58" s="28">
        <v>54.75</v>
      </c>
      <c r="B58" s="5">
        <f t="shared" si="1"/>
        <v>42782</v>
      </c>
      <c r="C58" s="3">
        <v>55.74</v>
      </c>
      <c r="D58" s="3">
        <v>56.24</v>
      </c>
      <c r="E58" s="3">
        <v>55.13</v>
      </c>
      <c r="F58" s="3">
        <v>55.65</v>
      </c>
      <c r="G58" s="3">
        <v>-0.1</v>
      </c>
      <c r="H58" s="6">
        <v>-0.0018</v>
      </c>
      <c r="I58" s="15">
        <v>310843.0</v>
      </c>
      <c r="J58" s="15">
        <v>313775.0</v>
      </c>
    </row>
    <row r="59">
      <c r="A59" s="28">
        <v>55.2</v>
      </c>
      <c r="B59" s="5">
        <f t="shared" si="1"/>
        <v>42783</v>
      </c>
      <c r="C59" s="3">
        <v>55.73</v>
      </c>
      <c r="D59" s="3">
        <v>55.88</v>
      </c>
      <c r="E59" s="3">
        <v>55.1</v>
      </c>
      <c r="F59" s="3">
        <v>55.81</v>
      </c>
      <c r="G59" s="3">
        <v>0.16</v>
      </c>
      <c r="H59" s="3">
        <v>0.0029</v>
      </c>
      <c r="I59" s="15">
        <v>270492.0</v>
      </c>
      <c r="J59" s="15">
        <v>289409.0</v>
      </c>
    </row>
    <row r="60">
      <c r="A60" s="21">
        <v>-0.88</v>
      </c>
      <c r="B60" s="5">
        <f t="shared" si="1"/>
        <v>42786</v>
      </c>
      <c r="C60" s="3">
        <v>55.9</v>
      </c>
      <c r="D60" s="3">
        <v>56.42</v>
      </c>
      <c r="E60" s="3">
        <v>55.7</v>
      </c>
      <c r="F60" s="3">
        <v>56.18</v>
      </c>
      <c r="G60" s="3">
        <v>0.37</v>
      </c>
      <c r="H60" s="3">
        <v>0.0066</v>
      </c>
      <c r="I60" s="15">
        <v>209626.0</v>
      </c>
      <c r="J60" s="15">
        <v>246728.0</v>
      </c>
    </row>
    <row r="61">
      <c r="A61" s="22">
        <v>-0.0157</v>
      </c>
      <c r="B61" s="5">
        <f t="shared" si="1"/>
        <v>42787</v>
      </c>
      <c r="C61" s="3">
        <v>56.17</v>
      </c>
      <c r="D61" s="3">
        <v>57.31</v>
      </c>
      <c r="E61" s="3">
        <v>56.1</v>
      </c>
      <c r="F61" s="3">
        <v>56.66</v>
      </c>
      <c r="G61" s="3">
        <v>0.48</v>
      </c>
      <c r="H61" s="3">
        <v>0.0085</v>
      </c>
      <c r="I61" s="15">
        <v>335443.0</v>
      </c>
      <c r="J61" s="15">
        <v>207855.0</v>
      </c>
    </row>
    <row r="62">
      <c r="A62" s="24">
        <v>57319.0</v>
      </c>
      <c r="B62" s="5">
        <f t="shared" si="1"/>
        <v>42788</v>
      </c>
      <c r="C62" s="3">
        <v>56.74</v>
      </c>
      <c r="D62" s="3">
        <v>57.01</v>
      </c>
      <c r="E62" s="3">
        <v>55.64</v>
      </c>
      <c r="F62" s="3">
        <v>55.84</v>
      </c>
      <c r="G62" s="3">
        <v>-0.82</v>
      </c>
      <c r="H62" s="6">
        <v>-0.0145</v>
      </c>
      <c r="I62" s="15">
        <v>245156.0</v>
      </c>
      <c r="J62" s="15">
        <v>169471.0</v>
      </c>
    </row>
    <row r="63">
      <c r="A63" s="24">
        <v>151956.0</v>
      </c>
      <c r="B63" s="5">
        <f t="shared" si="1"/>
        <v>42789</v>
      </c>
      <c r="C63" s="3">
        <v>56.2</v>
      </c>
      <c r="D63" s="3">
        <v>57.26</v>
      </c>
      <c r="E63" s="3">
        <v>56.18</v>
      </c>
      <c r="F63" s="3">
        <v>56.58</v>
      </c>
      <c r="G63" s="3">
        <v>0.74</v>
      </c>
      <c r="H63" s="3">
        <v>0.013300000000000001</v>
      </c>
      <c r="I63" s="15">
        <v>223585.0</v>
      </c>
      <c r="J63" s="15">
        <v>134533.0</v>
      </c>
    </row>
    <row r="64">
      <c r="A64" s="23">
        <v>42711.0</v>
      </c>
      <c r="B64" s="5">
        <f t="shared" si="1"/>
        <v>42790</v>
      </c>
      <c r="C64" s="3">
        <v>56.4</v>
      </c>
      <c r="D64" s="3">
        <v>56.66</v>
      </c>
      <c r="E64" s="3">
        <v>55.74</v>
      </c>
      <c r="F64" s="3">
        <v>55.99</v>
      </c>
      <c r="G64" s="3">
        <v>-0.59</v>
      </c>
      <c r="H64" s="6">
        <v>-0.0104</v>
      </c>
      <c r="I64" s="15">
        <v>164961.0</v>
      </c>
      <c r="J64" s="15">
        <v>105695.0</v>
      </c>
    </row>
    <row r="65">
      <c r="A65" s="21">
        <v>55.16</v>
      </c>
      <c r="B65" s="5">
        <f t="shared" si="1"/>
        <v>42793</v>
      </c>
      <c r="C65" s="3">
        <v>55.96</v>
      </c>
      <c r="D65" s="3">
        <v>56.77</v>
      </c>
      <c r="E65" s="3">
        <v>55.86</v>
      </c>
      <c r="F65" s="3">
        <v>55.93</v>
      </c>
      <c r="G65" s="3">
        <v>-0.06</v>
      </c>
      <c r="H65" s="6">
        <v>-0.0011</v>
      </c>
      <c r="I65" s="15">
        <v>139288.0</v>
      </c>
      <c r="J65" s="15">
        <v>53740.0</v>
      </c>
    </row>
    <row r="66">
      <c r="A66" s="21">
        <v>55.53</v>
      </c>
      <c r="B66" s="5">
        <f t="shared" si="1"/>
        <v>42794</v>
      </c>
      <c r="C66" s="3">
        <v>56.02</v>
      </c>
      <c r="D66" s="3">
        <v>56.15</v>
      </c>
      <c r="E66" s="3">
        <v>55.23</v>
      </c>
      <c r="F66" s="3">
        <v>55.59</v>
      </c>
      <c r="G66" s="3">
        <v>-0.34</v>
      </c>
      <c r="H66" s="6">
        <v>-0.0061</v>
      </c>
      <c r="I66" s="15">
        <v>28347.0</v>
      </c>
      <c r="J66" s="3"/>
    </row>
    <row r="67">
      <c r="A67" s="21">
        <v>54.31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54.37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-0.83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-0.015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87392.0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149614.0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42712.0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54.55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55.24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54.19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55.13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+0.76</f>
        <v>0.76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+1.4%</f>
        <v>0.014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90329.0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149918.0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42713.0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55.17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55.7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55.0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55.6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+0.47</f>
        <v>0.47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+0.85%</f>
        <v>0.0085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73151.0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157233.0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9">
        <v>42716.0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56.85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58.78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56.36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56.9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+1.3</f>
        <v>1.3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+2.34%</f>
        <v>0.0234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99677.0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166261.0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9">
        <v>42717.0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56.94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57.6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56.38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56.97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+0.07</f>
        <v>0.07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+0.12%</f>
        <v>0.0012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107770.0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175474.0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9">
        <v>42718.0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56.35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57.05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54.9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55.26</v>
      </c>
      <c r="B113" s="3" t="str">
        <f t="shared" si="1"/>
        <v/>
      </c>
    </row>
    <row r="114">
      <c r="A114" s="21">
        <v>-1.71</v>
      </c>
      <c r="B114" s="3" t="str">
        <f t="shared" si="1"/>
        <v>#REF!</v>
      </c>
    </row>
    <row r="115">
      <c r="A115" s="22">
        <v>-0.03</v>
      </c>
      <c r="B115" s="3" t="str">
        <f t="shared" si="1"/>
        <v>#REF!</v>
      </c>
    </row>
    <row r="116">
      <c r="A116" s="24">
        <v>73197.0</v>
      </c>
      <c r="B116" s="3" t="str">
        <f t="shared" si="1"/>
        <v>#REF!</v>
      </c>
    </row>
    <row r="117">
      <c r="A117" s="24">
        <v>169706.0</v>
      </c>
      <c r="B117" s="3" t="str">
        <f t="shared" si="1"/>
        <v>#REF!</v>
      </c>
    </row>
    <row r="118">
      <c r="A118" s="30">
        <v>42719.0</v>
      </c>
      <c r="B118" s="3" t="str">
        <f t="shared" si="1"/>
        <v>#REF!</v>
      </c>
    </row>
    <row r="119">
      <c r="A119" s="21">
        <v>55.16</v>
      </c>
      <c r="B119" s="3" t="str">
        <f t="shared" si="1"/>
        <v>#REF!</v>
      </c>
    </row>
    <row r="120">
      <c r="A120" s="21">
        <v>55.78</v>
      </c>
      <c r="B120" s="3" t="str">
        <f t="shared" si="1"/>
        <v>#REF!</v>
      </c>
    </row>
    <row r="121">
      <c r="A121" s="21">
        <v>54.45</v>
      </c>
      <c r="B121" s="3" t="str">
        <f t="shared" si="1"/>
        <v>#REF!</v>
      </c>
    </row>
    <row r="122">
      <c r="A122" s="21">
        <v>55.29</v>
      </c>
      <c r="B122" s="3" t="str">
        <f t="shared" si="1"/>
        <v>#REF!</v>
      </c>
    </row>
    <row r="123">
      <c r="A123" s="25">
        <f>+0.03</f>
        <v>0.03</v>
      </c>
      <c r="B123" s="3" t="str">
        <f t="shared" si="1"/>
        <v>#REF!</v>
      </c>
    </row>
    <row r="124">
      <c r="A124" s="25">
        <f>+0.05%</f>
        <v>0.0005</v>
      </c>
      <c r="B124" s="3" t="str">
        <f t="shared" si="1"/>
        <v>#REF!</v>
      </c>
    </row>
    <row r="125">
      <c r="A125" s="26">
        <v>70461.0</v>
      </c>
      <c r="B125" s="3" t="str">
        <f t="shared" si="1"/>
        <v>#REF!</v>
      </c>
    </row>
    <row r="126">
      <c r="A126" s="26">
        <v>170412.0</v>
      </c>
      <c r="B126" s="3" t="str">
        <f t="shared" si="1"/>
        <v>#REF!</v>
      </c>
    </row>
    <row r="127">
      <c r="A127" s="29">
        <v>42720.0</v>
      </c>
      <c r="B127" s="3" t="str">
        <f t="shared" si="1"/>
        <v>#REF!</v>
      </c>
    </row>
    <row r="128">
      <c r="A128" s="28">
        <v>55.46</v>
      </c>
      <c r="B128" s="3" t="str">
        <f t="shared" si="1"/>
        <v>#REF!</v>
      </c>
    </row>
    <row r="129">
      <c r="A129" s="28">
        <v>56.48</v>
      </c>
      <c r="B129" s="3" t="str">
        <f t="shared" si="1"/>
        <v>#REF!</v>
      </c>
    </row>
    <row r="130">
      <c r="A130" s="28">
        <v>54.97</v>
      </c>
      <c r="B130" s="3" t="str">
        <f t="shared" si="1"/>
        <v>#REF!</v>
      </c>
    </row>
    <row r="131">
      <c r="A131" s="28">
        <v>56.34</v>
      </c>
      <c r="B131" s="3" t="str">
        <f t="shared" si="1"/>
        <v>#REF!</v>
      </c>
    </row>
    <row r="132">
      <c r="A132" s="25">
        <f>+1.05</f>
        <v>1.05</v>
      </c>
      <c r="B132" s="3" t="str">
        <f t="shared" si="1"/>
        <v>#REF!</v>
      </c>
    </row>
    <row r="133">
      <c r="A133" s="25">
        <f>+1.9%</f>
        <v>0.019</v>
      </c>
      <c r="B133" s="3" t="str">
        <f t="shared" si="1"/>
        <v>#REF!</v>
      </c>
    </row>
    <row r="134">
      <c r="A134" s="26">
        <v>69750.0</v>
      </c>
      <c r="B134" s="3" t="str">
        <f t="shared" si="1"/>
        <v>#REF!</v>
      </c>
    </row>
    <row r="135">
      <c r="A135" s="26">
        <v>176510.0</v>
      </c>
      <c r="B135" s="3" t="str">
        <f t="shared" si="1"/>
        <v>#REF!</v>
      </c>
    </row>
    <row r="136">
      <c r="A136" s="29">
        <v>42723.0</v>
      </c>
      <c r="B136" s="3" t="str">
        <f t="shared" si="1"/>
        <v>#REF!</v>
      </c>
    </row>
    <row r="137">
      <c r="A137" s="28">
        <v>56.65</v>
      </c>
      <c r="B137" s="3" t="str">
        <f t="shared" si="1"/>
        <v>#REF!</v>
      </c>
    </row>
    <row r="138">
      <c r="A138" s="28">
        <v>56.88</v>
      </c>
      <c r="B138" s="3" t="str">
        <f t="shared" si="1"/>
        <v>#REF!</v>
      </c>
    </row>
    <row r="139">
      <c r="A139" s="28">
        <v>55.88</v>
      </c>
      <c r="B139" s="3" t="str">
        <f t="shared" si="1"/>
        <v>#REF!</v>
      </c>
    </row>
    <row r="140">
      <c r="A140" s="28">
        <v>56.1</v>
      </c>
      <c r="B140" s="3" t="str">
        <f t="shared" si="1"/>
        <v>#REF!</v>
      </c>
    </row>
    <row r="141">
      <c r="A141" s="21">
        <v>-0.24</v>
      </c>
      <c r="B141" s="3" t="str">
        <f t="shared" si="1"/>
        <v>#REF!</v>
      </c>
    </row>
    <row r="142">
      <c r="A142" s="22">
        <v>-0.0043</v>
      </c>
      <c r="B142" s="3" t="str">
        <f t="shared" si="1"/>
        <v>#REF!</v>
      </c>
    </row>
    <row r="143">
      <c r="A143" s="24">
        <v>60404.0</v>
      </c>
      <c r="B143" s="3" t="str">
        <f t="shared" si="1"/>
        <v>#REF!</v>
      </c>
    </row>
    <row r="144">
      <c r="A144" s="24">
        <v>186706.0</v>
      </c>
      <c r="B144" s="3" t="str">
        <f t="shared" si="1"/>
        <v>#REF!</v>
      </c>
    </row>
    <row r="145">
      <c r="A145" s="30">
        <v>42724.0</v>
      </c>
      <c r="B145" s="3" t="str">
        <f t="shared" si="1"/>
        <v>#REF!</v>
      </c>
    </row>
    <row r="146">
      <c r="A146" s="21">
        <v>56.15</v>
      </c>
      <c r="B146" s="3" t="str">
        <f t="shared" si="1"/>
        <v>#REF!</v>
      </c>
    </row>
    <row r="147">
      <c r="A147" s="21">
        <v>57.04</v>
      </c>
      <c r="B147" s="3" t="str">
        <f t="shared" si="1"/>
        <v>#REF!</v>
      </c>
    </row>
    <row r="148">
      <c r="A148" s="21">
        <v>55.94</v>
      </c>
      <c r="B148" s="3" t="str">
        <f t="shared" si="1"/>
        <v>#REF!</v>
      </c>
    </row>
    <row r="149">
      <c r="A149" s="21">
        <v>56.62</v>
      </c>
      <c r="B149" s="3" t="str">
        <f t="shared" si="1"/>
        <v>#REF!</v>
      </c>
    </row>
    <row r="150">
      <c r="A150" s="25">
        <f>+0.52</f>
        <v>0.52</v>
      </c>
      <c r="B150" s="3" t="str">
        <f t="shared" si="1"/>
        <v>#REF!</v>
      </c>
    </row>
    <row r="151">
      <c r="A151" s="25">
        <f>+0.93%</f>
        <v>0.0093</v>
      </c>
      <c r="B151" s="3" t="str">
        <f t="shared" si="1"/>
        <v>#REF!</v>
      </c>
    </row>
    <row r="152">
      <c r="A152" s="26">
        <v>74081.0</v>
      </c>
      <c r="B152" s="3" t="str">
        <f t="shared" si="1"/>
        <v>#REF!</v>
      </c>
    </row>
    <row r="153">
      <c r="A153" s="26">
        <v>189892.0</v>
      </c>
      <c r="B153" s="3" t="str">
        <f t="shared" si="1"/>
        <v>#REF!</v>
      </c>
    </row>
    <row r="154">
      <c r="A154" s="29">
        <v>42725.0</v>
      </c>
      <c r="B154" s="3" t="str">
        <f t="shared" si="1"/>
        <v>#REF!</v>
      </c>
    </row>
    <row r="155">
      <c r="A155" s="28">
        <v>56.82</v>
      </c>
      <c r="B155" s="3" t="str">
        <f t="shared" si="1"/>
        <v>#REF!</v>
      </c>
    </row>
    <row r="156">
      <c r="A156" s="28">
        <v>57.08</v>
      </c>
      <c r="B156" s="3" t="str">
        <f t="shared" si="1"/>
        <v>#REF!</v>
      </c>
    </row>
    <row r="157">
      <c r="A157" s="28">
        <v>55.77</v>
      </c>
      <c r="B157" s="3" t="str">
        <f t="shared" si="1"/>
        <v>#REF!</v>
      </c>
    </row>
    <row r="158">
      <c r="A158" s="28">
        <v>55.87</v>
      </c>
      <c r="B158" s="3" t="str">
        <f t="shared" si="1"/>
        <v>#REF!</v>
      </c>
    </row>
    <row r="159">
      <c r="A159" s="21">
        <v>-0.75</v>
      </c>
      <c r="B159" s="3" t="str">
        <f t="shared" si="1"/>
        <v>#REF!</v>
      </c>
    </row>
    <row r="160">
      <c r="A160" s="22">
        <v>-0.0132</v>
      </c>
      <c r="B160" s="3" t="str">
        <f t="shared" si="1"/>
        <v>#REF!</v>
      </c>
    </row>
    <row r="161">
      <c r="A161" s="24">
        <v>81827.0</v>
      </c>
      <c r="B161" s="3" t="str">
        <f t="shared" si="1"/>
        <v>#REF!</v>
      </c>
    </row>
    <row r="162">
      <c r="A162" s="24">
        <v>204325.0</v>
      </c>
      <c r="B162" s="3" t="str">
        <f t="shared" si="1"/>
        <v>#REF!</v>
      </c>
    </row>
    <row r="163">
      <c r="A163" s="30">
        <v>42726.0</v>
      </c>
      <c r="B163" s="3" t="str">
        <f t="shared" si="1"/>
        <v>#REF!</v>
      </c>
    </row>
    <row r="164">
      <c r="A164" s="21">
        <v>56.03</v>
      </c>
      <c r="B164" s="3" t="str">
        <f t="shared" si="1"/>
        <v>#REF!</v>
      </c>
    </row>
    <row r="165">
      <c r="A165" s="21">
        <v>56.62</v>
      </c>
      <c r="B165" s="3" t="str">
        <f t="shared" si="1"/>
        <v>#REF!</v>
      </c>
    </row>
    <row r="166">
      <c r="A166" s="21">
        <v>55.47</v>
      </c>
      <c r="B166" s="3" t="str">
        <f t="shared" si="1"/>
        <v>#REF!</v>
      </c>
    </row>
    <row r="167">
      <c r="A167" s="21">
        <v>56.42</v>
      </c>
      <c r="B167" s="3" t="str">
        <f t="shared" si="1"/>
        <v>#REF!</v>
      </c>
    </row>
    <row r="168">
      <c r="A168" s="25">
        <f>+0.55</f>
        <v>0.55</v>
      </c>
      <c r="B168" s="3" t="str">
        <f t="shared" si="1"/>
        <v>#REF!</v>
      </c>
    </row>
    <row r="169">
      <c r="A169" s="25">
        <f>+0.98%</f>
        <v>0.0098</v>
      </c>
      <c r="B169" s="3" t="str">
        <f t="shared" si="1"/>
        <v>#REF!</v>
      </c>
    </row>
    <row r="170">
      <c r="A170" s="26">
        <v>50879.0</v>
      </c>
      <c r="B170" s="3" t="str">
        <f t="shared" si="1"/>
        <v>#REF!</v>
      </c>
    </row>
    <row r="171">
      <c r="A171" s="26">
        <v>209172.0</v>
      </c>
      <c r="B171" s="3" t="str">
        <f t="shared" si="1"/>
        <v>#REF!</v>
      </c>
    </row>
    <row r="172">
      <c r="A172" s="29">
        <v>42727.0</v>
      </c>
      <c r="B172" s="3" t="str">
        <f t="shared" si="1"/>
        <v>#REF!</v>
      </c>
    </row>
    <row r="173">
      <c r="A173" s="28">
        <v>56.18</v>
      </c>
      <c r="B173" s="3" t="str">
        <f t="shared" si="1"/>
        <v>#REF!</v>
      </c>
    </row>
    <row r="174">
      <c r="A174" s="28">
        <v>56.61</v>
      </c>
      <c r="B174" s="3" t="str">
        <f t="shared" si="1"/>
        <v>#REF!</v>
      </c>
    </row>
    <row r="175">
      <c r="A175" s="28">
        <v>55.64</v>
      </c>
      <c r="B175" s="3" t="str">
        <f t="shared" si="1"/>
        <v>#REF!</v>
      </c>
    </row>
    <row r="176">
      <c r="A176" s="28">
        <v>56.53</v>
      </c>
      <c r="B176" s="3" t="str">
        <f t="shared" si="1"/>
        <v>#REF!</v>
      </c>
    </row>
    <row r="177">
      <c r="A177" s="25">
        <f>+0.11</f>
        <v>0.11</v>
      </c>
      <c r="B177" s="3" t="str">
        <f t="shared" si="1"/>
        <v>#REF!</v>
      </c>
    </row>
    <row r="178">
      <c r="A178" s="25">
        <f>+0.19%</f>
        <v>0.0019</v>
      </c>
      <c r="B178" s="3" t="str">
        <f t="shared" si="1"/>
        <v>#REF!</v>
      </c>
    </row>
    <row r="179">
      <c r="A179" s="26">
        <v>29706.0</v>
      </c>
      <c r="B179" s="3" t="str">
        <f t="shared" si="1"/>
        <v>#REF!</v>
      </c>
    </row>
    <row r="180">
      <c r="A180" s="26">
        <v>211483.0</v>
      </c>
      <c r="B180" s="3" t="str">
        <f t="shared" si="1"/>
        <v>#REF!</v>
      </c>
    </row>
    <row r="181">
      <c r="A181" s="29">
        <v>42731.0</v>
      </c>
      <c r="B181" s="3" t="str">
        <f t="shared" si="1"/>
        <v>#REF!</v>
      </c>
    </row>
    <row r="182">
      <c r="A182" s="28">
        <v>56.69</v>
      </c>
      <c r="B182" s="3" t="str">
        <f t="shared" si="1"/>
        <v>#REF!</v>
      </c>
    </row>
    <row r="183">
      <c r="A183" s="28">
        <v>58.42</v>
      </c>
      <c r="B183" s="3" t="str">
        <f t="shared" si="1"/>
        <v>#REF!</v>
      </c>
    </row>
    <row r="184">
      <c r="A184" s="28">
        <v>56.39</v>
      </c>
      <c r="B184" s="3" t="str">
        <f t="shared" si="1"/>
        <v>#REF!</v>
      </c>
    </row>
    <row r="185">
      <c r="A185" s="28">
        <v>57.43</v>
      </c>
      <c r="B185" s="3" t="str">
        <f t="shared" si="1"/>
        <v>#REF!</v>
      </c>
    </row>
    <row r="186">
      <c r="A186" s="25">
        <f>+0.9</f>
        <v>0.9</v>
      </c>
      <c r="B186" s="3" t="str">
        <f t="shared" si="1"/>
        <v>#REF!</v>
      </c>
    </row>
    <row r="187">
      <c r="A187" s="25">
        <f>+1.59%</f>
        <v>0.0159</v>
      </c>
      <c r="B187" s="3" t="str">
        <f t="shared" si="1"/>
        <v>#REF!</v>
      </c>
    </row>
    <row r="188">
      <c r="A188" s="26">
        <v>20809.0</v>
      </c>
      <c r="B188" s="3" t="str">
        <f t="shared" si="1"/>
        <v>#REF!</v>
      </c>
    </row>
    <row r="189">
      <c r="A189" s="26">
        <v>210441.0</v>
      </c>
      <c r="B189" s="3" t="str">
        <f t="shared" si="1"/>
        <v>#REF!</v>
      </c>
    </row>
    <row r="190">
      <c r="A190" s="29">
        <v>42732.0</v>
      </c>
      <c r="B190" s="3" t="str">
        <f t="shared" si="1"/>
        <v>#REF!</v>
      </c>
    </row>
    <row r="191">
      <c r="A191" s="28">
        <v>57.43</v>
      </c>
      <c r="B191" s="3" t="str">
        <f t="shared" si="1"/>
        <v>#REF!</v>
      </c>
    </row>
    <row r="192">
      <c r="A192" s="28">
        <v>57.85</v>
      </c>
      <c r="B192" s="3" t="str">
        <f t="shared" si="1"/>
        <v>#REF!</v>
      </c>
    </row>
    <row r="193">
      <c r="A193" s="28">
        <v>57.2</v>
      </c>
      <c r="B193" s="3" t="str">
        <f t="shared" si="1"/>
        <v>#REF!</v>
      </c>
    </row>
    <row r="194">
      <c r="A194" s="28">
        <v>57.57</v>
      </c>
      <c r="B194" s="3" t="str">
        <f t="shared" si="1"/>
        <v>#REF!</v>
      </c>
    </row>
    <row r="195">
      <c r="A195" s="25">
        <f>+0.14</f>
        <v>0.14</v>
      </c>
      <c r="B195" s="3" t="str">
        <f t="shared" si="1"/>
        <v>#REF!</v>
      </c>
    </row>
    <row r="196">
      <c r="A196" s="25">
        <f>+0.24%</f>
        <v>0.0024</v>
      </c>
      <c r="B196" s="3" t="str">
        <f t="shared" si="1"/>
        <v>#REF!</v>
      </c>
    </row>
    <row r="197">
      <c r="A197" s="26">
        <v>48078.0</v>
      </c>
      <c r="B197" s="3" t="str">
        <f t="shared" si="1"/>
        <v>#REF!</v>
      </c>
    </row>
    <row r="198">
      <c r="A198" s="26">
        <v>212213.0</v>
      </c>
      <c r="B198" s="3" t="str">
        <f t="shared" si="1"/>
        <v>#REF!</v>
      </c>
    </row>
    <row r="199">
      <c r="A199" s="29">
        <v>42733.0</v>
      </c>
      <c r="B199" s="3" t="str">
        <f t="shared" si="1"/>
        <v>#REF!</v>
      </c>
    </row>
    <row r="200">
      <c r="A200" s="28">
        <v>57.39</v>
      </c>
      <c r="B200" s="3" t="str">
        <f t="shared" si="1"/>
        <v>#REF!</v>
      </c>
    </row>
    <row r="201">
      <c r="A201" s="28">
        <v>57.95</v>
      </c>
      <c r="B201" s="3" t="str">
        <f t="shared" si="1"/>
        <v>#REF!</v>
      </c>
    </row>
    <row r="202">
      <c r="A202" s="28">
        <v>57.31</v>
      </c>
      <c r="B202" s="3" t="str">
        <f t="shared" si="1"/>
        <v>#REF!</v>
      </c>
    </row>
    <row r="203">
      <c r="A203" s="28">
        <v>57.5</v>
      </c>
      <c r="B203" s="3" t="str">
        <f t="shared" si="1"/>
        <v>#REF!</v>
      </c>
    </row>
    <row r="204">
      <c r="A204" s="21">
        <v>-0.07</v>
      </c>
      <c r="B204" s="3" t="str">
        <f t="shared" si="1"/>
        <v>#REF!</v>
      </c>
    </row>
    <row r="205">
      <c r="A205" s="22">
        <v>-0.0012</v>
      </c>
      <c r="B205" s="3" t="str">
        <f t="shared" si="1"/>
        <v>#REF!</v>
      </c>
    </row>
    <row r="206">
      <c r="A206" s="24">
        <v>65113.0</v>
      </c>
      <c r="B206" s="3" t="str">
        <f t="shared" si="1"/>
        <v>#REF!</v>
      </c>
    </row>
    <row r="207">
      <c r="A207" s="24">
        <v>218294.0</v>
      </c>
      <c r="B207" s="3" t="str">
        <f t="shared" si="1"/>
        <v>#REF!</v>
      </c>
    </row>
    <row r="208">
      <c r="A208" s="30">
        <v>42734.0</v>
      </c>
      <c r="B208" s="3" t="str">
        <f t="shared" si="1"/>
        <v>#REF!</v>
      </c>
    </row>
    <row r="209">
      <c r="A209" s="21">
        <v>57.7</v>
      </c>
      <c r="B209" s="3" t="str">
        <f t="shared" si="1"/>
        <v>#REF!</v>
      </c>
    </row>
    <row r="210">
      <c r="A210" s="21">
        <v>57.85</v>
      </c>
      <c r="B210" s="3" t="str">
        <f t="shared" si="1"/>
        <v>#REF!</v>
      </c>
    </row>
    <row r="211">
      <c r="A211" s="21">
        <v>57.12</v>
      </c>
      <c r="B211" s="3" t="str">
        <f t="shared" si="1"/>
        <v>#REF!</v>
      </c>
    </row>
    <row r="212">
      <c r="A212" s="21">
        <v>57.49</v>
      </c>
      <c r="B212" s="3" t="str">
        <f t="shared" si="1"/>
        <v>#REF!</v>
      </c>
    </row>
    <row r="213">
      <c r="A213" s="21">
        <v>-0.01</v>
      </c>
      <c r="B213" s="3" t="str">
        <f t="shared" si="1"/>
        <v>#REF!</v>
      </c>
    </row>
    <row r="214">
      <c r="A214" s="22">
        <v>-2.0E-4</v>
      </c>
      <c r="B214" s="3" t="str">
        <f t="shared" si="1"/>
        <v>#REF!</v>
      </c>
    </row>
    <row r="215">
      <c r="A215" s="24">
        <v>42092.0</v>
      </c>
      <c r="B215" s="3" t="str">
        <f t="shared" si="1"/>
        <v>#REF!</v>
      </c>
    </row>
    <row r="216">
      <c r="A216" s="24">
        <v>225712.0</v>
      </c>
      <c r="B216" s="3" t="str">
        <f t="shared" si="1"/>
        <v>#REF!</v>
      </c>
    </row>
    <row r="217">
      <c r="A217" s="23">
        <v>42738.0</v>
      </c>
      <c r="B217" s="3" t="str">
        <f t="shared" si="1"/>
        <v>#REF!</v>
      </c>
    </row>
    <row r="218">
      <c r="A218" s="21">
        <v>57.75</v>
      </c>
      <c r="B218" s="3" t="str">
        <f t="shared" si="1"/>
        <v>#REF!</v>
      </c>
    </row>
    <row r="219">
      <c r="A219" s="21">
        <v>59.02</v>
      </c>
      <c r="B219" s="3" t="str">
        <f t="shared" si="1"/>
        <v>#REF!</v>
      </c>
    </row>
    <row r="220">
      <c r="A220" s="21">
        <v>55.98</v>
      </c>
      <c r="B220" s="3" t="str">
        <f t="shared" si="1"/>
        <v>#REF!</v>
      </c>
    </row>
    <row r="221">
      <c r="A221" s="21">
        <v>56.14</v>
      </c>
      <c r="B221" s="3" t="str">
        <f t="shared" si="1"/>
        <v>#REF!</v>
      </c>
    </row>
    <row r="222">
      <c r="A222" s="21">
        <v>-1.35</v>
      </c>
      <c r="B222" s="3" t="str">
        <f t="shared" si="1"/>
        <v>#REF!</v>
      </c>
    </row>
    <row r="223">
      <c r="A223" s="22">
        <v>-0.0235</v>
      </c>
      <c r="B223" s="3" t="str">
        <f t="shared" si="1"/>
        <v>#REF!</v>
      </c>
    </row>
    <row r="224">
      <c r="A224" s="24">
        <v>129761.0</v>
      </c>
      <c r="B224" s="3" t="str">
        <f t="shared" si="1"/>
        <v>#REF!</v>
      </c>
    </row>
    <row r="225">
      <c r="A225" s="24">
        <v>241952.0</v>
      </c>
      <c r="B225" s="3" t="str">
        <f t="shared" si="1"/>
        <v>#REF!</v>
      </c>
    </row>
    <row r="226">
      <c r="A226" s="23">
        <v>42739.0</v>
      </c>
      <c r="B226" s="3" t="str">
        <f t="shared" si="1"/>
        <v>#REF!</v>
      </c>
    </row>
    <row r="227">
      <c r="A227" s="21">
        <v>56.4</v>
      </c>
      <c r="B227" s="3" t="str">
        <f t="shared" si="1"/>
        <v>#REF!</v>
      </c>
    </row>
    <row r="228">
      <c r="A228" s="21">
        <v>57.17</v>
      </c>
      <c r="B228" s="3" t="str">
        <f t="shared" si="1"/>
        <v>#REF!</v>
      </c>
    </row>
    <row r="229">
      <c r="A229" s="21">
        <v>55.98</v>
      </c>
      <c r="B229" s="3" t="str">
        <f t="shared" si="1"/>
        <v>#REF!</v>
      </c>
    </row>
    <row r="230">
      <c r="A230" s="21">
        <v>57.09</v>
      </c>
      <c r="B230" s="3" t="str">
        <f t="shared" si="1"/>
        <v>#REF!</v>
      </c>
    </row>
    <row r="231">
      <c r="A231" s="25">
        <f>+0.95</f>
        <v>0.95</v>
      </c>
      <c r="B231" s="3" t="str">
        <f t="shared" si="1"/>
        <v>#REF!</v>
      </c>
    </row>
    <row r="232">
      <c r="A232" s="25">
        <f>+1.69%</f>
        <v>0.0169</v>
      </c>
      <c r="B232" s="3" t="str">
        <f t="shared" si="1"/>
        <v>#REF!</v>
      </c>
    </row>
    <row r="233">
      <c r="A233" s="26">
        <v>103517.0</v>
      </c>
      <c r="B233" s="3" t="str">
        <f t="shared" si="1"/>
        <v>#REF!</v>
      </c>
    </row>
    <row r="234">
      <c r="A234" s="26">
        <v>245125.0</v>
      </c>
      <c r="B234" s="3" t="str">
        <f t="shared" si="1"/>
        <v>#REF!</v>
      </c>
    </row>
    <row r="235">
      <c r="A235" s="27">
        <v>42740.0</v>
      </c>
      <c r="B235" s="3" t="str">
        <f t="shared" si="1"/>
        <v>#REF!</v>
      </c>
    </row>
    <row r="236">
      <c r="A236" s="28">
        <v>56.98</v>
      </c>
      <c r="B236" s="3" t="str">
        <f t="shared" si="1"/>
        <v>#REF!</v>
      </c>
    </row>
    <row r="237">
      <c r="A237" s="28">
        <v>57.94</v>
      </c>
      <c r="B237" s="3" t="str">
        <f t="shared" si="1"/>
        <v>#REF!</v>
      </c>
    </row>
    <row r="238">
      <c r="A238" s="28">
        <v>56.61</v>
      </c>
      <c r="B238" s="3" t="str">
        <f t="shared" si="1"/>
        <v>#REF!</v>
      </c>
    </row>
    <row r="239">
      <c r="A239" s="28">
        <v>57.48</v>
      </c>
      <c r="B239" s="3" t="str">
        <f t="shared" si="1"/>
        <v>#REF!</v>
      </c>
    </row>
    <row r="240">
      <c r="A240" s="25">
        <f>+0.39</f>
        <v>0.39</v>
      </c>
      <c r="B240" s="3" t="str">
        <f t="shared" si="1"/>
        <v>#REF!</v>
      </c>
    </row>
    <row r="241">
      <c r="A241" s="25">
        <f>+0.68%</f>
        <v>0.0068</v>
      </c>
      <c r="B241" s="3" t="str">
        <f t="shared" si="1"/>
        <v>#REF!</v>
      </c>
    </row>
    <row r="242">
      <c r="A242" s="26">
        <v>121353.0</v>
      </c>
      <c r="B242" s="3" t="str">
        <f t="shared" si="1"/>
        <v>#REF!</v>
      </c>
    </row>
    <row r="243">
      <c r="A243" s="26">
        <v>252270.0</v>
      </c>
      <c r="B243" s="3" t="str">
        <f t="shared" si="1"/>
        <v>#REF!</v>
      </c>
    </row>
    <row r="244">
      <c r="A244" s="27">
        <v>42741.0</v>
      </c>
      <c r="B244" s="3" t="str">
        <f t="shared" si="1"/>
        <v>#REF!</v>
      </c>
    </row>
    <row r="245">
      <c r="A245" s="28">
        <v>57.5</v>
      </c>
      <c r="B245" s="3" t="str">
        <f t="shared" si="1"/>
        <v>#REF!</v>
      </c>
    </row>
    <row r="246">
      <c r="A246" s="28">
        <v>58.03</v>
      </c>
      <c r="B246" s="3" t="str">
        <f t="shared" si="1"/>
        <v>#REF!</v>
      </c>
    </row>
    <row r="247">
      <c r="A247" s="28">
        <v>56.89</v>
      </c>
      <c r="B247" s="3" t="str">
        <f t="shared" si="1"/>
        <v>#REF!</v>
      </c>
    </row>
    <row r="248">
      <c r="A248" s="28">
        <v>57.68</v>
      </c>
      <c r="B248" s="3" t="str">
        <f t="shared" si="1"/>
        <v>#REF!</v>
      </c>
    </row>
    <row r="249">
      <c r="A249" s="25">
        <f>+0.2</f>
        <v>0.2</v>
      </c>
      <c r="B249" s="3" t="str">
        <f t="shared" si="1"/>
        <v>#REF!</v>
      </c>
    </row>
    <row r="250">
      <c r="A250" s="25">
        <f>+0.35%</f>
        <v>0.0035</v>
      </c>
      <c r="B250" s="3" t="str">
        <f t="shared" si="1"/>
        <v>#REF!</v>
      </c>
    </row>
    <row r="251">
      <c r="A251" s="26">
        <v>98075.0</v>
      </c>
      <c r="B251" s="3" t="str">
        <f t="shared" si="1"/>
        <v>#REF!</v>
      </c>
    </row>
    <row r="252">
      <c r="A252" s="26">
        <v>261979.0</v>
      </c>
      <c r="B252" s="3" t="str">
        <f t="shared" si="1"/>
        <v>#REF!</v>
      </c>
    </row>
    <row r="253">
      <c r="A253" s="27">
        <v>42744.0</v>
      </c>
      <c r="B253" s="3" t="str">
        <f t="shared" si="1"/>
        <v>#REF!</v>
      </c>
    </row>
    <row r="254">
      <c r="A254" s="28">
        <v>57.75</v>
      </c>
      <c r="B254" s="3" t="str">
        <f t="shared" si="1"/>
        <v>#REF!</v>
      </c>
    </row>
    <row r="255">
      <c r="A255" s="28">
        <v>57.75</v>
      </c>
      <c r="B255" s="3" t="str">
        <f t="shared" si="1"/>
        <v>#REF!</v>
      </c>
    </row>
    <row r="256">
      <c r="A256" s="28">
        <v>55.36</v>
      </c>
      <c r="B256" s="3" t="str">
        <f t="shared" si="1"/>
        <v>#REF!</v>
      </c>
    </row>
    <row r="257">
      <c r="A257" s="28">
        <v>55.56</v>
      </c>
      <c r="B257" s="3" t="str">
        <f t="shared" si="1"/>
        <v>#REF!</v>
      </c>
    </row>
    <row r="258">
      <c r="A258" s="21">
        <v>-2.12</v>
      </c>
      <c r="B258" s="3" t="str">
        <f t="shared" si="1"/>
        <v>#REF!</v>
      </c>
    </row>
    <row r="259">
      <c r="A259" s="22">
        <v>-0.0368</v>
      </c>
      <c r="B259" s="3" t="str">
        <f t="shared" si="1"/>
        <v>#REF!</v>
      </c>
    </row>
    <row r="260">
      <c r="A260" s="24">
        <v>122634.0</v>
      </c>
      <c r="B260" s="3" t="str">
        <f t="shared" si="1"/>
        <v>#REF!</v>
      </c>
    </row>
    <row r="261">
      <c r="A261" s="24">
        <v>273176.0</v>
      </c>
      <c r="B261" s="3" t="str">
        <f t="shared" si="1"/>
        <v>#REF!</v>
      </c>
    </row>
    <row r="262">
      <c r="A262" s="23">
        <v>42745.0</v>
      </c>
      <c r="B262" s="3" t="str">
        <f t="shared" si="1"/>
        <v>#REF!</v>
      </c>
    </row>
    <row r="263">
      <c r="A263" s="21">
        <v>55.51</v>
      </c>
      <c r="B263" s="3" t="str">
        <f t="shared" si="1"/>
        <v>#REF!</v>
      </c>
    </row>
    <row r="264">
      <c r="A264" s="21">
        <v>55.96</v>
      </c>
      <c r="B264" s="3" t="str">
        <f t="shared" si="1"/>
        <v>#REF!</v>
      </c>
    </row>
    <row r="265">
      <c r="A265" s="21">
        <v>54.2</v>
      </c>
      <c r="B265" s="3" t="str">
        <f t="shared" si="1"/>
        <v>#REF!</v>
      </c>
    </row>
    <row r="266">
      <c r="A266" s="21">
        <v>54.26</v>
      </c>
      <c r="B266" s="3" t="str">
        <f t="shared" si="1"/>
        <v>#REF!</v>
      </c>
    </row>
    <row r="267">
      <c r="A267" s="21">
        <v>-1.3</v>
      </c>
      <c r="B267" s="3" t="str">
        <f t="shared" si="1"/>
        <v>#REF!</v>
      </c>
    </row>
    <row r="268">
      <c r="A268" s="22">
        <v>-0.0234</v>
      </c>
      <c r="B268" s="3" t="str">
        <f t="shared" si="1"/>
        <v>#REF!</v>
      </c>
    </row>
    <row r="269">
      <c r="A269" s="24">
        <v>183019.0</v>
      </c>
      <c r="B269" s="3" t="str">
        <f t="shared" si="1"/>
        <v>#REF!</v>
      </c>
    </row>
    <row r="270">
      <c r="A270" s="24">
        <v>288832.0</v>
      </c>
      <c r="B270" s="3" t="str">
        <f t="shared" si="1"/>
        <v>#REF!</v>
      </c>
    </row>
    <row r="271">
      <c r="A271" s="23">
        <v>42746.0</v>
      </c>
      <c r="B271" s="3" t="str">
        <f t="shared" si="1"/>
        <v>#REF!</v>
      </c>
    </row>
    <row r="272">
      <c r="A272" s="21">
        <v>54.37</v>
      </c>
      <c r="B272" s="3" t="str">
        <f t="shared" si="1"/>
        <v>#REF!</v>
      </c>
    </row>
    <row r="273">
      <c r="A273" s="21">
        <v>56.19</v>
      </c>
      <c r="B273" s="3" t="str">
        <f t="shared" si="1"/>
        <v>#REF!</v>
      </c>
    </row>
    <row r="274">
      <c r="A274" s="21">
        <v>54.3</v>
      </c>
      <c r="B274" s="3" t="str">
        <f t="shared" si="1"/>
        <v>#REF!</v>
      </c>
    </row>
    <row r="275">
      <c r="A275" s="21">
        <v>55.6</v>
      </c>
      <c r="B275" s="3" t="str">
        <f t="shared" si="1"/>
        <v>#REF!</v>
      </c>
    </row>
    <row r="276">
      <c r="A276" s="25">
        <f>+1.34</f>
        <v>1.34</v>
      </c>
      <c r="B276" s="3" t="str">
        <f t="shared" si="1"/>
        <v>#REF!</v>
      </c>
    </row>
    <row r="277">
      <c r="A277" s="25">
        <f>+2.47%</f>
        <v>0.0247</v>
      </c>
      <c r="B277" s="3" t="str">
        <f t="shared" si="1"/>
        <v>#REF!</v>
      </c>
    </row>
    <row r="278">
      <c r="A278" s="26">
        <v>202805.0</v>
      </c>
      <c r="B278" s="3" t="str">
        <f t="shared" si="1"/>
        <v>#REF!</v>
      </c>
    </row>
    <row r="279">
      <c r="A279" s="26">
        <v>290003.0</v>
      </c>
      <c r="B279" s="3" t="str">
        <f t="shared" si="1"/>
        <v>#REF!</v>
      </c>
    </row>
    <row r="280">
      <c r="A280" s="27">
        <v>42747.0</v>
      </c>
      <c r="B280" s="3" t="str">
        <f t="shared" si="1"/>
        <v>#REF!</v>
      </c>
    </row>
    <row r="281">
      <c r="A281" s="28">
        <v>55.64</v>
      </c>
      <c r="B281" s="3" t="str">
        <f t="shared" si="1"/>
        <v>#REF!</v>
      </c>
    </row>
    <row r="282">
      <c r="A282" s="28">
        <v>56.88</v>
      </c>
      <c r="B282" s="3" t="str">
        <f t="shared" si="1"/>
        <v>#REF!</v>
      </c>
    </row>
    <row r="283">
      <c r="A283" s="28">
        <v>55.5</v>
      </c>
      <c r="B283" s="3" t="str">
        <f t="shared" si="1"/>
        <v>#REF!</v>
      </c>
    </row>
    <row r="284">
      <c r="A284" s="28">
        <v>56.49</v>
      </c>
      <c r="B284" s="3" t="str">
        <f t="shared" si="1"/>
        <v>#REF!</v>
      </c>
    </row>
    <row r="285">
      <c r="A285" s="25">
        <f>+0.89</f>
        <v>0.89</v>
      </c>
      <c r="B285" s="3" t="str">
        <f t="shared" si="1"/>
        <v>#REF!</v>
      </c>
    </row>
    <row r="286">
      <c r="A286" s="25">
        <f>+1.6%</f>
        <v>0.016</v>
      </c>
      <c r="B286" s="3" t="str">
        <f t="shared" si="1"/>
        <v>#REF!</v>
      </c>
    </row>
    <row r="287">
      <c r="A287" s="26">
        <v>189296.0</v>
      </c>
      <c r="B287" s="3" t="str">
        <f t="shared" si="1"/>
        <v>#REF!</v>
      </c>
    </row>
    <row r="288">
      <c r="A288" s="26">
        <v>310235.0</v>
      </c>
      <c r="B288" s="3" t="str">
        <f t="shared" si="1"/>
        <v>#REF!</v>
      </c>
    </row>
    <row r="289">
      <c r="A289" s="27">
        <v>42748.0</v>
      </c>
      <c r="B289" s="3" t="str">
        <f t="shared" si="1"/>
        <v>#REF!</v>
      </c>
    </row>
    <row r="290">
      <c r="A290" s="28">
        <v>56.49</v>
      </c>
      <c r="B290" s="3" t="str">
        <f t="shared" si="1"/>
        <v>#REF!</v>
      </c>
    </row>
    <row r="291">
      <c r="A291" s="28">
        <v>56.67</v>
      </c>
      <c r="B291" s="3" t="str">
        <f t="shared" si="1"/>
        <v>#REF!</v>
      </c>
    </row>
    <row r="292">
      <c r="A292" s="28">
        <v>55.74</v>
      </c>
      <c r="B292" s="3" t="str">
        <f t="shared" si="1"/>
        <v>#REF!</v>
      </c>
    </row>
    <row r="293">
      <c r="A293" s="28">
        <v>55.91</v>
      </c>
      <c r="B293" s="3" t="str">
        <f t="shared" si="1"/>
        <v>#REF!</v>
      </c>
    </row>
    <row r="294">
      <c r="A294" s="21">
        <v>-0.58</v>
      </c>
      <c r="B294" s="3" t="str">
        <f t="shared" si="1"/>
        <v>#REF!</v>
      </c>
    </row>
    <row r="295">
      <c r="A295" s="22">
        <v>-0.0103</v>
      </c>
      <c r="B295" s="3" t="str">
        <f t="shared" si="1"/>
        <v>#REF!</v>
      </c>
    </row>
    <row r="296">
      <c r="A296" s="24">
        <v>121643.0</v>
      </c>
      <c r="B296" s="3" t="str">
        <f t="shared" si="1"/>
        <v>#REF!</v>
      </c>
    </row>
    <row r="297">
      <c r="A297" s="24">
        <v>311181.0</v>
      </c>
      <c r="B297" s="3" t="str">
        <f t="shared" si="1"/>
        <v>#REF!</v>
      </c>
    </row>
    <row r="298">
      <c r="A298" s="23">
        <v>42751.0</v>
      </c>
      <c r="B298" s="3" t="str">
        <f t="shared" si="1"/>
        <v>#REF!</v>
      </c>
    </row>
    <row r="299">
      <c r="A299" s="21">
        <v>55.92</v>
      </c>
      <c r="B299" s="3" t="str">
        <f t="shared" si="1"/>
        <v>#REF!</v>
      </c>
    </row>
    <row r="300">
      <c r="A300" s="21">
        <v>56.34</v>
      </c>
      <c r="B300" s="3" t="str">
        <f t="shared" si="1"/>
        <v>#REF!</v>
      </c>
    </row>
    <row r="301">
      <c r="A301" s="21">
        <v>55.65</v>
      </c>
      <c r="B301" s="3" t="str">
        <f t="shared" si="1"/>
        <v>#REF!</v>
      </c>
    </row>
    <row r="302">
      <c r="A302" s="21">
        <v>56.28</v>
      </c>
      <c r="B302" s="3" t="str">
        <f t="shared" si="1"/>
        <v>#REF!</v>
      </c>
    </row>
    <row r="303">
      <c r="A303" s="25">
        <f>+0.37</f>
        <v>0.37</v>
      </c>
      <c r="B303" s="3" t="str">
        <f t="shared" si="1"/>
        <v>#REF!</v>
      </c>
    </row>
    <row r="304">
      <c r="A304" s="25">
        <f>+0.66%</f>
        <v>0.0066</v>
      </c>
      <c r="B304" s="3" t="str">
        <f t="shared" si="1"/>
        <v>#REF!</v>
      </c>
    </row>
    <row r="305">
      <c r="A305" s="26">
        <v>63425.0</v>
      </c>
      <c r="B305" s="3" t="str">
        <f t="shared" si="1"/>
        <v>#REF!</v>
      </c>
    </row>
    <row r="306">
      <c r="A306" s="26">
        <v>316264.0</v>
      </c>
      <c r="B306" s="3" t="str">
        <f t="shared" si="1"/>
        <v>#REF!</v>
      </c>
    </row>
    <row r="307">
      <c r="A307" s="27">
        <v>42752.0</v>
      </c>
      <c r="B307" s="3" t="str">
        <f t="shared" si="1"/>
        <v>#REF!</v>
      </c>
    </row>
    <row r="308">
      <c r="A308" s="28">
        <v>56.25</v>
      </c>
      <c r="B308" s="3" t="str">
        <f t="shared" si="1"/>
        <v>#REF!</v>
      </c>
    </row>
    <row r="309">
      <c r="A309" s="28">
        <v>57.37</v>
      </c>
      <c r="B309" s="3" t="str">
        <f t="shared" si="1"/>
        <v>#REF!</v>
      </c>
    </row>
    <row r="310">
      <c r="A310" s="28">
        <v>55.88</v>
      </c>
      <c r="B310" s="3" t="str">
        <f t="shared" si="1"/>
        <v>#REF!</v>
      </c>
    </row>
    <row r="311">
      <c r="A311" s="28">
        <v>55.94</v>
      </c>
      <c r="B311" s="3" t="str">
        <f t="shared" si="1"/>
        <v>#REF!</v>
      </c>
    </row>
    <row r="312">
      <c r="A312" s="21">
        <v>-0.34</v>
      </c>
      <c r="B312" s="3" t="str">
        <f t="shared" si="1"/>
        <v>#REF!</v>
      </c>
    </row>
    <row r="313">
      <c r="A313" s="22">
        <v>-0.006</v>
      </c>
      <c r="B313" s="3" t="str">
        <f t="shared" si="1"/>
        <v>#REF!</v>
      </c>
    </row>
    <row r="314">
      <c r="A314" s="24">
        <v>207021.0</v>
      </c>
      <c r="B314" s="3" t="str">
        <f t="shared" si="1"/>
        <v>#REF!</v>
      </c>
    </row>
    <row r="315">
      <c r="A315" s="24">
        <v>315012.0</v>
      </c>
      <c r="B315" s="3" t="str">
        <f t="shared" si="1"/>
        <v>#REF!</v>
      </c>
    </row>
    <row r="316">
      <c r="A316" s="23">
        <v>42753.0</v>
      </c>
      <c r="B316" s="3" t="str">
        <f t="shared" si="1"/>
        <v>#REF!</v>
      </c>
    </row>
    <row r="317">
      <c r="A317" s="21">
        <v>55.95</v>
      </c>
      <c r="B317" s="3" t="str">
        <f t="shared" si="1"/>
        <v>#REF!</v>
      </c>
    </row>
    <row r="318">
      <c r="A318" s="21">
        <v>56.34</v>
      </c>
      <c r="B318" s="3" t="str">
        <f t="shared" si="1"/>
        <v>#REF!</v>
      </c>
    </row>
    <row r="319">
      <c r="A319" s="21">
        <v>54.26</v>
      </c>
      <c r="B319" s="3" t="str">
        <f t="shared" si="1"/>
        <v>#REF!</v>
      </c>
    </row>
    <row r="320">
      <c r="A320" s="21">
        <v>54.41</v>
      </c>
      <c r="B320" s="3" t="str">
        <f t="shared" si="1"/>
        <v>#REF!</v>
      </c>
    </row>
    <row r="321">
      <c r="A321" s="21">
        <v>-1.53</v>
      </c>
      <c r="B321" s="3" t="str">
        <f t="shared" si="1"/>
        <v>#REF!</v>
      </c>
    </row>
    <row r="322">
      <c r="A322" s="22">
        <v>-0.0274</v>
      </c>
      <c r="B322" s="3" t="str">
        <f t="shared" si="1"/>
        <v>#REF!</v>
      </c>
    </row>
    <row r="323">
      <c r="A323" s="24">
        <v>215454.0</v>
      </c>
      <c r="B323" s="3" t="str">
        <f t="shared" si="1"/>
        <v>#REF!</v>
      </c>
    </row>
    <row r="324">
      <c r="A324" s="24">
        <v>335063.0</v>
      </c>
      <c r="B324" s="3" t="str">
        <f t="shared" si="1"/>
        <v>#REF!</v>
      </c>
    </row>
    <row r="325">
      <c r="A325" s="23">
        <v>42754.0</v>
      </c>
      <c r="B325" s="3" t="str">
        <f t="shared" si="1"/>
        <v>#REF!</v>
      </c>
    </row>
    <row r="326">
      <c r="A326" s="21">
        <v>54.76</v>
      </c>
      <c r="B326" s="3" t="str">
        <f t="shared" si="1"/>
        <v>#REF!</v>
      </c>
    </row>
    <row r="327">
      <c r="A327" s="21">
        <v>55.26</v>
      </c>
      <c r="B327" s="3" t="str">
        <f t="shared" si="1"/>
        <v>#REF!</v>
      </c>
    </row>
    <row r="328">
      <c r="A328" s="21">
        <v>54.44</v>
      </c>
      <c r="B328" s="3" t="str">
        <f t="shared" si="1"/>
        <v>#REF!</v>
      </c>
    </row>
    <row r="329">
      <c r="A329" s="21">
        <v>54.69</v>
      </c>
      <c r="B329" s="3" t="str">
        <f t="shared" si="1"/>
        <v>#REF!</v>
      </c>
    </row>
    <row r="330">
      <c r="A330" s="25">
        <f>+0.28</f>
        <v>0.28</v>
      </c>
      <c r="B330" s="3" t="str">
        <f t="shared" si="1"/>
        <v>#REF!</v>
      </c>
    </row>
    <row r="331">
      <c r="A331" s="25">
        <f>+0.51%</f>
        <v>0.0051</v>
      </c>
      <c r="B331" s="3" t="str">
        <f t="shared" si="1"/>
        <v>#REF!</v>
      </c>
    </row>
    <row r="332">
      <c r="A332" s="26">
        <v>243799.0</v>
      </c>
      <c r="B332" s="3" t="str">
        <f t="shared" si="1"/>
        <v>#REF!</v>
      </c>
    </row>
    <row r="333">
      <c r="A333" s="26">
        <v>390849.0</v>
      </c>
      <c r="B333" s="3" t="str">
        <f t="shared" si="1"/>
        <v>#REF!</v>
      </c>
    </row>
    <row r="334">
      <c r="A334" s="27">
        <v>42755.0</v>
      </c>
      <c r="B334" s="3" t="str">
        <f t="shared" si="1"/>
        <v>#REF!</v>
      </c>
    </row>
    <row r="335">
      <c r="A335" s="28">
        <v>54.92</v>
      </c>
      <c r="B335" s="3" t="str">
        <f t="shared" si="1"/>
        <v>#REF!</v>
      </c>
    </row>
    <row r="336">
      <c r="A336" s="28">
        <v>56.29</v>
      </c>
      <c r="B336" s="3" t="str">
        <f t="shared" si="1"/>
        <v>#REF!</v>
      </c>
    </row>
    <row r="337">
      <c r="A337" s="28">
        <v>54.67</v>
      </c>
      <c r="B337" s="3" t="str">
        <f t="shared" si="1"/>
        <v>#REF!</v>
      </c>
    </row>
    <row r="338">
      <c r="A338" s="28">
        <v>55.98</v>
      </c>
      <c r="B338" s="3" t="str">
        <f t="shared" si="1"/>
        <v>#REF!</v>
      </c>
    </row>
    <row r="339">
      <c r="A339" s="25">
        <f>+1.29</f>
        <v>1.29</v>
      </c>
      <c r="B339" s="3" t="str">
        <f t="shared" si="1"/>
        <v>#REF!</v>
      </c>
    </row>
    <row r="340">
      <c r="A340" s="25">
        <f>+2.36%</f>
        <v>0.0236</v>
      </c>
      <c r="B340" s="3" t="str">
        <f t="shared" si="1"/>
        <v>#REF!</v>
      </c>
    </row>
    <row r="341">
      <c r="A341" s="26">
        <v>189006.0</v>
      </c>
      <c r="B341" s="3" t="str">
        <f t="shared" si="1"/>
        <v>#REF!</v>
      </c>
    </row>
    <row r="342">
      <c r="A342" s="26">
        <v>434355.0</v>
      </c>
      <c r="B342" s="3" t="str">
        <f t="shared" si="1"/>
        <v>#REF!</v>
      </c>
    </row>
    <row r="343">
      <c r="A343" s="27">
        <v>42758.0</v>
      </c>
      <c r="B343" s="3" t="str">
        <f t="shared" si="1"/>
        <v>#REF!</v>
      </c>
    </row>
    <row r="344">
      <c r="A344" s="28">
        <v>56.06</v>
      </c>
      <c r="B344" s="3" t="str">
        <f t="shared" si="1"/>
        <v>#REF!</v>
      </c>
    </row>
    <row r="345">
      <c r="A345" s="28">
        <v>56.24</v>
      </c>
      <c r="B345" s="3" t="str">
        <f t="shared" si="1"/>
        <v>#REF!</v>
      </c>
    </row>
    <row r="346">
      <c r="A346" s="28">
        <v>55.1</v>
      </c>
      <c r="B346" s="3" t="str">
        <f t="shared" si="1"/>
        <v>#REF!</v>
      </c>
    </row>
    <row r="347">
      <c r="A347" s="28">
        <v>55.63</v>
      </c>
      <c r="B347" s="3" t="str">
        <f t="shared" si="1"/>
        <v>#REF!</v>
      </c>
    </row>
    <row r="348">
      <c r="A348" s="21">
        <v>-0.35</v>
      </c>
      <c r="B348" s="3" t="str">
        <f t="shared" si="1"/>
        <v>#REF!</v>
      </c>
    </row>
    <row r="349">
      <c r="A349" s="22">
        <v>-0.0063</v>
      </c>
      <c r="B349" s="3" t="str">
        <f t="shared" si="1"/>
        <v>#REF!</v>
      </c>
    </row>
    <row r="350">
      <c r="A350" s="24">
        <v>215101.0</v>
      </c>
      <c r="B350" s="3" t="str">
        <f t="shared" si="1"/>
        <v>#REF!</v>
      </c>
    </row>
    <row r="351">
      <c r="A351" s="24">
        <v>460696.0</v>
      </c>
      <c r="B351" s="3" t="str">
        <f t="shared" si="1"/>
        <v>#REF!</v>
      </c>
    </row>
    <row r="352">
      <c r="A352" s="23">
        <v>42759.0</v>
      </c>
      <c r="B352" s="3" t="str">
        <f t="shared" si="1"/>
        <v>#REF!</v>
      </c>
    </row>
    <row r="353">
      <c r="A353" s="21">
        <v>55.88</v>
      </c>
      <c r="B353" s="3" t="str">
        <f t="shared" si="1"/>
        <v>#REF!</v>
      </c>
    </row>
    <row r="354">
      <c r="A354" s="21">
        <v>56.26</v>
      </c>
      <c r="B354" s="3" t="str">
        <f t="shared" si="1"/>
        <v>#REF!</v>
      </c>
    </row>
    <row r="355">
      <c r="A355" s="21">
        <v>55.5</v>
      </c>
      <c r="B355" s="3" t="str">
        <f t="shared" si="1"/>
        <v>#REF!</v>
      </c>
    </row>
    <row r="356">
      <c r="A356" s="21">
        <v>55.85</v>
      </c>
      <c r="B356" s="3" t="str">
        <f t="shared" si="1"/>
        <v>#REF!</v>
      </c>
    </row>
    <row r="357">
      <c r="A357" s="25">
        <f>+0.22</f>
        <v>0.22</v>
      </c>
      <c r="B357" s="3" t="str">
        <f t="shared" si="1"/>
        <v>#REF!</v>
      </c>
    </row>
    <row r="358">
      <c r="A358" s="25">
        <f>+0.4%</f>
        <v>0.004</v>
      </c>
      <c r="B358" s="3" t="str">
        <f t="shared" si="1"/>
        <v>#REF!</v>
      </c>
    </row>
    <row r="359">
      <c r="A359" s="26">
        <v>233418.0</v>
      </c>
      <c r="B359" s="3" t="str">
        <f t="shared" si="1"/>
        <v>#REF!</v>
      </c>
    </row>
    <row r="360">
      <c r="A360" s="26">
        <v>494192.0</v>
      </c>
      <c r="B360" s="3" t="str">
        <f t="shared" si="1"/>
        <v>#REF!</v>
      </c>
    </row>
    <row r="361">
      <c r="A361" s="27">
        <v>42760.0</v>
      </c>
      <c r="B361" s="3" t="str">
        <f t="shared" si="1"/>
        <v>#REF!</v>
      </c>
    </row>
    <row r="362">
      <c r="A362" s="28">
        <v>55.69</v>
      </c>
      <c r="B362" s="3" t="str">
        <f t="shared" si="1"/>
        <v>#REF!</v>
      </c>
    </row>
    <row r="363">
      <c r="A363" s="28">
        <v>56.05</v>
      </c>
      <c r="B363" s="3" t="str">
        <f t="shared" si="1"/>
        <v>#REF!</v>
      </c>
    </row>
    <row r="364">
      <c r="A364" s="28">
        <v>55.17</v>
      </c>
      <c r="B364" s="3" t="str">
        <f t="shared" si="1"/>
        <v>#REF!</v>
      </c>
    </row>
    <row r="365">
      <c r="A365" s="28">
        <v>55.42</v>
      </c>
      <c r="B365" s="3" t="str">
        <f t="shared" si="1"/>
        <v>#REF!</v>
      </c>
    </row>
    <row r="366">
      <c r="A366" s="21">
        <v>-0.43</v>
      </c>
      <c r="B366" s="3" t="str">
        <f t="shared" si="1"/>
        <v>#REF!</v>
      </c>
    </row>
    <row r="367">
      <c r="A367" s="22">
        <v>-0.0077</v>
      </c>
      <c r="B367" s="3" t="str">
        <f t="shared" si="1"/>
        <v>#REF!</v>
      </c>
    </row>
    <row r="368">
      <c r="A368" s="24">
        <v>278658.0</v>
      </c>
      <c r="B368" s="3" t="str">
        <f t="shared" si="1"/>
        <v>#REF!</v>
      </c>
    </row>
    <row r="369">
      <c r="A369" s="24">
        <v>502882.0</v>
      </c>
      <c r="B369" s="3" t="str">
        <f t="shared" si="1"/>
        <v>#REF!</v>
      </c>
    </row>
    <row r="370">
      <c r="A370" s="23">
        <v>42761.0</v>
      </c>
      <c r="B370" s="3" t="str">
        <f t="shared" si="1"/>
        <v>#REF!</v>
      </c>
    </row>
    <row r="371">
      <c r="A371" s="21">
        <v>55.73</v>
      </c>
      <c r="B371" s="3" t="str">
        <f t="shared" si="1"/>
        <v>#REF!</v>
      </c>
    </row>
    <row r="372">
      <c r="A372" s="21">
        <v>56.78</v>
      </c>
      <c r="B372" s="3" t="str">
        <f t="shared" si="1"/>
        <v>#REF!</v>
      </c>
    </row>
    <row r="373">
      <c r="A373" s="21">
        <v>55.48</v>
      </c>
      <c r="B373" s="3" t="str">
        <f t="shared" si="1"/>
        <v>#REF!</v>
      </c>
    </row>
    <row r="374">
      <c r="A374" s="21">
        <v>56.49</v>
      </c>
      <c r="B374" s="3" t="str">
        <f t="shared" si="1"/>
        <v>#REF!</v>
      </c>
    </row>
    <row r="375">
      <c r="A375" s="25">
        <f>+1.07</f>
        <v>1.07</v>
      </c>
      <c r="B375" s="3" t="str">
        <f t="shared" si="1"/>
        <v>#REF!</v>
      </c>
    </row>
    <row r="376">
      <c r="A376" s="25">
        <f>+1.93%</f>
        <v>0.0193</v>
      </c>
      <c r="B376" s="3" t="str">
        <f t="shared" si="1"/>
        <v>#REF!</v>
      </c>
    </row>
    <row r="377">
      <c r="A377" s="26">
        <v>299608.0</v>
      </c>
      <c r="B377" s="3" t="str">
        <f t="shared" si="1"/>
        <v>#REF!</v>
      </c>
    </row>
    <row r="378">
      <c r="A378" s="26">
        <v>533561.0</v>
      </c>
      <c r="B378" s="3" t="str">
        <f t="shared" si="1"/>
        <v>#REF!</v>
      </c>
    </row>
    <row r="379">
      <c r="A379" s="27">
        <v>42762.0</v>
      </c>
      <c r="B379" s="3" t="str">
        <f t="shared" si="1"/>
        <v>#REF!</v>
      </c>
    </row>
    <row r="380">
      <c r="A380" s="28">
        <v>56.33</v>
      </c>
      <c r="B380" s="3" t="str">
        <f t="shared" si="1"/>
        <v>#REF!</v>
      </c>
    </row>
    <row r="381">
      <c r="A381" s="28">
        <v>56.72</v>
      </c>
      <c r="B381" s="3" t="str">
        <f t="shared" si="1"/>
        <v>#REF!</v>
      </c>
    </row>
    <row r="382">
      <c r="A382" s="28">
        <v>55.09</v>
      </c>
      <c r="B382" s="3" t="str">
        <f t="shared" si="1"/>
        <v>#REF!</v>
      </c>
    </row>
    <row r="383">
      <c r="A383" s="28">
        <v>55.7</v>
      </c>
      <c r="B383" s="3" t="str">
        <f t="shared" si="1"/>
        <v>#REF!</v>
      </c>
    </row>
    <row r="384">
      <c r="A384" s="21">
        <v>-0.79</v>
      </c>
      <c r="B384" s="3" t="str">
        <f t="shared" si="1"/>
        <v>#REF!</v>
      </c>
    </row>
    <row r="385">
      <c r="A385" s="22">
        <v>-0.014</v>
      </c>
      <c r="B385" s="3" t="str">
        <f t="shared" si="1"/>
        <v>#REF!</v>
      </c>
    </row>
    <row r="386">
      <c r="A386" s="24">
        <v>263143.0</v>
      </c>
      <c r="B386" s="3" t="str">
        <f t="shared" si="1"/>
        <v>#REF!</v>
      </c>
    </row>
    <row r="387">
      <c r="A387" s="24">
        <v>542867.0</v>
      </c>
      <c r="B387" s="3" t="str">
        <f t="shared" si="1"/>
        <v>#REF!</v>
      </c>
    </row>
    <row r="388">
      <c r="A388" s="23">
        <v>42765.0</v>
      </c>
      <c r="B388" s="3" t="str">
        <f t="shared" si="1"/>
        <v>#REF!</v>
      </c>
    </row>
    <row r="389">
      <c r="A389" s="21">
        <v>55.66</v>
      </c>
      <c r="B389" s="3" t="str">
        <f t="shared" si="1"/>
        <v>#REF!</v>
      </c>
    </row>
    <row r="390">
      <c r="A390" s="21">
        <v>55.86</v>
      </c>
      <c r="B390" s="3" t="str">
        <f t="shared" si="1"/>
        <v>#REF!</v>
      </c>
    </row>
    <row r="391">
      <c r="A391" s="21">
        <v>55.04</v>
      </c>
      <c r="B391" s="3" t="str">
        <f t="shared" si="1"/>
        <v>#REF!</v>
      </c>
    </row>
    <row r="392">
      <c r="A392" s="21">
        <v>55.32</v>
      </c>
      <c r="B392" s="3" t="str">
        <f t="shared" si="1"/>
        <v>#REF!</v>
      </c>
    </row>
    <row r="393">
      <c r="A393" s="21">
        <v>-0.38</v>
      </c>
      <c r="B393" s="3" t="str">
        <f t="shared" si="1"/>
        <v>#REF!</v>
      </c>
    </row>
    <row r="394">
      <c r="A394" s="22">
        <v>-0.0068</v>
      </c>
      <c r="B394" s="3" t="str">
        <f t="shared" si="1"/>
        <v>#REF!</v>
      </c>
    </row>
    <row r="395">
      <c r="A395" s="24">
        <v>272301.0</v>
      </c>
      <c r="B395" s="3" t="str">
        <f t="shared" si="1"/>
        <v>#REF!</v>
      </c>
    </row>
    <row r="396">
      <c r="A396" s="24">
        <v>533076.0</v>
      </c>
      <c r="B396" s="3" t="str">
        <f t="shared" si="1"/>
        <v>#REF!</v>
      </c>
    </row>
    <row r="397">
      <c r="A397" s="23">
        <v>42766.0</v>
      </c>
      <c r="B397" s="3" t="str">
        <f t="shared" si="1"/>
        <v>#REF!</v>
      </c>
    </row>
    <row r="398">
      <c r="A398" s="21">
        <v>55.34</v>
      </c>
      <c r="B398" s="3" t="str">
        <f t="shared" si="1"/>
        <v>#REF!</v>
      </c>
    </row>
    <row r="399">
      <c r="A399" s="21">
        <v>56.44</v>
      </c>
      <c r="B399" s="3" t="str">
        <f t="shared" si="1"/>
        <v>#REF!</v>
      </c>
    </row>
    <row r="400">
      <c r="A400" s="21">
        <v>54.96</v>
      </c>
      <c r="B400" s="3" t="str">
        <f t="shared" si="1"/>
        <v>#REF!</v>
      </c>
    </row>
    <row r="401">
      <c r="A401" s="21">
        <v>55.58</v>
      </c>
      <c r="B401" s="3" t="str">
        <f t="shared" si="1"/>
        <v>#REF!</v>
      </c>
    </row>
    <row r="402">
      <c r="A402" s="25">
        <f>+0.26</f>
        <v>0.26</v>
      </c>
      <c r="B402" s="3" t="str">
        <f t="shared" si="1"/>
        <v>#REF!</v>
      </c>
    </row>
    <row r="403">
      <c r="A403" s="25">
        <f>+0.47%</f>
        <v>0.0047</v>
      </c>
      <c r="B403" s="3" t="str">
        <f t="shared" si="1"/>
        <v>#REF!</v>
      </c>
    </row>
    <row r="404">
      <c r="A404" s="26">
        <v>363170.0</v>
      </c>
      <c r="B404" s="3" t="str">
        <f t="shared" si="1"/>
        <v>#REF!</v>
      </c>
    </row>
    <row r="405">
      <c r="A405" s="26">
        <v>549072.0</v>
      </c>
      <c r="B405" s="3" t="str">
        <f t="shared" si="1"/>
        <v>#REF!</v>
      </c>
    </row>
    <row r="406">
      <c r="A406" s="27">
        <v>42767.0</v>
      </c>
      <c r="B406" s="3" t="str">
        <f t="shared" si="1"/>
        <v>#REF!</v>
      </c>
    </row>
    <row r="407">
      <c r="A407" s="28">
        <v>55.55</v>
      </c>
      <c r="B407" s="3" t="str">
        <f t="shared" si="1"/>
        <v>#REF!</v>
      </c>
    </row>
    <row r="408">
      <c r="A408" s="28">
        <v>56.83</v>
      </c>
      <c r="B408" s="3" t="str">
        <f t="shared" si="1"/>
        <v>#REF!</v>
      </c>
    </row>
    <row r="409">
      <c r="A409" s="28">
        <v>55.36</v>
      </c>
      <c r="B409" s="3" t="str">
        <f t="shared" si="1"/>
        <v>#REF!</v>
      </c>
    </row>
    <row r="410">
      <c r="A410" s="28">
        <v>56.8</v>
      </c>
      <c r="B410" s="3" t="str">
        <f t="shared" si="1"/>
        <v>#REF!</v>
      </c>
    </row>
    <row r="411">
      <c r="A411" s="25">
        <f>+1.22</f>
        <v>1.22</v>
      </c>
      <c r="B411" s="3" t="str">
        <f t="shared" si="1"/>
        <v>#REF!</v>
      </c>
    </row>
    <row r="412">
      <c r="A412" s="25">
        <f>+2.2%</f>
        <v>0.022</v>
      </c>
      <c r="B412" s="3" t="str">
        <f t="shared" si="1"/>
        <v>#REF!</v>
      </c>
    </row>
    <row r="413">
      <c r="A413" s="26">
        <v>301235.0</v>
      </c>
      <c r="B413" s="3" t="str">
        <f t="shared" si="1"/>
        <v>#REF!</v>
      </c>
    </row>
    <row r="414">
      <c r="A414" s="26">
        <v>542793.0</v>
      </c>
      <c r="B414" s="3" t="str">
        <f t="shared" si="1"/>
        <v>#REF!</v>
      </c>
    </row>
    <row r="415">
      <c r="A415" s="27">
        <v>42768.0</v>
      </c>
      <c r="B415" s="3" t="str">
        <f t="shared" si="1"/>
        <v>#REF!</v>
      </c>
    </row>
    <row r="416">
      <c r="A416" s="28">
        <v>56.53</v>
      </c>
      <c r="B416" s="3" t="str">
        <f t="shared" si="1"/>
        <v>#REF!</v>
      </c>
    </row>
    <row r="417">
      <c r="A417" s="28">
        <v>57.45</v>
      </c>
      <c r="B417" s="3" t="str">
        <f t="shared" si="1"/>
        <v>#REF!</v>
      </c>
    </row>
    <row r="418">
      <c r="A418" s="28">
        <v>56.33</v>
      </c>
      <c r="B418" s="3" t="str">
        <f t="shared" si="1"/>
        <v>#REF!</v>
      </c>
    </row>
    <row r="419">
      <c r="A419" s="28">
        <v>56.56</v>
      </c>
      <c r="B419" s="3" t="str">
        <f t="shared" si="1"/>
        <v>#REF!</v>
      </c>
    </row>
    <row r="420">
      <c r="A420" s="21">
        <v>-0.24</v>
      </c>
      <c r="B420" s="3" t="str">
        <f t="shared" si="1"/>
        <v>#REF!</v>
      </c>
    </row>
    <row r="421">
      <c r="A421" s="22">
        <v>-0.0042</v>
      </c>
      <c r="B421" s="3" t="str">
        <f t="shared" si="1"/>
        <v>#REF!</v>
      </c>
    </row>
    <row r="422">
      <c r="A422" s="24">
        <v>297350.0</v>
      </c>
      <c r="B422" s="3" t="str">
        <f t="shared" si="1"/>
        <v>#REF!</v>
      </c>
    </row>
    <row r="423">
      <c r="A423" s="24">
        <v>527015.0</v>
      </c>
      <c r="B423" s="3" t="str">
        <f t="shared" si="1"/>
        <v>#REF!</v>
      </c>
    </row>
    <row r="424">
      <c r="A424" s="23">
        <v>42769.0</v>
      </c>
      <c r="B424" s="3" t="str">
        <f t="shared" si="1"/>
        <v>#REF!</v>
      </c>
    </row>
    <row r="425">
      <c r="A425" s="21">
        <v>56.92</v>
      </c>
      <c r="B425" s="3" t="str">
        <f t="shared" si="1"/>
        <v>#REF!</v>
      </c>
    </row>
    <row r="426">
      <c r="A426" s="21">
        <v>57.3</v>
      </c>
      <c r="B426" s="3" t="str">
        <f t="shared" si="1"/>
        <v>#REF!</v>
      </c>
    </row>
    <row r="427">
      <c r="A427" s="21">
        <v>56.39</v>
      </c>
      <c r="B427" s="3" t="str">
        <f t="shared" si="1"/>
        <v>#REF!</v>
      </c>
    </row>
    <row r="428">
      <c r="A428" s="21">
        <v>56.81</v>
      </c>
      <c r="B428" s="3" t="str">
        <f t="shared" si="1"/>
        <v>#REF!</v>
      </c>
    </row>
    <row r="429">
      <c r="A429" s="25">
        <f>+0.25</f>
        <v>0.25</v>
      </c>
      <c r="B429" s="3" t="str">
        <f t="shared" si="1"/>
        <v>#REF!</v>
      </c>
    </row>
    <row r="430">
      <c r="A430" s="25">
        <f>+0.44%</f>
        <v>0.0044</v>
      </c>
      <c r="B430" s="3" t="str">
        <f t="shared" si="1"/>
        <v>#REF!</v>
      </c>
    </row>
    <row r="431">
      <c r="A431" s="26">
        <v>264757.0</v>
      </c>
      <c r="B431" s="3" t="str">
        <f t="shared" si="1"/>
        <v>#REF!</v>
      </c>
    </row>
    <row r="432">
      <c r="A432" s="26">
        <v>519066.0</v>
      </c>
      <c r="B432" s="3" t="str">
        <f t="shared" si="1"/>
        <v>#REF!</v>
      </c>
    </row>
    <row r="433">
      <c r="A433" s="27">
        <v>42772.0</v>
      </c>
      <c r="B433" s="3" t="str">
        <f t="shared" si="1"/>
        <v>#REF!</v>
      </c>
    </row>
    <row r="434">
      <c r="A434" s="28">
        <v>56.85</v>
      </c>
      <c r="B434" s="3" t="str">
        <f t="shared" si="1"/>
        <v>#REF!</v>
      </c>
    </row>
    <row r="435">
      <c r="A435" s="28">
        <v>57.13</v>
      </c>
      <c r="B435" s="3" t="str">
        <f t="shared" si="1"/>
        <v>#REF!</v>
      </c>
    </row>
    <row r="436">
      <c r="A436" s="28">
        <v>55.65</v>
      </c>
      <c r="B436" s="3" t="str">
        <f t="shared" si="1"/>
        <v>#REF!</v>
      </c>
    </row>
    <row r="437">
      <c r="A437" s="28">
        <v>55.72</v>
      </c>
      <c r="B437" s="3" t="str">
        <f t="shared" si="1"/>
        <v>#REF!</v>
      </c>
    </row>
    <row r="438">
      <c r="A438" s="21">
        <v>-1.09</v>
      </c>
      <c r="B438" s="3" t="str">
        <f t="shared" si="1"/>
        <v>#REF!</v>
      </c>
    </row>
    <row r="439">
      <c r="A439" s="22">
        <v>-0.0192</v>
      </c>
      <c r="B439" s="3" t="str">
        <f t="shared" si="1"/>
        <v>#REF!</v>
      </c>
    </row>
    <row r="440">
      <c r="A440" s="24">
        <v>252700.0</v>
      </c>
      <c r="B440" s="3" t="str">
        <f t="shared" si="1"/>
        <v>#REF!</v>
      </c>
    </row>
    <row r="441">
      <c r="A441" s="24">
        <v>497960.0</v>
      </c>
      <c r="B441" s="3" t="str">
        <f t="shared" si="1"/>
        <v>#REF!</v>
      </c>
    </row>
    <row r="442">
      <c r="A442" s="23">
        <v>42773.0</v>
      </c>
      <c r="B442" s="3" t="str">
        <f t="shared" si="1"/>
        <v>#REF!</v>
      </c>
    </row>
    <row r="443">
      <c r="A443" s="21">
        <v>55.91</v>
      </c>
      <c r="B443" s="3" t="str">
        <f t="shared" si="1"/>
        <v>#REF!</v>
      </c>
    </row>
    <row r="444">
      <c r="A444" s="21">
        <v>55.98</v>
      </c>
      <c r="B444" s="3" t="str">
        <f t="shared" si="1"/>
        <v>#REF!</v>
      </c>
    </row>
    <row r="445">
      <c r="A445" s="21">
        <v>54.58</v>
      </c>
      <c r="B445" s="3" t="str">
        <f t="shared" si="1"/>
        <v>#REF!</v>
      </c>
    </row>
    <row r="446">
      <c r="A446" s="21">
        <v>55.05</v>
      </c>
      <c r="B446" s="3" t="str">
        <f t="shared" si="1"/>
        <v>#REF!</v>
      </c>
    </row>
    <row r="447">
      <c r="A447" s="21">
        <v>-0.67</v>
      </c>
      <c r="B447" s="3" t="str">
        <f t="shared" si="1"/>
        <v>#REF!</v>
      </c>
    </row>
    <row r="448">
      <c r="A448" s="22">
        <v>-0.012</v>
      </c>
      <c r="B448" s="3" t="str">
        <f t="shared" si="1"/>
        <v>#REF!</v>
      </c>
    </row>
    <row r="449">
      <c r="A449" s="24">
        <v>317181.0</v>
      </c>
      <c r="B449" s="3" t="str">
        <f t="shared" si="1"/>
        <v>#REF!</v>
      </c>
    </row>
    <row r="450">
      <c r="A450" s="24">
        <v>477283.0</v>
      </c>
      <c r="B450" s="3" t="str">
        <f t="shared" si="1"/>
        <v>#REF!</v>
      </c>
    </row>
    <row r="451">
      <c r="A451" s="23">
        <v>42774.0</v>
      </c>
      <c r="B451" s="3" t="str">
        <f t="shared" si="1"/>
        <v>#REF!</v>
      </c>
    </row>
    <row r="452">
      <c r="A452" s="21">
        <v>54.5</v>
      </c>
      <c r="B452" s="3" t="str">
        <f t="shared" si="1"/>
        <v>#REF!</v>
      </c>
    </row>
    <row r="453">
      <c r="A453" s="21">
        <v>55.68</v>
      </c>
      <c r="B453" s="3" t="str">
        <f t="shared" si="1"/>
        <v>#REF!</v>
      </c>
    </row>
    <row r="454">
      <c r="A454" s="21">
        <v>54.44</v>
      </c>
      <c r="B454" s="3" t="str">
        <f t="shared" si="1"/>
        <v>#REF!</v>
      </c>
    </row>
    <row r="455">
      <c r="A455" s="21">
        <v>55.12</v>
      </c>
      <c r="B455" s="3" t="str">
        <f t="shared" si="1"/>
        <v>#REF!</v>
      </c>
    </row>
    <row r="456">
      <c r="A456" s="25">
        <f>+0.07</f>
        <v>0.07</v>
      </c>
      <c r="B456" s="3" t="str">
        <f t="shared" si="1"/>
        <v>#REF!</v>
      </c>
    </row>
    <row r="457">
      <c r="A457" s="25">
        <f>+0.13%</f>
        <v>0.0013</v>
      </c>
      <c r="B457" s="3" t="str">
        <f t="shared" si="1"/>
        <v>#REF!</v>
      </c>
    </row>
    <row r="458">
      <c r="A458" s="26">
        <v>409826.0</v>
      </c>
      <c r="B458" s="3" t="str">
        <f t="shared" si="1"/>
        <v>#REF!</v>
      </c>
    </row>
    <row r="459">
      <c r="A459" s="26">
        <v>465454.0</v>
      </c>
      <c r="B459" s="3" t="str">
        <f t="shared" si="1"/>
        <v>#REF!</v>
      </c>
    </row>
    <row r="460">
      <c r="A460" s="27">
        <v>42775.0</v>
      </c>
      <c r="B460" s="3" t="str">
        <f t="shared" si="1"/>
        <v>#REF!</v>
      </c>
    </row>
    <row r="461">
      <c r="A461" s="28">
        <v>55.3</v>
      </c>
      <c r="B461" s="3" t="str">
        <f t="shared" si="1"/>
        <v>#REF!</v>
      </c>
    </row>
    <row r="462">
      <c r="A462" s="28">
        <v>55.92</v>
      </c>
      <c r="B462" s="3" t="str">
        <f t="shared" si="1"/>
        <v>#REF!</v>
      </c>
    </row>
    <row r="463">
      <c r="A463" s="28">
        <v>55.23</v>
      </c>
      <c r="B463" s="3" t="str">
        <f t="shared" si="1"/>
        <v>#REF!</v>
      </c>
    </row>
    <row r="464">
      <c r="A464" s="28">
        <v>55.63</v>
      </c>
      <c r="B464" s="3" t="str">
        <f t="shared" si="1"/>
        <v>#REF!</v>
      </c>
    </row>
    <row r="465">
      <c r="A465" s="25">
        <f>+0.51</f>
        <v>0.51</v>
      </c>
      <c r="B465" s="3" t="str">
        <f t="shared" si="1"/>
        <v>#REF!</v>
      </c>
    </row>
    <row r="466">
      <c r="A466" s="25">
        <f>+0.93%</f>
        <v>0.0093</v>
      </c>
      <c r="B466" s="3" t="str">
        <f t="shared" si="1"/>
        <v>#REF!</v>
      </c>
    </row>
    <row r="467">
      <c r="A467" s="26">
        <v>263404.0</v>
      </c>
      <c r="B467" s="3" t="str">
        <f t="shared" si="1"/>
        <v>#REF!</v>
      </c>
    </row>
    <row r="468">
      <c r="A468" s="26">
        <v>443668.0</v>
      </c>
      <c r="B468" s="3" t="str">
        <f t="shared" si="1"/>
        <v>#REF!</v>
      </c>
    </row>
    <row r="469">
      <c r="A469" s="27">
        <v>42776.0</v>
      </c>
      <c r="B469" s="3" t="str">
        <f t="shared" si="1"/>
        <v>#REF!</v>
      </c>
    </row>
    <row r="470">
      <c r="A470" s="28">
        <v>55.66</v>
      </c>
      <c r="B470" s="3" t="str">
        <f t="shared" si="1"/>
        <v>#REF!</v>
      </c>
    </row>
    <row r="471">
      <c r="A471" s="28">
        <v>56.88</v>
      </c>
      <c r="B471" s="3" t="str">
        <f t="shared" si="1"/>
        <v>#REF!</v>
      </c>
    </row>
    <row r="472">
      <c r="A472" s="28">
        <v>55.59</v>
      </c>
      <c r="B472" s="3" t="str">
        <f t="shared" si="1"/>
        <v>#REF!</v>
      </c>
    </row>
    <row r="473">
      <c r="A473" s="28">
        <v>56.7</v>
      </c>
      <c r="B473" s="3" t="str">
        <f t="shared" si="1"/>
        <v>#REF!</v>
      </c>
    </row>
    <row r="474">
      <c r="A474" s="25">
        <f>+1.07</f>
        <v>1.07</v>
      </c>
      <c r="B474" s="3" t="str">
        <f t="shared" si="1"/>
        <v>#REF!</v>
      </c>
    </row>
    <row r="475">
      <c r="A475" s="25">
        <f>+1.92%</f>
        <v>0.0192</v>
      </c>
      <c r="B475" s="3" t="str">
        <f t="shared" si="1"/>
        <v>#REF!</v>
      </c>
    </row>
    <row r="476">
      <c r="A476" s="26">
        <v>284708.0</v>
      </c>
      <c r="B476" s="3" t="str">
        <f t="shared" si="1"/>
        <v>#REF!</v>
      </c>
    </row>
    <row r="477">
      <c r="A477" s="26">
        <v>427392.0</v>
      </c>
      <c r="B477" s="3" t="str">
        <f t="shared" si="1"/>
        <v>#REF!</v>
      </c>
    </row>
    <row r="478">
      <c r="A478" s="27">
        <v>42779.0</v>
      </c>
      <c r="B478" s="3" t="str">
        <f t="shared" si="1"/>
        <v>#REF!</v>
      </c>
    </row>
    <row r="479">
      <c r="A479" s="28">
        <v>56.68</v>
      </c>
      <c r="B479" s="3" t="str">
        <f t="shared" si="1"/>
        <v>#REF!</v>
      </c>
    </row>
    <row r="480">
      <c r="A480" s="28">
        <v>56.81</v>
      </c>
      <c r="B480" s="3" t="str">
        <f t="shared" si="1"/>
        <v>#REF!</v>
      </c>
    </row>
    <row r="481">
      <c r="A481" s="28">
        <v>55.41</v>
      </c>
      <c r="B481" s="3" t="str">
        <f t="shared" si="1"/>
        <v>#REF!</v>
      </c>
    </row>
    <row r="482">
      <c r="A482" s="28">
        <v>55.59</v>
      </c>
      <c r="B482" s="3" t="str">
        <f t="shared" si="1"/>
        <v>#REF!</v>
      </c>
    </row>
    <row r="483">
      <c r="A483" s="21">
        <v>-1.11</v>
      </c>
      <c r="B483" s="3" t="str">
        <f t="shared" si="1"/>
        <v>#REF!</v>
      </c>
    </row>
    <row r="484">
      <c r="A484" s="22">
        <v>-0.0196</v>
      </c>
      <c r="B484" s="3" t="str">
        <f t="shared" si="1"/>
        <v>#REF!</v>
      </c>
    </row>
    <row r="485">
      <c r="A485" s="24">
        <v>234314.0</v>
      </c>
      <c r="B485" s="3" t="str">
        <f t="shared" si="1"/>
        <v>#REF!</v>
      </c>
    </row>
    <row r="486">
      <c r="A486" s="24">
        <v>396012.0</v>
      </c>
      <c r="B486" s="3" t="str">
        <f t="shared" si="1"/>
        <v>#REF!</v>
      </c>
    </row>
    <row r="487">
      <c r="A487" s="23">
        <v>42780.0</v>
      </c>
      <c r="B487" s="3" t="str">
        <f t="shared" si="1"/>
        <v>#REF!</v>
      </c>
    </row>
    <row r="488">
      <c r="A488" s="21">
        <v>55.75</v>
      </c>
      <c r="B488" s="3" t="str">
        <f t="shared" si="1"/>
        <v>#REF!</v>
      </c>
    </row>
    <row r="489">
      <c r="A489" s="21">
        <v>56.46</v>
      </c>
      <c r="B489" s="3" t="str">
        <f t="shared" si="1"/>
        <v>#REF!</v>
      </c>
    </row>
    <row r="490">
      <c r="A490" s="21">
        <v>55.53</v>
      </c>
      <c r="B490" s="3" t="str">
        <f t="shared" si="1"/>
        <v>#REF!</v>
      </c>
    </row>
    <row r="491">
      <c r="A491" s="21">
        <v>55.97</v>
      </c>
      <c r="B491" s="3" t="str">
        <f t="shared" si="1"/>
        <v>#REF!</v>
      </c>
    </row>
    <row r="492">
      <c r="A492" s="25">
        <f>+0.38</f>
        <v>0.38</v>
      </c>
      <c r="B492" s="3" t="str">
        <f t="shared" si="1"/>
        <v>#REF!</v>
      </c>
    </row>
    <row r="493">
      <c r="A493" s="25">
        <f>+0.68%</f>
        <v>0.0068</v>
      </c>
      <c r="B493" s="3" t="str">
        <f t="shared" si="1"/>
        <v>#REF!</v>
      </c>
    </row>
    <row r="494">
      <c r="A494" s="26">
        <v>254982.0</v>
      </c>
      <c r="B494" s="3" t="str">
        <f t="shared" si="1"/>
        <v>#REF!</v>
      </c>
    </row>
    <row r="495">
      <c r="A495" s="26">
        <v>365732.0</v>
      </c>
      <c r="B495" s="3" t="str">
        <f t="shared" si="1"/>
        <v>#REF!</v>
      </c>
    </row>
    <row r="496">
      <c r="A496" s="27">
        <v>42781.0</v>
      </c>
      <c r="B496" s="3" t="str">
        <f t="shared" si="1"/>
        <v>#REF!</v>
      </c>
    </row>
    <row r="497">
      <c r="A497" s="28">
        <v>55.82</v>
      </c>
      <c r="B497" s="3" t="str">
        <f t="shared" si="1"/>
        <v>#REF!</v>
      </c>
    </row>
    <row r="498">
      <c r="A498" s="28">
        <v>56.25</v>
      </c>
      <c r="B498" s="3" t="str">
        <f t="shared" si="1"/>
        <v>#REF!</v>
      </c>
    </row>
    <row r="499">
      <c r="A499" s="28">
        <v>55.56</v>
      </c>
      <c r="B499" s="3" t="str">
        <f t="shared" si="1"/>
        <v>#REF!</v>
      </c>
    </row>
    <row r="500">
      <c r="A500" s="28">
        <v>55.75</v>
      </c>
      <c r="B500" s="3" t="str">
        <f t="shared" si="1"/>
        <v>#REF!</v>
      </c>
    </row>
    <row r="501">
      <c r="A501" s="21">
        <v>-0.22</v>
      </c>
      <c r="B501" s="3" t="str">
        <f t="shared" si="1"/>
        <v>#REF!</v>
      </c>
    </row>
    <row r="502">
      <c r="A502" s="22">
        <v>-0.0039</v>
      </c>
      <c r="B502" s="3" t="str">
        <f t="shared" si="1"/>
        <v>#REF!</v>
      </c>
    </row>
    <row r="503">
      <c r="A503" s="24">
        <v>272519.0</v>
      </c>
      <c r="B503" s="3" t="str">
        <f t="shared" si="1"/>
        <v>#REF!</v>
      </c>
    </row>
    <row r="504">
      <c r="A504" s="24">
        <v>346891.0</v>
      </c>
      <c r="B504" s="3" t="str">
        <f t="shared" si="1"/>
        <v>#REF!</v>
      </c>
    </row>
    <row r="505">
      <c r="A505" s="23">
        <v>42782.0</v>
      </c>
      <c r="B505" s="3" t="str">
        <f t="shared" si="1"/>
        <v>#REF!</v>
      </c>
    </row>
    <row r="506">
      <c r="A506" s="21">
        <v>55.74</v>
      </c>
      <c r="B506" s="3" t="str">
        <f t="shared" si="1"/>
        <v>#REF!</v>
      </c>
    </row>
    <row r="507">
      <c r="A507" s="21">
        <v>56.24</v>
      </c>
      <c r="B507" s="3" t="str">
        <f t="shared" si="1"/>
        <v>#REF!</v>
      </c>
    </row>
    <row r="508">
      <c r="A508" s="21">
        <v>55.13</v>
      </c>
      <c r="B508" s="3" t="str">
        <f t="shared" si="1"/>
        <v>#REF!</v>
      </c>
    </row>
    <row r="509">
      <c r="A509" s="21">
        <v>55.65</v>
      </c>
      <c r="B509" s="3" t="str">
        <f t="shared" si="1"/>
        <v>#REF!</v>
      </c>
    </row>
    <row r="510">
      <c r="A510" s="21">
        <v>-0.1</v>
      </c>
      <c r="B510" s="3" t="str">
        <f t="shared" si="1"/>
        <v>#REF!</v>
      </c>
    </row>
    <row r="511">
      <c r="A511" s="22">
        <v>-0.0018</v>
      </c>
      <c r="B511" s="3" t="str">
        <f t="shared" si="1"/>
        <v>#REF!</v>
      </c>
    </row>
    <row r="512">
      <c r="A512" s="24">
        <v>310843.0</v>
      </c>
      <c r="B512" s="3" t="str">
        <f t="shared" si="1"/>
        <v>#REF!</v>
      </c>
    </row>
    <row r="513">
      <c r="A513" s="24">
        <v>313775.0</v>
      </c>
      <c r="B513" s="3" t="str">
        <f t="shared" si="1"/>
        <v>#REF!</v>
      </c>
    </row>
    <row r="514">
      <c r="A514" s="23">
        <v>42783.0</v>
      </c>
      <c r="B514" s="3" t="str">
        <f t="shared" si="1"/>
        <v>#REF!</v>
      </c>
    </row>
    <row r="515">
      <c r="A515" s="21">
        <v>55.73</v>
      </c>
      <c r="B515" s="3" t="str">
        <f t="shared" si="1"/>
        <v>#REF!</v>
      </c>
    </row>
    <row r="516">
      <c r="A516" s="21">
        <v>55.88</v>
      </c>
      <c r="B516" s="3" t="str">
        <f t="shared" si="1"/>
        <v>#REF!</v>
      </c>
    </row>
    <row r="517">
      <c r="A517" s="21">
        <v>55.1</v>
      </c>
      <c r="B517" s="3" t="str">
        <f t="shared" si="1"/>
        <v>#REF!</v>
      </c>
    </row>
    <row r="518">
      <c r="A518" s="21">
        <v>55.81</v>
      </c>
      <c r="B518" s="3" t="str">
        <f t="shared" si="1"/>
        <v>#REF!</v>
      </c>
    </row>
    <row r="519">
      <c r="A519" s="25">
        <f>+0.16</f>
        <v>0.16</v>
      </c>
      <c r="B519" s="3" t="str">
        <f t="shared" si="1"/>
        <v>#REF!</v>
      </c>
    </row>
    <row r="520">
      <c r="A520" s="25">
        <f>+0.29%</f>
        <v>0.0029</v>
      </c>
      <c r="B520" s="3" t="str">
        <f t="shared" si="1"/>
        <v>#REF!</v>
      </c>
    </row>
    <row r="521">
      <c r="A521" s="26">
        <v>270492.0</v>
      </c>
      <c r="B521" s="3" t="str">
        <f t="shared" si="1"/>
        <v>#REF!</v>
      </c>
    </row>
    <row r="522">
      <c r="A522" s="26">
        <v>289409.0</v>
      </c>
      <c r="B522" s="3" t="str">
        <f t="shared" si="1"/>
        <v>#REF!</v>
      </c>
    </row>
    <row r="523">
      <c r="A523" s="27">
        <v>42786.0</v>
      </c>
      <c r="B523" s="3" t="str">
        <f t="shared" si="1"/>
        <v>#REF!</v>
      </c>
    </row>
    <row r="524">
      <c r="A524" s="28">
        <v>55.9</v>
      </c>
      <c r="B524" s="3" t="str">
        <f t="shared" si="1"/>
        <v>#REF!</v>
      </c>
    </row>
    <row r="525">
      <c r="A525" s="28">
        <v>56.42</v>
      </c>
      <c r="B525" s="3" t="str">
        <f t="shared" si="1"/>
        <v>#REF!</v>
      </c>
    </row>
    <row r="526">
      <c r="A526" s="28">
        <v>55.7</v>
      </c>
      <c r="B526" s="3" t="str">
        <f t="shared" si="1"/>
        <v>#REF!</v>
      </c>
    </row>
    <row r="527">
      <c r="A527" s="28">
        <v>56.18</v>
      </c>
      <c r="B527" s="3" t="str">
        <f t="shared" si="1"/>
        <v>#REF!</v>
      </c>
    </row>
    <row r="528">
      <c r="A528" s="25">
        <f>+0.37</f>
        <v>0.37</v>
      </c>
      <c r="B528" s="3" t="str">
        <f t="shared" si="1"/>
        <v>#REF!</v>
      </c>
    </row>
    <row r="529">
      <c r="A529" s="25">
        <f>+0.66%</f>
        <v>0.0066</v>
      </c>
      <c r="B529" s="3" t="str">
        <f t="shared" si="1"/>
        <v>#REF!</v>
      </c>
    </row>
    <row r="530">
      <c r="A530" s="26">
        <v>209626.0</v>
      </c>
      <c r="B530" s="3" t="str">
        <f t="shared" si="1"/>
        <v>#REF!</v>
      </c>
    </row>
    <row r="531">
      <c r="A531" s="26">
        <v>246728.0</v>
      </c>
      <c r="B531" s="3" t="str">
        <f t="shared" si="1"/>
        <v>#REF!</v>
      </c>
    </row>
    <row r="532">
      <c r="A532" s="27">
        <v>42787.0</v>
      </c>
      <c r="B532" s="3" t="str">
        <f t="shared" si="1"/>
        <v>#REF!</v>
      </c>
    </row>
    <row r="533">
      <c r="A533" s="28">
        <v>56.17</v>
      </c>
      <c r="B533" s="3" t="str">
        <f t="shared" si="1"/>
        <v>#REF!</v>
      </c>
    </row>
    <row r="534">
      <c r="A534" s="28">
        <v>57.31</v>
      </c>
      <c r="B534" s="3" t="str">
        <f t="shared" si="1"/>
        <v>#REF!</v>
      </c>
    </row>
    <row r="535">
      <c r="A535" s="28">
        <v>56.1</v>
      </c>
      <c r="B535" s="3" t="str">
        <f t="shared" si="1"/>
        <v>#REF!</v>
      </c>
    </row>
    <row r="536">
      <c r="A536" s="28">
        <v>56.66</v>
      </c>
      <c r="B536" s="3" t="str">
        <f t="shared" si="1"/>
        <v>#REF!</v>
      </c>
    </row>
    <row r="537">
      <c r="A537" s="25">
        <f>+0.48</f>
        <v>0.48</v>
      </c>
      <c r="B537" s="3" t="str">
        <f t="shared" si="1"/>
        <v>#REF!</v>
      </c>
    </row>
    <row r="538">
      <c r="A538" s="25">
        <f>+0.85%</f>
        <v>0.0085</v>
      </c>
      <c r="B538" s="3" t="str">
        <f t="shared" si="1"/>
        <v>#REF!</v>
      </c>
    </row>
    <row r="539">
      <c r="A539" s="26">
        <v>335443.0</v>
      </c>
      <c r="B539" s="3" t="str">
        <f t="shared" si="1"/>
        <v>#REF!</v>
      </c>
    </row>
    <row r="540">
      <c r="A540" s="26">
        <v>207855.0</v>
      </c>
      <c r="B540" s="3" t="str">
        <f t="shared" si="1"/>
        <v>#REF!</v>
      </c>
    </row>
    <row r="541">
      <c r="A541" s="27">
        <v>42788.0</v>
      </c>
      <c r="B541" s="3" t="str">
        <f t="shared" si="1"/>
        <v>#REF!</v>
      </c>
    </row>
    <row r="542">
      <c r="A542" s="28">
        <v>56.74</v>
      </c>
      <c r="B542" s="3" t="str">
        <f t="shared" si="1"/>
        <v>#REF!</v>
      </c>
    </row>
    <row r="543">
      <c r="A543" s="28">
        <v>57.01</v>
      </c>
      <c r="B543" s="3" t="str">
        <f t="shared" si="1"/>
        <v>#REF!</v>
      </c>
    </row>
    <row r="544">
      <c r="A544" s="28">
        <v>55.64</v>
      </c>
      <c r="B544" s="3" t="str">
        <f t="shared" si="1"/>
        <v>#REF!</v>
      </c>
    </row>
    <row r="545">
      <c r="A545" s="28">
        <v>55.84</v>
      </c>
      <c r="B545" s="3" t="str">
        <f t="shared" si="1"/>
        <v>#REF!</v>
      </c>
    </row>
    <row r="546">
      <c r="A546" s="21">
        <v>-0.82</v>
      </c>
      <c r="B546" s="3" t="str">
        <f t="shared" si="1"/>
        <v>#REF!</v>
      </c>
    </row>
    <row r="547">
      <c r="A547" s="22">
        <v>-0.0145</v>
      </c>
      <c r="B547" s="3" t="str">
        <f t="shared" si="1"/>
        <v>#REF!</v>
      </c>
    </row>
    <row r="548">
      <c r="A548" s="24">
        <v>245156.0</v>
      </c>
      <c r="B548" s="3" t="str">
        <f t="shared" si="1"/>
        <v>#REF!</v>
      </c>
    </row>
    <row r="549">
      <c r="A549" s="24">
        <v>169471.0</v>
      </c>
      <c r="B549" s="3" t="str">
        <f t="shared" si="1"/>
        <v>#REF!</v>
      </c>
    </row>
    <row r="550">
      <c r="A550" s="23">
        <v>42789.0</v>
      </c>
      <c r="B550" s="3" t="str">
        <f t="shared" si="1"/>
        <v>#REF!</v>
      </c>
    </row>
    <row r="551">
      <c r="A551" s="21">
        <v>56.2</v>
      </c>
      <c r="B551" s="3" t="str">
        <f t="shared" si="1"/>
        <v>#REF!</v>
      </c>
    </row>
    <row r="552">
      <c r="A552" s="21">
        <v>57.26</v>
      </c>
      <c r="B552" s="3" t="str">
        <f t="shared" si="1"/>
        <v>#REF!</v>
      </c>
    </row>
    <row r="553">
      <c r="A553" s="21">
        <v>56.18</v>
      </c>
      <c r="B553" s="3" t="str">
        <f t="shared" si="1"/>
        <v>#REF!</v>
      </c>
    </row>
    <row r="554">
      <c r="A554" s="21">
        <v>56.58</v>
      </c>
      <c r="B554" s="3" t="str">
        <f t="shared" si="1"/>
        <v>#REF!</v>
      </c>
    </row>
    <row r="555">
      <c r="A555" s="25">
        <f>+0.74</f>
        <v>0.74</v>
      </c>
      <c r="B555" s="3" t="str">
        <f t="shared" si="1"/>
        <v>#REF!</v>
      </c>
    </row>
    <row r="556">
      <c r="A556" s="25">
        <f>+1.33%</f>
        <v>0.0133</v>
      </c>
      <c r="B556" s="3" t="str">
        <f t="shared" si="1"/>
        <v>#REF!</v>
      </c>
    </row>
    <row r="557">
      <c r="A557" s="26">
        <v>223585.0</v>
      </c>
      <c r="B557" s="3" t="str">
        <f t="shared" si="1"/>
        <v>#REF!</v>
      </c>
    </row>
    <row r="558">
      <c r="A558" s="26">
        <v>134533.0</v>
      </c>
      <c r="B558" s="3" t="str">
        <f t="shared" si="1"/>
        <v>#REF!</v>
      </c>
    </row>
    <row r="559">
      <c r="A559" s="27">
        <v>42790.0</v>
      </c>
      <c r="B559" s="3" t="str">
        <f t="shared" si="1"/>
        <v>#REF!</v>
      </c>
    </row>
    <row r="560">
      <c r="A560" s="28">
        <v>56.4</v>
      </c>
      <c r="B560" s="3" t="str">
        <f t="shared" si="1"/>
        <v>#REF!</v>
      </c>
    </row>
    <row r="561">
      <c r="A561" s="28">
        <v>56.66</v>
      </c>
      <c r="B561" s="3" t="str">
        <f t="shared" si="1"/>
        <v>#REF!</v>
      </c>
    </row>
    <row r="562">
      <c r="A562" s="28">
        <v>55.74</v>
      </c>
      <c r="B562" s="3" t="str">
        <f t="shared" si="1"/>
        <v>#REF!</v>
      </c>
    </row>
    <row r="563">
      <c r="A563" s="28">
        <v>55.99</v>
      </c>
      <c r="B563" s="3" t="str">
        <f t="shared" si="1"/>
        <v>#REF!</v>
      </c>
    </row>
    <row r="564">
      <c r="A564" s="21">
        <v>-0.59</v>
      </c>
      <c r="B564" s="3" t="str">
        <f t="shared" si="1"/>
        <v>#REF!</v>
      </c>
    </row>
    <row r="565">
      <c r="A565" s="22">
        <v>-0.0104</v>
      </c>
      <c r="B565" s="3" t="str">
        <f t="shared" si="1"/>
        <v>#REF!</v>
      </c>
    </row>
    <row r="566">
      <c r="A566" s="24">
        <v>164961.0</v>
      </c>
      <c r="B566" s="3" t="str">
        <f t="shared" si="1"/>
        <v>#REF!</v>
      </c>
    </row>
    <row r="567">
      <c r="A567" s="24">
        <v>105695.0</v>
      </c>
      <c r="B567" s="3" t="str">
        <f t="shared" si="1"/>
        <v>#REF!</v>
      </c>
    </row>
    <row r="568">
      <c r="A568" s="23">
        <v>42793.0</v>
      </c>
      <c r="B568" s="3" t="str">
        <f t="shared" si="1"/>
        <v>#REF!</v>
      </c>
    </row>
    <row r="569">
      <c r="A569" s="21">
        <v>55.96</v>
      </c>
      <c r="B569" s="3" t="str">
        <f t="shared" si="1"/>
        <v>#REF!</v>
      </c>
    </row>
    <row r="570">
      <c r="A570" s="21">
        <v>56.77</v>
      </c>
      <c r="B570" s="3" t="str">
        <f t="shared" si="1"/>
        <v>#REF!</v>
      </c>
    </row>
    <row r="571">
      <c r="A571" s="21">
        <v>55.86</v>
      </c>
      <c r="B571" s="3" t="str">
        <f t="shared" si="1"/>
        <v>#REF!</v>
      </c>
    </row>
    <row r="572">
      <c r="A572" s="21">
        <v>55.93</v>
      </c>
      <c r="B572" s="3" t="str">
        <f t="shared" si="1"/>
        <v>#REF!</v>
      </c>
    </row>
    <row r="573">
      <c r="A573" s="21">
        <v>-0.06</v>
      </c>
      <c r="B573" s="3" t="str">
        <f t="shared" si="1"/>
        <v>#REF!</v>
      </c>
    </row>
    <row r="574">
      <c r="A574" s="22">
        <v>-0.0011</v>
      </c>
      <c r="B574" s="3" t="str">
        <f t="shared" si="1"/>
        <v>#REF!</v>
      </c>
    </row>
    <row r="575">
      <c r="A575" s="24">
        <v>139288.0</v>
      </c>
      <c r="B575" s="3" t="str">
        <f t="shared" si="1"/>
        <v>#REF!</v>
      </c>
    </row>
    <row r="576">
      <c r="A576" s="24">
        <v>53740.0</v>
      </c>
      <c r="B576" s="3" t="str">
        <f t="shared" si="1"/>
        <v>#REF!</v>
      </c>
    </row>
    <row r="577">
      <c r="A577" s="7">
        <v>42794.0</v>
      </c>
      <c r="B577" s="3" t="str">
        <f t="shared" si="1"/>
        <v>#REF!</v>
      </c>
    </row>
    <row r="578">
      <c r="A578" s="8">
        <v>56.02</v>
      </c>
      <c r="B578" s="3" t="str">
        <f t="shared" si="1"/>
        <v>#REF!</v>
      </c>
    </row>
    <row r="579">
      <c r="A579" s="8">
        <v>56.15</v>
      </c>
      <c r="B579" s="3" t="str">
        <f t="shared" si="1"/>
        <v>#REF!</v>
      </c>
    </row>
    <row r="580">
      <c r="A580" s="8">
        <v>55.23</v>
      </c>
      <c r="B580" s="3" t="str">
        <f t="shared" si="1"/>
        <v>#REF!</v>
      </c>
    </row>
    <row r="581">
      <c r="A581" s="8">
        <v>55.59</v>
      </c>
      <c r="B581" s="3" t="str">
        <f t="shared" si="1"/>
        <v>#REF!</v>
      </c>
    </row>
    <row r="582">
      <c r="A582" s="11">
        <v>-0.34</v>
      </c>
      <c r="B582" s="3" t="str">
        <f t="shared" si="1"/>
        <v>#REF!</v>
      </c>
    </row>
    <row r="583">
      <c r="A583" s="12">
        <v>-0.0061</v>
      </c>
      <c r="B583" s="3" t="str">
        <f t="shared" si="1"/>
        <v>#REF!</v>
      </c>
    </row>
    <row r="584">
      <c r="A584" s="31">
        <v>28347.0</v>
      </c>
      <c r="B584" s="3" t="str">
        <f t="shared" si="1"/>
        <v>#REF!</v>
      </c>
    </row>
    <row r="585">
      <c r="A585" s="32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42738</v>
      </c>
      <c r="C3" s="3">
        <v>58.52</v>
      </c>
      <c r="D3" s="3">
        <v>59.53</v>
      </c>
      <c r="E3" s="3">
        <v>56.56</v>
      </c>
      <c r="F3" s="3">
        <v>56.71</v>
      </c>
      <c r="G3" s="3">
        <v>-1.33</v>
      </c>
      <c r="H3" s="6">
        <v>-0.0229</v>
      </c>
      <c r="I3" s="15">
        <v>62771.0</v>
      </c>
      <c r="J3" s="15">
        <v>151142.0</v>
      </c>
    </row>
    <row r="4">
      <c r="A4" s="19" t="s">
        <v>4</v>
      </c>
      <c r="B4" s="5">
        <f t="shared" si="1"/>
        <v>42739</v>
      </c>
      <c r="C4" s="3">
        <v>56.97</v>
      </c>
      <c r="D4" s="3">
        <v>57.71</v>
      </c>
      <c r="E4" s="3">
        <v>56.56</v>
      </c>
      <c r="F4" s="3">
        <v>57.63</v>
      </c>
      <c r="G4" s="3">
        <v>0.92</v>
      </c>
      <c r="H4" s="3">
        <v>0.016200000000000003</v>
      </c>
      <c r="I4" s="15">
        <v>57804.0</v>
      </c>
      <c r="J4" s="15">
        <v>155947.0</v>
      </c>
    </row>
    <row r="5">
      <c r="A5" s="19" t="s">
        <v>5</v>
      </c>
      <c r="B5" s="5">
        <f t="shared" si="1"/>
        <v>42740</v>
      </c>
      <c r="C5" s="3">
        <v>57.52</v>
      </c>
      <c r="D5" s="3">
        <v>58.43</v>
      </c>
      <c r="E5" s="3">
        <v>57.11</v>
      </c>
      <c r="F5" s="3">
        <v>57.98</v>
      </c>
      <c r="G5" s="3">
        <v>0.35</v>
      </c>
      <c r="H5" s="3">
        <v>0.0060999999999999995</v>
      </c>
      <c r="I5" s="15">
        <v>70747.0</v>
      </c>
      <c r="J5" s="15">
        <v>158056.0</v>
      </c>
    </row>
    <row r="6">
      <c r="A6" s="19" t="s">
        <v>6</v>
      </c>
      <c r="B6" s="5">
        <f t="shared" si="1"/>
        <v>42741</v>
      </c>
      <c r="C6" s="3">
        <v>57.97</v>
      </c>
      <c r="D6" s="3">
        <v>58.5</v>
      </c>
      <c r="E6" s="3">
        <v>57.37</v>
      </c>
      <c r="F6" s="3">
        <v>58.17</v>
      </c>
      <c r="G6" s="3">
        <v>0.19</v>
      </c>
      <c r="H6" s="3">
        <v>0.0033</v>
      </c>
      <c r="I6" s="15">
        <v>44444.0</v>
      </c>
      <c r="J6" s="15">
        <v>162104.0</v>
      </c>
    </row>
    <row r="7">
      <c r="A7" s="19" t="s">
        <v>7</v>
      </c>
      <c r="B7" s="5">
        <f t="shared" si="1"/>
        <v>42744</v>
      </c>
      <c r="C7" s="3">
        <v>57.99</v>
      </c>
      <c r="D7" s="3">
        <v>58.06</v>
      </c>
      <c r="E7" s="3">
        <v>55.88</v>
      </c>
      <c r="F7" s="3">
        <v>56.09</v>
      </c>
      <c r="G7" s="3">
        <v>-2.08</v>
      </c>
      <c r="H7" s="6">
        <v>-0.0358</v>
      </c>
      <c r="I7" s="15">
        <v>62437.0</v>
      </c>
      <c r="J7" s="15">
        <v>168641.0</v>
      </c>
    </row>
    <row r="8">
      <c r="A8" s="19" t="s">
        <v>8</v>
      </c>
      <c r="B8" s="5">
        <f t="shared" si="1"/>
        <v>42745</v>
      </c>
      <c r="C8" s="3">
        <v>56.1</v>
      </c>
      <c r="D8" s="3">
        <v>56.47</v>
      </c>
      <c r="E8" s="3">
        <v>54.72</v>
      </c>
      <c r="F8" s="3">
        <v>54.79</v>
      </c>
      <c r="G8" s="3">
        <v>-1.3</v>
      </c>
      <c r="H8" s="6">
        <v>-0.0232</v>
      </c>
      <c r="I8" s="15">
        <v>104694.0</v>
      </c>
      <c r="J8" s="15">
        <v>183612.0</v>
      </c>
    </row>
    <row r="9">
      <c r="A9" s="19" t="s">
        <v>9</v>
      </c>
      <c r="B9" s="5">
        <f t="shared" si="1"/>
        <v>42746</v>
      </c>
      <c r="C9" s="3">
        <v>54.94</v>
      </c>
      <c r="D9" s="3">
        <v>56.69</v>
      </c>
      <c r="E9" s="3">
        <v>54.81</v>
      </c>
      <c r="F9" s="3">
        <v>56.09</v>
      </c>
      <c r="G9" s="3">
        <v>1.3</v>
      </c>
      <c r="H9" s="3">
        <v>0.023700000000000002</v>
      </c>
      <c r="I9" s="15">
        <v>111769.0</v>
      </c>
      <c r="J9" s="15">
        <v>195757.0</v>
      </c>
    </row>
    <row r="10">
      <c r="A10" s="20">
        <v>42738.0</v>
      </c>
      <c r="B10" s="5">
        <f t="shared" si="1"/>
        <v>42747</v>
      </c>
      <c r="C10" s="3">
        <v>56.15</v>
      </c>
      <c r="D10" s="3">
        <v>57.33</v>
      </c>
      <c r="E10" s="3">
        <v>55.99</v>
      </c>
      <c r="F10" s="3">
        <v>56.98</v>
      </c>
      <c r="G10" s="3">
        <v>0.89</v>
      </c>
      <c r="H10" s="3">
        <v>0.0159</v>
      </c>
      <c r="I10" s="15">
        <v>109576.0</v>
      </c>
      <c r="J10" s="15">
        <v>205551.0</v>
      </c>
    </row>
    <row r="11">
      <c r="A11" s="19">
        <v>58.52</v>
      </c>
      <c r="B11" s="5">
        <f t="shared" si="1"/>
        <v>42748</v>
      </c>
      <c r="C11" s="3">
        <v>56.98</v>
      </c>
      <c r="D11" s="3">
        <v>57.14</v>
      </c>
      <c r="E11" s="3">
        <v>56.2</v>
      </c>
      <c r="F11" s="3">
        <v>56.38</v>
      </c>
      <c r="G11" s="3">
        <v>-0.6</v>
      </c>
      <c r="H11" s="6">
        <v>-0.0105</v>
      </c>
      <c r="I11" s="15">
        <v>62066.0</v>
      </c>
      <c r="J11" s="15">
        <v>215987.0</v>
      </c>
    </row>
    <row r="12">
      <c r="A12" s="19">
        <v>59.53</v>
      </c>
      <c r="B12" s="5">
        <f t="shared" si="1"/>
        <v>42751</v>
      </c>
      <c r="C12" s="3">
        <v>56.52</v>
      </c>
      <c r="D12" s="3">
        <v>56.8</v>
      </c>
      <c r="E12" s="3">
        <v>56.11</v>
      </c>
      <c r="F12" s="3">
        <v>56.73</v>
      </c>
      <c r="G12" s="3">
        <v>0.35</v>
      </c>
      <c r="H12" s="3">
        <v>0.0062</v>
      </c>
      <c r="I12" s="15">
        <v>24541.0</v>
      </c>
      <c r="J12" s="15">
        <v>216429.0</v>
      </c>
    </row>
    <row r="13">
      <c r="A13" s="19">
        <v>56.56</v>
      </c>
      <c r="B13" s="5">
        <f t="shared" si="1"/>
        <v>42752</v>
      </c>
      <c r="C13" s="3">
        <v>56.63</v>
      </c>
      <c r="D13" s="3">
        <v>57.84</v>
      </c>
      <c r="E13" s="3">
        <v>56.38</v>
      </c>
      <c r="F13" s="3">
        <v>56.44</v>
      </c>
      <c r="G13" s="3">
        <v>-0.29</v>
      </c>
      <c r="H13" s="6">
        <v>-0.0051</v>
      </c>
      <c r="I13" s="15">
        <v>97505.0</v>
      </c>
      <c r="J13" s="15">
        <v>221667.0</v>
      </c>
    </row>
    <row r="14">
      <c r="A14" s="19">
        <v>56.71</v>
      </c>
      <c r="B14" s="5">
        <f t="shared" si="1"/>
        <v>42753</v>
      </c>
      <c r="C14" s="3">
        <v>56.48</v>
      </c>
      <c r="D14" s="3">
        <v>56.84</v>
      </c>
      <c r="E14" s="3">
        <v>54.8</v>
      </c>
      <c r="F14" s="3">
        <v>54.93</v>
      </c>
      <c r="G14" s="3">
        <v>-1.51</v>
      </c>
      <c r="H14" s="6">
        <v>-0.0268</v>
      </c>
      <c r="I14" s="15">
        <v>98864.0</v>
      </c>
      <c r="J14" s="15">
        <v>234048.0</v>
      </c>
    </row>
    <row r="15">
      <c r="A15" s="21">
        <v>-1.33</v>
      </c>
      <c r="B15" s="5">
        <f t="shared" si="1"/>
        <v>42754</v>
      </c>
      <c r="C15" s="3">
        <v>55.31</v>
      </c>
      <c r="D15" s="3">
        <v>55.78</v>
      </c>
      <c r="E15" s="3">
        <v>54.98</v>
      </c>
      <c r="F15" s="3">
        <v>55.21</v>
      </c>
      <c r="G15" s="3">
        <v>0.28</v>
      </c>
      <c r="H15" s="3">
        <v>0.0051</v>
      </c>
      <c r="I15" s="15">
        <v>104199.0</v>
      </c>
      <c r="J15" s="15">
        <v>249043.0</v>
      </c>
    </row>
    <row r="16">
      <c r="A16" s="22">
        <v>-0.0229</v>
      </c>
      <c r="B16" s="5">
        <f t="shared" si="1"/>
        <v>42755</v>
      </c>
      <c r="C16" s="3">
        <v>55.37</v>
      </c>
      <c r="D16" s="3">
        <v>56.76</v>
      </c>
      <c r="E16" s="3">
        <v>55.2</v>
      </c>
      <c r="F16" s="3">
        <v>56.5</v>
      </c>
      <c r="G16" s="3">
        <v>1.29</v>
      </c>
      <c r="H16" s="3">
        <v>0.023399999999999997</v>
      </c>
      <c r="I16" s="15">
        <v>80799.0</v>
      </c>
      <c r="J16" s="15">
        <v>254033.0</v>
      </c>
    </row>
    <row r="17">
      <c r="A17" s="24">
        <v>62771.0</v>
      </c>
      <c r="B17" s="5">
        <f t="shared" si="1"/>
        <v>42758</v>
      </c>
      <c r="C17" s="3">
        <v>56.59</v>
      </c>
      <c r="D17" s="3">
        <v>56.74</v>
      </c>
      <c r="E17" s="3">
        <v>55.59</v>
      </c>
      <c r="F17" s="3">
        <v>56.11</v>
      </c>
      <c r="G17" s="3">
        <v>-0.39</v>
      </c>
      <c r="H17" s="6">
        <v>-0.0069</v>
      </c>
      <c r="I17" s="15">
        <v>83677.0</v>
      </c>
      <c r="J17" s="15">
        <v>260419.0</v>
      </c>
    </row>
    <row r="18">
      <c r="A18" s="24">
        <v>151142.0</v>
      </c>
      <c r="B18" s="5">
        <f t="shared" si="1"/>
        <v>42759</v>
      </c>
      <c r="C18" s="3">
        <v>56.27</v>
      </c>
      <c r="D18" s="3">
        <v>56.72</v>
      </c>
      <c r="E18" s="3">
        <v>55.99</v>
      </c>
      <c r="F18" s="3">
        <v>56.32</v>
      </c>
      <c r="G18" s="3">
        <v>0.21</v>
      </c>
      <c r="H18" s="3">
        <v>0.0037</v>
      </c>
      <c r="I18" s="15">
        <v>83912.0</v>
      </c>
      <c r="J18" s="15">
        <v>267193.0</v>
      </c>
    </row>
    <row r="19">
      <c r="A19" s="23">
        <v>42739.0</v>
      </c>
      <c r="B19" s="5">
        <f t="shared" si="1"/>
        <v>42760</v>
      </c>
      <c r="C19" s="3">
        <v>56.13</v>
      </c>
      <c r="D19" s="3">
        <v>56.49</v>
      </c>
      <c r="E19" s="3">
        <v>55.65</v>
      </c>
      <c r="F19" s="3">
        <v>55.83</v>
      </c>
      <c r="G19" s="3">
        <v>-0.49</v>
      </c>
      <c r="H19" s="6">
        <v>-0.0087</v>
      </c>
      <c r="I19" s="15">
        <v>145642.0</v>
      </c>
      <c r="J19" s="15">
        <v>300570.0</v>
      </c>
    </row>
    <row r="20">
      <c r="A20" s="21">
        <v>56.97</v>
      </c>
      <c r="B20" s="5">
        <f t="shared" si="1"/>
        <v>42761</v>
      </c>
      <c r="C20" s="3">
        <v>56.15</v>
      </c>
      <c r="D20" s="3">
        <v>57.11</v>
      </c>
      <c r="E20" s="3">
        <v>55.85</v>
      </c>
      <c r="F20" s="3">
        <v>56.87</v>
      </c>
      <c r="G20" s="3">
        <v>1.04</v>
      </c>
      <c r="H20" s="3">
        <v>0.018600000000000002</v>
      </c>
      <c r="I20" s="15">
        <v>154874.0</v>
      </c>
      <c r="J20" s="15">
        <v>321484.0</v>
      </c>
    </row>
    <row r="21">
      <c r="A21" s="21">
        <v>57.71</v>
      </c>
      <c r="B21" s="5">
        <f t="shared" si="1"/>
        <v>42762</v>
      </c>
      <c r="C21" s="3">
        <v>56.7</v>
      </c>
      <c r="D21" s="3">
        <v>57.08</v>
      </c>
      <c r="E21" s="3">
        <v>55.46</v>
      </c>
      <c r="F21" s="3">
        <v>56.05</v>
      </c>
      <c r="G21" s="3">
        <v>-0.82</v>
      </c>
      <c r="H21" s="6">
        <v>-0.0144</v>
      </c>
      <c r="I21" s="15">
        <v>102274.0</v>
      </c>
      <c r="J21" s="15">
        <v>325660.0</v>
      </c>
    </row>
    <row r="22">
      <c r="A22" s="21">
        <v>56.56</v>
      </c>
      <c r="B22" s="5">
        <f t="shared" si="1"/>
        <v>42765</v>
      </c>
      <c r="C22" s="3">
        <v>55.97</v>
      </c>
      <c r="D22" s="3">
        <v>56.21</v>
      </c>
      <c r="E22" s="3">
        <v>55.4</v>
      </c>
      <c r="F22" s="3">
        <v>55.69</v>
      </c>
      <c r="G22" s="3">
        <v>-0.36</v>
      </c>
      <c r="H22" s="6">
        <v>-0.0064</v>
      </c>
      <c r="I22" s="15">
        <v>80795.0</v>
      </c>
      <c r="J22" s="15">
        <v>329265.0</v>
      </c>
    </row>
    <row r="23">
      <c r="A23" s="21">
        <v>57.63</v>
      </c>
      <c r="B23" s="5">
        <f t="shared" si="1"/>
        <v>42766</v>
      </c>
      <c r="C23" s="3">
        <v>55.73</v>
      </c>
      <c r="D23" s="3">
        <v>56.75</v>
      </c>
      <c r="E23" s="3">
        <v>55.34</v>
      </c>
      <c r="F23" s="3">
        <v>55.91</v>
      </c>
      <c r="G23" s="3">
        <v>0.22</v>
      </c>
      <c r="H23" s="3">
        <v>0.004</v>
      </c>
      <c r="I23" s="15">
        <v>148426.0</v>
      </c>
      <c r="J23" s="15">
        <v>341711.0</v>
      </c>
    </row>
    <row r="24">
      <c r="A24" s="25">
        <f>+0.92</f>
        <v>0.92</v>
      </c>
      <c r="B24" s="5">
        <f t="shared" si="1"/>
        <v>42767</v>
      </c>
      <c r="C24" s="3">
        <v>55.89</v>
      </c>
      <c r="D24" s="3">
        <v>57.14</v>
      </c>
      <c r="E24" s="3">
        <v>55.7</v>
      </c>
      <c r="F24" s="3">
        <v>57.12</v>
      </c>
      <c r="G24" s="3">
        <v>1.21</v>
      </c>
      <c r="H24" s="3">
        <v>0.0216</v>
      </c>
      <c r="I24" s="15">
        <v>124844.0</v>
      </c>
      <c r="J24" s="15">
        <v>352107.0</v>
      </c>
    </row>
    <row r="25">
      <c r="A25" s="25">
        <f>+1.62%</f>
        <v>0.0162</v>
      </c>
      <c r="B25" s="5">
        <f t="shared" si="1"/>
        <v>42768</v>
      </c>
      <c r="C25" s="3">
        <v>56.8</v>
      </c>
      <c r="D25" s="3">
        <v>57.74</v>
      </c>
      <c r="E25" s="3">
        <v>56.63</v>
      </c>
      <c r="F25" s="3">
        <v>56.85</v>
      </c>
      <c r="G25" s="3">
        <v>-0.27</v>
      </c>
      <c r="H25" s="6">
        <v>-0.0047</v>
      </c>
      <c r="I25" s="15">
        <v>142114.0</v>
      </c>
      <c r="J25" s="15">
        <v>349101.0</v>
      </c>
    </row>
    <row r="26">
      <c r="A26" s="26">
        <v>57804.0</v>
      </c>
      <c r="B26" s="5">
        <f t="shared" si="1"/>
        <v>42769</v>
      </c>
      <c r="C26" s="3">
        <v>57.22</v>
      </c>
      <c r="D26" s="3">
        <v>57.56</v>
      </c>
      <c r="E26" s="3">
        <v>56.67</v>
      </c>
      <c r="F26" s="3">
        <v>57.15</v>
      </c>
      <c r="G26" s="3">
        <v>0.3</v>
      </c>
      <c r="H26" s="3">
        <v>0.0053</v>
      </c>
      <c r="I26" s="15">
        <v>143966.0</v>
      </c>
      <c r="J26" s="15">
        <v>362207.0</v>
      </c>
    </row>
    <row r="27">
      <c r="A27" s="26">
        <v>155947.0</v>
      </c>
      <c r="B27" s="5">
        <f t="shared" si="1"/>
        <v>42772</v>
      </c>
      <c r="C27" s="3">
        <v>57.17</v>
      </c>
      <c r="D27" s="3">
        <v>57.47</v>
      </c>
      <c r="E27" s="3">
        <v>56.03</v>
      </c>
      <c r="F27" s="3">
        <v>56.1</v>
      </c>
      <c r="G27" s="3">
        <v>-1.05</v>
      </c>
      <c r="H27" s="6">
        <v>-0.0184</v>
      </c>
      <c r="I27" s="15">
        <v>141240.0</v>
      </c>
      <c r="J27" s="15">
        <v>368702.0</v>
      </c>
    </row>
    <row r="28">
      <c r="A28" s="27">
        <v>42740.0</v>
      </c>
      <c r="B28" s="5">
        <f t="shared" si="1"/>
        <v>42773</v>
      </c>
      <c r="C28" s="3">
        <v>56.26</v>
      </c>
      <c r="D28" s="3">
        <v>56.37</v>
      </c>
      <c r="E28" s="3">
        <v>54.88</v>
      </c>
      <c r="F28" s="3">
        <v>55.33</v>
      </c>
      <c r="G28" s="3">
        <v>-0.77</v>
      </c>
      <c r="H28" s="6">
        <v>-0.0137</v>
      </c>
      <c r="I28" s="15">
        <v>169093.0</v>
      </c>
      <c r="J28" s="15">
        <v>389031.0</v>
      </c>
    </row>
    <row r="29">
      <c r="A29" s="28">
        <v>57.52</v>
      </c>
      <c r="B29" s="5">
        <f t="shared" si="1"/>
        <v>42774</v>
      </c>
      <c r="C29" s="3">
        <v>54.78</v>
      </c>
      <c r="D29" s="3">
        <v>55.93</v>
      </c>
      <c r="E29" s="3">
        <v>54.74</v>
      </c>
      <c r="F29" s="3">
        <v>55.47</v>
      </c>
      <c r="G29" s="3">
        <v>0.14</v>
      </c>
      <c r="H29" s="3">
        <v>0.0025</v>
      </c>
      <c r="I29" s="15">
        <v>264084.0</v>
      </c>
      <c r="J29" s="15">
        <v>376151.0</v>
      </c>
    </row>
    <row r="30">
      <c r="A30" s="28">
        <v>58.43</v>
      </c>
      <c r="B30" s="5">
        <f t="shared" si="1"/>
        <v>42775</v>
      </c>
      <c r="C30" s="3">
        <v>55.59</v>
      </c>
      <c r="D30" s="3">
        <v>56.26</v>
      </c>
      <c r="E30" s="3">
        <v>55.56</v>
      </c>
      <c r="F30" s="3">
        <v>56.0</v>
      </c>
      <c r="G30" s="3">
        <v>0.53</v>
      </c>
      <c r="H30" s="3">
        <v>0.0096</v>
      </c>
      <c r="I30" s="15">
        <v>167753.0</v>
      </c>
      <c r="J30" s="15">
        <v>373483.0</v>
      </c>
    </row>
    <row r="31">
      <c r="A31" s="28">
        <v>57.11</v>
      </c>
      <c r="B31" s="5">
        <f t="shared" si="1"/>
        <v>42776</v>
      </c>
      <c r="C31" s="3">
        <v>56.02</v>
      </c>
      <c r="D31" s="3">
        <v>57.24</v>
      </c>
      <c r="E31" s="3">
        <v>55.97</v>
      </c>
      <c r="F31" s="3">
        <v>57.06</v>
      </c>
      <c r="G31" s="3">
        <v>1.06</v>
      </c>
      <c r="H31" s="3">
        <v>0.0189</v>
      </c>
      <c r="I31" s="15">
        <v>157392.0</v>
      </c>
      <c r="J31" s="15">
        <v>400046.0</v>
      </c>
    </row>
    <row r="32">
      <c r="A32" s="28">
        <v>57.98</v>
      </c>
      <c r="B32" s="5">
        <f t="shared" si="1"/>
        <v>42779</v>
      </c>
      <c r="C32" s="3">
        <v>57.02</v>
      </c>
      <c r="D32" s="3">
        <v>57.14</v>
      </c>
      <c r="E32" s="3">
        <v>55.79</v>
      </c>
      <c r="F32" s="3">
        <v>55.96</v>
      </c>
      <c r="G32" s="3">
        <v>-1.1</v>
      </c>
      <c r="H32" s="6">
        <v>-0.0193</v>
      </c>
      <c r="I32" s="15">
        <v>122421.0</v>
      </c>
      <c r="J32" s="15">
        <v>413862.0</v>
      </c>
    </row>
    <row r="33">
      <c r="A33" s="25">
        <f>+0.35</f>
        <v>0.35</v>
      </c>
      <c r="B33" s="5">
        <f t="shared" si="1"/>
        <v>42780</v>
      </c>
      <c r="C33" s="3">
        <v>56.1</v>
      </c>
      <c r="D33" s="3">
        <v>56.8</v>
      </c>
      <c r="E33" s="3">
        <v>55.91</v>
      </c>
      <c r="F33" s="3">
        <v>56.29</v>
      </c>
      <c r="G33" s="3">
        <v>0.33</v>
      </c>
      <c r="H33" s="3">
        <v>0.0059</v>
      </c>
      <c r="I33" s="15">
        <v>164001.0</v>
      </c>
      <c r="J33" s="15">
        <v>422089.0</v>
      </c>
    </row>
    <row r="34">
      <c r="A34" s="25">
        <f>+0.61%</f>
        <v>0.0061</v>
      </c>
      <c r="B34" s="5">
        <f t="shared" si="1"/>
        <v>42781</v>
      </c>
      <c r="C34" s="3">
        <v>56.1</v>
      </c>
      <c r="D34" s="3">
        <v>56.57</v>
      </c>
      <c r="E34" s="3">
        <v>55.9</v>
      </c>
      <c r="F34" s="3">
        <v>56.1</v>
      </c>
      <c r="G34" s="3">
        <v>-0.19</v>
      </c>
      <c r="H34" s="6">
        <v>-0.0034</v>
      </c>
      <c r="I34" s="15">
        <v>189957.0</v>
      </c>
      <c r="J34" s="15">
        <v>454721.0</v>
      </c>
    </row>
    <row r="35">
      <c r="A35" s="26">
        <v>70747.0</v>
      </c>
      <c r="B35" s="5">
        <f t="shared" si="1"/>
        <v>42782</v>
      </c>
      <c r="C35" s="3">
        <v>56.05</v>
      </c>
      <c r="D35" s="3">
        <v>56.59</v>
      </c>
      <c r="E35" s="3">
        <v>55.49</v>
      </c>
      <c r="F35" s="3">
        <v>56.0</v>
      </c>
      <c r="G35" s="3">
        <v>-0.1</v>
      </c>
      <c r="H35" s="6">
        <v>-0.0018</v>
      </c>
      <c r="I35" s="15">
        <v>182549.0</v>
      </c>
      <c r="J35" s="15">
        <v>468585.0</v>
      </c>
    </row>
    <row r="36">
      <c r="A36" s="26">
        <v>158056.0</v>
      </c>
      <c r="B36" s="5">
        <f t="shared" si="1"/>
        <v>42783</v>
      </c>
      <c r="C36" s="3">
        <v>56.08</v>
      </c>
      <c r="D36" s="3">
        <v>56.21</v>
      </c>
      <c r="E36" s="3">
        <v>55.45</v>
      </c>
      <c r="F36" s="3">
        <v>56.11</v>
      </c>
      <c r="G36" s="3">
        <v>0.11</v>
      </c>
      <c r="H36" s="3">
        <v>0.002</v>
      </c>
      <c r="I36" s="15">
        <v>210324.0</v>
      </c>
      <c r="J36" s="15">
        <v>472423.0</v>
      </c>
    </row>
    <row r="37">
      <c r="A37" s="27">
        <v>42741.0</v>
      </c>
      <c r="B37" s="5">
        <f t="shared" si="1"/>
        <v>42786</v>
      </c>
      <c r="C37" s="3">
        <v>56.23</v>
      </c>
      <c r="D37" s="3">
        <v>56.67</v>
      </c>
      <c r="E37" s="3">
        <v>55.99</v>
      </c>
      <c r="F37" s="3">
        <v>56.35</v>
      </c>
      <c r="G37" s="3">
        <v>0.24</v>
      </c>
      <c r="H37" s="3">
        <v>0.0043</v>
      </c>
      <c r="I37" s="15">
        <v>174916.0</v>
      </c>
      <c r="J37" s="15">
        <v>492296.0</v>
      </c>
    </row>
    <row r="38">
      <c r="A38" s="28">
        <v>57.97</v>
      </c>
      <c r="B38" s="5">
        <f t="shared" si="1"/>
        <v>42787</v>
      </c>
      <c r="C38" s="3">
        <v>56.3</v>
      </c>
      <c r="D38" s="3">
        <v>57.42</v>
      </c>
      <c r="E38" s="3">
        <v>56.28</v>
      </c>
      <c r="F38" s="3">
        <v>56.76</v>
      </c>
      <c r="G38" s="3">
        <v>0.41</v>
      </c>
      <c r="H38" s="3">
        <v>0.0073</v>
      </c>
      <c r="I38" s="15">
        <v>365653.0</v>
      </c>
      <c r="J38" s="15">
        <v>512265.0</v>
      </c>
    </row>
    <row r="39">
      <c r="A39" s="28">
        <v>58.5</v>
      </c>
      <c r="B39" s="5">
        <f t="shared" si="1"/>
        <v>42788</v>
      </c>
      <c r="C39" s="3">
        <v>56.86</v>
      </c>
      <c r="D39" s="3">
        <v>57.09</v>
      </c>
      <c r="E39" s="3">
        <v>55.84</v>
      </c>
      <c r="F39" s="3">
        <v>56.04</v>
      </c>
      <c r="G39" s="3">
        <v>-0.72</v>
      </c>
      <c r="H39" s="6">
        <v>-0.0127</v>
      </c>
      <c r="I39" s="15">
        <v>262685.0</v>
      </c>
      <c r="J39" s="15">
        <v>508603.0</v>
      </c>
    </row>
    <row r="40">
      <c r="A40" s="28">
        <v>57.37</v>
      </c>
      <c r="B40" s="5">
        <f t="shared" si="1"/>
        <v>42789</v>
      </c>
      <c r="C40" s="3">
        <v>56.39</v>
      </c>
      <c r="D40" s="3">
        <v>57.48</v>
      </c>
      <c r="E40" s="3">
        <v>56.36</v>
      </c>
      <c r="F40" s="3">
        <v>56.82</v>
      </c>
      <c r="G40" s="3">
        <v>0.78</v>
      </c>
      <c r="H40" s="3">
        <v>0.0139</v>
      </c>
      <c r="I40" s="15">
        <v>246909.0</v>
      </c>
      <c r="J40" s="15">
        <v>543082.0</v>
      </c>
    </row>
    <row r="41">
      <c r="A41" s="28">
        <v>58.17</v>
      </c>
      <c r="B41" s="5">
        <f t="shared" si="1"/>
        <v>42790</v>
      </c>
      <c r="C41" s="3">
        <v>56.63</v>
      </c>
      <c r="D41" s="3">
        <v>56.92</v>
      </c>
      <c r="E41" s="3">
        <v>56.08</v>
      </c>
      <c r="F41" s="3">
        <v>56.31</v>
      </c>
      <c r="G41" s="3">
        <v>-0.51</v>
      </c>
      <c r="H41" s="6">
        <v>-0.009</v>
      </c>
      <c r="I41" s="15">
        <v>330680.0</v>
      </c>
      <c r="J41" s="15">
        <v>553942.0</v>
      </c>
    </row>
    <row r="42">
      <c r="A42" s="25">
        <f>+0.19</f>
        <v>0.19</v>
      </c>
      <c r="B42" s="5">
        <f t="shared" si="1"/>
        <v>42793</v>
      </c>
      <c r="C42" s="3">
        <v>56.32</v>
      </c>
      <c r="D42" s="3">
        <v>57.06</v>
      </c>
      <c r="E42" s="3">
        <v>56.28</v>
      </c>
      <c r="F42" s="3">
        <v>56.42</v>
      </c>
      <c r="G42" s="3">
        <v>0.11</v>
      </c>
      <c r="H42" s="3">
        <v>0.002</v>
      </c>
      <c r="I42" s="15">
        <v>311469.0</v>
      </c>
      <c r="J42" s="15">
        <v>570357.0</v>
      </c>
    </row>
    <row r="43">
      <c r="A43" s="25">
        <f>+0.33%</f>
        <v>0.0033</v>
      </c>
      <c r="B43" s="5">
        <f t="shared" si="1"/>
        <v>42794</v>
      </c>
      <c r="C43" s="3">
        <v>56.52</v>
      </c>
      <c r="D43" s="3">
        <v>56.64</v>
      </c>
      <c r="E43" s="3">
        <v>55.62</v>
      </c>
      <c r="F43" s="3">
        <v>56.51</v>
      </c>
      <c r="G43" s="3">
        <v>0.09</v>
      </c>
      <c r="H43" s="3">
        <v>0.0016</v>
      </c>
      <c r="I43" s="15">
        <v>394147.0</v>
      </c>
      <c r="J43" s="15">
        <v>570906.0</v>
      </c>
    </row>
    <row r="44">
      <c r="A44" s="26">
        <v>44444.0</v>
      </c>
      <c r="B44" s="5">
        <f t="shared" si="1"/>
        <v>42795</v>
      </c>
      <c r="C44" s="3">
        <v>56.45</v>
      </c>
      <c r="D44" s="3">
        <v>57.05</v>
      </c>
      <c r="E44" s="3">
        <v>56.24</v>
      </c>
      <c r="F44" s="3">
        <v>56.36</v>
      </c>
      <c r="G44" s="3">
        <v>-0.15</v>
      </c>
      <c r="H44" s="6">
        <v>-0.0027</v>
      </c>
      <c r="I44" s="15">
        <v>261742.0</v>
      </c>
      <c r="J44" s="15">
        <v>562464.0</v>
      </c>
    </row>
    <row r="45">
      <c r="A45" s="26">
        <v>162104.0</v>
      </c>
      <c r="B45" s="5">
        <f t="shared" si="1"/>
        <v>42796</v>
      </c>
      <c r="C45" s="3">
        <v>56.31</v>
      </c>
      <c r="D45" s="3">
        <v>56.44</v>
      </c>
      <c r="E45" s="3">
        <v>55.03</v>
      </c>
      <c r="F45" s="3">
        <v>55.08</v>
      </c>
      <c r="G45" s="3">
        <v>-1.28</v>
      </c>
      <c r="H45" s="6">
        <v>-0.0227</v>
      </c>
      <c r="I45" s="15">
        <v>350118.0</v>
      </c>
      <c r="J45" s="15">
        <v>541374.0</v>
      </c>
    </row>
    <row r="46">
      <c r="A46" s="27">
        <v>42744.0</v>
      </c>
      <c r="B46" s="5">
        <f t="shared" si="1"/>
        <v>42797</v>
      </c>
      <c r="C46" s="3">
        <v>55.18</v>
      </c>
      <c r="D46" s="3">
        <v>55.95</v>
      </c>
      <c r="E46" s="3">
        <v>55.09</v>
      </c>
      <c r="F46" s="3">
        <v>55.9</v>
      </c>
      <c r="G46" s="3">
        <v>0.82</v>
      </c>
      <c r="H46" s="3">
        <v>0.0149</v>
      </c>
      <c r="I46" s="15">
        <v>248708.0</v>
      </c>
      <c r="J46" s="15">
        <v>521037.0</v>
      </c>
    </row>
    <row r="47">
      <c r="A47" s="28">
        <v>57.99</v>
      </c>
      <c r="B47" s="5">
        <f t="shared" si="1"/>
        <v>42800</v>
      </c>
      <c r="C47" s="3">
        <v>55.8</v>
      </c>
      <c r="D47" s="3">
        <v>56.25</v>
      </c>
      <c r="E47" s="3">
        <v>55.32</v>
      </c>
      <c r="F47" s="3">
        <v>56.01</v>
      </c>
      <c r="G47" s="3">
        <v>0.11</v>
      </c>
      <c r="H47" s="3">
        <v>0.002</v>
      </c>
      <c r="I47" s="15">
        <v>224195.0</v>
      </c>
      <c r="J47" s="15">
        <v>521062.0</v>
      </c>
    </row>
    <row r="48">
      <c r="A48" s="28">
        <v>58.06</v>
      </c>
      <c r="B48" s="5">
        <f t="shared" si="1"/>
        <v>42801</v>
      </c>
      <c r="C48" s="3">
        <v>55.95</v>
      </c>
      <c r="D48" s="3">
        <v>56.65</v>
      </c>
      <c r="E48" s="3">
        <v>55.56</v>
      </c>
      <c r="F48" s="3">
        <v>55.92</v>
      </c>
      <c r="G48" s="3">
        <v>-0.09</v>
      </c>
      <c r="H48" s="6">
        <v>-0.0016</v>
      </c>
      <c r="I48" s="15">
        <v>269515.0</v>
      </c>
      <c r="J48" s="15">
        <v>507579.0</v>
      </c>
    </row>
    <row r="49">
      <c r="A49" s="28">
        <v>55.88</v>
      </c>
      <c r="B49" s="5">
        <f t="shared" si="1"/>
        <v>42802</v>
      </c>
      <c r="C49" s="3">
        <v>55.63</v>
      </c>
      <c r="D49" s="3">
        <v>55.77</v>
      </c>
      <c r="E49" s="3">
        <v>52.93</v>
      </c>
      <c r="F49" s="3">
        <v>53.11</v>
      </c>
      <c r="G49" s="3">
        <v>-2.81</v>
      </c>
      <c r="H49" s="6">
        <v>-0.0503</v>
      </c>
      <c r="I49" s="15">
        <v>444133.0</v>
      </c>
      <c r="J49" s="15">
        <v>509918.0</v>
      </c>
    </row>
    <row r="50">
      <c r="A50" s="28">
        <v>56.09</v>
      </c>
      <c r="B50" s="5">
        <f t="shared" si="1"/>
        <v>42803</v>
      </c>
      <c r="C50" s="3">
        <v>53.49</v>
      </c>
      <c r="D50" s="3">
        <v>53.86</v>
      </c>
      <c r="E50" s="3">
        <v>51.5</v>
      </c>
      <c r="F50" s="3">
        <v>52.19</v>
      </c>
      <c r="G50" s="3">
        <v>-0.92</v>
      </c>
      <c r="H50" s="6">
        <v>-0.0173</v>
      </c>
      <c r="I50" s="15">
        <v>504122.0</v>
      </c>
      <c r="J50" s="15">
        <v>477775.0</v>
      </c>
    </row>
    <row r="51">
      <c r="A51" s="21">
        <v>-2.08</v>
      </c>
      <c r="B51" s="5">
        <f t="shared" si="1"/>
        <v>42804</v>
      </c>
      <c r="C51" s="3">
        <v>52.33</v>
      </c>
      <c r="D51" s="3">
        <v>53.02</v>
      </c>
      <c r="E51" s="3">
        <v>51.14</v>
      </c>
      <c r="F51" s="3">
        <v>51.37</v>
      </c>
      <c r="G51" s="3">
        <v>-0.82</v>
      </c>
      <c r="H51" s="6">
        <v>-0.0157</v>
      </c>
      <c r="I51" s="15">
        <v>351344.0</v>
      </c>
      <c r="J51" s="15">
        <v>477077.0</v>
      </c>
    </row>
    <row r="52">
      <c r="A52" s="22">
        <v>-0.0358</v>
      </c>
      <c r="B52" s="5">
        <f t="shared" si="1"/>
        <v>42807</v>
      </c>
      <c r="C52" s="3">
        <v>51.49</v>
      </c>
      <c r="D52" s="3">
        <v>51.7</v>
      </c>
      <c r="E52" s="3">
        <v>50.85</v>
      </c>
      <c r="F52" s="3">
        <v>51.35</v>
      </c>
      <c r="G52" s="3">
        <v>-0.02</v>
      </c>
      <c r="H52" s="6">
        <v>-4.0E-4</v>
      </c>
      <c r="I52" s="15">
        <v>276760.0</v>
      </c>
      <c r="J52" s="15">
        <v>465175.0</v>
      </c>
    </row>
    <row r="53">
      <c r="A53" s="24">
        <v>62437.0</v>
      </c>
      <c r="B53" s="5">
        <f t="shared" si="1"/>
        <v>42808</v>
      </c>
      <c r="C53" s="3">
        <v>51.34</v>
      </c>
      <c r="D53" s="3">
        <v>51.86</v>
      </c>
      <c r="E53" s="3">
        <v>50.25</v>
      </c>
      <c r="F53" s="3">
        <v>50.92</v>
      </c>
      <c r="G53" s="3">
        <v>-0.43</v>
      </c>
      <c r="H53" s="6">
        <v>-0.0084</v>
      </c>
      <c r="I53" s="15">
        <v>411631.0</v>
      </c>
      <c r="J53" s="15">
        <v>433915.0</v>
      </c>
    </row>
    <row r="54">
      <c r="A54" s="24">
        <v>168641.0</v>
      </c>
      <c r="B54" s="5">
        <f t="shared" si="1"/>
        <v>42809</v>
      </c>
      <c r="C54" s="3">
        <v>51.5</v>
      </c>
      <c r="D54" s="3">
        <v>52.15</v>
      </c>
      <c r="E54" s="3">
        <v>51.36</v>
      </c>
      <c r="F54" s="3">
        <v>51.81</v>
      </c>
      <c r="G54" s="3">
        <v>0.89</v>
      </c>
      <c r="H54" s="3">
        <v>0.0175</v>
      </c>
      <c r="I54" s="15">
        <v>327902.0</v>
      </c>
      <c r="J54" s="15">
        <v>417948.0</v>
      </c>
    </row>
    <row r="55">
      <c r="A55" s="23">
        <v>42745.0</v>
      </c>
      <c r="B55" s="5">
        <f t="shared" si="1"/>
        <v>42810</v>
      </c>
      <c r="C55" s="3">
        <v>52.08</v>
      </c>
      <c r="D55" s="3">
        <v>52.65</v>
      </c>
      <c r="E55" s="3">
        <v>51.5</v>
      </c>
      <c r="F55" s="3">
        <v>51.74</v>
      </c>
      <c r="G55" s="3">
        <v>-0.07</v>
      </c>
      <c r="H55" s="6">
        <v>-0.0014</v>
      </c>
      <c r="I55" s="15">
        <v>281525.0</v>
      </c>
      <c r="J55" s="15">
        <v>396597.0</v>
      </c>
    </row>
    <row r="56">
      <c r="A56" s="21">
        <v>56.1</v>
      </c>
      <c r="B56" s="5">
        <f t="shared" si="1"/>
        <v>42811</v>
      </c>
      <c r="C56" s="3">
        <v>51.74</v>
      </c>
      <c r="D56" s="3">
        <v>52.18</v>
      </c>
      <c r="E56" s="3">
        <v>51.53</v>
      </c>
      <c r="F56" s="3">
        <v>51.76</v>
      </c>
      <c r="G56" s="3">
        <v>0.02</v>
      </c>
      <c r="H56" s="3">
        <v>4.0E-4</v>
      </c>
      <c r="I56" s="15">
        <v>220349.0</v>
      </c>
      <c r="J56" s="15">
        <v>371985.0</v>
      </c>
    </row>
    <row r="57">
      <c r="A57" s="21">
        <v>56.47</v>
      </c>
      <c r="B57" s="5">
        <f t="shared" si="1"/>
        <v>42814</v>
      </c>
      <c r="C57" s="3">
        <v>51.8</v>
      </c>
      <c r="D57" s="3">
        <v>51.94</v>
      </c>
      <c r="E57" s="3">
        <v>51.01</v>
      </c>
      <c r="F57" s="3">
        <v>51.62</v>
      </c>
      <c r="G57" s="3">
        <v>-0.14</v>
      </c>
      <c r="H57" s="6">
        <v>-0.0027</v>
      </c>
      <c r="I57" s="15">
        <v>239247.0</v>
      </c>
      <c r="J57" s="15">
        <v>350330.0</v>
      </c>
    </row>
    <row r="58">
      <c r="A58" s="21">
        <v>54.72</v>
      </c>
      <c r="B58" s="5">
        <f t="shared" si="1"/>
        <v>42815</v>
      </c>
      <c r="C58" s="3">
        <v>51.7</v>
      </c>
      <c r="D58" s="3">
        <v>52.22</v>
      </c>
      <c r="E58" s="3">
        <v>50.73</v>
      </c>
      <c r="F58" s="3">
        <v>50.96</v>
      </c>
      <c r="G58" s="3">
        <v>-0.66</v>
      </c>
      <c r="H58" s="6">
        <v>-0.0128</v>
      </c>
      <c r="I58" s="15">
        <v>291705.0</v>
      </c>
      <c r="J58" s="15">
        <v>335637.0</v>
      </c>
    </row>
    <row r="59">
      <c r="A59" s="21">
        <v>54.79</v>
      </c>
      <c r="B59" s="5">
        <f t="shared" si="1"/>
        <v>42816</v>
      </c>
      <c r="C59" s="3">
        <v>50.86</v>
      </c>
      <c r="D59" s="3">
        <v>50.98</v>
      </c>
      <c r="E59" s="3">
        <v>49.71</v>
      </c>
      <c r="F59" s="3">
        <v>50.64</v>
      </c>
      <c r="G59" s="3">
        <v>-0.32</v>
      </c>
      <c r="H59" s="6">
        <v>-0.0063</v>
      </c>
      <c r="I59" s="15">
        <v>327912.0</v>
      </c>
      <c r="J59" s="15">
        <v>310363.0</v>
      </c>
    </row>
    <row r="60">
      <c r="A60" s="21">
        <v>-1.3</v>
      </c>
      <c r="B60" s="5">
        <f t="shared" si="1"/>
        <v>42817</v>
      </c>
      <c r="C60" s="3">
        <v>50.83</v>
      </c>
      <c r="D60" s="3">
        <v>51.1</v>
      </c>
      <c r="E60" s="3">
        <v>50.25</v>
      </c>
      <c r="F60" s="3">
        <v>50.56</v>
      </c>
      <c r="G60" s="3">
        <v>-0.08</v>
      </c>
      <c r="H60" s="6">
        <v>-0.0016</v>
      </c>
      <c r="I60" s="15">
        <v>320211.0</v>
      </c>
      <c r="J60" s="15">
        <v>272049.0</v>
      </c>
    </row>
    <row r="61">
      <c r="A61" s="22">
        <v>-0.0232</v>
      </c>
      <c r="B61" s="5">
        <f t="shared" si="1"/>
        <v>42818</v>
      </c>
      <c r="C61" s="3">
        <v>50.64</v>
      </c>
      <c r="D61" s="3">
        <v>51.06</v>
      </c>
      <c r="E61" s="3">
        <v>50.4</v>
      </c>
      <c r="F61" s="3">
        <v>50.8</v>
      </c>
      <c r="G61" s="3">
        <v>0.24</v>
      </c>
      <c r="H61" s="3">
        <v>0.004699999999999999</v>
      </c>
      <c r="I61" s="15">
        <v>215340.0</v>
      </c>
      <c r="J61" s="15">
        <v>237885.0</v>
      </c>
    </row>
    <row r="62">
      <c r="A62" s="24">
        <v>104694.0</v>
      </c>
      <c r="B62" s="5">
        <f t="shared" si="1"/>
        <v>42821</v>
      </c>
      <c r="C62" s="3">
        <v>51.03</v>
      </c>
      <c r="D62" s="3">
        <v>51.1</v>
      </c>
      <c r="E62" s="3">
        <v>50.03</v>
      </c>
      <c r="F62" s="3">
        <v>50.75</v>
      </c>
      <c r="G62" s="3">
        <v>-0.05</v>
      </c>
      <c r="H62" s="6">
        <v>-0.001</v>
      </c>
      <c r="I62" s="15">
        <v>195521.0</v>
      </c>
      <c r="J62" s="15">
        <v>219156.0</v>
      </c>
    </row>
    <row r="63">
      <c r="A63" s="24">
        <v>183612.0</v>
      </c>
      <c r="B63" s="5">
        <f t="shared" si="1"/>
        <v>42822</v>
      </c>
      <c r="C63" s="3">
        <v>50.77</v>
      </c>
      <c r="D63" s="3">
        <v>51.87</v>
      </c>
      <c r="E63" s="3">
        <v>50.77</v>
      </c>
      <c r="F63" s="3">
        <v>51.33</v>
      </c>
      <c r="G63" s="3">
        <v>0.58</v>
      </c>
      <c r="H63" s="3">
        <v>0.011399999999999999</v>
      </c>
      <c r="I63" s="15">
        <v>186414.0</v>
      </c>
      <c r="J63" s="15">
        <v>179397.0</v>
      </c>
    </row>
    <row r="64">
      <c r="A64" s="23">
        <v>42746.0</v>
      </c>
      <c r="B64" s="5">
        <f t="shared" si="1"/>
        <v>42823</v>
      </c>
      <c r="C64" s="3">
        <v>51.43</v>
      </c>
      <c r="D64" s="3">
        <v>52.48</v>
      </c>
      <c r="E64" s="3">
        <v>51.36</v>
      </c>
      <c r="F64" s="3">
        <v>52.42</v>
      </c>
      <c r="G64" s="3">
        <v>1.09</v>
      </c>
      <c r="H64" s="3">
        <v>0.0212</v>
      </c>
      <c r="I64" s="15">
        <v>140442.0</v>
      </c>
      <c r="J64" s="15">
        <v>150134.0</v>
      </c>
    </row>
    <row r="65">
      <c r="A65" s="21">
        <v>54.94</v>
      </c>
      <c r="B65" s="5">
        <f t="shared" si="1"/>
        <v>42824</v>
      </c>
      <c r="C65" s="3">
        <v>52.39</v>
      </c>
      <c r="D65" s="3">
        <v>53.1</v>
      </c>
      <c r="E65" s="3">
        <v>52.03</v>
      </c>
      <c r="F65" s="3">
        <v>52.96</v>
      </c>
      <c r="G65" s="3">
        <v>0.54</v>
      </c>
      <c r="H65" s="3">
        <v>0.0103</v>
      </c>
      <c r="I65" s="15">
        <v>128549.0</v>
      </c>
      <c r="J65" s="15">
        <v>93142.0</v>
      </c>
    </row>
    <row r="66">
      <c r="A66" s="21">
        <v>56.69</v>
      </c>
      <c r="B66" s="5">
        <f t="shared" si="1"/>
        <v>42825</v>
      </c>
      <c r="C66" s="3">
        <v>52.83</v>
      </c>
      <c r="D66" s="3">
        <v>53.45</v>
      </c>
      <c r="E66" s="3">
        <v>52.35</v>
      </c>
      <c r="F66" s="3">
        <v>52.83</v>
      </c>
      <c r="G66" s="3">
        <v>-0.13</v>
      </c>
      <c r="H66" s="6">
        <v>-0.0025</v>
      </c>
      <c r="I66" s="15">
        <v>27461.0</v>
      </c>
      <c r="J66" s="3"/>
    </row>
    <row r="67">
      <c r="A67" s="21">
        <v>54.81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56.09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+1.3</f>
        <v>1.3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+2.37%</f>
        <v>0.0237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111769.0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195757.0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42747.0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56.15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57.33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55.99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56.98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+0.89</f>
        <v>0.89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+1.59%</f>
        <v>0.0159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109576.0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205551.0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42748.0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56.98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57.14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56.2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56.38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-0.0105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62066.0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215987.0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42751.0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56.52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56.8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56.11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56.73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+0.35</f>
        <v>0.35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+0.62%</f>
        <v>0.0062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24541.0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216429.0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42752.0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56.63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57.84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56.38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56.44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-0.29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-0.0051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97505.0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221667.0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42753.0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56.48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56.84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54.8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54.93</v>
      </c>
      <c r="B113" s="3" t="str">
        <f t="shared" si="1"/>
        <v/>
      </c>
    </row>
    <row r="114">
      <c r="A114" s="21">
        <v>-1.51</v>
      </c>
      <c r="B114" s="3" t="str">
        <f t="shared" si="1"/>
        <v>#REF!</v>
      </c>
    </row>
    <row r="115">
      <c r="A115" s="22">
        <v>-0.0268</v>
      </c>
      <c r="B115" s="3" t="str">
        <f t="shared" si="1"/>
        <v>#REF!</v>
      </c>
    </row>
    <row r="116">
      <c r="A116" s="24">
        <v>98864.0</v>
      </c>
      <c r="B116" s="3" t="str">
        <f t="shared" si="1"/>
        <v>#REF!</v>
      </c>
    </row>
    <row r="117">
      <c r="A117" s="24">
        <v>234048.0</v>
      </c>
      <c r="B117" s="3" t="str">
        <f t="shared" si="1"/>
        <v>#REF!</v>
      </c>
    </row>
    <row r="118">
      <c r="A118" s="23">
        <v>42754.0</v>
      </c>
      <c r="B118" s="3" t="str">
        <f t="shared" si="1"/>
        <v>#REF!</v>
      </c>
    </row>
    <row r="119">
      <c r="A119" s="21">
        <v>55.31</v>
      </c>
      <c r="B119" s="3" t="str">
        <f t="shared" si="1"/>
        <v>#REF!</v>
      </c>
    </row>
    <row r="120">
      <c r="A120" s="21">
        <v>55.78</v>
      </c>
      <c r="B120" s="3" t="str">
        <f t="shared" si="1"/>
        <v>#REF!</v>
      </c>
    </row>
    <row r="121">
      <c r="A121" s="21">
        <v>54.98</v>
      </c>
      <c r="B121" s="3" t="str">
        <f t="shared" si="1"/>
        <v>#REF!</v>
      </c>
    </row>
    <row r="122">
      <c r="A122" s="21">
        <v>55.21</v>
      </c>
      <c r="B122" s="3" t="str">
        <f t="shared" si="1"/>
        <v>#REF!</v>
      </c>
    </row>
    <row r="123">
      <c r="A123" s="25">
        <f>+0.28</f>
        <v>0.28</v>
      </c>
      <c r="B123" s="3" t="str">
        <f t="shared" si="1"/>
        <v>#REF!</v>
      </c>
    </row>
    <row r="124">
      <c r="A124" s="25">
        <f>+0.51%</f>
        <v>0.0051</v>
      </c>
      <c r="B124" s="3" t="str">
        <f t="shared" si="1"/>
        <v>#REF!</v>
      </c>
    </row>
    <row r="125">
      <c r="A125" s="26">
        <v>104199.0</v>
      </c>
      <c r="B125" s="3" t="str">
        <f t="shared" si="1"/>
        <v>#REF!</v>
      </c>
    </row>
    <row r="126">
      <c r="A126" s="26">
        <v>249043.0</v>
      </c>
      <c r="B126" s="3" t="str">
        <f t="shared" si="1"/>
        <v>#REF!</v>
      </c>
    </row>
    <row r="127">
      <c r="A127" s="27">
        <v>42755.0</v>
      </c>
      <c r="B127" s="3" t="str">
        <f t="shared" si="1"/>
        <v>#REF!</v>
      </c>
    </row>
    <row r="128">
      <c r="A128" s="28">
        <v>55.37</v>
      </c>
      <c r="B128" s="3" t="str">
        <f t="shared" si="1"/>
        <v>#REF!</v>
      </c>
    </row>
    <row r="129">
      <c r="A129" s="28">
        <v>56.76</v>
      </c>
      <c r="B129" s="3" t="str">
        <f t="shared" si="1"/>
        <v>#REF!</v>
      </c>
    </row>
    <row r="130">
      <c r="A130" s="28">
        <v>55.2</v>
      </c>
      <c r="B130" s="3" t="str">
        <f t="shared" si="1"/>
        <v>#REF!</v>
      </c>
    </row>
    <row r="131">
      <c r="A131" s="28">
        <v>56.5</v>
      </c>
      <c r="B131" s="3" t="str">
        <f t="shared" si="1"/>
        <v>#REF!</v>
      </c>
    </row>
    <row r="132">
      <c r="A132" s="25">
        <f>+1.29</f>
        <v>1.29</v>
      </c>
      <c r="B132" s="3" t="str">
        <f t="shared" si="1"/>
        <v>#REF!</v>
      </c>
    </row>
    <row r="133">
      <c r="A133" s="25">
        <f>+2.34%</f>
        <v>0.0234</v>
      </c>
      <c r="B133" s="3" t="str">
        <f t="shared" si="1"/>
        <v>#REF!</v>
      </c>
    </row>
    <row r="134">
      <c r="A134" s="26">
        <v>80799.0</v>
      </c>
      <c r="B134" s="3" t="str">
        <f t="shared" si="1"/>
        <v>#REF!</v>
      </c>
    </row>
    <row r="135">
      <c r="A135" s="26">
        <v>254033.0</v>
      </c>
      <c r="B135" s="3" t="str">
        <f t="shared" si="1"/>
        <v>#REF!</v>
      </c>
    </row>
    <row r="136">
      <c r="A136" s="27">
        <v>42758.0</v>
      </c>
      <c r="B136" s="3" t="str">
        <f t="shared" si="1"/>
        <v>#REF!</v>
      </c>
    </row>
    <row r="137">
      <c r="A137" s="28">
        <v>56.59</v>
      </c>
      <c r="B137" s="3" t="str">
        <f t="shared" si="1"/>
        <v>#REF!</v>
      </c>
    </row>
    <row r="138">
      <c r="A138" s="28">
        <v>56.74</v>
      </c>
      <c r="B138" s="3" t="str">
        <f t="shared" si="1"/>
        <v>#REF!</v>
      </c>
    </row>
    <row r="139">
      <c r="A139" s="28">
        <v>55.59</v>
      </c>
      <c r="B139" s="3" t="str">
        <f t="shared" si="1"/>
        <v>#REF!</v>
      </c>
    </row>
    <row r="140">
      <c r="A140" s="28">
        <v>56.11</v>
      </c>
      <c r="B140" s="3" t="str">
        <f t="shared" si="1"/>
        <v>#REF!</v>
      </c>
    </row>
    <row r="141">
      <c r="A141" s="21">
        <v>-0.39</v>
      </c>
      <c r="B141" s="3" t="str">
        <f t="shared" si="1"/>
        <v>#REF!</v>
      </c>
    </row>
    <row r="142">
      <c r="A142" s="22">
        <v>-0.0069</v>
      </c>
      <c r="B142" s="3" t="str">
        <f t="shared" si="1"/>
        <v>#REF!</v>
      </c>
    </row>
    <row r="143">
      <c r="A143" s="24">
        <v>83677.0</v>
      </c>
      <c r="B143" s="3" t="str">
        <f t="shared" si="1"/>
        <v>#REF!</v>
      </c>
    </row>
    <row r="144">
      <c r="A144" s="24">
        <v>260419.0</v>
      </c>
      <c r="B144" s="3" t="str">
        <f t="shared" si="1"/>
        <v>#REF!</v>
      </c>
    </row>
    <row r="145">
      <c r="A145" s="23">
        <v>42759.0</v>
      </c>
      <c r="B145" s="3" t="str">
        <f t="shared" si="1"/>
        <v>#REF!</v>
      </c>
    </row>
    <row r="146">
      <c r="A146" s="21">
        <v>56.27</v>
      </c>
      <c r="B146" s="3" t="str">
        <f t="shared" si="1"/>
        <v>#REF!</v>
      </c>
    </row>
    <row r="147">
      <c r="A147" s="21">
        <v>56.72</v>
      </c>
      <c r="B147" s="3" t="str">
        <f t="shared" si="1"/>
        <v>#REF!</v>
      </c>
    </row>
    <row r="148">
      <c r="A148" s="21">
        <v>55.99</v>
      </c>
      <c r="B148" s="3" t="str">
        <f t="shared" si="1"/>
        <v>#REF!</v>
      </c>
    </row>
    <row r="149">
      <c r="A149" s="21">
        <v>56.32</v>
      </c>
      <c r="B149" s="3" t="str">
        <f t="shared" si="1"/>
        <v>#REF!</v>
      </c>
    </row>
    <row r="150">
      <c r="A150" s="25">
        <f>+0.21</f>
        <v>0.21</v>
      </c>
      <c r="B150" s="3" t="str">
        <f t="shared" si="1"/>
        <v>#REF!</v>
      </c>
    </row>
    <row r="151">
      <c r="A151" s="25">
        <f>+0.37%</f>
        <v>0.0037</v>
      </c>
      <c r="B151" s="3" t="str">
        <f t="shared" si="1"/>
        <v>#REF!</v>
      </c>
    </row>
    <row r="152">
      <c r="A152" s="26">
        <v>83912.0</v>
      </c>
      <c r="B152" s="3" t="str">
        <f t="shared" si="1"/>
        <v>#REF!</v>
      </c>
    </row>
    <row r="153">
      <c r="A153" s="26">
        <v>267193.0</v>
      </c>
      <c r="B153" s="3" t="str">
        <f t="shared" si="1"/>
        <v>#REF!</v>
      </c>
    </row>
    <row r="154">
      <c r="A154" s="27">
        <v>42760.0</v>
      </c>
      <c r="B154" s="3" t="str">
        <f t="shared" si="1"/>
        <v>#REF!</v>
      </c>
    </row>
    <row r="155">
      <c r="A155" s="28">
        <v>56.13</v>
      </c>
      <c r="B155" s="3" t="str">
        <f t="shared" si="1"/>
        <v>#REF!</v>
      </c>
    </row>
    <row r="156">
      <c r="A156" s="28">
        <v>56.49</v>
      </c>
      <c r="B156" s="3" t="str">
        <f t="shared" si="1"/>
        <v>#REF!</v>
      </c>
    </row>
    <row r="157">
      <c r="A157" s="28">
        <v>55.65</v>
      </c>
      <c r="B157" s="3" t="str">
        <f t="shared" si="1"/>
        <v>#REF!</v>
      </c>
    </row>
    <row r="158">
      <c r="A158" s="28">
        <v>55.83</v>
      </c>
      <c r="B158" s="3" t="str">
        <f t="shared" si="1"/>
        <v>#REF!</v>
      </c>
    </row>
    <row r="159">
      <c r="A159" s="21">
        <v>-0.49</v>
      </c>
      <c r="B159" s="3" t="str">
        <f t="shared" si="1"/>
        <v>#REF!</v>
      </c>
    </row>
    <row r="160">
      <c r="A160" s="22">
        <v>-0.0087</v>
      </c>
      <c r="B160" s="3" t="str">
        <f t="shared" si="1"/>
        <v>#REF!</v>
      </c>
    </row>
    <row r="161">
      <c r="A161" s="24">
        <v>145642.0</v>
      </c>
      <c r="B161" s="3" t="str">
        <f t="shared" si="1"/>
        <v>#REF!</v>
      </c>
    </row>
    <row r="162">
      <c r="A162" s="24">
        <v>300570.0</v>
      </c>
      <c r="B162" s="3" t="str">
        <f t="shared" si="1"/>
        <v>#REF!</v>
      </c>
    </row>
    <row r="163">
      <c r="A163" s="23">
        <v>42761.0</v>
      </c>
      <c r="B163" s="3" t="str">
        <f t="shared" si="1"/>
        <v>#REF!</v>
      </c>
    </row>
    <row r="164">
      <c r="A164" s="21">
        <v>56.15</v>
      </c>
      <c r="B164" s="3" t="str">
        <f t="shared" si="1"/>
        <v>#REF!</v>
      </c>
    </row>
    <row r="165">
      <c r="A165" s="21">
        <v>57.11</v>
      </c>
      <c r="B165" s="3" t="str">
        <f t="shared" si="1"/>
        <v>#REF!</v>
      </c>
    </row>
    <row r="166">
      <c r="A166" s="21">
        <v>55.85</v>
      </c>
      <c r="B166" s="3" t="str">
        <f t="shared" si="1"/>
        <v>#REF!</v>
      </c>
    </row>
    <row r="167">
      <c r="A167" s="21">
        <v>56.87</v>
      </c>
      <c r="B167" s="3" t="str">
        <f t="shared" si="1"/>
        <v>#REF!</v>
      </c>
    </row>
    <row r="168">
      <c r="A168" s="25">
        <f>+1.04</f>
        <v>1.04</v>
      </c>
      <c r="B168" s="3" t="str">
        <f t="shared" si="1"/>
        <v>#REF!</v>
      </c>
    </row>
    <row r="169">
      <c r="A169" s="25">
        <f>+1.86%</f>
        <v>0.0186</v>
      </c>
      <c r="B169" s="3" t="str">
        <f t="shared" si="1"/>
        <v>#REF!</v>
      </c>
    </row>
    <row r="170">
      <c r="A170" s="26">
        <v>154874.0</v>
      </c>
      <c r="B170" s="3" t="str">
        <f t="shared" si="1"/>
        <v>#REF!</v>
      </c>
    </row>
    <row r="171">
      <c r="A171" s="26">
        <v>321484.0</v>
      </c>
      <c r="B171" s="3" t="str">
        <f t="shared" si="1"/>
        <v>#REF!</v>
      </c>
    </row>
    <row r="172">
      <c r="A172" s="27">
        <v>42762.0</v>
      </c>
      <c r="B172" s="3" t="str">
        <f t="shared" si="1"/>
        <v>#REF!</v>
      </c>
    </row>
    <row r="173">
      <c r="A173" s="28">
        <v>56.7</v>
      </c>
      <c r="B173" s="3" t="str">
        <f t="shared" si="1"/>
        <v>#REF!</v>
      </c>
    </row>
    <row r="174">
      <c r="A174" s="28">
        <v>57.08</v>
      </c>
      <c r="B174" s="3" t="str">
        <f t="shared" si="1"/>
        <v>#REF!</v>
      </c>
    </row>
    <row r="175">
      <c r="A175" s="28">
        <v>55.46</v>
      </c>
      <c r="B175" s="3" t="str">
        <f t="shared" si="1"/>
        <v>#REF!</v>
      </c>
    </row>
    <row r="176">
      <c r="A176" s="28">
        <v>56.05</v>
      </c>
      <c r="B176" s="3" t="str">
        <f t="shared" si="1"/>
        <v>#REF!</v>
      </c>
    </row>
    <row r="177">
      <c r="A177" s="21">
        <v>-0.82</v>
      </c>
      <c r="B177" s="3" t="str">
        <f t="shared" si="1"/>
        <v>#REF!</v>
      </c>
    </row>
    <row r="178">
      <c r="A178" s="22">
        <v>-0.0144</v>
      </c>
      <c r="B178" s="3" t="str">
        <f t="shared" si="1"/>
        <v>#REF!</v>
      </c>
    </row>
    <row r="179">
      <c r="A179" s="24">
        <v>102274.0</v>
      </c>
      <c r="B179" s="3" t="str">
        <f t="shared" si="1"/>
        <v>#REF!</v>
      </c>
    </row>
    <row r="180">
      <c r="A180" s="24">
        <v>325660.0</v>
      </c>
      <c r="B180" s="3" t="str">
        <f t="shared" si="1"/>
        <v>#REF!</v>
      </c>
    </row>
    <row r="181">
      <c r="A181" s="23">
        <v>42765.0</v>
      </c>
      <c r="B181" s="3" t="str">
        <f t="shared" si="1"/>
        <v>#REF!</v>
      </c>
    </row>
    <row r="182">
      <c r="A182" s="21">
        <v>55.97</v>
      </c>
      <c r="B182" s="3" t="str">
        <f t="shared" si="1"/>
        <v>#REF!</v>
      </c>
    </row>
    <row r="183">
      <c r="A183" s="21">
        <v>56.21</v>
      </c>
      <c r="B183" s="3" t="str">
        <f t="shared" si="1"/>
        <v>#REF!</v>
      </c>
    </row>
    <row r="184">
      <c r="A184" s="21">
        <v>55.4</v>
      </c>
      <c r="B184" s="3" t="str">
        <f t="shared" si="1"/>
        <v>#REF!</v>
      </c>
    </row>
    <row r="185">
      <c r="A185" s="21">
        <v>55.69</v>
      </c>
      <c r="B185" s="3" t="str">
        <f t="shared" si="1"/>
        <v>#REF!</v>
      </c>
    </row>
    <row r="186">
      <c r="A186" s="21">
        <v>-0.36</v>
      </c>
      <c r="B186" s="3" t="str">
        <f t="shared" si="1"/>
        <v>#REF!</v>
      </c>
    </row>
    <row r="187">
      <c r="A187" s="22">
        <v>-0.0064</v>
      </c>
      <c r="B187" s="3" t="str">
        <f t="shared" si="1"/>
        <v>#REF!</v>
      </c>
    </row>
    <row r="188">
      <c r="A188" s="24">
        <v>80795.0</v>
      </c>
      <c r="B188" s="3" t="str">
        <f t="shared" si="1"/>
        <v>#REF!</v>
      </c>
    </row>
    <row r="189">
      <c r="A189" s="24">
        <v>329265.0</v>
      </c>
      <c r="B189" s="3" t="str">
        <f t="shared" si="1"/>
        <v>#REF!</v>
      </c>
    </row>
    <row r="190">
      <c r="A190" s="23">
        <v>42766.0</v>
      </c>
      <c r="B190" s="3" t="str">
        <f t="shared" si="1"/>
        <v>#REF!</v>
      </c>
    </row>
    <row r="191">
      <c r="A191" s="21">
        <v>55.73</v>
      </c>
      <c r="B191" s="3" t="str">
        <f t="shared" si="1"/>
        <v>#REF!</v>
      </c>
    </row>
    <row r="192">
      <c r="A192" s="21">
        <v>56.75</v>
      </c>
      <c r="B192" s="3" t="str">
        <f t="shared" si="1"/>
        <v>#REF!</v>
      </c>
    </row>
    <row r="193">
      <c r="A193" s="21">
        <v>55.34</v>
      </c>
      <c r="B193" s="3" t="str">
        <f t="shared" si="1"/>
        <v>#REF!</v>
      </c>
    </row>
    <row r="194">
      <c r="A194" s="21">
        <v>55.91</v>
      </c>
      <c r="B194" s="3" t="str">
        <f t="shared" si="1"/>
        <v>#REF!</v>
      </c>
    </row>
    <row r="195">
      <c r="A195" s="25">
        <f>+0.22</f>
        <v>0.22</v>
      </c>
      <c r="B195" s="3" t="str">
        <f t="shared" si="1"/>
        <v>#REF!</v>
      </c>
    </row>
    <row r="196">
      <c r="A196" s="25">
        <f>+0.4%</f>
        <v>0.004</v>
      </c>
      <c r="B196" s="3" t="str">
        <f t="shared" si="1"/>
        <v>#REF!</v>
      </c>
    </row>
    <row r="197">
      <c r="A197" s="26">
        <v>148426.0</v>
      </c>
      <c r="B197" s="3" t="str">
        <f t="shared" si="1"/>
        <v>#REF!</v>
      </c>
    </row>
    <row r="198">
      <c r="A198" s="26">
        <v>341711.0</v>
      </c>
      <c r="B198" s="3" t="str">
        <f t="shared" si="1"/>
        <v>#REF!</v>
      </c>
    </row>
    <row r="199">
      <c r="A199" s="27">
        <v>42767.0</v>
      </c>
      <c r="B199" s="3" t="str">
        <f t="shared" si="1"/>
        <v>#REF!</v>
      </c>
    </row>
    <row r="200">
      <c r="A200" s="28">
        <v>55.89</v>
      </c>
      <c r="B200" s="3" t="str">
        <f t="shared" si="1"/>
        <v>#REF!</v>
      </c>
    </row>
    <row r="201">
      <c r="A201" s="28">
        <v>57.14</v>
      </c>
      <c r="B201" s="3" t="str">
        <f t="shared" si="1"/>
        <v>#REF!</v>
      </c>
    </row>
    <row r="202">
      <c r="A202" s="28">
        <v>55.7</v>
      </c>
      <c r="B202" s="3" t="str">
        <f t="shared" si="1"/>
        <v>#REF!</v>
      </c>
    </row>
    <row r="203">
      <c r="A203" s="28">
        <v>57.12</v>
      </c>
      <c r="B203" s="3" t="str">
        <f t="shared" si="1"/>
        <v>#REF!</v>
      </c>
    </row>
    <row r="204">
      <c r="A204" s="25">
        <f>+1.21</f>
        <v>1.21</v>
      </c>
      <c r="B204" s="3" t="str">
        <f t="shared" si="1"/>
        <v>#REF!</v>
      </c>
    </row>
    <row r="205">
      <c r="A205" s="25">
        <f>+2.16%</f>
        <v>0.0216</v>
      </c>
      <c r="B205" s="3" t="str">
        <f t="shared" si="1"/>
        <v>#REF!</v>
      </c>
    </row>
    <row r="206">
      <c r="A206" s="26">
        <v>124844.0</v>
      </c>
      <c r="B206" s="3" t="str">
        <f t="shared" si="1"/>
        <v>#REF!</v>
      </c>
    </row>
    <row r="207">
      <c r="A207" s="26">
        <v>352107.0</v>
      </c>
      <c r="B207" s="3" t="str">
        <f t="shared" si="1"/>
        <v>#REF!</v>
      </c>
    </row>
    <row r="208">
      <c r="A208" s="27">
        <v>42768.0</v>
      </c>
      <c r="B208" s="3" t="str">
        <f t="shared" si="1"/>
        <v>#REF!</v>
      </c>
    </row>
    <row r="209">
      <c r="A209" s="28">
        <v>56.8</v>
      </c>
      <c r="B209" s="3" t="str">
        <f t="shared" si="1"/>
        <v>#REF!</v>
      </c>
    </row>
    <row r="210">
      <c r="A210" s="28">
        <v>57.74</v>
      </c>
      <c r="B210" s="3" t="str">
        <f t="shared" si="1"/>
        <v>#REF!</v>
      </c>
    </row>
    <row r="211">
      <c r="A211" s="28">
        <v>56.63</v>
      </c>
      <c r="B211" s="3" t="str">
        <f t="shared" si="1"/>
        <v>#REF!</v>
      </c>
    </row>
    <row r="212">
      <c r="A212" s="28">
        <v>56.85</v>
      </c>
      <c r="B212" s="3" t="str">
        <f t="shared" si="1"/>
        <v>#REF!</v>
      </c>
    </row>
    <row r="213">
      <c r="A213" s="21">
        <v>-0.27</v>
      </c>
      <c r="B213" s="3" t="str">
        <f t="shared" si="1"/>
        <v>#REF!</v>
      </c>
    </row>
    <row r="214">
      <c r="A214" s="22">
        <v>-0.0047</v>
      </c>
      <c r="B214" s="3" t="str">
        <f t="shared" si="1"/>
        <v>#REF!</v>
      </c>
    </row>
    <row r="215">
      <c r="A215" s="24">
        <v>142114.0</v>
      </c>
      <c r="B215" s="3" t="str">
        <f t="shared" si="1"/>
        <v>#REF!</v>
      </c>
    </row>
    <row r="216">
      <c r="A216" s="24">
        <v>349101.0</v>
      </c>
      <c r="B216" s="3" t="str">
        <f t="shared" si="1"/>
        <v>#REF!</v>
      </c>
    </row>
    <row r="217">
      <c r="A217" s="23">
        <v>42769.0</v>
      </c>
      <c r="B217" s="3" t="str">
        <f t="shared" si="1"/>
        <v>#REF!</v>
      </c>
    </row>
    <row r="218">
      <c r="A218" s="21">
        <v>57.22</v>
      </c>
      <c r="B218" s="3" t="str">
        <f t="shared" si="1"/>
        <v>#REF!</v>
      </c>
    </row>
    <row r="219">
      <c r="A219" s="21">
        <v>57.56</v>
      </c>
      <c r="B219" s="3" t="str">
        <f t="shared" si="1"/>
        <v>#REF!</v>
      </c>
    </row>
    <row r="220">
      <c r="A220" s="21">
        <v>56.67</v>
      </c>
      <c r="B220" s="3" t="str">
        <f t="shared" si="1"/>
        <v>#REF!</v>
      </c>
    </row>
    <row r="221">
      <c r="A221" s="21">
        <v>57.15</v>
      </c>
      <c r="B221" s="3" t="str">
        <f t="shared" si="1"/>
        <v>#REF!</v>
      </c>
    </row>
    <row r="222">
      <c r="A222" s="25">
        <f>+0.3</f>
        <v>0.3</v>
      </c>
      <c r="B222" s="3" t="str">
        <f t="shared" si="1"/>
        <v>#REF!</v>
      </c>
    </row>
    <row r="223">
      <c r="A223" s="25">
        <f>+0.53%</f>
        <v>0.0053</v>
      </c>
      <c r="B223" s="3" t="str">
        <f t="shared" si="1"/>
        <v>#REF!</v>
      </c>
    </row>
    <row r="224">
      <c r="A224" s="26">
        <v>143966.0</v>
      </c>
      <c r="B224" s="3" t="str">
        <f t="shared" si="1"/>
        <v>#REF!</v>
      </c>
    </row>
    <row r="225">
      <c r="A225" s="26">
        <v>362207.0</v>
      </c>
      <c r="B225" s="3" t="str">
        <f t="shared" si="1"/>
        <v>#REF!</v>
      </c>
    </row>
    <row r="226">
      <c r="A226" s="27">
        <v>42772.0</v>
      </c>
      <c r="B226" s="3" t="str">
        <f t="shared" si="1"/>
        <v>#REF!</v>
      </c>
    </row>
    <row r="227">
      <c r="A227" s="28">
        <v>57.17</v>
      </c>
      <c r="B227" s="3" t="str">
        <f t="shared" si="1"/>
        <v>#REF!</v>
      </c>
    </row>
    <row r="228">
      <c r="A228" s="28">
        <v>57.47</v>
      </c>
      <c r="B228" s="3" t="str">
        <f t="shared" si="1"/>
        <v>#REF!</v>
      </c>
    </row>
    <row r="229">
      <c r="A229" s="28">
        <v>56.03</v>
      </c>
      <c r="B229" s="3" t="str">
        <f t="shared" si="1"/>
        <v>#REF!</v>
      </c>
    </row>
    <row r="230">
      <c r="A230" s="28">
        <v>56.1</v>
      </c>
      <c r="B230" s="3" t="str">
        <f t="shared" si="1"/>
        <v>#REF!</v>
      </c>
    </row>
    <row r="231">
      <c r="A231" s="21">
        <v>-1.05</v>
      </c>
      <c r="B231" s="3" t="str">
        <f t="shared" si="1"/>
        <v>#REF!</v>
      </c>
    </row>
    <row r="232">
      <c r="A232" s="22">
        <v>-0.0184</v>
      </c>
      <c r="B232" s="3" t="str">
        <f t="shared" si="1"/>
        <v>#REF!</v>
      </c>
    </row>
    <row r="233">
      <c r="A233" s="24">
        <v>141240.0</v>
      </c>
      <c r="B233" s="3" t="str">
        <f t="shared" si="1"/>
        <v>#REF!</v>
      </c>
    </row>
    <row r="234">
      <c r="A234" s="24">
        <v>368702.0</v>
      </c>
      <c r="B234" s="3" t="str">
        <f t="shared" si="1"/>
        <v>#REF!</v>
      </c>
    </row>
    <row r="235">
      <c r="A235" s="23">
        <v>42773.0</v>
      </c>
      <c r="B235" s="3" t="str">
        <f t="shared" si="1"/>
        <v>#REF!</v>
      </c>
    </row>
    <row r="236">
      <c r="A236" s="21">
        <v>56.26</v>
      </c>
      <c r="B236" s="3" t="str">
        <f t="shared" si="1"/>
        <v>#REF!</v>
      </c>
    </row>
    <row r="237">
      <c r="A237" s="21">
        <v>56.37</v>
      </c>
      <c r="B237" s="3" t="str">
        <f t="shared" si="1"/>
        <v>#REF!</v>
      </c>
    </row>
    <row r="238">
      <c r="A238" s="21">
        <v>54.88</v>
      </c>
      <c r="B238" s="3" t="str">
        <f t="shared" si="1"/>
        <v>#REF!</v>
      </c>
    </row>
    <row r="239">
      <c r="A239" s="21">
        <v>55.33</v>
      </c>
      <c r="B239" s="3" t="str">
        <f t="shared" si="1"/>
        <v>#REF!</v>
      </c>
    </row>
    <row r="240">
      <c r="A240" s="21">
        <v>-0.77</v>
      </c>
      <c r="B240" s="3" t="str">
        <f t="shared" si="1"/>
        <v>#REF!</v>
      </c>
    </row>
    <row r="241">
      <c r="A241" s="22">
        <v>-0.0137</v>
      </c>
      <c r="B241" s="3" t="str">
        <f t="shared" si="1"/>
        <v>#REF!</v>
      </c>
    </row>
    <row r="242">
      <c r="A242" s="24">
        <v>169093.0</v>
      </c>
      <c r="B242" s="3" t="str">
        <f t="shared" si="1"/>
        <v>#REF!</v>
      </c>
    </row>
    <row r="243">
      <c r="A243" s="24">
        <v>389031.0</v>
      </c>
      <c r="B243" s="3" t="str">
        <f t="shared" si="1"/>
        <v>#REF!</v>
      </c>
    </row>
    <row r="244">
      <c r="A244" s="23">
        <v>42774.0</v>
      </c>
      <c r="B244" s="3" t="str">
        <f t="shared" si="1"/>
        <v>#REF!</v>
      </c>
    </row>
    <row r="245">
      <c r="A245" s="21">
        <v>54.78</v>
      </c>
      <c r="B245" s="3" t="str">
        <f t="shared" si="1"/>
        <v>#REF!</v>
      </c>
    </row>
    <row r="246">
      <c r="A246" s="21">
        <v>55.93</v>
      </c>
      <c r="B246" s="3" t="str">
        <f t="shared" si="1"/>
        <v>#REF!</v>
      </c>
    </row>
    <row r="247">
      <c r="A247" s="21">
        <v>54.74</v>
      </c>
      <c r="B247" s="3" t="str">
        <f t="shared" si="1"/>
        <v>#REF!</v>
      </c>
    </row>
    <row r="248">
      <c r="A248" s="21">
        <v>55.47</v>
      </c>
      <c r="B248" s="3" t="str">
        <f t="shared" si="1"/>
        <v>#REF!</v>
      </c>
    </row>
    <row r="249">
      <c r="A249" s="25">
        <f>+0.14</f>
        <v>0.14</v>
      </c>
      <c r="B249" s="3" t="str">
        <f t="shared" si="1"/>
        <v>#REF!</v>
      </c>
    </row>
    <row r="250">
      <c r="A250" s="25">
        <f>+0.25%</f>
        <v>0.0025</v>
      </c>
      <c r="B250" s="3" t="str">
        <f t="shared" si="1"/>
        <v>#REF!</v>
      </c>
    </row>
    <row r="251">
      <c r="A251" s="26">
        <v>264084.0</v>
      </c>
      <c r="B251" s="3" t="str">
        <f t="shared" si="1"/>
        <v>#REF!</v>
      </c>
    </row>
    <row r="252">
      <c r="A252" s="26">
        <v>376151.0</v>
      </c>
      <c r="B252" s="3" t="str">
        <f t="shared" si="1"/>
        <v>#REF!</v>
      </c>
    </row>
    <row r="253">
      <c r="A253" s="27">
        <v>42775.0</v>
      </c>
      <c r="B253" s="3" t="str">
        <f t="shared" si="1"/>
        <v>#REF!</v>
      </c>
    </row>
    <row r="254">
      <c r="A254" s="28">
        <v>55.59</v>
      </c>
      <c r="B254" s="3" t="str">
        <f t="shared" si="1"/>
        <v>#REF!</v>
      </c>
    </row>
    <row r="255">
      <c r="A255" s="28">
        <v>56.26</v>
      </c>
      <c r="B255" s="3" t="str">
        <f t="shared" si="1"/>
        <v>#REF!</v>
      </c>
    </row>
    <row r="256">
      <c r="A256" s="28">
        <v>55.56</v>
      </c>
      <c r="B256" s="3" t="str">
        <f t="shared" si="1"/>
        <v>#REF!</v>
      </c>
    </row>
    <row r="257">
      <c r="A257" s="28">
        <v>56.0</v>
      </c>
      <c r="B257" s="3" t="str">
        <f t="shared" si="1"/>
        <v>#REF!</v>
      </c>
    </row>
    <row r="258">
      <c r="A258" s="25">
        <f>+0.53</f>
        <v>0.53</v>
      </c>
      <c r="B258" s="3" t="str">
        <f t="shared" si="1"/>
        <v>#REF!</v>
      </c>
    </row>
    <row r="259">
      <c r="A259" s="25">
        <f>+0.96%</f>
        <v>0.0096</v>
      </c>
      <c r="B259" s="3" t="str">
        <f t="shared" si="1"/>
        <v>#REF!</v>
      </c>
    </row>
    <row r="260">
      <c r="A260" s="26">
        <v>167753.0</v>
      </c>
      <c r="B260" s="3" t="str">
        <f t="shared" si="1"/>
        <v>#REF!</v>
      </c>
    </row>
    <row r="261">
      <c r="A261" s="26">
        <v>373483.0</v>
      </c>
      <c r="B261" s="3" t="str">
        <f t="shared" si="1"/>
        <v>#REF!</v>
      </c>
    </row>
    <row r="262">
      <c r="A262" s="27">
        <v>42776.0</v>
      </c>
      <c r="B262" s="3" t="str">
        <f t="shared" si="1"/>
        <v>#REF!</v>
      </c>
    </row>
    <row r="263">
      <c r="A263" s="28">
        <v>56.02</v>
      </c>
      <c r="B263" s="3" t="str">
        <f t="shared" si="1"/>
        <v>#REF!</v>
      </c>
    </row>
    <row r="264">
      <c r="A264" s="28">
        <v>57.24</v>
      </c>
      <c r="B264" s="3" t="str">
        <f t="shared" si="1"/>
        <v>#REF!</v>
      </c>
    </row>
    <row r="265">
      <c r="A265" s="28">
        <v>55.97</v>
      </c>
      <c r="B265" s="3" t="str">
        <f t="shared" si="1"/>
        <v>#REF!</v>
      </c>
    </row>
    <row r="266">
      <c r="A266" s="28">
        <v>57.06</v>
      </c>
      <c r="B266" s="3" t="str">
        <f t="shared" si="1"/>
        <v>#REF!</v>
      </c>
    </row>
    <row r="267">
      <c r="A267" s="25">
        <f>+1.06</f>
        <v>1.06</v>
      </c>
      <c r="B267" s="3" t="str">
        <f t="shared" si="1"/>
        <v>#REF!</v>
      </c>
    </row>
    <row r="268">
      <c r="A268" s="25">
        <f>+1.89%</f>
        <v>0.0189</v>
      </c>
      <c r="B268" s="3" t="str">
        <f t="shared" si="1"/>
        <v>#REF!</v>
      </c>
    </row>
    <row r="269">
      <c r="A269" s="26">
        <v>157392.0</v>
      </c>
      <c r="B269" s="3" t="str">
        <f t="shared" si="1"/>
        <v>#REF!</v>
      </c>
    </row>
    <row r="270">
      <c r="A270" s="26">
        <v>400046.0</v>
      </c>
      <c r="B270" s="3" t="str">
        <f t="shared" si="1"/>
        <v>#REF!</v>
      </c>
    </row>
    <row r="271">
      <c r="A271" s="27">
        <v>42779.0</v>
      </c>
      <c r="B271" s="3" t="str">
        <f t="shared" si="1"/>
        <v>#REF!</v>
      </c>
    </row>
    <row r="272">
      <c r="A272" s="28">
        <v>57.02</v>
      </c>
      <c r="B272" s="3" t="str">
        <f t="shared" si="1"/>
        <v>#REF!</v>
      </c>
    </row>
    <row r="273">
      <c r="A273" s="28">
        <v>57.14</v>
      </c>
      <c r="B273" s="3" t="str">
        <f t="shared" si="1"/>
        <v>#REF!</v>
      </c>
    </row>
    <row r="274">
      <c r="A274" s="28">
        <v>55.79</v>
      </c>
      <c r="B274" s="3" t="str">
        <f t="shared" si="1"/>
        <v>#REF!</v>
      </c>
    </row>
    <row r="275">
      <c r="A275" s="28">
        <v>55.96</v>
      </c>
      <c r="B275" s="3" t="str">
        <f t="shared" si="1"/>
        <v>#REF!</v>
      </c>
    </row>
    <row r="276">
      <c r="A276" s="21">
        <v>-1.1</v>
      </c>
      <c r="B276" s="3" t="str">
        <f t="shared" si="1"/>
        <v>#REF!</v>
      </c>
    </row>
    <row r="277">
      <c r="A277" s="22">
        <v>-0.0193</v>
      </c>
      <c r="B277" s="3" t="str">
        <f t="shared" si="1"/>
        <v>#REF!</v>
      </c>
    </row>
    <row r="278">
      <c r="A278" s="24">
        <v>122421.0</v>
      </c>
      <c r="B278" s="3" t="str">
        <f t="shared" si="1"/>
        <v>#REF!</v>
      </c>
    </row>
    <row r="279">
      <c r="A279" s="24">
        <v>413862.0</v>
      </c>
      <c r="B279" s="3" t="str">
        <f t="shared" si="1"/>
        <v>#REF!</v>
      </c>
    </row>
    <row r="280">
      <c r="A280" s="23">
        <v>42780.0</v>
      </c>
      <c r="B280" s="3" t="str">
        <f t="shared" si="1"/>
        <v>#REF!</v>
      </c>
    </row>
    <row r="281">
      <c r="A281" s="21">
        <v>56.1</v>
      </c>
      <c r="B281" s="3" t="str">
        <f t="shared" si="1"/>
        <v>#REF!</v>
      </c>
    </row>
    <row r="282">
      <c r="A282" s="21">
        <v>56.8</v>
      </c>
      <c r="B282" s="3" t="str">
        <f t="shared" si="1"/>
        <v>#REF!</v>
      </c>
    </row>
    <row r="283">
      <c r="A283" s="21">
        <v>55.91</v>
      </c>
      <c r="B283" s="3" t="str">
        <f t="shared" si="1"/>
        <v>#REF!</v>
      </c>
    </row>
    <row r="284">
      <c r="A284" s="21">
        <v>56.29</v>
      </c>
      <c r="B284" s="3" t="str">
        <f t="shared" si="1"/>
        <v>#REF!</v>
      </c>
    </row>
    <row r="285">
      <c r="A285" s="25">
        <f>+0.33</f>
        <v>0.33</v>
      </c>
      <c r="B285" s="3" t="str">
        <f t="shared" si="1"/>
        <v>#REF!</v>
      </c>
    </row>
    <row r="286">
      <c r="A286" s="25">
        <f>+0.59%</f>
        <v>0.0059</v>
      </c>
      <c r="B286" s="3" t="str">
        <f t="shared" si="1"/>
        <v>#REF!</v>
      </c>
    </row>
    <row r="287">
      <c r="A287" s="26">
        <v>164001.0</v>
      </c>
      <c r="B287" s="3" t="str">
        <f t="shared" si="1"/>
        <v>#REF!</v>
      </c>
    </row>
    <row r="288">
      <c r="A288" s="26">
        <v>422089.0</v>
      </c>
      <c r="B288" s="3" t="str">
        <f t="shared" si="1"/>
        <v>#REF!</v>
      </c>
    </row>
    <row r="289">
      <c r="A289" s="27">
        <v>42781.0</v>
      </c>
      <c r="B289" s="3" t="str">
        <f t="shared" si="1"/>
        <v>#REF!</v>
      </c>
    </row>
    <row r="290">
      <c r="A290" s="28">
        <v>56.1</v>
      </c>
      <c r="B290" s="3" t="str">
        <f t="shared" si="1"/>
        <v>#REF!</v>
      </c>
    </row>
    <row r="291">
      <c r="A291" s="28">
        <v>56.57</v>
      </c>
      <c r="B291" s="3" t="str">
        <f t="shared" si="1"/>
        <v>#REF!</v>
      </c>
    </row>
    <row r="292">
      <c r="A292" s="28">
        <v>55.9</v>
      </c>
      <c r="B292" s="3" t="str">
        <f t="shared" si="1"/>
        <v>#REF!</v>
      </c>
    </row>
    <row r="293">
      <c r="A293" s="28">
        <v>56.1</v>
      </c>
      <c r="B293" s="3" t="str">
        <f t="shared" si="1"/>
        <v>#REF!</v>
      </c>
    </row>
    <row r="294">
      <c r="A294" s="21">
        <v>-0.19</v>
      </c>
      <c r="B294" s="3" t="str">
        <f t="shared" si="1"/>
        <v>#REF!</v>
      </c>
    </row>
    <row r="295">
      <c r="A295" s="22">
        <v>-0.0034</v>
      </c>
      <c r="B295" s="3" t="str">
        <f t="shared" si="1"/>
        <v>#REF!</v>
      </c>
    </row>
    <row r="296">
      <c r="A296" s="24">
        <v>189957.0</v>
      </c>
      <c r="B296" s="3" t="str">
        <f t="shared" si="1"/>
        <v>#REF!</v>
      </c>
    </row>
    <row r="297">
      <c r="A297" s="24">
        <v>454721.0</v>
      </c>
      <c r="B297" s="3" t="str">
        <f t="shared" si="1"/>
        <v>#REF!</v>
      </c>
    </row>
    <row r="298">
      <c r="A298" s="23">
        <v>42782.0</v>
      </c>
      <c r="B298" s="3" t="str">
        <f t="shared" si="1"/>
        <v>#REF!</v>
      </c>
    </row>
    <row r="299">
      <c r="A299" s="21">
        <v>56.05</v>
      </c>
      <c r="B299" s="3" t="str">
        <f t="shared" si="1"/>
        <v>#REF!</v>
      </c>
    </row>
    <row r="300">
      <c r="A300" s="21">
        <v>56.59</v>
      </c>
      <c r="B300" s="3" t="str">
        <f t="shared" si="1"/>
        <v>#REF!</v>
      </c>
    </row>
    <row r="301">
      <c r="A301" s="21">
        <v>55.49</v>
      </c>
      <c r="B301" s="3" t="str">
        <f t="shared" si="1"/>
        <v>#REF!</v>
      </c>
    </row>
    <row r="302">
      <c r="A302" s="21">
        <v>56.0</v>
      </c>
      <c r="B302" s="3" t="str">
        <f t="shared" si="1"/>
        <v>#REF!</v>
      </c>
    </row>
    <row r="303">
      <c r="A303" s="21">
        <v>-0.1</v>
      </c>
      <c r="B303" s="3" t="str">
        <f t="shared" si="1"/>
        <v>#REF!</v>
      </c>
    </row>
    <row r="304">
      <c r="A304" s="22">
        <v>-0.0018</v>
      </c>
      <c r="B304" s="3" t="str">
        <f t="shared" si="1"/>
        <v>#REF!</v>
      </c>
    </row>
    <row r="305">
      <c r="A305" s="24">
        <v>182549.0</v>
      </c>
      <c r="B305" s="3" t="str">
        <f t="shared" si="1"/>
        <v>#REF!</v>
      </c>
    </row>
    <row r="306">
      <c r="A306" s="24">
        <v>468585.0</v>
      </c>
      <c r="B306" s="3" t="str">
        <f t="shared" si="1"/>
        <v>#REF!</v>
      </c>
    </row>
    <row r="307">
      <c r="A307" s="23">
        <v>42783.0</v>
      </c>
      <c r="B307" s="3" t="str">
        <f t="shared" si="1"/>
        <v>#REF!</v>
      </c>
    </row>
    <row r="308">
      <c r="A308" s="21">
        <v>56.08</v>
      </c>
      <c r="B308" s="3" t="str">
        <f t="shared" si="1"/>
        <v>#REF!</v>
      </c>
    </row>
    <row r="309">
      <c r="A309" s="21">
        <v>56.21</v>
      </c>
      <c r="B309" s="3" t="str">
        <f t="shared" si="1"/>
        <v>#REF!</v>
      </c>
    </row>
    <row r="310">
      <c r="A310" s="21">
        <v>55.45</v>
      </c>
      <c r="B310" s="3" t="str">
        <f t="shared" si="1"/>
        <v>#REF!</v>
      </c>
    </row>
    <row r="311">
      <c r="A311" s="21">
        <v>56.11</v>
      </c>
      <c r="B311" s="3" t="str">
        <f t="shared" si="1"/>
        <v>#REF!</v>
      </c>
    </row>
    <row r="312">
      <c r="A312" s="25">
        <f>+0.11</f>
        <v>0.11</v>
      </c>
      <c r="B312" s="3" t="str">
        <f t="shared" si="1"/>
        <v>#REF!</v>
      </c>
    </row>
    <row r="313">
      <c r="A313" s="25">
        <f>+0.2%</f>
        <v>0.002</v>
      </c>
      <c r="B313" s="3" t="str">
        <f t="shared" si="1"/>
        <v>#REF!</v>
      </c>
    </row>
    <row r="314">
      <c r="A314" s="26">
        <v>210324.0</v>
      </c>
      <c r="B314" s="3" t="str">
        <f t="shared" si="1"/>
        <v>#REF!</v>
      </c>
    </row>
    <row r="315">
      <c r="A315" s="26">
        <v>472423.0</v>
      </c>
      <c r="B315" s="3" t="str">
        <f t="shared" si="1"/>
        <v>#REF!</v>
      </c>
    </row>
    <row r="316">
      <c r="A316" s="27">
        <v>42786.0</v>
      </c>
      <c r="B316" s="3" t="str">
        <f t="shared" si="1"/>
        <v>#REF!</v>
      </c>
    </row>
    <row r="317">
      <c r="A317" s="28">
        <v>56.23</v>
      </c>
      <c r="B317" s="3" t="str">
        <f t="shared" si="1"/>
        <v>#REF!</v>
      </c>
    </row>
    <row r="318">
      <c r="A318" s="28">
        <v>56.67</v>
      </c>
      <c r="B318" s="3" t="str">
        <f t="shared" si="1"/>
        <v>#REF!</v>
      </c>
    </row>
    <row r="319">
      <c r="A319" s="28">
        <v>55.99</v>
      </c>
      <c r="B319" s="3" t="str">
        <f t="shared" si="1"/>
        <v>#REF!</v>
      </c>
    </row>
    <row r="320">
      <c r="A320" s="28">
        <v>56.35</v>
      </c>
      <c r="B320" s="3" t="str">
        <f t="shared" si="1"/>
        <v>#REF!</v>
      </c>
    </row>
    <row r="321">
      <c r="A321" s="25">
        <f>+0.24</f>
        <v>0.24</v>
      </c>
      <c r="B321" s="3" t="str">
        <f t="shared" si="1"/>
        <v>#REF!</v>
      </c>
    </row>
    <row r="322">
      <c r="A322" s="25">
        <f>+0.43%</f>
        <v>0.0043</v>
      </c>
      <c r="B322" s="3" t="str">
        <f t="shared" si="1"/>
        <v>#REF!</v>
      </c>
    </row>
    <row r="323">
      <c r="A323" s="26">
        <v>174916.0</v>
      </c>
      <c r="B323" s="3" t="str">
        <f t="shared" si="1"/>
        <v>#REF!</v>
      </c>
    </row>
    <row r="324">
      <c r="A324" s="26">
        <v>492296.0</v>
      </c>
      <c r="B324" s="3" t="str">
        <f t="shared" si="1"/>
        <v>#REF!</v>
      </c>
    </row>
    <row r="325">
      <c r="A325" s="27">
        <v>42787.0</v>
      </c>
      <c r="B325" s="3" t="str">
        <f t="shared" si="1"/>
        <v>#REF!</v>
      </c>
    </row>
    <row r="326">
      <c r="A326" s="28">
        <v>56.3</v>
      </c>
      <c r="B326" s="3" t="str">
        <f t="shared" si="1"/>
        <v>#REF!</v>
      </c>
    </row>
    <row r="327">
      <c r="A327" s="28">
        <v>57.42</v>
      </c>
      <c r="B327" s="3" t="str">
        <f t="shared" si="1"/>
        <v>#REF!</v>
      </c>
    </row>
    <row r="328">
      <c r="A328" s="28">
        <v>56.28</v>
      </c>
      <c r="B328" s="3" t="str">
        <f t="shared" si="1"/>
        <v>#REF!</v>
      </c>
    </row>
    <row r="329">
      <c r="A329" s="28">
        <v>56.76</v>
      </c>
      <c r="B329" s="3" t="str">
        <f t="shared" si="1"/>
        <v>#REF!</v>
      </c>
    </row>
    <row r="330">
      <c r="A330" s="25">
        <f>+0.41</f>
        <v>0.41</v>
      </c>
      <c r="B330" s="3" t="str">
        <f t="shared" si="1"/>
        <v>#REF!</v>
      </c>
    </row>
    <row r="331">
      <c r="A331" s="25">
        <f>+0.73%</f>
        <v>0.0073</v>
      </c>
      <c r="B331" s="3" t="str">
        <f t="shared" si="1"/>
        <v>#REF!</v>
      </c>
    </row>
    <row r="332">
      <c r="A332" s="26">
        <v>365653.0</v>
      </c>
      <c r="B332" s="3" t="str">
        <f t="shared" si="1"/>
        <v>#REF!</v>
      </c>
    </row>
    <row r="333">
      <c r="A333" s="26">
        <v>512265.0</v>
      </c>
      <c r="B333" s="3" t="str">
        <f t="shared" si="1"/>
        <v>#REF!</v>
      </c>
    </row>
    <row r="334">
      <c r="A334" s="27">
        <v>42788.0</v>
      </c>
      <c r="B334" s="3" t="str">
        <f t="shared" si="1"/>
        <v>#REF!</v>
      </c>
    </row>
    <row r="335">
      <c r="A335" s="28">
        <v>56.86</v>
      </c>
      <c r="B335" s="3" t="str">
        <f t="shared" si="1"/>
        <v>#REF!</v>
      </c>
    </row>
    <row r="336">
      <c r="A336" s="28">
        <v>57.09</v>
      </c>
      <c r="B336" s="3" t="str">
        <f t="shared" si="1"/>
        <v>#REF!</v>
      </c>
    </row>
    <row r="337">
      <c r="A337" s="28">
        <v>55.84</v>
      </c>
      <c r="B337" s="3" t="str">
        <f t="shared" si="1"/>
        <v>#REF!</v>
      </c>
    </row>
    <row r="338">
      <c r="A338" s="28">
        <v>56.04</v>
      </c>
      <c r="B338" s="3" t="str">
        <f t="shared" si="1"/>
        <v>#REF!</v>
      </c>
    </row>
    <row r="339">
      <c r="A339" s="21">
        <v>-0.72</v>
      </c>
      <c r="B339" s="3" t="str">
        <f t="shared" si="1"/>
        <v>#REF!</v>
      </c>
    </row>
    <row r="340">
      <c r="A340" s="22">
        <v>-0.0127</v>
      </c>
      <c r="B340" s="3" t="str">
        <f t="shared" si="1"/>
        <v>#REF!</v>
      </c>
    </row>
    <row r="341">
      <c r="A341" s="24">
        <v>262685.0</v>
      </c>
      <c r="B341" s="3" t="str">
        <f t="shared" si="1"/>
        <v>#REF!</v>
      </c>
    </row>
    <row r="342">
      <c r="A342" s="24">
        <v>508603.0</v>
      </c>
      <c r="B342" s="3" t="str">
        <f t="shared" si="1"/>
        <v>#REF!</v>
      </c>
    </row>
    <row r="343">
      <c r="A343" s="23">
        <v>42789.0</v>
      </c>
      <c r="B343" s="3" t="str">
        <f t="shared" si="1"/>
        <v>#REF!</v>
      </c>
    </row>
    <row r="344">
      <c r="A344" s="21">
        <v>56.39</v>
      </c>
      <c r="B344" s="3" t="str">
        <f t="shared" si="1"/>
        <v>#REF!</v>
      </c>
    </row>
    <row r="345">
      <c r="A345" s="21">
        <v>57.48</v>
      </c>
      <c r="B345" s="3" t="str">
        <f t="shared" si="1"/>
        <v>#REF!</v>
      </c>
    </row>
    <row r="346">
      <c r="A346" s="21">
        <v>56.36</v>
      </c>
      <c r="B346" s="3" t="str">
        <f t="shared" si="1"/>
        <v>#REF!</v>
      </c>
    </row>
    <row r="347">
      <c r="A347" s="21">
        <v>56.82</v>
      </c>
      <c r="B347" s="3" t="str">
        <f t="shared" si="1"/>
        <v>#REF!</v>
      </c>
    </row>
    <row r="348">
      <c r="A348" s="25">
        <f>+0.78</f>
        <v>0.78</v>
      </c>
      <c r="B348" s="3" t="str">
        <f t="shared" si="1"/>
        <v>#REF!</v>
      </c>
    </row>
    <row r="349">
      <c r="A349" s="25">
        <f>+1.39%</f>
        <v>0.0139</v>
      </c>
      <c r="B349" s="3" t="str">
        <f t="shared" si="1"/>
        <v>#REF!</v>
      </c>
    </row>
    <row r="350">
      <c r="A350" s="26">
        <v>246909.0</v>
      </c>
      <c r="B350" s="3" t="str">
        <f t="shared" si="1"/>
        <v>#REF!</v>
      </c>
    </row>
    <row r="351">
      <c r="A351" s="26">
        <v>543082.0</v>
      </c>
      <c r="B351" s="3" t="str">
        <f t="shared" si="1"/>
        <v>#REF!</v>
      </c>
    </row>
    <row r="352">
      <c r="A352" s="27">
        <v>42790.0</v>
      </c>
      <c r="B352" s="3" t="str">
        <f t="shared" si="1"/>
        <v>#REF!</v>
      </c>
    </row>
    <row r="353">
      <c r="A353" s="28">
        <v>56.63</v>
      </c>
      <c r="B353" s="3" t="str">
        <f t="shared" si="1"/>
        <v>#REF!</v>
      </c>
    </row>
    <row r="354">
      <c r="A354" s="28">
        <v>56.92</v>
      </c>
      <c r="B354" s="3" t="str">
        <f t="shared" si="1"/>
        <v>#REF!</v>
      </c>
    </row>
    <row r="355">
      <c r="A355" s="28">
        <v>56.08</v>
      </c>
      <c r="B355" s="3" t="str">
        <f t="shared" si="1"/>
        <v>#REF!</v>
      </c>
    </row>
    <row r="356">
      <c r="A356" s="28">
        <v>56.31</v>
      </c>
      <c r="B356" s="3" t="str">
        <f t="shared" si="1"/>
        <v>#REF!</v>
      </c>
    </row>
    <row r="357">
      <c r="A357" s="21">
        <v>-0.51</v>
      </c>
      <c r="B357" s="3" t="str">
        <f t="shared" si="1"/>
        <v>#REF!</v>
      </c>
    </row>
    <row r="358">
      <c r="A358" s="22">
        <v>-0.009</v>
      </c>
      <c r="B358" s="3" t="str">
        <f t="shared" si="1"/>
        <v>#REF!</v>
      </c>
    </row>
    <row r="359">
      <c r="A359" s="24">
        <v>330680.0</v>
      </c>
      <c r="B359" s="3" t="str">
        <f t="shared" si="1"/>
        <v>#REF!</v>
      </c>
    </row>
    <row r="360">
      <c r="A360" s="24">
        <v>553942.0</v>
      </c>
      <c r="B360" s="3" t="str">
        <f t="shared" si="1"/>
        <v>#REF!</v>
      </c>
    </row>
    <row r="361">
      <c r="A361" s="23">
        <v>42793.0</v>
      </c>
      <c r="B361" s="3" t="str">
        <f t="shared" si="1"/>
        <v>#REF!</v>
      </c>
    </row>
    <row r="362">
      <c r="A362" s="21">
        <v>56.32</v>
      </c>
      <c r="B362" s="3" t="str">
        <f t="shared" si="1"/>
        <v>#REF!</v>
      </c>
    </row>
    <row r="363">
      <c r="A363" s="21">
        <v>57.06</v>
      </c>
      <c r="B363" s="3" t="str">
        <f t="shared" si="1"/>
        <v>#REF!</v>
      </c>
    </row>
    <row r="364">
      <c r="A364" s="21">
        <v>56.28</v>
      </c>
      <c r="B364" s="3" t="str">
        <f t="shared" si="1"/>
        <v>#REF!</v>
      </c>
    </row>
    <row r="365">
      <c r="A365" s="21">
        <v>56.42</v>
      </c>
      <c r="B365" s="3" t="str">
        <f t="shared" si="1"/>
        <v>#REF!</v>
      </c>
    </row>
    <row r="366">
      <c r="A366" s="25">
        <f>+0.11</f>
        <v>0.11</v>
      </c>
      <c r="B366" s="3" t="str">
        <f t="shared" si="1"/>
        <v>#REF!</v>
      </c>
    </row>
    <row r="367">
      <c r="A367" s="25">
        <f>+0.2%</f>
        <v>0.002</v>
      </c>
      <c r="B367" s="3" t="str">
        <f t="shared" si="1"/>
        <v>#REF!</v>
      </c>
    </row>
    <row r="368">
      <c r="A368" s="26">
        <v>311469.0</v>
      </c>
      <c r="B368" s="3" t="str">
        <f t="shared" si="1"/>
        <v>#REF!</v>
      </c>
    </row>
    <row r="369">
      <c r="A369" s="26">
        <v>570357.0</v>
      </c>
      <c r="B369" s="3" t="str">
        <f t="shared" si="1"/>
        <v>#REF!</v>
      </c>
    </row>
    <row r="370">
      <c r="A370" s="27">
        <v>42794.0</v>
      </c>
      <c r="B370" s="3" t="str">
        <f t="shared" si="1"/>
        <v>#REF!</v>
      </c>
    </row>
    <row r="371">
      <c r="A371" s="28">
        <v>56.52</v>
      </c>
      <c r="B371" s="3" t="str">
        <f t="shared" si="1"/>
        <v>#REF!</v>
      </c>
    </row>
    <row r="372">
      <c r="A372" s="28">
        <v>56.64</v>
      </c>
      <c r="B372" s="3" t="str">
        <f t="shared" si="1"/>
        <v>#REF!</v>
      </c>
    </row>
    <row r="373">
      <c r="A373" s="28">
        <v>55.62</v>
      </c>
      <c r="B373" s="3" t="str">
        <f t="shared" si="1"/>
        <v>#REF!</v>
      </c>
    </row>
    <row r="374">
      <c r="A374" s="28">
        <v>56.51</v>
      </c>
      <c r="B374" s="3" t="str">
        <f t="shared" si="1"/>
        <v>#REF!</v>
      </c>
    </row>
    <row r="375">
      <c r="A375" s="25">
        <f>+0.09</f>
        <v>0.09</v>
      </c>
      <c r="B375" s="3" t="str">
        <f t="shared" si="1"/>
        <v>#REF!</v>
      </c>
    </row>
    <row r="376">
      <c r="A376" s="25">
        <f>+0.16%</f>
        <v>0.0016</v>
      </c>
      <c r="B376" s="3" t="str">
        <f t="shared" si="1"/>
        <v>#REF!</v>
      </c>
    </row>
    <row r="377">
      <c r="A377" s="26">
        <v>394147.0</v>
      </c>
      <c r="B377" s="3" t="str">
        <f t="shared" si="1"/>
        <v>#REF!</v>
      </c>
    </row>
    <row r="378">
      <c r="A378" s="26">
        <v>570906.0</v>
      </c>
      <c r="B378" s="3" t="str">
        <f t="shared" si="1"/>
        <v>#REF!</v>
      </c>
    </row>
    <row r="379">
      <c r="A379" s="27">
        <v>42795.0</v>
      </c>
      <c r="B379" s="3" t="str">
        <f t="shared" si="1"/>
        <v>#REF!</v>
      </c>
    </row>
    <row r="380">
      <c r="A380" s="28">
        <v>56.45</v>
      </c>
      <c r="B380" s="3" t="str">
        <f t="shared" si="1"/>
        <v>#REF!</v>
      </c>
    </row>
    <row r="381">
      <c r="A381" s="28">
        <v>57.05</v>
      </c>
      <c r="B381" s="3" t="str">
        <f t="shared" si="1"/>
        <v>#REF!</v>
      </c>
    </row>
    <row r="382">
      <c r="A382" s="28">
        <v>56.24</v>
      </c>
      <c r="B382" s="3" t="str">
        <f t="shared" si="1"/>
        <v>#REF!</v>
      </c>
    </row>
    <row r="383">
      <c r="A383" s="28">
        <v>56.36</v>
      </c>
      <c r="B383" s="3" t="str">
        <f t="shared" si="1"/>
        <v>#REF!</v>
      </c>
    </row>
    <row r="384">
      <c r="A384" s="21">
        <v>-0.15</v>
      </c>
      <c r="B384" s="3" t="str">
        <f t="shared" si="1"/>
        <v>#REF!</v>
      </c>
    </row>
    <row r="385">
      <c r="A385" s="22">
        <v>-0.0027</v>
      </c>
      <c r="B385" s="3" t="str">
        <f t="shared" si="1"/>
        <v>#REF!</v>
      </c>
    </row>
    <row r="386">
      <c r="A386" s="24">
        <v>261742.0</v>
      </c>
      <c r="B386" s="3" t="str">
        <f t="shared" si="1"/>
        <v>#REF!</v>
      </c>
    </row>
    <row r="387">
      <c r="A387" s="24">
        <v>562464.0</v>
      </c>
      <c r="B387" s="3" t="str">
        <f t="shared" si="1"/>
        <v>#REF!</v>
      </c>
    </row>
    <row r="388">
      <c r="A388" s="23">
        <v>42796.0</v>
      </c>
      <c r="B388" s="3" t="str">
        <f t="shared" si="1"/>
        <v>#REF!</v>
      </c>
    </row>
    <row r="389">
      <c r="A389" s="21">
        <v>56.31</v>
      </c>
      <c r="B389" s="3" t="str">
        <f t="shared" si="1"/>
        <v>#REF!</v>
      </c>
    </row>
    <row r="390">
      <c r="A390" s="21">
        <v>56.44</v>
      </c>
      <c r="B390" s="3" t="str">
        <f t="shared" si="1"/>
        <v>#REF!</v>
      </c>
    </row>
    <row r="391">
      <c r="A391" s="21">
        <v>55.03</v>
      </c>
      <c r="B391" s="3" t="str">
        <f t="shared" si="1"/>
        <v>#REF!</v>
      </c>
    </row>
    <row r="392">
      <c r="A392" s="21">
        <v>55.08</v>
      </c>
      <c r="B392" s="3" t="str">
        <f t="shared" si="1"/>
        <v>#REF!</v>
      </c>
    </row>
    <row r="393">
      <c r="A393" s="21">
        <v>-1.28</v>
      </c>
      <c r="B393" s="3" t="str">
        <f t="shared" si="1"/>
        <v>#REF!</v>
      </c>
    </row>
    <row r="394">
      <c r="A394" s="22">
        <v>-0.0227</v>
      </c>
      <c r="B394" s="3" t="str">
        <f t="shared" si="1"/>
        <v>#REF!</v>
      </c>
    </row>
    <row r="395">
      <c r="A395" s="24">
        <v>350118.0</v>
      </c>
      <c r="B395" s="3" t="str">
        <f t="shared" si="1"/>
        <v>#REF!</v>
      </c>
    </row>
    <row r="396">
      <c r="A396" s="24">
        <v>541374.0</v>
      </c>
      <c r="B396" s="3" t="str">
        <f t="shared" si="1"/>
        <v>#REF!</v>
      </c>
    </row>
    <row r="397">
      <c r="A397" s="23">
        <v>42797.0</v>
      </c>
      <c r="B397" s="3" t="str">
        <f t="shared" si="1"/>
        <v>#REF!</v>
      </c>
    </row>
    <row r="398">
      <c r="A398" s="21">
        <v>55.18</v>
      </c>
      <c r="B398" s="3" t="str">
        <f t="shared" si="1"/>
        <v>#REF!</v>
      </c>
    </row>
    <row r="399">
      <c r="A399" s="21">
        <v>55.95</v>
      </c>
      <c r="B399" s="3" t="str">
        <f t="shared" si="1"/>
        <v>#REF!</v>
      </c>
    </row>
    <row r="400">
      <c r="A400" s="21">
        <v>55.09</v>
      </c>
      <c r="B400" s="3" t="str">
        <f t="shared" si="1"/>
        <v>#REF!</v>
      </c>
    </row>
    <row r="401">
      <c r="A401" s="21">
        <v>55.9</v>
      </c>
      <c r="B401" s="3" t="str">
        <f t="shared" si="1"/>
        <v>#REF!</v>
      </c>
    </row>
    <row r="402">
      <c r="A402" s="25">
        <f>+0.82</f>
        <v>0.82</v>
      </c>
      <c r="B402" s="3" t="str">
        <f t="shared" si="1"/>
        <v>#REF!</v>
      </c>
    </row>
    <row r="403">
      <c r="A403" s="25">
        <f>+1.49%</f>
        <v>0.0149</v>
      </c>
      <c r="B403" s="3" t="str">
        <f t="shared" si="1"/>
        <v>#REF!</v>
      </c>
    </row>
    <row r="404">
      <c r="A404" s="26">
        <v>248708.0</v>
      </c>
      <c r="B404" s="3" t="str">
        <f t="shared" si="1"/>
        <v>#REF!</v>
      </c>
    </row>
    <row r="405">
      <c r="A405" s="26">
        <v>521037.0</v>
      </c>
      <c r="B405" s="3" t="str">
        <f t="shared" si="1"/>
        <v>#REF!</v>
      </c>
    </row>
    <row r="406">
      <c r="A406" s="27">
        <v>42800.0</v>
      </c>
      <c r="B406" s="3" t="str">
        <f t="shared" si="1"/>
        <v>#REF!</v>
      </c>
    </row>
    <row r="407">
      <c r="A407" s="28">
        <v>55.8</v>
      </c>
      <c r="B407" s="3" t="str">
        <f t="shared" si="1"/>
        <v>#REF!</v>
      </c>
    </row>
    <row r="408">
      <c r="A408" s="28">
        <v>56.25</v>
      </c>
      <c r="B408" s="3" t="str">
        <f t="shared" si="1"/>
        <v>#REF!</v>
      </c>
    </row>
    <row r="409">
      <c r="A409" s="28">
        <v>55.32</v>
      </c>
      <c r="B409" s="3" t="str">
        <f t="shared" si="1"/>
        <v>#REF!</v>
      </c>
    </row>
    <row r="410">
      <c r="A410" s="28">
        <v>56.01</v>
      </c>
      <c r="B410" s="3" t="str">
        <f t="shared" si="1"/>
        <v>#REF!</v>
      </c>
    </row>
    <row r="411">
      <c r="A411" s="25">
        <f>+0.11</f>
        <v>0.11</v>
      </c>
      <c r="B411" s="3" t="str">
        <f t="shared" si="1"/>
        <v>#REF!</v>
      </c>
    </row>
    <row r="412">
      <c r="A412" s="25">
        <f>+0.2%</f>
        <v>0.002</v>
      </c>
      <c r="B412" s="3" t="str">
        <f t="shared" si="1"/>
        <v>#REF!</v>
      </c>
    </row>
    <row r="413">
      <c r="A413" s="26">
        <v>224195.0</v>
      </c>
      <c r="B413" s="3" t="str">
        <f t="shared" si="1"/>
        <v>#REF!</v>
      </c>
    </row>
    <row r="414">
      <c r="A414" s="26">
        <v>521062.0</v>
      </c>
      <c r="B414" s="3" t="str">
        <f t="shared" si="1"/>
        <v>#REF!</v>
      </c>
    </row>
    <row r="415">
      <c r="A415" s="27">
        <v>42801.0</v>
      </c>
      <c r="B415" s="3" t="str">
        <f t="shared" si="1"/>
        <v>#REF!</v>
      </c>
    </row>
    <row r="416">
      <c r="A416" s="28">
        <v>55.95</v>
      </c>
      <c r="B416" s="3" t="str">
        <f t="shared" si="1"/>
        <v>#REF!</v>
      </c>
    </row>
    <row r="417">
      <c r="A417" s="28">
        <v>56.65</v>
      </c>
      <c r="B417" s="3" t="str">
        <f t="shared" si="1"/>
        <v>#REF!</v>
      </c>
    </row>
    <row r="418">
      <c r="A418" s="28">
        <v>55.56</v>
      </c>
      <c r="B418" s="3" t="str">
        <f t="shared" si="1"/>
        <v>#REF!</v>
      </c>
    </row>
    <row r="419">
      <c r="A419" s="28">
        <v>55.92</v>
      </c>
      <c r="B419" s="3" t="str">
        <f t="shared" si="1"/>
        <v>#REF!</v>
      </c>
    </row>
    <row r="420">
      <c r="A420" s="21">
        <v>-0.09</v>
      </c>
      <c r="B420" s="3" t="str">
        <f t="shared" si="1"/>
        <v>#REF!</v>
      </c>
    </row>
    <row r="421">
      <c r="A421" s="22">
        <v>-0.0016</v>
      </c>
      <c r="B421" s="3" t="str">
        <f t="shared" si="1"/>
        <v>#REF!</v>
      </c>
    </row>
    <row r="422">
      <c r="A422" s="24">
        <v>269515.0</v>
      </c>
      <c r="B422" s="3" t="str">
        <f t="shared" si="1"/>
        <v>#REF!</v>
      </c>
    </row>
    <row r="423">
      <c r="A423" s="24">
        <v>507579.0</v>
      </c>
      <c r="B423" s="3" t="str">
        <f t="shared" si="1"/>
        <v>#REF!</v>
      </c>
    </row>
    <row r="424">
      <c r="A424" s="23">
        <v>42802.0</v>
      </c>
      <c r="B424" s="3" t="str">
        <f t="shared" si="1"/>
        <v>#REF!</v>
      </c>
    </row>
    <row r="425">
      <c r="A425" s="21">
        <v>55.63</v>
      </c>
      <c r="B425" s="3" t="str">
        <f t="shared" si="1"/>
        <v>#REF!</v>
      </c>
    </row>
    <row r="426">
      <c r="A426" s="21">
        <v>55.77</v>
      </c>
      <c r="B426" s="3" t="str">
        <f t="shared" si="1"/>
        <v>#REF!</v>
      </c>
    </row>
    <row r="427">
      <c r="A427" s="21">
        <v>52.93</v>
      </c>
      <c r="B427" s="3" t="str">
        <f t="shared" si="1"/>
        <v>#REF!</v>
      </c>
    </row>
    <row r="428">
      <c r="A428" s="21">
        <v>53.11</v>
      </c>
      <c r="B428" s="3" t="str">
        <f t="shared" si="1"/>
        <v>#REF!</v>
      </c>
    </row>
    <row r="429">
      <c r="A429" s="21">
        <v>-2.81</v>
      </c>
      <c r="B429" s="3" t="str">
        <f t="shared" si="1"/>
        <v>#REF!</v>
      </c>
    </row>
    <row r="430">
      <c r="A430" s="22">
        <v>-0.0503</v>
      </c>
      <c r="B430" s="3" t="str">
        <f t="shared" si="1"/>
        <v>#REF!</v>
      </c>
    </row>
    <row r="431">
      <c r="A431" s="24">
        <v>444133.0</v>
      </c>
      <c r="B431" s="3" t="str">
        <f t="shared" si="1"/>
        <v>#REF!</v>
      </c>
    </row>
    <row r="432">
      <c r="A432" s="24">
        <v>509918.0</v>
      </c>
      <c r="B432" s="3" t="str">
        <f t="shared" si="1"/>
        <v>#REF!</v>
      </c>
    </row>
    <row r="433">
      <c r="A433" s="23">
        <v>42803.0</v>
      </c>
      <c r="B433" s="3" t="str">
        <f t="shared" si="1"/>
        <v>#REF!</v>
      </c>
    </row>
    <row r="434">
      <c r="A434" s="21">
        <v>53.49</v>
      </c>
      <c r="B434" s="3" t="str">
        <f t="shared" si="1"/>
        <v>#REF!</v>
      </c>
    </row>
    <row r="435">
      <c r="A435" s="21">
        <v>53.86</v>
      </c>
      <c r="B435" s="3" t="str">
        <f t="shared" si="1"/>
        <v>#REF!</v>
      </c>
    </row>
    <row r="436">
      <c r="A436" s="21">
        <v>51.5</v>
      </c>
      <c r="B436" s="3" t="str">
        <f t="shared" si="1"/>
        <v>#REF!</v>
      </c>
    </row>
    <row r="437">
      <c r="A437" s="21">
        <v>52.19</v>
      </c>
      <c r="B437" s="3" t="str">
        <f t="shared" si="1"/>
        <v>#REF!</v>
      </c>
    </row>
    <row r="438">
      <c r="A438" s="21">
        <v>-0.92</v>
      </c>
      <c r="B438" s="3" t="str">
        <f t="shared" si="1"/>
        <v>#REF!</v>
      </c>
    </row>
    <row r="439">
      <c r="A439" s="22">
        <v>-0.0173</v>
      </c>
      <c r="B439" s="3" t="str">
        <f t="shared" si="1"/>
        <v>#REF!</v>
      </c>
    </row>
    <row r="440">
      <c r="A440" s="24">
        <v>504122.0</v>
      </c>
      <c r="B440" s="3" t="str">
        <f t="shared" si="1"/>
        <v>#REF!</v>
      </c>
    </row>
    <row r="441">
      <c r="A441" s="24">
        <v>477775.0</v>
      </c>
      <c r="B441" s="3" t="str">
        <f t="shared" si="1"/>
        <v>#REF!</v>
      </c>
    </row>
    <row r="442">
      <c r="A442" s="23">
        <v>42804.0</v>
      </c>
      <c r="B442" s="3" t="str">
        <f t="shared" si="1"/>
        <v>#REF!</v>
      </c>
    </row>
    <row r="443">
      <c r="A443" s="21">
        <v>52.33</v>
      </c>
      <c r="B443" s="3" t="str">
        <f t="shared" si="1"/>
        <v>#REF!</v>
      </c>
    </row>
    <row r="444">
      <c r="A444" s="21">
        <v>53.02</v>
      </c>
      <c r="B444" s="3" t="str">
        <f t="shared" si="1"/>
        <v>#REF!</v>
      </c>
    </row>
    <row r="445">
      <c r="A445" s="21">
        <v>51.14</v>
      </c>
      <c r="B445" s="3" t="str">
        <f t="shared" si="1"/>
        <v>#REF!</v>
      </c>
    </row>
    <row r="446">
      <c r="A446" s="21">
        <v>51.37</v>
      </c>
      <c r="B446" s="3" t="str">
        <f t="shared" si="1"/>
        <v>#REF!</v>
      </c>
    </row>
    <row r="447">
      <c r="A447" s="21">
        <v>-0.82</v>
      </c>
      <c r="B447" s="3" t="str">
        <f t="shared" si="1"/>
        <v>#REF!</v>
      </c>
    </row>
    <row r="448">
      <c r="A448" s="22">
        <v>-0.0157</v>
      </c>
      <c r="B448" s="3" t="str">
        <f t="shared" si="1"/>
        <v>#REF!</v>
      </c>
    </row>
    <row r="449">
      <c r="A449" s="24">
        <v>351344.0</v>
      </c>
      <c r="B449" s="3" t="str">
        <f t="shared" si="1"/>
        <v>#REF!</v>
      </c>
    </row>
    <row r="450">
      <c r="A450" s="24">
        <v>477077.0</v>
      </c>
      <c r="B450" s="3" t="str">
        <f t="shared" si="1"/>
        <v>#REF!</v>
      </c>
    </row>
    <row r="451">
      <c r="A451" s="23">
        <v>42807.0</v>
      </c>
      <c r="B451" s="3" t="str">
        <f t="shared" si="1"/>
        <v>#REF!</v>
      </c>
    </row>
    <row r="452">
      <c r="A452" s="21">
        <v>51.49</v>
      </c>
      <c r="B452" s="3" t="str">
        <f t="shared" si="1"/>
        <v>#REF!</v>
      </c>
    </row>
    <row r="453">
      <c r="A453" s="21">
        <v>51.7</v>
      </c>
      <c r="B453" s="3" t="str">
        <f t="shared" si="1"/>
        <v>#REF!</v>
      </c>
    </row>
    <row r="454">
      <c r="A454" s="21">
        <v>50.85</v>
      </c>
      <c r="B454" s="3" t="str">
        <f t="shared" si="1"/>
        <v>#REF!</v>
      </c>
    </row>
    <row r="455">
      <c r="A455" s="21">
        <v>51.35</v>
      </c>
      <c r="B455" s="3" t="str">
        <f t="shared" si="1"/>
        <v>#REF!</v>
      </c>
    </row>
    <row r="456">
      <c r="A456" s="21">
        <v>-0.02</v>
      </c>
      <c r="B456" s="3" t="str">
        <f t="shared" si="1"/>
        <v>#REF!</v>
      </c>
    </row>
    <row r="457">
      <c r="A457" s="22">
        <v>-4.0E-4</v>
      </c>
      <c r="B457" s="3" t="str">
        <f t="shared" si="1"/>
        <v>#REF!</v>
      </c>
    </row>
    <row r="458">
      <c r="A458" s="24">
        <v>276760.0</v>
      </c>
      <c r="B458" s="3" t="str">
        <f t="shared" si="1"/>
        <v>#REF!</v>
      </c>
    </row>
    <row r="459">
      <c r="A459" s="24">
        <v>465175.0</v>
      </c>
      <c r="B459" s="3" t="str">
        <f t="shared" si="1"/>
        <v>#REF!</v>
      </c>
    </row>
    <row r="460">
      <c r="A460" s="23">
        <v>42808.0</v>
      </c>
      <c r="B460" s="3" t="str">
        <f t="shared" si="1"/>
        <v>#REF!</v>
      </c>
    </row>
    <row r="461">
      <c r="A461" s="21">
        <v>51.34</v>
      </c>
      <c r="B461" s="3" t="str">
        <f t="shared" si="1"/>
        <v>#REF!</v>
      </c>
    </row>
    <row r="462">
      <c r="A462" s="21">
        <v>51.86</v>
      </c>
      <c r="B462" s="3" t="str">
        <f t="shared" si="1"/>
        <v>#REF!</v>
      </c>
    </row>
    <row r="463">
      <c r="A463" s="21">
        <v>50.25</v>
      </c>
      <c r="B463" s="3" t="str">
        <f t="shared" si="1"/>
        <v>#REF!</v>
      </c>
    </row>
    <row r="464">
      <c r="A464" s="21">
        <v>50.92</v>
      </c>
      <c r="B464" s="3" t="str">
        <f t="shared" si="1"/>
        <v>#REF!</v>
      </c>
    </row>
    <row r="465">
      <c r="A465" s="21">
        <v>-0.43</v>
      </c>
      <c r="B465" s="3" t="str">
        <f t="shared" si="1"/>
        <v>#REF!</v>
      </c>
    </row>
    <row r="466">
      <c r="A466" s="22">
        <v>-0.0084</v>
      </c>
      <c r="B466" s="3" t="str">
        <f t="shared" si="1"/>
        <v>#REF!</v>
      </c>
    </row>
    <row r="467">
      <c r="A467" s="24">
        <v>411631.0</v>
      </c>
      <c r="B467" s="3" t="str">
        <f t="shared" si="1"/>
        <v>#REF!</v>
      </c>
    </row>
    <row r="468">
      <c r="A468" s="24">
        <v>433915.0</v>
      </c>
      <c r="B468" s="3" t="str">
        <f t="shared" si="1"/>
        <v>#REF!</v>
      </c>
    </row>
    <row r="469">
      <c r="A469" s="23">
        <v>42809.0</v>
      </c>
      <c r="B469" s="3" t="str">
        <f t="shared" si="1"/>
        <v>#REF!</v>
      </c>
    </row>
    <row r="470">
      <c r="A470" s="21">
        <v>51.5</v>
      </c>
      <c r="B470" s="3" t="str">
        <f t="shared" si="1"/>
        <v>#REF!</v>
      </c>
    </row>
    <row r="471">
      <c r="A471" s="21">
        <v>52.15</v>
      </c>
      <c r="B471" s="3" t="str">
        <f t="shared" si="1"/>
        <v>#REF!</v>
      </c>
    </row>
    <row r="472">
      <c r="A472" s="21">
        <v>51.36</v>
      </c>
      <c r="B472" s="3" t="str">
        <f t="shared" si="1"/>
        <v>#REF!</v>
      </c>
    </row>
    <row r="473">
      <c r="A473" s="21">
        <v>51.81</v>
      </c>
      <c r="B473" s="3" t="str">
        <f t="shared" si="1"/>
        <v>#REF!</v>
      </c>
    </row>
    <row r="474">
      <c r="A474" s="25">
        <f>+0.89</f>
        <v>0.89</v>
      </c>
      <c r="B474" s="3" t="str">
        <f t="shared" si="1"/>
        <v>#REF!</v>
      </c>
    </row>
    <row r="475">
      <c r="A475" s="25">
        <f>+1.75%</f>
        <v>0.0175</v>
      </c>
      <c r="B475" s="3" t="str">
        <f t="shared" si="1"/>
        <v>#REF!</v>
      </c>
    </row>
    <row r="476">
      <c r="A476" s="26">
        <v>327902.0</v>
      </c>
      <c r="B476" s="3" t="str">
        <f t="shared" si="1"/>
        <v>#REF!</v>
      </c>
    </row>
    <row r="477">
      <c r="A477" s="26">
        <v>417948.0</v>
      </c>
      <c r="B477" s="3" t="str">
        <f t="shared" si="1"/>
        <v>#REF!</v>
      </c>
    </row>
    <row r="478">
      <c r="A478" s="27">
        <v>42810.0</v>
      </c>
      <c r="B478" s="3" t="str">
        <f t="shared" si="1"/>
        <v>#REF!</v>
      </c>
    </row>
    <row r="479">
      <c r="A479" s="28">
        <v>52.08</v>
      </c>
      <c r="B479" s="3" t="str">
        <f t="shared" si="1"/>
        <v>#REF!</v>
      </c>
    </row>
    <row r="480">
      <c r="A480" s="28">
        <v>52.65</v>
      </c>
      <c r="B480" s="3" t="str">
        <f t="shared" si="1"/>
        <v>#REF!</v>
      </c>
    </row>
    <row r="481">
      <c r="A481" s="28">
        <v>51.5</v>
      </c>
      <c r="B481" s="3" t="str">
        <f t="shared" si="1"/>
        <v>#REF!</v>
      </c>
    </row>
    <row r="482">
      <c r="A482" s="28">
        <v>51.74</v>
      </c>
      <c r="B482" s="3" t="str">
        <f t="shared" si="1"/>
        <v>#REF!</v>
      </c>
    </row>
    <row r="483">
      <c r="A483" s="21">
        <v>-0.07</v>
      </c>
      <c r="B483" s="3" t="str">
        <f t="shared" si="1"/>
        <v>#REF!</v>
      </c>
    </row>
    <row r="484">
      <c r="A484" s="22">
        <v>-0.0014</v>
      </c>
      <c r="B484" s="3" t="str">
        <f t="shared" si="1"/>
        <v>#REF!</v>
      </c>
    </row>
    <row r="485">
      <c r="A485" s="24">
        <v>281525.0</v>
      </c>
      <c r="B485" s="3" t="str">
        <f t="shared" si="1"/>
        <v>#REF!</v>
      </c>
    </row>
    <row r="486">
      <c r="A486" s="24">
        <v>396597.0</v>
      </c>
      <c r="B486" s="3" t="str">
        <f t="shared" si="1"/>
        <v>#REF!</v>
      </c>
    </row>
    <row r="487">
      <c r="A487" s="23">
        <v>42811.0</v>
      </c>
      <c r="B487" s="3" t="str">
        <f t="shared" si="1"/>
        <v>#REF!</v>
      </c>
    </row>
    <row r="488">
      <c r="A488" s="21">
        <v>51.74</v>
      </c>
      <c r="B488" s="3" t="str">
        <f t="shared" si="1"/>
        <v>#REF!</v>
      </c>
    </row>
    <row r="489">
      <c r="A489" s="21">
        <v>52.18</v>
      </c>
      <c r="B489" s="3" t="str">
        <f t="shared" si="1"/>
        <v>#REF!</v>
      </c>
    </row>
    <row r="490">
      <c r="A490" s="21">
        <v>51.53</v>
      </c>
      <c r="B490" s="3" t="str">
        <f t="shared" si="1"/>
        <v>#REF!</v>
      </c>
    </row>
    <row r="491">
      <c r="A491" s="21">
        <v>51.76</v>
      </c>
      <c r="B491" s="3" t="str">
        <f t="shared" si="1"/>
        <v>#REF!</v>
      </c>
    </row>
    <row r="492">
      <c r="A492" s="25">
        <f>+0.02</f>
        <v>0.02</v>
      </c>
      <c r="B492" s="3" t="str">
        <f t="shared" si="1"/>
        <v>#REF!</v>
      </c>
    </row>
    <row r="493">
      <c r="A493" s="25">
        <f>+0.04%</f>
        <v>0.0004</v>
      </c>
      <c r="B493" s="3" t="str">
        <f t="shared" si="1"/>
        <v>#REF!</v>
      </c>
    </row>
    <row r="494">
      <c r="A494" s="26">
        <v>220349.0</v>
      </c>
      <c r="B494" s="3" t="str">
        <f t="shared" si="1"/>
        <v>#REF!</v>
      </c>
    </row>
    <row r="495">
      <c r="A495" s="26">
        <v>371985.0</v>
      </c>
      <c r="B495" s="3" t="str">
        <f t="shared" si="1"/>
        <v>#REF!</v>
      </c>
    </row>
    <row r="496">
      <c r="A496" s="27">
        <v>42814.0</v>
      </c>
      <c r="B496" s="3" t="str">
        <f t="shared" si="1"/>
        <v>#REF!</v>
      </c>
    </row>
    <row r="497">
      <c r="A497" s="28">
        <v>51.8</v>
      </c>
      <c r="B497" s="3" t="str">
        <f t="shared" si="1"/>
        <v>#REF!</v>
      </c>
    </row>
    <row r="498">
      <c r="A498" s="28">
        <v>51.94</v>
      </c>
      <c r="B498" s="3" t="str">
        <f t="shared" si="1"/>
        <v>#REF!</v>
      </c>
    </row>
    <row r="499">
      <c r="A499" s="28">
        <v>51.01</v>
      </c>
      <c r="B499" s="3" t="str">
        <f t="shared" si="1"/>
        <v>#REF!</v>
      </c>
    </row>
    <row r="500">
      <c r="A500" s="28">
        <v>51.62</v>
      </c>
      <c r="B500" s="3" t="str">
        <f t="shared" si="1"/>
        <v>#REF!</v>
      </c>
    </row>
    <row r="501">
      <c r="A501" s="21">
        <v>-0.14</v>
      </c>
      <c r="B501" s="3" t="str">
        <f t="shared" si="1"/>
        <v>#REF!</v>
      </c>
    </row>
    <row r="502">
      <c r="A502" s="22">
        <v>-0.0027</v>
      </c>
      <c r="B502" s="3" t="str">
        <f t="shared" si="1"/>
        <v>#REF!</v>
      </c>
    </row>
    <row r="503">
      <c r="A503" s="24">
        <v>239247.0</v>
      </c>
      <c r="B503" s="3" t="str">
        <f t="shared" si="1"/>
        <v>#REF!</v>
      </c>
    </row>
    <row r="504">
      <c r="A504" s="24">
        <v>350330.0</v>
      </c>
      <c r="B504" s="3" t="str">
        <f t="shared" si="1"/>
        <v>#REF!</v>
      </c>
    </row>
    <row r="505">
      <c r="A505" s="23">
        <v>42815.0</v>
      </c>
      <c r="B505" s="3" t="str">
        <f t="shared" si="1"/>
        <v>#REF!</v>
      </c>
    </row>
    <row r="506">
      <c r="A506" s="21">
        <v>51.7</v>
      </c>
      <c r="B506" s="3" t="str">
        <f t="shared" si="1"/>
        <v>#REF!</v>
      </c>
    </row>
    <row r="507">
      <c r="A507" s="21">
        <v>52.22</v>
      </c>
      <c r="B507" s="3" t="str">
        <f t="shared" si="1"/>
        <v>#REF!</v>
      </c>
    </row>
    <row r="508">
      <c r="A508" s="21">
        <v>50.73</v>
      </c>
      <c r="B508" s="3" t="str">
        <f t="shared" si="1"/>
        <v>#REF!</v>
      </c>
    </row>
    <row r="509">
      <c r="A509" s="21">
        <v>50.96</v>
      </c>
      <c r="B509" s="3" t="str">
        <f t="shared" si="1"/>
        <v>#REF!</v>
      </c>
    </row>
    <row r="510">
      <c r="A510" s="21">
        <v>-0.66</v>
      </c>
      <c r="B510" s="3" t="str">
        <f t="shared" si="1"/>
        <v>#REF!</v>
      </c>
    </row>
    <row r="511">
      <c r="A511" s="22">
        <v>-0.0128</v>
      </c>
      <c r="B511" s="3" t="str">
        <f t="shared" si="1"/>
        <v>#REF!</v>
      </c>
    </row>
    <row r="512">
      <c r="A512" s="24">
        <v>291705.0</v>
      </c>
      <c r="B512" s="3" t="str">
        <f t="shared" si="1"/>
        <v>#REF!</v>
      </c>
    </row>
    <row r="513">
      <c r="A513" s="24">
        <v>335637.0</v>
      </c>
      <c r="B513" s="3" t="str">
        <f t="shared" si="1"/>
        <v>#REF!</v>
      </c>
    </row>
    <row r="514">
      <c r="A514" s="23">
        <v>42816.0</v>
      </c>
      <c r="B514" s="3" t="str">
        <f t="shared" si="1"/>
        <v>#REF!</v>
      </c>
    </row>
    <row r="515">
      <c r="A515" s="21">
        <v>50.86</v>
      </c>
      <c r="B515" s="3" t="str">
        <f t="shared" si="1"/>
        <v>#REF!</v>
      </c>
    </row>
    <row r="516">
      <c r="A516" s="21">
        <v>50.98</v>
      </c>
      <c r="B516" s="3" t="str">
        <f t="shared" si="1"/>
        <v>#REF!</v>
      </c>
    </row>
    <row r="517">
      <c r="A517" s="21">
        <v>49.71</v>
      </c>
      <c r="B517" s="3" t="str">
        <f t="shared" si="1"/>
        <v>#REF!</v>
      </c>
    </row>
    <row r="518">
      <c r="A518" s="21">
        <v>50.64</v>
      </c>
      <c r="B518" s="3" t="str">
        <f t="shared" si="1"/>
        <v>#REF!</v>
      </c>
    </row>
    <row r="519">
      <c r="A519" s="21">
        <v>-0.32</v>
      </c>
      <c r="B519" s="3" t="str">
        <f t="shared" si="1"/>
        <v>#REF!</v>
      </c>
    </row>
    <row r="520">
      <c r="A520" s="22">
        <v>-0.0063</v>
      </c>
      <c r="B520" s="3" t="str">
        <f t="shared" si="1"/>
        <v>#REF!</v>
      </c>
    </row>
    <row r="521">
      <c r="A521" s="24">
        <v>327912.0</v>
      </c>
      <c r="B521" s="3" t="str">
        <f t="shared" si="1"/>
        <v>#REF!</v>
      </c>
    </row>
    <row r="522">
      <c r="A522" s="24">
        <v>310363.0</v>
      </c>
      <c r="B522" s="3" t="str">
        <f t="shared" si="1"/>
        <v>#REF!</v>
      </c>
    </row>
    <row r="523">
      <c r="A523" s="23">
        <v>42817.0</v>
      </c>
      <c r="B523" s="3" t="str">
        <f t="shared" si="1"/>
        <v>#REF!</v>
      </c>
    </row>
    <row r="524">
      <c r="A524" s="21">
        <v>50.83</v>
      </c>
      <c r="B524" s="3" t="str">
        <f t="shared" si="1"/>
        <v>#REF!</v>
      </c>
    </row>
    <row r="525">
      <c r="A525" s="21">
        <v>51.1</v>
      </c>
      <c r="B525" s="3" t="str">
        <f t="shared" si="1"/>
        <v>#REF!</v>
      </c>
    </row>
    <row r="526">
      <c r="A526" s="21">
        <v>50.25</v>
      </c>
      <c r="B526" s="3" t="str">
        <f t="shared" si="1"/>
        <v>#REF!</v>
      </c>
    </row>
    <row r="527">
      <c r="A527" s="21">
        <v>50.56</v>
      </c>
      <c r="B527" s="3" t="str">
        <f t="shared" si="1"/>
        <v>#REF!</v>
      </c>
    </row>
    <row r="528">
      <c r="A528" s="21">
        <v>-0.08</v>
      </c>
      <c r="B528" s="3" t="str">
        <f t="shared" si="1"/>
        <v>#REF!</v>
      </c>
    </row>
    <row r="529">
      <c r="A529" s="22">
        <v>-0.0016</v>
      </c>
      <c r="B529" s="3" t="str">
        <f t="shared" si="1"/>
        <v>#REF!</v>
      </c>
    </row>
    <row r="530">
      <c r="A530" s="24">
        <v>320211.0</v>
      </c>
      <c r="B530" s="3" t="str">
        <f t="shared" si="1"/>
        <v>#REF!</v>
      </c>
    </row>
    <row r="531">
      <c r="A531" s="24">
        <v>272049.0</v>
      </c>
      <c r="B531" s="3" t="str">
        <f t="shared" si="1"/>
        <v>#REF!</v>
      </c>
    </row>
    <row r="532">
      <c r="A532" s="23">
        <v>42818.0</v>
      </c>
      <c r="B532" s="3" t="str">
        <f t="shared" si="1"/>
        <v>#REF!</v>
      </c>
    </row>
    <row r="533">
      <c r="A533" s="21">
        <v>50.64</v>
      </c>
      <c r="B533" s="3" t="str">
        <f t="shared" si="1"/>
        <v>#REF!</v>
      </c>
    </row>
    <row r="534">
      <c r="A534" s="21">
        <v>51.06</v>
      </c>
      <c r="B534" s="3" t="str">
        <f t="shared" si="1"/>
        <v>#REF!</v>
      </c>
    </row>
    <row r="535">
      <c r="A535" s="21">
        <v>50.4</v>
      </c>
      <c r="B535" s="3" t="str">
        <f t="shared" si="1"/>
        <v>#REF!</v>
      </c>
    </row>
    <row r="536">
      <c r="A536" s="21">
        <v>50.8</v>
      </c>
      <c r="B536" s="3" t="str">
        <f t="shared" si="1"/>
        <v>#REF!</v>
      </c>
    </row>
    <row r="537">
      <c r="A537" s="25">
        <f>+0.24</f>
        <v>0.24</v>
      </c>
      <c r="B537" s="3" t="str">
        <f t="shared" si="1"/>
        <v>#REF!</v>
      </c>
    </row>
    <row r="538">
      <c r="A538" s="25">
        <f>+0.47%</f>
        <v>0.0047</v>
      </c>
      <c r="B538" s="3" t="str">
        <f t="shared" si="1"/>
        <v>#REF!</v>
      </c>
    </row>
    <row r="539">
      <c r="A539" s="26">
        <v>215340.0</v>
      </c>
      <c r="B539" s="3" t="str">
        <f t="shared" si="1"/>
        <v>#REF!</v>
      </c>
    </row>
    <row r="540">
      <c r="A540" s="26">
        <v>237885.0</v>
      </c>
      <c r="B540" s="3" t="str">
        <f t="shared" si="1"/>
        <v>#REF!</v>
      </c>
    </row>
    <row r="541">
      <c r="A541" s="27">
        <v>42821.0</v>
      </c>
      <c r="B541" s="3" t="str">
        <f t="shared" si="1"/>
        <v>#REF!</v>
      </c>
    </row>
    <row r="542">
      <c r="A542" s="28">
        <v>51.03</v>
      </c>
      <c r="B542" s="3" t="str">
        <f t="shared" si="1"/>
        <v>#REF!</v>
      </c>
    </row>
    <row r="543">
      <c r="A543" s="28">
        <v>51.1</v>
      </c>
      <c r="B543" s="3" t="str">
        <f t="shared" si="1"/>
        <v>#REF!</v>
      </c>
    </row>
    <row r="544">
      <c r="A544" s="28">
        <v>50.03</v>
      </c>
      <c r="B544" s="3" t="str">
        <f t="shared" si="1"/>
        <v>#REF!</v>
      </c>
    </row>
    <row r="545">
      <c r="A545" s="28">
        <v>50.75</v>
      </c>
      <c r="B545" s="3" t="str">
        <f t="shared" si="1"/>
        <v>#REF!</v>
      </c>
    </row>
    <row r="546">
      <c r="A546" s="21">
        <v>-0.05</v>
      </c>
      <c r="B546" s="3" t="str">
        <f t="shared" si="1"/>
        <v>#REF!</v>
      </c>
    </row>
    <row r="547">
      <c r="A547" s="22">
        <v>-0.001</v>
      </c>
      <c r="B547" s="3" t="str">
        <f t="shared" si="1"/>
        <v>#REF!</v>
      </c>
    </row>
    <row r="548">
      <c r="A548" s="24">
        <v>195521.0</v>
      </c>
      <c r="B548" s="3" t="str">
        <f t="shared" si="1"/>
        <v>#REF!</v>
      </c>
    </row>
    <row r="549">
      <c r="A549" s="24">
        <v>219156.0</v>
      </c>
      <c r="B549" s="3" t="str">
        <f t="shared" si="1"/>
        <v>#REF!</v>
      </c>
    </row>
    <row r="550">
      <c r="A550" s="23">
        <v>42822.0</v>
      </c>
      <c r="B550" s="3" t="str">
        <f t="shared" si="1"/>
        <v>#REF!</v>
      </c>
    </row>
    <row r="551">
      <c r="A551" s="21">
        <v>50.77</v>
      </c>
      <c r="B551" s="3" t="str">
        <f t="shared" si="1"/>
        <v>#REF!</v>
      </c>
    </row>
    <row r="552">
      <c r="A552" s="21">
        <v>51.87</v>
      </c>
      <c r="B552" s="3" t="str">
        <f t="shared" si="1"/>
        <v>#REF!</v>
      </c>
    </row>
    <row r="553">
      <c r="A553" s="21">
        <v>50.77</v>
      </c>
      <c r="B553" s="3" t="str">
        <f t="shared" si="1"/>
        <v>#REF!</v>
      </c>
    </row>
    <row r="554">
      <c r="A554" s="21">
        <v>51.33</v>
      </c>
      <c r="B554" s="3" t="str">
        <f t="shared" si="1"/>
        <v>#REF!</v>
      </c>
    </row>
    <row r="555">
      <c r="A555" s="25">
        <f>+0.58</f>
        <v>0.58</v>
      </c>
      <c r="B555" s="3" t="str">
        <f t="shared" si="1"/>
        <v>#REF!</v>
      </c>
    </row>
    <row r="556">
      <c r="A556" s="25">
        <f>+1.14%</f>
        <v>0.0114</v>
      </c>
      <c r="B556" s="3" t="str">
        <f t="shared" si="1"/>
        <v>#REF!</v>
      </c>
    </row>
    <row r="557">
      <c r="A557" s="26">
        <v>186414.0</v>
      </c>
      <c r="B557" s="3" t="str">
        <f t="shared" si="1"/>
        <v>#REF!</v>
      </c>
    </row>
    <row r="558">
      <c r="A558" s="26">
        <v>179397.0</v>
      </c>
      <c r="B558" s="3" t="str">
        <f t="shared" si="1"/>
        <v>#REF!</v>
      </c>
    </row>
    <row r="559">
      <c r="A559" s="27">
        <v>42823.0</v>
      </c>
      <c r="B559" s="3" t="str">
        <f t="shared" si="1"/>
        <v>#REF!</v>
      </c>
    </row>
    <row r="560">
      <c r="A560" s="28">
        <v>51.43</v>
      </c>
      <c r="B560" s="3" t="str">
        <f t="shared" si="1"/>
        <v>#REF!</v>
      </c>
    </row>
    <row r="561">
      <c r="A561" s="28">
        <v>52.48</v>
      </c>
      <c r="B561" s="3" t="str">
        <f t="shared" si="1"/>
        <v>#REF!</v>
      </c>
    </row>
    <row r="562">
      <c r="A562" s="28">
        <v>51.36</v>
      </c>
      <c r="B562" s="3" t="str">
        <f t="shared" si="1"/>
        <v>#REF!</v>
      </c>
    </row>
    <row r="563">
      <c r="A563" s="28">
        <v>52.42</v>
      </c>
      <c r="B563" s="3" t="str">
        <f t="shared" si="1"/>
        <v>#REF!</v>
      </c>
    </row>
    <row r="564">
      <c r="A564" s="25">
        <f>+1.09</f>
        <v>1.09</v>
      </c>
      <c r="B564" s="3" t="str">
        <f t="shared" si="1"/>
        <v>#REF!</v>
      </c>
    </row>
    <row r="565">
      <c r="A565" s="25">
        <f>+2.12%</f>
        <v>0.0212</v>
      </c>
      <c r="B565" s="3" t="str">
        <f t="shared" si="1"/>
        <v>#REF!</v>
      </c>
    </row>
    <row r="566">
      <c r="A566" s="26">
        <v>140442.0</v>
      </c>
      <c r="B566" s="3" t="str">
        <f t="shared" si="1"/>
        <v>#REF!</v>
      </c>
    </row>
    <row r="567">
      <c r="A567" s="26">
        <v>150134.0</v>
      </c>
      <c r="B567" s="3" t="str">
        <f t="shared" si="1"/>
        <v>#REF!</v>
      </c>
    </row>
    <row r="568">
      <c r="A568" s="27">
        <v>42824.0</v>
      </c>
      <c r="B568" s="3" t="str">
        <f t="shared" si="1"/>
        <v>#REF!</v>
      </c>
    </row>
    <row r="569">
      <c r="A569" s="28">
        <v>52.39</v>
      </c>
      <c r="B569" s="3" t="str">
        <f t="shared" si="1"/>
        <v>#REF!</v>
      </c>
    </row>
    <row r="570">
      <c r="A570" s="28">
        <v>53.1</v>
      </c>
      <c r="B570" s="3" t="str">
        <f t="shared" si="1"/>
        <v>#REF!</v>
      </c>
    </row>
    <row r="571">
      <c r="A571" s="28">
        <v>52.03</v>
      </c>
      <c r="B571" s="3" t="str">
        <f t="shared" si="1"/>
        <v>#REF!</v>
      </c>
    </row>
    <row r="572">
      <c r="A572" s="28">
        <v>52.96</v>
      </c>
      <c r="B572" s="3" t="str">
        <f t="shared" si="1"/>
        <v>#REF!</v>
      </c>
    </row>
    <row r="573">
      <c r="A573" s="25">
        <f>+0.54</f>
        <v>0.54</v>
      </c>
      <c r="B573" s="3" t="str">
        <f t="shared" si="1"/>
        <v>#REF!</v>
      </c>
    </row>
    <row r="574">
      <c r="A574" s="25">
        <f>+1.03%</f>
        <v>0.0103</v>
      </c>
      <c r="B574" s="3" t="str">
        <f t="shared" si="1"/>
        <v>#REF!</v>
      </c>
    </row>
    <row r="575">
      <c r="A575" s="26">
        <v>128549.0</v>
      </c>
      <c r="B575" s="3" t="str">
        <f t="shared" si="1"/>
        <v>#REF!</v>
      </c>
    </row>
    <row r="576">
      <c r="A576" s="26">
        <v>93142.0</v>
      </c>
      <c r="B576" s="3" t="str">
        <f t="shared" si="1"/>
        <v>#REF!</v>
      </c>
    </row>
    <row r="577">
      <c r="A577" s="7">
        <v>42825.0</v>
      </c>
      <c r="B577" s="3" t="str">
        <f t="shared" si="1"/>
        <v>#REF!</v>
      </c>
    </row>
    <row r="578">
      <c r="A578" s="8">
        <v>52.83</v>
      </c>
      <c r="B578" s="3" t="str">
        <f t="shared" si="1"/>
        <v>#REF!</v>
      </c>
    </row>
    <row r="579">
      <c r="A579" s="8">
        <v>53.45</v>
      </c>
      <c r="B579" s="3" t="str">
        <f t="shared" si="1"/>
        <v>#REF!</v>
      </c>
    </row>
    <row r="580">
      <c r="A580" s="8">
        <v>52.35</v>
      </c>
      <c r="B580" s="3" t="str">
        <f t="shared" si="1"/>
        <v>#REF!</v>
      </c>
    </row>
    <row r="581">
      <c r="A581" s="8">
        <v>52.83</v>
      </c>
      <c r="B581" s="3" t="str">
        <f t="shared" si="1"/>
        <v>#REF!</v>
      </c>
    </row>
    <row r="582">
      <c r="A582" s="11">
        <v>-0.13</v>
      </c>
      <c r="B582" s="3" t="str">
        <f t="shared" si="1"/>
        <v>#REF!</v>
      </c>
    </row>
    <row r="583">
      <c r="A583" s="12">
        <v>-0.0025</v>
      </c>
      <c r="B583" s="3" t="str">
        <f t="shared" si="1"/>
        <v>#REF!</v>
      </c>
    </row>
    <row r="584">
      <c r="A584" s="31">
        <v>27461.0</v>
      </c>
      <c r="B584" s="3" t="str">
        <f t="shared" si="1"/>
        <v>#REF!</v>
      </c>
    </row>
    <row r="585">
      <c r="A585" s="32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42853</v>
      </c>
      <c r="C3" s="3">
        <v>51.58</v>
      </c>
      <c r="D3" s="3">
        <v>52.12</v>
      </c>
      <c r="E3" s="3">
        <v>51.31</v>
      </c>
      <c r="F3" s="3">
        <v>51.73</v>
      </c>
      <c r="G3" s="3">
        <v>0.29</v>
      </c>
      <c r="H3" s="3">
        <v>0.005600000000000001</v>
      </c>
      <c r="I3" s="15">
        <v>23204.0</v>
      </c>
      <c r="J3" s="3">
        <v>0.0</v>
      </c>
    </row>
    <row r="4">
      <c r="A4" s="4" t="s">
        <v>4</v>
      </c>
      <c r="B4" s="5">
        <f t="shared" si="1"/>
        <v>42852</v>
      </c>
      <c r="C4" s="3">
        <v>51.57</v>
      </c>
      <c r="D4" s="3">
        <v>51.76</v>
      </c>
      <c r="E4" s="3">
        <v>50.45</v>
      </c>
      <c r="F4" s="3">
        <v>51.44</v>
      </c>
      <c r="G4" s="3">
        <v>-0.38</v>
      </c>
      <c r="H4" s="6">
        <v>-0.0073</v>
      </c>
      <c r="I4" s="15">
        <v>187128.0</v>
      </c>
      <c r="J4" s="15">
        <v>45762.0</v>
      </c>
    </row>
    <row r="5">
      <c r="A5" s="4" t="s">
        <v>5</v>
      </c>
      <c r="B5" s="5">
        <f t="shared" si="1"/>
        <v>42851</v>
      </c>
      <c r="C5" s="3">
        <v>51.81</v>
      </c>
      <c r="D5" s="3">
        <v>52.46</v>
      </c>
      <c r="E5" s="3">
        <v>51.38</v>
      </c>
      <c r="F5" s="3">
        <v>51.82</v>
      </c>
      <c r="G5" s="3">
        <v>-0.28</v>
      </c>
      <c r="H5" s="6">
        <v>-0.0054</v>
      </c>
      <c r="I5" s="15">
        <v>206557.0</v>
      </c>
      <c r="J5" s="15">
        <v>97884.0</v>
      </c>
    </row>
    <row r="6">
      <c r="A6" s="4" t="s">
        <v>6</v>
      </c>
      <c r="B6" s="5">
        <f t="shared" si="1"/>
        <v>42850</v>
      </c>
      <c r="C6" s="3">
        <v>51.6</v>
      </c>
      <c r="D6" s="3">
        <v>52.39</v>
      </c>
      <c r="E6" s="3">
        <v>51.3</v>
      </c>
      <c r="F6" s="3">
        <v>52.1</v>
      </c>
      <c r="G6" s="3">
        <v>0.5</v>
      </c>
      <c r="H6" s="3">
        <v>0.0097</v>
      </c>
      <c r="I6" s="15">
        <v>272756.0</v>
      </c>
      <c r="J6" s="15">
        <v>138498.0</v>
      </c>
    </row>
    <row r="7">
      <c r="A7" s="4" t="s">
        <v>7</v>
      </c>
      <c r="B7" s="5">
        <f t="shared" si="1"/>
        <v>42849</v>
      </c>
      <c r="C7" s="3">
        <v>52.11</v>
      </c>
      <c r="D7" s="3">
        <v>52.57</v>
      </c>
      <c r="E7" s="3">
        <v>51.42</v>
      </c>
      <c r="F7" s="3">
        <v>51.6</v>
      </c>
      <c r="G7" s="3">
        <v>-0.36</v>
      </c>
      <c r="H7" s="6">
        <v>-0.0069</v>
      </c>
      <c r="I7" s="15">
        <v>267284.0</v>
      </c>
      <c r="J7" s="15">
        <v>197830.0</v>
      </c>
    </row>
    <row r="8">
      <c r="A8" s="4" t="s">
        <v>8</v>
      </c>
      <c r="B8" s="5">
        <f t="shared" si="1"/>
        <v>42846</v>
      </c>
      <c r="C8" s="3">
        <v>53.0</v>
      </c>
      <c r="D8" s="3">
        <v>53.29</v>
      </c>
      <c r="E8" s="3">
        <v>51.57</v>
      </c>
      <c r="F8" s="3">
        <v>51.96</v>
      </c>
      <c r="G8" s="3">
        <v>-1.03</v>
      </c>
      <c r="H8" s="6">
        <v>-0.0194</v>
      </c>
      <c r="I8" s="15">
        <v>348477.0</v>
      </c>
      <c r="J8" s="15">
        <v>234927.0</v>
      </c>
    </row>
    <row r="9">
      <c r="A9" s="4" t="s">
        <v>9</v>
      </c>
      <c r="B9" s="5">
        <f t="shared" si="1"/>
        <v>42845</v>
      </c>
      <c r="C9" s="3">
        <v>53.09</v>
      </c>
      <c r="D9" s="3">
        <v>53.55</v>
      </c>
      <c r="E9" s="3">
        <v>52.68</v>
      </c>
      <c r="F9" s="3">
        <v>52.99</v>
      </c>
      <c r="G9" s="3">
        <v>0.06</v>
      </c>
      <c r="H9" s="3">
        <v>0.0011</v>
      </c>
      <c r="I9" s="15">
        <v>401851.0</v>
      </c>
      <c r="J9" s="15">
        <v>279161.0</v>
      </c>
    </row>
    <row r="10">
      <c r="A10" s="7">
        <v>42853.0</v>
      </c>
      <c r="B10" s="5">
        <f t="shared" si="1"/>
        <v>42844</v>
      </c>
      <c r="C10" s="3">
        <v>54.78</v>
      </c>
      <c r="D10" s="3">
        <v>55.2</v>
      </c>
      <c r="E10" s="3">
        <v>52.58</v>
      </c>
      <c r="F10" s="3">
        <v>52.93</v>
      </c>
      <c r="G10" s="3">
        <v>-1.96</v>
      </c>
      <c r="H10" s="6">
        <v>-0.0357</v>
      </c>
      <c r="I10" s="15">
        <v>435407.0</v>
      </c>
      <c r="J10" s="15">
        <v>321739.0</v>
      </c>
    </row>
    <row r="11">
      <c r="A11" s="8">
        <v>51.58</v>
      </c>
      <c r="B11" s="5">
        <f t="shared" si="1"/>
        <v>42843</v>
      </c>
      <c r="C11" s="3">
        <v>55.39</v>
      </c>
      <c r="D11" s="3">
        <v>55.48</v>
      </c>
      <c r="E11" s="3">
        <v>54.61</v>
      </c>
      <c r="F11" s="3">
        <v>54.89</v>
      </c>
      <c r="G11" s="3">
        <v>-0.47</v>
      </c>
      <c r="H11" s="6">
        <v>-0.0085</v>
      </c>
      <c r="I11" s="15">
        <v>373099.0</v>
      </c>
      <c r="J11" s="15">
        <v>350038.0</v>
      </c>
    </row>
    <row r="12">
      <c r="A12" s="8">
        <v>52.12</v>
      </c>
      <c r="B12" s="5">
        <f t="shared" si="1"/>
        <v>42842</v>
      </c>
      <c r="C12" s="3">
        <v>55.55</v>
      </c>
      <c r="D12" s="3">
        <v>55.98</v>
      </c>
      <c r="E12" s="3">
        <v>55.29</v>
      </c>
      <c r="F12" s="3">
        <v>55.36</v>
      </c>
      <c r="G12" s="3">
        <v>-0.53</v>
      </c>
      <c r="H12" s="6">
        <v>-0.0095</v>
      </c>
      <c r="I12" s="15">
        <v>158972.0</v>
      </c>
      <c r="J12" s="15">
        <v>403521.0</v>
      </c>
    </row>
    <row r="13">
      <c r="A13" s="8">
        <v>51.31</v>
      </c>
      <c r="B13" s="5">
        <f t="shared" si="1"/>
        <v>42838</v>
      </c>
      <c r="C13" s="3">
        <v>55.66</v>
      </c>
      <c r="D13" s="3">
        <v>56.06</v>
      </c>
      <c r="E13" s="3">
        <v>55.56</v>
      </c>
      <c r="F13" s="3">
        <v>55.89</v>
      </c>
      <c r="G13" s="3">
        <v>0.03</v>
      </c>
      <c r="H13" s="3">
        <v>5.0E-4</v>
      </c>
      <c r="I13" s="15">
        <v>325309.0</v>
      </c>
      <c r="J13" s="15">
        <v>426421.0</v>
      </c>
    </row>
    <row r="14">
      <c r="A14" s="8">
        <v>51.73</v>
      </c>
      <c r="B14" s="5">
        <f t="shared" si="1"/>
        <v>42837</v>
      </c>
      <c r="C14" s="3">
        <v>56.28</v>
      </c>
      <c r="D14" s="3">
        <v>56.65</v>
      </c>
      <c r="E14" s="3">
        <v>55.5</v>
      </c>
      <c r="F14" s="3">
        <v>55.86</v>
      </c>
      <c r="G14" s="3">
        <v>-0.37</v>
      </c>
      <c r="H14" s="6">
        <v>-0.0066</v>
      </c>
      <c r="I14" s="15">
        <v>373526.0</v>
      </c>
      <c r="J14" s="15">
        <v>472571.0</v>
      </c>
    </row>
    <row r="15">
      <c r="A15" s="9">
        <f>+0.29</f>
        <v>0.29</v>
      </c>
      <c r="B15" s="5">
        <f t="shared" si="1"/>
        <v>42836</v>
      </c>
      <c r="C15" s="3">
        <v>56.08</v>
      </c>
      <c r="D15" s="3">
        <v>56.3</v>
      </c>
      <c r="E15" s="3">
        <v>55.45</v>
      </c>
      <c r="F15" s="3">
        <v>56.23</v>
      </c>
      <c r="G15" s="3">
        <v>0.25</v>
      </c>
      <c r="H15" s="3">
        <v>0.0045000000000000005</v>
      </c>
      <c r="I15" s="15">
        <v>340419.0</v>
      </c>
      <c r="J15" s="15">
        <v>506916.0</v>
      </c>
    </row>
    <row r="16">
      <c r="A16" s="9">
        <f>+0.56%</f>
        <v>0.0056</v>
      </c>
      <c r="B16" s="5">
        <f t="shared" si="1"/>
        <v>42835</v>
      </c>
      <c r="C16" s="3">
        <v>55.19</v>
      </c>
      <c r="D16" s="3">
        <v>56.05</v>
      </c>
      <c r="E16" s="3">
        <v>55.19</v>
      </c>
      <c r="F16" s="3">
        <v>55.98</v>
      </c>
      <c r="G16" s="3">
        <v>0.74</v>
      </c>
      <c r="H16" s="3">
        <v>0.0134</v>
      </c>
      <c r="I16" s="15">
        <v>298898.0</v>
      </c>
      <c r="J16" s="15">
        <v>531779.0</v>
      </c>
    </row>
    <row r="17">
      <c r="A17" s="16">
        <v>23204.0</v>
      </c>
      <c r="B17" s="5">
        <f t="shared" si="1"/>
        <v>42832</v>
      </c>
      <c r="C17" s="3">
        <v>54.88</v>
      </c>
      <c r="D17" s="3">
        <v>56.08</v>
      </c>
      <c r="E17" s="3">
        <v>54.57</v>
      </c>
      <c r="F17" s="3">
        <v>55.24</v>
      </c>
      <c r="G17" s="3">
        <v>0.35</v>
      </c>
      <c r="H17" s="3">
        <v>0.0064</v>
      </c>
      <c r="I17" s="15">
        <v>317775.0</v>
      </c>
      <c r="J17" s="15">
        <v>551460.0</v>
      </c>
    </row>
    <row r="18">
      <c r="A18" s="10">
        <v>0.0</v>
      </c>
      <c r="B18" s="5">
        <f t="shared" si="1"/>
        <v>42831</v>
      </c>
      <c r="C18" s="3">
        <v>54.13</v>
      </c>
      <c r="D18" s="3">
        <v>55.0</v>
      </c>
      <c r="E18" s="3">
        <v>54.02</v>
      </c>
      <c r="F18" s="3">
        <v>54.89</v>
      </c>
      <c r="G18" s="3">
        <v>0.53</v>
      </c>
      <c r="H18" s="3">
        <v>0.0097</v>
      </c>
      <c r="I18" s="15">
        <v>239472.0</v>
      </c>
      <c r="J18" s="15">
        <v>561359.0</v>
      </c>
    </row>
    <row r="19">
      <c r="A19" s="7">
        <v>42852.0</v>
      </c>
      <c r="B19" s="5">
        <f t="shared" si="1"/>
        <v>42830</v>
      </c>
      <c r="C19" s="3">
        <v>54.22</v>
      </c>
      <c r="D19" s="3">
        <v>55.09</v>
      </c>
      <c r="E19" s="3">
        <v>53.97</v>
      </c>
      <c r="F19" s="3">
        <v>54.36</v>
      </c>
      <c r="G19" s="3">
        <v>0.19</v>
      </c>
      <c r="H19" s="3">
        <v>0.0034999999999999996</v>
      </c>
      <c r="I19" s="15">
        <v>353017.0</v>
      </c>
      <c r="J19" s="15">
        <v>570776.0</v>
      </c>
    </row>
    <row r="20">
      <c r="A20" s="8">
        <v>51.57</v>
      </c>
      <c r="B20" s="5">
        <f t="shared" si="1"/>
        <v>42829</v>
      </c>
      <c r="C20" s="3">
        <v>53.18</v>
      </c>
      <c r="D20" s="3">
        <v>54.38</v>
      </c>
      <c r="E20" s="3">
        <v>52.73</v>
      </c>
      <c r="F20" s="3">
        <v>54.17</v>
      </c>
      <c r="G20" s="3">
        <v>1.05</v>
      </c>
      <c r="H20" s="3">
        <v>0.019799999999999998</v>
      </c>
      <c r="I20" s="15">
        <v>302109.0</v>
      </c>
      <c r="J20" s="15">
        <v>577763.0</v>
      </c>
    </row>
    <row r="21">
      <c r="A21" s="8">
        <v>51.76</v>
      </c>
      <c r="B21" s="5">
        <f t="shared" si="1"/>
        <v>42828</v>
      </c>
      <c r="C21" s="3">
        <v>53.62</v>
      </c>
      <c r="D21" s="3">
        <v>53.74</v>
      </c>
      <c r="E21" s="3">
        <v>53.03</v>
      </c>
      <c r="F21" s="3">
        <v>53.12</v>
      </c>
      <c r="G21" s="3">
        <v>-0.41</v>
      </c>
      <c r="H21" s="6">
        <v>-0.0077</v>
      </c>
      <c r="I21" s="15">
        <v>241746.0</v>
      </c>
      <c r="J21" s="15">
        <v>570208.0</v>
      </c>
    </row>
    <row r="22">
      <c r="A22" s="8">
        <v>50.45</v>
      </c>
      <c r="B22" s="5">
        <f t="shared" si="1"/>
        <v>42825</v>
      </c>
      <c r="C22" s="3">
        <v>53.04</v>
      </c>
      <c r="D22" s="3">
        <v>53.77</v>
      </c>
      <c r="E22" s="3">
        <v>52.6</v>
      </c>
      <c r="F22" s="3">
        <v>53.53</v>
      </c>
      <c r="G22" s="3">
        <v>0.4</v>
      </c>
      <c r="H22" s="3">
        <v>0.0075</v>
      </c>
      <c r="I22" s="15">
        <v>388846.0</v>
      </c>
      <c r="J22" s="15">
        <v>583781.0</v>
      </c>
    </row>
    <row r="23">
      <c r="A23" s="8">
        <v>51.44</v>
      </c>
      <c r="B23" s="5">
        <f t="shared" si="1"/>
        <v>42824</v>
      </c>
      <c r="C23" s="3">
        <v>52.53</v>
      </c>
      <c r="D23" s="3">
        <v>53.27</v>
      </c>
      <c r="E23" s="3">
        <v>52.17</v>
      </c>
      <c r="F23" s="3">
        <v>53.13</v>
      </c>
      <c r="G23" s="3">
        <v>0.59</v>
      </c>
      <c r="H23" s="3">
        <v>0.011200000000000002</v>
      </c>
      <c r="I23" s="15">
        <v>439028.0</v>
      </c>
      <c r="J23" s="15">
        <v>579993.0</v>
      </c>
    </row>
    <row r="24">
      <c r="A24" s="11">
        <v>-0.38</v>
      </c>
      <c r="B24" s="5">
        <f t="shared" si="1"/>
        <v>42823</v>
      </c>
      <c r="C24" s="3">
        <v>51.49</v>
      </c>
      <c r="D24" s="3">
        <v>52.61</v>
      </c>
      <c r="E24" s="3">
        <v>51.45</v>
      </c>
      <c r="F24" s="3">
        <v>52.54</v>
      </c>
      <c r="G24" s="3">
        <v>1.12</v>
      </c>
      <c r="H24" s="3">
        <v>0.0218</v>
      </c>
      <c r="I24" s="15">
        <v>345028.0</v>
      </c>
      <c r="J24" s="15">
        <v>578423.0</v>
      </c>
    </row>
    <row r="25">
      <c r="A25" s="12">
        <v>-0.0073</v>
      </c>
      <c r="B25" s="5">
        <f t="shared" si="1"/>
        <v>42822</v>
      </c>
      <c r="C25" s="3">
        <v>50.98</v>
      </c>
      <c r="D25" s="3">
        <v>52.0</v>
      </c>
      <c r="E25" s="3">
        <v>50.92</v>
      </c>
      <c r="F25" s="3">
        <v>51.42</v>
      </c>
      <c r="G25" s="3">
        <v>0.52</v>
      </c>
      <c r="H25" s="3">
        <v>0.0102</v>
      </c>
      <c r="I25" s="15">
        <v>293774.0</v>
      </c>
      <c r="J25" s="15">
        <v>565017.0</v>
      </c>
    </row>
    <row r="26">
      <c r="A26" s="17">
        <v>187128.0</v>
      </c>
      <c r="B26" s="5">
        <f t="shared" si="1"/>
        <v>42821</v>
      </c>
      <c r="C26" s="3">
        <v>51.15</v>
      </c>
      <c r="D26" s="3">
        <v>51.19</v>
      </c>
      <c r="E26" s="3">
        <v>50.13</v>
      </c>
      <c r="F26" s="3">
        <v>50.9</v>
      </c>
      <c r="G26" s="3">
        <v>-0.02</v>
      </c>
      <c r="H26" s="6">
        <v>-4.0E-4</v>
      </c>
      <c r="I26" s="15">
        <v>236775.0</v>
      </c>
      <c r="J26" s="15">
        <v>545144.0</v>
      </c>
    </row>
    <row r="27">
      <c r="A27" s="17">
        <v>45762.0</v>
      </c>
      <c r="B27" s="5">
        <f t="shared" si="1"/>
        <v>42818</v>
      </c>
      <c r="C27" s="3">
        <v>50.76</v>
      </c>
      <c r="D27" s="3">
        <v>51.17</v>
      </c>
      <c r="E27" s="3">
        <v>50.52</v>
      </c>
      <c r="F27" s="3">
        <v>50.92</v>
      </c>
      <c r="G27" s="3">
        <v>0.26</v>
      </c>
      <c r="H27" s="3">
        <v>0.0051</v>
      </c>
      <c r="I27" s="15">
        <v>264097.0</v>
      </c>
      <c r="J27" s="15">
        <v>534499.0</v>
      </c>
    </row>
    <row r="28">
      <c r="A28" s="7">
        <v>42851.0</v>
      </c>
      <c r="B28" s="5">
        <f t="shared" si="1"/>
        <v>42817</v>
      </c>
      <c r="C28" s="3">
        <v>51.02</v>
      </c>
      <c r="D28" s="3">
        <v>51.29</v>
      </c>
      <c r="E28" s="3">
        <v>50.46</v>
      </c>
      <c r="F28" s="3">
        <v>50.66</v>
      </c>
      <c r="G28" s="3">
        <v>-0.21</v>
      </c>
      <c r="H28" s="6">
        <v>-0.0041</v>
      </c>
      <c r="I28" s="15">
        <v>348040.0</v>
      </c>
      <c r="J28" s="15">
        <v>527148.0</v>
      </c>
    </row>
    <row r="29">
      <c r="A29" s="8">
        <v>51.81</v>
      </c>
      <c r="B29" s="5">
        <f t="shared" si="1"/>
        <v>42816</v>
      </c>
      <c r="C29" s="3">
        <v>51.01</v>
      </c>
      <c r="D29" s="3">
        <v>51.2</v>
      </c>
      <c r="E29" s="3">
        <v>50.0</v>
      </c>
      <c r="F29" s="3">
        <v>50.87</v>
      </c>
      <c r="G29" s="3">
        <v>-0.32</v>
      </c>
      <c r="H29" s="6">
        <v>-0.0063</v>
      </c>
      <c r="I29" s="15">
        <v>300026.0</v>
      </c>
      <c r="J29" s="15">
        <v>507859.0</v>
      </c>
    </row>
    <row r="30">
      <c r="A30" s="8">
        <v>52.46</v>
      </c>
      <c r="B30" s="5">
        <f t="shared" si="1"/>
        <v>42815</v>
      </c>
      <c r="C30" s="3">
        <v>51.85</v>
      </c>
      <c r="D30" s="3">
        <v>52.37</v>
      </c>
      <c r="E30" s="3">
        <v>50.97</v>
      </c>
      <c r="F30" s="3">
        <v>51.19</v>
      </c>
      <c r="G30" s="3">
        <v>-0.6</v>
      </c>
      <c r="H30" s="6">
        <v>-0.0116</v>
      </c>
      <c r="I30" s="15">
        <v>234435.0</v>
      </c>
      <c r="J30" s="15">
        <v>493571.0</v>
      </c>
    </row>
    <row r="31">
      <c r="A31" s="8">
        <v>51.38</v>
      </c>
      <c r="B31" s="5">
        <f t="shared" si="1"/>
        <v>42814</v>
      </c>
      <c r="C31" s="3">
        <v>51.84</v>
      </c>
      <c r="D31" s="3">
        <v>52.12</v>
      </c>
      <c r="E31" s="3">
        <v>51.21</v>
      </c>
      <c r="F31" s="3">
        <v>51.79</v>
      </c>
      <c r="G31" s="3">
        <v>-0.16</v>
      </c>
      <c r="H31" s="6">
        <v>-0.0031</v>
      </c>
      <c r="I31" s="15">
        <v>186846.0</v>
      </c>
      <c r="J31" s="15">
        <v>475713.0</v>
      </c>
    </row>
    <row r="32">
      <c r="A32" s="8">
        <v>51.82</v>
      </c>
      <c r="B32" s="5">
        <f t="shared" si="1"/>
        <v>42811</v>
      </c>
      <c r="C32" s="3">
        <v>51.9</v>
      </c>
      <c r="D32" s="3">
        <v>52.34</v>
      </c>
      <c r="E32" s="3">
        <v>51.69</v>
      </c>
      <c r="F32" s="3">
        <v>51.95</v>
      </c>
      <c r="G32" s="3">
        <v>0.05</v>
      </c>
      <c r="H32" s="3">
        <v>0.001</v>
      </c>
      <c r="I32" s="15">
        <v>198396.0</v>
      </c>
      <c r="J32" s="15">
        <v>473577.0</v>
      </c>
    </row>
    <row r="33">
      <c r="A33" s="11">
        <v>-0.28</v>
      </c>
      <c r="B33" s="5">
        <f t="shared" si="1"/>
        <v>42810</v>
      </c>
      <c r="C33" s="3">
        <v>52.21</v>
      </c>
      <c r="D33" s="3">
        <v>52.78</v>
      </c>
      <c r="E33" s="3">
        <v>51.67</v>
      </c>
      <c r="F33" s="3">
        <v>51.9</v>
      </c>
      <c r="G33" s="3">
        <v>-0.07</v>
      </c>
      <c r="H33" s="6">
        <v>-0.0013</v>
      </c>
      <c r="I33" s="15">
        <v>229419.0</v>
      </c>
      <c r="J33" s="15">
        <v>452606.0</v>
      </c>
    </row>
    <row r="34">
      <c r="A34" s="12">
        <v>-0.0054</v>
      </c>
      <c r="B34" s="5">
        <f t="shared" si="1"/>
        <v>42809</v>
      </c>
      <c r="C34" s="3">
        <v>51.69</v>
      </c>
      <c r="D34" s="3">
        <v>52.3</v>
      </c>
      <c r="E34" s="3">
        <v>51.53</v>
      </c>
      <c r="F34" s="3">
        <v>51.97</v>
      </c>
      <c r="G34" s="3">
        <v>0.86</v>
      </c>
      <c r="H34" s="3">
        <v>0.0168</v>
      </c>
      <c r="I34" s="15">
        <v>233815.0</v>
      </c>
      <c r="J34" s="15">
        <v>437509.0</v>
      </c>
    </row>
    <row r="35">
      <c r="A35" s="17">
        <v>206557.0</v>
      </c>
      <c r="B35" s="5">
        <f t="shared" si="1"/>
        <v>42808</v>
      </c>
      <c r="C35" s="3">
        <v>51.65</v>
      </c>
      <c r="D35" s="3">
        <v>52.05</v>
      </c>
      <c r="E35" s="3">
        <v>50.46</v>
      </c>
      <c r="F35" s="3">
        <v>51.11</v>
      </c>
      <c r="G35" s="3">
        <v>-0.48</v>
      </c>
      <c r="H35" s="6">
        <v>-0.0093</v>
      </c>
      <c r="I35" s="15">
        <v>273015.0</v>
      </c>
      <c r="J35" s="15">
        <v>406331.0</v>
      </c>
    </row>
    <row r="36">
      <c r="A36" s="17">
        <v>97884.0</v>
      </c>
      <c r="B36" s="5">
        <f t="shared" si="1"/>
        <v>42807</v>
      </c>
      <c r="C36" s="3">
        <v>51.59</v>
      </c>
      <c r="D36" s="3">
        <v>51.94</v>
      </c>
      <c r="E36" s="3">
        <v>51.12</v>
      </c>
      <c r="F36" s="3">
        <v>51.59</v>
      </c>
      <c r="G36" s="3">
        <v>-0.04</v>
      </c>
      <c r="H36" s="6">
        <v>-8.0E-4</v>
      </c>
      <c r="I36" s="15">
        <v>161487.0</v>
      </c>
      <c r="J36" s="15">
        <v>394829.0</v>
      </c>
    </row>
    <row r="37">
      <c r="A37" s="7">
        <v>42850.0</v>
      </c>
      <c r="B37" s="5">
        <f t="shared" si="1"/>
        <v>42804</v>
      </c>
      <c r="C37" s="3">
        <v>52.69</v>
      </c>
      <c r="D37" s="3">
        <v>53.25</v>
      </c>
      <c r="E37" s="3">
        <v>51.41</v>
      </c>
      <c r="F37" s="3">
        <v>51.63</v>
      </c>
      <c r="G37" s="3">
        <v>-0.83</v>
      </c>
      <c r="H37" s="6">
        <v>-0.0158</v>
      </c>
      <c r="I37" s="15">
        <v>196716.0</v>
      </c>
      <c r="J37" s="15">
        <v>384901.0</v>
      </c>
    </row>
    <row r="38">
      <c r="A38" s="8">
        <v>51.6</v>
      </c>
      <c r="B38" s="5">
        <f t="shared" si="1"/>
        <v>42803</v>
      </c>
      <c r="C38" s="3">
        <v>53.59</v>
      </c>
      <c r="D38" s="3">
        <v>54.11</v>
      </c>
      <c r="E38" s="3">
        <v>51.78</v>
      </c>
      <c r="F38" s="3">
        <v>52.46</v>
      </c>
      <c r="G38" s="3">
        <v>-0.91</v>
      </c>
      <c r="H38" s="6">
        <v>-0.0171</v>
      </c>
      <c r="I38" s="15">
        <v>302513.0</v>
      </c>
      <c r="J38" s="15">
        <v>380006.0</v>
      </c>
    </row>
    <row r="39">
      <c r="A39" s="8">
        <v>52.39</v>
      </c>
      <c r="B39" s="5">
        <f t="shared" si="1"/>
        <v>42802</v>
      </c>
      <c r="C39" s="3">
        <v>55.89</v>
      </c>
      <c r="D39" s="3">
        <v>55.98</v>
      </c>
      <c r="E39" s="3">
        <v>53.17</v>
      </c>
      <c r="F39" s="3">
        <v>53.37</v>
      </c>
      <c r="G39" s="3">
        <v>-2.76</v>
      </c>
      <c r="H39" s="6">
        <v>-0.0492</v>
      </c>
      <c r="I39" s="15">
        <v>269411.0</v>
      </c>
      <c r="J39" s="15">
        <v>384838.0</v>
      </c>
    </row>
    <row r="40">
      <c r="A40" s="8">
        <v>51.3</v>
      </c>
      <c r="B40" s="5">
        <f t="shared" si="1"/>
        <v>42801</v>
      </c>
      <c r="C40" s="3">
        <v>56.25</v>
      </c>
      <c r="D40" s="3">
        <v>56.88</v>
      </c>
      <c r="E40" s="3">
        <v>55.78</v>
      </c>
      <c r="F40" s="3">
        <v>56.13</v>
      </c>
      <c r="G40" s="3">
        <v>-0.13</v>
      </c>
      <c r="H40" s="6">
        <v>-0.0023</v>
      </c>
      <c r="I40" s="15">
        <v>169422.0</v>
      </c>
      <c r="J40" s="15">
        <v>385760.0</v>
      </c>
    </row>
    <row r="41">
      <c r="A41" s="8">
        <v>52.1</v>
      </c>
      <c r="B41" s="5">
        <f t="shared" si="1"/>
        <v>42800</v>
      </c>
      <c r="C41" s="3">
        <v>56.08</v>
      </c>
      <c r="D41" s="3">
        <v>56.49</v>
      </c>
      <c r="E41" s="3">
        <v>55.6</v>
      </c>
      <c r="F41" s="3">
        <v>56.26</v>
      </c>
      <c r="G41" s="3">
        <v>0.1</v>
      </c>
      <c r="H41" s="3">
        <v>0.0018</v>
      </c>
      <c r="I41" s="15">
        <v>140233.0</v>
      </c>
      <c r="J41" s="15">
        <v>377833.0</v>
      </c>
    </row>
    <row r="42">
      <c r="A42" s="9">
        <f>+0.5</f>
        <v>0.5</v>
      </c>
      <c r="B42" s="5">
        <f t="shared" si="1"/>
        <v>42797</v>
      </c>
      <c r="C42" s="3">
        <v>55.42</v>
      </c>
      <c r="D42" s="3">
        <v>56.21</v>
      </c>
      <c r="E42" s="3">
        <v>55.38</v>
      </c>
      <c r="F42" s="3">
        <v>56.16</v>
      </c>
      <c r="G42" s="3">
        <v>0.79</v>
      </c>
      <c r="H42" s="3">
        <v>0.0143</v>
      </c>
      <c r="I42" s="15">
        <v>174204.0</v>
      </c>
      <c r="J42" s="15">
        <v>375775.0</v>
      </c>
    </row>
    <row r="43">
      <c r="A43" s="9">
        <f>+0.97%</f>
        <v>0.0097</v>
      </c>
      <c r="B43" s="5">
        <f t="shared" si="1"/>
        <v>42796</v>
      </c>
      <c r="C43" s="3">
        <v>56.65</v>
      </c>
      <c r="D43" s="3">
        <v>56.73</v>
      </c>
      <c r="E43" s="3">
        <v>55.32</v>
      </c>
      <c r="F43" s="3">
        <v>55.37</v>
      </c>
      <c r="G43" s="3">
        <v>-1.29</v>
      </c>
      <c r="H43" s="6">
        <v>-0.0228</v>
      </c>
      <c r="I43" s="15">
        <v>256530.0</v>
      </c>
      <c r="J43" s="15">
        <v>373946.0</v>
      </c>
    </row>
    <row r="44">
      <c r="A44" s="16">
        <v>272756.0</v>
      </c>
      <c r="B44" s="5">
        <f t="shared" si="1"/>
        <v>42795</v>
      </c>
      <c r="C44" s="3">
        <v>56.83</v>
      </c>
      <c r="D44" s="3">
        <v>57.35</v>
      </c>
      <c r="E44" s="3">
        <v>56.53</v>
      </c>
      <c r="F44" s="3">
        <v>56.66</v>
      </c>
      <c r="G44" s="3">
        <v>-0.18</v>
      </c>
      <c r="H44" s="6">
        <v>-0.0032</v>
      </c>
      <c r="I44" s="15">
        <v>163609.0</v>
      </c>
      <c r="J44" s="15">
        <v>379786.0</v>
      </c>
    </row>
    <row r="45">
      <c r="A45" s="16">
        <v>138498.0</v>
      </c>
      <c r="B45" s="5">
        <f t="shared" si="1"/>
        <v>42794</v>
      </c>
      <c r="C45" s="3">
        <v>56.73</v>
      </c>
      <c r="D45" s="3">
        <v>56.93</v>
      </c>
      <c r="E45" s="3">
        <v>55.96</v>
      </c>
      <c r="F45" s="3">
        <v>56.84</v>
      </c>
      <c r="G45" s="3">
        <v>0.12</v>
      </c>
      <c r="H45" s="3">
        <v>0.0021</v>
      </c>
      <c r="I45" s="15">
        <v>210417.0</v>
      </c>
      <c r="J45" s="15">
        <v>383133.0</v>
      </c>
    </row>
    <row r="46">
      <c r="A46" s="7">
        <v>42849.0</v>
      </c>
      <c r="B46" s="5">
        <f t="shared" si="1"/>
        <v>42793</v>
      </c>
      <c r="C46" s="3">
        <v>56.53</v>
      </c>
      <c r="D46" s="3">
        <v>57.27</v>
      </c>
      <c r="E46" s="3">
        <v>56.52</v>
      </c>
      <c r="F46" s="3">
        <v>56.72</v>
      </c>
      <c r="G46" s="3">
        <v>0.17</v>
      </c>
      <c r="H46" s="3">
        <v>0.003</v>
      </c>
      <c r="I46" s="15">
        <v>175659.0</v>
      </c>
      <c r="J46" s="15">
        <v>378059.0</v>
      </c>
    </row>
    <row r="47">
      <c r="A47" s="8">
        <v>52.11</v>
      </c>
      <c r="B47" s="5">
        <f t="shared" si="1"/>
        <v>42790</v>
      </c>
      <c r="C47" s="3">
        <v>56.97</v>
      </c>
      <c r="D47" s="3">
        <v>57.07</v>
      </c>
      <c r="E47" s="3">
        <v>56.33</v>
      </c>
      <c r="F47" s="3">
        <v>56.55</v>
      </c>
      <c r="G47" s="3">
        <v>-0.43</v>
      </c>
      <c r="H47" s="6">
        <v>-0.0075</v>
      </c>
      <c r="I47" s="15">
        <v>222805.0</v>
      </c>
      <c r="J47" s="15">
        <v>363638.0</v>
      </c>
    </row>
    <row r="48">
      <c r="A48" s="8">
        <v>52.57</v>
      </c>
      <c r="B48" s="5">
        <f t="shared" si="1"/>
        <v>42789</v>
      </c>
      <c r="C48" s="3">
        <v>56.59</v>
      </c>
      <c r="D48" s="3">
        <v>57.6</v>
      </c>
      <c r="E48" s="3">
        <v>56.48</v>
      </c>
      <c r="F48" s="3">
        <v>56.98</v>
      </c>
      <c r="G48" s="3">
        <v>0.8</v>
      </c>
      <c r="H48" s="3">
        <v>0.014199999999999999</v>
      </c>
      <c r="I48" s="15">
        <v>133927.0</v>
      </c>
      <c r="J48" s="15">
        <v>360049.0</v>
      </c>
    </row>
    <row r="49">
      <c r="A49" s="8">
        <v>51.42</v>
      </c>
      <c r="B49" s="5">
        <f t="shared" si="1"/>
        <v>42788</v>
      </c>
      <c r="C49" s="3">
        <v>56.99</v>
      </c>
      <c r="D49" s="3">
        <v>57.12</v>
      </c>
      <c r="E49" s="3">
        <v>55.95</v>
      </c>
      <c r="F49" s="3">
        <v>56.18</v>
      </c>
      <c r="G49" s="3">
        <v>-0.64</v>
      </c>
      <c r="H49" s="6">
        <v>-0.0113</v>
      </c>
      <c r="I49" s="15">
        <v>181333.0</v>
      </c>
      <c r="J49" s="15">
        <v>357340.0</v>
      </c>
    </row>
    <row r="50">
      <c r="A50" s="8">
        <v>51.6</v>
      </c>
      <c r="B50" s="5">
        <f t="shared" si="1"/>
        <v>42787</v>
      </c>
      <c r="C50" s="3">
        <v>56.47</v>
      </c>
      <c r="D50" s="3">
        <v>57.5</v>
      </c>
      <c r="E50" s="3">
        <v>56.46</v>
      </c>
      <c r="F50" s="3">
        <v>56.82</v>
      </c>
      <c r="G50" s="3">
        <v>0.29</v>
      </c>
      <c r="H50" s="3">
        <v>0.0051</v>
      </c>
      <c r="I50" s="15">
        <v>285089.0</v>
      </c>
      <c r="J50" s="15">
        <v>345519.0</v>
      </c>
    </row>
    <row r="51">
      <c r="A51" s="11">
        <v>-0.36</v>
      </c>
      <c r="B51" s="5">
        <f t="shared" si="1"/>
        <v>42786</v>
      </c>
      <c r="C51" s="3">
        <v>56.44</v>
      </c>
      <c r="D51" s="3">
        <v>56.85</v>
      </c>
      <c r="E51" s="3">
        <v>56.21</v>
      </c>
      <c r="F51" s="3">
        <v>56.53</v>
      </c>
      <c r="G51" s="3">
        <v>0.2</v>
      </c>
      <c r="H51" s="3">
        <v>0.0036</v>
      </c>
      <c r="I51" s="15">
        <v>54274.0</v>
      </c>
      <c r="J51" s="15">
        <v>347116.0</v>
      </c>
    </row>
    <row r="52">
      <c r="A52" s="12">
        <v>-0.0069</v>
      </c>
      <c r="B52" s="5">
        <f t="shared" si="1"/>
        <v>42783</v>
      </c>
      <c r="C52" s="3">
        <v>56.32</v>
      </c>
      <c r="D52" s="3">
        <v>56.45</v>
      </c>
      <c r="E52" s="3">
        <v>55.7</v>
      </c>
      <c r="F52" s="3">
        <v>56.33</v>
      </c>
      <c r="G52" s="3">
        <v>0.08</v>
      </c>
      <c r="H52" s="3">
        <v>0.0014000000000000002</v>
      </c>
      <c r="I52" s="15">
        <v>117281.0</v>
      </c>
      <c r="J52" s="15">
        <v>345934.0</v>
      </c>
    </row>
    <row r="53">
      <c r="A53" s="17">
        <v>267284.0</v>
      </c>
      <c r="B53" s="5">
        <f t="shared" si="1"/>
        <v>42782</v>
      </c>
      <c r="C53" s="3">
        <v>56.3</v>
      </c>
      <c r="D53" s="3">
        <v>56.83</v>
      </c>
      <c r="E53" s="3">
        <v>55.73</v>
      </c>
      <c r="F53" s="3">
        <v>56.25</v>
      </c>
      <c r="G53" s="3">
        <v>-0.1</v>
      </c>
      <c r="H53" s="6">
        <v>-0.0018</v>
      </c>
      <c r="I53" s="15">
        <v>121974.0</v>
      </c>
      <c r="J53" s="15">
        <v>346942.0</v>
      </c>
    </row>
    <row r="54">
      <c r="A54" s="17">
        <v>197830.0</v>
      </c>
      <c r="B54" s="5">
        <f t="shared" si="1"/>
        <v>42781</v>
      </c>
      <c r="C54" s="3">
        <v>56.35</v>
      </c>
      <c r="D54" s="3">
        <v>56.83</v>
      </c>
      <c r="E54" s="3">
        <v>56.16</v>
      </c>
      <c r="F54" s="3">
        <v>56.35</v>
      </c>
      <c r="G54" s="3">
        <v>-0.2</v>
      </c>
      <c r="H54" s="6">
        <v>-0.0035</v>
      </c>
      <c r="I54" s="15">
        <v>124793.0</v>
      </c>
      <c r="J54" s="15">
        <v>338142.0</v>
      </c>
    </row>
    <row r="55">
      <c r="A55" s="7">
        <v>42846.0</v>
      </c>
      <c r="B55" s="5">
        <f t="shared" si="1"/>
        <v>42780</v>
      </c>
      <c r="C55" s="3">
        <v>56.38</v>
      </c>
      <c r="D55" s="3">
        <v>57.07</v>
      </c>
      <c r="E55" s="3">
        <v>56.19</v>
      </c>
      <c r="F55" s="3">
        <v>56.55</v>
      </c>
      <c r="G55" s="3">
        <v>0.3</v>
      </c>
      <c r="H55" s="3">
        <v>0.0053</v>
      </c>
      <c r="I55" s="15">
        <v>95973.0</v>
      </c>
      <c r="J55" s="15">
        <v>334552.0</v>
      </c>
    </row>
    <row r="56">
      <c r="A56" s="8">
        <v>53.0</v>
      </c>
      <c r="B56" s="5">
        <f t="shared" si="1"/>
        <v>42779</v>
      </c>
      <c r="C56" s="3">
        <v>57.35</v>
      </c>
      <c r="D56" s="3">
        <v>57.44</v>
      </c>
      <c r="E56" s="3">
        <v>56.09</v>
      </c>
      <c r="F56" s="3">
        <v>56.25</v>
      </c>
      <c r="G56" s="3">
        <v>-1.11</v>
      </c>
      <c r="H56" s="6">
        <v>-0.0194</v>
      </c>
      <c r="I56" s="15">
        <v>88368.0</v>
      </c>
      <c r="J56" s="15">
        <v>335003.0</v>
      </c>
    </row>
    <row r="57">
      <c r="A57" s="8">
        <v>53.29</v>
      </c>
      <c r="B57" s="5">
        <f t="shared" si="1"/>
        <v>42776</v>
      </c>
      <c r="C57" s="3">
        <v>56.36</v>
      </c>
      <c r="D57" s="3">
        <v>57.55</v>
      </c>
      <c r="E57" s="3">
        <v>56.29</v>
      </c>
      <c r="F57" s="3">
        <v>57.36</v>
      </c>
      <c r="G57" s="3">
        <v>1.03</v>
      </c>
      <c r="H57" s="3">
        <v>0.0183</v>
      </c>
      <c r="I57" s="15">
        <v>120152.0</v>
      </c>
      <c r="J57" s="15">
        <v>328875.0</v>
      </c>
    </row>
    <row r="58">
      <c r="A58" s="8">
        <v>51.57</v>
      </c>
      <c r="B58" s="5">
        <f t="shared" si="1"/>
        <v>42775</v>
      </c>
      <c r="C58" s="3">
        <v>55.98</v>
      </c>
      <c r="D58" s="3">
        <v>56.57</v>
      </c>
      <c r="E58" s="3">
        <v>55.89</v>
      </c>
      <c r="F58" s="3">
        <v>56.33</v>
      </c>
      <c r="G58" s="3">
        <v>0.54</v>
      </c>
      <c r="H58" s="3">
        <v>0.0097</v>
      </c>
      <c r="I58" s="15">
        <v>120965.0</v>
      </c>
      <c r="J58" s="15">
        <v>335776.0</v>
      </c>
    </row>
    <row r="59">
      <c r="A59" s="8">
        <v>51.96</v>
      </c>
      <c r="B59" s="5">
        <f t="shared" si="1"/>
        <v>42774</v>
      </c>
      <c r="C59" s="3">
        <v>55.08</v>
      </c>
      <c r="D59" s="3">
        <v>56.19</v>
      </c>
      <c r="E59" s="3">
        <v>55.05</v>
      </c>
      <c r="F59" s="3">
        <v>55.79</v>
      </c>
      <c r="G59" s="3">
        <v>0.17</v>
      </c>
      <c r="H59" s="3">
        <v>0.0031</v>
      </c>
      <c r="I59" s="15">
        <v>194856.0</v>
      </c>
      <c r="J59" s="15">
        <v>337213.0</v>
      </c>
    </row>
    <row r="60">
      <c r="A60" s="11">
        <v>-1.03</v>
      </c>
      <c r="B60" s="5">
        <f t="shared" si="1"/>
        <v>42773</v>
      </c>
      <c r="C60" s="3">
        <v>56.61</v>
      </c>
      <c r="D60" s="3">
        <v>56.68</v>
      </c>
      <c r="E60" s="3">
        <v>55.18</v>
      </c>
      <c r="F60" s="3">
        <v>55.62</v>
      </c>
      <c r="G60" s="3">
        <v>-0.82</v>
      </c>
      <c r="H60" s="6">
        <v>-0.0145</v>
      </c>
      <c r="I60" s="15">
        <v>151619.0</v>
      </c>
      <c r="J60" s="15">
        <v>336975.0</v>
      </c>
    </row>
    <row r="61">
      <c r="A61" s="12">
        <v>-0.0194</v>
      </c>
      <c r="B61" s="5">
        <f t="shared" si="1"/>
        <v>42772</v>
      </c>
      <c r="C61" s="3">
        <v>57.49</v>
      </c>
      <c r="D61" s="3">
        <v>57.76</v>
      </c>
      <c r="E61" s="3">
        <v>56.38</v>
      </c>
      <c r="F61" s="3">
        <v>56.44</v>
      </c>
      <c r="G61" s="3">
        <v>-1.0</v>
      </c>
      <c r="H61" s="6">
        <v>-0.0174</v>
      </c>
      <c r="I61" s="15">
        <v>126098.0</v>
      </c>
      <c r="J61" s="15">
        <v>337457.0</v>
      </c>
    </row>
    <row r="62">
      <c r="A62" s="17">
        <v>348477.0</v>
      </c>
      <c r="B62" s="5">
        <f t="shared" si="1"/>
        <v>42769</v>
      </c>
      <c r="C62" s="3">
        <v>57.47</v>
      </c>
      <c r="D62" s="3">
        <v>57.79</v>
      </c>
      <c r="E62" s="3">
        <v>56.92</v>
      </c>
      <c r="F62" s="3">
        <v>57.44</v>
      </c>
      <c r="G62" s="3">
        <v>0.33</v>
      </c>
      <c r="H62" s="3">
        <v>0.0058</v>
      </c>
      <c r="I62" s="15">
        <v>114584.0</v>
      </c>
      <c r="J62" s="15">
        <v>329397.0</v>
      </c>
    </row>
    <row r="63">
      <c r="A63" s="17">
        <v>234927.0</v>
      </c>
      <c r="B63" s="5">
        <f t="shared" si="1"/>
        <v>42768</v>
      </c>
      <c r="C63" s="3">
        <v>57.06</v>
      </c>
      <c r="D63" s="3">
        <v>57.99</v>
      </c>
      <c r="E63" s="3">
        <v>56.9</v>
      </c>
      <c r="F63" s="3">
        <v>57.11</v>
      </c>
      <c r="G63" s="3">
        <v>-0.29</v>
      </c>
      <c r="H63" s="6">
        <v>-0.0051</v>
      </c>
      <c r="I63" s="15">
        <v>132058.0</v>
      </c>
      <c r="J63" s="15">
        <v>319387.0</v>
      </c>
    </row>
    <row r="64">
      <c r="A64" s="7">
        <v>42845.0</v>
      </c>
      <c r="B64" s="5">
        <f t="shared" si="1"/>
        <v>42767</v>
      </c>
      <c r="C64" s="3">
        <v>56.19</v>
      </c>
      <c r="D64" s="3">
        <v>57.42</v>
      </c>
      <c r="E64" s="3">
        <v>56.0</v>
      </c>
      <c r="F64" s="3">
        <v>57.4</v>
      </c>
      <c r="G64" s="3">
        <v>1.19</v>
      </c>
      <c r="H64" s="3">
        <v>0.0212</v>
      </c>
      <c r="I64" s="15">
        <v>132083.0</v>
      </c>
      <c r="J64" s="15">
        <v>317775.0</v>
      </c>
    </row>
    <row r="65">
      <c r="A65" s="8">
        <v>53.09</v>
      </c>
      <c r="B65" s="5">
        <f t="shared" si="1"/>
        <v>42766</v>
      </c>
      <c r="C65" s="3">
        <v>56.06</v>
      </c>
      <c r="D65" s="3">
        <v>57.05</v>
      </c>
      <c r="E65" s="3">
        <v>55.69</v>
      </c>
      <c r="F65" s="3">
        <v>56.21</v>
      </c>
      <c r="G65" s="3">
        <v>0.19</v>
      </c>
      <c r="H65" s="3">
        <v>0.0034000000000000002</v>
      </c>
      <c r="I65" s="15">
        <v>124920.0</v>
      </c>
      <c r="J65" s="15">
        <v>314818.0</v>
      </c>
    </row>
    <row r="66">
      <c r="A66" s="8">
        <v>53.55</v>
      </c>
      <c r="B66" s="5">
        <f t="shared" si="1"/>
        <v>42765</v>
      </c>
      <c r="C66" s="3">
        <v>56.3</v>
      </c>
      <c r="D66" s="3">
        <v>56.53</v>
      </c>
      <c r="E66" s="3">
        <v>55.72</v>
      </c>
      <c r="F66" s="3">
        <v>56.02</v>
      </c>
      <c r="G66" s="3">
        <v>-0.34</v>
      </c>
      <c r="H66" s="6">
        <v>-0.006</v>
      </c>
      <c r="I66" s="15">
        <v>84173.0</v>
      </c>
      <c r="J66" s="15">
        <v>303764.0</v>
      </c>
    </row>
    <row r="67">
      <c r="A67" s="8">
        <v>52.68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52.99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+0.06</f>
        <v>0.06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+0.11%</f>
        <v>0.0011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401851.0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279161.0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42844.0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54.78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55.2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52.58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52.93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-1.96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-0.0357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435407.0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321739.0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42843.0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55.39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55.48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54.61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54.89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-0.47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-0.0085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373099.0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350038.0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42842.0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55.55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55.98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55.29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55.36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-0.53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-0.0095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158972.0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403521.0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42838.0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55.66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56.06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55.56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55.89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+0.03</f>
        <v>0.03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+0.05%</f>
        <v>0.0005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325309.0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426421.0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42837.0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56.28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56.65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55.5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55.86</v>
      </c>
      <c r="B113" s="3" t="str">
        <f t="shared" si="1"/>
        <v/>
      </c>
    </row>
    <row r="114">
      <c r="A114" s="11">
        <v>-0.37</v>
      </c>
      <c r="B114" s="3" t="str">
        <f t="shared" si="1"/>
        <v>#REF!</v>
      </c>
    </row>
    <row r="115">
      <c r="A115" s="12">
        <v>-0.0066</v>
      </c>
      <c r="B115" s="3" t="str">
        <f t="shared" si="1"/>
        <v>#REF!</v>
      </c>
    </row>
    <row r="116">
      <c r="A116" s="17">
        <v>373526.0</v>
      </c>
      <c r="B116" s="3" t="str">
        <f t="shared" si="1"/>
        <v>#REF!</v>
      </c>
    </row>
    <row r="117">
      <c r="A117" s="17">
        <v>472571.0</v>
      </c>
      <c r="B117" s="3" t="str">
        <f t="shared" si="1"/>
        <v>#REF!</v>
      </c>
    </row>
    <row r="118">
      <c r="A118" s="7">
        <v>42836.0</v>
      </c>
      <c r="B118" s="3" t="str">
        <f t="shared" si="1"/>
        <v>#REF!</v>
      </c>
    </row>
    <row r="119">
      <c r="A119" s="8">
        <v>56.08</v>
      </c>
      <c r="B119" s="3" t="str">
        <f t="shared" si="1"/>
        <v>#REF!</v>
      </c>
    </row>
    <row r="120">
      <c r="A120" s="8">
        <v>56.3</v>
      </c>
      <c r="B120" s="3" t="str">
        <f t="shared" si="1"/>
        <v>#REF!</v>
      </c>
    </row>
    <row r="121">
      <c r="A121" s="8">
        <v>55.45</v>
      </c>
      <c r="B121" s="3" t="str">
        <f t="shared" si="1"/>
        <v>#REF!</v>
      </c>
    </row>
    <row r="122">
      <c r="A122" s="8">
        <v>56.23</v>
      </c>
      <c r="B122" s="3" t="str">
        <f t="shared" si="1"/>
        <v>#REF!</v>
      </c>
    </row>
    <row r="123">
      <c r="A123" s="9">
        <f>+0.25</f>
        <v>0.25</v>
      </c>
      <c r="B123" s="3" t="str">
        <f t="shared" si="1"/>
        <v>#REF!</v>
      </c>
    </row>
    <row r="124">
      <c r="A124" s="9">
        <f>+0.45%</f>
        <v>0.0045</v>
      </c>
      <c r="B124" s="3" t="str">
        <f t="shared" si="1"/>
        <v>#REF!</v>
      </c>
    </row>
    <row r="125">
      <c r="A125" s="16">
        <v>340419.0</v>
      </c>
      <c r="B125" s="3" t="str">
        <f t="shared" si="1"/>
        <v>#REF!</v>
      </c>
    </row>
    <row r="126">
      <c r="A126" s="16">
        <v>506916.0</v>
      </c>
      <c r="B126" s="3" t="str">
        <f t="shared" si="1"/>
        <v>#REF!</v>
      </c>
    </row>
    <row r="127">
      <c r="A127" s="7">
        <v>42835.0</v>
      </c>
      <c r="B127" s="3" t="str">
        <f t="shared" si="1"/>
        <v>#REF!</v>
      </c>
    </row>
    <row r="128">
      <c r="A128" s="8">
        <v>55.19</v>
      </c>
      <c r="B128" s="3" t="str">
        <f t="shared" si="1"/>
        <v>#REF!</v>
      </c>
    </row>
    <row r="129">
      <c r="A129" s="8">
        <v>56.05</v>
      </c>
      <c r="B129" s="3" t="str">
        <f t="shared" si="1"/>
        <v>#REF!</v>
      </c>
    </row>
    <row r="130">
      <c r="A130" s="8">
        <v>55.19</v>
      </c>
      <c r="B130" s="3" t="str">
        <f t="shared" si="1"/>
        <v>#REF!</v>
      </c>
    </row>
    <row r="131">
      <c r="A131" s="8">
        <v>55.98</v>
      </c>
      <c r="B131" s="3" t="str">
        <f t="shared" si="1"/>
        <v>#REF!</v>
      </c>
    </row>
    <row r="132">
      <c r="A132" s="9">
        <f>+0.74</f>
        <v>0.74</v>
      </c>
      <c r="B132" s="3" t="str">
        <f t="shared" si="1"/>
        <v>#REF!</v>
      </c>
    </row>
    <row r="133">
      <c r="A133" s="9">
        <f>+1.34%</f>
        <v>0.0134</v>
      </c>
      <c r="B133" s="3" t="str">
        <f t="shared" si="1"/>
        <v>#REF!</v>
      </c>
    </row>
    <row r="134">
      <c r="A134" s="16">
        <v>298898.0</v>
      </c>
      <c r="B134" s="3" t="str">
        <f t="shared" si="1"/>
        <v>#REF!</v>
      </c>
    </row>
    <row r="135">
      <c r="A135" s="16">
        <v>531779.0</v>
      </c>
      <c r="B135" s="3" t="str">
        <f t="shared" si="1"/>
        <v>#REF!</v>
      </c>
    </row>
    <row r="136">
      <c r="A136" s="7">
        <v>42832.0</v>
      </c>
      <c r="B136" s="3" t="str">
        <f t="shared" si="1"/>
        <v>#REF!</v>
      </c>
    </row>
    <row r="137">
      <c r="A137" s="8">
        <v>54.88</v>
      </c>
      <c r="B137" s="3" t="str">
        <f t="shared" si="1"/>
        <v>#REF!</v>
      </c>
    </row>
    <row r="138">
      <c r="A138" s="8">
        <v>56.08</v>
      </c>
      <c r="B138" s="3" t="str">
        <f t="shared" si="1"/>
        <v>#REF!</v>
      </c>
    </row>
    <row r="139">
      <c r="A139" s="8">
        <v>54.57</v>
      </c>
      <c r="B139" s="3" t="str">
        <f t="shared" si="1"/>
        <v>#REF!</v>
      </c>
    </row>
    <row r="140">
      <c r="A140" s="8">
        <v>55.24</v>
      </c>
      <c r="B140" s="3" t="str">
        <f t="shared" si="1"/>
        <v>#REF!</v>
      </c>
    </row>
    <row r="141">
      <c r="A141" s="9">
        <f>+0.35</f>
        <v>0.35</v>
      </c>
      <c r="B141" s="3" t="str">
        <f t="shared" si="1"/>
        <v>#REF!</v>
      </c>
    </row>
    <row r="142">
      <c r="A142" s="9">
        <f>+0.64%</f>
        <v>0.0064</v>
      </c>
      <c r="B142" s="3" t="str">
        <f t="shared" si="1"/>
        <v>#REF!</v>
      </c>
    </row>
    <row r="143">
      <c r="A143" s="16">
        <v>317775.0</v>
      </c>
      <c r="B143" s="3" t="str">
        <f t="shared" si="1"/>
        <v>#REF!</v>
      </c>
    </row>
    <row r="144">
      <c r="A144" s="16">
        <v>551460.0</v>
      </c>
      <c r="B144" s="3" t="str">
        <f t="shared" si="1"/>
        <v>#REF!</v>
      </c>
    </row>
    <row r="145">
      <c r="A145" s="7">
        <v>42831.0</v>
      </c>
      <c r="B145" s="3" t="str">
        <f t="shared" si="1"/>
        <v>#REF!</v>
      </c>
    </row>
    <row r="146">
      <c r="A146" s="8">
        <v>54.13</v>
      </c>
      <c r="B146" s="3" t="str">
        <f t="shared" si="1"/>
        <v>#REF!</v>
      </c>
    </row>
    <row r="147">
      <c r="A147" s="8">
        <v>55.0</v>
      </c>
      <c r="B147" s="3" t="str">
        <f t="shared" si="1"/>
        <v>#REF!</v>
      </c>
    </row>
    <row r="148">
      <c r="A148" s="8">
        <v>54.02</v>
      </c>
      <c r="B148" s="3" t="str">
        <f t="shared" si="1"/>
        <v>#REF!</v>
      </c>
    </row>
    <row r="149">
      <c r="A149" s="8">
        <v>54.89</v>
      </c>
      <c r="B149" s="3" t="str">
        <f t="shared" si="1"/>
        <v>#REF!</v>
      </c>
    </row>
    <row r="150">
      <c r="A150" s="9">
        <f>+0.53</f>
        <v>0.53</v>
      </c>
      <c r="B150" s="3" t="str">
        <f t="shared" si="1"/>
        <v>#REF!</v>
      </c>
    </row>
    <row r="151">
      <c r="A151" s="9">
        <f>+0.97%</f>
        <v>0.0097</v>
      </c>
      <c r="B151" s="3" t="str">
        <f t="shared" si="1"/>
        <v>#REF!</v>
      </c>
    </row>
    <row r="152">
      <c r="A152" s="16">
        <v>239472.0</v>
      </c>
      <c r="B152" s="3" t="str">
        <f t="shared" si="1"/>
        <v>#REF!</v>
      </c>
    </row>
    <row r="153">
      <c r="A153" s="16">
        <v>561359.0</v>
      </c>
      <c r="B153" s="3" t="str">
        <f t="shared" si="1"/>
        <v>#REF!</v>
      </c>
    </row>
    <row r="154">
      <c r="A154" s="7">
        <v>42830.0</v>
      </c>
      <c r="B154" s="3" t="str">
        <f t="shared" si="1"/>
        <v>#REF!</v>
      </c>
    </row>
    <row r="155">
      <c r="A155" s="8">
        <v>54.22</v>
      </c>
      <c r="B155" s="3" t="str">
        <f t="shared" si="1"/>
        <v>#REF!</v>
      </c>
    </row>
    <row r="156">
      <c r="A156" s="8">
        <v>55.09</v>
      </c>
      <c r="B156" s="3" t="str">
        <f t="shared" si="1"/>
        <v>#REF!</v>
      </c>
    </row>
    <row r="157">
      <c r="A157" s="8">
        <v>53.97</v>
      </c>
      <c r="B157" s="3" t="str">
        <f t="shared" si="1"/>
        <v>#REF!</v>
      </c>
    </row>
    <row r="158">
      <c r="A158" s="8">
        <v>54.36</v>
      </c>
      <c r="B158" s="3" t="str">
        <f t="shared" si="1"/>
        <v>#REF!</v>
      </c>
    </row>
    <row r="159">
      <c r="A159" s="9">
        <f>+0.19</f>
        <v>0.19</v>
      </c>
      <c r="B159" s="3" t="str">
        <f t="shared" si="1"/>
        <v>#REF!</v>
      </c>
    </row>
    <row r="160">
      <c r="A160" s="9">
        <f>+0.35%</f>
        <v>0.0035</v>
      </c>
      <c r="B160" s="3" t="str">
        <f t="shared" si="1"/>
        <v>#REF!</v>
      </c>
    </row>
    <row r="161">
      <c r="A161" s="16">
        <v>353017.0</v>
      </c>
      <c r="B161" s="3" t="str">
        <f t="shared" si="1"/>
        <v>#REF!</v>
      </c>
    </row>
    <row r="162">
      <c r="A162" s="16">
        <v>570776.0</v>
      </c>
      <c r="B162" s="3" t="str">
        <f t="shared" si="1"/>
        <v>#REF!</v>
      </c>
    </row>
    <row r="163">
      <c r="A163" s="7">
        <v>42829.0</v>
      </c>
      <c r="B163" s="3" t="str">
        <f t="shared" si="1"/>
        <v>#REF!</v>
      </c>
    </row>
    <row r="164">
      <c r="A164" s="8">
        <v>53.18</v>
      </c>
      <c r="B164" s="3" t="str">
        <f t="shared" si="1"/>
        <v>#REF!</v>
      </c>
    </row>
    <row r="165">
      <c r="A165" s="8">
        <v>54.38</v>
      </c>
      <c r="B165" s="3" t="str">
        <f t="shared" si="1"/>
        <v>#REF!</v>
      </c>
    </row>
    <row r="166">
      <c r="A166" s="8">
        <v>52.73</v>
      </c>
      <c r="B166" s="3" t="str">
        <f t="shared" si="1"/>
        <v>#REF!</v>
      </c>
    </row>
    <row r="167">
      <c r="A167" s="8">
        <v>54.17</v>
      </c>
      <c r="B167" s="3" t="str">
        <f t="shared" si="1"/>
        <v>#REF!</v>
      </c>
    </row>
    <row r="168">
      <c r="A168" s="9">
        <f>+1.05</f>
        <v>1.05</v>
      </c>
      <c r="B168" s="3" t="str">
        <f t="shared" si="1"/>
        <v>#REF!</v>
      </c>
    </row>
    <row r="169">
      <c r="A169" s="9">
        <f>+1.98%</f>
        <v>0.0198</v>
      </c>
      <c r="B169" s="3" t="str">
        <f t="shared" si="1"/>
        <v>#REF!</v>
      </c>
    </row>
    <row r="170">
      <c r="A170" s="16">
        <v>302109.0</v>
      </c>
      <c r="B170" s="3" t="str">
        <f t="shared" si="1"/>
        <v>#REF!</v>
      </c>
    </row>
    <row r="171">
      <c r="A171" s="16">
        <v>577763.0</v>
      </c>
      <c r="B171" s="3" t="str">
        <f t="shared" si="1"/>
        <v>#REF!</v>
      </c>
    </row>
    <row r="172">
      <c r="A172" s="7">
        <v>42828.0</v>
      </c>
      <c r="B172" s="3" t="str">
        <f t="shared" si="1"/>
        <v>#REF!</v>
      </c>
    </row>
    <row r="173">
      <c r="A173" s="8">
        <v>53.62</v>
      </c>
      <c r="B173" s="3" t="str">
        <f t="shared" si="1"/>
        <v>#REF!</v>
      </c>
    </row>
    <row r="174">
      <c r="A174" s="8">
        <v>53.74</v>
      </c>
      <c r="B174" s="3" t="str">
        <f t="shared" si="1"/>
        <v>#REF!</v>
      </c>
    </row>
    <row r="175">
      <c r="A175" s="8">
        <v>53.03</v>
      </c>
      <c r="B175" s="3" t="str">
        <f t="shared" si="1"/>
        <v>#REF!</v>
      </c>
    </row>
    <row r="176">
      <c r="A176" s="8">
        <v>53.12</v>
      </c>
      <c r="B176" s="3" t="str">
        <f t="shared" si="1"/>
        <v>#REF!</v>
      </c>
    </row>
    <row r="177">
      <c r="A177" s="11">
        <v>-0.41</v>
      </c>
      <c r="B177" s="3" t="str">
        <f t="shared" si="1"/>
        <v>#REF!</v>
      </c>
    </row>
    <row r="178">
      <c r="A178" s="12">
        <v>-0.0077</v>
      </c>
      <c r="B178" s="3" t="str">
        <f t="shared" si="1"/>
        <v>#REF!</v>
      </c>
    </row>
    <row r="179">
      <c r="A179" s="17">
        <v>241746.0</v>
      </c>
      <c r="B179" s="3" t="str">
        <f t="shared" si="1"/>
        <v>#REF!</v>
      </c>
    </row>
    <row r="180">
      <c r="A180" s="17">
        <v>570208.0</v>
      </c>
      <c r="B180" s="3" t="str">
        <f t="shared" si="1"/>
        <v>#REF!</v>
      </c>
    </row>
    <row r="181">
      <c r="A181" s="7">
        <v>42825.0</v>
      </c>
      <c r="B181" s="3" t="str">
        <f t="shared" si="1"/>
        <v>#REF!</v>
      </c>
    </row>
    <row r="182">
      <c r="A182" s="8">
        <v>53.04</v>
      </c>
      <c r="B182" s="3" t="str">
        <f t="shared" si="1"/>
        <v>#REF!</v>
      </c>
    </row>
    <row r="183">
      <c r="A183" s="8">
        <v>53.77</v>
      </c>
      <c r="B183" s="3" t="str">
        <f t="shared" si="1"/>
        <v>#REF!</v>
      </c>
    </row>
    <row r="184">
      <c r="A184" s="8">
        <v>52.6</v>
      </c>
      <c r="B184" s="3" t="str">
        <f t="shared" si="1"/>
        <v>#REF!</v>
      </c>
    </row>
    <row r="185">
      <c r="A185" s="8">
        <v>53.53</v>
      </c>
      <c r="B185" s="3" t="str">
        <f t="shared" si="1"/>
        <v>#REF!</v>
      </c>
    </row>
    <row r="186">
      <c r="A186" s="9">
        <f>+0.4</f>
        <v>0.4</v>
      </c>
      <c r="B186" s="3" t="str">
        <f t="shared" si="1"/>
        <v>#REF!</v>
      </c>
    </row>
    <row r="187">
      <c r="A187" s="9">
        <f>+0.75%</f>
        <v>0.0075</v>
      </c>
      <c r="B187" s="3" t="str">
        <f t="shared" si="1"/>
        <v>#REF!</v>
      </c>
    </row>
    <row r="188">
      <c r="A188" s="16">
        <v>388846.0</v>
      </c>
      <c r="B188" s="3" t="str">
        <f t="shared" si="1"/>
        <v>#REF!</v>
      </c>
    </row>
    <row r="189">
      <c r="A189" s="16">
        <v>583781.0</v>
      </c>
      <c r="B189" s="3" t="str">
        <f t="shared" si="1"/>
        <v>#REF!</v>
      </c>
    </row>
    <row r="190">
      <c r="A190" s="7">
        <v>42824.0</v>
      </c>
      <c r="B190" s="3" t="str">
        <f t="shared" si="1"/>
        <v>#REF!</v>
      </c>
    </row>
    <row r="191">
      <c r="A191" s="8">
        <v>52.53</v>
      </c>
      <c r="B191" s="3" t="str">
        <f t="shared" si="1"/>
        <v>#REF!</v>
      </c>
    </row>
    <row r="192">
      <c r="A192" s="8">
        <v>53.27</v>
      </c>
      <c r="B192" s="3" t="str">
        <f t="shared" si="1"/>
        <v>#REF!</v>
      </c>
    </row>
    <row r="193">
      <c r="A193" s="8">
        <v>52.17</v>
      </c>
      <c r="B193" s="3" t="str">
        <f t="shared" si="1"/>
        <v>#REF!</v>
      </c>
    </row>
    <row r="194">
      <c r="A194" s="8">
        <v>53.13</v>
      </c>
      <c r="B194" s="3" t="str">
        <f t="shared" si="1"/>
        <v>#REF!</v>
      </c>
    </row>
    <row r="195">
      <c r="A195" s="9">
        <f>+0.59</f>
        <v>0.59</v>
      </c>
      <c r="B195" s="3" t="str">
        <f t="shared" si="1"/>
        <v>#REF!</v>
      </c>
    </row>
    <row r="196">
      <c r="A196" s="9">
        <f>+1.12%</f>
        <v>0.0112</v>
      </c>
      <c r="B196" s="3" t="str">
        <f t="shared" si="1"/>
        <v>#REF!</v>
      </c>
    </row>
    <row r="197">
      <c r="A197" s="16">
        <v>439028.0</v>
      </c>
      <c r="B197" s="3" t="str">
        <f t="shared" si="1"/>
        <v>#REF!</v>
      </c>
    </row>
    <row r="198">
      <c r="A198" s="16">
        <v>579993.0</v>
      </c>
      <c r="B198" s="3" t="str">
        <f t="shared" si="1"/>
        <v>#REF!</v>
      </c>
    </row>
    <row r="199">
      <c r="A199" s="7">
        <v>42823.0</v>
      </c>
      <c r="B199" s="3" t="str">
        <f t="shared" si="1"/>
        <v>#REF!</v>
      </c>
    </row>
    <row r="200">
      <c r="A200" s="8">
        <v>51.49</v>
      </c>
      <c r="B200" s="3" t="str">
        <f t="shared" si="1"/>
        <v>#REF!</v>
      </c>
    </row>
    <row r="201">
      <c r="A201" s="8">
        <v>52.61</v>
      </c>
      <c r="B201" s="3" t="str">
        <f t="shared" si="1"/>
        <v>#REF!</v>
      </c>
    </row>
    <row r="202">
      <c r="A202" s="8">
        <v>51.45</v>
      </c>
      <c r="B202" s="3" t="str">
        <f t="shared" si="1"/>
        <v>#REF!</v>
      </c>
    </row>
    <row r="203">
      <c r="A203" s="8">
        <v>52.54</v>
      </c>
      <c r="B203" s="3" t="str">
        <f t="shared" si="1"/>
        <v>#REF!</v>
      </c>
    </row>
    <row r="204">
      <c r="A204" s="9">
        <f>+1.12</f>
        <v>1.12</v>
      </c>
      <c r="B204" s="3" t="str">
        <f t="shared" si="1"/>
        <v>#REF!</v>
      </c>
    </row>
    <row r="205">
      <c r="A205" s="9">
        <f>+2.18%</f>
        <v>0.0218</v>
      </c>
      <c r="B205" s="3" t="str">
        <f t="shared" si="1"/>
        <v>#REF!</v>
      </c>
    </row>
    <row r="206">
      <c r="A206" s="16">
        <v>345028.0</v>
      </c>
      <c r="B206" s="3" t="str">
        <f t="shared" si="1"/>
        <v>#REF!</v>
      </c>
    </row>
    <row r="207">
      <c r="A207" s="16">
        <v>578423.0</v>
      </c>
      <c r="B207" s="3" t="str">
        <f t="shared" si="1"/>
        <v>#REF!</v>
      </c>
    </row>
    <row r="208">
      <c r="A208" s="7">
        <v>42822.0</v>
      </c>
      <c r="B208" s="3" t="str">
        <f t="shared" si="1"/>
        <v>#REF!</v>
      </c>
    </row>
    <row r="209">
      <c r="A209" s="8">
        <v>50.98</v>
      </c>
      <c r="B209" s="3" t="str">
        <f t="shared" si="1"/>
        <v>#REF!</v>
      </c>
    </row>
    <row r="210">
      <c r="A210" s="8">
        <v>52.0</v>
      </c>
      <c r="B210" s="3" t="str">
        <f t="shared" si="1"/>
        <v>#REF!</v>
      </c>
    </row>
    <row r="211">
      <c r="A211" s="8">
        <v>50.92</v>
      </c>
      <c r="B211" s="3" t="str">
        <f t="shared" si="1"/>
        <v>#REF!</v>
      </c>
    </row>
    <row r="212">
      <c r="A212" s="8">
        <v>51.42</v>
      </c>
      <c r="B212" s="3" t="str">
        <f t="shared" si="1"/>
        <v>#REF!</v>
      </c>
    </row>
    <row r="213">
      <c r="A213" s="9">
        <f>+0.52</f>
        <v>0.52</v>
      </c>
      <c r="B213" s="3" t="str">
        <f t="shared" si="1"/>
        <v>#REF!</v>
      </c>
    </row>
    <row r="214">
      <c r="A214" s="9">
        <f>+1.02%</f>
        <v>0.0102</v>
      </c>
      <c r="B214" s="3" t="str">
        <f t="shared" si="1"/>
        <v>#REF!</v>
      </c>
    </row>
    <row r="215">
      <c r="A215" s="16">
        <v>293774.0</v>
      </c>
      <c r="B215" s="3" t="str">
        <f t="shared" si="1"/>
        <v>#REF!</v>
      </c>
    </row>
    <row r="216">
      <c r="A216" s="16">
        <v>565017.0</v>
      </c>
      <c r="B216" s="3" t="str">
        <f t="shared" si="1"/>
        <v>#REF!</v>
      </c>
    </row>
    <row r="217">
      <c r="A217" s="7">
        <v>42821.0</v>
      </c>
      <c r="B217" s="3" t="str">
        <f t="shared" si="1"/>
        <v>#REF!</v>
      </c>
    </row>
    <row r="218">
      <c r="A218" s="8">
        <v>51.15</v>
      </c>
      <c r="B218" s="3" t="str">
        <f t="shared" si="1"/>
        <v>#REF!</v>
      </c>
    </row>
    <row r="219">
      <c r="A219" s="8">
        <v>51.19</v>
      </c>
      <c r="B219" s="3" t="str">
        <f t="shared" si="1"/>
        <v>#REF!</v>
      </c>
    </row>
    <row r="220">
      <c r="A220" s="8">
        <v>50.13</v>
      </c>
      <c r="B220" s="3" t="str">
        <f t="shared" si="1"/>
        <v>#REF!</v>
      </c>
    </row>
    <row r="221">
      <c r="A221" s="8">
        <v>50.9</v>
      </c>
      <c r="B221" s="3" t="str">
        <f t="shared" si="1"/>
        <v>#REF!</v>
      </c>
    </row>
    <row r="222">
      <c r="A222" s="11">
        <v>-0.02</v>
      </c>
      <c r="B222" s="3" t="str">
        <f t="shared" si="1"/>
        <v>#REF!</v>
      </c>
    </row>
    <row r="223">
      <c r="A223" s="12">
        <v>-4.0E-4</v>
      </c>
      <c r="B223" s="3" t="str">
        <f t="shared" si="1"/>
        <v>#REF!</v>
      </c>
    </row>
    <row r="224">
      <c r="A224" s="17">
        <v>236775.0</v>
      </c>
      <c r="B224" s="3" t="str">
        <f t="shared" si="1"/>
        <v>#REF!</v>
      </c>
    </row>
    <row r="225">
      <c r="A225" s="17">
        <v>545144.0</v>
      </c>
      <c r="B225" s="3" t="str">
        <f t="shared" si="1"/>
        <v>#REF!</v>
      </c>
    </row>
    <row r="226">
      <c r="A226" s="7">
        <v>42818.0</v>
      </c>
      <c r="B226" s="3" t="str">
        <f t="shared" si="1"/>
        <v>#REF!</v>
      </c>
    </row>
    <row r="227">
      <c r="A227" s="8">
        <v>50.76</v>
      </c>
      <c r="B227" s="3" t="str">
        <f t="shared" si="1"/>
        <v>#REF!</v>
      </c>
    </row>
    <row r="228">
      <c r="A228" s="8">
        <v>51.17</v>
      </c>
      <c r="B228" s="3" t="str">
        <f t="shared" si="1"/>
        <v>#REF!</v>
      </c>
    </row>
    <row r="229">
      <c r="A229" s="8">
        <v>50.52</v>
      </c>
      <c r="B229" s="3" t="str">
        <f t="shared" si="1"/>
        <v>#REF!</v>
      </c>
    </row>
    <row r="230">
      <c r="A230" s="8">
        <v>50.92</v>
      </c>
      <c r="B230" s="3" t="str">
        <f t="shared" si="1"/>
        <v>#REF!</v>
      </c>
    </row>
    <row r="231">
      <c r="A231" s="9">
        <f>+0.26</f>
        <v>0.26</v>
      </c>
      <c r="B231" s="3" t="str">
        <f t="shared" si="1"/>
        <v>#REF!</v>
      </c>
    </row>
    <row r="232">
      <c r="A232" s="9">
        <f>+0.51%</f>
        <v>0.0051</v>
      </c>
      <c r="B232" s="3" t="str">
        <f t="shared" si="1"/>
        <v>#REF!</v>
      </c>
    </row>
    <row r="233">
      <c r="A233" s="16">
        <v>264097.0</v>
      </c>
      <c r="B233" s="3" t="str">
        <f t="shared" si="1"/>
        <v>#REF!</v>
      </c>
    </row>
    <row r="234">
      <c r="A234" s="16">
        <v>534499.0</v>
      </c>
      <c r="B234" s="3" t="str">
        <f t="shared" si="1"/>
        <v>#REF!</v>
      </c>
    </row>
    <row r="235">
      <c r="A235" s="7">
        <v>42817.0</v>
      </c>
      <c r="B235" s="3" t="str">
        <f t="shared" si="1"/>
        <v>#REF!</v>
      </c>
    </row>
    <row r="236">
      <c r="A236" s="8">
        <v>51.02</v>
      </c>
      <c r="B236" s="3" t="str">
        <f t="shared" si="1"/>
        <v>#REF!</v>
      </c>
    </row>
    <row r="237">
      <c r="A237" s="8">
        <v>51.29</v>
      </c>
      <c r="B237" s="3" t="str">
        <f t="shared" si="1"/>
        <v>#REF!</v>
      </c>
    </row>
    <row r="238">
      <c r="A238" s="8">
        <v>50.46</v>
      </c>
      <c r="B238" s="3" t="str">
        <f t="shared" si="1"/>
        <v>#REF!</v>
      </c>
    </row>
    <row r="239">
      <c r="A239" s="8">
        <v>50.66</v>
      </c>
      <c r="B239" s="3" t="str">
        <f t="shared" si="1"/>
        <v>#REF!</v>
      </c>
    </row>
    <row r="240">
      <c r="A240" s="11">
        <v>-0.21</v>
      </c>
      <c r="B240" s="3" t="str">
        <f t="shared" si="1"/>
        <v>#REF!</v>
      </c>
    </row>
    <row r="241">
      <c r="A241" s="12">
        <v>-0.0041</v>
      </c>
      <c r="B241" s="3" t="str">
        <f t="shared" si="1"/>
        <v>#REF!</v>
      </c>
    </row>
    <row r="242">
      <c r="A242" s="17">
        <v>348040.0</v>
      </c>
      <c r="B242" s="3" t="str">
        <f t="shared" si="1"/>
        <v>#REF!</v>
      </c>
    </row>
    <row r="243">
      <c r="A243" s="17">
        <v>527148.0</v>
      </c>
      <c r="B243" s="3" t="str">
        <f t="shared" si="1"/>
        <v>#REF!</v>
      </c>
    </row>
    <row r="244">
      <c r="A244" s="7">
        <v>42816.0</v>
      </c>
      <c r="B244" s="3" t="str">
        <f t="shared" si="1"/>
        <v>#REF!</v>
      </c>
    </row>
    <row r="245">
      <c r="A245" s="8">
        <v>51.01</v>
      </c>
      <c r="B245" s="3" t="str">
        <f t="shared" si="1"/>
        <v>#REF!</v>
      </c>
    </row>
    <row r="246">
      <c r="A246" s="8">
        <v>51.2</v>
      </c>
      <c r="B246" s="3" t="str">
        <f t="shared" si="1"/>
        <v>#REF!</v>
      </c>
    </row>
    <row r="247">
      <c r="A247" s="8">
        <v>50.0</v>
      </c>
      <c r="B247" s="3" t="str">
        <f t="shared" si="1"/>
        <v>#REF!</v>
      </c>
    </row>
    <row r="248">
      <c r="A248" s="8">
        <v>50.87</v>
      </c>
      <c r="B248" s="3" t="str">
        <f t="shared" si="1"/>
        <v>#REF!</v>
      </c>
    </row>
    <row r="249">
      <c r="A249" s="11">
        <v>-0.32</v>
      </c>
      <c r="B249" s="3" t="str">
        <f t="shared" si="1"/>
        <v>#REF!</v>
      </c>
    </row>
    <row r="250">
      <c r="A250" s="12">
        <v>-0.0063</v>
      </c>
      <c r="B250" s="3" t="str">
        <f t="shared" si="1"/>
        <v>#REF!</v>
      </c>
    </row>
    <row r="251">
      <c r="A251" s="17">
        <v>300026.0</v>
      </c>
      <c r="B251" s="3" t="str">
        <f t="shared" si="1"/>
        <v>#REF!</v>
      </c>
    </row>
    <row r="252">
      <c r="A252" s="17">
        <v>507859.0</v>
      </c>
      <c r="B252" s="3" t="str">
        <f t="shared" si="1"/>
        <v>#REF!</v>
      </c>
    </row>
    <row r="253">
      <c r="A253" s="7">
        <v>42815.0</v>
      </c>
      <c r="B253" s="3" t="str">
        <f t="shared" si="1"/>
        <v>#REF!</v>
      </c>
    </row>
    <row r="254">
      <c r="A254" s="8">
        <v>51.85</v>
      </c>
      <c r="B254" s="3" t="str">
        <f t="shared" si="1"/>
        <v>#REF!</v>
      </c>
    </row>
    <row r="255">
      <c r="A255" s="8">
        <v>52.37</v>
      </c>
      <c r="B255" s="3" t="str">
        <f t="shared" si="1"/>
        <v>#REF!</v>
      </c>
    </row>
    <row r="256">
      <c r="A256" s="8">
        <v>50.97</v>
      </c>
      <c r="B256" s="3" t="str">
        <f t="shared" si="1"/>
        <v>#REF!</v>
      </c>
    </row>
    <row r="257">
      <c r="A257" s="8">
        <v>51.19</v>
      </c>
      <c r="B257" s="3" t="str">
        <f t="shared" si="1"/>
        <v>#REF!</v>
      </c>
    </row>
    <row r="258">
      <c r="A258" s="11">
        <v>-0.6</v>
      </c>
      <c r="B258" s="3" t="str">
        <f t="shared" si="1"/>
        <v>#REF!</v>
      </c>
    </row>
    <row r="259">
      <c r="A259" s="12">
        <v>-0.0116</v>
      </c>
      <c r="B259" s="3" t="str">
        <f t="shared" si="1"/>
        <v>#REF!</v>
      </c>
    </row>
    <row r="260">
      <c r="A260" s="17">
        <v>234435.0</v>
      </c>
      <c r="B260" s="3" t="str">
        <f t="shared" si="1"/>
        <v>#REF!</v>
      </c>
    </row>
    <row r="261">
      <c r="A261" s="17">
        <v>493571.0</v>
      </c>
      <c r="B261" s="3" t="str">
        <f t="shared" si="1"/>
        <v>#REF!</v>
      </c>
    </row>
    <row r="262">
      <c r="A262" s="7">
        <v>42814.0</v>
      </c>
      <c r="B262" s="3" t="str">
        <f t="shared" si="1"/>
        <v>#REF!</v>
      </c>
    </row>
    <row r="263">
      <c r="A263" s="8">
        <v>51.84</v>
      </c>
      <c r="B263" s="3" t="str">
        <f t="shared" si="1"/>
        <v>#REF!</v>
      </c>
    </row>
    <row r="264">
      <c r="A264" s="8">
        <v>52.12</v>
      </c>
      <c r="B264" s="3" t="str">
        <f t="shared" si="1"/>
        <v>#REF!</v>
      </c>
    </row>
    <row r="265">
      <c r="A265" s="8">
        <v>51.21</v>
      </c>
      <c r="B265" s="3" t="str">
        <f t="shared" si="1"/>
        <v>#REF!</v>
      </c>
    </row>
    <row r="266">
      <c r="A266" s="8">
        <v>51.79</v>
      </c>
      <c r="B266" s="3" t="str">
        <f t="shared" si="1"/>
        <v>#REF!</v>
      </c>
    </row>
    <row r="267">
      <c r="A267" s="11">
        <v>-0.16</v>
      </c>
      <c r="B267" s="3" t="str">
        <f t="shared" si="1"/>
        <v>#REF!</v>
      </c>
    </row>
    <row r="268">
      <c r="A268" s="12">
        <v>-0.0031</v>
      </c>
      <c r="B268" s="3" t="str">
        <f t="shared" si="1"/>
        <v>#REF!</v>
      </c>
    </row>
    <row r="269">
      <c r="A269" s="17">
        <v>186846.0</v>
      </c>
      <c r="B269" s="3" t="str">
        <f t="shared" si="1"/>
        <v>#REF!</v>
      </c>
    </row>
    <row r="270">
      <c r="A270" s="17">
        <v>475713.0</v>
      </c>
      <c r="B270" s="3" t="str">
        <f t="shared" si="1"/>
        <v>#REF!</v>
      </c>
    </row>
    <row r="271">
      <c r="A271" s="7">
        <v>42811.0</v>
      </c>
      <c r="B271" s="3" t="str">
        <f t="shared" si="1"/>
        <v>#REF!</v>
      </c>
    </row>
    <row r="272">
      <c r="A272" s="8">
        <v>51.9</v>
      </c>
      <c r="B272" s="3" t="str">
        <f t="shared" si="1"/>
        <v>#REF!</v>
      </c>
    </row>
    <row r="273">
      <c r="A273" s="8">
        <v>52.34</v>
      </c>
      <c r="B273" s="3" t="str">
        <f t="shared" si="1"/>
        <v>#REF!</v>
      </c>
    </row>
    <row r="274">
      <c r="A274" s="8">
        <v>51.69</v>
      </c>
      <c r="B274" s="3" t="str">
        <f t="shared" si="1"/>
        <v>#REF!</v>
      </c>
    </row>
    <row r="275">
      <c r="A275" s="8">
        <v>51.95</v>
      </c>
      <c r="B275" s="3" t="str">
        <f t="shared" si="1"/>
        <v>#REF!</v>
      </c>
    </row>
    <row r="276">
      <c r="A276" s="9">
        <f>+0.05</f>
        <v>0.05</v>
      </c>
      <c r="B276" s="3" t="str">
        <f t="shared" si="1"/>
        <v>#REF!</v>
      </c>
    </row>
    <row r="277">
      <c r="A277" s="9">
        <f>+0.1%</f>
        <v>0.001</v>
      </c>
      <c r="B277" s="3" t="str">
        <f t="shared" si="1"/>
        <v>#REF!</v>
      </c>
    </row>
    <row r="278">
      <c r="A278" s="16">
        <v>198396.0</v>
      </c>
      <c r="B278" s="3" t="str">
        <f t="shared" si="1"/>
        <v>#REF!</v>
      </c>
    </row>
    <row r="279">
      <c r="A279" s="16">
        <v>473577.0</v>
      </c>
      <c r="B279" s="3" t="str">
        <f t="shared" si="1"/>
        <v>#REF!</v>
      </c>
    </row>
    <row r="280">
      <c r="A280" s="7">
        <v>42810.0</v>
      </c>
      <c r="B280" s="3" t="str">
        <f t="shared" si="1"/>
        <v>#REF!</v>
      </c>
    </row>
    <row r="281">
      <c r="A281" s="8">
        <v>52.21</v>
      </c>
      <c r="B281" s="3" t="str">
        <f t="shared" si="1"/>
        <v>#REF!</v>
      </c>
    </row>
    <row r="282">
      <c r="A282" s="8">
        <v>52.78</v>
      </c>
      <c r="B282" s="3" t="str">
        <f t="shared" si="1"/>
        <v>#REF!</v>
      </c>
    </row>
    <row r="283">
      <c r="A283" s="8">
        <v>51.67</v>
      </c>
      <c r="B283" s="3" t="str">
        <f t="shared" si="1"/>
        <v>#REF!</v>
      </c>
    </row>
    <row r="284">
      <c r="A284" s="8">
        <v>51.9</v>
      </c>
      <c r="B284" s="3" t="str">
        <f t="shared" si="1"/>
        <v>#REF!</v>
      </c>
    </row>
    <row r="285">
      <c r="A285" s="11">
        <v>-0.07</v>
      </c>
      <c r="B285" s="3" t="str">
        <f t="shared" si="1"/>
        <v>#REF!</v>
      </c>
    </row>
    <row r="286">
      <c r="A286" s="12">
        <v>-0.0013</v>
      </c>
      <c r="B286" s="3" t="str">
        <f t="shared" si="1"/>
        <v>#REF!</v>
      </c>
    </row>
    <row r="287">
      <c r="A287" s="17">
        <v>229419.0</v>
      </c>
      <c r="B287" s="3" t="str">
        <f t="shared" si="1"/>
        <v>#REF!</v>
      </c>
    </row>
    <row r="288">
      <c r="A288" s="17">
        <v>452606.0</v>
      </c>
      <c r="B288" s="3" t="str">
        <f t="shared" si="1"/>
        <v>#REF!</v>
      </c>
    </row>
    <row r="289">
      <c r="A289" s="7">
        <v>42809.0</v>
      </c>
      <c r="B289" s="3" t="str">
        <f t="shared" si="1"/>
        <v>#REF!</v>
      </c>
    </row>
    <row r="290">
      <c r="A290" s="8">
        <v>51.69</v>
      </c>
      <c r="B290" s="3" t="str">
        <f t="shared" si="1"/>
        <v>#REF!</v>
      </c>
    </row>
    <row r="291">
      <c r="A291" s="8">
        <v>52.3</v>
      </c>
      <c r="B291" s="3" t="str">
        <f t="shared" si="1"/>
        <v>#REF!</v>
      </c>
    </row>
    <row r="292">
      <c r="A292" s="8">
        <v>51.53</v>
      </c>
      <c r="B292" s="3" t="str">
        <f t="shared" si="1"/>
        <v>#REF!</v>
      </c>
    </row>
    <row r="293">
      <c r="A293" s="8">
        <v>51.97</v>
      </c>
      <c r="B293" s="3" t="str">
        <f t="shared" si="1"/>
        <v>#REF!</v>
      </c>
    </row>
    <row r="294">
      <c r="A294" s="9">
        <f>+0.86</f>
        <v>0.86</v>
      </c>
      <c r="B294" s="3" t="str">
        <f t="shared" si="1"/>
        <v>#REF!</v>
      </c>
    </row>
    <row r="295">
      <c r="A295" s="9">
        <f>+1.68%</f>
        <v>0.0168</v>
      </c>
      <c r="B295" s="3" t="str">
        <f t="shared" si="1"/>
        <v>#REF!</v>
      </c>
    </row>
    <row r="296">
      <c r="A296" s="16">
        <v>233815.0</v>
      </c>
      <c r="B296" s="3" t="str">
        <f t="shared" si="1"/>
        <v>#REF!</v>
      </c>
    </row>
    <row r="297">
      <c r="A297" s="16">
        <v>437509.0</v>
      </c>
      <c r="B297" s="3" t="str">
        <f t="shared" si="1"/>
        <v>#REF!</v>
      </c>
    </row>
    <row r="298">
      <c r="A298" s="7">
        <v>42808.0</v>
      </c>
      <c r="B298" s="3" t="str">
        <f t="shared" si="1"/>
        <v>#REF!</v>
      </c>
    </row>
    <row r="299">
      <c r="A299" s="8">
        <v>51.65</v>
      </c>
      <c r="B299" s="3" t="str">
        <f t="shared" si="1"/>
        <v>#REF!</v>
      </c>
    </row>
    <row r="300">
      <c r="A300" s="8">
        <v>52.05</v>
      </c>
      <c r="B300" s="3" t="str">
        <f t="shared" si="1"/>
        <v>#REF!</v>
      </c>
    </row>
    <row r="301">
      <c r="A301" s="8">
        <v>50.46</v>
      </c>
      <c r="B301" s="3" t="str">
        <f t="shared" si="1"/>
        <v>#REF!</v>
      </c>
    </row>
    <row r="302">
      <c r="A302" s="8">
        <v>51.11</v>
      </c>
      <c r="B302" s="3" t="str">
        <f t="shared" si="1"/>
        <v>#REF!</v>
      </c>
    </row>
    <row r="303">
      <c r="A303" s="11">
        <v>-0.48</v>
      </c>
      <c r="B303" s="3" t="str">
        <f t="shared" si="1"/>
        <v>#REF!</v>
      </c>
    </row>
    <row r="304">
      <c r="A304" s="12">
        <v>-0.0093</v>
      </c>
      <c r="B304" s="3" t="str">
        <f t="shared" si="1"/>
        <v>#REF!</v>
      </c>
    </row>
    <row r="305">
      <c r="A305" s="17">
        <v>273015.0</v>
      </c>
      <c r="B305" s="3" t="str">
        <f t="shared" si="1"/>
        <v>#REF!</v>
      </c>
    </row>
    <row r="306">
      <c r="A306" s="17">
        <v>406331.0</v>
      </c>
      <c r="B306" s="3" t="str">
        <f t="shared" si="1"/>
        <v>#REF!</v>
      </c>
    </row>
    <row r="307">
      <c r="A307" s="7">
        <v>42807.0</v>
      </c>
      <c r="B307" s="3" t="str">
        <f t="shared" si="1"/>
        <v>#REF!</v>
      </c>
    </row>
    <row r="308">
      <c r="A308" s="8">
        <v>51.59</v>
      </c>
      <c r="B308" s="3" t="str">
        <f t="shared" si="1"/>
        <v>#REF!</v>
      </c>
    </row>
    <row r="309">
      <c r="A309" s="8">
        <v>51.94</v>
      </c>
      <c r="B309" s="3" t="str">
        <f t="shared" si="1"/>
        <v>#REF!</v>
      </c>
    </row>
    <row r="310">
      <c r="A310" s="8">
        <v>51.12</v>
      </c>
      <c r="B310" s="3" t="str">
        <f t="shared" si="1"/>
        <v>#REF!</v>
      </c>
    </row>
    <row r="311">
      <c r="A311" s="8">
        <v>51.59</v>
      </c>
      <c r="B311" s="3" t="str">
        <f t="shared" si="1"/>
        <v>#REF!</v>
      </c>
    </row>
    <row r="312">
      <c r="A312" s="11">
        <v>-0.04</v>
      </c>
      <c r="B312" s="3" t="str">
        <f t="shared" si="1"/>
        <v>#REF!</v>
      </c>
    </row>
    <row r="313">
      <c r="A313" s="12">
        <v>-8.0E-4</v>
      </c>
      <c r="B313" s="3" t="str">
        <f t="shared" si="1"/>
        <v>#REF!</v>
      </c>
    </row>
    <row r="314">
      <c r="A314" s="17">
        <v>161487.0</v>
      </c>
      <c r="B314" s="3" t="str">
        <f t="shared" si="1"/>
        <v>#REF!</v>
      </c>
    </row>
    <row r="315">
      <c r="A315" s="17">
        <v>394829.0</v>
      </c>
      <c r="B315" s="3" t="str">
        <f t="shared" si="1"/>
        <v>#REF!</v>
      </c>
    </row>
    <row r="316">
      <c r="A316" s="7">
        <v>42804.0</v>
      </c>
      <c r="B316" s="3" t="str">
        <f t="shared" si="1"/>
        <v>#REF!</v>
      </c>
    </row>
    <row r="317">
      <c r="A317" s="8">
        <v>52.69</v>
      </c>
      <c r="B317" s="3" t="str">
        <f t="shared" si="1"/>
        <v>#REF!</v>
      </c>
    </row>
    <row r="318">
      <c r="A318" s="8">
        <v>53.25</v>
      </c>
      <c r="B318" s="3" t="str">
        <f t="shared" si="1"/>
        <v>#REF!</v>
      </c>
    </row>
    <row r="319">
      <c r="A319" s="8">
        <v>51.41</v>
      </c>
      <c r="B319" s="3" t="str">
        <f t="shared" si="1"/>
        <v>#REF!</v>
      </c>
    </row>
    <row r="320">
      <c r="A320" s="8">
        <v>51.63</v>
      </c>
      <c r="B320" s="3" t="str">
        <f t="shared" si="1"/>
        <v>#REF!</v>
      </c>
    </row>
    <row r="321">
      <c r="A321" s="11">
        <v>-0.83</v>
      </c>
      <c r="B321" s="3" t="str">
        <f t="shared" si="1"/>
        <v>#REF!</v>
      </c>
    </row>
    <row r="322">
      <c r="A322" s="12">
        <v>-0.0158</v>
      </c>
      <c r="B322" s="3" t="str">
        <f t="shared" si="1"/>
        <v>#REF!</v>
      </c>
    </row>
    <row r="323">
      <c r="A323" s="17">
        <v>196716.0</v>
      </c>
      <c r="B323" s="3" t="str">
        <f t="shared" si="1"/>
        <v>#REF!</v>
      </c>
    </row>
    <row r="324">
      <c r="A324" s="17">
        <v>384901.0</v>
      </c>
      <c r="B324" s="3" t="str">
        <f t="shared" si="1"/>
        <v>#REF!</v>
      </c>
    </row>
    <row r="325">
      <c r="A325" s="7">
        <v>42803.0</v>
      </c>
      <c r="B325" s="3" t="str">
        <f t="shared" si="1"/>
        <v>#REF!</v>
      </c>
    </row>
    <row r="326">
      <c r="A326" s="8">
        <v>53.59</v>
      </c>
      <c r="B326" s="3" t="str">
        <f t="shared" si="1"/>
        <v>#REF!</v>
      </c>
    </row>
    <row r="327">
      <c r="A327" s="8">
        <v>54.11</v>
      </c>
      <c r="B327" s="3" t="str">
        <f t="shared" si="1"/>
        <v>#REF!</v>
      </c>
    </row>
    <row r="328">
      <c r="A328" s="8">
        <v>51.78</v>
      </c>
      <c r="B328" s="3" t="str">
        <f t="shared" si="1"/>
        <v>#REF!</v>
      </c>
    </row>
    <row r="329">
      <c r="A329" s="8">
        <v>52.46</v>
      </c>
      <c r="B329" s="3" t="str">
        <f t="shared" si="1"/>
        <v>#REF!</v>
      </c>
    </row>
    <row r="330">
      <c r="A330" s="11">
        <v>-0.91</v>
      </c>
      <c r="B330" s="3" t="str">
        <f t="shared" si="1"/>
        <v>#REF!</v>
      </c>
    </row>
    <row r="331">
      <c r="A331" s="12">
        <v>-0.0171</v>
      </c>
      <c r="B331" s="3" t="str">
        <f t="shared" si="1"/>
        <v>#REF!</v>
      </c>
    </row>
    <row r="332">
      <c r="A332" s="17">
        <v>302513.0</v>
      </c>
      <c r="B332" s="3" t="str">
        <f t="shared" si="1"/>
        <v>#REF!</v>
      </c>
    </row>
    <row r="333">
      <c r="A333" s="17">
        <v>380006.0</v>
      </c>
      <c r="B333" s="3" t="str">
        <f t="shared" si="1"/>
        <v>#REF!</v>
      </c>
    </row>
    <row r="334">
      <c r="A334" s="7">
        <v>42802.0</v>
      </c>
      <c r="B334" s="3" t="str">
        <f t="shared" si="1"/>
        <v>#REF!</v>
      </c>
    </row>
    <row r="335">
      <c r="A335" s="8">
        <v>55.89</v>
      </c>
      <c r="B335" s="3" t="str">
        <f t="shared" si="1"/>
        <v>#REF!</v>
      </c>
    </row>
    <row r="336">
      <c r="A336" s="8">
        <v>55.98</v>
      </c>
      <c r="B336" s="3" t="str">
        <f t="shared" si="1"/>
        <v>#REF!</v>
      </c>
    </row>
    <row r="337">
      <c r="A337" s="8">
        <v>53.17</v>
      </c>
      <c r="B337" s="3" t="str">
        <f t="shared" si="1"/>
        <v>#REF!</v>
      </c>
    </row>
    <row r="338">
      <c r="A338" s="8">
        <v>53.37</v>
      </c>
      <c r="B338" s="3" t="str">
        <f t="shared" si="1"/>
        <v>#REF!</v>
      </c>
    </row>
    <row r="339">
      <c r="A339" s="11">
        <v>-2.76</v>
      </c>
      <c r="B339" s="3" t="str">
        <f t="shared" si="1"/>
        <v>#REF!</v>
      </c>
    </row>
    <row r="340">
      <c r="A340" s="12">
        <v>-0.0492</v>
      </c>
      <c r="B340" s="3" t="str">
        <f t="shared" si="1"/>
        <v>#REF!</v>
      </c>
    </row>
    <row r="341">
      <c r="A341" s="17">
        <v>269411.0</v>
      </c>
      <c r="B341" s="3" t="str">
        <f t="shared" si="1"/>
        <v>#REF!</v>
      </c>
    </row>
    <row r="342">
      <c r="A342" s="17">
        <v>384838.0</v>
      </c>
      <c r="B342" s="3" t="str">
        <f t="shared" si="1"/>
        <v>#REF!</v>
      </c>
    </row>
    <row r="343">
      <c r="A343" s="7">
        <v>42801.0</v>
      </c>
      <c r="B343" s="3" t="str">
        <f t="shared" si="1"/>
        <v>#REF!</v>
      </c>
    </row>
    <row r="344">
      <c r="A344" s="8">
        <v>56.25</v>
      </c>
      <c r="B344" s="3" t="str">
        <f t="shared" si="1"/>
        <v>#REF!</v>
      </c>
    </row>
    <row r="345">
      <c r="A345" s="8">
        <v>56.88</v>
      </c>
      <c r="B345" s="3" t="str">
        <f t="shared" si="1"/>
        <v>#REF!</v>
      </c>
    </row>
    <row r="346">
      <c r="A346" s="8">
        <v>55.78</v>
      </c>
      <c r="B346" s="3" t="str">
        <f t="shared" si="1"/>
        <v>#REF!</v>
      </c>
    </row>
    <row r="347">
      <c r="A347" s="8">
        <v>56.13</v>
      </c>
      <c r="B347" s="3" t="str">
        <f t="shared" si="1"/>
        <v>#REF!</v>
      </c>
    </row>
    <row r="348">
      <c r="A348" s="11">
        <v>-0.13</v>
      </c>
      <c r="B348" s="3" t="str">
        <f t="shared" si="1"/>
        <v>#REF!</v>
      </c>
    </row>
    <row r="349">
      <c r="A349" s="12">
        <v>-0.0023</v>
      </c>
      <c r="B349" s="3" t="str">
        <f t="shared" si="1"/>
        <v>#REF!</v>
      </c>
    </row>
    <row r="350">
      <c r="A350" s="17">
        <v>169422.0</v>
      </c>
      <c r="B350" s="3" t="str">
        <f t="shared" si="1"/>
        <v>#REF!</v>
      </c>
    </row>
    <row r="351">
      <c r="A351" s="17">
        <v>385760.0</v>
      </c>
      <c r="B351" s="3" t="str">
        <f t="shared" si="1"/>
        <v>#REF!</v>
      </c>
    </row>
    <row r="352">
      <c r="A352" s="7">
        <v>42800.0</v>
      </c>
      <c r="B352" s="3" t="str">
        <f t="shared" si="1"/>
        <v>#REF!</v>
      </c>
    </row>
    <row r="353">
      <c r="A353" s="8">
        <v>56.08</v>
      </c>
      <c r="B353" s="3" t="str">
        <f t="shared" si="1"/>
        <v>#REF!</v>
      </c>
    </row>
    <row r="354">
      <c r="A354" s="8">
        <v>56.49</v>
      </c>
      <c r="B354" s="3" t="str">
        <f t="shared" si="1"/>
        <v>#REF!</v>
      </c>
    </row>
    <row r="355">
      <c r="A355" s="8">
        <v>55.6</v>
      </c>
      <c r="B355" s="3" t="str">
        <f t="shared" si="1"/>
        <v>#REF!</v>
      </c>
    </row>
    <row r="356">
      <c r="A356" s="8">
        <v>56.26</v>
      </c>
      <c r="B356" s="3" t="str">
        <f t="shared" si="1"/>
        <v>#REF!</v>
      </c>
    </row>
    <row r="357">
      <c r="A357" s="9">
        <f>+0.1</f>
        <v>0.1</v>
      </c>
      <c r="B357" s="3" t="str">
        <f t="shared" si="1"/>
        <v>#REF!</v>
      </c>
    </row>
    <row r="358">
      <c r="A358" s="9">
        <f>+0.18%</f>
        <v>0.0018</v>
      </c>
      <c r="B358" s="3" t="str">
        <f t="shared" si="1"/>
        <v>#REF!</v>
      </c>
    </row>
    <row r="359">
      <c r="A359" s="16">
        <v>140233.0</v>
      </c>
      <c r="B359" s="3" t="str">
        <f t="shared" si="1"/>
        <v>#REF!</v>
      </c>
    </row>
    <row r="360">
      <c r="A360" s="16">
        <v>377833.0</v>
      </c>
      <c r="B360" s="3" t="str">
        <f t="shared" si="1"/>
        <v>#REF!</v>
      </c>
    </row>
    <row r="361">
      <c r="A361" s="7">
        <v>42797.0</v>
      </c>
      <c r="B361" s="3" t="str">
        <f t="shared" si="1"/>
        <v>#REF!</v>
      </c>
    </row>
    <row r="362">
      <c r="A362" s="8">
        <v>55.42</v>
      </c>
      <c r="B362" s="3" t="str">
        <f t="shared" si="1"/>
        <v>#REF!</v>
      </c>
    </row>
    <row r="363">
      <c r="A363" s="8">
        <v>56.21</v>
      </c>
      <c r="B363" s="3" t="str">
        <f t="shared" si="1"/>
        <v>#REF!</v>
      </c>
    </row>
    <row r="364">
      <c r="A364" s="8">
        <v>55.38</v>
      </c>
      <c r="B364" s="3" t="str">
        <f t="shared" si="1"/>
        <v>#REF!</v>
      </c>
    </row>
    <row r="365">
      <c r="A365" s="8">
        <v>56.16</v>
      </c>
      <c r="B365" s="3" t="str">
        <f t="shared" si="1"/>
        <v>#REF!</v>
      </c>
    </row>
    <row r="366">
      <c r="A366" s="9">
        <f>+0.79</f>
        <v>0.79</v>
      </c>
      <c r="B366" s="3" t="str">
        <f t="shared" si="1"/>
        <v>#REF!</v>
      </c>
    </row>
    <row r="367">
      <c r="A367" s="9">
        <f>+1.43%</f>
        <v>0.0143</v>
      </c>
      <c r="B367" s="3" t="str">
        <f t="shared" si="1"/>
        <v>#REF!</v>
      </c>
    </row>
    <row r="368">
      <c r="A368" s="16">
        <v>174204.0</v>
      </c>
      <c r="B368" s="3" t="str">
        <f t="shared" si="1"/>
        <v>#REF!</v>
      </c>
    </row>
    <row r="369">
      <c r="A369" s="16">
        <v>375775.0</v>
      </c>
      <c r="B369" s="3" t="str">
        <f t="shared" si="1"/>
        <v>#REF!</v>
      </c>
    </row>
    <row r="370">
      <c r="A370" s="7">
        <v>42796.0</v>
      </c>
      <c r="B370" s="3" t="str">
        <f t="shared" si="1"/>
        <v>#REF!</v>
      </c>
    </row>
    <row r="371">
      <c r="A371" s="8">
        <v>56.65</v>
      </c>
      <c r="B371" s="3" t="str">
        <f t="shared" si="1"/>
        <v>#REF!</v>
      </c>
    </row>
    <row r="372">
      <c r="A372" s="8">
        <v>56.73</v>
      </c>
      <c r="B372" s="3" t="str">
        <f t="shared" si="1"/>
        <v>#REF!</v>
      </c>
    </row>
    <row r="373">
      <c r="A373" s="8">
        <v>55.32</v>
      </c>
      <c r="B373" s="3" t="str">
        <f t="shared" si="1"/>
        <v>#REF!</v>
      </c>
    </row>
    <row r="374">
      <c r="A374" s="8">
        <v>55.37</v>
      </c>
      <c r="B374" s="3" t="str">
        <f t="shared" si="1"/>
        <v>#REF!</v>
      </c>
    </row>
    <row r="375">
      <c r="A375" s="11">
        <v>-1.29</v>
      </c>
      <c r="B375" s="3" t="str">
        <f t="shared" si="1"/>
        <v>#REF!</v>
      </c>
    </row>
    <row r="376">
      <c r="A376" s="12">
        <v>-0.0228</v>
      </c>
      <c r="B376" s="3" t="str">
        <f t="shared" si="1"/>
        <v>#REF!</v>
      </c>
    </row>
    <row r="377">
      <c r="A377" s="17">
        <v>256530.0</v>
      </c>
      <c r="B377" s="3" t="str">
        <f t="shared" si="1"/>
        <v>#REF!</v>
      </c>
    </row>
    <row r="378">
      <c r="A378" s="17">
        <v>373946.0</v>
      </c>
      <c r="B378" s="3" t="str">
        <f t="shared" si="1"/>
        <v>#REF!</v>
      </c>
    </row>
    <row r="379">
      <c r="A379" s="7">
        <v>42795.0</v>
      </c>
      <c r="B379" s="3" t="str">
        <f t="shared" si="1"/>
        <v>#REF!</v>
      </c>
    </row>
    <row r="380">
      <c r="A380" s="8">
        <v>56.83</v>
      </c>
      <c r="B380" s="3" t="str">
        <f t="shared" si="1"/>
        <v>#REF!</v>
      </c>
    </row>
    <row r="381">
      <c r="A381" s="8">
        <v>57.35</v>
      </c>
      <c r="B381" s="3" t="str">
        <f t="shared" si="1"/>
        <v>#REF!</v>
      </c>
    </row>
    <row r="382">
      <c r="A382" s="8">
        <v>56.53</v>
      </c>
      <c r="B382" s="3" t="str">
        <f t="shared" si="1"/>
        <v>#REF!</v>
      </c>
    </row>
    <row r="383">
      <c r="A383" s="8">
        <v>56.66</v>
      </c>
      <c r="B383" s="3" t="str">
        <f t="shared" si="1"/>
        <v>#REF!</v>
      </c>
    </row>
    <row r="384">
      <c r="A384" s="11">
        <v>-0.18</v>
      </c>
      <c r="B384" s="3" t="str">
        <f t="shared" si="1"/>
        <v>#REF!</v>
      </c>
    </row>
    <row r="385">
      <c r="A385" s="12">
        <v>-0.0032</v>
      </c>
      <c r="B385" s="3" t="str">
        <f t="shared" si="1"/>
        <v>#REF!</v>
      </c>
    </row>
    <row r="386">
      <c r="A386" s="17">
        <v>163609.0</v>
      </c>
      <c r="B386" s="3" t="str">
        <f t="shared" si="1"/>
        <v>#REF!</v>
      </c>
    </row>
    <row r="387">
      <c r="A387" s="17">
        <v>379786.0</v>
      </c>
      <c r="B387" s="3" t="str">
        <f t="shared" si="1"/>
        <v>#REF!</v>
      </c>
    </row>
    <row r="388">
      <c r="A388" s="7">
        <v>42794.0</v>
      </c>
      <c r="B388" s="3" t="str">
        <f t="shared" si="1"/>
        <v>#REF!</v>
      </c>
    </row>
    <row r="389">
      <c r="A389" s="8">
        <v>56.73</v>
      </c>
      <c r="B389" s="3" t="str">
        <f t="shared" si="1"/>
        <v>#REF!</v>
      </c>
    </row>
    <row r="390">
      <c r="A390" s="8">
        <v>56.93</v>
      </c>
      <c r="B390" s="3" t="str">
        <f t="shared" si="1"/>
        <v>#REF!</v>
      </c>
    </row>
    <row r="391">
      <c r="A391" s="8">
        <v>55.96</v>
      </c>
      <c r="B391" s="3" t="str">
        <f t="shared" si="1"/>
        <v>#REF!</v>
      </c>
    </row>
    <row r="392">
      <c r="A392" s="8">
        <v>56.84</v>
      </c>
      <c r="B392" s="3" t="str">
        <f t="shared" si="1"/>
        <v>#REF!</v>
      </c>
    </row>
    <row r="393">
      <c r="A393" s="9">
        <f>+0.12</f>
        <v>0.12</v>
      </c>
      <c r="B393" s="3" t="str">
        <f t="shared" si="1"/>
        <v>#REF!</v>
      </c>
    </row>
    <row r="394">
      <c r="A394" s="9">
        <f>+0.21%</f>
        <v>0.0021</v>
      </c>
      <c r="B394" s="3" t="str">
        <f t="shared" si="1"/>
        <v>#REF!</v>
      </c>
    </row>
    <row r="395">
      <c r="A395" s="16">
        <v>210417.0</v>
      </c>
      <c r="B395" s="3" t="str">
        <f t="shared" si="1"/>
        <v>#REF!</v>
      </c>
    </row>
    <row r="396">
      <c r="A396" s="16">
        <v>383133.0</v>
      </c>
      <c r="B396" s="3" t="str">
        <f t="shared" si="1"/>
        <v>#REF!</v>
      </c>
    </row>
    <row r="397">
      <c r="A397" s="7">
        <v>42793.0</v>
      </c>
      <c r="B397" s="3" t="str">
        <f t="shared" si="1"/>
        <v>#REF!</v>
      </c>
    </row>
    <row r="398">
      <c r="A398" s="8">
        <v>56.53</v>
      </c>
      <c r="B398" s="3" t="str">
        <f t="shared" si="1"/>
        <v>#REF!</v>
      </c>
    </row>
    <row r="399">
      <c r="A399" s="8">
        <v>57.27</v>
      </c>
      <c r="B399" s="3" t="str">
        <f t="shared" si="1"/>
        <v>#REF!</v>
      </c>
    </row>
    <row r="400">
      <c r="A400" s="8">
        <v>56.52</v>
      </c>
      <c r="B400" s="3" t="str">
        <f t="shared" si="1"/>
        <v>#REF!</v>
      </c>
    </row>
    <row r="401">
      <c r="A401" s="8">
        <v>56.72</v>
      </c>
      <c r="B401" s="3" t="str">
        <f t="shared" si="1"/>
        <v>#REF!</v>
      </c>
    </row>
    <row r="402">
      <c r="A402" s="9">
        <f>+0.17</f>
        <v>0.17</v>
      </c>
      <c r="B402" s="3" t="str">
        <f t="shared" si="1"/>
        <v>#REF!</v>
      </c>
    </row>
    <row r="403">
      <c r="A403" s="9">
        <f>+0.3%</f>
        <v>0.003</v>
      </c>
      <c r="B403" s="3" t="str">
        <f t="shared" si="1"/>
        <v>#REF!</v>
      </c>
    </row>
    <row r="404">
      <c r="A404" s="16">
        <v>175659.0</v>
      </c>
      <c r="B404" s="3" t="str">
        <f t="shared" si="1"/>
        <v>#REF!</v>
      </c>
    </row>
    <row r="405">
      <c r="A405" s="16">
        <v>378059.0</v>
      </c>
      <c r="B405" s="3" t="str">
        <f t="shared" si="1"/>
        <v>#REF!</v>
      </c>
    </row>
    <row r="406">
      <c r="A406" s="7">
        <v>42790.0</v>
      </c>
      <c r="B406" s="3" t="str">
        <f t="shared" si="1"/>
        <v>#REF!</v>
      </c>
    </row>
    <row r="407">
      <c r="A407" s="8">
        <v>56.97</v>
      </c>
      <c r="B407" s="3" t="str">
        <f t="shared" si="1"/>
        <v>#REF!</v>
      </c>
    </row>
    <row r="408">
      <c r="A408" s="8">
        <v>57.07</v>
      </c>
      <c r="B408" s="3" t="str">
        <f t="shared" si="1"/>
        <v>#REF!</v>
      </c>
    </row>
    <row r="409">
      <c r="A409" s="8">
        <v>56.33</v>
      </c>
      <c r="B409" s="3" t="str">
        <f t="shared" si="1"/>
        <v>#REF!</v>
      </c>
    </row>
    <row r="410">
      <c r="A410" s="8">
        <v>56.55</v>
      </c>
      <c r="B410" s="3" t="str">
        <f t="shared" si="1"/>
        <v>#REF!</v>
      </c>
    </row>
    <row r="411">
      <c r="A411" s="11">
        <v>-0.43</v>
      </c>
      <c r="B411" s="3" t="str">
        <f t="shared" si="1"/>
        <v>#REF!</v>
      </c>
    </row>
    <row r="412">
      <c r="A412" s="12">
        <v>-0.0075</v>
      </c>
      <c r="B412" s="3" t="str">
        <f t="shared" si="1"/>
        <v>#REF!</v>
      </c>
    </row>
    <row r="413">
      <c r="A413" s="17">
        <v>222805.0</v>
      </c>
      <c r="B413" s="3" t="str">
        <f t="shared" si="1"/>
        <v>#REF!</v>
      </c>
    </row>
    <row r="414">
      <c r="A414" s="17">
        <v>363638.0</v>
      </c>
      <c r="B414" s="3" t="str">
        <f t="shared" si="1"/>
        <v>#REF!</v>
      </c>
    </row>
    <row r="415">
      <c r="A415" s="7">
        <v>42789.0</v>
      </c>
      <c r="B415" s="3" t="str">
        <f t="shared" si="1"/>
        <v>#REF!</v>
      </c>
    </row>
    <row r="416">
      <c r="A416" s="8">
        <v>56.59</v>
      </c>
      <c r="B416" s="3" t="str">
        <f t="shared" si="1"/>
        <v>#REF!</v>
      </c>
    </row>
    <row r="417">
      <c r="A417" s="8">
        <v>57.6</v>
      </c>
      <c r="B417" s="3" t="str">
        <f t="shared" si="1"/>
        <v>#REF!</v>
      </c>
    </row>
    <row r="418">
      <c r="A418" s="8">
        <v>56.48</v>
      </c>
      <c r="B418" s="3" t="str">
        <f t="shared" si="1"/>
        <v>#REF!</v>
      </c>
    </row>
    <row r="419">
      <c r="A419" s="8">
        <v>56.98</v>
      </c>
      <c r="B419" s="3" t="str">
        <f t="shared" si="1"/>
        <v>#REF!</v>
      </c>
    </row>
    <row r="420">
      <c r="A420" s="9">
        <f>+0.8</f>
        <v>0.8</v>
      </c>
      <c r="B420" s="3" t="str">
        <f t="shared" si="1"/>
        <v>#REF!</v>
      </c>
    </row>
    <row r="421">
      <c r="A421" s="9">
        <f>+1.42%</f>
        <v>0.0142</v>
      </c>
      <c r="B421" s="3" t="str">
        <f t="shared" si="1"/>
        <v>#REF!</v>
      </c>
    </row>
    <row r="422">
      <c r="A422" s="16">
        <v>133927.0</v>
      </c>
      <c r="B422" s="3" t="str">
        <f t="shared" si="1"/>
        <v>#REF!</v>
      </c>
    </row>
    <row r="423">
      <c r="A423" s="16">
        <v>360049.0</v>
      </c>
      <c r="B423" s="3" t="str">
        <f t="shared" si="1"/>
        <v>#REF!</v>
      </c>
    </row>
    <row r="424">
      <c r="A424" s="7">
        <v>42788.0</v>
      </c>
      <c r="B424" s="3" t="str">
        <f t="shared" si="1"/>
        <v>#REF!</v>
      </c>
    </row>
    <row r="425">
      <c r="A425" s="8">
        <v>56.99</v>
      </c>
      <c r="B425" s="3" t="str">
        <f t="shared" si="1"/>
        <v>#REF!</v>
      </c>
    </row>
    <row r="426">
      <c r="A426" s="8">
        <v>57.12</v>
      </c>
      <c r="B426" s="3" t="str">
        <f t="shared" si="1"/>
        <v>#REF!</v>
      </c>
    </row>
    <row r="427">
      <c r="A427" s="8">
        <v>55.95</v>
      </c>
      <c r="B427" s="3" t="str">
        <f t="shared" si="1"/>
        <v>#REF!</v>
      </c>
    </row>
    <row r="428">
      <c r="A428" s="8">
        <v>56.18</v>
      </c>
      <c r="B428" s="3" t="str">
        <f t="shared" si="1"/>
        <v>#REF!</v>
      </c>
    </row>
    <row r="429">
      <c r="A429" s="11">
        <v>-0.64</v>
      </c>
      <c r="B429" s="3" t="str">
        <f t="shared" si="1"/>
        <v>#REF!</v>
      </c>
    </row>
    <row r="430">
      <c r="A430" s="12">
        <v>-0.0113</v>
      </c>
      <c r="B430" s="3" t="str">
        <f t="shared" si="1"/>
        <v>#REF!</v>
      </c>
    </row>
    <row r="431">
      <c r="A431" s="17">
        <v>181333.0</v>
      </c>
      <c r="B431" s="3" t="str">
        <f t="shared" si="1"/>
        <v>#REF!</v>
      </c>
    </row>
    <row r="432">
      <c r="A432" s="17">
        <v>357340.0</v>
      </c>
      <c r="B432" s="3" t="str">
        <f t="shared" si="1"/>
        <v>#REF!</v>
      </c>
    </row>
    <row r="433">
      <c r="A433" s="7">
        <v>42787.0</v>
      </c>
      <c r="B433" s="3" t="str">
        <f t="shared" si="1"/>
        <v>#REF!</v>
      </c>
    </row>
    <row r="434">
      <c r="A434" s="8">
        <v>56.47</v>
      </c>
      <c r="B434" s="3" t="str">
        <f t="shared" si="1"/>
        <v>#REF!</v>
      </c>
    </row>
    <row r="435">
      <c r="A435" s="8">
        <v>57.5</v>
      </c>
      <c r="B435" s="3" t="str">
        <f t="shared" si="1"/>
        <v>#REF!</v>
      </c>
    </row>
    <row r="436">
      <c r="A436" s="8">
        <v>56.46</v>
      </c>
      <c r="B436" s="3" t="str">
        <f t="shared" si="1"/>
        <v>#REF!</v>
      </c>
    </row>
    <row r="437">
      <c r="A437" s="8">
        <v>56.82</v>
      </c>
      <c r="B437" s="3" t="str">
        <f t="shared" si="1"/>
        <v>#REF!</v>
      </c>
    </row>
    <row r="438">
      <c r="A438" s="9">
        <f>+0.29</f>
        <v>0.29</v>
      </c>
      <c r="B438" s="3" t="str">
        <f t="shared" si="1"/>
        <v>#REF!</v>
      </c>
    </row>
    <row r="439">
      <c r="A439" s="9">
        <f>+0.51%</f>
        <v>0.0051</v>
      </c>
      <c r="B439" s="3" t="str">
        <f t="shared" si="1"/>
        <v>#REF!</v>
      </c>
    </row>
    <row r="440">
      <c r="A440" s="16">
        <v>285089.0</v>
      </c>
      <c r="B440" s="3" t="str">
        <f t="shared" si="1"/>
        <v>#REF!</v>
      </c>
    </row>
    <row r="441">
      <c r="A441" s="16">
        <v>345519.0</v>
      </c>
      <c r="B441" s="3" t="str">
        <f t="shared" si="1"/>
        <v>#REF!</v>
      </c>
    </row>
    <row r="442">
      <c r="A442" s="7">
        <v>42786.0</v>
      </c>
      <c r="B442" s="3" t="str">
        <f t="shared" si="1"/>
        <v>#REF!</v>
      </c>
    </row>
    <row r="443">
      <c r="A443" s="8">
        <v>56.44</v>
      </c>
      <c r="B443" s="3" t="str">
        <f t="shared" si="1"/>
        <v>#REF!</v>
      </c>
    </row>
    <row r="444">
      <c r="A444" s="8">
        <v>56.85</v>
      </c>
      <c r="B444" s="3" t="str">
        <f t="shared" si="1"/>
        <v>#REF!</v>
      </c>
    </row>
    <row r="445">
      <c r="A445" s="8">
        <v>56.21</v>
      </c>
      <c r="B445" s="3" t="str">
        <f t="shared" si="1"/>
        <v>#REF!</v>
      </c>
    </row>
    <row r="446">
      <c r="A446" s="8">
        <v>56.53</v>
      </c>
      <c r="B446" s="3" t="str">
        <f t="shared" si="1"/>
        <v>#REF!</v>
      </c>
    </row>
    <row r="447">
      <c r="A447" s="9">
        <f>+0.2</f>
        <v>0.2</v>
      </c>
      <c r="B447" s="3" t="str">
        <f t="shared" si="1"/>
        <v>#REF!</v>
      </c>
    </row>
    <row r="448">
      <c r="A448" s="9">
        <f>+0.36%</f>
        <v>0.0036</v>
      </c>
      <c r="B448" s="3" t="str">
        <f t="shared" si="1"/>
        <v>#REF!</v>
      </c>
    </row>
    <row r="449">
      <c r="A449" s="16">
        <v>54274.0</v>
      </c>
      <c r="B449" s="3" t="str">
        <f t="shared" si="1"/>
        <v>#REF!</v>
      </c>
    </row>
    <row r="450">
      <c r="A450" s="16">
        <v>347116.0</v>
      </c>
      <c r="B450" s="3" t="str">
        <f t="shared" si="1"/>
        <v>#REF!</v>
      </c>
    </row>
    <row r="451">
      <c r="A451" s="7">
        <v>42783.0</v>
      </c>
      <c r="B451" s="3" t="str">
        <f t="shared" si="1"/>
        <v>#REF!</v>
      </c>
    </row>
    <row r="452">
      <c r="A452" s="8">
        <v>56.32</v>
      </c>
      <c r="B452" s="3" t="str">
        <f t="shared" si="1"/>
        <v>#REF!</v>
      </c>
    </row>
    <row r="453">
      <c r="A453" s="8">
        <v>56.45</v>
      </c>
      <c r="B453" s="3" t="str">
        <f t="shared" si="1"/>
        <v>#REF!</v>
      </c>
    </row>
    <row r="454">
      <c r="A454" s="8">
        <v>55.7</v>
      </c>
      <c r="B454" s="3" t="str">
        <f t="shared" si="1"/>
        <v>#REF!</v>
      </c>
    </row>
    <row r="455">
      <c r="A455" s="8">
        <v>56.33</v>
      </c>
      <c r="B455" s="3" t="str">
        <f t="shared" si="1"/>
        <v>#REF!</v>
      </c>
    </row>
    <row r="456">
      <c r="A456" s="9">
        <f>+0.08</f>
        <v>0.08</v>
      </c>
      <c r="B456" s="3" t="str">
        <f t="shared" si="1"/>
        <v>#REF!</v>
      </c>
    </row>
    <row r="457">
      <c r="A457" s="9">
        <f>+0.14%</f>
        <v>0.0014</v>
      </c>
      <c r="B457" s="3" t="str">
        <f t="shared" si="1"/>
        <v>#REF!</v>
      </c>
    </row>
    <row r="458">
      <c r="A458" s="16">
        <v>117281.0</v>
      </c>
      <c r="B458" s="3" t="str">
        <f t="shared" si="1"/>
        <v>#REF!</v>
      </c>
    </row>
    <row r="459">
      <c r="A459" s="16">
        <v>345934.0</v>
      </c>
      <c r="B459" s="3" t="str">
        <f t="shared" si="1"/>
        <v>#REF!</v>
      </c>
    </row>
    <row r="460">
      <c r="A460" s="7">
        <v>42782.0</v>
      </c>
      <c r="B460" s="3" t="str">
        <f t="shared" si="1"/>
        <v>#REF!</v>
      </c>
    </row>
    <row r="461">
      <c r="A461" s="8">
        <v>56.3</v>
      </c>
      <c r="B461" s="3" t="str">
        <f t="shared" si="1"/>
        <v>#REF!</v>
      </c>
    </row>
    <row r="462">
      <c r="A462" s="8">
        <v>56.83</v>
      </c>
      <c r="B462" s="3" t="str">
        <f t="shared" si="1"/>
        <v>#REF!</v>
      </c>
    </row>
    <row r="463">
      <c r="A463" s="8">
        <v>55.73</v>
      </c>
      <c r="B463" s="3" t="str">
        <f t="shared" si="1"/>
        <v>#REF!</v>
      </c>
    </row>
    <row r="464">
      <c r="A464" s="8">
        <v>56.25</v>
      </c>
      <c r="B464" s="3" t="str">
        <f t="shared" si="1"/>
        <v>#REF!</v>
      </c>
    </row>
    <row r="465">
      <c r="A465" s="11">
        <v>-0.1</v>
      </c>
      <c r="B465" s="3" t="str">
        <f t="shared" si="1"/>
        <v>#REF!</v>
      </c>
    </row>
    <row r="466">
      <c r="A466" s="12">
        <v>-0.0018</v>
      </c>
      <c r="B466" s="3" t="str">
        <f t="shared" si="1"/>
        <v>#REF!</v>
      </c>
    </row>
    <row r="467">
      <c r="A467" s="17">
        <v>121974.0</v>
      </c>
      <c r="B467" s="3" t="str">
        <f t="shared" si="1"/>
        <v>#REF!</v>
      </c>
    </row>
    <row r="468">
      <c r="A468" s="17">
        <v>346942.0</v>
      </c>
      <c r="B468" s="3" t="str">
        <f t="shared" si="1"/>
        <v>#REF!</v>
      </c>
    </row>
    <row r="469">
      <c r="A469" s="7">
        <v>42781.0</v>
      </c>
      <c r="B469" s="3" t="str">
        <f t="shared" si="1"/>
        <v>#REF!</v>
      </c>
    </row>
    <row r="470">
      <c r="A470" s="8">
        <v>56.35</v>
      </c>
      <c r="B470" s="3" t="str">
        <f t="shared" si="1"/>
        <v>#REF!</v>
      </c>
    </row>
    <row r="471">
      <c r="A471" s="8">
        <v>56.83</v>
      </c>
      <c r="B471" s="3" t="str">
        <f t="shared" si="1"/>
        <v>#REF!</v>
      </c>
    </row>
    <row r="472">
      <c r="A472" s="8">
        <v>56.16</v>
      </c>
      <c r="B472" s="3" t="str">
        <f t="shared" si="1"/>
        <v>#REF!</v>
      </c>
    </row>
    <row r="473">
      <c r="A473" s="8">
        <v>56.35</v>
      </c>
      <c r="B473" s="3" t="str">
        <f t="shared" si="1"/>
        <v>#REF!</v>
      </c>
    </row>
    <row r="474">
      <c r="A474" s="11">
        <v>-0.2</v>
      </c>
      <c r="B474" s="3" t="str">
        <f t="shared" si="1"/>
        <v>#REF!</v>
      </c>
    </row>
    <row r="475">
      <c r="A475" s="12">
        <v>-0.0035</v>
      </c>
      <c r="B475" s="3" t="str">
        <f t="shared" si="1"/>
        <v>#REF!</v>
      </c>
    </row>
    <row r="476">
      <c r="A476" s="17">
        <v>124793.0</v>
      </c>
      <c r="B476" s="3" t="str">
        <f t="shared" si="1"/>
        <v>#REF!</v>
      </c>
    </row>
    <row r="477">
      <c r="A477" s="17">
        <v>338142.0</v>
      </c>
      <c r="B477" s="3" t="str">
        <f t="shared" si="1"/>
        <v>#REF!</v>
      </c>
    </row>
    <row r="478">
      <c r="A478" s="7">
        <v>42780.0</v>
      </c>
      <c r="B478" s="3" t="str">
        <f t="shared" si="1"/>
        <v>#REF!</v>
      </c>
    </row>
    <row r="479">
      <c r="A479" s="8">
        <v>56.38</v>
      </c>
      <c r="B479" s="3" t="str">
        <f t="shared" si="1"/>
        <v>#REF!</v>
      </c>
    </row>
    <row r="480">
      <c r="A480" s="8">
        <v>57.07</v>
      </c>
      <c r="B480" s="3" t="str">
        <f t="shared" si="1"/>
        <v>#REF!</v>
      </c>
    </row>
    <row r="481">
      <c r="A481" s="8">
        <v>56.19</v>
      </c>
      <c r="B481" s="3" t="str">
        <f t="shared" si="1"/>
        <v>#REF!</v>
      </c>
    </row>
    <row r="482">
      <c r="A482" s="8">
        <v>56.55</v>
      </c>
      <c r="B482" s="3" t="str">
        <f t="shared" si="1"/>
        <v>#REF!</v>
      </c>
    </row>
    <row r="483">
      <c r="A483" s="9">
        <f>+0.3</f>
        <v>0.3</v>
      </c>
      <c r="B483" s="3" t="str">
        <f t="shared" si="1"/>
        <v>#REF!</v>
      </c>
    </row>
    <row r="484">
      <c r="A484" s="9">
        <f>+0.53%</f>
        <v>0.0053</v>
      </c>
      <c r="B484" s="3" t="str">
        <f t="shared" si="1"/>
        <v>#REF!</v>
      </c>
    </row>
    <row r="485">
      <c r="A485" s="16">
        <v>95973.0</v>
      </c>
      <c r="B485" s="3" t="str">
        <f t="shared" si="1"/>
        <v>#REF!</v>
      </c>
    </row>
    <row r="486">
      <c r="A486" s="16">
        <v>334552.0</v>
      </c>
      <c r="B486" s="3" t="str">
        <f t="shared" si="1"/>
        <v>#REF!</v>
      </c>
    </row>
    <row r="487">
      <c r="A487" s="7">
        <v>42779.0</v>
      </c>
      <c r="B487" s="3" t="str">
        <f t="shared" si="1"/>
        <v>#REF!</v>
      </c>
    </row>
    <row r="488">
      <c r="A488" s="8">
        <v>57.35</v>
      </c>
      <c r="B488" s="3" t="str">
        <f t="shared" si="1"/>
        <v>#REF!</v>
      </c>
    </row>
    <row r="489">
      <c r="A489" s="8">
        <v>57.44</v>
      </c>
      <c r="B489" s="3" t="str">
        <f t="shared" si="1"/>
        <v>#REF!</v>
      </c>
    </row>
    <row r="490">
      <c r="A490" s="8">
        <v>56.09</v>
      </c>
      <c r="B490" s="3" t="str">
        <f t="shared" si="1"/>
        <v>#REF!</v>
      </c>
    </row>
    <row r="491">
      <c r="A491" s="8">
        <v>56.25</v>
      </c>
      <c r="B491" s="3" t="str">
        <f t="shared" si="1"/>
        <v>#REF!</v>
      </c>
    </row>
    <row r="492">
      <c r="A492" s="11">
        <v>-1.11</v>
      </c>
      <c r="B492" s="3" t="str">
        <f t="shared" si="1"/>
        <v>#REF!</v>
      </c>
    </row>
    <row r="493">
      <c r="A493" s="12">
        <v>-0.0194</v>
      </c>
      <c r="B493" s="3" t="str">
        <f t="shared" si="1"/>
        <v>#REF!</v>
      </c>
    </row>
    <row r="494">
      <c r="A494" s="17">
        <v>88368.0</v>
      </c>
      <c r="B494" s="3" t="str">
        <f t="shared" si="1"/>
        <v>#REF!</v>
      </c>
    </row>
    <row r="495">
      <c r="A495" s="17">
        <v>335003.0</v>
      </c>
      <c r="B495" s="3" t="str">
        <f t="shared" si="1"/>
        <v>#REF!</v>
      </c>
    </row>
    <row r="496">
      <c r="A496" s="7">
        <v>42776.0</v>
      </c>
      <c r="B496" s="3" t="str">
        <f t="shared" si="1"/>
        <v>#REF!</v>
      </c>
    </row>
    <row r="497">
      <c r="A497" s="8">
        <v>56.36</v>
      </c>
      <c r="B497" s="3" t="str">
        <f t="shared" si="1"/>
        <v>#REF!</v>
      </c>
    </row>
    <row r="498">
      <c r="A498" s="8">
        <v>57.55</v>
      </c>
      <c r="B498" s="3" t="str">
        <f t="shared" si="1"/>
        <v>#REF!</v>
      </c>
    </row>
    <row r="499">
      <c r="A499" s="8">
        <v>56.29</v>
      </c>
      <c r="B499" s="3" t="str">
        <f t="shared" si="1"/>
        <v>#REF!</v>
      </c>
    </row>
    <row r="500">
      <c r="A500" s="8">
        <v>57.36</v>
      </c>
      <c r="B500" s="3" t="str">
        <f t="shared" si="1"/>
        <v>#REF!</v>
      </c>
    </row>
    <row r="501">
      <c r="A501" s="9">
        <f>+1.03</f>
        <v>1.03</v>
      </c>
      <c r="B501" s="3" t="str">
        <f t="shared" si="1"/>
        <v>#REF!</v>
      </c>
    </row>
    <row r="502">
      <c r="A502" s="9">
        <f>+1.83%</f>
        <v>0.0183</v>
      </c>
      <c r="B502" s="3" t="str">
        <f t="shared" si="1"/>
        <v>#REF!</v>
      </c>
    </row>
    <row r="503">
      <c r="A503" s="16">
        <v>120152.0</v>
      </c>
      <c r="B503" s="3" t="str">
        <f t="shared" si="1"/>
        <v>#REF!</v>
      </c>
    </row>
    <row r="504">
      <c r="A504" s="16">
        <v>328875.0</v>
      </c>
      <c r="B504" s="3" t="str">
        <f t="shared" si="1"/>
        <v>#REF!</v>
      </c>
    </row>
    <row r="505">
      <c r="A505" s="7">
        <v>42775.0</v>
      </c>
      <c r="B505" s="3" t="str">
        <f t="shared" si="1"/>
        <v>#REF!</v>
      </c>
    </row>
    <row r="506">
      <c r="A506" s="8">
        <v>55.98</v>
      </c>
      <c r="B506" s="3" t="str">
        <f t="shared" si="1"/>
        <v>#REF!</v>
      </c>
    </row>
    <row r="507">
      <c r="A507" s="8">
        <v>56.57</v>
      </c>
      <c r="B507" s="3" t="str">
        <f t="shared" si="1"/>
        <v>#REF!</v>
      </c>
    </row>
    <row r="508">
      <c r="A508" s="8">
        <v>55.89</v>
      </c>
      <c r="B508" s="3" t="str">
        <f t="shared" si="1"/>
        <v>#REF!</v>
      </c>
    </row>
    <row r="509">
      <c r="A509" s="8">
        <v>56.33</v>
      </c>
      <c r="B509" s="3" t="str">
        <f t="shared" si="1"/>
        <v>#REF!</v>
      </c>
    </row>
    <row r="510">
      <c r="A510" s="9">
        <f>+0.54</f>
        <v>0.54</v>
      </c>
      <c r="B510" s="3" t="str">
        <f t="shared" si="1"/>
        <v>#REF!</v>
      </c>
    </row>
    <row r="511">
      <c r="A511" s="9">
        <f>+0.97%</f>
        <v>0.0097</v>
      </c>
      <c r="B511" s="3" t="str">
        <f t="shared" si="1"/>
        <v>#REF!</v>
      </c>
    </row>
    <row r="512">
      <c r="A512" s="16">
        <v>120965.0</v>
      </c>
      <c r="B512" s="3" t="str">
        <f t="shared" si="1"/>
        <v>#REF!</v>
      </c>
    </row>
    <row r="513">
      <c r="A513" s="16">
        <v>335776.0</v>
      </c>
      <c r="B513" s="3" t="str">
        <f t="shared" si="1"/>
        <v>#REF!</v>
      </c>
    </row>
    <row r="514">
      <c r="A514" s="7">
        <v>42774.0</v>
      </c>
      <c r="B514" s="3" t="str">
        <f t="shared" si="1"/>
        <v>#REF!</v>
      </c>
    </row>
    <row r="515">
      <c r="A515" s="8">
        <v>55.08</v>
      </c>
      <c r="B515" s="3" t="str">
        <f t="shared" si="1"/>
        <v>#REF!</v>
      </c>
    </row>
    <row r="516">
      <c r="A516" s="8">
        <v>56.19</v>
      </c>
      <c r="B516" s="3" t="str">
        <f t="shared" si="1"/>
        <v>#REF!</v>
      </c>
    </row>
    <row r="517">
      <c r="A517" s="8">
        <v>55.05</v>
      </c>
      <c r="B517" s="3" t="str">
        <f t="shared" si="1"/>
        <v>#REF!</v>
      </c>
    </row>
    <row r="518">
      <c r="A518" s="8">
        <v>55.79</v>
      </c>
      <c r="B518" s="3" t="str">
        <f t="shared" si="1"/>
        <v>#REF!</v>
      </c>
    </row>
    <row r="519">
      <c r="A519" s="9">
        <f>+0.17</f>
        <v>0.17</v>
      </c>
      <c r="B519" s="3" t="str">
        <f t="shared" si="1"/>
        <v>#REF!</v>
      </c>
    </row>
    <row r="520">
      <c r="A520" s="9">
        <f>+0.31%</f>
        <v>0.0031</v>
      </c>
      <c r="B520" s="3" t="str">
        <f t="shared" si="1"/>
        <v>#REF!</v>
      </c>
    </row>
    <row r="521">
      <c r="A521" s="16">
        <v>194856.0</v>
      </c>
      <c r="B521" s="3" t="str">
        <f t="shared" si="1"/>
        <v>#REF!</v>
      </c>
    </row>
    <row r="522">
      <c r="A522" s="16">
        <v>337213.0</v>
      </c>
      <c r="B522" s="3" t="str">
        <f t="shared" si="1"/>
        <v>#REF!</v>
      </c>
    </row>
    <row r="523">
      <c r="A523" s="7">
        <v>42773.0</v>
      </c>
      <c r="B523" s="3" t="str">
        <f t="shared" si="1"/>
        <v>#REF!</v>
      </c>
    </row>
    <row r="524">
      <c r="A524" s="8">
        <v>56.61</v>
      </c>
      <c r="B524" s="3" t="str">
        <f t="shared" si="1"/>
        <v>#REF!</v>
      </c>
    </row>
    <row r="525">
      <c r="A525" s="8">
        <v>56.68</v>
      </c>
      <c r="B525" s="3" t="str">
        <f t="shared" si="1"/>
        <v>#REF!</v>
      </c>
    </row>
    <row r="526">
      <c r="A526" s="8">
        <v>55.18</v>
      </c>
      <c r="B526" s="3" t="str">
        <f t="shared" si="1"/>
        <v>#REF!</v>
      </c>
    </row>
    <row r="527">
      <c r="A527" s="8">
        <v>55.62</v>
      </c>
      <c r="B527" s="3" t="str">
        <f t="shared" si="1"/>
        <v>#REF!</v>
      </c>
    </row>
    <row r="528">
      <c r="A528" s="11">
        <v>-0.82</v>
      </c>
      <c r="B528" s="3" t="str">
        <f t="shared" si="1"/>
        <v>#REF!</v>
      </c>
    </row>
    <row r="529">
      <c r="A529" s="12">
        <v>-0.0145</v>
      </c>
      <c r="B529" s="3" t="str">
        <f t="shared" si="1"/>
        <v>#REF!</v>
      </c>
    </row>
    <row r="530">
      <c r="A530" s="17">
        <v>151619.0</v>
      </c>
      <c r="B530" s="3" t="str">
        <f t="shared" si="1"/>
        <v>#REF!</v>
      </c>
    </row>
    <row r="531">
      <c r="A531" s="17">
        <v>336975.0</v>
      </c>
      <c r="B531" s="3" t="str">
        <f t="shared" si="1"/>
        <v>#REF!</v>
      </c>
    </row>
    <row r="532">
      <c r="A532" s="7">
        <v>42772.0</v>
      </c>
      <c r="B532" s="3" t="str">
        <f t="shared" si="1"/>
        <v>#REF!</v>
      </c>
    </row>
    <row r="533">
      <c r="A533" s="8">
        <v>57.49</v>
      </c>
      <c r="B533" s="3" t="str">
        <f t="shared" si="1"/>
        <v>#REF!</v>
      </c>
    </row>
    <row r="534">
      <c r="A534" s="8">
        <v>57.76</v>
      </c>
      <c r="B534" s="3" t="str">
        <f t="shared" si="1"/>
        <v>#REF!</v>
      </c>
    </row>
    <row r="535">
      <c r="A535" s="8">
        <v>56.38</v>
      </c>
      <c r="B535" s="3" t="str">
        <f t="shared" si="1"/>
        <v>#REF!</v>
      </c>
    </row>
    <row r="536">
      <c r="A536" s="8">
        <v>56.44</v>
      </c>
      <c r="B536" s="3" t="str">
        <f t="shared" si="1"/>
        <v>#REF!</v>
      </c>
    </row>
    <row r="537">
      <c r="A537" s="11">
        <v>-1.0</v>
      </c>
      <c r="B537" s="3" t="str">
        <f t="shared" si="1"/>
        <v>#REF!</v>
      </c>
    </row>
    <row r="538">
      <c r="A538" s="12">
        <v>-0.0174</v>
      </c>
      <c r="B538" s="3" t="str">
        <f t="shared" si="1"/>
        <v>#REF!</v>
      </c>
    </row>
    <row r="539">
      <c r="A539" s="17">
        <v>126098.0</v>
      </c>
      <c r="B539" s="3" t="str">
        <f t="shared" si="1"/>
        <v>#REF!</v>
      </c>
    </row>
    <row r="540">
      <c r="A540" s="17">
        <v>337457.0</v>
      </c>
      <c r="B540" s="3" t="str">
        <f t="shared" si="1"/>
        <v>#REF!</v>
      </c>
    </row>
    <row r="541">
      <c r="A541" s="7">
        <v>42769.0</v>
      </c>
      <c r="B541" s="3" t="str">
        <f t="shared" si="1"/>
        <v>#REF!</v>
      </c>
    </row>
    <row r="542">
      <c r="A542" s="8">
        <v>57.47</v>
      </c>
      <c r="B542" s="3" t="str">
        <f t="shared" si="1"/>
        <v>#REF!</v>
      </c>
    </row>
    <row r="543">
      <c r="A543" s="8">
        <v>57.79</v>
      </c>
      <c r="B543" s="3" t="str">
        <f t="shared" si="1"/>
        <v>#REF!</v>
      </c>
    </row>
    <row r="544">
      <c r="A544" s="8">
        <v>56.92</v>
      </c>
      <c r="B544" s="3" t="str">
        <f t="shared" si="1"/>
        <v>#REF!</v>
      </c>
    </row>
    <row r="545">
      <c r="A545" s="8">
        <v>57.44</v>
      </c>
      <c r="B545" s="3" t="str">
        <f t="shared" si="1"/>
        <v>#REF!</v>
      </c>
    </row>
    <row r="546">
      <c r="A546" s="9">
        <f>+0.33</f>
        <v>0.33</v>
      </c>
      <c r="B546" s="3" t="str">
        <f t="shared" si="1"/>
        <v>#REF!</v>
      </c>
    </row>
    <row r="547">
      <c r="A547" s="9">
        <f>+0.58%</f>
        <v>0.0058</v>
      </c>
      <c r="B547" s="3" t="str">
        <f t="shared" si="1"/>
        <v>#REF!</v>
      </c>
    </row>
    <row r="548">
      <c r="A548" s="16">
        <v>114584.0</v>
      </c>
      <c r="B548" s="3" t="str">
        <f t="shared" si="1"/>
        <v>#REF!</v>
      </c>
    </row>
    <row r="549">
      <c r="A549" s="16">
        <v>329397.0</v>
      </c>
      <c r="B549" s="3" t="str">
        <f t="shared" si="1"/>
        <v>#REF!</v>
      </c>
    </row>
    <row r="550">
      <c r="A550" s="7">
        <v>42768.0</v>
      </c>
      <c r="B550" s="3" t="str">
        <f t="shared" si="1"/>
        <v>#REF!</v>
      </c>
    </row>
    <row r="551">
      <c r="A551" s="8">
        <v>57.06</v>
      </c>
      <c r="B551" s="3" t="str">
        <f t="shared" si="1"/>
        <v>#REF!</v>
      </c>
    </row>
    <row r="552">
      <c r="A552" s="8">
        <v>57.99</v>
      </c>
      <c r="B552" s="3" t="str">
        <f t="shared" si="1"/>
        <v>#REF!</v>
      </c>
    </row>
    <row r="553">
      <c r="A553" s="8">
        <v>56.9</v>
      </c>
      <c r="B553" s="3" t="str">
        <f t="shared" si="1"/>
        <v>#REF!</v>
      </c>
    </row>
    <row r="554">
      <c r="A554" s="8">
        <v>57.11</v>
      </c>
      <c r="B554" s="3" t="str">
        <f t="shared" si="1"/>
        <v>#REF!</v>
      </c>
    </row>
    <row r="555">
      <c r="A555" s="11">
        <v>-0.29</v>
      </c>
      <c r="B555" s="3" t="str">
        <f t="shared" si="1"/>
        <v>#REF!</v>
      </c>
    </row>
    <row r="556">
      <c r="A556" s="12">
        <v>-0.0051</v>
      </c>
      <c r="B556" s="3" t="str">
        <f t="shared" si="1"/>
        <v>#REF!</v>
      </c>
    </row>
    <row r="557">
      <c r="A557" s="17">
        <v>132058.0</v>
      </c>
      <c r="B557" s="3" t="str">
        <f t="shared" si="1"/>
        <v>#REF!</v>
      </c>
    </row>
    <row r="558">
      <c r="A558" s="17">
        <v>319387.0</v>
      </c>
      <c r="B558" s="3" t="str">
        <f t="shared" si="1"/>
        <v>#REF!</v>
      </c>
    </row>
    <row r="559">
      <c r="A559" s="7">
        <v>42767.0</v>
      </c>
      <c r="B559" s="3" t="str">
        <f t="shared" si="1"/>
        <v>#REF!</v>
      </c>
    </row>
    <row r="560">
      <c r="A560" s="8">
        <v>56.19</v>
      </c>
      <c r="B560" s="3" t="str">
        <f t="shared" si="1"/>
        <v>#REF!</v>
      </c>
    </row>
    <row r="561">
      <c r="A561" s="8">
        <v>57.42</v>
      </c>
      <c r="B561" s="3" t="str">
        <f t="shared" si="1"/>
        <v>#REF!</v>
      </c>
    </row>
    <row r="562">
      <c r="A562" s="8">
        <v>56.0</v>
      </c>
      <c r="B562" s="3" t="str">
        <f t="shared" si="1"/>
        <v>#REF!</v>
      </c>
    </row>
    <row r="563">
      <c r="A563" s="8">
        <v>57.4</v>
      </c>
      <c r="B563" s="3" t="str">
        <f t="shared" si="1"/>
        <v>#REF!</v>
      </c>
    </row>
    <row r="564">
      <c r="A564" s="9">
        <f>+1.19</f>
        <v>1.19</v>
      </c>
      <c r="B564" s="3" t="str">
        <f t="shared" si="1"/>
        <v>#REF!</v>
      </c>
    </row>
    <row r="565">
      <c r="A565" s="9">
        <f>+2.12%</f>
        <v>0.0212</v>
      </c>
      <c r="B565" s="3" t="str">
        <f t="shared" si="1"/>
        <v>#REF!</v>
      </c>
    </row>
    <row r="566">
      <c r="A566" s="16">
        <v>132083.0</v>
      </c>
      <c r="B566" s="3" t="str">
        <f t="shared" si="1"/>
        <v>#REF!</v>
      </c>
    </row>
    <row r="567">
      <c r="A567" s="16">
        <v>317775.0</v>
      </c>
      <c r="B567" s="3" t="str">
        <f t="shared" si="1"/>
        <v>#REF!</v>
      </c>
    </row>
    <row r="568">
      <c r="A568" s="7">
        <v>42766.0</v>
      </c>
      <c r="B568" s="3" t="str">
        <f t="shared" si="1"/>
        <v>#REF!</v>
      </c>
    </row>
    <row r="569">
      <c r="A569" s="8">
        <v>56.06</v>
      </c>
      <c r="B569" s="3" t="str">
        <f t="shared" si="1"/>
        <v>#REF!</v>
      </c>
    </row>
    <row r="570">
      <c r="A570" s="8">
        <v>57.05</v>
      </c>
      <c r="B570" s="3" t="str">
        <f t="shared" si="1"/>
        <v>#REF!</v>
      </c>
    </row>
    <row r="571">
      <c r="A571" s="8">
        <v>55.69</v>
      </c>
      <c r="B571" s="3" t="str">
        <f t="shared" si="1"/>
        <v>#REF!</v>
      </c>
    </row>
    <row r="572">
      <c r="A572" s="8">
        <v>56.21</v>
      </c>
      <c r="B572" s="3" t="str">
        <f t="shared" si="1"/>
        <v>#REF!</v>
      </c>
    </row>
    <row r="573">
      <c r="A573" s="9">
        <f>+0.19</f>
        <v>0.19</v>
      </c>
      <c r="B573" s="3" t="str">
        <f t="shared" si="1"/>
        <v>#REF!</v>
      </c>
    </row>
    <row r="574">
      <c r="A574" s="9">
        <f>+0.34%</f>
        <v>0.0034</v>
      </c>
      <c r="B574" s="3" t="str">
        <f t="shared" si="1"/>
        <v>#REF!</v>
      </c>
    </row>
    <row r="575">
      <c r="A575" s="16">
        <v>124920.0</v>
      </c>
      <c r="B575" s="3" t="str">
        <f t="shared" si="1"/>
        <v>#REF!</v>
      </c>
    </row>
    <row r="576">
      <c r="A576" s="16">
        <v>314818.0</v>
      </c>
      <c r="B576" s="3" t="str">
        <f t="shared" si="1"/>
        <v>#REF!</v>
      </c>
    </row>
    <row r="577">
      <c r="A577" s="7">
        <v>42765.0</v>
      </c>
      <c r="B577" s="3" t="str">
        <f t="shared" si="1"/>
        <v>#REF!</v>
      </c>
    </row>
    <row r="578">
      <c r="A578" s="8">
        <v>56.3</v>
      </c>
      <c r="B578" s="3" t="str">
        <f t="shared" si="1"/>
        <v>#REF!</v>
      </c>
    </row>
    <row r="579">
      <c r="A579" s="8">
        <v>56.53</v>
      </c>
      <c r="B579" s="3" t="str">
        <f t="shared" si="1"/>
        <v>#REF!</v>
      </c>
    </row>
    <row r="580">
      <c r="A580" s="8">
        <v>55.72</v>
      </c>
      <c r="B580" s="3" t="str">
        <f t="shared" si="1"/>
        <v>#REF!</v>
      </c>
    </row>
    <row r="581">
      <c r="A581" s="8">
        <v>56.02</v>
      </c>
      <c r="B581" s="3" t="str">
        <f t="shared" si="1"/>
        <v>#REF!</v>
      </c>
    </row>
    <row r="582">
      <c r="A582" s="11">
        <v>-0.34</v>
      </c>
      <c r="B582" s="3" t="str">
        <f t="shared" si="1"/>
        <v>#REF!</v>
      </c>
    </row>
    <row r="583">
      <c r="A583" s="12">
        <v>-0.006</v>
      </c>
      <c r="B583" s="3" t="str">
        <f t="shared" si="1"/>
        <v>#REF!</v>
      </c>
    </row>
    <row r="584">
      <c r="A584" s="17">
        <v>84173.0</v>
      </c>
      <c r="B584" s="3" t="str">
        <f t="shared" si="1"/>
        <v>#REF!</v>
      </c>
    </row>
    <row r="585">
      <c r="A585" s="17">
        <v>303764.0</v>
      </c>
      <c r="B585" s="3" t="str">
        <f t="shared" si="1"/>
        <v>#REF!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42796</v>
      </c>
      <c r="C3" s="3">
        <v>56.77</v>
      </c>
      <c r="D3" s="3">
        <v>56.9</v>
      </c>
      <c r="E3" s="3">
        <v>55.52</v>
      </c>
      <c r="F3" s="3">
        <v>55.56</v>
      </c>
      <c r="G3" s="3">
        <v>-1.27</v>
      </c>
      <c r="H3" s="6">
        <v>-0.0223</v>
      </c>
      <c r="I3" s="15">
        <v>106432.0</v>
      </c>
      <c r="J3" s="15">
        <v>179047.0</v>
      </c>
    </row>
    <row r="4">
      <c r="A4" s="4" t="s">
        <v>4</v>
      </c>
      <c r="B4" s="5">
        <f t="shared" si="1"/>
        <v>42797</v>
      </c>
      <c r="C4" s="3">
        <v>55.66</v>
      </c>
      <c r="D4" s="3">
        <v>56.41</v>
      </c>
      <c r="E4" s="3">
        <v>55.57</v>
      </c>
      <c r="F4" s="3">
        <v>56.36</v>
      </c>
      <c r="G4" s="3">
        <v>0.8</v>
      </c>
      <c r="H4" s="3">
        <v>0.0144</v>
      </c>
      <c r="I4" s="15">
        <v>75388.0</v>
      </c>
      <c r="J4" s="15">
        <v>190120.0</v>
      </c>
    </row>
    <row r="5">
      <c r="A5" s="4" t="s">
        <v>5</v>
      </c>
      <c r="B5" s="5">
        <f t="shared" si="1"/>
        <v>42800</v>
      </c>
      <c r="C5" s="3">
        <v>56.29</v>
      </c>
      <c r="D5" s="3">
        <v>56.65</v>
      </c>
      <c r="E5" s="3">
        <v>55.8</v>
      </c>
      <c r="F5" s="3">
        <v>56.45</v>
      </c>
      <c r="G5" s="3">
        <v>0.09</v>
      </c>
      <c r="H5" s="3">
        <v>0.0016</v>
      </c>
      <c r="I5" s="15">
        <v>47524.0</v>
      </c>
      <c r="J5" s="15">
        <v>190142.0</v>
      </c>
    </row>
    <row r="6">
      <c r="A6" s="4" t="s">
        <v>6</v>
      </c>
      <c r="B6" s="5">
        <f t="shared" si="1"/>
        <v>42801</v>
      </c>
      <c r="C6" s="3">
        <v>56.42</v>
      </c>
      <c r="D6" s="3">
        <v>57.05</v>
      </c>
      <c r="E6" s="3">
        <v>55.94</v>
      </c>
      <c r="F6" s="3">
        <v>56.3</v>
      </c>
      <c r="G6" s="3">
        <v>-0.15</v>
      </c>
      <c r="H6" s="6">
        <v>-0.0027</v>
      </c>
      <c r="I6" s="15">
        <v>70399.0</v>
      </c>
      <c r="J6" s="15">
        <v>206954.0</v>
      </c>
    </row>
    <row r="7">
      <c r="A7" s="4" t="s">
        <v>7</v>
      </c>
      <c r="B7" s="5">
        <f t="shared" si="1"/>
        <v>42802</v>
      </c>
      <c r="C7" s="3">
        <v>56.02</v>
      </c>
      <c r="D7" s="3">
        <v>56.16</v>
      </c>
      <c r="E7" s="3">
        <v>53.39</v>
      </c>
      <c r="F7" s="3">
        <v>53.57</v>
      </c>
      <c r="G7" s="3">
        <v>-2.73</v>
      </c>
      <c r="H7" s="6">
        <v>-0.0485</v>
      </c>
      <c r="I7" s="15">
        <v>113570.0</v>
      </c>
      <c r="J7" s="15">
        <v>218795.0</v>
      </c>
    </row>
    <row r="8">
      <c r="A8" s="4" t="s">
        <v>8</v>
      </c>
      <c r="B8" s="5">
        <f t="shared" si="1"/>
        <v>42803</v>
      </c>
      <c r="C8" s="3">
        <v>53.88</v>
      </c>
      <c r="D8" s="3">
        <v>54.3</v>
      </c>
      <c r="E8" s="3">
        <v>52.02</v>
      </c>
      <c r="F8" s="3">
        <v>52.68</v>
      </c>
      <c r="G8" s="3">
        <v>-0.89</v>
      </c>
      <c r="H8" s="6">
        <v>-0.0166</v>
      </c>
      <c r="I8" s="15">
        <v>120409.0</v>
      </c>
      <c r="J8" s="15">
        <v>230048.0</v>
      </c>
    </row>
    <row r="9">
      <c r="A9" s="4" t="s">
        <v>9</v>
      </c>
      <c r="B9" s="5">
        <f t="shared" si="1"/>
        <v>42804</v>
      </c>
      <c r="C9" s="3">
        <v>52.83</v>
      </c>
      <c r="D9" s="3">
        <v>53.41</v>
      </c>
      <c r="E9" s="3">
        <v>51.62</v>
      </c>
      <c r="F9" s="3">
        <v>51.83</v>
      </c>
      <c r="G9" s="3">
        <v>-0.85</v>
      </c>
      <c r="H9" s="6">
        <v>-0.0161</v>
      </c>
      <c r="I9" s="15">
        <v>73370.0</v>
      </c>
      <c r="J9" s="15">
        <v>239602.0</v>
      </c>
    </row>
    <row r="10">
      <c r="A10" s="7">
        <v>42796.0</v>
      </c>
      <c r="B10" s="5">
        <f t="shared" si="1"/>
        <v>42807</v>
      </c>
      <c r="C10" s="3">
        <v>51.9</v>
      </c>
      <c r="D10" s="3">
        <v>52.12</v>
      </c>
      <c r="E10" s="3">
        <v>51.34</v>
      </c>
      <c r="F10" s="3">
        <v>51.79</v>
      </c>
      <c r="G10" s="3">
        <v>-0.04</v>
      </c>
      <c r="H10" s="6">
        <v>-8.0E-4</v>
      </c>
      <c r="I10" s="15">
        <v>66292.0</v>
      </c>
      <c r="J10" s="15">
        <v>252146.0</v>
      </c>
    </row>
    <row r="11">
      <c r="A11" s="8">
        <v>56.77</v>
      </c>
      <c r="B11" s="5">
        <f t="shared" si="1"/>
        <v>42808</v>
      </c>
      <c r="C11" s="3">
        <v>51.81</v>
      </c>
      <c r="D11" s="3">
        <v>52.23</v>
      </c>
      <c r="E11" s="3">
        <v>50.67</v>
      </c>
      <c r="F11" s="3">
        <v>51.31</v>
      </c>
      <c r="G11" s="3">
        <v>-0.48</v>
      </c>
      <c r="H11" s="6">
        <v>-0.0093</v>
      </c>
      <c r="I11" s="15">
        <v>105010.0</v>
      </c>
      <c r="J11" s="15">
        <v>264045.0</v>
      </c>
    </row>
    <row r="12">
      <c r="A12" s="8">
        <v>56.9</v>
      </c>
      <c r="B12" s="5">
        <f t="shared" si="1"/>
        <v>42809</v>
      </c>
      <c r="C12" s="3">
        <v>51.9</v>
      </c>
      <c r="D12" s="3">
        <v>52.46</v>
      </c>
      <c r="E12" s="3">
        <v>51.72</v>
      </c>
      <c r="F12" s="3">
        <v>52.14</v>
      </c>
      <c r="G12" s="3">
        <v>0.83</v>
      </c>
      <c r="H12" s="3">
        <v>0.016200000000000003</v>
      </c>
      <c r="I12" s="15">
        <v>80961.0</v>
      </c>
      <c r="J12" s="15">
        <v>271230.0</v>
      </c>
    </row>
    <row r="13">
      <c r="A13" s="8">
        <v>55.52</v>
      </c>
      <c r="B13" s="5">
        <f t="shared" si="1"/>
        <v>42810</v>
      </c>
      <c r="C13" s="3">
        <v>52.41</v>
      </c>
      <c r="D13" s="3">
        <v>52.95</v>
      </c>
      <c r="E13" s="3">
        <v>51.85</v>
      </c>
      <c r="F13" s="3">
        <v>52.07</v>
      </c>
      <c r="G13" s="3">
        <v>-0.07</v>
      </c>
      <c r="H13" s="6">
        <v>-0.0013</v>
      </c>
      <c r="I13" s="15">
        <v>75539.0</v>
      </c>
      <c r="J13" s="15">
        <v>271687.0</v>
      </c>
    </row>
    <row r="14">
      <c r="A14" s="8">
        <v>55.56</v>
      </c>
      <c r="B14" s="5">
        <f t="shared" si="1"/>
        <v>42811</v>
      </c>
      <c r="C14" s="3">
        <v>52.08</v>
      </c>
      <c r="D14" s="3">
        <v>52.51</v>
      </c>
      <c r="E14" s="3">
        <v>51.88</v>
      </c>
      <c r="F14" s="3">
        <v>52.15</v>
      </c>
      <c r="G14" s="3">
        <v>0.08</v>
      </c>
      <c r="H14" s="3">
        <v>0.0015</v>
      </c>
      <c r="I14" s="15">
        <v>60282.0</v>
      </c>
      <c r="J14" s="15">
        <v>278641.0</v>
      </c>
    </row>
    <row r="15">
      <c r="A15" s="11">
        <v>-1.27</v>
      </c>
      <c r="B15" s="5">
        <f t="shared" si="1"/>
        <v>42814</v>
      </c>
      <c r="C15" s="3">
        <v>52.15</v>
      </c>
      <c r="D15" s="3">
        <v>52.31</v>
      </c>
      <c r="E15" s="3">
        <v>51.42</v>
      </c>
      <c r="F15" s="3">
        <v>51.98</v>
      </c>
      <c r="G15" s="3">
        <v>-0.17</v>
      </c>
      <c r="H15" s="6">
        <v>-0.0033</v>
      </c>
      <c r="I15" s="15">
        <v>63315.0</v>
      </c>
      <c r="J15" s="15">
        <v>285288.0</v>
      </c>
    </row>
    <row r="16">
      <c r="A16" s="12">
        <v>-0.0223</v>
      </c>
      <c r="B16" s="5">
        <f t="shared" si="1"/>
        <v>42815</v>
      </c>
      <c r="C16" s="3">
        <v>52.05</v>
      </c>
      <c r="D16" s="3">
        <v>52.56</v>
      </c>
      <c r="E16" s="3">
        <v>51.23</v>
      </c>
      <c r="F16" s="3">
        <v>51.44</v>
      </c>
      <c r="G16" s="3">
        <v>-0.54</v>
      </c>
      <c r="H16" s="6">
        <v>-0.0104</v>
      </c>
      <c r="I16" s="15">
        <v>99872.0</v>
      </c>
      <c r="J16" s="15">
        <v>290320.0</v>
      </c>
    </row>
    <row r="17">
      <c r="A17" s="17">
        <v>106432.0</v>
      </c>
      <c r="B17" s="5">
        <f t="shared" si="1"/>
        <v>42816</v>
      </c>
      <c r="C17" s="3">
        <v>51.31</v>
      </c>
      <c r="D17" s="3">
        <v>51.45</v>
      </c>
      <c r="E17" s="3">
        <v>50.29</v>
      </c>
      <c r="F17" s="3">
        <v>51.12</v>
      </c>
      <c r="G17" s="3">
        <v>-0.32</v>
      </c>
      <c r="H17" s="6">
        <v>-0.0062</v>
      </c>
      <c r="I17" s="15">
        <v>129461.0</v>
      </c>
      <c r="J17" s="15">
        <v>285375.0</v>
      </c>
    </row>
    <row r="18">
      <c r="A18" s="17">
        <v>179047.0</v>
      </c>
      <c r="B18" s="5">
        <f t="shared" si="1"/>
        <v>42817</v>
      </c>
      <c r="C18" s="3">
        <v>51.32</v>
      </c>
      <c r="D18" s="3">
        <v>51.53</v>
      </c>
      <c r="E18" s="3">
        <v>50.69</v>
      </c>
      <c r="F18" s="3">
        <v>50.86</v>
      </c>
      <c r="G18" s="3">
        <v>-0.26</v>
      </c>
      <c r="H18" s="6">
        <v>-0.0051</v>
      </c>
      <c r="I18" s="15">
        <v>126098.0</v>
      </c>
      <c r="J18" s="15">
        <v>300405.0</v>
      </c>
    </row>
    <row r="19">
      <c r="A19" s="7">
        <v>42797.0</v>
      </c>
      <c r="B19" s="5">
        <f t="shared" si="1"/>
        <v>42818</v>
      </c>
      <c r="C19" s="3">
        <v>50.92</v>
      </c>
      <c r="D19" s="3">
        <v>51.4</v>
      </c>
      <c r="E19" s="3">
        <v>50.75</v>
      </c>
      <c r="F19" s="3">
        <v>51.16</v>
      </c>
      <c r="G19" s="3">
        <v>0.3</v>
      </c>
      <c r="H19" s="3">
        <v>0.0059</v>
      </c>
      <c r="I19" s="15">
        <v>89434.0</v>
      </c>
      <c r="J19" s="15">
        <v>306188.0</v>
      </c>
    </row>
    <row r="20">
      <c r="A20" s="8">
        <v>55.66</v>
      </c>
      <c r="B20" s="5">
        <f t="shared" si="1"/>
        <v>42821</v>
      </c>
      <c r="C20" s="3">
        <v>51.34</v>
      </c>
      <c r="D20" s="3">
        <v>51.42</v>
      </c>
      <c r="E20" s="3">
        <v>50.38</v>
      </c>
      <c r="F20" s="3">
        <v>51.17</v>
      </c>
      <c r="G20" s="3">
        <v>0.01</v>
      </c>
      <c r="H20" s="3">
        <v>2.0E-4</v>
      </c>
      <c r="I20" s="15">
        <v>73284.0</v>
      </c>
      <c r="J20" s="15">
        <v>308016.0</v>
      </c>
    </row>
    <row r="21">
      <c r="A21" s="8">
        <v>56.41</v>
      </c>
      <c r="B21" s="5">
        <f t="shared" si="1"/>
        <v>42822</v>
      </c>
      <c r="C21" s="3">
        <v>51.25</v>
      </c>
      <c r="D21" s="3">
        <v>52.22</v>
      </c>
      <c r="E21" s="3">
        <v>51.19</v>
      </c>
      <c r="F21" s="3">
        <v>51.66</v>
      </c>
      <c r="G21" s="3">
        <v>0.49</v>
      </c>
      <c r="H21" s="3">
        <v>0.0096</v>
      </c>
      <c r="I21" s="15">
        <v>90308.0</v>
      </c>
      <c r="J21" s="15">
        <v>315951.0</v>
      </c>
    </row>
    <row r="22">
      <c r="A22" s="8">
        <v>55.57</v>
      </c>
      <c r="B22" s="5">
        <f t="shared" si="1"/>
        <v>42823</v>
      </c>
      <c r="C22" s="3">
        <v>51.75</v>
      </c>
      <c r="D22" s="3">
        <v>52.82</v>
      </c>
      <c r="E22" s="3">
        <v>51.69</v>
      </c>
      <c r="F22" s="3">
        <v>52.78</v>
      </c>
      <c r="G22" s="3">
        <v>1.12</v>
      </c>
      <c r="H22" s="3">
        <v>0.0217</v>
      </c>
      <c r="I22" s="15">
        <v>94570.0</v>
      </c>
      <c r="J22" s="15">
        <v>325966.0</v>
      </c>
    </row>
    <row r="23">
      <c r="A23" s="8">
        <v>56.36</v>
      </c>
      <c r="B23" s="5">
        <f t="shared" si="1"/>
        <v>42824</v>
      </c>
      <c r="C23" s="3">
        <v>52.74</v>
      </c>
      <c r="D23" s="3">
        <v>53.51</v>
      </c>
      <c r="E23" s="3">
        <v>52.41</v>
      </c>
      <c r="F23" s="3">
        <v>53.39</v>
      </c>
      <c r="G23" s="3">
        <v>0.61</v>
      </c>
      <c r="H23" s="3">
        <v>0.0116</v>
      </c>
      <c r="I23" s="15">
        <v>149421.0</v>
      </c>
      <c r="J23" s="15">
        <v>334311.0</v>
      </c>
    </row>
    <row r="24">
      <c r="A24" s="9">
        <f>+0.8</f>
        <v>0.8</v>
      </c>
      <c r="B24" s="5">
        <f t="shared" si="1"/>
        <v>42825</v>
      </c>
      <c r="C24" s="3">
        <v>53.3</v>
      </c>
      <c r="D24" s="3">
        <v>54.01</v>
      </c>
      <c r="E24" s="3">
        <v>52.86</v>
      </c>
      <c r="F24" s="3">
        <v>53.79</v>
      </c>
      <c r="G24" s="3">
        <v>0.4</v>
      </c>
      <c r="H24" s="3">
        <v>0.0075</v>
      </c>
      <c r="I24" s="15">
        <v>123806.0</v>
      </c>
      <c r="J24" s="15">
        <v>322906.0</v>
      </c>
    </row>
    <row r="25">
      <c r="A25" s="9">
        <f>+1.44%</f>
        <v>0.0144</v>
      </c>
      <c r="B25" s="5">
        <f t="shared" si="1"/>
        <v>42828</v>
      </c>
      <c r="C25" s="3">
        <v>53.88</v>
      </c>
      <c r="D25" s="3">
        <v>54.02</v>
      </c>
      <c r="E25" s="3">
        <v>53.33</v>
      </c>
      <c r="F25" s="3">
        <v>53.41</v>
      </c>
      <c r="G25" s="3">
        <v>-0.38</v>
      </c>
      <c r="H25" s="6">
        <v>-0.0071</v>
      </c>
      <c r="I25" s="15">
        <v>102515.0</v>
      </c>
      <c r="J25" s="15">
        <v>323471.0</v>
      </c>
    </row>
    <row r="26">
      <c r="A26" s="16">
        <v>75388.0</v>
      </c>
      <c r="B26" s="5">
        <f t="shared" si="1"/>
        <v>42829</v>
      </c>
      <c r="C26" s="3">
        <v>53.5</v>
      </c>
      <c r="D26" s="3">
        <v>54.65</v>
      </c>
      <c r="E26" s="3">
        <v>53.03</v>
      </c>
      <c r="F26" s="3">
        <v>54.44</v>
      </c>
      <c r="G26" s="3">
        <v>1.03</v>
      </c>
      <c r="H26" s="3">
        <v>0.019299999999999998</v>
      </c>
      <c r="I26" s="15">
        <v>129496.0</v>
      </c>
      <c r="J26" s="15">
        <v>325603.0</v>
      </c>
    </row>
    <row r="27">
      <c r="A27" s="16">
        <v>190120.0</v>
      </c>
      <c r="B27" s="5">
        <f t="shared" si="1"/>
        <v>42830</v>
      </c>
      <c r="C27" s="3">
        <v>54.54</v>
      </c>
      <c r="D27" s="3">
        <v>55.32</v>
      </c>
      <c r="E27" s="3">
        <v>54.24</v>
      </c>
      <c r="F27" s="3">
        <v>54.63</v>
      </c>
      <c r="G27" s="3">
        <v>0.19</v>
      </c>
      <c r="H27" s="3">
        <v>0.0034999999999999996</v>
      </c>
      <c r="I27" s="15">
        <v>150238.0</v>
      </c>
      <c r="J27" s="15">
        <v>325538.0</v>
      </c>
    </row>
    <row r="28">
      <c r="A28" s="7">
        <v>42800.0</v>
      </c>
      <c r="B28" s="5">
        <f t="shared" si="1"/>
        <v>42831</v>
      </c>
      <c r="C28" s="3">
        <v>54.41</v>
      </c>
      <c r="D28" s="3">
        <v>55.28</v>
      </c>
      <c r="E28" s="3">
        <v>54.3</v>
      </c>
      <c r="F28" s="3">
        <v>55.17</v>
      </c>
      <c r="G28" s="3">
        <v>0.54</v>
      </c>
      <c r="H28" s="3">
        <v>0.009899999999999999</v>
      </c>
      <c r="I28" s="15">
        <v>112490.0</v>
      </c>
      <c r="J28" s="15">
        <v>329036.0</v>
      </c>
    </row>
    <row r="29">
      <c r="A29" s="8">
        <v>56.29</v>
      </c>
      <c r="B29" s="5">
        <f t="shared" si="1"/>
        <v>42832</v>
      </c>
      <c r="C29" s="3">
        <v>55.13</v>
      </c>
      <c r="D29" s="3">
        <v>56.35</v>
      </c>
      <c r="E29" s="3">
        <v>54.85</v>
      </c>
      <c r="F29" s="3">
        <v>55.53</v>
      </c>
      <c r="G29" s="3">
        <v>0.36</v>
      </c>
      <c r="H29" s="3">
        <v>0.006500000000000001</v>
      </c>
      <c r="I29" s="15">
        <v>120061.0</v>
      </c>
      <c r="J29" s="15">
        <v>342925.0</v>
      </c>
    </row>
    <row r="30">
      <c r="A30" s="8">
        <v>56.65</v>
      </c>
      <c r="B30" s="5">
        <f t="shared" si="1"/>
        <v>42835</v>
      </c>
      <c r="C30" s="3">
        <v>55.55</v>
      </c>
      <c r="D30" s="3">
        <v>56.4</v>
      </c>
      <c r="E30" s="3">
        <v>55.48</v>
      </c>
      <c r="F30" s="3">
        <v>56.32</v>
      </c>
      <c r="G30" s="3">
        <v>0.79</v>
      </c>
      <c r="H30" s="3">
        <v>0.014199999999999999</v>
      </c>
      <c r="I30" s="15">
        <v>164769.0</v>
      </c>
      <c r="J30" s="15">
        <v>364870.0</v>
      </c>
    </row>
    <row r="31">
      <c r="A31" s="8">
        <v>55.8</v>
      </c>
      <c r="B31" s="5">
        <f t="shared" si="1"/>
        <v>42836</v>
      </c>
      <c r="C31" s="3">
        <v>56.4</v>
      </c>
      <c r="D31" s="3">
        <v>56.65</v>
      </c>
      <c r="E31" s="3">
        <v>55.83</v>
      </c>
      <c r="F31" s="3">
        <v>56.6</v>
      </c>
      <c r="G31" s="3">
        <v>0.28</v>
      </c>
      <c r="H31" s="3">
        <v>0.005</v>
      </c>
      <c r="I31" s="15">
        <v>192002.0</v>
      </c>
      <c r="J31" s="15">
        <v>383800.0</v>
      </c>
    </row>
    <row r="32">
      <c r="A32" s="8">
        <v>56.45</v>
      </c>
      <c r="B32" s="5">
        <f t="shared" si="1"/>
        <v>42837</v>
      </c>
      <c r="C32" s="3">
        <v>56.61</v>
      </c>
      <c r="D32" s="3">
        <v>56.99</v>
      </c>
      <c r="E32" s="3">
        <v>55.95</v>
      </c>
      <c r="F32" s="3">
        <v>56.3</v>
      </c>
      <c r="G32" s="3">
        <v>-0.3</v>
      </c>
      <c r="H32" s="6">
        <v>-0.0053</v>
      </c>
      <c r="I32" s="15">
        <v>233853.0</v>
      </c>
      <c r="J32" s="15">
        <v>406170.0</v>
      </c>
    </row>
    <row r="33">
      <c r="A33" s="9">
        <f>+0.09</f>
        <v>0.09</v>
      </c>
      <c r="B33" s="5">
        <f t="shared" si="1"/>
        <v>42838</v>
      </c>
      <c r="C33" s="3">
        <v>56.08</v>
      </c>
      <c r="D33" s="3">
        <v>56.52</v>
      </c>
      <c r="E33" s="3">
        <v>56.05</v>
      </c>
      <c r="F33" s="3">
        <v>56.37</v>
      </c>
      <c r="G33" s="3">
        <v>0.07</v>
      </c>
      <c r="H33" s="3">
        <v>0.0012</v>
      </c>
      <c r="I33" s="15">
        <v>228582.0</v>
      </c>
      <c r="J33" s="15">
        <v>452417.0</v>
      </c>
    </row>
    <row r="34">
      <c r="A34" s="9">
        <f>+0.16%</f>
        <v>0.0016</v>
      </c>
      <c r="B34" s="5">
        <f t="shared" si="1"/>
        <v>42842</v>
      </c>
      <c r="C34" s="3">
        <v>56.16</v>
      </c>
      <c r="D34" s="3">
        <v>56.44</v>
      </c>
      <c r="E34" s="3">
        <v>55.78</v>
      </c>
      <c r="F34" s="3">
        <v>55.88</v>
      </c>
      <c r="G34" s="3">
        <v>-0.49</v>
      </c>
      <c r="H34" s="6">
        <v>-0.0087</v>
      </c>
      <c r="I34" s="15">
        <v>98283.0</v>
      </c>
      <c r="J34" s="15">
        <v>459325.0</v>
      </c>
    </row>
    <row r="35">
      <c r="A35" s="16">
        <v>47524.0</v>
      </c>
      <c r="B35" s="5">
        <f t="shared" si="1"/>
        <v>42843</v>
      </c>
      <c r="C35" s="3">
        <v>55.92</v>
      </c>
      <c r="D35" s="3">
        <v>56.0</v>
      </c>
      <c r="E35" s="3">
        <v>55.16</v>
      </c>
      <c r="F35" s="3">
        <v>55.44</v>
      </c>
      <c r="G35" s="3">
        <v>-0.44</v>
      </c>
      <c r="H35" s="6">
        <v>-0.0079</v>
      </c>
      <c r="I35" s="15">
        <v>254009.0</v>
      </c>
      <c r="J35" s="15">
        <v>487753.0</v>
      </c>
    </row>
    <row r="36">
      <c r="A36" s="16">
        <v>190142.0</v>
      </c>
      <c r="B36" s="5">
        <f t="shared" si="1"/>
        <v>42844</v>
      </c>
      <c r="C36" s="3">
        <v>55.32</v>
      </c>
      <c r="D36" s="3">
        <v>55.69</v>
      </c>
      <c r="E36" s="3">
        <v>53.09</v>
      </c>
      <c r="F36" s="3">
        <v>53.43</v>
      </c>
      <c r="G36" s="3">
        <v>-2.01</v>
      </c>
      <c r="H36" s="6">
        <v>-0.0363</v>
      </c>
      <c r="I36" s="15">
        <v>274127.0</v>
      </c>
      <c r="J36" s="15">
        <v>487431.0</v>
      </c>
    </row>
    <row r="37">
      <c r="A37" s="7">
        <v>42801.0</v>
      </c>
      <c r="B37" s="5">
        <f t="shared" si="1"/>
        <v>42845</v>
      </c>
      <c r="C37" s="3">
        <v>53.61</v>
      </c>
      <c r="D37" s="3">
        <v>54.03</v>
      </c>
      <c r="E37" s="3">
        <v>53.18</v>
      </c>
      <c r="F37" s="3">
        <v>53.46</v>
      </c>
      <c r="G37" s="3">
        <v>0.03</v>
      </c>
      <c r="H37" s="3">
        <v>6.0E-4</v>
      </c>
      <c r="I37" s="15">
        <v>338773.0</v>
      </c>
      <c r="J37" s="15">
        <v>504302.0</v>
      </c>
    </row>
    <row r="38">
      <c r="A38" s="8">
        <v>56.42</v>
      </c>
      <c r="B38" s="5">
        <f t="shared" si="1"/>
        <v>42846</v>
      </c>
      <c r="C38" s="3">
        <v>53.45</v>
      </c>
      <c r="D38" s="3">
        <v>53.77</v>
      </c>
      <c r="E38" s="3">
        <v>52.08</v>
      </c>
      <c r="F38" s="3">
        <v>52.44</v>
      </c>
      <c r="G38" s="3">
        <v>-1.02</v>
      </c>
      <c r="H38" s="6">
        <v>-0.0191</v>
      </c>
      <c r="I38" s="15">
        <v>324095.0</v>
      </c>
      <c r="J38" s="15">
        <v>523871.0</v>
      </c>
    </row>
    <row r="39">
      <c r="A39" s="8">
        <v>57.05</v>
      </c>
      <c r="B39" s="5">
        <f t="shared" si="1"/>
        <v>42849</v>
      </c>
      <c r="C39" s="3">
        <v>52.53</v>
      </c>
      <c r="D39" s="3">
        <v>53.06</v>
      </c>
      <c r="E39" s="3">
        <v>51.95</v>
      </c>
      <c r="F39" s="3">
        <v>52.13</v>
      </c>
      <c r="G39" s="3">
        <v>-0.31</v>
      </c>
      <c r="H39" s="6">
        <v>-0.0059</v>
      </c>
      <c r="I39" s="15">
        <v>272234.0</v>
      </c>
      <c r="J39" s="15">
        <v>534597.0</v>
      </c>
    </row>
    <row r="40">
      <c r="A40" s="8">
        <v>55.94</v>
      </c>
      <c r="B40" s="5">
        <f t="shared" si="1"/>
        <v>42850</v>
      </c>
      <c r="C40" s="3">
        <v>52.18</v>
      </c>
      <c r="D40" s="3">
        <v>52.84</v>
      </c>
      <c r="E40" s="3">
        <v>51.8</v>
      </c>
      <c r="F40" s="3">
        <v>52.57</v>
      </c>
      <c r="G40" s="3">
        <v>0.44</v>
      </c>
      <c r="H40" s="3">
        <v>0.0084</v>
      </c>
      <c r="I40" s="15">
        <v>322573.0</v>
      </c>
      <c r="J40" s="15">
        <v>561941.0</v>
      </c>
    </row>
    <row r="41">
      <c r="A41" s="8">
        <v>56.3</v>
      </c>
      <c r="B41" s="5">
        <f t="shared" si="1"/>
        <v>42851</v>
      </c>
      <c r="C41" s="3">
        <v>52.32</v>
      </c>
      <c r="D41" s="3">
        <v>52.95</v>
      </c>
      <c r="E41" s="3">
        <v>51.85</v>
      </c>
      <c r="F41" s="3">
        <v>52.41</v>
      </c>
      <c r="G41" s="3">
        <v>-0.16</v>
      </c>
      <c r="H41" s="6">
        <v>-0.003</v>
      </c>
      <c r="I41" s="15">
        <v>421762.0</v>
      </c>
      <c r="J41" s="15">
        <v>549634.0</v>
      </c>
    </row>
    <row r="42">
      <c r="A42" s="11">
        <v>-0.15</v>
      </c>
      <c r="B42" s="5">
        <f t="shared" si="1"/>
        <v>42852</v>
      </c>
      <c r="C42" s="3">
        <v>52.11</v>
      </c>
      <c r="D42" s="3">
        <v>52.28</v>
      </c>
      <c r="E42" s="3">
        <v>51.01</v>
      </c>
      <c r="F42" s="3">
        <v>51.82</v>
      </c>
      <c r="G42" s="3">
        <v>-0.59</v>
      </c>
      <c r="H42" s="6">
        <v>-0.0113</v>
      </c>
      <c r="I42" s="15">
        <v>538784.0</v>
      </c>
      <c r="J42" s="15">
        <v>567257.0</v>
      </c>
    </row>
    <row r="43">
      <c r="A43" s="12">
        <v>-0.0027</v>
      </c>
      <c r="B43" s="5">
        <f t="shared" si="1"/>
        <v>42853</v>
      </c>
      <c r="C43" s="3">
        <v>51.95</v>
      </c>
      <c r="D43" s="3">
        <v>52.6</v>
      </c>
      <c r="E43" s="3">
        <v>51.62</v>
      </c>
      <c r="F43" s="3">
        <v>52.05</v>
      </c>
      <c r="G43" s="3">
        <v>0.23</v>
      </c>
      <c r="H43" s="3">
        <v>0.0044</v>
      </c>
      <c r="I43" s="15">
        <v>352782.0</v>
      </c>
      <c r="J43" s="15">
        <v>572426.0</v>
      </c>
    </row>
    <row r="44">
      <c r="A44" s="17">
        <v>70399.0</v>
      </c>
      <c r="B44" s="5">
        <f t="shared" si="1"/>
        <v>42856</v>
      </c>
      <c r="C44" s="3">
        <v>51.88</v>
      </c>
      <c r="D44" s="3">
        <v>51.97</v>
      </c>
      <c r="E44" s="3">
        <v>51.22</v>
      </c>
      <c r="F44" s="3">
        <v>51.52</v>
      </c>
      <c r="G44" s="3">
        <v>-0.53</v>
      </c>
      <c r="H44" s="6">
        <v>-0.0102</v>
      </c>
      <c r="I44" s="15">
        <v>121525.0</v>
      </c>
      <c r="J44" s="15">
        <v>569644.0</v>
      </c>
    </row>
    <row r="45">
      <c r="A45" s="17">
        <v>206954.0</v>
      </c>
      <c r="B45" s="5">
        <f t="shared" si="1"/>
        <v>42857</v>
      </c>
      <c r="C45" s="3">
        <v>51.39</v>
      </c>
      <c r="D45" s="3">
        <v>52.16</v>
      </c>
      <c r="E45" s="3">
        <v>50.14</v>
      </c>
      <c r="F45" s="3">
        <v>50.46</v>
      </c>
      <c r="G45" s="3">
        <v>-1.06</v>
      </c>
      <c r="H45" s="6">
        <v>-0.0206</v>
      </c>
      <c r="I45" s="15">
        <v>364060.0</v>
      </c>
      <c r="J45" s="15">
        <v>582193.0</v>
      </c>
    </row>
    <row r="46">
      <c r="A46" s="7">
        <v>42802.0</v>
      </c>
      <c r="B46" s="5">
        <f t="shared" si="1"/>
        <v>42858</v>
      </c>
      <c r="C46" s="3">
        <v>50.99</v>
      </c>
      <c r="D46" s="3">
        <v>51.14</v>
      </c>
      <c r="E46" s="3">
        <v>50.2</v>
      </c>
      <c r="F46" s="3">
        <v>50.79</v>
      </c>
      <c r="G46" s="3">
        <v>0.33</v>
      </c>
      <c r="H46" s="3">
        <v>0.006500000000000001</v>
      </c>
      <c r="I46" s="15">
        <v>357189.0</v>
      </c>
      <c r="J46" s="15">
        <v>565150.0</v>
      </c>
    </row>
    <row r="47">
      <c r="A47" s="8">
        <v>56.02</v>
      </c>
      <c r="B47" s="5">
        <f t="shared" si="1"/>
        <v>42859</v>
      </c>
      <c r="C47" s="3">
        <v>50.59</v>
      </c>
      <c r="D47" s="3">
        <v>50.73</v>
      </c>
      <c r="E47" s="3">
        <v>48.16</v>
      </c>
      <c r="F47" s="3">
        <v>48.38</v>
      </c>
      <c r="G47" s="3">
        <v>-2.41</v>
      </c>
      <c r="H47" s="6">
        <v>-0.0475</v>
      </c>
      <c r="I47" s="15">
        <v>541579.0</v>
      </c>
      <c r="J47" s="15">
        <v>564595.0</v>
      </c>
    </row>
    <row r="48">
      <c r="A48" s="8">
        <v>56.16</v>
      </c>
      <c r="B48" s="5">
        <f t="shared" si="1"/>
        <v>42860</v>
      </c>
      <c r="C48" s="3">
        <v>48.45</v>
      </c>
      <c r="D48" s="3">
        <v>49.63</v>
      </c>
      <c r="E48" s="3">
        <v>46.64</v>
      </c>
      <c r="F48" s="3">
        <v>49.1</v>
      </c>
      <c r="G48" s="3">
        <v>0.72</v>
      </c>
      <c r="H48" s="3">
        <v>0.0149</v>
      </c>
      <c r="I48" s="15">
        <v>530438.0</v>
      </c>
      <c r="J48" s="15">
        <v>566370.0</v>
      </c>
    </row>
    <row r="49">
      <c r="A49" s="8">
        <v>53.39</v>
      </c>
      <c r="B49" s="5">
        <f t="shared" si="1"/>
        <v>42863</v>
      </c>
      <c r="C49" s="3">
        <v>49.27</v>
      </c>
      <c r="D49" s="3">
        <v>49.92</v>
      </c>
      <c r="E49" s="3">
        <v>48.48</v>
      </c>
      <c r="F49" s="3">
        <v>49.34</v>
      </c>
      <c r="G49" s="3">
        <v>0.24</v>
      </c>
      <c r="H49" s="3">
        <v>0.0049</v>
      </c>
      <c r="I49" s="15">
        <v>400718.0</v>
      </c>
      <c r="J49" s="15">
        <v>539551.0</v>
      </c>
    </row>
    <row r="50">
      <c r="A50" s="8">
        <v>53.57</v>
      </c>
      <c r="B50" s="5">
        <f t="shared" si="1"/>
        <v>42864</v>
      </c>
      <c r="C50" s="3">
        <v>49.44</v>
      </c>
      <c r="D50" s="3">
        <v>49.72</v>
      </c>
      <c r="E50" s="3">
        <v>48.39</v>
      </c>
      <c r="F50" s="3">
        <v>48.73</v>
      </c>
      <c r="G50" s="3">
        <v>-0.61</v>
      </c>
      <c r="H50" s="6">
        <v>-0.0124</v>
      </c>
      <c r="I50" s="15">
        <v>332913.0</v>
      </c>
      <c r="J50" s="15">
        <v>505820.0</v>
      </c>
    </row>
    <row r="51">
      <c r="A51" s="11">
        <v>-2.73</v>
      </c>
      <c r="B51" s="5">
        <f t="shared" si="1"/>
        <v>42865</v>
      </c>
      <c r="C51" s="3">
        <v>48.95</v>
      </c>
      <c r="D51" s="3">
        <v>50.63</v>
      </c>
      <c r="E51" s="3">
        <v>48.81</v>
      </c>
      <c r="F51" s="3">
        <v>50.22</v>
      </c>
      <c r="G51" s="3">
        <v>1.49</v>
      </c>
      <c r="H51" s="3">
        <v>0.030600000000000002</v>
      </c>
      <c r="I51" s="15">
        <v>368112.0</v>
      </c>
      <c r="J51" s="15">
        <v>494318.0</v>
      </c>
    </row>
    <row r="52">
      <c r="A52" s="12">
        <v>-0.0485</v>
      </c>
      <c r="B52" s="5">
        <f t="shared" si="1"/>
        <v>42866</v>
      </c>
      <c r="C52" s="3">
        <v>50.28</v>
      </c>
      <c r="D52" s="3">
        <v>51.16</v>
      </c>
      <c r="E52" s="3">
        <v>50.25</v>
      </c>
      <c r="F52" s="3">
        <v>50.77</v>
      </c>
      <c r="G52" s="3">
        <v>0.55</v>
      </c>
      <c r="H52" s="3">
        <v>0.011000000000000001</v>
      </c>
      <c r="I52" s="15">
        <v>315588.0</v>
      </c>
      <c r="J52" s="15">
        <v>476452.0</v>
      </c>
    </row>
    <row r="53">
      <c r="A53" s="17">
        <v>113570.0</v>
      </c>
      <c r="B53" s="5">
        <f t="shared" si="1"/>
        <v>42867</v>
      </c>
      <c r="C53" s="3">
        <v>50.76</v>
      </c>
      <c r="D53" s="3">
        <v>51.09</v>
      </c>
      <c r="E53" s="3">
        <v>50.33</v>
      </c>
      <c r="F53" s="3">
        <v>50.84</v>
      </c>
      <c r="G53" s="3">
        <v>0.07</v>
      </c>
      <c r="H53" s="3">
        <v>0.0014000000000000002</v>
      </c>
      <c r="I53" s="15">
        <v>304757.0</v>
      </c>
      <c r="J53" s="15">
        <v>452016.0</v>
      </c>
    </row>
    <row r="54">
      <c r="A54" s="17">
        <v>218795.0</v>
      </c>
      <c r="B54" s="5">
        <f t="shared" si="1"/>
        <v>42870</v>
      </c>
      <c r="C54" s="3">
        <v>50.89</v>
      </c>
      <c r="D54" s="3">
        <v>52.63</v>
      </c>
      <c r="E54" s="3">
        <v>50.74</v>
      </c>
      <c r="F54" s="3">
        <v>51.82</v>
      </c>
      <c r="G54" s="3">
        <v>0.98</v>
      </c>
      <c r="H54" s="3">
        <v>0.019299999999999998</v>
      </c>
      <c r="I54" s="15">
        <v>331418.0</v>
      </c>
      <c r="J54" s="15">
        <v>433264.0</v>
      </c>
    </row>
    <row r="55">
      <c r="A55" s="7">
        <v>42803.0</v>
      </c>
      <c r="B55" s="5">
        <f t="shared" si="1"/>
        <v>42871</v>
      </c>
      <c r="C55" s="3">
        <v>51.88</v>
      </c>
      <c r="D55" s="3">
        <v>52.36</v>
      </c>
      <c r="E55" s="3">
        <v>51.1</v>
      </c>
      <c r="F55" s="3">
        <v>51.65</v>
      </c>
      <c r="G55" s="3">
        <v>-0.17</v>
      </c>
      <c r="H55" s="6">
        <v>-0.0033</v>
      </c>
      <c r="I55" s="15">
        <v>340962.0</v>
      </c>
      <c r="J55" s="15">
        <v>391465.0</v>
      </c>
    </row>
    <row r="56">
      <c r="A56" s="8">
        <v>53.88</v>
      </c>
      <c r="B56" s="5">
        <f t="shared" si="1"/>
        <v>42872</v>
      </c>
      <c r="C56" s="3">
        <v>51.2</v>
      </c>
      <c r="D56" s="3">
        <v>52.61</v>
      </c>
      <c r="E56" s="3">
        <v>51.04</v>
      </c>
      <c r="F56" s="3">
        <v>52.21</v>
      </c>
      <c r="G56" s="3">
        <v>0.56</v>
      </c>
      <c r="H56" s="3">
        <v>0.0108</v>
      </c>
      <c r="I56" s="15">
        <v>331361.0</v>
      </c>
      <c r="J56" s="15">
        <v>366238.0</v>
      </c>
    </row>
    <row r="57">
      <c r="A57" s="8">
        <v>54.3</v>
      </c>
      <c r="B57" s="5">
        <f t="shared" si="1"/>
        <v>42873</v>
      </c>
      <c r="C57" s="3">
        <v>52.19</v>
      </c>
      <c r="D57" s="3">
        <v>52.74</v>
      </c>
      <c r="E57" s="3">
        <v>51.11</v>
      </c>
      <c r="F57" s="3">
        <v>52.51</v>
      </c>
      <c r="G57" s="3">
        <v>0.3</v>
      </c>
      <c r="H57" s="3">
        <v>0.005699999999999999</v>
      </c>
      <c r="I57" s="15">
        <v>363694.0</v>
      </c>
      <c r="J57" s="15">
        <v>326551.0</v>
      </c>
    </row>
    <row r="58">
      <c r="A58" s="8">
        <v>52.02</v>
      </c>
      <c r="B58" s="5">
        <f t="shared" si="1"/>
        <v>42874</v>
      </c>
      <c r="C58" s="3">
        <v>52.57</v>
      </c>
      <c r="D58" s="3">
        <v>53.82</v>
      </c>
      <c r="E58" s="3">
        <v>52.55</v>
      </c>
      <c r="F58" s="3">
        <v>53.61</v>
      </c>
      <c r="G58" s="3">
        <v>1.1</v>
      </c>
      <c r="H58" s="3">
        <v>0.0209</v>
      </c>
      <c r="I58" s="15">
        <v>333274.0</v>
      </c>
      <c r="J58" s="15">
        <v>280657.0</v>
      </c>
    </row>
    <row r="59">
      <c r="A59" s="8">
        <v>52.68</v>
      </c>
      <c r="B59" s="5">
        <f t="shared" si="1"/>
        <v>42877</v>
      </c>
      <c r="C59" s="3">
        <v>53.85</v>
      </c>
      <c r="D59" s="3">
        <v>54.37</v>
      </c>
      <c r="E59" s="3">
        <v>53.66</v>
      </c>
      <c r="F59" s="3">
        <v>53.87</v>
      </c>
      <c r="G59" s="3">
        <v>0.26</v>
      </c>
      <c r="H59" s="3">
        <v>0.0048</v>
      </c>
      <c r="I59" s="15">
        <v>379122.0</v>
      </c>
      <c r="J59" s="15">
        <v>249024.0</v>
      </c>
    </row>
    <row r="60">
      <c r="A60" s="11">
        <v>-0.89</v>
      </c>
      <c r="B60" s="5">
        <f t="shared" si="1"/>
        <v>42878</v>
      </c>
      <c r="C60" s="3">
        <v>53.87</v>
      </c>
      <c r="D60" s="3">
        <v>54.43</v>
      </c>
      <c r="E60" s="3">
        <v>53.2</v>
      </c>
      <c r="F60" s="3">
        <v>54.15</v>
      </c>
      <c r="G60" s="3">
        <v>0.28</v>
      </c>
      <c r="H60" s="3">
        <v>0.0052</v>
      </c>
      <c r="I60" s="15">
        <v>328325.0</v>
      </c>
      <c r="J60" s="15">
        <v>210755.0</v>
      </c>
    </row>
    <row r="61">
      <c r="A61" s="12">
        <v>-0.0166</v>
      </c>
      <c r="B61" s="5">
        <f t="shared" si="1"/>
        <v>42879</v>
      </c>
      <c r="C61" s="3">
        <v>54.14</v>
      </c>
      <c r="D61" s="3">
        <v>54.62</v>
      </c>
      <c r="E61" s="3">
        <v>53.66</v>
      </c>
      <c r="F61" s="3">
        <v>53.96</v>
      </c>
      <c r="G61" s="3">
        <v>-0.19</v>
      </c>
      <c r="H61" s="6">
        <v>-0.0035</v>
      </c>
      <c r="I61" s="15">
        <v>351635.0</v>
      </c>
      <c r="J61" s="15">
        <v>184978.0</v>
      </c>
    </row>
    <row r="62">
      <c r="A62" s="17">
        <v>120409.0</v>
      </c>
      <c r="B62" s="5">
        <f t="shared" si="1"/>
        <v>42880</v>
      </c>
      <c r="C62" s="3">
        <v>54.15</v>
      </c>
      <c r="D62" s="3">
        <v>54.67</v>
      </c>
      <c r="E62" s="3">
        <v>51.03</v>
      </c>
      <c r="F62" s="3">
        <v>51.46</v>
      </c>
      <c r="G62" s="3">
        <v>-2.5</v>
      </c>
      <c r="H62" s="6">
        <v>-0.0463</v>
      </c>
      <c r="I62" s="15">
        <v>464495.0</v>
      </c>
      <c r="J62" s="15">
        <v>149709.0</v>
      </c>
    </row>
    <row r="63">
      <c r="A63" s="17">
        <v>230048.0</v>
      </c>
      <c r="B63" s="5">
        <f t="shared" si="1"/>
        <v>42881</v>
      </c>
      <c r="C63" s="3">
        <v>51.38</v>
      </c>
      <c r="D63" s="3">
        <v>52.3</v>
      </c>
      <c r="E63" s="3">
        <v>50.71</v>
      </c>
      <c r="F63" s="3">
        <v>52.15</v>
      </c>
      <c r="G63" s="3">
        <v>0.69</v>
      </c>
      <c r="H63" s="3">
        <v>0.0134</v>
      </c>
      <c r="I63" s="15">
        <v>265833.0</v>
      </c>
      <c r="J63" s="15">
        <v>113290.0</v>
      </c>
    </row>
    <row r="64">
      <c r="A64" s="7">
        <v>42804.0</v>
      </c>
      <c r="B64" s="5">
        <f t="shared" si="1"/>
        <v>42884</v>
      </c>
      <c r="C64" s="3">
        <v>52.24</v>
      </c>
      <c r="D64" s="3">
        <v>52.61</v>
      </c>
      <c r="E64" s="3">
        <v>51.86</v>
      </c>
      <c r="F64" s="3">
        <v>52.29</v>
      </c>
      <c r="G64" s="3">
        <v>0.14</v>
      </c>
      <c r="H64" s="3">
        <v>0.0027</v>
      </c>
      <c r="I64" s="15">
        <v>36592.0</v>
      </c>
      <c r="J64" s="15">
        <v>102790.0</v>
      </c>
    </row>
    <row r="65">
      <c r="A65" s="8">
        <v>52.83</v>
      </c>
      <c r="B65" s="5">
        <f t="shared" si="1"/>
        <v>42885</v>
      </c>
      <c r="C65" s="3">
        <v>52.25</v>
      </c>
      <c r="D65" s="3">
        <v>52.35</v>
      </c>
      <c r="E65" s="3">
        <v>51.19</v>
      </c>
      <c r="F65" s="3">
        <v>51.84</v>
      </c>
      <c r="G65" s="3">
        <v>-0.45</v>
      </c>
      <c r="H65" s="6">
        <v>-0.0086</v>
      </c>
      <c r="I65" s="15">
        <v>137207.0</v>
      </c>
      <c r="J65" s="15">
        <v>43685.0</v>
      </c>
    </row>
    <row r="66">
      <c r="A66" s="8">
        <v>53.41</v>
      </c>
      <c r="B66" s="5">
        <f t="shared" si="1"/>
        <v>42886</v>
      </c>
      <c r="C66" s="3">
        <v>51.92</v>
      </c>
      <c r="D66" s="3">
        <v>51.92</v>
      </c>
      <c r="E66" s="3">
        <v>49.81</v>
      </c>
      <c r="F66" s="3">
        <v>50.31</v>
      </c>
      <c r="G66" s="3">
        <v>-1.53</v>
      </c>
      <c r="H66" s="6">
        <v>-0.0295</v>
      </c>
      <c r="I66" s="15">
        <v>41681.0</v>
      </c>
      <c r="J66" s="3">
        <v>0.0</v>
      </c>
    </row>
    <row r="67">
      <c r="A67" s="8">
        <v>51.62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51.83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-0.85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-0.0161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73370.0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239602.0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42807.0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51.9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52.12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51.34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51.79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-0.04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-8.0E-4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66292.0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252146.0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42808.0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51.81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52.23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50.67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51.31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-0.48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-0.0093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105010.0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264045.0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42809.0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51.9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52.46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51.72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52.14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+0.83</f>
        <v>0.83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+1.62%</f>
        <v>0.0162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80961.0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271230.0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42810.0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52.41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52.95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51.85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52.07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-0.07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-0.0013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75539.0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271687.0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42811.0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52.08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52.51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51.88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52.15</v>
      </c>
      <c r="B113" s="3" t="str">
        <f t="shared" si="1"/>
        <v/>
      </c>
    </row>
    <row r="114">
      <c r="A114" s="9">
        <f>+0.08</f>
        <v>0.08</v>
      </c>
      <c r="B114" s="3" t="str">
        <f t="shared" si="1"/>
        <v>#REF!</v>
      </c>
    </row>
    <row r="115">
      <c r="A115" s="9">
        <f>+0.15%</f>
        <v>0.0015</v>
      </c>
      <c r="B115" s="3" t="str">
        <f t="shared" si="1"/>
        <v>#REF!</v>
      </c>
    </row>
    <row r="116">
      <c r="A116" s="16">
        <v>60282.0</v>
      </c>
      <c r="B116" s="3" t="str">
        <f t="shared" si="1"/>
        <v>#REF!</v>
      </c>
    </row>
    <row r="117">
      <c r="A117" s="16">
        <v>278641.0</v>
      </c>
      <c r="B117" s="3" t="str">
        <f t="shared" si="1"/>
        <v>#REF!</v>
      </c>
    </row>
    <row r="118">
      <c r="A118" s="7">
        <v>42814.0</v>
      </c>
      <c r="B118" s="3" t="str">
        <f t="shared" si="1"/>
        <v>#REF!</v>
      </c>
    </row>
    <row r="119">
      <c r="A119" s="8">
        <v>52.15</v>
      </c>
      <c r="B119" s="3" t="str">
        <f t="shared" si="1"/>
        <v>#REF!</v>
      </c>
    </row>
    <row r="120">
      <c r="A120" s="8">
        <v>52.31</v>
      </c>
      <c r="B120" s="3" t="str">
        <f t="shared" si="1"/>
        <v>#REF!</v>
      </c>
    </row>
    <row r="121">
      <c r="A121" s="8">
        <v>51.42</v>
      </c>
      <c r="B121" s="3" t="str">
        <f t="shared" si="1"/>
        <v>#REF!</v>
      </c>
    </row>
    <row r="122">
      <c r="A122" s="8">
        <v>51.98</v>
      </c>
      <c r="B122" s="3" t="str">
        <f t="shared" si="1"/>
        <v>#REF!</v>
      </c>
    </row>
    <row r="123">
      <c r="A123" s="11">
        <v>-0.17</v>
      </c>
      <c r="B123" s="3" t="str">
        <f t="shared" si="1"/>
        <v>#REF!</v>
      </c>
    </row>
    <row r="124">
      <c r="A124" s="12">
        <v>-0.0033</v>
      </c>
      <c r="B124" s="3" t="str">
        <f t="shared" si="1"/>
        <v>#REF!</v>
      </c>
    </row>
    <row r="125">
      <c r="A125" s="17">
        <v>63315.0</v>
      </c>
      <c r="B125" s="3" t="str">
        <f t="shared" si="1"/>
        <v>#REF!</v>
      </c>
    </row>
    <row r="126">
      <c r="A126" s="17">
        <v>285288.0</v>
      </c>
      <c r="B126" s="3" t="str">
        <f t="shared" si="1"/>
        <v>#REF!</v>
      </c>
    </row>
    <row r="127">
      <c r="A127" s="7">
        <v>42815.0</v>
      </c>
      <c r="B127" s="3" t="str">
        <f t="shared" si="1"/>
        <v>#REF!</v>
      </c>
    </row>
    <row r="128">
      <c r="A128" s="8">
        <v>52.05</v>
      </c>
      <c r="B128" s="3" t="str">
        <f t="shared" si="1"/>
        <v>#REF!</v>
      </c>
    </row>
    <row r="129">
      <c r="A129" s="8">
        <v>52.56</v>
      </c>
      <c r="B129" s="3" t="str">
        <f t="shared" si="1"/>
        <v>#REF!</v>
      </c>
    </row>
    <row r="130">
      <c r="A130" s="8">
        <v>51.23</v>
      </c>
      <c r="B130" s="3" t="str">
        <f t="shared" si="1"/>
        <v>#REF!</v>
      </c>
    </row>
    <row r="131">
      <c r="A131" s="8">
        <v>51.44</v>
      </c>
      <c r="B131" s="3" t="str">
        <f t="shared" si="1"/>
        <v>#REF!</v>
      </c>
    </row>
    <row r="132">
      <c r="A132" s="11">
        <v>-0.54</v>
      </c>
      <c r="B132" s="3" t="str">
        <f t="shared" si="1"/>
        <v>#REF!</v>
      </c>
    </row>
    <row r="133">
      <c r="A133" s="12">
        <v>-0.0104</v>
      </c>
      <c r="B133" s="3" t="str">
        <f t="shared" si="1"/>
        <v>#REF!</v>
      </c>
    </row>
    <row r="134">
      <c r="A134" s="17">
        <v>99872.0</v>
      </c>
      <c r="B134" s="3" t="str">
        <f t="shared" si="1"/>
        <v>#REF!</v>
      </c>
    </row>
    <row r="135">
      <c r="A135" s="17">
        <v>290320.0</v>
      </c>
      <c r="B135" s="3" t="str">
        <f t="shared" si="1"/>
        <v>#REF!</v>
      </c>
    </row>
    <row r="136">
      <c r="A136" s="7">
        <v>42816.0</v>
      </c>
      <c r="B136" s="3" t="str">
        <f t="shared" si="1"/>
        <v>#REF!</v>
      </c>
    </row>
    <row r="137">
      <c r="A137" s="8">
        <v>51.31</v>
      </c>
      <c r="B137" s="3" t="str">
        <f t="shared" si="1"/>
        <v>#REF!</v>
      </c>
    </row>
    <row r="138">
      <c r="A138" s="8">
        <v>51.45</v>
      </c>
      <c r="B138" s="3" t="str">
        <f t="shared" si="1"/>
        <v>#REF!</v>
      </c>
    </row>
    <row r="139">
      <c r="A139" s="8">
        <v>50.29</v>
      </c>
      <c r="B139" s="3" t="str">
        <f t="shared" si="1"/>
        <v>#REF!</v>
      </c>
    </row>
    <row r="140">
      <c r="A140" s="8">
        <v>51.12</v>
      </c>
      <c r="B140" s="3" t="str">
        <f t="shared" si="1"/>
        <v>#REF!</v>
      </c>
    </row>
    <row r="141">
      <c r="A141" s="11">
        <v>-0.32</v>
      </c>
      <c r="B141" s="3" t="str">
        <f t="shared" si="1"/>
        <v>#REF!</v>
      </c>
    </row>
    <row r="142">
      <c r="A142" s="12">
        <v>-0.0062</v>
      </c>
      <c r="B142" s="3" t="str">
        <f t="shared" si="1"/>
        <v>#REF!</v>
      </c>
    </row>
    <row r="143">
      <c r="A143" s="17">
        <v>129461.0</v>
      </c>
      <c r="B143" s="3" t="str">
        <f t="shared" si="1"/>
        <v>#REF!</v>
      </c>
    </row>
    <row r="144">
      <c r="A144" s="17">
        <v>285375.0</v>
      </c>
      <c r="B144" s="3" t="str">
        <f t="shared" si="1"/>
        <v>#REF!</v>
      </c>
    </row>
    <row r="145">
      <c r="A145" s="7">
        <v>42817.0</v>
      </c>
      <c r="B145" s="3" t="str">
        <f t="shared" si="1"/>
        <v>#REF!</v>
      </c>
    </row>
    <row r="146">
      <c r="A146" s="8">
        <v>51.32</v>
      </c>
      <c r="B146" s="3" t="str">
        <f t="shared" si="1"/>
        <v>#REF!</v>
      </c>
    </row>
    <row r="147">
      <c r="A147" s="8">
        <v>51.53</v>
      </c>
      <c r="B147" s="3" t="str">
        <f t="shared" si="1"/>
        <v>#REF!</v>
      </c>
    </row>
    <row r="148">
      <c r="A148" s="8">
        <v>50.69</v>
      </c>
      <c r="B148" s="3" t="str">
        <f t="shared" si="1"/>
        <v>#REF!</v>
      </c>
    </row>
    <row r="149">
      <c r="A149" s="8">
        <v>50.86</v>
      </c>
      <c r="B149" s="3" t="str">
        <f t="shared" si="1"/>
        <v>#REF!</v>
      </c>
    </row>
    <row r="150">
      <c r="A150" s="11">
        <v>-0.26</v>
      </c>
      <c r="B150" s="3" t="str">
        <f t="shared" si="1"/>
        <v>#REF!</v>
      </c>
    </row>
    <row r="151">
      <c r="A151" s="12">
        <v>-0.0051</v>
      </c>
      <c r="B151" s="3" t="str">
        <f t="shared" si="1"/>
        <v>#REF!</v>
      </c>
    </row>
    <row r="152">
      <c r="A152" s="17">
        <v>126098.0</v>
      </c>
      <c r="B152" s="3" t="str">
        <f t="shared" si="1"/>
        <v>#REF!</v>
      </c>
    </row>
    <row r="153">
      <c r="A153" s="17">
        <v>300405.0</v>
      </c>
      <c r="B153" s="3" t="str">
        <f t="shared" si="1"/>
        <v>#REF!</v>
      </c>
    </row>
    <row r="154">
      <c r="A154" s="7">
        <v>42818.0</v>
      </c>
      <c r="B154" s="3" t="str">
        <f t="shared" si="1"/>
        <v>#REF!</v>
      </c>
    </row>
    <row r="155">
      <c r="A155" s="8">
        <v>50.92</v>
      </c>
      <c r="B155" s="3" t="str">
        <f t="shared" si="1"/>
        <v>#REF!</v>
      </c>
    </row>
    <row r="156">
      <c r="A156" s="8">
        <v>51.4</v>
      </c>
      <c r="B156" s="3" t="str">
        <f t="shared" si="1"/>
        <v>#REF!</v>
      </c>
    </row>
    <row r="157">
      <c r="A157" s="8">
        <v>50.75</v>
      </c>
      <c r="B157" s="3" t="str">
        <f t="shared" si="1"/>
        <v>#REF!</v>
      </c>
    </row>
    <row r="158">
      <c r="A158" s="8">
        <v>51.16</v>
      </c>
      <c r="B158" s="3" t="str">
        <f t="shared" si="1"/>
        <v>#REF!</v>
      </c>
    </row>
    <row r="159">
      <c r="A159" s="9">
        <f>+0.3</f>
        <v>0.3</v>
      </c>
      <c r="B159" s="3" t="str">
        <f t="shared" si="1"/>
        <v>#REF!</v>
      </c>
    </row>
    <row r="160">
      <c r="A160" s="9">
        <f>+0.59%</f>
        <v>0.0059</v>
      </c>
      <c r="B160" s="3" t="str">
        <f t="shared" si="1"/>
        <v>#REF!</v>
      </c>
    </row>
    <row r="161">
      <c r="A161" s="16">
        <v>89434.0</v>
      </c>
      <c r="B161" s="3" t="str">
        <f t="shared" si="1"/>
        <v>#REF!</v>
      </c>
    </row>
    <row r="162">
      <c r="A162" s="16">
        <v>306188.0</v>
      </c>
      <c r="B162" s="3" t="str">
        <f t="shared" si="1"/>
        <v>#REF!</v>
      </c>
    </row>
    <row r="163">
      <c r="A163" s="7">
        <v>42821.0</v>
      </c>
      <c r="B163" s="3" t="str">
        <f t="shared" si="1"/>
        <v>#REF!</v>
      </c>
    </row>
    <row r="164">
      <c r="A164" s="8">
        <v>51.34</v>
      </c>
      <c r="B164" s="3" t="str">
        <f t="shared" si="1"/>
        <v>#REF!</v>
      </c>
    </row>
    <row r="165">
      <c r="A165" s="8">
        <v>51.42</v>
      </c>
      <c r="B165" s="3" t="str">
        <f t="shared" si="1"/>
        <v>#REF!</v>
      </c>
    </row>
    <row r="166">
      <c r="A166" s="8">
        <v>50.38</v>
      </c>
      <c r="B166" s="3" t="str">
        <f t="shared" si="1"/>
        <v>#REF!</v>
      </c>
    </row>
    <row r="167">
      <c r="A167" s="8">
        <v>51.17</v>
      </c>
      <c r="B167" s="3" t="str">
        <f t="shared" si="1"/>
        <v>#REF!</v>
      </c>
    </row>
    <row r="168">
      <c r="A168" s="9">
        <f>+0.01</f>
        <v>0.01</v>
      </c>
      <c r="B168" s="3" t="str">
        <f t="shared" si="1"/>
        <v>#REF!</v>
      </c>
    </row>
    <row r="169">
      <c r="A169" s="9">
        <f>+0.02%</f>
        <v>0.0002</v>
      </c>
      <c r="B169" s="3" t="str">
        <f t="shared" si="1"/>
        <v>#REF!</v>
      </c>
    </row>
    <row r="170">
      <c r="A170" s="16">
        <v>73284.0</v>
      </c>
      <c r="B170" s="3" t="str">
        <f t="shared" si="1"/>
        <v>#REF!</v>
      </c>
    </row>
    <row r="171">
      <c r="A171" s="16">
        <v>308016.0</v>
      </c>
      <c r="B171" s="3" t="str">
        <f t="shared" si="1"/>
        <v>#REF!</v>
      </c>
    </row>
    <row r="172">
      <c r="A172" s="7">
        <v>42822.0</v>
      </c>
      <c r="B172" s="3" t="str">
        <f t="shared" si="1"/>
        <v>#REF!</v>
      </c>
    </row>
    <row r="173">
      <c r="A173" s="8">
        <v>51.25</v>
      </c>
      <c r="B173" s="3" t="str">
        <f t="shared" si="1"/>
        <v>#REF!</v>
      </c>
    </row>
    <row r="174">
      <c r="A174" s="8">
        <v>52.22</v>
      </c>
      <c r="B174" s="3" t="str">
        <f t="shared" si="1"/>
        <v>#REF!</v>
      </c>
    </row>
    <row r="175">
      <c r="A175" s="8">
        <v>51.19</v>
      </c>
      <c r="B175" s="3" t="str">
        <f t="shared" si="1"/>
        <v>#REF!</v>
      </c>
    </row>
    <row r="176">
      <c r="A176" s="8">
        <v>51.66</v>
      </c>
      <c r="B176" s="3" t="str">
        <f t="shared" si="1"/>
        <v>#REF!</v>
      </c>
    </row>
    <row r="177">
      <c r="A177" s="9">
        <f>+0.49</f>
        <v>0.49</v>
      </c>
      <c r="B177" s="3" t="str">
        <f t="shared" si="1"/>
        <v>#REF!</v>
      </c>
    </row>
    <row r="178">
      <c r="A178" s="9">
        <f>+0.96%</f>
        <v>0.0096</v>
      </c>
      <c r="B178" s="3" t="str">
        <f t="shared" si="1"/>
        <v>#REF!</v>
      </c>
    </row>
    <row r="179">
      <c r="A179" s="16">
        <v>90308.0</v>
      </c>
      <c r="B179" s="3" t="str">
        <f t="shared" si="1"/>
        <v>#REF!</v>
      </c>
    </row>
    <row r="180">
      <c r="A180" s="16">
        <v>315951.0</v>
      </c>
      <c r="B180" s="3" t="str">
        <f t="shared" si="1"/>
        <v>#REF!</v>
      </c>
    </row>
    <row r="181">
      <c r="A181" s="7">
        <v>42823.0</v>
      </c>
      <c r="B181" s="3" t="str">
        <f t="shared" si="1"/>
        <v>#REF!</v>
      </c>
    </row>
    <row r="182">
      <c r="A182" s="8">
        <v>51.75</v>
      </c>
      <c r="B182" s="3" t="str">
        <f t="shared" si="1"/>
        <v>#REF!</v>
      </c>
    </row>
    <row r="183">
      <c r="A183" s="8">
        <v>52.82</v>
      </c>
      <c r="B183" s="3" t="str">
        <f t="shared" si="1"/>
        <v>#REF!</v>
      </c>
    </row>
    <row r="184">
      <c r="A184" s="8">
        <v>51.69</v>
      </c>
      <c r="B184" s="3" t="str">
        <f t="shared" si="1"/>
        <v>#REF!</v>
      </c>
    </row>
    <row r="185">
      <c r="A185" s="8">
        <v>52.78</v>
      </c>
      <c r="B185" s="3" t="str">
        <f t="shared" si="1"/>
        <v>#REF!</v>
      </c>
    </row>
    <row r="186">
      <c r="A186" s="9">
        <f>+1.12</f>
        <v>1.12</v>
      </c>
      <c r="B186" s="3" t="str">
        <f t="shared" si="1"/>
        <v>#REF!</v>
      </c>
    </row>
    <row r="187">
      <c r="A187" s="9">
        <f>+2.17%</f>
        <v>0.0217</v>
      </c>
      <c r="B187" s="3" t="str">
        <f t="shared" si="1"/>
        <v>#REF!</v>
      </c>
    </row>
    <row r="188">
      <c r="A188" s="16">
        <v>94570.0</v>
      </c>
      <c r="B188" s="3" t="str">
        <f t="shared" si="1"/>
        <v>#REF!</v>
      </c>
    </row>
    <row r="189">
      <c r="A189" s="16">
        <v>325966.0</v>
      </c>
      <c r="B189" s="3" t="str">
        <f t="shared" si="1"/>
        <v>#REF!</v>
      </c>
    </row>
    <row r="190">
      <c r="A190" s="7">
        <v>42824.0</v>
      </c>
      <c r="B190" s="3" t="str">
        <f t="shared" si="1"/>
        <v>#REF!</v>
      </c>
    </row>
    <row r="191">
      <c r="A191" s="8">
        <v>52.74</v>
      </c>
      <c r="B191" s="3" t="str">
        <f t="shared" si="1"/>
        <v>#REF!</v>
      </c>
    </row>
    <row r="192">
      <c r="A192" s="8">
        <v>53.51</v>
      </c>
      <c r="B192" s="3" t="str">
        <f t="shared" si="1"/>
        <v>#REF!</v>
      </c>
    </row>
    <row r="193">
      <c r="A193" s="8">
        <v>52.41</v>
      </c>
      <c r="B193" s="3" t="str">
        <f t="shared" si="1"/>
        <v>#REF!</v>
      </c>
    </row>
    <row r="194">
      <c r="A194" s="8">
        <v>53.39</v>
      </c>
      <c r="B194" s="3" t="str">
        <f t="shared" si="1"/>
        <v>#REF!</v>
      </c>
    </row>
    <row r="195">
      <c r="A195" s="9">
        <f>+0.61</f>
        <v>0.61</v>
      </c>
      <c r="B195" s="3" t="str">
        <f t="shared" si="1"/>
        <v>#REF!</v>
      </c>
    </row>
    <row r="196">
      <c r="A196" s="9">
        <f>+1.16%</f>
        <v>0.0116</v>
      </c>
      <c r="B196" s="3" t="str">
        <f t="shared" si="1"/>
        <v>#REF!</v>
      </c>
    </row>
    <row r="197">
      <c r="A197" s="16">
        <v>149421.0</v>
      </c>
      <c r="B197" s="3" t="str">
        <f t="shared" si="1"/>
        <v>#REF!</v>
      </c>
    </row>
    <row r="198">
      <c r="A198" s="16">
        <v>334311.0</v>
      </c>
      <c r="B198" s="3" t="str">
        <f t="shared" si="1"/>
        <v>#REF!</v>
      </c>
    </row>
    <row r="199">
      <c r="A199" s="7">
        <v>42825.0</v>
      </c>
      <c r="B199" s="3" t="str">
        <f t="shared" si="1"/>
        <v>#REF!</v>
      </c>
    </row>
    <row r="200">
      <c r="A200" s="8">
        <v>53.3</v>
      </c>
      <c r="B200" s="3" t="str">
        <f t="shared" si="1"/>
        <v>#REF!</v>
      </c>
    </row>
    <row r="201">
      <c r="A201" s="8">
        <v>54.01</v>
      </c>
      <c r="B201" s="3" t="str">
        <f t="shared" si="1"/>
        <v>#REF!</v>
      </c>
    </row>
    <row r="202">
      <c r="A202" s="8">
        <v>52.86</v>
      </c>
      <c r="B202" s="3" t="str">
        <f t="shared" si="1"/>
        <v>#REF!</v>
      </c>
    </row>
    <row r="203">
      <c r="A203" s="8">
        <v>53.79</v>
      </c>
      <c r="B203" s="3" t="str">
        <f t="shared" si="1"/>
        <v>#REF!</v>
      </c>
    </row>
    <row r="204">
      <c r="A204" s="9">
        <f>+0.4</f>
        <v>0.4</v>
      </c>
      <c r="B204" s="3" t="str">
        <f t="shared" si="1"/>
        <v>#REF!</v>
      </c>
    </row>
    <row r="205">
      <c r="A205" s="9">
        <f>+0.75%</f>
        <v>0.0075</v>
      </c>
      <c r="B205" s="3" t="str">
        <f t="shared" si="1"/>
        <v>#REF!</v>
      </c>
    </row>
    <row r="206">
      <c r="A206" s="16">
        <v>123806.0</v>
      </c>
      <c r="B206" s="3" t="str">
        <f t="shared" si="1"/>
        <v>#REF!</v>
      </c>
    </row>
    <row r="207">
      <c r="A207" s="16">
        <v>322906.0</v>
      </c>
      <c r="B207" s="3" t="str">
        <f t="shared" si="1"/>
        <v>#REF!</v>
      </c>
    </row>
    <row r="208">
      <c r="A208" s="7">
        <v>42828.0</v>
      </c>
      <c r="B208" s="3" t="str">
        <f t="shared" si="1"/>
        <v>#REF!</v>
      </c>
    </row>
    <row r="209">
      <c r="A209" s="8">
        <v>53.88</v>
      </c>
      <c r="B209" s="3" t="str">
        <f t="shared" si="1"/>
        <v>#REF!</v>
      </c>
    </row>
    <row r="210">
      <c r="A210" s="8">
        <v>54.02</v>
      </c>
      <c r="B210" s="3" t="str">
        <f t="shared" si="1"/>
        <v>#REF!</v>
      </c>
    </row>
    <row r="211">
      <c r="A211" s="8">
        <v>53.33</v>
      </c>
      <c r="B211" s="3" t="str">
        <f t="shared" si="1"/>
        <v>#REF!</v>
      </c>
    </row>
    <row r="212">
      <c r="A212" s="8">
        <v>53.41</v>
      </c>
      <c r="B212" s="3" t="str">
        <f t="shared" si="1"/>
        <v>#REF!</v>
      </c>
    </row>
    <row r="213">
      <c r="A213" s="11">
        <v>-0.38</v>
      </c>
      <c r="B213" s="3" t="str">
        <f t="shared" si="1"/>
        <v>#REF!</v>
      </c>
    </row>
    <row r="214">
      <c r="A214" s="12">
        <v>-0.0071</v>
      </c>
      <c r="B214" s="3" t="str">
        <f t="shared" si="1"/>
        <v>#REF!</v>
      </c>
    </row>
    <row r="215">
      <c r="A215" s="17">
        <v>102515.0</v>
      </c>
      <c r="B215" s="3" t="str">
        <f t="shared" si="1"/>
        <v>#REF!</v>
      </c>
    </row>
    <row r="216">
      <c r="A216" s="17">
        <v>323471.0</v>
      </c>
      <c r="B216" s="3" t="str">
        <f t="shared" si="1"/>
        <v>#REF!</v>
      </c>
    </row>
    <row r="217">
      <c r="A217" s="7">
        <v>42829.0</v>
      </c>
      <c r="B217" s="3" t="str">
        <f t="shared" si="1"/>
        <v>#REF!</v>
      </c>
    </row>
    <row r="218">
      <c r="A218" s="8">
        <v>53.5</v>
      </c>
      <c r="B218" s="3" t="str">
        <f t="shared" si="1"/>
        <v>#REF!</v>
      </c>
    </row>
    <row r="219">
      <c r="A219" s="8">
        <v>54.65</v>
      </c>
      <c r="B219" s="3" t="str">
        <f t="shared" si="1"/>
        <v>#REF!</v>
      </c>
    </row>
    <row r="220">
      <c r="A220" s="8">
        <v>53.03</v>
      </c>
      <c r="B220" s="3" t="str">
        <f t="shared" si="1"/>
        <v>#REF!</v>
      </c>
    </row>
    <row r="221">
      <c r="A221" s="8">
        <v>54.44</v>
      </c>
      <c r="B221" s="3" t="str">
        <f t="shared" si="1"/>
        <v>#REF!</v>
      </c>
    </row>
    <row r="222">
      <c r="A222" s="9">
        <f>+1.03</f>
        <v>1.03</v>
      </c>
      <c r="B222" s="3" t="str">
        <f t="shared" si="1"/>
        <v>#REF!</v>
      </c>
    </row>
    <row r="223">
      <c r="A223" s="9">
        <f>+1.93%</f>
        <v>0.0193</v>
      </c>
      <c r="B223" s="3" t="str">
        <f t="shared" si="1"/>
        <v>#REF!</v>
      </c>
    </row>
    <row r="224">
      <c r="A224" s="16">
        <v>129496.0</v>
      </c>
      <c r="B224" s="3" t="str">
        <f t="shared" si="1"/>
        <v>#REF!</v>
      </c>
    </row>
    <row r="225">
      <c r="A225" s="16">
        <v>325603.0</v>
      </c>
      <c r="B225" s="3" t="str">
        <f t="shared" si="1"/>
        <v>#REF!</v>
      </c>
    </row>
    <row r="226">
      <c r="A226" s="7">
        <v>42830.0</v>
      </c>
      <c r="B226" s="3" t="str">
        <f t="shared" si="1"/>
        <v>#REF!</v>
      </c>
    </row>
    <row r="227">
      <c r="A227" s="8">
        <v>54.54</v>
      </c>
      <c r="B227" s="3" t="str">
        <f t="shared" si="1"/>
        <v>#REF!</v>
      </c>
    </row>
    <row r="228">
      <c r="A228" s="8">
        <v>55.32</v>
      </c>
      <c r="B228" s="3" t="str">
        <f t="shared" si="1"/>
        <v>#REF!</v>
      </c>
    </row>
    <row r="229">
      <c r="A229" s="8">
        <v>54.24</v>
      </c>
      <c r="B229" s="3" t="str">
        <f t="shared" si="1"/>
        <v>#REF!</v>
      </c>
    </row>
    <row r="230">
      <c r="A230" s="8">
        <v>54.63</v>
      </c>
      <c r="B230" s="3" t="str">
        <f t="shared" si="1"/>
        <v>#REF!</v>
      </c>
    </row>
    <row r="231">
      <c r="A231" s="9">
        <f>+0.19</f>
        <v>0.19</v>
      </c>
      <c r="B231" s="3" t="str">
        <f t="shared" si="1"/>
        <v>#REF!</v>
      </c>
    </row>
    <row r="232">
      <c r="A232" s="9">
        <f>+0.35%</f>
        <v>0.0035</v>
      </c>
      <c r="B232" s="3" t="str">
        <f t="shared" si="1"/>
        <v>#REF!</v>
      </c>
    </row>
    <row r="233">
      <c r="A233" s="16">
        <v>150238.0</v>
      </c>
      <c r="B233" s="3" t="str">
        <f t="shared" si="1"/>
        <v>#REF!</v>
      </c>
    </row>
    <row r="234">
      <c r="A234" s="16">
        <v>325538.0</v>
      </c>
      <c r="B234" s="3" t="str">
        <f t="shared" si="1"/>
        <v>#REF!</v>
      </c>
    </row>
    <row r="235">
      <c r="A235" s="7">
        <v>42831.0</v>
      </c>
      <c r="B235" s="3" t="str">
        <f t="shared" si="1"/>
        <v>#REF!</v>
      </c>
    </row>
    <row r="236">
      <c r="A236" s="8">
        <v>54.41</v>
      </c>
      <c r="B236" s="3" t="str">
        <f t="shared" si="1"/>
        <v>#REF!</v>
      </c>
    </row>
    <row r="237">
      <c r="A237" s="8">
        <v>55.28</v>
      </c>
      <c r="B237" s="3" t="str">
        <f t="shared" si="1"/>
        <v>#REF!</v>
      </c>
    </row>
    <row r="238">
      <c r="A238" s="8">
        <v>54.3</v>
      </c>
      <c r="B238" s="3" t="str">
        <f t="shared" si="1"/>
        <v>#REF!</v>
      </c>
    </row>
    <row r="239">
      <c r="A239" s="8">
        <v>55.17</v>
      </c>
      <c r="B239" s="3" t="str">
        <f t="shared" si="1"/>
        <v>#REF!</v>
      </c>
    </row>
    <row r="240">
      <c r="A240" s="9">
        <f>+0.54</f>
        <v>0.54</v>
      </c>
      <c r="B240" s="3" t="str">
        <f t="shared" si="1"/>
        <v>#REF!</v>
      </c>
    </row>
    <row r="241">
      <c r="A241" s="9">
        <f>+0.99%</f>
        <v>0.0099</v>
      </c>
      <c r="B241" s="3" t="str">
        <f t="shared" si="1"/>
        <v>#REF!</v>
      </c>
    </row>
    <row r="242">
      <c r="A242" s="16">
        <v>112490.0</v>
      </c>
      <c r="B242" s="3" t="str">
        <f t="shared" si="1"/>
        <v>#REF!</v>
      </c>
    </row>
    <row r="243">
      <c r="A243" s="16">
        <v>329036.0</v>
      </c>
      <c r="B243" s="3" t="str">
        <f t="shared" si="1"/>
        <v>#REF!</v>
      </c>
    </row>
    <row r="244">
      <c r="A244" s="7">
        <v>42832.0</v>
      </c>
      <c r="B244" s="3" t="str">
        <f t="shared" si="1"/>
        <v>#REF!</v>
      </c>
    </row>
    <row r="245">
      <c r="A245" s="8">
        <v>55.13</v>
      </c>
      <c r="B245" s="3" t="str">
        <f t="shared" si="1"/>
        <v>#REF!</v>
      </c>
    </row>
    <row r="246">
      <c r="A246" s="8">
        <v>56.35</v>
      </c>
      <c r="B246" s="3" t="str">
        <f t="shared" si="1"/>
        <v>#REF!</v>
      </c>
    </row>
    <row r="247">
      <c r="A247" s="8">
        <v>54.85</v>
      </c>
      <c r="B247" s="3" t="str">
        <f t="shared" si="1"/>
        <v>#REF!</v>
      </c>
    </row>
    <row r="248">
      <c r="A248" s="8">
        <v>55.53</v>
      </c>
      <c r="B248" s="3" t="str">
        <f t="shared" si="1"/>
        <v>#REF!</v>
      </c>
    </row>
    <row r="249">
      <c r="A249" s="9">
        <f>+0.36</f>
        <v>0.36</v>
      </c>
      <c r="B249" s="3" t="str">
        <f t="shared" si="1"/>
        <v>#REF!</v>
      </c>
    </row>
    <row r="250">
      <c r="A250" s="9">
        <f>+0.65%</f>
        <v>0.0065</v>
      </c>
      <c r="B250" s="3" t="str">
        <f t="shared" si="1"/>
        <v>#REF!</v>
      </c>
    </row>
    <row r="251">
      <c r="A251" s="16">
        <v>120061.0</v>
      </c>
      <c r="B251" s="3" t="str">
        <f t="shared" si="1"/>
        <v>#REF!</v>
      </c>
    </row>
    <row r="252">
      <c r="A252" s="16">
        <v>342925.0</v>
      </c>
      <c r="B252" s="3" t="str">
        <f t="shared" si="1"/>
        <v>#REF!</v>
      </c>
    </row>
    <row r="253">
      <c r="A253" s="7">
        <v>42835.0</v>
      </c>
      <c r="B253" s="3" t="str">
        <f t="shared" si="1"/>
        <v>#REF!</v>
      </c>
    </row>
    <row r="254">
      <c r="A254" s="8">
        <v>55.55</v>
      </c>
      <c r="B254" s="3" t="str">
        <f t="shared" si="1"/>
        <v>#REF!</v>
      </c>
    </row>
    <row r="255">
      <c r="A255" s="8">
        <v>56.4</v>
      </c>
      <c r="B255" s="3" t="str">
        <f t="shared" si="1"/>
        <v>#REF!</v>
      </c>
    </row>
    <row r="256">
      <c r="A256" s="8">
        <v>55.48</v>
      </c>
      <c r="B256" s="3" t="str">
        <f t="shared" si="1"/>
        <v>#REF!</v>
      </c>
    </row>
    <row r="257">
      <c r="A257" s="8">
        <v>56.32</v>
      </c>
      <c r="B257" s="3" t="str">
        <f t="shared" si="1"/>
        <v>#REF!</v>
      </c>
    </row>
    <row r="258">
      <c r="A258" s="9">
        <f>+0.79</f>
        <v>0.79</v>
      </c>
      <c r="B258" s="3" t="str">
        <f t="shared" si="1"/>
        <v>#REF!</v>
      </c>
    </row>
    <row r="259">
      <c r="A259" s="9">
        <f>+1.42%</f>
        <v>0.0142</v>
      </c>
      <c r="B259" s="3" t="str">
        <f t="shared" si="1"/>
        <v>#REF!</v>
      </c>
    </row>
    <row r="260">
      <c r="A260" s="16">
        <v>164769.0</v>
      </c>
      <c r="B260" s="3" t="str">
        <f t="shared" si="1"/>
        <v>#REF!</v>
      </c>
    </row>
    <row r="261">
      <c r="A261" s="16">
        <v>364870.0</v>
      </c>
      <c r="B261" s="3" t="str">
        <f t="shared" si="1"/>
        <v>#REF!</v>
      </c>
    </row>
    <row r="262">
      <c r="A262" s="7">
        <v>42836.0</v>
      </c>
      <c r="B262" s="3" t="str">
        <f t="shared" si="1"/>
        <v>#REF!</v>
      </c>
    </row>
    <row r="263">
      <c r="A263" s="8">
        <v>56.4</v>
      </c>
      <c r="B263" s="3" t="str">
        <f t="shared" si="1"/>
        <v>#REF!</v>
      </c>
    </row>
    <row r="264">
      <c r="A264" s="8">
        <v>56.65</v>
      </c>
      <c r="B264" s="3" t="str">
        <f t="shared" si="1"/>
        <v>#REF!</v>
      </c>
    </row>
    <row r="265">
      <c r="A265" s="8">
        <v>55.83</v>
      </c>
      <c r="B265" s="3" t="str">
        <f t="shared" si="1"/>
        <v>#REF!</v>
      </c>
    </row>
    <row r="266">
      <c r="A266" s="8">
        <v>56.6</v>
      </c>
      <c r="B266" s="3" t="str">
        <f t="shared" si="1"/>
        <v>#REF!</v>
      </c>
    </row>
    <row r="267">
      <c r="A267" s="9">
        <f>+0.28</f>
        <v>0.28</v>
      </c>
      <c r="B267" s="3" t="str">
        <f t="shared" si="1"/>
        <v>#REF!</v>
      </c>
    </row>
    <row r="268">
      <c r="A268" s="9">
        <f>+0.5%</f>
        <v>0.005</v>
      </c>
      <c r="B268" s="3" t="str">
        <f t="shared" si="1"/>
        <v>#REF!</v>
      </c>
    </row>
    <row r="269">
      <c r="A269" s="16">
        <v>192002.0</v>
      </c>
      <c r="B269" s="3" t="str">
        <f t="shared" si="1"/>
        <v>#REF!</v>
      </c>
    </row>
    <row r="270">
      <c r="A270" s="16">
        <v>383800.0</v>
      </c>
      <c r="B270" s="3" t="str">
        <f t="shared" si="1"/>
        <v>#REF!</v>
      </c>
    </row>
    <row r="271">
      <c r="A271" s="7">
        <v>42837.0</v>
      </c>
      <c r="B271" s="3" t="str">
        <f t="shared" si="1"/>
        <v>#REF!</v>
      </c>
    </row>
    <row r="272">
      <c r="A272" s="8">
        <v>56.61</v>
      </c>
      <c r="B272" s="3" t="str">
        <f t="shared" si="1"/>
        <v>#REF!</v>
      </c>
    </row>
    <row r="273">
      <c r="A273" s="8">
        <v>56.99</v>
      </c>
      <c r="B273" s="3" t="str">
        <f t="shared" si="1"/>
        <v>#REF!</v>
      </c>
    </row>
    <row r="274">
      <c r="A274" s="8">
        <v>55.95</v>
      </c>
      <c r="B274" s="3" t="str">
        <f t="shared" si="1"/>
        <v>#REF!</v>
      </c>
    </row>
    <row r="275">
      <c r="A275" s="8">
        <v>56.3</v>
      </c>
      <c r="B275" s="3" t="str">
        <f t="shared" si="1"/>
        <v>#REF!</v>
      </c>
    </row>
    <row r="276">
      <c r="A276" s="11">
        <v>-0.3</v>
      </c>
      <c r="B276" s="3" t="str">
        <f t="shared" si="1"/>
        <v>#REF!</v>
      </c>
    </row>
    <row r="277">
      <c r="A277" s="12">
        <v>-0.0053</v>
      </c>
      <c r="B277" s="3" t="str">
        <f t="shared" si="1"/>
        <v>#REF!</v>
      </c>
    </row>
    <row r="278">
      <c r="A278" s="17">
        <v>233853.0</v>
      </c>
      <c r="B278" s="3" t="str">
        <f t="shared" si="1"/>
        <v>#REF!</v>
      </c>
    </row>
    <row r="279">
      <c r="A279" s="17">
        <v>406170.0</v>
      </c>
      <c r="B279" s="3" t="str">
        <f t="shared" si="1"/>
        <v>#REF!</v>
      </c>
    </row>
    <row r="280">
      <c r="A280" s="7">
        <v>42838.0</v>
      </c>
      <c r="B280" s="3" t="str">
        <f t="shared" si="1"/>
        <v>#REF!</v>
      </c>
    </row>
    <row r="281">
      <c r="A281" s="8">
        <v>56.08</v>
      </c>
      <c r="B281" s="3" t="str">
        <f t="shared" si="1"/>
        <v>#REF!</v>
      </c>
    </row>
    <row r="282">
      <c r="A282" s="8">
        <v>56.52</v>
      </c>
      <c r="B282" s="3" t="str">
        <f t="shared" si="1"/>
        <v>#REF!</v>
      </c>
    </row>
    <row r="283">
      <c r="A283" s="8">
        <v>56.05</v>
      </c>
      <c r="B283" s="3" t="str">
        <f t="shared" si="1"/>
        <v>#REF!</v>
      </c>
    </row>
    <row r="284">
      <c r="A284" s="8">
        <v>56.37</v>
      </c>
      <c r="B284" s="3" t="str">
        <f t="shared" si="1"/>
        <v>#REF!</v>
      </c>
    </row>
    <row r="285">
      <c r="A285" s="9">
        <f>+0.07</f>
        <v>0.07</v>
      </c>
      <c r="B285" s="3" t="str">
        <f t="shared" si="1"/>
        <v>#REF!</v>
      </c>
    </row>
    <row r="286">
      <c r="A286" s="9">
        <f>+0.12%</f>
        <v>0.0012</v>
      </c>
      <c r="B286" s="3" t="str">
        <f t="shared" si="1"/>
        <v>#REF!</v>
      </c>
    </row>
    <row r="287">
      <c r="A287" s="16">
        <v>228582.0</v>
      </c>
      <c r="B287" s="3" t="str">
        <f t="shared" si="1"/>
        <v>#REF!</v>
      </c>
    </row>
    <row r="288">
      <c r="A288" s="16">
        <v>452417.0</v>
      </c>
      <c r="B288" s="3" t="str">
        <f t="shared" si="1"/>
        <v>#REF!</v>
      </c>
    </row>
    <row r="289">
      <c r="A289" s="7">
        <v>42842.0</v>
      </c>
      <c r="B289" s="3" t="str">
        <f t="shared" si="1"/>
        <v>#REF!</v>
      </c>
    </row>
    <row r="290">
      <c r="A290" s="8">
        <v>56.16</v>
      </c>
      <c r="B290" s="3" t="str">
        <f t="shared" si="1"/>
        <v>#REF!</v>
      </c>
    </row>
    <row r="291">
      <c r="A291" s="8">
        <v>56.44</v>
      </c>
      <c r="B291" s="3" t="str">
        <f t="shared" si="1"/>
        <v>#REF!</v>
      </c>
    </row>
    <row r="292">
      <c r="A292" s="8">
        <v>55.78</v>
      </c>
      <c r="B292" s="3" t="str">
        <f t="shared" si="1"/>
        <v>#REF!</v>
      </c>
    </row>
    <row r="293">
      <c r="A293" s="8">
        <v>55.88</v>
      </c>
      <c r="B293" s="3" t="str">
        <f t="shared" si="1"/>
        <v>#REF!</v>
      </c>
    </row>
    <row r="294">
      <c r="A294" s="11">
        <v>-0.49</v>
      </c>
      <c r="B294" s="3" t="str">
        <f t="shared" si="1"/>
        <v>#REF!</v>
      </c>
    </row>
    <row r="295">
      <c r="A295" s="12">
        <v>-0.0087</v>
      </c>
      <c r="B295" s="3" t="str">
        <f t="shared" si="1"/>
        <v>#REF!</v>
      </c>
    </row>
    <row r="296">
      <c r="A296" s="17">
        <v>98283.0</v>
      </c>
      <c r="B296" s="3" t="str">
        <f t="shared" si="1"/>
        <v>#REF!</v>
      </c>
    </row>
    <row r="297">
      <c r="A297" s="17">
        <v>459325.0</v>
      </c>
      <c r="B297" s="3" t="str">
        <f t="shared" si="1"/>
        <v>#REF!</v>
      </c>
    </row>
    <row r="298">
      <c r="A298" s="7">
        <v>42843.0</v>
      </c>
      <c r="B298" s="3" t="str">
        <f t="shared" si="1"/>
        <v>#REF!</v>
      </c>
    </row>
    <row r="299">
      <c r="A299" s="8">
        <v>55.92</v>
      </c>
      <c r="B299" s="3" t="str">
        <f t="shared" si="1"/>
        <v>#REF!</v>
      </c>
    </row>
    <row r="300">
      <c r="A300" s="8">
        <v>56.0</v>
      </c>
      <c r="B300" s="3" t="str">
        <f t="shared" si="1"/>
        <v>#REF!</v>
      </c>
    </row>
    <row r="301">
      <c r="A301" s="8">
        <v>55.16</v>
      </c>
      <c r="B301" s="3" t="str">
        <f t="shared" si="1"/>
        <v>#REF!</v>
      </c>
    </row>
    <row r="302">
      <c r="A302" s="8">
        <v>55.44</v>
      </c>
      <c r="B302" s="3" t="str">
        <f t="shared" si="1"/>
        <v>#REF!</v>
      </c>
    </row>
    <row r="303">
      <c r="A303" s="11">
        <v>-0.44</v>
      </c>
      <c r="B303" s="3" t="str">
        <f t="shared" si="1"/>
        <v>#REF!</v>
      </c>
    </row>
    <row r="304">
      <c r="A304" s="12">
        <v>-0.0079</v>
      </c>
      <c r="B304" s="3" t="str">
        <f t="shared" si="1"/>
        <v>#REF!</v>
      </c>
    </row>
    <row r="305">
      <c r="A305" s="17">
        <v>254009.0</v>
      </c>
      <c r="B305" s="3" t="str">
        <f t="shared" si="1"/>
        <v>#REF!</v>
      </c>
    </row>
    <row r="306">
      <c r="A306" s="17">
        <v>487753.0</v>
      </c>
      <c r="B306" s="3" t="str">
        <f t="shared" si="1"/>
        <v>#REF!</v>
      </c>
    </row>
    <row r="307">
      <c r="A307" s="7">
        <v>42844.0</v>
      </c>
      <c r="B307" s="3" t="str">
        <f t="shared" si="1"/>
        <v>#REF!</v>
      </c>
    </row>
    <row r="308">
      <c r="A308" s="8">
        <v>55.32</v>
      </c>
      <c r="B308" s="3" t="str">
        <f t="shared" si="1"/>
        <v>#REF!</v>
      </c>
    </row>
    <row r="309">
      <c r="A309" s="8">
        <v>55.69</v>
      </c>
      <c r="B309" s="3" t="str">
        <f t="shared" si="1"/>
        <v>#REF!</v>
      </c>
    </row>
    <row r="310">
      <c r="A310" s="8">
        <v>53.09</v>
      </c>
      <c r="B310" s="3" t="str">
        <f t="shared" si="1"/>
        <v>#REF!</v>
      </c>
    </row>
    <row r="311">
      <c r="A311" s="8">
        <v>53.43</v>
      </c>
      <c r="B311" s="3" t="str">
        <f t="shared" si="1"/>
        <v>#REF!</v>
      </c>
    </row>
    <row r="312">
      <c r="A312" s="11">
        <v>-2.01</v>
      </c>
      <c r="B312" s="3" t="str">
        <f t="shared" si="1"/>
        <v>#REF!</v>
      </c>
    </row>
    <row r="313">
      <c r="A313" s="12">
        <v>-0.0363</v>
      </c>
      <c r="B313" s="3" t="str">
        <f t="shared" si="1"/>
        <v>#REF!</v>
      </c>
    </row>
    <row r="314">
      <c r="A314" s="17">
        <v>274127.0</v>
      </c>
      <c r="B314" s="3" t="str">
        <f t="shared" si="1"/>
        <v>#REF!</v>
      </c>
    </row>
    <row r="315">
      <c r="A315" s="17">
        <v>487431.0</v>
      </c>
      <c r="B315" s="3" t="str">
        <f t="shared" si="1"/>
        <v>#REF!</v>
      </c>
    </row>
    <row r="316">
      <c r="A316" s="7">
        <v>42845.0</v>
      </c>
      <c r="B316" s="3" t="str">
        <f t="shared" si="1"/>
        <v>#REF!</v>
      </c>
    </row>
    <row r="317">
      <c r="A317" s="8">
        <v>53.61</v>
      </c>
      <c r="B317" s="3" t="str">
        <f t="shared" si="1"/>
        <v>#REF!</v>
      </c>
    </row>
    <row r="318">
      <c r="A318" s="8">
        <v>54.03</v>
      </c>
      <c r="B318" s="3" t="str">
        <f t="shared" si="1"/>
        <v>#REF!</v>
      </c>
    </row>
    <row r="319">
      <c r="A319" s="8">
        <v>53.18</v>
      </c>
      <c r="B319" s="3" t="str">
        <f t="shared" si="1"/>
        <v>#REF!</v>
      </c>
    </row>
    <row r="320">
      <c r="A320" s="8">
        <v>53.46</v>
      </c>
      <c r="B320" s="3" t="str">
        <f t="shared" si="1"/>
        <v>#REF!</v>
      </c>
    </row>
    <row r="321">
      <c r="A321" s="9">
        <f>+0.03</f>
        <v>0.03</v>
      </c>
      <c r="B321" s="3" t="str">
        <f t="shared" si="1"/>
        <v>#REF!</v>
      </c>
    </row>
    <row r="322">
      <c r="A322" s="9">
        <f>+0.06%</f>
        <v>0.0006</v>
      </c>
      <c r="B322" s="3" t="str">
        <f t="shared" si="1"/>
        <v>#REF!</v>
      </c>
    </row>
    <row r="323">
      <c r="A323" s="16">
        <v>338773.0</v>
      </c>
      <c r="B323" s="3" t="str">
        <f t="shared" si="1"/>
        <v>#REF!</v>
      </c>
    </row>
    <row r="324">
      <c r="A324" s="16">
        <v>504302.0</v>
      </c>
      <c r="B324" s="3" t="str">
        <f t="shared" si="1"/>
        <v>#REF!</v>
      </c>
    </row>
    <row r="325">
      <c r="A325" s="7">
        <v>42846.0</v>
      </c>
      <c r="B325" s="3" t="str">
        <f t="shared" si="1"/>
        <v>#REF!</v>
      </c>
    </row>
    <row r="326">
      <c r="A326" s="8">
        <v>53.45</v>
      </c>
      <c r="B326" s="3" t="str">
        <f t="shared" si="1"/>
        <v>#REF!</v>
      </c>
    </row>
    <row r="327">
      <c r="A327" s="8">
        <v>53.77</v>
      </c>
      <c r="B327" s="3" t="str">
        <f t="shared" si="1"/>
        <v>#REF!</v>
      </c>
    </row>
    <row r="328">
      <c r="A328" s="8">
        <v>52.08</v>
      </c>
      <c r="B328" s="3" t="str">
        <f t="shared" si="1"/>
        <v>#REF!</v>
      </c>
    </row>
    <row r="329">
      <c r="A329" s="8">
        <v>52.44</v>
      </c>
      <c r="B329" s="3" t="str">
        <f t="shared" si="1"/>
        <v>#REF!</v>
      </c>
    </row>
    <row r="330">
      <c r="A330" s="11">
        <v>-1.02</v>
      </c>
      <c r="B330" s="3" t="str">
        <f t="shared" si="1"/>
        <v>#REF!</v>
      </c>
    </row>
    <row r="331">
      <c r="A331" s="12">
        <v>-0.0191</v>
      </c>
      <c r="B331" s="3" t="str">
        <f t="shared" si="1"/>
        <v>#REF!</v>
      </c>
    </row>
    <row r="332">
      <c r="A332" s="17">
        <v>324095.0</v>
      </c>
      <c r="B332" s="3" t="str">
        <f t="shared" si="1"/>
        <v>#REF!</v>
      </c>
    </row>
    <row r="333">
      <c r="A333" s="17">
        <v>523871.0</v>
      </c>
      <c r="B333" s="3" t="str">
        <f t="shared" si="1"/>
        <v>#REF!</v>
      </c>
    </row>
    <row r="334">
      <c r="A334" s="7">
        <v>42849.0</v>
      </c>
      <c r="B334" s="3" t="str">
        <f t="shared" si="1"/>
        <v>#REF!</v>
      </c>
    </row>
    <row r="335">
      <c r="A335" s="8">
        <v>52.53</v>
      </c>
      <c r="B335" s="3" t="str">
        <f t="shared" si="1"/>
        <v>#REF!</v>
      </c>
    </row>
    <row r="336">
      <c r="A336" s="8">
        <v>53.06</v>
      </c>
      <c r="B336" s="3" t="str">
        <f t="shared" si="1"/>
        <v>#REF!</v>
      </c>
    </row>
    <row r="337">
      <c r="A337" s="8">
        <v>51.95</v>
      </c>
      <c r="B337" s="3" t="str">
        <f t="shared" si="1"/>
        <v>#REF!</v>
      </c>
    </row>
    <row r="338">
      <c r="A338" s="8">
        <v>52.13</v>
      </c>
      <c r="B338" s="3" t="str">
        <f t="shared" si="1"/>
        <v>#REF!</v>
      </c>
    </row>
    <row r="339">
      <c r="A339" s="11">
        <v>-0.31</v>
      </c>
      <c r="B339" s="3" t="str">
        <f t="shared" si="1"/>
        <v>#REF!</v>
      </c>
    </row>
    <row r="340">
      <c r="A340" s="12">
        <v>-0.0059</v>
      </c>
      <c r="B340" s="3" t="str">
        <f t="shared" si="1"/>
        <v>#REF!</v>
      </c>
    </row>
    <row r="341">
      <c r="A341" s="17">
        <v>272234.0</v>
      </c>
      <c r="B341" s="3" t="str">
        <f t="shared" si="1"/>
        <v>#REF!</v>
      </c>
    </row>
    <row r="342">
      <c r="A342" s="17">
        <v>534597.0</v>
      </c>
      <c r="B342" s="3" t="str">
        <f t="shared" si="1"/>
        <v>#REF!</v>
      </c>
    </row>
    <row r="343">
      <c r="A343" s="7">
        <v>42850.0</v>
      </c>
      <c r="B343" s="3" t="str">
        <f t="shared" si="1"/>
        <v>#REF!</v>
      </c>
    </row>
    <row r="344">
      <c r="A344" s="8">
        <v>52.18</v>
      </c>
      <c r="B344" s="3" t="str">
        <f t="shared" si="1"/>
        <v>#REF!</v>
      </c>
    </row>
    <row r="345">
      <c r="A345" s="8">
        <v>52.84</v>
      </c>
      <c r="B345" s="3" t="str">
        <f t="shared" si="1"/>
        <v>#REF!</v>
      </c>
    </row>
    <row r="346">
      <c r="A346" s="8">
        <v>51.8</v>
      </c>
      <c r="B346" s="3" t="str">
        <f t="shared" si="1"/>
        <v>#REF!</v>
      </c>
    </row>
    <row r="347">
      <c r="A347" s="8">
        <v>52.57</v>
      </c>
      <c r="B347" s="3" t="str">
        <f t="shared" si="1"/>
        <v>#REF!</v>
      </c>
    </row>
    <row r="348">
      <c r="A348" s="9">
        <f>+0.44</f>
        <v>0.44</v>
      </c>
      <c r="B348" s="3" t="str">
        <f t="shared" si="1"/>
        <v>#REF!</v>
      </c>
    </row>
    <row r="349">
      <c r="A349" s="9">
        <f>+0.84%</f>
        <v>0.0084</v>
      </c>
      <c r="B349" s="3" t="str">
        <f t="shared" si="1"/>
        <v>#REF!</v>
      </c>
    </row>
    <row r="350">
      <c r="A350" s="16">
        <v>322573.0</v>
      </c>
      <c r="B350" s="3" t="str">
        <f t="shared" si="1"/>
        <v>#REF!</v>
      </c>
    </row>
    <row r="351">
      <c r="A351" s="16">
        <v>561941.0</v>
      </c>
      <c r="B351" s="3" t="str">
        <f t="shared" si="1"/>
        <v>#REF!</v>
      </c>
    </row>
    <row r="352">
      <c r="A352" s="7">
        <v>42851.0</v>
      </c>
      <c r="B352" s="3" t="str">
        <f t="shared" si="1"/>
        <v>#REF!</v>
      </c>
    </row>
    <row r="353">
      <c r="A353" s="8">
        <v>52.32</v>
      </c>
      <c r="B353" s="3" t="str">
        <f t="shared" si="1"/>
        <v>#REF!</v>
      </c>
    </row>
    <row r="354">
      <c r="A354" s="8">
        <v>52.95</v>
      </c>
      <c r="B354" s="3" t="str">
        <f t="shared" si="1"/>
        <v>#REF!</v>
      </c>
    </row>
    <row r="355">
      <c r="A355" s="8">
        <v>51.85</v>
      </c>
      <c r="B355" s="3" t="str">
        <f t="shared" si="1"/>
        <v>#REF!</v>
      </c>
    </row>
    <row r="356">
      <c r="A356" s="8">
        <v>52.41</v>
      </c>
      <c r="B356" s="3" t="str">
        <f t="shared" si="1"/>
        <v>#REF!</v>
      </c>
    </row>
    <row r="357">
      <c r="A357" s="11">
        <v>-0.16</v>
      </c>
      <c r="B357" s="3" t="str">
        <f t="shared" si="1"/>
        <v>#REF!</v>
      </c>
    </row>
    <row r="358">
      <c r="A358" s="12">
        <v>-0.003</v>
      </c>
      <c r="B358" s="3" t="str">
        <f t="shared" si="1"/>
        <v>#REF!</v>
      </c>
    </row>
    <row r="359">
      <c r="A359" s="17">
        <v>421762.0</v>
      </c>
      <c r="B359" s="3" t="str">
        <f t="shared" si="1"/>
        <v>#REF!</v>
      </c>
    </row>
    <row r="360">
      <c r="A360" s="17">
        <v>549634.0</v>
      </c>
      <c r="B360" s="3" t="str">
        <f t="shared" si="1"/>
        <v>#REF!</v>
      </c>
    </row>
    <row r="361">
      <c r="A361" s="7">
        <v>42852.0</v>
      </c>
      <c r="B361" s="3" t="str">
        <f t="shared" si="1"/>
        <v>#REF!</v>
      </c>
    </row>
    <row r="362">
      <c r="A362" s="8">
        <v>52.11</v>
      </c>
      <c r="B362" s="3" t="str">
        <f t="shared" si="1"/>
        <v>#REF!</v>
      </c>
    </row>
    <row r="363">
      <c r="A363" s="8">
        <v>52.28</v>
      </c>
      <c r="B363" s="3" t="str">
        <f t="shared" si="1"/>
        <v>#REF!</v>
      </c>
    </row>
    <row r="364">
      <c r="A364" s="8">
        <v>51.01</v>
      </c>
      <c r="B364" s="3" t="str">
        <f t="shared" si="1"/>
        <v>#REF!</v>
      </c>
    </row>
    <row r="365">
      <c r="A365" s="8">
        <v>51.82</v>
      </c>
      <c r="B365" s="3" t="str">
        <f t="shared" si="1"/>
        <v>#REF!</v>
      </c>
    </row>
    <row r="366">
      <c r="A366" s="11">
        <v>-0.59</v>
      </c>
      <c r="B366" s="3" t="str">
        <f t="shared" si="1"/>
        <v>#REF!</v>
      </c>
    </row>
    <row r="367">
      <c r="A367" s="12">
        <v>-0.0113</v>
      </c>
      <c r="B367" s="3" t="str">
        <f t="shared" si="1"/>
        <v>#REF!</v>
      </c>
    </row>
    <row r="368">
      <c r="A368" s="17">
        <v>538784.0</v>
      </c>
      <c r="B368" s="3" t="str">
        <f t="shared" si="1"/>
        <v>#REF!</v>
      </c>
    </row>
    <row r="369">
      <c r="A369" s="17">
        <v>567257.0</v>
      </c>
      <c r="B369" s="3" t="str">
        <f t="shared" si="1"/>
        <v>#REF!</v>
      </c>
    </row>
    <row r="370">
      <c r="A370" s="7">
        <v>42853.0</v>
      </c>
      <c r="B370" s="3" t="str">
        <f t="shared" si="1"/>
        <v>#REF!</v>
      </c>
    </row>
    <row r="371">
      <c r="A371" s="8">
        <v>51.95</v>
      </c>
      <c r="B371" s="3" t="str">
        <f t="shared" si="1"/>
        <v>#REF!</v>
      </c>
    </row>
    <row r="372">
      <c r="A372" s="8">
        <v>52.6</v>
      </c>
      <c r="B372" s="3" t="str">
        <f t="shared" si="1"/>
        <v>#REF!</v>
      </c>
    </row>
    <row r="373">
      <c r="A373" s="8">
        <v>51.62</v>
      </c>
      <c r="B373" s="3" t="str">
        <f t="shared" si="1"/>
        <v>#REF!</v>
      </c>
    </row>
    <row r="374">
      <c r="A374" s="8">
        <v>52.05</v>
      </c>
      <c r="B374" s="3" t="str">
        <f t="shared" si="1"/>
        <v>#REF!</v>
      </c>
    </row>
    <row r="375">
      <c r="A375" s="9">
        <f>+0.23</f>
        <v>0.23</v>
      </c>
      <c r="B375" s="3" t="str">
        <f t="shared" si="1"/>
        <v>#REF!</v>
      </c>
    </row>
    <row r="376">
      <c r="A376" s="9">
        <f>+0.44%</f>
        <v>0.0044</v>
      </c>
      <c r="B376" s="3" t="str">
        <f t="shared" si="1"/>
        <v>#REF!</v>
      </c>
    </row>
    <row r="377">
      <c r="A377" s="16">
        <v>352782.0</v>
      </c>
      <c r="B377" s="3" t="str">
        <f t="shared" si="1"/>
        <v>#REF!</v>
      </c>
    </row>
    <row r="378">
      <c r="A378" s="16">
        <v>572426.0</v>
      </c>
      <c r="B378" s="3" t="str">
        <f t="shared" si="1"/>
        <v>#REF!</v>
      </c>
    </row>
    <row r="379">
      <c r="A379" s="7">
        <v>42856.0</v>
      </c>
      <c r="B379" s="3" t="str">
        <f t="shared" si="1"/>
        <v>#REF!</v>
      </c>
    </row>
    <row r="380">
      <c r="A380" s="8">
        <v>51.88</v>
      </c>
      <c r="B380" s="3" t="str">
        <f t="shared" si="1"/>
        <v>#REF!</v>
      </c>
    </row>
    <row r="381">
      <c r="A381" s="8">
        <v>51.97</v>
      </c>
      <c r="B381" s="3" t="str">
        <f t="shared" si="1"/>
        <v>#REF!</v>
      </c>
    </row>
    <row r="382">
      <c r="A382" s="8">
        <v>51.22</v>
      </c>
      <c r="B382" s="3" t="str">
        <f t="shared" si="1"/>
        <v>#REF!</v>
      </c>
    </row>
    <row r="383">
      <c r="A383" s="8">
        <v>51.52</v>
      </c>
      <c r="B383" s="3" t="str">
        <f t="shared" si="1"/>
        <v>#REF!</v>
      </c>
    </row>
    <row r="384">
      <c r="A384" s="11">
        <v>-0.53</v>
      </c>
      <c r="B384" s="3" t="str">
        <f t="shared" si="1"/>
        <v>#REF!</v>
      </c>
    </row>
    <row r="385">
      <c r="A385" s="12">
        <v>-0.0102</v>
      </c>
      <c r="B385" s="3" t="str">
        <f t="shared" si="1"/>
        <v>#REF!</v>
      </c>
    </row>
    <row r="386">
      <c r="A386" s="17">
        <v>121525.0</v>
      </c>
      <c r="B386" s="3" t="str">
        <f t="shared" si="1"/>
        <v>#REF!</v>
      </c>
    </row>
    <row r="387">
      <c r="A387" s="17">
        <v>569644.0</v>
      </c>
      <c r="B387" s="3" t="str">
        <f t="shared" si="1"/>
        <v>#REF!</v>
      </c>
    </row>
    <row r="388">
      <c r="A388" s="7">
        <v>42857.0</v>
      </c>
      <c r="B388" s="3" t="str">
        <f t="shared" si="1"/>
        <v>#REF!</v>
      </c>
    </row>
    <row r="389">
      <c r="A389" s="8">
        <v>51.39</v>
      </c>
      <c r="B389" s="3" t="str">
        <f t="shared" si="1"/>
        <v>#REF!</v>
      </c>
    </row>
    <row r="390">
      <c r="A390" s="8">
        <v>52.16</v>
      </c>
      <c r="B390" s="3" t="str">
        <f t="shared" si="1"/>
        <v>#REF!</v>
      </c>
    </row>
    <row r="391">
      <c r="A391" s="8">
        <v>50.14</v>
      </c>
      <c r="B391" s="3" t="str">
        <f t="shared" si="1"/>
        <v>#REF!</v>
      </c>
    </row>
    <row r="392">
      <c r="A392" s="8">
        <v>50.46</v>
      </c>
      <c r="B392" s="3" t="str">
        <f t="shared" si="1"/>
        <v>#REF!</v>
      </c>
    </row>
    <row r="393">
      <c r="A393" s="11">
        <v>-1.06</v>
      </c>
      <c r="B393" s="3" t="str">
        <f t="shared" si="1"/>
        <v>#REF!</v>
      </c>
    </row>
    <row r="394">
      <c r="A394" s="12">
        <v>-0.0206</v>
      </c>
      <c r="B394" s="3" t="str">
        <f t="shared" si="1"/>
        <v>#REF!</v>
      </c>
    </row>
    <row r="395">
      <c r="A395" s="17">
        <v>364060.0</v>
      </c>
      <c r="B395" s="3" t="str">
        <f t="shared" si="1"/>
        <v>#REF!</v>
      </c>
    </row>
    <row r="396">
      <c r="A396" s="17">
        <v>582193.0</v>
      </c>
      <c r="B396" s="3" t="str">
        <f t="shared" si="1"/>
        <v>#REF!</v>
      </c>
    </row>
    <row r="397">
      <c r="A397" s="7">
        <v>42858.0</v>
      </c>
      <c r="B397" s="3" t="str">
        <f t="shared" si="1"/>
        <v>#REF!</v>
      </c>
    </row>
    <row r="398">
      <c r="A398" s="8">
        <v>50.99</v>
      </c>
      <c r="B398" s="3" t="str">
        <f t="shared" si="1"/>
        <v>#REF!</v>
      </c>
    </row>
    <row r="399">
      <c r="A399" s="8">
        <v>51.14</v>
      </c>
      <c r="B399" s="3" t="str">
        <f t="shared" si="1"/>
        <v>#REF!</v>
      </c>
    </row>
    <row r="400">
      <c r="A400" s="8">
        <v>50.2</v>
      </c>
      <c r="B400" s="3" t="str">
        <f t="shared" si="1"/>
        <v>#REF!</v>
      </c>
    </row>
    <row r="401">
      <c r="A401" s="8">
        <v>50.79</v>
      </c>
      <c r="B401" s="3" t="str">
        <f t="shared" si="1"/>
        <v>#REF!</v>
      </c>
    </row>
    <row r="402">
      <c r="A402" s="9">
        <f>+0.33</f>
        <v>0.33</v>
      </c>
      <c r="B402" s="3" t="str">
        <f t="shared" si="1"/>
        <v>#REF!</v>
      </c>
    </row>
    <row r="403">
      <c r="A403" s="9">
        <f>+0.65%</f>
        <v>0.0065</v>
      </c>
      <c r="B403" s="3" t="str">
        <f t="shared" si="1"/>
        <v>#REF!</v>
      </c>
    </row>
    <row r="404">
      <c r="A404" s="16">
        <v>357189.0</v>
      </c>
      <c r="B404" s="3" t="str">
        <f t="shared" si="1"/>
        <v>#REF!</v>
      </c>
    </row>
    <row r="405">
      <c r="A405" s="16">
        <v>565150.0</v>
      </c>
      <c r="B405" s="3" t="str">
        <f t="shared" si="1"/>
        <v>#REF!</v>
      </c>
    </row>
    <row r="406">
      <c r="A406" s="7">
        <v>42859.0</v>
      </c>
      <c r="B406" s="3" t="str">
        <f t="shared" si="1"/>
        <v>#REF!</v>
      </c>
    </row>
    <row r="407">
      <c r="A407" s="8">
        <v>50.59</v>
      </c>
      <c r="B407" s="3" t="str">
        <f t="shared" si="1"/>
        <v>#REF!</v>
      </c>
    </row>
    <row r="408">
      <c r="A408" s="8">
        <v>50.73</v>
      </c>
      <c r="B408" s="3" t="str">
        <f t="shared" si="1"/>
        <v>#REF!</v>
      </c>
    </row>
    <row r="409">
      <c r="A409" s="8">
        <v>48.16</v>
      </c>
      <c r="B409" s="3" t="str">
        <f t="shared" si="1"/>
        <v>#REF!</v>
      </c>
    </row>
    <row r="410">
      <c r="A410" s="8">
        <v>48.38</v>
      </c>
      <c r="B410" s="3" t="str">
        <f t="shared" si="1"/>
        <v>#REF!</v>
      </c>
    </row>
    <row r="411">
      <c r="A411" s="11">
        <v>-2.41</v>
      </c>
      <c r="B411" s="3" t="str">
        <f t="shared" si="1"/>
        <v>#REF!</v>
      </c>
    </row>
    <row r="412">
      <c r="A412" s="12">
        <v>-0.0475</v>
      </c>
      <c r="B412" s="3" t="str">
        <f t="shared" si="1"/>
        <v>#REF!</v>
      </c>
    </row>
    <row r="413">
      <c r="A413" s="17">
        <v>541579.0</v>
      </c>
      <c r="B413" s="3" t="str">
        <f t="shared" si="1"/>
        <v>#REF!</v>
      </c>
    </row>
    <row r="414">
      <c r="A414" s="17">
        <v>564595.0</v>
      </c>
      <c r="B414" s="3" t="str">
        <f t="shared" si="1"/>
        <v>#REF!</v>
      </c>
    </row>
    <row r="415">
      <c r="A415" s="7">
        <v>42860.0</v>
      </c>
      <c r="B415" s="3" t="str">
        <f t="shared" si="1"/>
        <v>#REF!</v>
      </c>
    </row>
    <row r="416">
      <c r="A416" s="8">
        <v>48.45</v>
      </c>
      <c r="B416" s="3" t="str">
        <f t="shared" si="1"/>
        <v>#REF!</v>
      </c>
    </row>
    <row r="417">
      <c r="A417" s="8">
        <v>49.63</v>
      </c>
      <c r="B417" s="3" t="str">
        <f t="shared" si="1"/>
        <v>#REF!</v>
      </c>
    </row>
    <row r="418">
      <c r="A418" s="8">
        <v>46.64</v>
      </c>
      <c r="B418" s="3" t="str">
        <f t="shared" si="1"/>
        <v>#REF!</v>
      </c>
    </row>
    <row r="419">
      <c r="A419" s="8">
        <v>49.1</v>
      </c>
      <c r="B419" s="3" t="str">
        <f t="shared" si="1"/>
        <v>#REF!</v>
      </c>
    </row>
    <row r="420">
      <c r="A420" s="9">
        <f>+0.72</f>
        <v>0.72</v>
      </c>
      <c r="B420" s="3" t="str">
        <f t="shared" si="1"/>
        <v>#REF!</v>
      </c>
    </row>
    <row r="421">
      <c r="A421" s="9">
        <f>+1.49%</f>
        <v>0.0149</v>
      </c>
      <c r="B421" s="3" t="str">
        <f t="shared" si="1"/>
        <v>#REF!</v>
      </c>
    </row>
    <row r="422">
      <c r="A422" s="16">
        <v>530438.0</v>
      </c>
      <c r="B422" s="3" t="str">
        <f t="shared" si="1"/>
        <v>#REF!</v>
      </c>
    </row>
    <row r="423">
      <c r="A423" s="16">
        <v>566370.0</v>
      </c>
      <c r="B423" s="3" t="str">
        <f t="shared" si="1"/>
        <v>#REF!</v>
      </c>
    </row>
    <row r="424">
      <c r="A424" s="7">
        <v>42863.0</v>
      </c>
      <c r="B424" s="3" t="str">
        <f t="shared" si="1"/>
        <v>#REF!</v>
      </c>
    </row>
    <row r="425">
      <c r="A425" s="8">
        <v>49.27</v>
      </c>
      <c r="B425" s="3" t="str">
        <f t="shared" si="1"/>
        <v>#REF!</v>
      </c>
    </row>
    <row r="426">
      <c r="A426" s="8">
        <v>49.92</v>
      </c>
      <c r="B426" s="3" t="str">
        <f t="shared" si="1"/>
        <v>#REF!</v>
      </c>
    </row>
    <row r="427">
      <c r="A427" s="8">
        <v>48.48</v>
      </c>
      <c r="B427" s="3" t="str">
        <f t="shared" si="1"/>
        <v>#REF!</v>
      </c>
    </row>
    <row r="428">
      <c r="A428" s="8">
        <v>49.34</v>
      </c>
      <c r="B428" s="3" t="str">
        <f t="shared" si="1"/>
        <v>#REF!</v>
      </c>
    </row>
    <row r="429">
      <c r="A429" s="9">
        <f>+0.24</f>
        <v>0.24</v>
      </c>
      <c r="B429" s="3" t="str">
        <f t="shared" si="1"/>
        <v>#REF!</v>
      </c>
    </row>
    <row r="430">
      <c r="A430" s="9">
        <f>+0.49%</f>
        <v>0.0049</v>
      </c>
      <c r="B430" s="3" t="str">
        <f t="shared" si="1"/>
        <v>#REF!</v>
      </c>
    </row>
    <row r="431">
      <c r="A431" s="16">
        <v>400718.0</v>
      </c>
      <c r="B431" s="3" t="str">
        <f t="shared" si="1"/>
        <v>#REF!</v>
      </c>
    </row>
    <row r="432">
      <c r="A432" s="16">
        <v>539551.0</v>
      </c>
      <c r="B432" s="3" t="str">
        <f t="shared" si="1"/>
        <v>#REF!</v>
      </c>
    </row>
    <row r="433">
      <c r="A433" s="7">
        <v>42864.0</v>
      </c>
      <c r="B433" s="3" t="str">
        <f t="shared" si="1"/>
        <v>#REF!</v>
      </c>
    </row>
    <row r="434">
      <c r="A434" s="8">
        <v>49.44</v>
      </c>
      <c r="B434" s="3" t="str">
        <f t="shared" si="1"/>
        <v>#REF!</v>
      </c>
    </row>
    <row r="435">
      <c r="A435" s="8">
        <v>49.72</v>
      </c>
      <c r="B435" s="3" t="str">
        <f t="shared" si="1"/>
        <v>#REF!</v>
      </c>
    </row>
    <row r="436">
      <c r="A436" s="8">
        <v>48.39</v>
      </c>
      <c r="B436" s="3" t="str">
        <f t="shared" si="1"/>
        <v>#REF!</v>
      </c>
    </row>
    <row r="437">
      <c r="A437" s="8">
        <v>48.73</v>
      </c>
      <c r="B437" s="3" t="str">
        <f t="shared" si="1"/>
        <v>#REF!</v>
      </c>
    </row>
    <row r="438">
      <c r="A438" s="11">
        <v>-0.61</v>
      </c>
      <c r="B438" s="3" t="str">
        <f t="shared" si="1"/>
        <v>#REF!</v>
      </c>
    </row>
    <row r="439">
      <c r="A439" s="12">
        <v>-0.0124</v>
      </c>
      <c r="B439" s="3" t="str">
        <f t="shared" si="1"/>
        <v>#REF!</v>
      </c>
    </row>
    <row r="440">
      <c r="A440" s="17">
        <v>332913.0</v>
      </c>
      <c r="B440" s="3" t="str">
        <f t="shared" si="1"/>
        <v>#REF!</v>
      </c>
    </row>
    <row r="441">
      <c r="A441" s="17">
        <v>505820.0</v>
      </c>
      <c r="B441" s="3" t="str">
        <f t="shared" si="1"/>
        <v>#REF!</v>
      </c>
    </row>
    <row r="442">
      <c r="A442" s="7">
        <v>42865.0</v>
      </c>
      <c r="B442" s="3" t="str">
        <f t="shared" si="1"/>
        <v>#REF!</v>
      </c>
    </row>
    <row r="443">
      <c r="A443" s="8">
        <v>48.95</v>
      </c>
      <c r="B443" s="3" t="str">
        <f t="shared" si="1"/>
        <v>#REF!</v>
      </c>
    </row>
    <row r="444">
      <c r="A444" s="8">
        <v>50.63</v>
      </c>
      <c r="B444" s="3" t="str">
        <f t="shared" si="1"/>
        <v>#REF!</v>
      </c>
    </row>
    <row r="445">
      <c r="A445" s="8">
        <v>48.81</v>
      </c>
      <c r="B445" s="3" t="str">
        <f t="shared" si="1"/>
        <v>#REF!</v>
      </c>
    </row>
    <row r="446">
      <c r="A446" s="8">
        <v>50.22</v>
      </c>
      <c r="B446" s="3" t="str">
        <f t="shared" si="1"/>
        <v>#REF!</v>
      </c>
    </row>
    <row r="447">
      <c r="A447" s="9">
        <f>+1.49</f>
        <v>1.49</v>
      </c>
      <c r="B447" s="3" t="str">
        <f t="shared" si="1"/>
        <v>#REF!</v>
      </c>
    </row>
    <row r="448">
      <c r="A448" s="9">
        <f>+3.06%</f>
        <v>0.0306</v>
      </c>
      <c r="B448" s="3" t="str">
        <f t="shared" si="1"/>
        <v>#REF!</v>
      </c>
    </row>
    <row r="449">
      <c r="A449" s="16">
        <v>368112.0</v>
      </c>
      <c r="B449" s="3" t="str">
        <f t="shared" si="1"/>
        <v>#REF!</v>
      </c>
    </row>
    <row r="450">
      <c r="A450" s="16">
        <v>494318.0</v>
      </c>
      <c r="B450" s="3" t="str">
        <f t="shared" si="1"/>
        <v>#REF!</v>
      </c>
    </row>
    <row r="451">
      <c r="A451" s="7">
        <v>42866.0</v>
      </c>
      <c r="B451" s="3" t="str">
        <f t="shared" si="1"/>
        <v>#REF!</v>
      </c>
    </row>
    <row r="452">
      <c r="A452" s="8">
        <v>50.28</v>
      </c>
      <c r="B452" s="3" t="str">
        <f t="shared" si="1"/>
        <v>#REF!</v>
      </c>
    </row>
    <row r="453">
      <c r="A453" s="8">
        <v>51.16</v>
      </c>
      <c r="B453" s="3" t="str">
        <f t="shared" si="1"/>
        <v>#REF!</v>
      </c>
    </row>
    <row r="454">
      <c r="A454" s="8">
        <v>50.25</v>
      </c>
      <c r="B454" s="3" t="str">
        <f t="shared" si="1"/>
        <v>#REF!</v>
      </c>
    </row>
    <row r="455">
      <c r="A455" s="8">
        <v>50.77</v>
      </c>
      <c r="B455" s="3" t="str">
        <f t="shared" si="1"/>
        <v>#REF!</v>
      </c>
    </row>
    <row r="456">
      <c r="A456" s="9">
        <f>+0.55</f>
        <v>0.55</v>
      </c>
      <c r="B456" s="3" t="str">
        <f t="shared" si="1"/>
        <v>#REF!</v>
      </c>
    </row>
    <row r="457">
      <c r="A457" s="9">
        <f>+1.1%</f>
        <v>0.011</v>
      </c>
      <c r="B457" s="3" t="str">
        <f t="shared" si="1"/>
        <v>#REF!</v>
      </c>
    </row>
    <row r="458">
      <c r="A458" s="16">
        <v>315588.0</v>
      </c>
      <c r="B458" s="3" t="str">
        <f t="shared" si="1"/>
        <v>#REF!</v>
      </c>
    </row>
    <row r="459">
      <c r="A459" s="16">
        <v>476452.0</v>
      </c>
      <c r="B459" s="3" t="str">
        <f t="shared" si="1"/>
        <v>#REF!</v>
      </c>
    </row>
    <row r="460">
      <c r="A460" s="7">
        <v>42867.0</v>
      </c>
      <c r="B460" s="3" t="str">
        <f t="shared" si="1"/>
        <v>#REF!</v>
      </c>
    </row>
    <row r="461">
      <c r="A461" s="8">
        <v>50.76</v>
      </c>
      <c r="B461" s="3" t="str">
        <f t="shared" si="1"/>
        <v>#REF!</v>
      </c>
    </row>
    <row r="462">
      <c r="A462" s="8">
        <v>51.09</v>
      </c>
      <c r="B462" s="3" t="str">
        <f t="shared" si="1"/>
        <v>#REF!</v>
      </c>
    </row>
    <row r="463">
      <c r="A463" s="8">
        <v>50.33</v>
      </c>
      <c r="B463" s="3" t="str">
        <f t="shared" si="1"/>
        <v>#REF!</v>
      </c>
    </row>
    <row r="464">
      <c r="A464" s="8">
        <v>50.84</v>
      </c>
      <c r="B464" s="3" t="str">
        <f t="shared" si="1"/>
        <v>#REF!</v>
      </c>
    </row>
    <row r="465">
      <c r="A465" s="9">
        <f>+0.07</f>
        <v>0.07</v>
      </c>
      <c r="B465" s="3" t="str">
        <f t="shared" si="1"/>
        <v>#REF!</v>
      </c>
    </row>
    <row r="466">
      <c r="A466" s="9">
        <f>+0.14%</f>
        <v>0.0014</v>
      </c>
      <c r="B466" s="3" t="str">
        <f t="shared" si="1"/>
        <v>#REF!</v>
      </c>
    </row>
    <row r="467">
      <c r="A467" s="16">
        <v>304757.0</v>
      </c>
      <c r="B467" s="3" t="str">
        <f t="shared" si="1"/>
        <v>#REF!</v>
      </c>
    </row>
    <row r="468">
      <c r="A468" s="16">
        <v>452016.0</v>
      </c>
      <c r="B468" s="3" t="str">
        <f t="shared" si="1"/>
        <v>#REF!</v>
      </c>
    </row>
    <row r="469">
      <c r="A469" s="7">
        <v>42870.0</v>
      </c>
      <c r="B469" s="3" t="str">
        <f t="shared" si="1"/>
        <v>#REF!</v>
      </c>
    </row>
    <row r="470">
      <c r="A470" s="8">
        <v>50.89</v>
      </c>
      <c r="B470" s="3" t="str">
        <f t="shared" si="1"/>
        <v>#REF!</v>
      </c>
    </row>
    <row r="471">
      <c r="A471" s="8">
        <v>52.63</v>
      </c>
      <c r="B471" s="3" t="str">
        <f t="shared" si="1"/>
        <v>#REF!</v>
      </c>
    </row>
    <row r="472">
      <c r="A472" s="8">
        <v>50.74</v>
      </c>
      <c r="B472" s="3" t="str">
        <f t="shared" si="1"/>
        <v>#REF!</v>
      </c>
    </row>
    <row r="473">
      <c r="A473" s="8">
        <v>51.82</v>
      </c>
      <c r="B473" s="3" t="str">
        <f t="shared" si="1"/>
        <v>#REF!</v>
      </c>
    </row>
    <row r="474">
      <c r="A474" s="9">
        <f>+0.98</f>
        <v>0.98</v>
      </c>
      <c r="B474" s="3" t="str">
        <f t="shared" si="1"/>
        <v>#REF!</v>
      </c>
    </row>
    <row r="475">
      <c r="A475" s="9">
        <f>+1.93%</f>
        <v>0.0193</v>
      </c>
      <c r="B475" s="3" t="str">
        <f t="shared" si="1"/>
        <v>#REF!</v>
      </c>
    </row>
    <row r="476">
      <c r="A476" s="16">
        <v>331418.0</v>
      </c>
      <c r="B476" s="3" t="str">
        <f t="shared" si="1"/>
        <v>#REF!</v>
      </c>
    </row>
    <row r="477">
      <c r="A477" s="16">
        <v>433264.0</v>
      </c>
      <c r="B477" s="3" t="str">
        <f t="shared" si="1"/>
        <v>#REF!</v>
      </c>
    </row>
    <row r="478">
      <c r="A478" s="7">
        <v>42871.0</v>
      </c>
      <c r="B478" s="3" t="str">
        <f t="shared" si="1"/>
        <v>#REF!</v>
      </c>
    </row>
    <row r="479">
      <c r="A479" s="8">
        <v>51.88</v>
      </c>
      <c r="B479" s="3" t="str">
        <f t="shared" si="1"/>
        <v>#REF!</v>
      </c>
    </row>
    <row r="480">
      <c r="A480" s="8">
        <v>52.36</v>
      </c>
      <c r="B480" s="3" t="str">
        <f t="shared" si="1"/>
        <v>#REF!</v>
      </c>
    </row>
    <row r="481">
      <c r="A481" s="8">
        <v>51.1</v>
      </c>
      <c r="B481" s="3" t="str">
        <f t="shared" si="1"/>
        <v>#REF!</v>
      </c>
    </row>
    <row r="482">
      <c r="A482" s="8">
        <v>51.65</v>
      </c>
      <c r="B482" s="3" t="str">
        <f t="shared" si="1"/>
        <v>#REF!</v>
      </c>
    </row>
    <row r="483">
      <c r="A483" s="11">
        <v>-0.17</v>
      </c>
      <c r="B483" s="3" t="str">
        <f t="shared" si="1"/>
        <v>#REF!</v>
      </c>
    </row>
    <row r="484">
      <c r="A484" s="12">
        <v>-0.0033</v>
      </c>
      <c r="B484" s="3" t="str">
        <f t="shared" si="1"/>
        <v>#REF!</v>
      </c>
    </row>
    <row r="485">
      <c r="A485" s="17">
        <v>340962.0</v>
      </c>
      <c r="B485" s="3" t="str">
        <f t="shared" si="1"/>
        <v>#REF!</v>
      </c>
    </row>
    <row r="486">
      <c r="A486" s="17">
        <v>391465.0</v>
      </c>
      <c r="B486" s="3" t="str">
        <f t="shared" si="1"/>
        <v>#REF!</v>
      </c>
    </row>
    <row r="487">
      <c r="A487" s="7">
        <v>42872.0</v>
      </c>
      <c r="B487" s="3" t="str">
        <f t="shared" si="1"/>
        <v>#REF!</v>
      </c>
    </row>
    <row r="488">
      <c r="A488" s="8">
        <v>51.2</v>
      </c>
      <c r="B488" s="3" t="str">
        <f t="shared" si="1"/>
        <v>#REF!</v>
      </c>
    </row>
    <row r="489">
      <c r="A489" s="8">
        <v>52.61</v>
      </c>
      <c r="B489" s="3" t="str">
        <f t="shared" si="1"/>
        <v>#REF!</v>
      </c>
    </row>
    <row r="490">
      <c r="A490" s="8">
        <v>51.04</v>
      </c>
      <c r="B490" s="3" t="str">
        <f t="shared" si="1"/>
        <v>#REF!</v>
      </c>
    </row>
    <row r="491">
      <c r="A491" s="8">
        <v>52.21</v>
      </c>
      <c r="B491" s="3" t="str">
        <f t="shared" si="1"/>
        <v>#REF!</v>
      </c>
    </row>
    <row r="492">
      <c r="A492" s="9">
        <f>+0.56</f>
        <v>0.56</v>
      </c>
      <c r="B492" s="3" t="str">
        <f t="shared" si="1"/>
        <v>#REF!</v>
      </c>
    </row>
    <row r="493">
      <c r="A493" s="9">
        <f>+1.08%</f>
        <v>0.0108</v>
      </c>
      <c r="B493" s="3" t="str">
        <f t="shared" si="1"/>
        <v>#REF!</v>
      </c>
    </row>
    <row r="494">
      <c r="A494" s="16">
        <v>331361.0</v>
      </c>
      <c r="B494" s="3" t="str">
        <f t="shared" si="1"/>
        <v>#REF!</v>
      </c>
    </row>
    <row r="495">
      <c r="A495" s="16">
        <v>366238.0</v>
      </c>
      <c r="B495" s="3" t="str">
        <f t="shared" si="1"/>
        <v>#REF!</v>
      </c>
    </row>
    <row r="496">
      <c r="A496" s="7">
        <v>42873.0</v>
      </c>
      <c r="B496" s="3" t="str">
        <f t="shared" si="1"/>
        <v>#REF!</v>
      </c>
    </row>
    <row r="497">
      <c r="A497" s="8">
        <v>52.19</v>
      </c>
      <c r="B497" s="3" t="str">
        <f t="shared" si="1"/>
        <v>#REF!</v>
      </c>
    </row>
    <row r="498">
      <c r="A498" s="8">
        <v>52.74</v>
      </c>
      <c r="B498" s="3" t="str">
        <f t="shared" si="1"/>
        <v>#REF!</v>
      </c>
    </row>
    <row r="499">
      <c r="A499" s="8">
        <v>51.11</v>
      </c>
      <c r="B499" s="3" t="str">
        <f t="shared" si="1"/>
        <v>#REF!</v>
      </c>
    </row>
    <row r="500">
      <c r="A500" s="8">
        <v>52.51</v>
      </c>
      <c r="B500" s="3" t="str">
        <f t="shared" si="1"/>
        <v>#REF!</v>
      </c>
    </row>
    <row r="501">
      <c r="A501" s="9">
        <f>+0.3</f>
        <v>0.3</v>
      </c>
      <c r="B501" s="3" t="str">
        <f t="shared" si="1"/>
        <v>#REF!</v>
      </c>
    </row>
    <row r="502">
      <c r="A502" s="9">
        <f>+0.57%</f>
        <v>0.0057</v>
      </c>
      <c r="B502" s="3" t="str">
        <f t="shared" si="1"/>
        <v>#REF!</v>
      </c>
    </row>
    <row r="503">
      <c r="A503" s="16">
        <v>363694.0</v>
      </c>
      <c r="B503" s="3" t="str">
        <f t="shared" si="1"/>
        <v>#REF!</v>
      </c>
    </row>
    <row r="504">
      <c r="A504" s="16">
        <v>326551.0</v>
      </c>
      <c r="B504" s="3" t="str">
        <f t="shared" si="1"/>
        <v>#REF!</v>
      </c>
    </row>
    <row r="505">
      <c r="A505" s="7">
        <v>42874.0</v>
      </c>
      <c r="B505" s="3" t="str">
        <f t="shared" si="1"/>
        <v>#REF!</v>
      </c>
    </row>
    <row r="506">
      <c r="A506" s="8">
        <v>52.57</v>
      </c>
      <c r="B506" s="3" t="str">
        <f t="shared" si="1"/>
        <v>#REF!</v>
      </c>
    </row>
    <row r="507">
      <c r="A507" s="8">
        <v>53.82</v>
      </c>
      <c r="B507" s="3" t="str">
        <f t="shared" si="1"/>
        <v>#REF!</v>
      </c>
    </row>
    <row r="508">
      <c r="A508" s="8">
        <v>52.55</v>
      </c>
      <c r="B508" s="3" t="str">
        <f t="shared" si="1"/>
        <v>#REF!</v>
      </c>
    </row>
    <row r="509">
      <c r="A509" s="8">
        <v>53.61</v>
      </c>
      <c r="B509" s="3" t="str">
        <f t="shared" si="1"/>
        <v>#REF!</v>
      </c>
    </row>
    <row r="510">
      <c r="A510" s="9">
        <f>+1.1</f>
        <v>1.1</v>
      </c>
      <c r="B510" s="3" t="str">
        <f t="shared" si="1"/>
        <v>#REF!</v>
      </c>
    </row>
    <row r="511">
      <c r="A511" s="9">
        <f>+2.09%</f>
        <v>0.0209</v>
      </c>
      <c r="B511" s="3" t="str">
        <f t="shared" si="1"/>
        <v>#REF!</v>
      </c>
    </row>
    <row r="512">
      <c r="A512" s="16">
        <v>333274.0</v>
      </c>
      <c r="B512" s="3" t="str">
        <f t="shared" si="1"/>
        <v>#REF!</v>
      </c>
    </row>
    <row r="513">
      <c r="A513" s="16">
        <v>280657.0</v>
      </c>
      <c r="B513" s="3" t="str">
        <f t="shared" si="1"/>
        <v>#REF!</v>
      </c>
    </row>
    <row r="514">
      <c r="A514" s="7">
        <v>42877.0</v>
      </c>
      <c r="B514" s="3" t="str">
        <f t="shared" si="1"/>
        <v>#REF!</v>
      </c>
    </row>
    <row r="515">
      <c r="A515" s="8">
        <v>53.85</v>
      </c>
      <c r="B515" s="3" t="str">
        <f t="shared" si="1"/>
        <v>#REF!</v>
      </c>
    </row>
    <row r="516">
      <c r="A516" s="8">
        <v>54.37</v>
      </c>
      <c r="B516" s="3" t="str">
        <f t="shared" si="1"/>
        <v>#REF!</v>
      </c>
    </row>
    <row r="517">
      <c r="A517" s="8">
        <v>53.66</v>
      </c>
      <c r="B517" s="3" t="str">
        <f t="shared" si="1"/>
        <v>#REF!</v>
      </c>
    </row>
    <row r="518">
      <c r="A518" s="8">
        <v>53.87</v>
      </c>
      <c r="B518" s="3" t="str">
        <f t="shared" si="1"/>
        <v>#REF!</v>
      </c>
    </row>
    <row r="519">
      <c r="A519" s="9">
        <f>+0.26</f>
        <v>0.26</v>
      </c>
      <c r="B519" s="3" t="str">
        <f t="shared" si="1"/>
        <v>#REF!</v>
      </c>
    </row>
    <row r="520">
      <c r="A520" s="9">
        <f>+0.48%</f>
        <v>0.0048</v>
      </c>
      <c r="B520" s="3" t="str">
        <f t="shared" si="1"/>
        <v>#REF!</v>
      </c>
    </row>
    <row r="521">
      <c r="A521" s="16">
        <v>379122.0</v>
      </c>
      <c r="B521" s="3" t="str">
        <f t="shared" si="1"/>
        <v>#REF!</v>
      </c>
    </row>
    <row r="522">
      <c r="A522" s="16">
        <v>249024.0</v>
      </c>
      <c r="B522" s="3" t="str">
        <f t="shared" si="1"/>
        <v>#REF!</v>
      </c>
    </row>
    <row r="523">
      <c r="A523" s="7">
        <v>42878.0</v>
      </c>
      <c r="B523" s="3" t="str">
        <f t="shared" si="1"/>
        <v>#REF!</v>
      </c>
    </row>
    <row r="524">
      <c r="A524" s="8">
        <v>53.87</v>
      </c>
      <c r="B524" s="3" t="str">
        <f t="shared" si="1"/>
        <v>#REF!</v>
      </c>
    </row>
    <row r="525">
      <c r="A525" s="8">
        <v>54.43</v>
      </c>
      <c r="B525" s="3" t="str">
        <f t="shared" si="1"/>
        <v>#REF!</v>
      </c>
    </row>
    <row r="526">
      <c r="A526" s="8">
        <v>53.2</v>
      </c>
      <c r="B526" s="3" t="str">
        <f t="shared" si="1"/>
        <v>#REF!</v>
      </c>
    </row>
    <row r="527">
      <c r="A527" s="8">
        <v>54.15</v>
      </c>
      <c r="B527" s="3" t="str">
        <f t="shared" si="1"/>
        <v>#REF!</v>
      </c>
    </row>
    <row r="528">
      <c r="A528" s="9">
        <f>+0.28</f>
        <v>0.28</v>
      </c>
      <c r="B528" s="3" t="str">
        <f t="shared" si="1"/>
        <v>#REF!</v>
      </c>
    </row>
    <row r="529">
      <c r="A529" s="9">
        <f>+0.52%</f>
        <v>0.0052</v>
      </c>
      <c r="B529" s="3" t="str">
        <f t="shared" si="1"/>
        <v>#REF!</v>
      </c>
    </row>
    <row r="530">
      <c r="A530" s="16">
        <v>328325.0</v>
      </c>
      <c r="B530" s="3" t="str">
        <f t="shared" si="1"/>
        <v>#REF!</v>
      </c>
    </row>
    <row r="531">
      <c r="A531" s="16">
        <v>210755.0</v>
      </c>
      <c r="B531" s="3" t="str">
        <f t="shared" si="1"/>
        <v>#REF!</v>
      </c>
    </row>
    <row r="532">
      <c r="A532" s="7">
        <v>42879.0</v>
      </c>
      <c r="B532" s="3" t="str">
        <f t="shared" si="1"/>
        <v>#REF!</v>
      </c>
    </row>
    <row r="533">
      <c r="A533" s="8">
        <v>54.14</v>
      </c>
      <c r="B533" s="3" t="str">
        <f t="shared" si="1"/>
        <v>#REF!</v>
      </c>
    </row>
    <row r="534">
      <c r="A534" s="8">
        <v>54.62</v>
      </c>
      <c r="B534" s="3" t="str">
        <f t="shared" si="1"/>
        <v>#REF!</v>
      </c>
    </row>
    <row r="535">
      <c r="A535" s="8">
        <v>53.66</v>
      </c>
      <c r="B535" s="3" t="str">
        <f t="shared" si="1"/>
        <v>#REF!</v>
      </c>
    </row>
    <row r="536">
      <c r="A536" s="8">
        <v>53.96</v>
      </c>
      <c r="B536" s="3" t="str">
        <f t="shared" si="1"/>
        <v>#REF!</v>
      </c>
    </row>
    <row r="537">
      <c r="A537" s="11">
        <v>-0.19</v>
      </c>
      <c r="B537" s="3" t="str">
        <f t="shared" si="1"/>
        <v>#REF!</v>
      </c>
    </row>
    <row r="538">
      <c r="A538" s="12">
        <v>-0.0035</v>
      </c>
      <c r="B538" s="3" t="str">
        <f t="shared" si="1"/>
        <v>#REF!</v>
      </c>
    </row>
    <row r="539">
      <c r="A539" s="17">
        <v>351635.0</v>
      </c>
      <c r="B539" s="3" t="str">
        <f t="shared" si="1"/>
        <v>#REF!</v>
      </c>
    </row>
    <row r="540">
      <c r="A540" s="17">
        <v>184978.0</v>
      </c>
      <c r="B540" s="3" t="str">
        <f t="shared" si="1"/>
        <v>#REF!</v>
      </c>
    </row>
    <row r="541">
      <c r="A541" s="7">
        <v>42880.0</v>
      </c>
      <c r="B541" s="3" t="str">
        <f t="shared" si="1"/>
        <v>#REF!</v>
      </c>
    </row>
    <row r="542">
      <c r="A542" s="8">
        <v>54.15</v>
      </c>
      <c r="B542" s="3" t="str">
        <f t="shared" si="1"/>
        <v>#REF!</v>
      </c>
    </row>
    <row r="543">
      <c r="A543" s="8">
        <v>54.67</v>
      </c>
      <c r="B543" s="3" t="str">
        <f t="shared" si="1"/>
        <v>#REF!</v>
      </c>
    </row>
    <row r="544">
      <c r="A544" s="8">
        <v>51.03</v>
      </c>
      <c r="B544" s="3" t="str">
        <f t="shared" si="1"/>
        <v>#REF!</v>
      </c>
    </row>
    <row r="545">
      <c r="A545" s="8">
        <v>51.46</v>
      </c>
      <c r="B545" s="3" t="str">
        <f t="shared" si="1"/>
        <v>#REF!</v>
      </c>
    </row>
    <row r="546">
      <c r="A546" s="11">
        <v>-2.5</v>
      </c>
      <c r="B546" s="3" t="str">
        <f t="shared" si="1"/>
        <v>#REF!</v>
      </c>
    </row>
    <row r="547">
      <c r="A547" s="12">
        <v>-0.0463</v>
      </c>
      <c r="B547" s="3" t="str">
        <f t="shared" si="1"/>
        <v>#REF!</v>
      </c>
    </row>
    <row r="548">
      <c r="A548" s="17">
        <v>464495.0</v>
      </c>
      <c r="B548" s="3" t="str">
        <f t="shared" si="1"/>
        <v>#REF!</v>
      </c>
    </row>
    <row r="549">
      <c r="A549" s="17">
        <v>149709.0</v>
      </c>
      <c r="B549" s="3" t="str">
        <f t="shared" si="1"/>
        <v>#REF!</v>
      </c>
    </row>
    <row r="550">
      <c r="A550" s="7">
        <v>42881.0</v>
      </c>
      <c r="B550" s="3" t="str">
        <f t="shared" si="1"/>
        <v>#REF!</v>
      </c>
    </row>
    <row r="551">
      <c r="A551" s="8">
        <v>51.38</v>
      </c>
      <c r="B551" s="3" t="str">
        <f t="shared" si="1"/>
        <v>#REF!</v>
      </c>
    </row>
    <row r="552">
      <c r="A552" s="8">
        <v>52.3</v>
      </c>
      <c r="B552" s="3" t="str">
        <f t="shared" si="1"/>
        <v>#REF!</v>
      </c>
    </row>
    <row r="553">
      <c r="A553" s="8">
        <v>50.71</v>
      </c>
      <c r="B553" s="3" t="str">
        <f t="shared" si="1"/>
        <v>#REF!</v>
      </c>
    </row>
    <row r="554">
      <c r="A554" s="8">
        <v>52.15</v>
      </c>
      <c r="B554" s="3" t="str">
        <f t="shared" si="1"/>
        <v>#REF!</v>
      </c>
    </row>
    <row r="555">
      <c r="A555" s="9">
        <f>+0.69</f>
        <v>0.69</v>
      </c>
      <c r="B555" s="3" t="str">
        <f t="shared" si="1"/>
        <v>#REF!</v>
      </c>
    </row>
    <row r="556">
      <c r="A556" s="9">
        <f>+1.34%</f>
        <v>0.0134</v>
      </c>
      <c r="B556" s="3" t="str">
        <f t="shared" si="1"/>
        <v>#REF!</v>
      </c>
    </row>
    <row r="557">
      <c r="A557" s="16">
        <v>265833.0</v>
      </c>
      <c r="B557" s="3" t="str">
        <f t="shared" si="1"/>
        <v>#REF!</v>
      </c>
    </row>
    <row r="558">
      <c r="A558" s="16">
        <v>113290.0</v>
      </c>
      <c r="B558" s="3" t="str">
        <f t="shared" si="1"/>
        <v>#REF!</v>
      </c>
    </row>
    <row r="559">
      <c r="A559" s="7">
        <v>42884.0</v>
      </c>
      <c r="B559" s="3" t="str">
        <f t="shared" si="1"/>
        <v>#REF!</v>
      </c>
    </row>
    <row r="560">
      <c r="A560" s="8">
        <v>52.24</v>
      </c>
      <c r="B560" s="3" t="str">
        <f t="shared" si="1"/>
        <v>#REF!</v>
      </c>
    </row>
    <row r="561">
      <c r="A561" s="8">
        <v>52.61</v>
      </c>
      <c r="B561" s="3" t="str">
        <f t="shared" si="1"/>
        <v>#REF!</v>
      </c>
    </row>
    <row r="562">
      <c r="A562" s="8">
        <v>51.86</v>
      </c>
      <c r="B562" s="3" t="str">
        <f t="shared" si="1"/>
        <v>#REF!</v>
      </c>
    </row>
    <row r="563">
      <c r="A563" s="8">
        <v>52.29</v>
      </c>
      <c r="B563" s="3" t="str">
        <f t="shared" si="1"/>
        <v>#REF!</v>
      </c>
    </row>
    <row r="564">
      <c r="A564" s="9">
        <f>+0.14</f>
        <v>0.14</v>
      </c>
      <c r="B564" s="3" t="str">
        <f t="shared" si="1"/>
        <v>#REF!</v>
      </c>
    </row>
    <row r="565">
      <c r="A565" s="9">
        <f>+0.27%</f>
        <v>0.0027</v>
      </c>
      <c r="B565" s="3" t="str">
        <f t="shared" si="1"/>
        <v>#REF!</v>
      </c>
    </row>
    <row r="566">
      <c r="A566" s="16">
        <v>36592.0</v>
      </c>
      <c r="B566" s="3" t="str">
        <f t="shared" si="1"/>
        <v>#REF!</v>
      </c>
    </row>
    <row r="567">
      <c r="A567" s="16">
        <v>102790.0</v>
      </c>
      <c r="B567" s="3" t="str">
        <f t="shared" si="1"/>
        <v>#REF!</v>
      </c>
    </row>
    <row r="568">
      <c r="A568" s="7">
        <v>42885.0</v>
      </c>
      <c r="B568" s="3" t="str">
        <f t="shared" si="1"/>
        <v>#REF!</v>
      </c>
    </row>
    <row r="569">
      <c r="A569" s="8">
        <v>52.25</v>
      </c>
      <c r="B569" s="3" t="str">
        <f t="shared" si="1"/>
        <v>#REF!</v>
      </c>
    </row>
    <row r="570">
      <c r="A570" s="8">
        <v>52.35</v>
      </c>
      <c r="B570" s="3" t="str">
        <f t="shared" si="1"/>
        <v>#REF!</v>
      </c>
    </row>
    <row r="571">
      <c r="A571" s="8">
        <v>51.19</v>
      </c>
      <c r="B571" s="3" t="str">
        <f t="shared" si="1"/>
        <v>#REF!</v>
      </c>
    </row>
    <row r="572">
      <c r="A572" s="8">
        <v>51.84</v>
      </c>
      <c r="B572" s="3" t="str">
        <f t="shared" si="1"/>
        <v>#REF!</v>
      </c>
    </row>
    <row r="573">
      <c r="A573" s="11">
        <v>-0.45</v>
      </c>
      <c r="B573" s="3" t="str">
        <f t="shared" si="1"/>
        <v>#REF!</v>
      </c>
    </row>
    <row r="574">
      <c r="A574" s="12">
        <v>-0.0086</v>
      </c>
      <c r="B574" s="3" t="str">
        <f t="shared" si="1"/>
        <v>#REF!</v>
      </c>
    </row>
    <row r="575">
      <c r="A575" s="17">
        <v>137207.0</v>
      </c>
      <c r="B575" s="3" t="str">
        <f t="shared" si="1"/>
        <v>#REF!</v>
      </c>
    </row>
    <row r="576">
      <c r="A576" s="17">
        <v>43685.0</v>
      </c>
      <c r="B576" s="3" t="str">
        <f t="shared" si="1"/>
        <v>#REF!</v>
      </c>
    </row>
    <row r="577">
      <c r="A577" s="7">
        <v>42886.0</v>
      </c>
      <c r="B577" s="3" t="str">
        <f t="shared" si="1"/>
        <v>#REF!</v>
      </c>
    </row>
    <row r="578">
      <c r="A578" s="8">
        <v>51.92</v>
      </c>
      <c r="B578" s="3" t="str">
        <f t="shared" si="1"/>
        <v>#REF!</v>
      </c>
    </row>
    <row r="579">
      <c r="A579" s="8">
        <v>51.92</v>
      </c>
      <c r="B579" s="3" t="str">
        <f t="shared" si="1"/>
        <v>#REF!</v>
      </c>
    </row>
    <row r="580">
      <c r="A580" s="8">
        <v>49.81</v>
      </c>
      <c r="B580" s="3" t="str">
        <f t="shared" si="1"/>
        <v>#REF!</v>
      </c>
    </row>
    <row r="581">
      <c r="A581" s="8">
        <v>50.31</v>
      </c>
      <c r="B581" s="3" t="str">
        <f t="shared" si="1"/>
        <v>#REF!</v>
      </c>
    </row>
    <row r="582">
      <c r="A582" s="11">
        <v>-1.53</v>
      </c>
      <c r="B582" s="3" t="str">
        <f t="shared" si="1"/>
        <v>#REF!</v>
      </c>
    </row>
    <row r="583">
      <c r="A583" s="12">
        <v>-0.0295</v>
      </c>
      <c r="B583" s="3" t="str">
        <f t="shared" si="1"/>
        <v>#REF!</v>
      </c>
    </row>
    <row r="584">
      <c r="A584" s="17">
        <v>41681.0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42828</v>
      </c>
      <c r="C3" s="3">
        <v>54.06</v>
      </c>
      <c r="D3" s="3">
        <v>54.21</v>
      </c>
      <c r="E3" s="3">
        <v>53.55</v>
      </c>
      <c r="F3" s="3">
        <v>53.64</v>
      </c>
      <c r="G3" s="3">
        <v>-0.34</v>
      </c>
      <c r="H3" s="6">
        <v>-0.0063</v>
      </c>
      <c r="I3" s="15">
        <v>42697.0</v>
      </c>
      <c r="J3" s="15">
        <v>147369.0</v>
      </c>
    </row>
    <row r="4">
      <c r="A4" s="19" t="s">
        <v>4</v>
      </c>
      <c r="B4" s="5">
        <f t="shared" si="1"/>
        <v>42829</v>
      </c>
      <c r="C4" s="3">
        <v>53.7</v>
      </c>
      <c r="D4" s="3">
        <v>54.85</v>
      </c>
      <c r="E4" s="3">
        <v>53.27</v>
      </c>
      <c r="F4" s="3">
        <v>54.65</v>
      </c>
      <c r="G4" s="3">
        <v>1.01</v>
      </c>
      <c r="H4" s="3">
        <v>0.018799999999999997</v>
      </c>
      <c r="I4" s="15">
        <v>47194.0</v>
      </c>
      <c r="J4" s="15">
        <v>146987.0</v>
      </c>
    </row>
    <row r="5">
      <c r="A5" s="19" t="s">
        <v>5</v>
      </c>
      <c r="B5" s="5">
        <f t="shared" si="1"/>
        <v>42830</v>
      </c>
      <c r="C5" s="3">
        <v>54.74</v>
      </c>
      <c r="D5" s="3">
        <v>55.5</v>
      </c>
      <c r="E5" s="3">
        <v>54.46</v>
      </c>
      <c r="F5" s="3">
        <v>54.83</v>
      </c>
      <c r="G5" s="3">
        <v>0.18</v>
      </c>
      <c r="H5" s="3">
        <v>0.0033</v>
      </c>
      <c r="I5" s="15">
        <v>75193.0</v>
      </c>
      <c r="J5" s="15">
        <v>149847.0</v>
      </c>
    </row>
    <row r="6">
      <c r="A6" s="19" t="s">
        <v>6</v>
      </c>
      <c r="B6" s="5">
        <f t="shared" si="1"/>
        <v>42831</v>
      </c>
      <c r="C6" s="3">
        <v>54.61</v>
      </c>
      <c r="D6" s="3">
        <v>55.46</v>
      </c>
      <c r="E6" s="3">
        <v>54.51</v>
      </c>
      <c r="F6" s="3">
        <v>55.35</v>
      </c>
      <c r="G6" s="3">
        <v>0.52</v>
      </c>
      <c r="H6" s="3">
        <v>0.0095</v>
      </c>
      <c r="I6" s="15">
        <v>42704.0</v>
      </c>
      <c r="J6" s="15">
        <v>150228.0</v>
      </c>
    </row>
    <row r="7">
      <c r="A7" s="19" t="s">
        <v>7</v>
      </c>
      <c r="B7" s="5">
        <f t="shared" si="1"/>
        <v>42832</v>
      </c>
      <c r="C7" s="3">
        <v>55.31</v>
      </c>
      <c r="D7" s="3">
        <v>56.52</v>
      </c>
      <c r="E7" s="3">
        <v>55.05</v>
      </c>
      <c r="F7" s="3">
        <v>55.72</v>
      </c>
      <c r="G7" s="3">
        <v>0.37</v>
      </c>
      <c r="H7" s="3">
        <v>0.0067</v>
      </c>
      <c r="I7" s="15">
        <v>60867.0</v>
      </c>
      <c r="J7" s="15">
        <v>155472.0</v>
      </c>
    </row>
    <row r="8">
      <c r="A8" s="19" t="s">
        <v>8</v>
      </c>
      <c r="B8" s="5">
        <f t="shared" si="1"/>
        <v>42835</v>
      </c>
      <c r="C8" s="3">
        <v>55.69</v>
      </c>
      <c r="D8" s="3">
        <v>56.61</v>
      </c>
      <c r="E8" s="3">
        <v>55.68</v>
      </c>
      <c r="F8" s="3">
        <v>56.54</v>
      </c>
      <c r="G8" s="3">
        <v>0.82</v>
      </c>
      <c r="H8" s="3">
        <v>0.0147</v>
      </c>
      <c r="I8" s="15">
        <v>70972.0</v>
      </c>
      <c r="J8" s="15">
        <v>157284.0</v>
      </c>
    </row>
    <row r="9">
      <c r="A9" s="19" t="s">
        <v>9</v>
      </c>
      <c r="B9" s="5">
        <f t="shared" si="1"/>
        <v>42836</v>
      </c>
      <c r="C9" s="3">
        <v>56.61</v>
      </c>
      <c r="D9" s="3">
        <v>56.91</v>
      </c>
      <c r="E9" s="3">
        <v>56.09</v>
      </c>
      <c r="F9" s="3">
        <v>56.84</v>
      </c>
      <c r="G9" s="3">
        <v>0.3</v>
      </c>
      <c r="H9" s="3">
        <v>0.0053</v>
      </c>
      <c r="I9" s="15">
        <v>84058.0</v>
      </c>
      <c r="J9" s="15">
        <v>165312.0</v>
      </c>
    </row>
    <row r="10">
      <c r="A10" s="20">
        <v>42828.0</v>
      </c>
      <c r="B10" s="5">
        <f t="shared" si="1"/>
        <v>42837</v>
      </c>
      <c r="C10" s="3">
        <v>56.85</v>
      </c>
      <c r="D10" s="3">
        <v>57.22</v>
      </c>
      <c r="E10" s="3">
        <v>56.26</v>
      </c>
      <c r="F10" s="3">
        <v>56.6</v>
      </c>
      <c r="G10" s="3">
        <v>-0.24</v>
      </c>
      <c r="H10" s="6">
        <v>-0.0042</v>
      </c>
      <c r="I10" s="15">
        <v>98859.0</v>
      </c>
      <c r="J10" s="15">
        <v>176837.0</v>
      </c>
    </row>
    <row r="11">
      <c r="A11" s="19">
        <v>54.06</v>
      </c>
      <c r="B11" s="5">
        <f t="shared" si="1"/>
        <v>42838</v>
      </c>
      <c r="C11" s="3">
        <v>56.39</v>
      </c>
      <c r="D11" s="3">
        <v>56.81</v>
      </c>
      <c r="E11" s="3">
        <v>56.35</v>
      </c>
      <c r="F11" s="3">
        <v>56.69</v>
      </c>
      <c r="G11" s="3">
        <v>0.09</v>
      </c>
      <c r="H11" s="3">
        <v>0.0016</v>
      </c>
      <c r="I11" s="15">
        <v>88842.0</v>
      </c>
      <c r="J11" s="15">
        <v>194092.0</v>
      </c>
    </row>
    <row r="12">
      <c r="A12" s="19">
        <v>54.21</v>
      </c>
      <c r="B12" s="5">
        <f t="shared" si="1"/>
        <v>42842</v>
      </c>
      <c r="C12" s="3">
        <v>56.42</v>
      </c>
      <c r="D12" s="3">
        <v>56.75</v>
      </c>
      <c r="E12" s="3">
        <v>56.09</v>
      </c>
      <c r="F12" s="3">
        <v>56.23</v>
      </c>
      <c r="G12" s="3">
        <v>-0.46</v>
      </c>
      <c r="H12" s="6">
        <v>-0.0081</v>
      </c>
      <c r="I12" s="15">
        <v>42936.0</v>
      </c>
      <c r="J12" s="15">
        <v>204569.0</v>
      </c>
    </row>
    <row r="13">
      <c r="A13" s="19">
        <v>53.55</v>
      </c>
      <c r="B13" s="5">
        <f t="shared" si="1"/>
        <v>42843</v>
      </c>
      <c r="C13" s="3">
        <v>56.27</v>
      </c>
      <c r="D13" s="3">
        <v>56.34</v>
      </c>
      <c r="E13" s="3">
        <v>55.52</v>
      </c>
      <c r="F13" s="3">
        <v>55.8</v>
      </c>
      <c r="G13" s="3">
        <v>-0.43</v>
      </c>
      <c r="H13" s="6">
        <v>-0.0076</v>
      </c>
      <c r="I13" s="15">
        <v>123400.0</v>
      </c>
      <c r="J13" s="15">
        <v>206801.0</v>
      </c>
    </row>
    <row r="14">
      <c r="A14" s="19">
        <v>53.64</v>
      </c>
      <c r="B14" s="5">
        <f t="shared" si="1"/>
        <v>42844</v>
      </c>
      <c r="C14" s="3">
        <v>55.73</v>
      </c>
      <c r="D14" s="3">
        <v>56.0</v>
      </c>
      <c r="E14" s="3">
        <v>53.46</v>
      </c>
      <c r="F14" s="3">
        <v>53.77</v>
      </c>
      <c r="G14" s="3">
        <v>-2.03</v>
      </c>
      <c r="H14" s="6">
        <v>-0.0364</v>
      </c>
      <c r="I14" s="15">
        <v>123852.0</v>
      </c>
      <c r="J14" s="15">
        <v>214839.0</v>
      </c>
    </row>
    <row r="15">
      <c r="A15" s="21">
        <v>-0.34</v>
      </c>
      <c r="B15" s="5">
        <f t="shared" si="1"/>
        <v>42845</v>
      </c>
      <c r="C15" s="3">
        <v>53.91</v>
      </c>
      <c r="D15" s="3">
        <v>54.36</v>
      </c>
      <c r="E15" s="3">
        <v>53.53</v>
      </c>
      <c r="F15" s="3">
        <v>53.79</v>
      </c>
      <c r="G15" s="3">
        <v>0.02</v>
      </c>
      <c r="H15" s="3">
        <v>4.0E-4</v>
      </c>
      <c r="I15" s="15">
        <v>117698.0</v>
      </c>
      <c r="J15" s="15">
        <v>213113.0</v>
      </c>
    </row>
    <row r="16">
      <c r="A16" s="22">
        <v>-0.0063</v>
      </c>
      <c r="B16" s="5">
        <f t="shared" si="1"/>
        <v>42846</v>
      </c>
      <c r="C16" s="3">
        <v>53.84</v>
      </c>
      <c r="D16" s="3">
        <v>54.06</v>
      </c>
      <c r="E16" s="3">
        <v>52.42</v>
      </c>
      <c r="F16" s="3">
        <v>52.8</v>
      </c>
      <c r="G16" s="3">
        <v>-0.99</v>
      </c>
      <c r="H16" s="6">
        <v>-0.0184</v>
      </c>
      <c r="I16" s="15">
        <v>136202.0</v>
      </c>
      <c r="J16" s="15">
        <v>213511.0</v>
      </c>
    </row>
    <row r="17">
      <c r="A17" s="24">
        <v>42697.0</v>
      </c>
      <c r="B17" s="5">
        <f t="shared" si="1"/>
        <v>42849</v>
      </c>
      <c r="C17" s="3">
        <v>52.91</v>
      </c>
      <c r="D17" s="3">
        <v>53.4</v>
      </c>
      <c r="E17" s="3">
        <v>52.3</v>
      </c>
      <c r="F17" s="3">
        <v>52.47</v>
      </c>
      <c r="G17" s="3">
        <v>-0.33</v>
      </c>
      <c r="H17" s="6">
        <v>-0.0063</v>
      </c>
      <c r="I17" s="15">
        <v>106993.0</v>
      </c>
      <c r="J17" s="15">
        <v>212026.0</v>
      </c>
    </row>
    <row r="18">
      <c r="A18" s="24">
        <v>147369.0</v>
      </c>
      <c r="B18" s="5">
        <f t="shared" si="1"/>
        <v>42850</v>
      </c>
      <c r="C18" s="3">
        <v>52.47</v>
      </c>
      <c r="D18" s="3">
        <v>53.11</v>
      </c>
      <c r="E18" s="3">
        <v>52.13</v>
      </c>
      <c r="F18" s="3">
        <v>52.86</v>
      </c>
      <c r="G18" s="3">
        <v>0.39</v>
      </c>
      <c r="H18" s="3">
        <v>0.0074</v>
      </c>
      <c r="I18" s="15">
        <v>127283.0</v>
      </c>
      <c r="J18" s="15">
        <v>223614.0</v>
      </c>
    </row>
    <row r="19">
      <c r="A19" s="23">
        <v>42829.0</v>
      </c>
      <c r="B19" s="5">
        <f t="shared" si="1"/>
        <v>42851</v>
      </c>
      <c r="C19" s="3">
        <v>52.62</v>
      </c>
      <c r="D19" s="3">
        <v>53.24</v>
      </c>
      <c r="E19" s="3">
        <v>52.15</v>
      </c>
      <c r="F19" s="3">
        <v>52.74</v>
      </c>
      <c r="G19" s="3">
        <v>-0.12</v>
      </c>
      <c r="H19" s="6">
        <v>-0.0023</v>
      </c>
      <c r="I19" s="15">
        <v>162410.0</v>
      </c>
      <c r="J19" s="15">
        <v>248536.0</v>
      </c>
    </row>
    <row r="20">
      <c r="A20" s="21">
        <v>53.7</v>
      </c>
      <c r="B20" s="5">
        <f t="shared" si="1"/>
        <v>42852</v>
      </c>
      <c r="C20" s="3">
        <v>52.58</v>
      </c>
      <c r="D20" s="3">
        <v>52.59</v>
      </c>
      <c r="E20" s="3">
        <v>51.37</v>
      </c>
      <c r="F20" s="3">
        <v>52.13</v>
      </c>
      <c r="G20" s="3">
        <v>-0.61</v>
      </c>
      <c r="H20" s="6">
        <v>-0.0116</v>
      </c>
      <c r="I20" s="15">
        <v>211807.0</v>
      </c>
      <c r="J20" s="15">
        <v>272984.0</v>
      </c>
    </row>
    <row r="21">
      <c r="A21" s="21">
        <v>54.85</v>
      </c>
      <c r="B21" s="5">
        <f t="shared" si="1"/>
        <v>42853</v>
      </c>
      <c r="C21" s="3">
        <v>52.22</v>
      </c>
      <c r="D21" s="3">
        <v>52.89</v>
      </c>
      <c r="E21" s="3">
        <v>51.93</v>
      </c>
      <c r="F21" s="3">
        <v>52.37</v>
      </c>
      <c r="G21" s="3">
        <v>0.24</v>
      </c>
      <c r="H21" s="3">
        <v>0.0046</v>
      </c>
      <c r="I21" s="15">
        <v>125162.0</v>
      </c>
      <c r="J21" s="15">
        <v>270429.0</v>
      </c>
    </row>
    <row r="22">
      <c r="A22" s="21">
        <v>53.27</v>
      </c>
      <c r="B22" s="5">
        <f t="shared" si="1"/>
        <v>42856</v>
      </c>
      <c r="C22" s="3">
        <v>52.18</v>
      </c>
      <c r="D22" s="3">
        <v>52.29</v>
      </c>
      <c r="E22" s="3">
        <v>51.56</v>
      </c>
      <c r="F22" s="3">
        <v>51.86</v>
      </c>
      <c r="G22" s="3">
        <v>-0.51</v>
      </c>
      <c r="H22" s="6">
        <v>-0.0097</v>
      </c>
      <c r="I22" s="15">
        <v>36224.0</v>
      </c>
      <c r="J22" s="15">
        <v>273665.0</v>
      </c>
    </row>
    <row r="23">
      <c r="A23" s="21">
        <v>54.65</v>
      </c>
      <c r="B23" s="5">
        <f t="shared" si="1"/>
        <v>42857</v>
      </c>
      <c r="C23" s="3">
        <v>51.77</v>
      </c>
      <c r="D23" s="3">
        <v>52.44</v>
      </c>
      <c r="E23" s="3">
        <v>50.46</v>
      </c>
      <c r="F23" s="3">
        <v>50.76</v>
      </c>
      <c r="G23" s="3">
        <v>-1.1</v>
      </c>
      <c r="H23" s="6">
        <v>-0.0212</v>
      </c>
      <c r="I23" s="15">
        <v>155142.0</v>
      </c>
      <c r="J23" s="15">
        <v>279568.0</v>
      </c>
    </row>
    <row r="24">
      <c r="A24" s="25">
        <f>+1.01</f>
        <v>1.01</v>
      </c>
      <c r="B24" s="5">
        <f t="shared" si="1"/>
        <v>42858</v>
      </c>
      <c r="C24" s="3">
        <v>51.15</v>
      </c>
      <c r="D24" s="3">
        <v>51.42</v>
      </c>
      <c r="E24" s="3">
        <v>50.48</v>
      </c>
      <c r="F24" s="3">
        <v>51.07</v>
      </c>
      <c r="G24" s="3">
        <v>0.31</v>
      </c>
      <c r="H24" s="3">
        <v>0.0060999999999999995</v>
      </c>
      <c r="I24" s="15">
        <v>171465.0</v>
      </c>
      <c r="J24" s="15">
        <v>304612.0</v>
      </c>
    </row>
    <row r="25">
      <c r="A25" s="25">
        <f>+1.88%</f>
        <v>0.0188</v>
      </c>
      <c r="B25" s="5">
        <f t="shared" si="1"/>
        <v>42859</v>
      </c>
      <c r="C25" s="3">
        <v>50.83</v>
      </c>
      <c r="D25" s="3">
        <v>51.01</v>
      </c>
      <c r="E25" s="3">
        <v>48.49</v>
      </c>
      <c r="F25" s="3">
        <v>48.72</v>
      </c>
      <c r="G25" s="3">
        <v>-2.35</v>
      </c>
      <c r="H25" s="6">
        <v>-0.046</v>
      </c>
      <c r="I25" s="15">
        <v>258556.0</v>
      </c>
      <c r="J25" s="15">
        <v>316735.0</v>
      </c>
    </row>
    <row r="26">
      <c r="A26" s="26">
        <v>47194.0</v>
      </c>
      <c r="B26" s="5">
        <f t="shared" si="1"/>
        <v>42860</v>
      </c>
      <c r="C26" s="3">
        <v>48.55</v>
      </c>
      <c r="D26" s="3">
        <v>49.97</v>
      </c>
      <c r="E26" s="3">
        <v>46.98</v>
      </c>
      <c r="F26" s="3">
        <v>49.48</v>
      </c>
      <c r="G26" s="3">
        <v>0.76</v>
      </c>
      <c r="H26" s="3">
        <v>0.015600000000000001</v>
      </c>
      <c r="I26" s="15">
        <v>261530.0</v>
      </c>
      <c r="J26" s="15">
        <v>344641.0</v>
      </c>
    </row>
    <row r="27">
      <c r="A27" s="26">
        <v>146987.0</v>
      </c>
      <c r="B27" s="5">
        <f t="shared" si="1"/>
        <v>42863</v>
      </c>
      <c r="C27" s="3">
        <v>49.69</v>
      </c>
      <c r="D27" s="3">
        <v>50.29</v>
      </c>
      <c r="E27" s="3">
        <v>48.9</v>
      </c>
      <c r="F27" s="3">
        <v>49.75</v>
      </c>
      <c r="G27" s="3">
        <v>0.27</v>
      </c>
      <c r="H27" s="3">
        <v>0.0055000000000000005</v>
      </c>
      <c r="I27" s="15">
        <v>202488.0</v>
      </c>
      <c r="J27" s="15">
        <v>365173.0</v>
      </c>
    </row>
    <row r="28">
      <c r="A28" s="27">
        <v>42830.0</v>
      </c>
      <c r="B28" s="5">
        <f t="shared" si="1"/>
        <v>42864</v>
      </c>
      <c r="C28" s="3">
        <v>49.81</v>
      </c>
      <c r="D28" s="3">
        <v>50.13</v>
      </c>
      <c r="E28" s="3">
        <v>48.78</v>
      </c>
      <c r="F28" s="3">
        <v>49.11</v>
      </c>
      <c r="G28" s="3">
        <v>-0.64</v>
      </c>
      <c r="H28" s="6">
        <v>-0.0129</v>
      </c>
      <c r="I28" s="15">
        <v>172170.0</v>
      </c>
      <c r="J28" s="15">
        <v>388101.0</v>
      </c>
    </row>
    <row r="29">
      <c r="A29" s="28">
        <v>54.74</v>
      </c>
      <c r="B29" s="5">
        <f t="shared" si="1"/>
        <v>42865</v>
      </c>
      <c r="C29" s="3">
        <v>49.26</v>
      </c>
      <c r="D29" s="3">
        <v>50.94</v>
      </c>
      <c r="E29" s="3">
        <v>49.18</v>
      </c>
      <c r="F29" s="3">
        <v>50.54</v>
      </c>
      <c r="G29" s="3">
        <v>1.43</v>
      </c>
      <c r="H29" s="3">
        <v>0.0291</v>
      </c>
      <c r="I29" s="15">
        <v>182898.0</v>
      </c>
      <c r="J29" s="15">
        <v>419327.0</v>
      </c>
    </row>
    <row r="30">
      <c r="A30" s="28">
        <v>55.5</v>
      </c>
      <c r="B30" s="5">
        <f t="shared" si="1"/>
        <v>42866</v>
      </c>
      <c r="C30" s="3">
        <v>50.6</v>
      </c>
      <c r="D30" s="3">
        <v>51.42</v>
      </c>
      <c r="E30" s="3">
        <v>50.57</v>
      </c>
      <c r="F30" s="3">
        <v>51.05</v>
      </c>
      <c r="G30" s="3">
        <v>0.51</v>
      </c>
      <c r="H30" s="3">
        <v>0.0101</v>
      </c>
      <c r="I30" s="15">
        <v>172522.0</v>
      </c>
      <c r="J30" s="15">
        <v>439217.0</v>
      </c>
    </row>
    <row r="31">
      <c r="A31" s="28">
        <v>54.46</v>
      </c>
      <c r="B31" s="5">
        <f t="shared" si="1"/>
        <v>42867</v>
      </c>
      <c r="C31" s="3">
        <v>51.05</v>
      </c>
      <c r="D31" s="3">
        <v>51.34</v>
      </c>
      <c r="E31" s="3">
        <v>50.58</v>
      </c>
      <c r="F31" s="3">
        <v>51.05</v>
      </c>
      <c r="G31" s="3" t="s">
        <v>10</v>
      </c>
      <c r="H31" s="3" t="s">
        <v>10</v>
      </c>
      <c r="I31" s="15">
        <v>178845.0</v>
      </c>
      <c r="J31" s="15">
        <v>440513.0</v>
      </c>
    </row>
    <row r="32">
      <c r="A32" s="28">
        <v>54.83</v>
      </c>
      <c r="B32" s="5">
        <f t="shared" si="1"/>
        <v>42870</v>
      </c>
      <c r="C32" s="3">
        <v>51.06</v>
      </c>
      <c r="D32" s="3">
        <v>52.78</v>
      </c>
      <c r="E32" s="3">
        <v>50.96</v>
      </c>
      <c r="F32" s="3">
        <v>52.01</v>
      </c>
      <c r="G32" s="3">
        <v>0.96</v>
      </c>
      <c r="H32" s="3">
        <v>0.018799999999999997</v>
      </c>
      <c r="I32" s="15">
        <v>180638.0</v>
      </c>
      <c r="J32" s="15">
        <v>441291.0</v>
      </c>
    </row>
    <row r="33">
      <c r="A33" s="25">
        <f>+0.18</f>
        <v>0.18</v>
      </c>
      <c r="B33" s="5">
        <f t="shared" si="1"/>
        <v>42871</v>
      </c>
      <c r="C33" s="3">
        <v>52.12</v>
      </c>
      <c r="D33" s="3">
        <v>52.56</v>
      </c>
      <c r="E33" s="3">
        <v>51.35</v>
      </c>
      <c r="F33" s="3">
        <v>51.91</v>
      </c>
      <c r="G33" s="3">
        <v>-0.1</v>
      </c>
      <c r="H33" s="6">
        <v>-0.0019</v>
      </c>
      <c r="I33" s="15">
        <v>222890.0</v>
      </c>
      <c r="J33" s="15">
        <v>442875.0</v>
      </c>
    </row>
    <row r="34">
      <c r="A34" s="25">
        <f>+0.33%</f>
        <v>0.0033</v>
      </c>
      <c r="B34" s="5">
        <f t="shared" si="1"/>
        <v>42872</v>
      </c>
      <c r="C34" s="3">
        <v>51.43</v>
      </c>
      <c r="D34" s="3">
        <v>52.82</v>
      </c>
      <c r="E34" s="3">
        <v>51.3</v>
      </c>
      <c r="F34" s="3">
        <v>52.44</v>
      </c>
      <c r="G34" s="3">
        <v>0.53</v>
      </c>
      <c r="H34" s="3">
        <v>0.0102</v>
      </c>
      <c r="I34" s="15">
        <v>182193.0</v>
      </c>
      <c r="J34" s="15">
        <v>447410.0</v>
      </c>
    </row>
    <row r="35">
      <c r="A35" s="26">
        <v>75193.0</v>
      </c>
      <c r="B35" s="5">
        <f t="shared" si="1"/>
        <v>42873</v>
      </c>
      <c r="C35" s="3">
        <v>52.47</v>
      </c>
      <c r="D35" s="3">
        <v>52.93</v>
      </c>
      <c r="E35" s="3">
        <v>51.34</v>
      </c>
      <c r="F35" s="3">
        <v>52.67</v>
      </c>
      <c r="G35" s="3">
        <v>0.23</v>
      </c>
      <c r="H35" s="3">
        <v>0.0044</v>
      </c>
      <c r="I35" s="15">
        <v>205226.0</v>
      </c>
      <c r="J35" s="15">
        <v>463812.0</v>
      </c>
    </row>
    <row r="36">
      <c r="A36" s="26">
        <v>149847.0</v>
      </c>
      <c r="B36" s="5">
        <f t="shared" si="1"/>
        <v>42874</v>
      </c>
      <c r="C36" s="3">
        <v>52.74</v>
      </c>
      <c r="D36" s="3">
        <v>53.97</v>
      </c>
      <c r="E36" s="3">
        <v>52.72</v>
      </c>
      <c r="F36" s="3">
        <v>53.76</v>
      </c>
      <c r="G36" s="3">
        <v>1.09</v>
      </c>
      <c r="H36" s="3">
        <v>0.0207</v>
      </c>
      <c r="I36" s="15">
        <v>225990.0</v>
      </c>
      <c r="J36" s="15">
        <v>473297.0</v>
      </c>
    </row>
    <row r="37">
      <c r="A37" s="27">
        <v>42831.0</v>
      </c>
      <c r="B37" s="5">
        <f t="shared" si="1"/>
        <v>42877</v>
      </c>
      <c r="C37" s="3">
        <v>53.99</v>
      </c>
      <c r="D37" s="3">
        <v>54.53</v>
      </c>
      <c r="E37" s="3">
        <v>53.85</v>
      </c>
      <c r="F37" s="3">
        <v>54.11</v>
      </c>
      <c r="G37" s="3">
        <v>0.35</v>
      </c>
      <c r="H37" s="3">
        <v>0.006500000000000001</v>
      </c>
      <c r="I37" s="15">
        <v>315908.0</v>
      </c>
      <c r="J37" s="15">
        <v>500239.0</v>
      </c>
    </row>
    <row r="38">
      <c r="A38" s="28">
        <v>54.61</v>
      </c>
      <c r="B38" s="5">
        <f t="shared" si="1"/>
        <v>42878</v>
      </c>
      <c r="C38" s="3">
        <v>54.13</v>
      </c>
      <c r="D38" s="3">
        <v>54.67</v>
      </c>
      <c r="E38" s="3">
        <v>53.48</v>
      </c>
      <c r="F38" s="3">
        <v>54.41</v>
      </c>
      <c r="G38" s="3">
        <v>0.3</v>
      </c>
      <c r="H38" s="3">
        <v>0.0055000000000000005</v>
      </c>
      <c r="I38" s="15">
        <v>293401.0</v>
      </c>
      <c r="J38" s="15">
        <v>526516.0</v>
      </c>
    </row>
    <row r="39">
      <c r="A39" s="28">
        <v>55.46</v>
      </c>
      <c r="B39" s="5">
        <f t="shared" si="1"/>
        <v>42879</v>
      </c>
      <c r="C39" s="3">
        <v>54.35</v>
      </c>
      <c r="D39" s="3">
        <v>54.85</v>
      </c>
      <c r="E39" s="3">
        <v>53.93</v>
      </c>
      <c r="F39" s="3">
        <v>54.24</v>
      </c>
      <c r="G39" s="3">
        <v>-0.17</v>
      </c>
      <c r="H39" s="6">
        <v>-0.0031</v>
      </c>
      <c r="I39" s="15">
        <v>293521.0</v>
      </c>
      <c r="J39" s="15">
        <v>531450.0</v>
      </c>
    </row>
    <row r="40">
      <c r="A40" s="28">
        <v>54.51</v>
      </c>
      <c r="B40" s="5">
        <f t="shared" si="1"/>
        <v>42880</v>
      </c>
      <c r="C40" s="3">
        <v>54.4</v>
      </c>
      <c r="D40" s="3">
        <v>54.93</v>
      </c>
      <c r="E40" s="3">
        <v>51.35</v>
      </c>
      <c r="F40" s="3">
        <v>51.77</v>
      </c>
      <c r="G40" s="3">
        <v>-2.47</v>
      </c>
      <c r="H40" s="6">
        <v>-0.0455</v>
      </c>
      <c r="I40" s="15">
        <v>393667.0</v>
      </c>
      <c r="J40" s="15">
        <v>549121.0</v>
      </c>
    </row>
    <row r="41">
      <c r="A41" s="28">
        <v>55.35</v>
      </c>
      <c r="B41" s="5">
        <f t="shared" si="1"/>
        <v>42881</v>
      </c>
      <c r="C41" s="3">
        <v>51.79</v>
      </c>
      <c r="D41" s="3">
        <v>52.65</v>
      </c>
      <c r="E41" s="3">
        <v>51.05</v>
      </c>
      <c r="F41" s="3">
        <v>52.51</v>
      </c>
      <c r="G41" s="3">
        <v>0.74</v>
      </c>
      <c r="H41" s="3">
        <v>0.0143</v>
      </c>
      <c r="I41" s="15">
        <v>341994.0</v>
      </c>
      <c r="J41" s="15">
        <v>561687.0</v>
      </c>
    </row>
    <row r="42">
      <c r="A42" s="25">
        <f>+0.52</f>
        <v>0.52</v>
      </c>
      <c r="B42" s="5">
        <f t="shared" si="1"/>
        <v>42884</v>
      </c>
      <c r="C42" s="3">
        <v>52.5</v>
      </c>
      <c r="D42" s="3">
        <v>52.96</v>
      </c>
      <c r="E42" s="3">
        <v>52.21</v>
      </c>
      <c r="F42" s="3">
        <v>52.64</v>
      </c>
      <c r="G42" s="3">
        <v>0.13</v>
      </c>
      <c r="H42" s="3">
        <v>0.0025</v>
      </c>
      <c r="I42" s="15">
        <v>59570.0</v>
      </c>
      <c r="J42" s="15">
        <v>568235.0</v>
      </c>
    </row>
    <row r="43">
      <c r="A43" s="25">
        <f>+0.95%</f>
        <v>0.0095</v>
      </c>
      <c r="B43" s="5">
        <f t="shared" si="1"/>
        <v>42885</v>
      </c>
      <c r="C43" s="3">
        <v>52.59</v>
      </c>
      <c r="D43" s="3">
        <v>52.69</v>
      </c>
      <c r="E43" s="3">
        <v>51.6</v>
      </c>
      <c r="F43" s="3">
        <v>52.24</v>
      </c>
      <c r="G43" s="3">
        <v>-0.4</v>
      </c>
      <c r="H43" s="6">
        <v>-0.0076</v>
      </c>
      <c r="I43" s="15">
        <v>370004.0</v>
      </c>
      <c r="J43" s="15">
        <v>581843.0</v>
      </c>
    </row>
    <row r="44">
      <c r="A44" s="26">
        <v>42704.0</v>
      </c>
      <c r="B44" s="5">
        <f t="shared" si="1"/>
        <v>42886</v>
      </c>
      <c r="C44" s="3">
        <v>52.18</v>
      </c>
      <c r="D44" s="3">
        <v>52.32</v>
      </c>
      <c r="E44" s="3">
        <v>50.21</v>
      </c>
      <c r="F44" s="3">
        <v>50.76</v>
      </c>
      <c r="G44" s="3">
        <v>-1.48</v>
      </c>
      <c r="H44" s="6">
        <v>-0.0283</v>
      </c>
      <c r="I44" s="15">
        <v>514958.0</v>
      </c>
      <c r="J44" s="15">
        <v>563868.0</v>
      </c>
    </row>
    <row r="45">
      <c r="A45" s="26">
        <v>150228.0</v>
      </c>
      <c r="B45" s="5">
        <f t="shared" si="1"/>
        <v>42887</v>
      </c>
      <c r="C45" s="3">
        <v>51.17</v>
      </c>
      <c r="D45" s="3">
        <v>51.45</v>
      </c>
      <c r="E45" s="3">
        <v>50.23</v>
      </c>
      <c r="F45" s="3">
        <v>50.63</v>
      </c>
      <c r="G45" s="3">
        <v>-0.13</v>
      </c>
      <c r="H45" s="6">
        <v>-0.0026</v>
      </c>
      <c r="I45" s="15">
        <v>462917.0</v>
      </c>
      <c r="J45" s="15">
        <v>550042.0</v>
      </c>
    </row>
    <row r="46">
      <c r="A46" s="27">
        <v>42832.0</v>
      </c>
      <c r="B46" s="5">
        <f t="shared" si="1"/>
        <v>42888</v>
      </c>
      <c r="C46" s="3">
        <v>50.23</v>
      </c>
      <c r="D46" s="3">
        <v>50.52</v>
      </c>
      <c r="E46" s="3">
        <v>48.95</v>
      </c>
      <c r="F46" s="3">
        <v>49.95</v>
      </c>
      <c r="G46" s="3">
        <v>-0.68</v>
      </c>
      <c r="H46" s="6">
        <v>-0.0134</v>
      </c>
      <c r="I46" s="15">
        <v>451455.0</v>
      </c>
      <c r="J46" s="15">
        <v>536090.0</v>
      </c>
    </row>
    <row r="47">
      <c r="A47" s="28">
        <v>55.31</v>
      </c>
      <c r="B47" s="5">
        <f t="shared" si="1"/>
        <v>42891</v>
      </c>
      <c r="C47" s="3">
        <v>49.87</v>
      </c>
      <c r="D47" s="3">
        <v>50.74</v>
      </c>
      <c r="E47" s="3">
        <v>49.04</v>
      </c>
      <c r="F47" s="3">
        <v>49.47</v>
      </c>
      <c r="G47" s="3">
        <v>-0.48</v>
      </c>
      <c r="H47" s="6">
        <v>-0.0096</v>
      </c>
      <c r="I47" s="15">
        <v>348409.0</v>
      </c>
      <c r="J47" s="15">
        <v>537060.0</v>
      </c>
    </row>
    <row r="48">
      <c r="A48" s="28">
        <v>56.52</v>
      </c>
      <c r="B48" s="5">
        <f t="shared" si="1"/>
        <v>42892</v>
      </c>
      <c r="C48" s="3">
        <v>49.57</v>
      </c>
      <c r="D48" s="3">
        <v>50.3</v>
      </c>
      <c r="E48" s="3">
        <v>49.0</v>
      </c>
      <c r="F48" s="3">
        <v>50.12</v>
      </c>
      <c r="G48" s="3">
        <v>0.65</v>
      </c>
      <c r="H48" s="3">
        <v>0.0131</v>
      </c>
      <c r="I48" s="15">
        <v>329713.0</v>
      </c>
      <c r="J48" s="15">
        <v>547092.0</v>
      </c>
    </row>
    <row r="49">
      <c r="A49" s="28">
        <v>55.05</v>
      </c>
      <c r="B49" s="5">
        <f t="shared" si="1"/>
        <v>42893</v>
      </c>
      <c r="C49" s="3">
        <v>49.97</v>
      </c>
      <c r="D49" s="3">
        <v>50.14</v>
      </c>
      <c r="E49" s="3">
        <v>47.96</v>
      </c>
      <c r="F49" s="3">
        <v>48.06</v>
      </c>
      <c r="G49" s="3">
        <v>-2.06</v>
      </c>
      <c r="H49" s="6">
        <v>-0.0411</v>
      </c>
      <c r="I49" s="15">
        <v>461745.0</v>
      </c>
      <c r="J49" s="15">
        <v>529176.0</v>
      </c>
    </row>
    <row r="50">
      <c r="A50" s="28">
        <v>55.72</v>
      </c>
      <c r="B50" s="5">
        <f t="shared" si="1"/>
        <v>42894</v>
      </c>
      <c r="C50" s="3">
        <v>48.26</v>
      </c>
      <c r="D50" s="3">
        <v>48.6</v>
      </c>
      <c r="E50" s="3">
        <v>47.56</v>
      </c>
      <c r="F50" s="3">
        <v>47.86</v>
      </c>
      <c r="G50" s="3">
        <v>-0.2</v>
      </c>
      <c r="H50" s="6">
        <v>-0.0042</v>
      </c>
      <c r="I50" s="15">
        <v>445968.0</v>
      </c>
      <c r="J50" s="15">
        <v>505498.0</v>
      </c>
    </row>
    <row r="51">
      <c r="A51" s="25">
        <f>+0.37</f>
        <v>0.37</v>
      </c>
      <c r="B51" s="5">
        <f t="shared" si="1"/>
        <v>42895</v>
      </c>
      <c r="C51" s="3">
        <v>47.79</v>
      </c>
      <c r="D51" s="3">
        <v>48.56</v>
      </c>
      <c r="E51" s="3">
        <v>47.4</v>
      </c>
      <c r="F51" s="3">
        <v>48.15</v>
      </c>
      <c r="G51" s="3">
        <v>0.29</v>
      </c>
      <c r="H51" s="3">
        <v>0.0060999999999999995</v>
      </c>
      <c r="I51" s="15">
        <v>285815.0</v>
      </c>
      <c r="J51" s="15">
        <v>489117.0</v>
      </c>
    </row>
    <row r="52">
      <c r="A52" s="25">
        <f>+0.67%</f>
        <v>0.0067</v>
      </c>
      <c r="B52" s="5">
        <f t="shared" si="1"/>
        <v>42898</v>
      </c>
      <c r="C52" s="3">
        <v>48.06</v>
      </c>
      <c r="D52" s="3">
        <v>49.15</v>
      </c>
      <c r="E52" s="3">
        <v>48.01</v>
      </c>
      <c r="F52" s="3">
        <v>48.29</v>
      </c>
      <c r="G52" s="3">
        <v>0.14</v>
      </c>
      <c r="H52" s="3">
        <v>0.0029</v>
      </c>
      <c r="I52" s="15">
        <v>316560.0</v>
      </c>
      <c r="J52" s="15">
        <v>452299.0</v>
      </c>
    </row>
    <row r="53">
      <c r="A53" s="26">
        <v>60867.0</v>
      </c>
      <c r="B53" s="5">
        <f t="shared" si="1"/>
        <v>42899</v>
      </c>
      <c r="C53" s="3">
        <v>48.32</v>
      </c>
      <c r="D53" s="3">
        <v>48.82</v>
      </c>
      <c r="E53" s="3">
        <v>47.87</v>
      </c>
      <c r="F53" s="3">
        <v>48.72</v>
      </c>
      <c r="G53" s="3">
        <v>0.43</v>
      </c>
      <c r="H53" s="3">
        <v>0.0089</v>
      </c>
      <c r="I53" s="15">
        <v>321281.0</v>
      </c>
      <c r="J53" s="15">
        <v>430464.0</v>
      </c>
    </row>
    <row r="54">
      <c r="A54" s="26">
        <v>155472.0</v>
      </c>
      <c r="B54" s="5">
        <f t="shared" si="1"/>
        <v>42900</v>
      </c>
      <c r="C54" s="3">
        <v>48.18</v>
      </c>
      <c r="D54" s="3">
        <v>48.69</v>
      </c>
      <c r="E54" s="3">
        <v>46.74</v>
      </c>
      <c r="F54" s="3">
        <v>47.0</v>
      </c>
      <c r="G54" s="3">
        <v>-1.72</v>
      </c>
      <c r="H54" s="6">
        <v>-0.0353</v>
      </c>
      <c r="I54" s="15">
        <v>464423.0</v>
      </c>
      <c r="J54" s="15">
        <v>387871.0</v>
      </c>
    </row>
    <row r="55">
      <c r="A55" s="27">
        <v>42835.0</v>
      </c>
      <c r="B55" s="5">
        <f t="shared" si="1"/>
        <v>42901</v>
      </c>
      <c r="C55" s="3">
        <v>46.8</v>
      </c>
      <c r="D55" s="3">
        <v>47.2</v>
      </c>
      <c r="E55" s="3">
        <v>46.7</v>
      </c>
      <c r="F55" s="3">
        <v>46.92</v>
      </c>
      <c r="G55" s="3">
        <v>-0.08</v>
      </c>
      <c r="H55" s="6">
        <v>-0.0017</v>
      </c>
      <c r="I55" s="15">
        <v>301404.0</v>
      </c>
      <c r="J55" s="15">
        <v>353875.0</v>
      </c>
    </row>
    <row r="56">
      <c r="A56" s="28">
        <v>55.69</v>
      </c>
      <c r="B56" s="5">
        <f t="shared" si="1"/>
        <v>42902</v>
      </c>
      <c r="C56" s="3">
        <v>46.82</v>
      </c>
      <c r="D56" s="3">
        <v>47.61</v>
      </c>
      <c r="E56" s="3">
        <v>46.81</v>
      </c>
      <c r="F56" s="3">
        <v>47.37</v>
      </c>
      <c r="G56" s="3">
        <v>0.45</v>
      </c>
      <c r="H56" s="3">
        <v>0.0096</v>
      </c>
      <c r="I56" s="15">
        <v>227424.0</v>
      </c>
      <c r="J56" s="15">
        <v>343248.0</v>
      </c>
    </row>
    <row r="57">
      <c r="A57" s="28">
        <v>56.61</v>
      </c>
      <c r="B57" s="5">
        <f t="shared" si="1"/>
        <v>42905</v>
      </c>
      <c r="C57" s="3">
        <v>47.21</v>
      </c>
      <c r="D57" s="3">
        <v>47.76</v>
      </c>
      <c r="E57" s="3">
        <v>46.77</v>
      </c>
      <c r="F57" s="3">
        <v>46.91</v>
      </c>
      <c r="G57" s="3">
        <v>-0.46</v>
      </c>
      <c r="H57" s="6">
        <v>-0.0097</v>
      </c>
      <c r="I57" s="15">
        <v>261488.0</v>
      </c>
      <c r="J57" s="15">
        <v>316074.0</v>
      </c>
    </row>
    <row r="58">
      <c r="A58" s="28">
        <v>55.68</v>
      </c>
      <c r="B58" s="5">
        <f t="shared" si="1"/>
        <v>42906</v>
      </c>
      <c r="C58" s="3">
        <v>46.96</v>
      </c>
      <c r="D58" s="3">
        <v>47.23</v>
      </c>
      <c r="E58" s="3">
        <v>45.42</v>
      </c>
      <c r="F58" s="3">
        <v>46.02</v>
      </c>
      <c r="G58" s="3">
        <v>-0.89</v>
      </c>
      <c r="H58" s="6">
        <v>-0.019</v>
      </c>
      <c r="I58" s="15">
        <v>343458.0</v>
      </c>
      <c r="J58" s="15">
        <v>286637.0</v>
      </c>
    </row>
    <row r="59">
      <c r="A59" s="28">
        <v>56.54</v>
      </c>
      <c r="B59" s="5">
        <f t="shared" si="1"/>
        <v>42907</v>
      </c>
      <c r="C59" s="3">
        <v>45.89</v>
      </c>
      <c r="D59" s="3">
        <v>46.63</v>
      </c>
      <c r="E59" s="3">
        <v>44.35</v>
      </c>
      <c r="F59" s="3">
        <v>44.82</v>
      </c>
      <c r="G59" s="3">
        <v>-1.2</v>
      </c>
      <c r="H59" s="6">
        <v>-0.0261</v>
      </c>
      <c r="I59" s="15">
        <v>389712.0</v>
      </c>
      <c r="J59" s="15">
        <v>265759.0</v>
      </c>
    </row>
    <row r="60">
      <c r="A60" s="25">
        <f>+0.82</f>
        <v>0.82</v>
      </c>
      <c r="B60" s="5">
        <f t="shared" si="1"/>
        <v>42908</v>
      </c>
      <c r="C60" s="3">
        <v>44.81</v>
      </c>
      <c r="D60" s="3">
        <v>45.79</v>
      </c>
      <c r="E60" s="3">
        <v>44.53</v>
      </c>
      <c r="F60" s="3">
        <v>45.22</v>
      </c>
      <c r="G60" s="3">
        <v>0.4</v>
      </c>
      <c r="H60" s="3">
        <v>0.0089</v>
      </c>
      <c r="I60" s="15">
        <v>346755.0</v>
      </c>
      <c r="J60" s="15">
        <v>226311.0</v>
      </c>
    </row>
    <row r="61">
      <c r="A61" s="25">
        <f>+1.47%</f>
        <v>0.0147</v>
      </c>
      <c r="B61" s="5">
        <f t="shared" si="1"/>
        <v>42909</v>
      </c>
      <c r="C61" s="3">
        <v>45.28</v>
      </c>
      <c r="D61" s="3">
        <v>45.75</v>
      </c>
      <c r="E61" s="3">
        <v>45.03</v>
      </c>
      <c r="F61" s="3">
        <v>45.54</v>
      </c>
      <c r="G61" s="3">
        <v>0.32</v>
      </c>
      <c r="H61" s="3">
        <v>0.0070999999999999995</v>
      </c>
      <c r="I61" s="15">
        <v>252259.0</v>
      </c>
      <c r="J61" s="15">
        <v>186621.0</v>
      </c>
    </row>
    <row r="62">
      <c r="A62" s="26">
        <v>70972.0</v>
      </c>
      <c r="B62" s="5">
        <f t="shared" si="1"/>
        <v>42912</v>
      </c>
      <c r="C62" s="3">
        <v>45.63</v>
      </c>
      <c r="D62" s="3">
        <v>46.24</v>
      </c>
      <c r="E62" s="3">
        <v>45.04</v>
      </c>
      <c r="F62" s="3">
        <v>45.83</v>
      </c>
      <c r="G62" s="3">
        <v>0.29</v>
      </c>
      <c r="H62" s="3">
        <v>0.0064</v>
      </c>
      <c r="I62" s="15">
        <v>203221.0</v>
      </c>
      <c r="J62" s="15">
        <v>174432.0</v>
      </c>
    </row>
    <row r="63">
      <c r="A63" s="26">
        <v>157284.0</v>
      </c>
      <c r="B63" s="5">
        <f t="shared" si="1"/>
        <v>42913</v>
      </c>
      <c r="C63" s="3">
        <v>45.85</v>
      </c>
      <c r="D63" s="3">
        <v>47.06</v>
      </c>
      <c r="E63" s="3">
        <v>45.79</v>
      </c>
      <c r="F63" s="3">
        <v>46.65</v>
      </c>
      <c r="G63" s="3">
        <v>0.82</v>
      </c>
      <c r="H63" s="3">
        <v>0.0179</v>
      </c>
      <c r="I63" s="15">
        <v>263256.0</v>
      </c>
      <c r="J63" s="15">
        <v>149270.0</v>
      </c>
    </row>
    <row r="64">
      <c r="A64" s="27">
        <v>42836.0</v>
      </c>
      <c r="B64" s="5">
        <f t="shared" si="1"/>
        <v>42914</v>
      </c>
      <c r="C64" s="3">
        <v>46.25</v>
      </c>
      <c r="D64" s="3">
        <v>47.47</v>
      </c>
      <c r="E64" s="3">
        <v>46.25</v>
      </c>
      <c r="F64" s="3">
        <v>47.31</v>
      </c>
      <c r="G64" s="3">
        <v>0.66</v>
      </c>
      <c r="H64" s="3">
        <v>0.0141</v>
      </c>
      <c r="I64" s="15">
        <v>162581.0</v>
      </c>
      <c r="J64" s="15">
        <v>122506.0</v>
      </c>
    </row>
    <row r="65">
      <c r="A65" s="28">
        <v>56.61</v>
      </c>
      <c r="B65" s="5">
        <f t="shared" si="1"/>
        <v>42915</v>
      </c>
      <c r="C65" s="3">
        <v>47.39</v>
      </c>
      <c r="D65" s="3">
        <v>48.03</v>
      </c>
      <c r="E65" s="3">
        <v>47.14</v>
      </c>
      <c r="F65" s="3">
        <v>47.42</v>
      </c>
      <c r="G65" s="3">
        <v>0.11</v>
      </c>
      <c r="H65" s="3">
        <v>0.0023</v>
      </c>
      <c r="I65" s="15">
        <v>179560.0</v>
      </c>
      <c r="J65" s="15">
        <v>47370.0</v>
      </c>
    </row>
    <row r="66">
      <c r="A66" s="28">
        <v>56.91</v>
      </c>
      <c r="B66" s="5">
        <f t="shared" si="1"/>
        <v>42916</v>
      </c>
      <c r="C66" s="3">
        <v>47.46</v>
      </c>
      <c r="D66" s="3">
        <v>48.12</v>
      </c>
      <c r="E66" s="3">
        <v>47.46</v>
      </c>
      <c r="F66" s="3">
        <v>47.92</v>
      </c>
      <c r="G66" s="3">
        <v>0.5</v>
      </c>
      <c r="H66" s="3">
        <v>0.0105</v>
      </c>
      <c r="I66" s="15">
        <v>26181.0</v>
      </c>
      <c r="J66" s="3"/>
    </row>
    <row r="67">
      <c r="A67" s="28">
        <v>56.09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56.84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+0.3</f>
        <v>0.3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+0.53%</f>
        <v>0.0053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84058.0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165312.0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42837.0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56.85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57.22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56.26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56.6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-0.24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-0.0042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98859.0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176837.0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42838.0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56.39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56.81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56.35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56.69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+0.09</f>
        <v>0.09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+0.16%</f>
        <v>0.0016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88842.0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194092.0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42842.0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56.42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56.75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56.09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56.23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-0.46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-0.0081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42936.0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204569.0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42843.0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56.27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56.34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55.52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55.8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-0.43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-0.0076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123400.0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206801.0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42844.0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55.73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56.0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53.46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53.77</v>
      </c>
      <c r="B113" s="3" t="str">
        <f t="shared" si="1"/>
        <v/>
      </c>
    </row>
    <row r="114">
      <c r="A114" s="21">
        <v>-2.03</v>
      </c>
      <c r="B114" s="3" t="str">
        <f t="shared" si="1"/>
        <v>#REF!</v>
      </c>
    </row>
    <row r="115">
      <c r="A115" s="22">
        <v>-0.0364</v>
      </c>
      <c r="B115" s="3" t="str">
        <f t="shared" si="1"/>
        <v>#REF!</v>
      </c>
    </row>
    <row r="116">
      <c r="A116" s="24">
        <v>123852.0</v>
      </c>
      <c r="B116" s="3" t="str">
        <f t="shared" si="1"/>
        <v>#REF!</v>
      </c>
    </row>
    <row r="117">
      <c r="A117" s="24">
        <v>214839.0</v>
      </c>
      <c r="B117" s="3" t="str">
        <f t="shared" si="1"/>
        <v>#REF!</v>
      </c>
    </row>
    <row r="118">
      <c r="A118" s="23">
        <v>42845.0</v>
      </c>
      <c r="B118" s="3" t="str">
        <f t="shared" si="1"/>
        <v>#REF!</v>
      </c>
    </row>
    <row r="119">
      <c r="A119" s="21">
        <v>53.91</v>
      </c>
      <c r="B119" s="3" t="str">
        <f t="shared" si="1"/>
        <v>#REF!</v>
      </c>
    </row>
    <row r="120">
      <c r="A120" s="21">
        <v>54.36</v>
      </c>
      <c r="B120" s="3" t="str">
        <f t="shared" si="1"/>
        <v>#REF!</v>
      </c>
    </row>
    <row r="121">
      <c r="A121" s="21">
        <v>53.53</v>
      </c>
      <c r="B121" s="3" t="str">
        <f t="shared" si="1"/>
        <v>#REF!</v>
      </c>
    </row>
    <row r="122">
      <c r="A122" s="21">
        <v>53.79</v>
      </c>
      <c r="B122" s="3" t="str">
        <f t="shared" si="1"/>
        <v>#REF!</v>
      </c>
    </row>
    <row r="123">
      <c r="A123" s="25">
        <f>+0.02</f>
        <v>0.02</v>
      </c>
      <c r="B123" s="3" t="str">
        <f t="shared" si="1"/>
        <v>#REF!</v>
      </c>
    </row>
    <row r="124">
      <c r="A124" s="25">
        <f>+0.04%</f>
        <v>0.0004</v>
      </c>
      <c r="B124" s="3" t="str">
        <f t="shared" si="1"/>
        <v>#REF!</v>
      </c>
    </row>
    <row r="125">
      <c r="A125" s="26">
        <v>117698.0</v>
      </c>
      <c r="B125" s="3" t="str">
        <f t="shared" si="1"/>
        <v>#REF!</v>
      </c>
    </row>
    <row r="126">
      <c r="A126" s="26">
        <v>213113.0</v>
      </c>
      <c r="B126" s="3" t="str">
        <f t="shared" si="1"/>
        <v>#REF!</v>
      </c>
    </row>
    <row r="127">
      <c r="A127" s="27">
        <v>42846.0</v>
      </c>
      <c r="B127" s="3" t="str">
        <f t="shared" si="1"/>
        <v>#REF!</v>
      </c>
    </row>
    <row r="128">
      <c r="A128" s="28">
        <v>53.84</v>
      </c>
      <c r="B128" s="3" t="str">
        <f t="shared" si="1"/>
        <v>#REF!</v>
      </c>
    </row>
    <row r="129">
      <c r="A129" s="28">
        <v>54.06</v>
      </c>
      <c r="B129" s="3" t="str">
        <f t="shared" si="1"/>
        <v>#REF!</v>
      </c>
    </row>
    <row r="130">
      <c r="A130" s="28">
        <v>52.42</v>
      </c>
      <c r="B130" s="3" t="str">
        <f t="shared" si="1"/>
        <v>#REF!</v>
      </c>
    </row>
    <row r="131">
      <c r="A131" s="28">
        <v>52.8</v>
      </c>
      <c r="B131" s="3" t="str">
        <f t="shared" si="1"/>
        <v>#REF!</v>
      </c>
    </row>
    <row r="132">
      <c r="A132" s="21">
        <v>-0.99</v>
      </c>
      <c r="B132" s="3" t="str">
        <f t="shared" si="1"/>
        <v>#REF!</v>
      </c>
    </row>
    <row r="133">
      <c r="A133" s="22">
        <v>-0.0184</v>
      </c>
      <c r="B133" s="3" t="str">
        <f t="shared" si="1"/>
        <v>#REF!</v>
      </c>
    </row>
    <row r="134">
      <c r="A134" s="24">
        <v>136202.0</v>
      </c>
      <c r="B134" s="3" t="str">
        <f t="shared" si="1"/>
        <v>#REF!</v>
      </c>
    </row>
    <row r="135">
      <c r="A135" s="24">
        <v>213511.0</v>
      </c>
      <c r="B135" s="3" t="str">
        <f t="shared" si="1"/>
        <v>#REF!</v>
      </c>
    </row>
    <row r="136">
      <c r="A136" s="23">
        <v>42849.0</v>
      </c>
      <c r="B136" s="3" t="str">
        <f t="shared" si="1"/>
        <v>#REF!</v>
      </c>
    </row>
    <row r="137">
      <c r="A137" s="21">
        <v>52.91</v>
      </c>
      <c r="B137" s="3" t="str">
        <f t="shared" si="1"/>
        <v>#REF!</v>
      </c>
    </row>
    <row r="138">
      <c r="A138" s="21">
        <v>53.4</v>
      </c>
      <c r="B138" s="3" t="str">
        <f t="shared" si="1"/>
        <v>#REF!</v>
      </c>
    </row>
    <row r="139">
      <c r="A139" s="21">
        <v>52.3</v>
      </c>
      <c r="B139" s="3" t="str">
        <f t="shared" si="1"/>
        <v>#REF!</v>
      </c>
    </row>
    <row r="140">
      <c r="A140" s="21">
        <v>52.47</v>
      </c>
      <c r="B140" s="3" t="str">
        <f t="shared" si="1"/>
        <v>#REF!</v>
      </c>
    </row>
    <row r="141">
      <c r="A141" s="21">
        <v>-0.33</v>
      </c>
      <c r="B141" s="3" t="str">
        <f t="shared" si="1"/>
        <v>#REF!</v>
      </c>
    </row>
    <row r="142">
      <c r="A142" s="22">
        <v>-0.0063</v>
      </c>
      <c r="B142" s="3" t="str">
        <f t="shared" si="1"/>
        <v>#REF!</v>
      </c>
    </row>
    <row r="143">
      <c r="A143" s="24">
        <v>106993.0</v>
      </c>
      <c r="B143" s="3" t="str">
        <f t="shared" si="1"/>
        <v>#REF!</v>
      </c>
    </row>
    <row r="144">
      <c r="A144" s="24">
        <v>212026.0</v>
      </c>
      <c r="B144" s="3" t="str">
        <f t="shared" si="1"/>
        <v>#REF!</v>
      </c>
    </row>
    <row r="145">
      <c r="A145" s="23">
        <v>42850.0</v>
      </c>
      <c r="B145" s="3" t="str">
        <f t="shared" si="1"/>
        <v>#REF!</v>
      </c>
    </row>
    <row r="146">
      <c r="A146" s="21">
        <v>52.47</v>
      </c>
      <c r="B146" s="3" t="str">
        <f t="shared" si="1"/>
        <v>#REF!</v>
      </c>
    </row>
    <row r="147">
      <c r="A147" s="21">
        <v>53.11</v>
      </c>
      <c r="B147" s="3" t="str">
        <f t="shared" si="1"/>
        <v>#REF!</v>
      </c>
    </row>
    <row r="148">
      <c r="A148" s="21">
        <v>52.13</v>
      </c>
      <c r="B148" s="3" t="str">
        <f t="shared" si="1"/>
        <v>#REF!</v>
      </c>
    </row>
    <row r="149">
      <c r="A149" s="21">
        <v>52.86</v>
      </c>
      <c r="B149" s="3" t="str">
        <f t="shared" si="1"/>
        <v>#REF!</v>
      </c>
    </row>
    <row r="150">
      <c r="A150" s="25">
        <f>+0.39</f>
        <v>0.39</v>
      </c>
      <c r="B150" s="3" t="str">
        <f t="shared" si="1"/>
        <v>#REF!</v>
      </c>
    </row>
    <row r="151">
      <c r="A151" s="25">
        <f>+0.74%</f>
        <v>0.0074</v>
      </c>
      <c r="B151" s="3" t="str">
        <f t="shared" si="1"/>
        <v>#REF!</v>
      </c>
    </row>
    <row r="152">
      <c r="A152" s="26">
        <v>127283.0</v>
      </c>
      <c r="B152" s="3" t="str">
        <f t="shared" si="1"/>
        <v>#REF!</v>
      </c>
    </row>
    <row r="153">
      <c r="A153" s="26">
        <v>223614.0</v>
      </c>
      <c r="B153" s="3" t="str">
        <f t="shared" si="1"/>
        <v>#REF!</v>
      </c>
    </row>
    <row r="154">
      <c r="A154" s="27">
        <v>42851.0</v>
      </c>
      <c r="B154" s="3" t="str">
        <f t="shared" si="1"/>
        <v>#REF!</v>
      </c>
    </row>
    <row r="155">
      <c r="A155" s="28">
        <v>52.62</v>
      </c>
      <c r="B155" s="3" t="str">
        <f t="shared" si="1"/>
        <v>#REF!</v>
      </c>
    </row>
    <row r="156">
      <c r="A156" s="28">
        <v>53.24</v>
      </c>
      <c r="B156" s="3" t="str">
        <f t="shared" si="1"/>
        <v>#REF!</v>
      </c>
    </row>
    <row r="157">
      <c r="A157" s="28">
        <v>52.15</v>
      </c>
      <c r="B157" s="3" t="str">
        <f t="shared" si="1"/>
        <v>#REF!</v>
      </c>
    </row>
    <row r="158">
      <c r="A158" s="28">
        <v>52.74</v>
      </c>
      <c r="B158" s="3" t="str">
        <f t="shared" si="1"/>
        <v>#REF!</v>
      </c>
    </row>
    <row r="159">
      <c r="A159" s="21">
        <v>-0.12</v>
      </c>
      <c r="B159" s="3" t="str">
        <f t="shared" si="1"/>
        <v>#REF!</v>
      </c>
    </row>
    <row r="160">
      <c r="A160" s="22">
        <v>-0.0023</v>
      </c>
      <c r="B160" s="3" t="str">
        <f t="shared" si="1"/>
        <v>#REF!</v>
      </c>
    </row>
    <row r="161">
      <c r="A161" s="24">
        <v>162410.0</v>
      </c>
      <c r="B161" s="3" t="str">
        <f t="shared" si="1"/>
        <v>#REF!</v>
      </c>
    </row>
    <row r="162">
      <c r="A162" s="24">
        <v>248536.0</v>
      </c>
      <c r="B162" s="3" t="str">
        <f t="shared" si="1"/>
        <v>#REF!</v>
      </c>
    </row>
    <row r="163">
      <c r="A163" s="23">
        <v>42852.0</v>
      </c>
      <c r="B163" s="3" t="str">
        <f t="shared" si="1"/>
        <v>#REF!</v>
      </c>
    </row>
    <row r="164">
      <c r="A164" s="21">
        <v>52.58</v>
      </c>
      <c r="B164" s="3" t="str">
        <f t="shared" si="1"/>
        <v>#REF!</v>
      </c>
    </row>
    <row r="165">
      <c r="A165" s="21">
        <v>52.59</v>
      </c>
      <c r="B165" s="3" t="str">
        <f t="shared" si="1"/>
        <v>#REF!</v>
      </c>
    </row>
    <row r="166">
      <c r="A166" s="21">
        <v>51.37</v>
      </c>
      <c r="B166" s="3" t="str">
        <f t="shared" si="1"/>
        <v>#REF!</v>
      </c>
    </row>
    <row r="167">
      <c r="A167" s="21">
        <v>52.13</v>
      </c>
      <c r="B167" s="3" t="str">
        <f t="shared" si="1"/>
        <v>#REF!</v>
      </c>
    </row>
    <row r="168">
      <c r="A168" s="21">
        <v>-0.61</v>
      </c>
      <c r="B168" s="3" t="str">
        <f t="shared" si="1"/>
        <v>#REF!</v>
      </c>
    </row>
    <row r="169">
      <c r="A169" s="22">
        <v>-0.0116</v>
      </c>
      <c r="B169" s="3" t="str">
        <f t="shared" si="1"/>
        <v>#REF!</v>
      </c>
    </row>
    <row r="170">
      <c r="A170" s="24">
        <v>211807.0</v>
      </c>
      <c r="B170" s="3" t="str">
        <f t="shared" si="1"/>
        <v>#REF!</v>
      </c>
    </row>
    <row r="171">
      <c r="A171" s="24">
        <v>272984.0</v>
      </c>
      <c r="B171" s="3" t="str">
        <f t="shared" si="1"/>
        <v>#REF!</v>
      </c>
    </row>
    <row r="172">
      <c r="A172" s="23">
        <v>42853.0</v>
      </c>
      <c r="B172" s="3" t="str">
        <f t="shared" si="1"/>
        <v>#REF!</v>
      </c>
    </row>
    <row r="173">
      <c r="A173" s="21">
        <v>52.22</v>
      </c>
      <c r="B173" s="3" t="str">
        <f t="shared" si="1"/>
        <v>#REF!</v>
      </c>
    </row>
    <row r="174">
      <c r="A174" s="21">
        <v>52.89</v>
      </c>
      <c r="B174" s="3" t="str">
        <f t="shared" si="1"/>
        <v>#REF!</v>
      </c>
    </row>
    <row r="175">
      <c r="A175" s="21">
        <v>51.93</v>
      </c>
      <c r="B175" s="3" t="str">
        <f t="shared" si="1"/>
        <v>#REF!</v>
      </c>
    </row>
    <row r="176">
      <c r="A176" s="21">
        <v>52.37</v>
      </c>
      <c r="B176" s="3" t="str">
        <f t="shared" si="1"/>
        <v>#REF!</v>
      </c>
    </row>
    <row r="177">
      <c r="A177" s="25">
        <f>+0.24</f>
        <v>0.24</v>
      </c>
      <c r="B177" s="3" t="str">
        <f t="shared" si="1"/>
        <v>#REF!</v>
      </c>
    </row>
    <row r="178">
      <c r="A178" s="25">
        <f>+0.46%</f>
        <v>0.0046</v>
      </c>
      <c r="B178" s="3" t="str">
        <f t="shared" si="1"/>
        <v>#REF!</v>
      </c>
    </row>
    <row r="179">
      <c r="A179" s="26">
        <v>125162.0</v>
      </c>
      <c r="B179" s="3" t="str">
        <f t="shared" si="1"/>
        <v>#REF!</v>
      </c>
    </row>
    <row r="180">
      <c r="A180" s="26">
        <v>270429.0</v>
      </c>
      <c r="B180" s="3" t="str">
        <f t="shared" si="1"/>
        <v>#REF!</v>
      </c>
    </row>
    <row r="181">
      <c r="A181" s="27">
        <v>42856.0</v>
      </c>
      <c r="B181" s="3" t="str">
        <f t="shared" si="1"/>
        <v>#REF!</v>
      </c>
    </row>
    <row r="182">
      <c r="A182" s="28">
        <v>52.18</v>
      </c>
      <c r="B182" s="3" t="str">
        <f t="shared" si="1"/>
        <v>#REF!</v>
      </c>
    </row>
    <row r="183">
      <c r="A183" s="28">
        <v>52.29</v>
      </c>
      <c r="B183" s="3" t="str">
        <f t="shared" si="1"/>
        <v>#REF!</v>
      </c>
    </row>
    <row r="184">
      <c r="A184" s="28">
        <v>51.56</v>
      </c>
      <c r="B184" s="3" t="str">
        <f t="shared" si="1"/>
        <v>#REF!</v>
      </c>
    </row>
    <row r="185">
      <c r="A185" s="28">
        <v>51.86</v>
      </c>
      <c r="B185" s="3" t="str">
        <f t="shared" si="1"/>
        <v>#REF!</v>
      </c>
    </row>
    <row r="186">
      <c r="A186" s="21">
        <v>-0.51</v>
      </c>
      <c r="B186" s="3" t="str">
        <f t="shared" si="1"/>
        <v>#REF!</v>
      </c>
    </row>
    <row r="187">
      <c r="A187" s="22">
        <v>-0.0097</v>
      </c>
      <c r="B187" s="3" t="str">
        <f t="shared" si="1"/>
        <v>#REF!</v>
      </c>
    </row>
    <row r="188">
      <c r="A188" s="24">
        <v>36224.0</v>
      </c>
      <c r="B188" s="3" t="str">
        <f t="shared" si="1"/>
        <v>#REF!</v>
      </c>
    </row>
    <row r="189">
      <c r="A189" s="24">
        <v>273665.0</v>
      </c>
      <c r="B189" s="3" t="str">
        <f t="shared" si="1"/>
        <v>#REF!</v>
      </c>
    </row>
    <row r="190">
      <c r="A190" s="23">
        <v>42857.0</v>
      </c>
      <c r="B190" s="3" t="str">
        <f t="shared" si="1"/>
        <v>#REF!</v>
      </c>
    </row>
    <row r="191">
      <c r="A191" s="21">
        <v>51.77</v>
      </c>
      <c r="B191" s="3" t="str">
        <f t="shared" si="1"/>
        <v>#REF!</v>
      </c>
    </row>
    <row r="192">
      <c r="A192" s="21">
        <v>52.44</v>
      </c>
      <c r="B192" s="3" t="str">
        <f t="shared" si="1"/>
        <v>#REF!</v>
      </c>
    </row>
    <row r="193">
      <c r="A193" s="21">
        <v>50.46</v>
      </c>
      <c r="B193" s="3" t="str">
        <f t="shared" si="1"/>
        <v>#REF!</v>
      </c>
    </row>
    <row r="194">
      <c r="A194" s="21">
        <v>50.76</v>
      </c>
      <c r="B194" s="3" t="str">
        <f t="shared" si="1"/>
        <v>#REF!</v>
      </c>
    </row>
    <row r="195">
      <c r="A195" s="21">
        <v>-1.1</v>
      </c>
      <c r="B195" s="3" t="str">
        <f t="shared" si="1"/>
        <v>#REF!</v>
      </c>
    </row>
    <row r="196">
      <c r="A196" s="22">
        <v>-0.0212</v>
      </c>
      <c r="B196" s="3" t="str">
        <f t="shared" si="1"/>
        <v>#REF!</v>
      </c>
    </row>
    <row r="197">
      <c r="A197" s="24">
        <v>155142.0</v>
      </c>
      <c r="B197" s="3" t="str">
        <f t="shared" si="1"/>
        <v>#REF!</v>
      </c>
    </row>
    <row r="198">
      <c r="A198" s="24">
        <v>279568.0</v>
      </c>
      <c r="B198" s="3" t="str">
        <f t="shared" si="1"/>
        <v>#REF!</v>
      </c>
    </row>
    <row r="199">
      <c r="A199" s="23">
        <v>42858.0</v>
      </c>
      <c r="B199" s="3" t="str">
        <f t="shared" si="1"/>
        <v>#REF!</v>
      </c>
    </row>
    <row r="200">
      <c r="A200" s="21">
        <v>51.15</v>
      </c>
      <c r="B200" s="3" t="str">
        <f t="shared" si="1"/>
        <v>#REF!</v>
      </c>
    </row>
    <row r="201">
      <c r="A201" s="21">
        <v>51.42</v>
      </c>
      <c r="B201" s="3" t="str">
        <f t="shared" si="1"/>
        <v>#REF!</v>
      </c>
    </row>
    <row r="202">
      <c r="A202" s="21">
        <v>50.48</v>
      </c>
      <c r="B202" s="3" t="str">
        <f t="shared" si="1"/>
        <v>#REF!</v>
      </c>
    </row>
    <row r="203">
      <c r="A203" s="21">
        <v>51.07</v>
      </c>
      <c r="B203" s="3" t="str">
        <f t="shared" si="1"/>
        <v>#REF!</v>
      </c>
    </row>
    <row r="204">
      <c r="A204" s="25">
        <f>+0.31</f>
        <v>0.31</v>
      </c>
      <c r="B204" s="3" t="str">
        <f t="shared" si="1"/>
        <v>#REF!</v>
      </c>
    </row>
    <row r="205">
      <c r="A205" s="25">
        <f>+0.61%</f>
        <v>0.0061</v>
      </c>
      <c r="B205" s="3" t="str">
        <f t="shared" si="1"/>
        <v>#REF!</v>
      </c>
    </row>
    <row r="206">
      <c r="A206" s="26">
        <v>171465.0</v>
      </c>
      <c r="B206" s="3" t="str">
        <f t="shared" si="1"/>
        <v>#REF!</v>
      </c>
    </row>
    <row r="207">
      <c r="A207" s="26">
        <v>304612.0</v>
      </c>
      <c r="B207" s="3" t="str">
        <f t="shared" si="1"/>
        <v>#REF!</v>
      </c>
    </row>
    <row r="208">
      <c r="A208" s="27">
        <v>42859.0</v>
      </c>
      <c r="B208" s="3" t="str">
        <f t="shared" si="1"/>
        <v>#REF!</v>
      </c>
    </row>
    <row r="209">
      <c r="A209" s="28">
        <v>50.83</v>
      </c>
      <c r="B209" s="3" t="str">
        <f t="shared" si="1"/>
        <v>#REF!</v>
      </c>
    </row>
    <row r="210">
      <c r="A210" s="28">
        <v>51.01</v>
      </c>
      <c r="B210" s="3" t="str">
        <f t="shared" si="1"/>
        <v>#REF!</v>
      </c>
    </row>
    <row r="211">
      <c r="A211" s="28">
        <v>48.49</v>
      </c>
      <c r="B211" s="3" t="str">
        <f t="shared" si="1"/>
        <v>#REF!</v>
      </c>
    </row>
    <row r="212">
      <c r="A212" s="28">
        <v>48.72</v>
      </c>
      <c r="B212" s="3" t="str">
        <f t="shared" si="1"/>
        <v>#REF!</v>
      </c>
    </row>
    <row r="213">
      <c r="A213" s="21">
        <v>-2.35</v>
      </c>
      <c r="B213" s="3" t="str">
        <f t="shared" si="1"/>
        <v>#REF!</v>
      </c>
    </row>
    <row r="214">
      <c r="A214" s="22">
        <v>-0.046</v>
      </c>
      <c r="B214" s="3" t="str">
        <f t="shared" si="1"/>
        <v>#REF!</v>
      </c>
    </row>
    <row r="215">
      <c r="A215" s="24">
        <v>258556.0</v>
      </c>
      <c r="B215" s="3" t="str">
        <f t="shared" si="1"/>
        <v>#REF!</v>
      </c>
    </row>
    <row r="216">
      <c r="A216" s="24">
        <v>316735.0</v>
      </c>
      <c r="B216" s="3" t="str">
        <f t="shared" si="1"/>
        <v>#REF!</v>
      </c>
    </row>
    <row r="217">
      <c r="A217" s="23">
        <v>42860.0</v>
      </c>
      <c r="B217" s="3" t="str">
        <f t="shared" si="1"/>
        <v>#REF!</v>
      </c>
    </row>
    <row r="218">
      <c r="A218" s="21">
        <v>48.55</v>
      </c>
      <c r="B218" s="3" t="str">
        <f t="shared" si="1"/>
        <v>#REF!</v>
      </c>
    </row>
    <row r="219">
      <c r="A219" s="21">
        <v>49.97</v>
      </c>
      <c r="B219" s="3" t="str">
        <f t="shared" si="1"/>
        <v>#REF!</v>
      </c>
    </row>
    <row r="220">
      <c r="A220" s="21">
        <v>46.98</v>
      </c>
      <c r="B220" s="3" t="str">
        <f t="shared" si="1"/>
        <v>#REF!</v>
      </c>
    </row>
    <row r="221">
      <c r="A221" s="21">
        <v>49.48</v>
      </c>
      <c r="B221" s="3" t="str">
        <f t="shared" si="1"/>
        <v>#REF!</v>
      </c>
    </row>
    <row r="222">
      <c r="A222" s="25">
        <f>+0.76</f>
        <v>0.76</v>
      </c>
      <c r="B222" s="3" t="str">
        <f t="shared" si="1"/>
        <v>#REF!</v>
      </c>
    </row>
    <row r="223">
      <c r="A223" s="25">
        <f>+1.56%</f>
        <v>0.0156</v>
      </c>
      <c r="B223" s="3" t="str">
        <f t="shared" si="1"/>
        <v>#REF!</v>
      </c>
    </row>
    <row r="224">
      <c r="A224" s="26">
        <v>261530.0</v>
      </c>
      <c r="B224" s="3" t="str">
        <f t="shared" si="1"/>
        <v>#REF!</v>
      </c>
    </row>
    <row r="225">
      <c r="A225" s="26">
        <v>344641.0</v>
      </c>
      <c r="B225" s="3" t="str">
        <f t="shared" si="1"/>
        <v>#REF!</v>
      </c>
    </row>
    <row r="226">
      <c r="A226" s="27">
        <v>42863.0</v>
      </c>
      <c r="B226" s="3" t="str">
        <f t="shared" si="1"/>
        <v>#REF!</v>
      </c>
    </row>
    <row r="227">
      <c r="A227" s="28">
        <v>49.69</v>
      </c>
      <c r="B227" s="3" t="str">
        <f t="shared" si="1"/>
        <v>#REF!</v>
      </c>
    </row>
    <row r="228">
      <c r="A228" s="28">
        <v>50.29</v>
      </c>
      <c r="B228" s="3" t="str">
        <f t="shared" si="1"/>
        <v>#REF!</v>
      </c>
    </row>
    <row r="229">
      <c r="A229" s="28">
        <v>48.9</v>
      </c>
      <c r="B229" s="3" t="str">
        <f t="shared" si="1"/>
        <v>#REF!</v>
      </c>
    </row>
    <row r="230">
      <c r="A230" s="28">
        <v>49.75</v>
      </c>
      <c r="B230" s="3" t="str">
        <f t="shared" si="1"/>
        <v>#REF!</v>
      </c>
    </row>
    <row r="231">
      <c r="A231" s="25">
        <f>+0.27</f>
        <v>0.27</v>
      </c>
      <c r="B231" s="3" t="str">
        <f t="shared" si="1"/>
        <v>#REF!</v>
      </c>
    </row>
    <row r="232">
      <c r="A232" s="25">
        <f>+0.55%</f>
        <v>0.0055</v>
      </c>
      <c r="B232" s="3" t="str">
        <f t="shared" si="1"/>
        <v>#REF!</v>
      </c>
    </row>
    <row r="233">
      <c r="A233" s="26">
        <v>202488.0</v>
      </c>
      <c r="B233" s="3" t="str">
        <f t="shared" si="1"/>
        <v>#REF!</v>
      </c>
    </row>
    <row r="234">
      <c r="A234" s="26">
        <v>365173.0</v>
      </c>
      <c r="B234" s="3" t="str">
        <f t="shared" si="1"/>
        <v>#REF!</v>
      </c>
    </row>
    <row r="235">
      <c r="A235" s="27">
        <v>42864.0</v>
      </c>
      <c r="B235" s="3" t="str">
        <f t="shared" si="1"/>
        <v>#REF!</v>
      </c>
    </row>
    <row r="236">
      <c r="A236" s="28">
        <v>49.81</v>
      </c>
      <c r="B236" s="3" t="str">
        <f t="shared" si="1"/>
        <v>#REF!</v>
      </c>
    </row>
    <row r="237">
      <c r="A237" s="28">
        <v>50.13</v>
      </c>
      <c r="B237" s="3" t="str">
        <f t="shared" si="1"/>
        <v>#REF!</v>
      </c>
    </row>
    <row r="238">
      <c r="A238" s="28">
        <v>48.78</v>
      </c>
      <c r="B238" s="3" t="str">
        <f t="shared" si="1"/>
        <v>#REF!</v>
      </c>
    </row>
    <row r="239">
      <c r="A239" s="28">
        <v>49.11</v>
      </c>
      <c r="B239" s="3" t="str">
        <f t="shared" si="1"/>
        <v>#REF!</v>
      </c>
    </row>
    <row r="240">
      <c r="A240" s="21">
        <v>-0.64</v>
      </c>
      <c r="B240" s="3" t="str">
        <f t="shared" si="1"/>
        <v>#REF!</v>
      </c>
    </row>
    <row r="241">
      <c r="A241" s="22">
        <v>-0.0129</v>
      </c>
      <c r="B241" s="3" t="str">
        <f t="shared" si="1"/>
        <v>#REF!</v>
      </c>
    </row>
    <row r="242">
      <c r="A242" s="24">
        <v>172170.0</v>
      </c>
      <c r="B242" s="3" t="str">
        <f t="shared" si="1"/>
        <v>#REF!</v>
      </c>
    </row>
    <row r="243">
      <c r="A243" s="24">
        <v>388101.0</v>
      </c>
      <c r="B243" s="3" t="str">
        <f t="shared" si="1"/>
        <v>#REF!</v>
      </c>
    </row>
    <row r="244">
      <c r="A244" s="23">
        <v>42865.0</v>
      </c>
      <c r="B244" s="3" t="str">
        <f t="shared" si="1"/>
        <v>#REF!</v>
      </c>
    </row>
    <row r="245">
      <c r="A245" s="21">
        <v>49.26</v>
      </c>
      <c r="B245" s="3" t="str">
        <f t="shared" si="1"/>
        <v>#REF!</v>
      </c>
    </row>
    <row r="246">
      <c r="A246" s="21">
        <v>50.94</v>
      </c>
      <c r="B246" s="3" t="str">
        <f t="shared" si="1"/>
        <v>#REF!</v>
      </c>
    </row>
    <row r="247">
      <c r="A247" s="21">
        <v>49.18</v>
      </c>
      <c r="B247" s="3" t="str">
        <f t="shared" si="1"/>
        <v>#REF!</v>
      </c>
    </row>
    <row r="248">
      <c r="A248" s="21">
        <v>50.54</v>
      </c>
      <c r="B248" s="3" t="str">
        <f t="shared" si="1"/>
        <v>#REF!</v>
      </c>
    </row>
    <row r="249">
      <c r="A249" s="25">
        <f>+1.43</f>
        <v>1.43</v>
      </c>
      <c r="B249" s="3" t="str">
        <f t="shared" si="1"/>
        <v>#REF!</v>
      </c>
    </row>
    <row r="250">
      <c r="A250" s="25">
        <f>+2.91%</f>
        <v>0.0291</v>
      </c>
      <c r="B250" s="3" t="str">
        <f t="shared" si="1"/>
        <v>#REF!</v>
      </c>
    </row>
    <row r="251">
      <c r="A251" s="26">
        <v>182898.0</v>
      </c>
      <c r="B251" s="3" t="str">
        <f t="shared" si="1"/>
        <v>#REF!</v>
      </c>
    </row>
    <row r="252">
      <c r="A252" s="26">
        <v>419327.0</v>
      </c>
      <c r="B252" s="3" t="str">
        <f t="shared" si="1"/>
        <v>#REF!</v>
      </c>
    </row>
    <row r="253">
      <c r="A253" s="27">
        <v>42866.0</v>
      </c>
      <c r="B253" s="3" t="str">
        <f t="shared" si="1"/>
        <v>#REF!</v>
      </c>
    </row>
    <row r="254">
      <c r="A254" s="28">
        <v>50.6</v>
      </c>
      <c r="B254" s="3" t="str">
        <f t="shared" si="1"/>
        <v>#REF!</v>
      </c>
    </row>
    <row r="255">
      <c r="A255" s="28">
        <v>51.42</v>
      </c>
      <c r="B255" s="3" t="str">
        <f t="shared" si="1"/>
        <v>#REF!</v>
      </c>
    </row>
    <row r="256">
      <c r="A256" s="28">
        <v>50.57</v>
      </c>
      <c r="B256" s="3" t="str">
        <f t="shared" si="1"/>
        <v>#REF!</v>
      </c>
    </row>
    <row r="257">
      <c r="A257" s="28">
        <v>51.05</v>
      </c>
      <c r="B257" s="3" t="str">
        <f t="shared" si="1"/>
        <v>#REF!</v>
      </c>
    </row>
    <row r="258">
      <c r="A258" s="25">
        <f>+0.51</f>
        <v>0.51</v>
      </c>
      <c r="B258" s="3" t="str">
        <f t="shared" si="1"/>
        <v>#REF!</v>
      </c>
    </row>
    <row r="259">
      <c r="A259" s="25">
        <f>+1.01%</f>
        <v>0.0101</v>
      </c>
      <c r="B259" s="3" t="str">
        <f t="shared" si="1"/>
        <v>#REF!</v>
      </c>
    </row>
    <row r="260">
      <c r="A260" s="26">
        <v>172522.0</v>
      </c>
      <c r="B260" s="3" t="str">
        <f t="shared" si="1"/>
        <v>#REF!</v>
      </c>
    </row>
    <row r="261">
      <c r="A261" s="26">
        <v>439217.0</v>
      </c>
      <c r="B261" s="3" t="str">
        <f t="shared" si="1"/>
        <v>#REF!</v>
      </c>
    </row>
    <row r="262">
      <c r="A262" s="27">
        <v>42867.0</v>
      </c>
      <c r="B262" s="3" t="str">
        <f t="shared" si="1"/>
        <v>#REF!</v>
      </c>
    </row>
    <row r="263">
      <c r="A263" s="28">
        <v>51.05</v>
      </c>
      <c r="B263" s="3" t="str">
        <f t="shared" si="1"/>
        <v>#REF!</v>
      </c>
    </row>
    <row r="264">
      <c r="A264" s="28">
        <v>51.34</v>
      </c>
      <c r="B264" s="3" t="str">
        <f t="shared" si="1"/>
        <v>#REF!</v>
      </c>
    </row>
    <row r="265">
      <c r="A265" s="28">
        <v>50.58</v>
      </c>
      <c r="B265" s="3" t="str">
        <f t="shared" si="1"/>
        <v>#REF!</v>
      </c>
    </row>
    <row r="266">
      <c r="A266" s="28">
        <v>51.05</v>
      </c>
      <c r="B266" s="3" t="str">
        <f t="shared" si="1"/>
        <v>#REF!</v>
      </c>
    </row>
    <row r="267">
      <c r="A267" s="34" t="s">
        <v>10</v>
      </c>
      <c r="B267" s="3" t="str">
        <f t="shared" si="1"/>
        <v>#REF!</v>
      </c>
    </row>
    <row r="268">
      <c r="A268" s="34" t="s">
        <v>10</v>
      </c>
      <c r="B268" s="3" t="str">
        <f t="shared" si="1"/>
        <v>#REF!</v>
      </c>
    </row>
    <row r="269">
      <c r="A269" s="35">
        <v>178845.0</v>
      </c>
      <c r="B269" s="3" t="str">
        <f t="shared" si="1"/>
        <v>#REF!</v>
      </c>
    </row>
    <row r="270">
      <c r="A270" s="35">
        <v>440513.0</v>
      </c>
      <c r="B270" s="3" t="str">
        <f t="shared" si="1"/>
        <v>#REF!</v>
      </c>
    </row>
    <row r="271">
      <c r="A271" s="36">
        <v>42870.0</v>
      </c>
      <c r="B271" s="3" t="str">
        <f t="shared" si="1"/>
        <v>#REF!</v>
      </c>
    </row>
    <row r="272">
      <c r="A272" s="34">
        <v>51.06</v>
      </c>
      <c r="B272" s="3" t="str">
        <f t="shared" si="1"/>
        <v>#REF!</v>
      </c>
    </row>
    <row r="273">
      <c r="A273" s="34">
        <v>52.78</v>
      </c>
      <c r="B273" s="3" t="str">
        <f t="shared" si="1"/>
        <v>#REF!</v>
      </c>
    </row>
    <row r="274">
      <c r="A274" s="34">
        <v>50.96</v>
      </c>
      <c r="B274" s="3" t="str">
        <f t="shared" si="1"/>
        <v>#REF!</v>
      </c>
    </row>
    <row r="275">
      <c r="A275" s="34">
        <v>52.01</v>
      </c>
      <c r="B275" s="3" t="str">
        <f t="shared" si="1"/>
        <v>#REF!</v>
      </c>
    </row>
    <row r="276">
      <c r="A276" s="25">
        <f>+0.96</f>
        <v>0.96</v>
      </c>
      <c r="B276" s="3" t="str">
        <f t="shared" si="1"/>
        <v>#REF!</v>
      </c>
    </row>
    <row r="277">
      <c r="A277" s="25">
        <f>+1.88%</f>
        <v>0.0188</v>
      </c>
      <c r="B277" s="3" t="str">
        <f t="shared" si="1"/>
        <v>#REF!</v>
      </c>
    </row>
    <row r="278">
      <c r="A278" s="26">
        <v>180638.0</v>
      </c>
      <c r="B278" s="3" t="str">
        <f t="shared" si="1"/>
        <v>#REF!</v>
      </c>
    </row>
    <row r="279">
      <c r="A279" s="26">
        <v>441291.0</v>
      </c>
      <c r="B279" s="3" t="str">
        <f t="shared" si="1"/>
        <v>#REF!</v>
      </c>
    </row>
    <row r="280">
      <c r="A280" s="27">
        <v>42871.0</v>
      </c>
      <c r="B280" s="3" t="str">
        <f t="shared" si="1"/>
        <v>#REF!</v>
      </c>
    </row>
    <row r="281">
      <c r="A281" s="28">
        <v>52.12</v>
      </c>
      <c r="B281" s="3" t="str">
        <f t="shared" si="1"/>
        <v>#REF!</v>
      </c>
    </row>
    <row r="282">
      <c r="A282" s="28">
        <v>52.56</v>
      </c>
      <c r="B282" s="3" t="str">
        <f t="shared" si="1"/>
        <v>#REF!</v>
      </c>
    </row>
    <row r="283">
      <c r="A283" s="28">
        <v>51.35</v>
      </c>
      <c r="B283" s="3" t="str">
        <f t="shared" si="1"/>
        <v>#REF!</v>
      </c>
    </row>
    <row r="284">
      <c r="A284" s="28">
        <v>51.91</v>
      </c>
      <c r="B284" s="3" t="str">
        <f t="shared" si="1"/>
        <v>#REF!</v>
      </c>
    </row>
    <row r="285">
      <c r="A285" s="21">
        <v>-0.1</v>
      </c>
      <c r="B285" s="3" t="str">
        <f t="shared" si="1"/>
        <v>#REF!</v>
      </c>
    </row>
    <row r="286">
      <c r="A286" s="22">
        <v>-0.0019</v>
      </c>
      <c r="B286" s="3" t="str">
        <f t="shared" si="1"/>
        <v>#REF!</v>
      </c>
    </row>
    <row r="287">
      <c r="A287" s="24">
        <v>222890.0</v>
      </c>
      <c r="B287" s="3" t="str">
        <f t="shared" si="1"/>
        <v>#REF!</v>
      </c>
    </row>
    <row r="288">
      <c r="A288" s="24">
        <v>442875.0</v>
      </c>
      <c r="B288" s="3" t="str">
        <f t="shared" si="1"/>
        <v>#REF!</v>
      </c>
    </row>
    <row r="289">
      <c r="A289" s="23">
        <v>42872.0</v>
      </c>
      <c r="B289" s="3" t="str">
        <f t="shared" si="1"/>
        <v>#REF!</v>
      </c>
    </row>
    <row r="290">
      <c r="A290" s="21">
        <v>51.43</v>
      </c>
      <c r="B290" s="3" t="str">
        <f t="shared" si="1"/>
        <v>#REF!</v>
      </c>
    </row>
    <row r="291">
      <c r="A291" s="21">
        <v>52.82</v>
      </c>
      <c r="B291" s="3" t="str">
        <f t="shared" si="1"/>
        <v>#REF!</v>
      </c>
    </row>
    <row r="292">
      <c r="A292" s="21">
        <v>51.3</v>
      </c>
      <c r="B292" s="3" t="str">
        <f t="shared" si="1"/>
        <v>#REF!</v>
      </c>
    </row>
    <row r="293">
      <c r="A293" s="21">
        <v>52.44</v>
      </c>
      <c r="B293" s="3" t="str">
        <f t="shared" si="1"/>
        <v>#REF!</v>
      </c>
    </row>
    <row r="294">
      <c r="A294" s="25">
        <f>+0.53</f>
        <v>0.53</v>
      </c>
      <c r="B294" s="3" t="str">
        <f t="shared" si="1"/>
        <v>#REF!</v>
      </c>
    </row>
    <row r="295">
      <c r="A295" s="25">
        <f>+1.02%</f>
        <v>0.0102</v>
      </c>
      <c r="B295" s="3" t="str">
        <f t="shared" si="1"/>
        <v>#REF!</v>
      </c>
    </row>
    <row r="296">
      <c r="A296" s="26">
        <v>182193.0</v>
      </c>
      <c r="B296" s="3" t="str">
        <f t="shared" si="1"/>
        <v>#REF!</v>
      </c>
    </row>
    <row r="297">
      <c r="A297" s="26">
        <v>447410.0</v>
      </c>
      <c r="B297" s="3" t="str">
        <f t="shared" si="1"/>
        <v>#REF!</v>
      </c>
    </row>
    <row r="298">
      <c r="A298" s="27">
        <v>42873.0</v>
      </c>
      <c r="B298" s="3" t="str">
        <f t="shared" si="1"/>
        <v>#REF!</v>
      </c>
    </row>
    <row r="299">
      <c r="A299" s="28">
        <v>52.47</v>
      </c>
      <c r="B299" s="3" t="str">
        <f t="shared" si="1"/>
        <v>#REF!</v>
      </c>
    </row>
    <row r="300">
      <c r="A300" s="28">
        <v>52.93</v>
      </c>
      <c r="B300" s="3" t="str">
        <f t="shared" si="1"/>
        <v>#REF!</v>
      </c>
    </row>
    <row r="301">
      <c r="A301" s="28">
        <v>51.34</v>
      </c>
      <c r="B301" s="3" t="str">
        <f t="shared" si="1"/>
        <v>#REF!</v>
      </c>
    </row>
    <row r="302">
      <c r="A302" s="28">
        <v>52.67</v>
      </c>
      <c r="B302" s="3" t="str">
        <f t="shared" si="1"/>
        <v>#REF!</v>
      </c>
    </row>
    <row r="303">
      <c r="A303" s="25">
        <f>+0.23</f>
        <v>0.23</v>
      </c>
      <c r="B303" s="3" t="str">
        <f t="shared" si="1"/>
        <v>#REF!</v>
      </c>
    </row>
    <row r="304">
      <c r="A304" s="25">
        <f>+0.44%</f>
        <v>0.0044</v>
      </c>
      <c r="B304" s="3" t="str">
        <f t="shared" si="1"/>
        <v>#REF!</v>
      </c>
    </row>
    <row r="305">
      <c r="A305" s="26">
        <v>205226.0</v>
      </c>
      <c r="B305" s="3" t="str">
        <f t="shared" si="1"/>
        <v>#REF!</v>
      </c>
    </row>
    <row r="306">
      <c r="A306" s="26">
        <v>463812.0</v>
      </c>
      <c r="B306" s="3" t="str">
        <f t="shared" si="1"/>
        <v>#REF!</v>
      </c>
    </row>
    <row r="307">
      <c r="A307" s="27">
        <v>42874.0</v>
      </c>
      <c r="B307" s="3" t="str">
        <f t="shared" si="1"/>
        <v>#REF!</v>
      </c>
    </row>
    <row r="308">
      <c r="A308" s="28">
        <v>52.74</v>
      </c>
      <c r="B308" s="3" t="str">
        <f t="shared" si="1"/>
        <v>#REF!</v>
      </c>
    </row>
    <row r="309">
      <c r="A309" s="28">
        <v>53.97</v>
      </c>
      <c r="B309" s="3" t="str">
        <f t="shared" si="1"/>
        <v>#REF!</v>
      </c>
    </row>
    <row r="310">
      <c r="A310" s="28">
        <v>52.72</v>
      </c>
      <c r="B310" s="3" t="str">
        <f t="shared" si="1"/>
        <v>#REF!</v>
      </c>
    </row>
    <row r="311">
      <c r="A311" s="28">
        <v>53.76</v>
      </c>
      <c r="B311" s="3" t="str">
        <f t="shared" si="1"/>
        <v>#REF!</v>
      </c>
    </row>
    <row r="312">
      <c r="A312" s="25">
        <f>+1.09</f>
        <v>1.09</v>
      </c>
      <c r="B312" s="3" t="str">
        <f t="shared" si="1"/>
        <v>#REF!</v>
      </c>
    </row>
    <row r="313">
      <c r="A313" s="25">
        <f>+2.07%</f>
        <v>0.0207</v>
      </c>
      <c r="B313" s="3" t="str">
        <f t="shared" si="1"/>
        <v>#REF!</v>
      </c>
    </row>
    <row r="314">
      <c r="A314" s="26">
        <v>225990.0</v>
      </c>
      <c r="B314" s="3" t="str">
        <f t="shared" si="1"/>
        <v>#REF!</v>
      </c>
    </row>
    <row r="315">
      <c r="A315" s="26">
        <v>473297.0</v>
      </c>
      <c r="B315" s="3" t="str">
        <f t="shared" si="1"/>
        <v>#REF!</v>
      </c>
    </row>
    <row r="316">
      <c r="A316" s="27">
        <v>42877.0</v>
      </c>
      <c r="B316" s="3" t="str">
        <f t="shared" si="1"/>
        <v>#REF!</v>
      </c>
    </row>
    <row r="317">
      <c r="A317" s="28">
        <v>53.99</v>
      </c>
      <c r="B317" s="3" t="str">
        <f t="shared" si="1"/>
        <v>#REF!</v>
      </c>
    </row>
    <row r="318">
      <c r="A318" s="28">
        <v>54.53</v>
      </c>
      <c r="B318" s="3" t="str">
        <f t="shared" si="1"/>
        <v>#REF!</v>
      </c>
    </row>
    <row r="319">
      <c r="A319" s="28">
        <v>53.85</v>
      </c>
      <c r="B319" s="3" t="str">
        <f t="shared" si="1"/>
        <v>#REF!</v>
      </c>
    </row>
    <row r="320">
      <c r="A320" s="28">
        <v>54.11</v>
      </c>
      <c r="B320" s="3" t="str">
        <f t="shared" si="1"/>
        <v>#REF!</v>
      </c>
    </row>
    <row r="321">
      <c r="A321" s="25">
        <f>+0.35</f>
        <v>0.35</v>
      </c>
      <c r="B321" s="3" t="str">
        <f t="shared" si="1"/>
        <v>#REF!</v>
      </c>
    </row>
    <row r="322">
      <c r="A322" s="25">
        <f>+0.65%</f>
        <v>0.0065</v>
      </c>
      <c r="B322" s="3" t="str">
        <f t="shared" si="1"/>
        <v>#REF!</v>
      </c>
    </row>
    <row r="323">
      <c r="A323" s="26">
        <v>315908.0</v>
      </c>
      <c r="B323" s="3" t="str">
        <f t="shared" si="1"/>
        <v>#REF!</v>
      </c>
    </row>
    <row r="324">
      <c r="A324" s="26">
        <v>500239.0</v>
      </c>
      <c r="B324" s="3" t="str">
        <f t="shared" si="1"/>
        <v>#REF!</v>
      </c>
    </row>
    <row r="325">
      <c r="A325" s="27">
        <v>42878.0</v>
      </c>
      <c r="B325" s="3" t="str">
        <f t="shared" si="1"/>
        <v>#REF!</v>
      </c>
    </row>
    <row r="326">
      <c r="A326" s="28">
        <v>54.13</v>
      </c>
      <c r="B326" s="3" t="str">
        <f t="shared" si="1"/>
        <v>#REF!</v>
      </c>
    </row>
    <row r="327">
      <c r="A327" s="28">
        <v>54.67</v>
      </c>
      <c r="B327" s="3" t="str">
        <f t="shared" si="1"/>
        <v>#REF!</v>
      </c>
    </row>
    <row r="328">
      <c r="A328" s="28">
        <v>53.48</v>
      </c>
      <c r="B328" s="3" t="str">
        <f t="shared" si="1"/>
        <v>#REF!</v>
      </c>
    </row>
    <row r="329">
      <c r="A329" s="28">
        <v>54.41</v>
      </c>
      <c r="B329" s="3" t="str">
        <f t="shared" si="1"/>
        <v>#REF!</v>
      </c>
    </row>
    <row r="330">
      <c r="A330" s="25">
        <f>+0.3</f>
        <v>0.3</v>
      </c>
      <c r="B330" s="3" t="str">
        <f t="shared" si="1"/>
        <v>#REF!</v>
      </c>
    </row>
    <row r="331">
      <c r="A331" s="25">
        <f>+0.55%</f>
        <v>0.0055</v>
      </c>
      <c r="B331" s="3" t="str">
        <f t="shared" si="1"/>
        <v>#REF!</v>
      </c>
    </row>
    <row r="332">
      <c r="A332" s="26">
        <v>293401.0</v>
      </c>
      <c r="B332" s="3" t="str">
        <f t="shared" si="1"/>
        <v>#REF!</v>
      </c>
    </row>
    <row r="333">
      <c r="A333" s="26">
        <v>526516.0</v>
      </c>
      <c r="B333" s="3" t="str">
        <f t="shared" si="1"/>
        <v>#REF!</v>
      </c>
    </row>
    <row r="334">
      <c r="A334" s="27">
        <v>42879.0</v>
      </c>
      <c r="B334" s="3" t="str">
        <f t="shared" si="1"/>
        <v>#REF!</v>
      </c>
    </row>
    <row r="335">
      <c r="A335" s="28">
        <v>54.35</v>
      </c>
      <c r="B335" s="3" t="str">
        <f t="shared" si="1"/>
        <v>#REF!</v>
      </c>
    </row>
    <row r="336">
      <c r="A336" s="28">
        <v>54.85</v>
      </c>
      <c r="B336" s="3" t="str">
        <f t="shared" si="1"/>
        <v>#REF!</v>
      </c>
    </row>
    <row r="337">
      <c r="A337" s="28">
        <v>53.93</v>
      </c>
      <c r="B337" s="3" t="str">
        <f t="shared" si="1"/>
        <v>#REF!</v>
      </c>
    </row>
    <row r="338">
      <c r="A338" s="28">
        <v>54.24</v>
      </c>
      <c r="B338" s="3" t="str">
        <f t="shared" si="1"/>
        <v>#REF!</v>
      </c>
    </row>
    <row r="339">
      <c r="A339" s="21">
        <v>-0.17</v>
      </c>
      <c r="B339" s="3" t="str">
        <f t="shared" si="1"/>
        <v>#REF!</v>
      </c>
    </row>
    <row r="340">
      <c r="A340" s="22">
        <v>-0.0031</v>
      </c>
      <c r="B340" s="3" t="str">
        <f t="shared" si="1"/>
        <v>#REF!</v>
      </c>
    </row>
    <row r="341">
      <c r="A341" s="24">
        <v>293521.0</v>
      </c>
      <c r="B341" s="3" t="str">
        <f t="shared" si="1"/>
        <v>#REF!</v>
      </c>
    </row>
    <row r="342">
      <c r="A342" s="24">
        <v>531450.0</v>
      </c>
      <c r="B342" s="3" t="str">
        <f t="shared" si="1"/>
        <v>#REF!</v>
      </c>
    </row>
    <row r="343">
      <c r="A343" s="23">
        <v>42880.0</v>
      </c>
      <c r="B343" s="3" t="str">
        <f t="shared" si="1"/>
        <v>#REF!</v>
      </c>
    </row>
    <row r="344">
      <c r="A344" s="21">
        <v>54.4</v>
      </c>
      <c r="B344" s="3" t="str">
        <f t="shared" si="1"/>
        <v>#REF!</v>
      </c>
    </row>
    <row r="345">
      <c r="A345" s="21">
        <v>54.93</v>
      </c>
      <c r="B345" s="3" t="str">
        <f t="shared" si="1"/>
        <v>#REF!</v>
      </c>
    </row>
    <row r="346">
      <c r="A346" s="21">
        <v>51.35</v>
      </c>
      <c r="B346" s="3" t="str">
        <f t="shared" si="1"/>
        <v>#REF!</v>
      </c>
    </row>
    <row r="347">
      <c r="A347" s="21">
        <v>51.77</v>
      </c>
      <c r="B347" s="3" t="str">
        <f t="shared" si="1"/>
        <v>#REF!</v>
      </c>
    </row>
    <row r="348">
      <c r="A348" s="21">
        <v>-2.47</v>
      </c>
      <c r="B348" s="3" t="str">
        <f t="shared" si="1"/>
        <v>#REF!</v>
      </c>
    </row>
    <row r="349">
      <c r="A349" s="22">
        <v>-0.0455</v>
      </c>
      <c r="B349" s="3" t="str">
        <f t="shared" si="1"/>
        <v>#REF!</v>
      </c>
    </row>
    <row r="350">
      <c r="A350" s="24">
        <v>393667.0</v>
      </c>
      <c r="B350" s="3" t="str">
        <f t="shared" si="1"/>
        <v>#REF!</v>
      </c>
    </row>
    <row r="351">
      <c r="A351" s="24">
        <v>549121.0</v>
      </c>
      <c r="B351" s="3" t="str">
        <f t="shared" si="1"/>
        <v>#REF!</v>
      </c>
    </row>
    <row r="352">
      <c r="A352" s="23">
        <v>42881.0</v>
      </c>
      <c r="B352" s="3" t="str">
        <f t="shared" si="1"/>
        <v>#REF!</v>
      </c>
    </row>
    <row r="353">
      <c r="A353" s="21">
        <v>51.79</v>
      </c>
      <c r="B353" s="3" t="str">
        <f t="shared" si="1"/>
        <v>#REF!</v>
      </c>
    </row>
    <row r="354">
      <c r="A354" s="21">
        <v>52.65</v>
      </c>
      <c r="B354" s="3" t="str">
        <f t="shared" si="1"/>
        <v>#REF!</v>
      </c>
    </row>
    <row r="355">
      <c r="A355" s="21">
        <v>51.05</v>
      </c>
      <c r="B355" s="3" t="str">
        <f t="shared" si="1"/>
        <v>#REF!</v>
      </c>
    </row>
    <row r="356">
      <c r="A356" s="21">
        <v>52.51</v>
      </c>
      <c r="B356" s="3" t="str">
        <f t="shared" si="1"/>
        <v>#REF!</v>
      </c>
    </row>
    <row r="357">
      <c r="A357" s="25">
        <f>+0.74</f>
        <v>0.74</v>
      </c>
      <c r="B357" s="3" t="str">
        <f t="shared" si="1"/>
        <v>#REF!</v>
      </c>
    </row>
    <row r="358">
      <c r="A358" s="25">
        <f>+1.43%</f>
        <v>0.0143</v>
      </c>
      <c r="B358" s="3" t="str">
        <f t="shared" si="1"/>
        <v>#REF!</v>
      </c>
    </row>
    <row r="359">
      <c r="A359" s="26">
        <v>341994.0</v>
      </c>
      <c r="B359" s="3" t="str">
        <f t="shared" si="1"/>
        <v>#REF!</v>
      </c>
    </row>
    <row r="360">
      <c r="A360" s="26">
        <v>561687.0</v>
      </c>
      <c r="B360" s="3" t="str">
        <f t="shared" si="1"/>
        <v>#REF!</v>
      </c>
    </row>
    <row r="361">
      <c r="A361" s="27">
        <v>42884.0</v>
      </c>
      <c r="B361" s="3" t="str">
        <f t="shared" si="1"/>
        <v>#REF!</v>
      </c>
    </row>
    <row r="362">
      <c r="A362" s="28">
        <v>52.5</v>
      </c>
      <c r="B362" s="3" t="str">
        <f t="shared" si="1"/>
        <v>#REF!</v>
      </c>
    </row>
    <row r="363">
      <c r="A363" s="28">
        <v>52.96</v>
      </c>
      <c r="B363" s="3" t="str">
        <f t="shared" si="1"/>
        <v>#REF!</v>
      </c>
    </row>
    <row r="364">
      <c r="A364" s="28">
        <v>52.21</v>
      </c>
      <c r="B364" s="3" t="str">
        <f t="shared" si="1"/>
        <v>#REF!</v>
      </c>
    </row>
    <row r="365">
      <c r="A365" s="28">
        <v>52.64</v>
      </c>
      <c r="B365" s="3" t="str">
        <f t="shared" si="1"/>
        <v>#REF!</v>
      </c>
    </row>
    <row r="366">
      <c r="A366" s="25">
        <f>+0.13</f>
        <v>0.13</v>
      </c>
      <c r="B366" s="3" t="str">
        <f t="shared" si="1"/>
        <v>#REF!</v>
      </c>
    </row>
    <row r="367">
      <c r="A367" s="25">
        <f>+0.25%</f>
        <v>0.0025</v>
      </c>
      <c r="B367" s="3" t="str">
        <f t="shared" si="1"/>
        <v>#REF!</v>
      </c>
    </row>
    <row r="368">
      <c r="A368" s="26">
        <v>59570.0</v>
      </c>
      <c r="B368" s="3" t="str">
        <f t="shared" si="1"/>
        <v>#REF!</v>
      </c>
    </row>
    <row r="369">
      <c r="A369" s="26">
        <v>568235.0</v>
      </c>
      <c r="B369" s="3" t="str">
        <f t="shared" si="1"/>
        <v>#REF!</v>
      </c>
    </row>
    <row r="370">
      <c r="A370" s="27">
        <v>42885.0</v>
      </c>
      <c r="B370" s="3" t="str">
        <f t="shared" si="1"/>
        <v>#REF!</v>
      </c>
    </row>
    <row r="371">
      <c r="A371" s="28">
        <v>52.59</v>
      </c>
      <c r="B371" s="3" t="str">
        <f t="shared" si="1"/>
        <v>#REF!</v>
      </c>
    </row>
    <row r="372">
      <c r="A372" s="28">
        <v>52.69</v>
      </c>
      <c r="B372" s="3" t="str">
        <f t="shared" si="1"/>
        <v>#REF!</v>
      </c>
    </row>
    <row r="373">
      <c r="A373" s="28">
        <v>51.6</v>
      </c>
      <c r="B373" s="3" t="str">
        <f t="shared" si="1"/>
        <v>#REF!</v>
      </c>
    </row>
    <row r="374">
      <c r="A374" s="28">
        <v>52.24</v>
      </c>
      <c r="B374" s="3" t="str">
        <f t="shared" si="1"/>
        <v>#REF!</v>
      </c>
    </row>
    <row r="375">
      <c r="A375" s="21">
        <v>-0.4</v>
      </c>
      <c r="B375" s="3" t="str">
        <f t="shared" si="1"/>
        <v>#REF!</v>
      </c>
    </row>
    <row r="376">
      <c r="A376" s="22">
        <v>-0.0076</v>
      </c>
      <c r="B376" s="3" t="str">
        <f t="shared" si="1"/>
        <v>#REF!</v>
      </c>
    </row>
    <row r="377">
      <c r="A377" s="24">
        <v>370004.0</v>
      </c>
      <c r="B377" s="3" t="str">
        <f t="shared" si="1"/>
        <v>#REF!</v>
      </c>
    </row>
    <row r="378">
      <c r="A378" s="24">
        <v>581843.0</v>
      </c>
      <c r="B378" s="3" t="str">
        <f t="shared" si="1"/>
        <v>#REF!</v>
      </c>
    </row>
    <row r="379">
      <c r="A379" s="23">
        <v>42886.0</v>
      </c>
      <c r="B379" s="3" t="str">
        <f t="shared" si="1"/>
        <v>#REF!</v>
      </c>
    </row>
    <row r="380">
      <c r="A380" s="21">
        <v>52.18</v>
      </c>
      <c r="B380" s="3" t="str">
        <f t="shared" si="1"/>
        <v>#REF!</v>
      </c>
    </row>
    <row r="381">
      <c r="A381" s="21">
        <v>52.32</v>
      </c>
      <c r="B381" s="3" t="str">
        <f t="shared" si="1"/>
        <v>#REF!</v>
      </c>
    </row>
    <row r="382">
      <c r="A382" s="21">
        <v>50.21</v>
      </c>
      <c r="B382" s="3" t="str">
        <f t="shared" si="1"/>
        <v>#REF!</v>
      </c>
    </row>
    <row r="383">
      <c r="A383" s="21">
        <v>50.76</v>
      </c>
      <c r="B383" s="3" t="str">
        <f t="shared" si="1"/>
        <v>#REF!</v>
      </c>
    </row>
    <row r="384">
      <c r="A384" s="21">
        <v>-1.48</v>
      </c>
      <c r="B384" s="3" t="str">
        <f t="shared" si="1"/>
        <v>#REF!</v>
      </c>
    </row>
    <row r="385">
      <c r="A385" s="22">
        <v>-0.0283</v>
      </c>
      <c r="B385" s="3" t="str">
        <f t="shared" si="1"/>
        <v>#REF!</v>
      </c>
    </row>
    <row r="386">
      <c r="A386" s="24">
        <v>514958.0</v>
      </c>
      <c r="B386" s="3" t="str">
        <f t="shared" si="1"/>
        <v>#REF!</v>
      </c>
    </row>
    <row r="387">
      <c r="A387" s="24">
        <v>563868.0</v>
      </c>
      <c r="B387" s="3" t="str">
        <f t="shared" si="1"/>
        <v>#REF!</v>
      </c>
    </row>
    <row r="388">
      <c r="A388" s="23">
        <v>42887.0</v>
      </c>
      <c r="B388" s="3" t="str">
        <f t="shared" si="1"/>
        <v>#REF!</v>
      </c>
    </row>
    <row r="389">
      <c r="A389" s="21">
        <v>51.17</v>
      </c>
      <c r="B389" s="3" t="str">
        <f t="shared" si="1"/>
        <v>#REF!</v>
      </c>
    </row>
    <row r="390">
      <c r="A390" s="21">
        <v>51.45</v>
      </c>
      <c r="B390" s="3" t="str">
        <f t="shared" si="1"/>
        <v>#REF!</v>
      </c>
    </row>
    <row r="391">
      <c r="A391" s="21">
        <v>50.23</v>
      </c>
      <c r="B391" s="3" t="str">
        <f t="shared" si="1"/>
        <v>#REF!</v>
      </c>
    </row>
    <row r="392">
      <c r="A392" s="21">
        <v>50.63</v>
      </c>
      <c r="B392" s="3" t="str">
        <f t="shared" si="1"/>
        <v>#REF!</v>
      </c>
    </row>
    <row r="393">
      <c r="A393" s="21">
        <v>-0.13</v>
      </c>
      <c r="B393" s="3" t="str">
        <f t="shared" si="1"/>
        <v>#REF!</v>
      </c>
    </row>
    <row r="394">
      <c r="A394" s="22">
        <v>-0.0026</v>
      </c>
      <c r="B394" s="3" t="str">
        <f t="shared" si="1"/>
        <v>#REF!</v>
      </c>
    </row>
    <row r="395">
      <c r="A395" s="24">
        <v>462917.0</v>
      </c>
      <c r="B395" s="3" t="str">
        <f t="shared" si="1"/>
        <v>#REF!</v>
      </c>
    </row>
    <row r="396">
      <c r="A396" s="24">
        <v>550042.0</v>
      </c>
      <c r="B396" s="3" t="str">
        <f t="shared" si="1"/>
        <v>#REF!</v>
      </c>
    </row>
    <row r="397">
      <c r="A397" s="23">
        <v>42888.0</v>
      </c>
      <c r="B397" s="3" t="str">
        <f t="shared" si="1"/>
        <v>#REF!</v>
      </c>
    </row>
    <row r="398">
      <c r="A398" s="21">
        <v>50.23</v>
      </c>
      <c r="B398" s="3" t="str">
        <f t="shared" si="1"/>
        <v>#REF!</v>
      </c>
    </row>
    <row r="399">
      <c r="A399" s="21">
        <v>50.52</v>
      </c>
      <c r="B399" s="3" t="str">
        <f t="shared" si="1"/>
        <v>#REF!</v>
      </c>
    </row>
    <row r="400">
      <c r="A400" s="21">
        <v>48.95</v>
      </c>
      <c r="B400" s="3" t="str">
        <f t="shared" si="1"/>
        <v>#REF!</v>
      </c>
    </row>
    <row r="401">
      <c r="A401" s="21">
        <v>49.95</v>
      </c>
      <c r="B401" s="3" t="str">
        <f t="shared" si="1"/>
        <v>#REF!</v>
      </c>
    </row>
    <row r="402">
      <c r="A402" s="21">
        <v>-0.68</v>
      </c>
      <c r="B402" s="3" t="str">
        <f t="shared" si="1"/>
        <v>#REF!</v>
      </c>
    </row>
    <row r="403">
      <c r="A403" s="22">
        <v>-0.0134</v>
      </c>
      <c r="B403" s="3" t="str">
        <f t="shared" si="1"/>
        <v>#REF!</v>
      </c>
    </row>
    <row r="404">
      <c r="A404" s="24">
        <v>451455.0</v>
      </c>
      <c r="B404" s="3" t="str">
        <f t="shared" si="1"/>
        <v>#REF!</v>
      </c>
    </row>
    <row r="405">
      <c r="A405" s="24">
        <v>536090.0</v>
      </c>
      <c r="B405" s="3" t="str">
        <f t="shared" si="1"/>
        <v>#REF!</v>
      </c>
    </row>
    <row r="406">
      <c r="A406" s="23">
        <v>42891.0</v>
      </c>
      <c r="B406" s="3" t="str">
        <f t="shared" si="1"/>
        <v>#REF!</v>
      </c>
    </row>
    <row r="407">
      <c r="A407" s="21">
        <v>49.87</v>
      </c>
      <c r="B407" s="3" t="str">
        <f t="shared" si="1"/>
        <v>#REF!</v>
      </c>
    </row>
    <row r="408">
      <c r="A408" s="21">
        <v>50.74</v>
      </c>
      <c r="B408" s="3" t="str">
        <f t="shared" si="1"/>
        <v>#REF!</v>
      </c>
    </row>
    <row r="409">
      <c r="A409" s="21">
        <v>49.04</v>
      </c>
      <c r="B409" s="3" t="str">
        <f t="shared" si="1"/>
        <v>#REF!</v>
      </c>
    </row>
    <row r="410">
      <c r="A410" s="21">
        <v>49.47</v>
      </c>
      <c r="B410" s="3" t="str">
        <f t="shared" si="1"/>
        <v>#REF!</v>
      </c>
    </row>
    <row r="411">
      <c r="A411" s="21">
        <v>-0.48</v>
      </c>
      <c r="B411" s="3" t="str">
        <f t="shared" si="1"/>
        <v>#REF!</v>
      </c>
    </row>
    <row r="412">
      <c r="A412" s="22">
        <v>-0.0096</v>
      </c>
      <c r="B412" s="3" t="str">
        <f t="shared" si="1"/>
        <v>#REF!</v>
      </c>
    </row>
    <row r="413">
      <c r="A413" s="24">
        <v>348409.0</v>
      </c>
      <c r="B413" s="3" t="str">
        <f t="shared" si="1"/>
        <v>#REF!</v>
      </c>
    </row>
    <row r="414">
      <c r="A414" s="24">
        <v>537060.0</v>
      </c>
      <c r="B414" s="3" t="str">
        <f t="shared" si="1"/>
        <v>#REF!</v>
      </c>
    </row>
    <row r="415">
      <c r="A415" s="23">
        <v>42892.0</v>
      </c>
      <c r="B415" s="3" t="str">
        <f t="shared" si="1"/>
        <v>#REF!</v>
      </c>
    </row>
    <row r="416">
      <c r="A416" s="21">
        <v>49.57</v>
      </c>
      <c r="B416" s="3" t="str">
        <f t="shared" si="1"/>
        <v>#REF!</v>
      </c>
    </row>
    <row r="417">
      <c r="A417" s="21">
        <v>50.3</v>
      </c>
      <c r="B417" s="3" t="str">
        <f t="shared" si="1"/>
        <v>#REF!</v>
      </c>
    </row>
    <row r="418">
      <c r="A418" s="21">
        <v>49.0</v>
      </c>
      <c r="B418" s="3" t="str">
        <f t="shared" si="1"/>
        <v>#REF!</v>
      </c>
    </row>
    <row r="419">
      <c r="A419" s="21">
        <v>50.12</v>
      </c>
      <c r="B419" s="3" t="str">
        <f t="shared" si="1"/>
        <v>#REF!</v>
      </c>
    </row>
    <row r="420">
      <c r="A420" s="25">
        <f>+0.65</f>
        <v>0.65</v>
      </c>
      <c r="B420" s="3" t="str">
        <f t="shared" si="1"/>
        <v>#REF!</v>
      </c>
    </row>
    <row r="421">
      <c r="A421" s="25">
        <f>+1.31%</f>
        <v>0.0131</v>
      </c>
      <c r="B421" s="3" t="str">
        <f t="shared" si="1"/>
        <v>#REF!</v>
      </c>
    </row>
    <row r="422">
      <c r="A422" s="26">
        <v>329713.0</v>
      </c>
      <c r="B422" s="3" t="str">
        <f t="shared" si="1"/>
        <v>#REF!</v>
      </c>
    </row>
    <row r="423">
      <c r="A423" s="26">
        <v>547092.0</v>
      </c>
      <c r="B423" s="3" t="str">
        <f t="shared" si="1"/>
        <v>#REF!</v>
      </c>
    </row>
    <row r="424">
      <c r="A424" s="27">
        <v>42893.0</v>
      </c>
      <c r="B424" s="3" t="str">
        <f t="shared" si="1"/>
        <v>#REF!</v>
      </c>
    </row>
    <row r="425">
      <c r="A425" s="28">
        <v>49.97</v>
      </c>
      <c r="B425" s="3" t="str">
        <f t="shared" si="1"/>
        <v>#REF!</v>
      </c>
    </row>
    <row r="426">
      <c r="A426" s="28">
        <v>50.14</v>
      </c>
      <c r="B426" s="3" t="str">
        <f t="shared" si="1"/>
        <v>#REF!</v>
      </c>
    </row>
    <row r="427">
      <c r="A427" s="28">
        <v>47.96</v>
      </c>
      <c r="B427" s="3" t="str">
        <f t="shared" si="1"/>
        <v>#REF!</v>
      </c>
    </row>
    <row r="428">
      <c r="A428" s="28">
        <v>48.06</v>
      </c>
      <c r="B428" s="3" t="str">
        <f t="shared" si="1"/>
        <v>#REF!</v>
      </c>
    </row>
    <row r="429">
      <c r="A429" s="21">
        <v>-2.06</v>
      </c>
      <c r="B429" s="3" t="str">
        <f t="shared" si="1"/>
        <v>#REF!</v>
      </c>
    </row>
    <row r="430">
      <c r="A430" s="22">
        <v>-0.0411</v>
      </c>
      <c r="B430" s="3" t="str">
        <f t="shared" si="1"/>
        <v>#REF!</v>
      </c>
    </row>
    <row r="431">
      <c r="A431" s="24">
        <v>461745.0</v>
      </c>
      <c r="B431" s="3" t="str">
        <f t="shared" si="1"/>
        <v>#REF!</v>
      </c>
    </row>
    <row r="432">
      <c r="A432" s="24">
        <v>529176.0</v>
      </c>
      <c r="B432" s="3" t="str">
        <f t="shared" si="1"/>
        <v>#REF!</v>
      </c>
    </row>
    <row r="433">
      <c r="A433" s="23">
        <v>42894.0</v>
      </c>
      <c r="B433" s="3" t="str">
        <f t="shared" si="1"/>
        <v>#REF!</v>
      </c>
    </row>
    <row r="434">
      <c r="A434" s="21">
        <v>48.26</v>
      </c>
      <c r="B434" s="3" t="str">
        <f t="shared" si="1"/>
        <v>#REF!</v>
      </c>
    </row>
    <row r="435">
      <c r="A435" s="21">
        <v>48.6</v>
      </c>
      <c r="B435" s="3" t="str">
        <f t="shared" si="1"/>
        <v>#REF!</v>
      </c>
    </row>
    <row r="436">
      <c r="A436" s="21">
        <v>47.56</v>
      </c>
      <c r="B436" s="3" t="str">
        <f t="shared" si="1"/>
        <v>#REF!</v>
      </c>
    </row>
    <row r="437">
      <c r="A437" s="21">
        <v>47.86</v>
      </c>
      <c r="B437" s="3" t="str">
        <f t="shared" si="1"/>
        <v>#REF!</v>
      </c>
    </row>
    <row r="438">
      <c r="A438" s="21">
        <v>-0.2</v>
      </c>
      <c r="B438" s="3" t="str">
        <f t="shared" si="1"/>
        <v>#REF!</v>
      </c>
    </row>
    <row r="439">
      <c r="A439" s="22">
        <v>-0.0042</v>
      </c>
      <c r="B439" s="3" t="str">
        <f t="shared" si="1"/>
        <v>#REF!</v>
      </c>
    </row>
    <row r="440">
      <c r="A440" s="24">
        <v>445968.0</v>
      </c>
      <c r="B440" s="3" t="str">
        <f t="shared" si="1"/>
        <v>#REF!</v>
      </c>
    </row>
    <row r="441">
      <c r="A441" s="24">
        <v>505498.0</v>
      </c>
      <c r="B441" s="3" t="str">
        <f t="shared" si="1"/>
        <v>#REF!</v>
      </c>
    </row>
    <row r="442">
      <c r="A442" s="23">
        <v>42895.0</v>
      </c>
      <c r="B442" s="3" t="str">
        <f t="shared" si="1"/>
        <v>#REF!</v>
      </c>
    </row>
    <row r="443">
      <c r="A443" s="21">
        <v>47.79</v>
      </c>
      <c r="B443" s="3" t="str">
        <f t="shared" si="1"/>
        <v>#REF!</v>
      </c>
    </row>
    <row r="444">
      <c r="A444" s="21">
        <v>48.56</v>
      </c>
      <c r="B444" s="3" t="str">
        <f t="shared" si="1"/>
        <v>#REF!</v>
      </c>
    </row>
    <row r="445">
      <c r="A445" s="21">
        <v>47.4</v>
      </c>
      <c r="B445" s="3" t="str">
        <f t="shared" si="1"/>
        <v>#REF!</v>
      </c>
    </row>
    <row r="446">
      <c r="A446" s="21">
        <v>48.15</v>
      </c>
      <c r="B446" s="3" t="str">
        <f t="shared" si="1"/>
        <v>#REF!</v>
      </c>
    </row>
    <row r="447">
      <c r="A447" s="25">
        <f>+0.29</f>
        <v>0.29</v>
      </c>
      <c r="B447" s="3" t="str">
        <f t="shared" si="1"/>
        <v>#REF!</v>
      </c>
    </row>
    <row r="448">
      <c r="A448" s="25">
        <f>+0.61%</f>
        <v>0.0061</v>
      </c>
      <c r="B448" s="3" t="str">
        <f t="shared" si="1"/>
        <v>#REF!</v>
      </c>
    </row>
    <row r="449">
      <c r="A449" s="26">
        <v>285815.0</v>
      </c>
      <c r="B449" s="3" t="str">
        <f t="shared" si="1"/>
        <v>#REF!</v>
      </c>
    </row>
    <row r="450">
      <c r="A450" s="26">
        <v>489117.0</v>
      </c>
      <c r="B450" s="3" t="str">
        <f t="shared" si="1"/>
        <v>#REF!</v>
      </c>
    </row>
    <row r="451">
      <c r="A451" s="27">
        <v>42898.0</v>
      </c>
      <c r="B451" s="3" t="str">
        <f t="shared" si="1"/>
        <v>#REF!</v>
      </c>
    </row>
    <row r="452">
      <c r="A452" s="28">
        <v>48.06</v>
      </c>
      <c r="B452" s="3" t="str">
        <f t="shared" si="1"/>
        <v>#REF!</v>
      </c>
    </row>
    <row r="453">
      <c r="A453" s="28">
        <v>49.15</v>
      </c>
      <c r="B453" s="3" t="str">
        <f t="shared" si="1"/>
        <v>#REF!</v>
      </c>
    </row>
    <row r="454">
      <c r="A454" s="28">
        <v>48.01</v>
      </c>
      <c r="B454" s="3" t="str">
        <f t="shared" si="1"/>
        <v>#REF!</v>
      </c>
    </row>
    <row r="455">
      <c r="A455" s="28">
        <v>48.29</v>
      </c>
      <c r="B455" s="3" t="str">
        <f t="shared" si="1"/>
        <v>#REF!</v>
      </c>
    </row>
    <row r="456">
      <c r="A456" s="25">
        <f>+0.14</f>
        <v>0.14</v>
      </c>
      <c r="B456" s="3" t="str">
        <f t="shared" si="1"/>
        <v>#REF!</v>
      </c>
    </row>
    <row r="457">
      <c r="A457" s="25">
        <f>+0.29%</f>
        <v>0.0029</v>
      </c>
      <c r="B457" s="3" t="str">
        <f t="shared" si="1"/>
        <v>#REF!</v>
      </c>
    </row>
    <row r="458">
      <c r="A458" s="26">
        <v>316560.0</v>
      </c>
      <c r="B458" s="3" t="str">
        <f t="shared" si="1"/>
        <v>#REF!</v>
      </c>
    </row>
    <row r="459">
      <c r="A459" s="26">
        <v>452299.0</v>
      </c>
      <c r="B459" s="3" t="str">
        <f t="shared" si="1"/>
        <v>#REF!</v>
      </c>
    </row>
    <row r="460">
      <c r="A460" s="27">
        <v>42899.0</v>
      </c>
      <c r="B460" s="3" t="str">
        <f t="shared" si="1"/>
        <v>#REF!</v>
      </c>
    </row>
    <row r="461">
      <c r="A461" s="28">
        <v>48.32</v>
      </c>
      <c r="B461" s="3" t="str">
        <f t="shared" si="1"/>
        <v>#REF!</v>
      </c>
    </row>
    <row r="462">
      <c r="A462" s="28">
        <v>48.82</v>
      </c>
      <c r="B462" s="3" t="str">
        <f t="shared" si="1"/>
        <v>#REF!</v>
      </c>
    </row>
    <row r="463">
      <c r="A463" s="28">
        <v>47.87</v>
      </c>
      <c r="B463" s="3" t="str">
        <f t="shared" si="1"/>
        <v>#REF!</v>
      </c>
    </row>
    <row r="464">
      <c r="A464" s="28">
        <v>48.72</v>
      </c>
      <c r="B464" s="3" t="str">
        <f t="shared" si="1"/>
        <v>#REF!</v>
      </c>
    </row>
    <row r="465">
      <c r="A465" s="25">
        <f>+0.43</f>
        <v>0.43</v>
      </c>
      <c r="B465" s="3" t="str">
        <f t="shared" si="1"/>
        <v>#REF!</v>
      </c>
    </row>
    <row r="466">
      <c r="A466" s="25">
        <f>+0.89%</f>
        <v>0.0089</v>
      </c>
      <c r="B466" s="3" t="str">
        <f t="shared" si="1"/>
        <v>#REF!</v>
      </c>
    </row>
    <row r="467">
      <c r="A467" s="26">
        <v>321281.0</v>
      </c>
      <c r="B467" s="3" t="str">
        <f t="shared" si="1"/>
        <v>#REF!</v>
      </c>
    </row>
    <row r="468">
      <c r="A468" s="26">
        <v>430464.0</v>
      </c>
      <c r="B468" s="3" t="str">
        <f t="shared" si="1"/>
        <v>#REF!</v>
      </c>
    </row>
    <row r="469">
      <c r="A469" s="27">
        <v>42900.0</v>
      </c>
      <c r="B469" s="3" t="str">
        <f t="shared" si="1"/>
        <v>#REF!</v>
      </c>
    </row>
    <row r="470">
      <c r="A470" s="28">
        <v>48.18</v>
      </c>
      <c r="B470" s="3" t="str">
        <f t="shared" si="1"/>
        <v>#REF!</v>
      </c>
    </row>
    <row r="471">
      <c r="A471" s="28">
        <v>48.69</v>
      </c>
      <c r="B471" s="3" t="str">
        <f t="shared" si="1"/>
        <v>#REF!</v>
      </c>
    </row>
    <row r="472">
      <c r="A472" s="28">
        <v>46.74</v>
      </c>
      <c r="B472" s="3" t="str">
        <f t="shared" si="1"/>
        <v>#REF!</v>
      </c>
    </row>
    <row r="473">
      <c r="A473" s="28">
        <v>47.0</v>
      </c>
      <c r="B473" s="3" t="str">
        <f t="shared" si="1"/>
        <v>#REF!</v>
      </c>
    </row>
    <row r="474">
      <c r="A474" s="21">
        <v>-1.72</v>
      </c>
      <c r="B474" s="3" t="str">
        <f t="shared" si="1"/>
        <v>#REF!</v>
      </c>
    </row>
    <row r="475">
      <c r="A475" s="22">
        <v>-0.0353</v>
      </c>
      <c r="B475" s="3" t="str">
        <f t="shared" si="1"/>
        <v>#REF!</v>
      </c>
    </row>
    <row r="476">
      <c r="A476" s="24">
        <v>464423.0</v>
      </c>
      <c r="B476" s="3" t="str">
        <f t="shared" si="1"/>
        <v>#REF!</v>
      </c>
    </row>
    <row r="477">
      <c r="A477" s="24">
        <v>387871.0</v>
      </c>
      <c r="B477" s="3" t="str">
        <f t="shared" si="1"/>
        <v>#REF!</v>
      </c>
    </row>
    <row r="478">
      <c r="A478" s="23">
        <v>42901.0</v>
      </c>
      <c r="B478" s="3" t="str">
        <f t="shared" si="1"/>
        <v>#REF!</v>
      </c>
    </row>
    <row r="479">
      <c r="A479" s="21">
        <v>46.8</v>
      </c>
      <c r="B479" s="3" t="str">
        <f t="shared" si="1"/>
        <v>#REF!</v>
      </c>
    </row>
    <row r="480">
      <c r="A480" s="21">
        <v>47.2</v>
      </c>
      <c r="B480" s="3" t="str">
        <f t="shared" si="1"/>
        <v>#REF!</v>
      </c>
    </row>
    <row r="481">
      <c r="A481" s="21">
        <v>46.7</v>
      </c>
      <c r="B481" s="3" t="str">
        <f t="shared" si="1"/>
        <v>#REF!</v>
      </c>
    </row>
    <row r="482">
      <c r="A482" s="21">
        <v>46.92</v>
      </c>
      <c r="B482" s="3" t="str">
        <f t="shared" si="1"/>
        <v>#REF!</v>
      </c>
    </row>
    <row r="483">
      <c r="A483" s="21">
        <v>-0.08</v>
      </c>
      <c r="B483" s="3" t="str">
        <f t="shared" si="1"/>
        <v>#REF!</v>
      </c>
    </row>
    <row r="484">
      <c r="A484" s="22">
        <v>-0.0017</v>
      </c>
      <c r="B484" s="3" t="str">
        <f t="shared" si="1"/>
        <v>#REF!</v>
      </c>
    </row>
    <row r="485">
      <c r="A485" s="24">
        <v>301404.0</v>
      </c>
      <c r="B485" s="3" t="str">
        <f t="shared" si="1"/>
        <v>#REF!</v>
      </c>
    </row>
    <row r="486">
      <c r="A486" s="24">
        <v>353875.0</v>
      </c>
      <c r="B486" s="3" t="str">
        <f t="shared" si="1"/>
        <v>#REF!</v>
      </c>
    </row>
    <row r="487">
      <c r="A487" s="23">
        <v>42902.0</v>
      </c>
      <c r="B487" s="3" t="str">
        <f t="shared" si="1"/>
        <v>#REF!</v>
      </c>
    </row>
    <row r="488">
      <c r="A488" s="21">
        <v>46.82</v>
      </c>
      <c r="B488" s="3" t="str">
        <f t="shared" si="1"/>
        <v>#REF!</v>
      </c>
    </row>
    <row r="489">
      <c r="A489" s="21">
        <v>47.61</v>
      </c>
      <c r="B489" s="3" t="str">
        <f t="shared" si="1"/>
        <v>#REF!</v>
      </c>
    </row>
    <row r="490">
      <c r="A490" s="21">
        <v>46.81</v>
      </c>
      <c r="B490" s="3" t="str">
        <f t="shared" si="1"/>
        <v>#REF!</v>
      </c>
    </row>
    <row r="491">
      <c r="A491" s="21">
        <v>47.37</v>
      </c>
      <c r="B491" s="3" t="str">
        <f t="shared" si="1"/>
        <v>#REF!</v>
      </c>
    </row>
    <row r="492">
      <c r="A492" s="25">
        <f>+0.45</f>
        <v>0.45</v>
      </c>
      <c r="B492" s="3" t="str">
        <f t="shared" si="1"/>
        <v>#REF!</v>
      </c>
    </row>
    <row r="493">
      <c r="A493" s="25">
        <f>+0.96%</f>
        <v>0.0096</v>
      </c>
      <c r="B493" s="3" t="str">
        <f t="shared" si="1"/>
        <v>#REF!</v>
      </c>
    </row>
    <row r="494">
      <c r="A494" s="26">
        <v>227424.0</v>
      </c>
      <c r="B494" s="3" t="str">
        <f t="shared" si="1"/>
        <v>#REF!</v>
      </c>
    </row>
    <row r="495">
      <c r="A495" s="26">
        <v>343248.0</v>
      </c>
      <c r="B495" s="3" t="str">
        <f t="shared" si="1"/>
        <v>#REF!</v>
      </c>
    </row>
    <row r="496">
      <c r="A496" s="27">
        <v>42905.0</v>
      </c>
      <c r="B496" s="3" t="str">
        <f t="shared" si="1"/>
        <v>#REF!</v>
      </c>
    </row>
    <row r="497">
      <c r="A497" s="28">
        <v>47.21</v>
      </c>
      <c r="B497" s="3" t="str">
        <f t="shared" si="1"/>
        <v>#REF!</v>
      </c>
    </row>
    <row r="498">
      <c r="A498" s="28">
        <v>47.76</v>
      </c>
      <c r="B498" s="3" t="str">
        <f t="shared" si="1"/>
        <v>#REF!</v>
      </c>
    </row>
    <row r="499">
      <c r="A499" s="28">
        <v>46.77</v>
      </c>
      <c r="B499" s="3" t="str">
        <f t="shared" si="1"/>
        <v>#REF!</v>
      </c>
    </row>
    <row r="500">
      <c r="A500" s="28">
        <v>46.91</v>
      </c>
      <c r="B500" s="3" t="str">
        <f t="shared" si="1"/>
        <v>#REF!</v>
      </c>
    </row>
    <row r="501">
      <c r="A501" s="21">
        <v>-0.46</v>
      </c>
      <c r="B501" s="3" t="str">
        <f t="shared" si="1"/>
        <v>#REF!</v>
      </c>
    </row>
    <row r="502">
      <c r="A502" s="22">
        <v>-0.0097</v>
      </c>
      <c r="B502" s="3" t="str">
        <f t="shared" si="1"/>
        <v>#REF!</v>
      </c>
    </row>
    <row r="503">
      <c r="A503" s="24">
        <v>261488.0</v>
      </c>
      <c r="B503" s="3" t="str">
        <f t="shared" si="1"/>
        <v>#REF!</v>
      </c>
    </row>
    <row r="504">
      <c r="A504" s="24">
        <v>316074.0</v>
      </c>
      <c r="B504" s="3" t="str">
        <f t="shared" si="1"/>
        <v>#REF!</v>
      </c>
    </row>
    <row r="505">
      <c r="A505" s="23">
        <v>42906.0</v>
      </c>
      <c r="B505" s="3" t="str">
        <f t="shared" si="1"/>
        <v>#REF!</v>
      </c>
    </row>
    <row r="506">
      <c r="A506" s="21">
        <v>46.96</v>
      </c>
      <c r="B506" s="3" t="str">
        <f t="shared" si="1"/>
        <v>#REF!</v>
      </c>
    </row>
    <row r="507">
      <c r="A507" s="21">
        <v>47.23</v>
      </c>
      <c r="B507" s="3" t="str">
        <f t="shared" si="1"/>
        <v>#REF!</v>
      </c>
    </row>
    <row r="508">
      <c r="A508" s="21">
        <v>45.42</v>
      </c>
      <c r="B508" s="3" t="str">
        <f t="shared" si="1"/>
        <v>#REF!</v>
      </c>
    </row>
    <row r="509">
      <c r="A509" s="21">
        <v>46.02</v>
      </c>
      <c r="B509" s="3" t="str">
        <f t="shared" si="1"/>
        <v>#REF!</v>
      </c>
    </row>
    <row r="510">
      <c r="A510" s="21">
        <v>-0.89</v>
      </c>
      <c r="B510" s="3" t="str">
        <f t="shared" si="1"/>
        <v>#REF!</v>
      </c>
    </row>
    <row r="511">
      <c r="A511" s="22">
        <v>-0.019</v>
      </c>
      <c r="B511" s="3" t="str">
        <f t="shared" si="1"/>
        <v>#REF!</v>
      </c>
    </row>
    <row r="512">
      <c r="A512" s="24">
        <v>343458.0</v>
      </c>
      <c r="B512" s="3" t="str">
        <f t="shared" si="1"/>
        <v>#REF!</v>
      </c>
    </row>
    <row r="513">
      <c r="A513" s="24">
        <v>286637.0</v>
      </c>
      <c r="B513" s="3" t="str">
        <f t="shared" si="1"/>
        <v>#REF!</v>
      </c>
    </row>
    <row r="514">
      <c r="A514" s="23">
        <v>42907.0</v>
      </c>
      <c r="B514" s="3" t="str">
        <f t="shared" si="1"/>
        <v>#REF!</v>
      </c>
    </row>
    <row r="515">
      <c r="A515" s="21">
        <v>45.89</v>
      </c>
      <c r="B515" s="3" t="str">
        <f t="shared" si="1"/>
        <v>#REF!</v>
      </c>
    </row>
    <row r="516">
      <c r="A516" s="21">
        <v>46.63</v>
      </c>
      <c r="B516" s="3" t="str">
        <f t="shared" si="1"/>
        <v>#REF!</v>
      </c>
    </row>
    <row r="517">
      <c r="A517" s="21">
        <v>44.35</v>
      </c>
      <c r="B517" s="3" t="str">
        <f t="shared" si="1"/>
        <v>#REF!</v>
      </c>
    </row>
    <row r="518">
      <c r="A518" s="21">
        <v>44.82</v>
      </c>
      <c r="B518" s="3" t="str">
        <f t="shared" si="1"/>
        <v>#REF!</v>
      </c>
    </row>
    <row r="519">
      <c r="A519" s="21">
        <v>-1.2</v>
      </c>
      <c r="B519" s="3" t="str">
        <f t="shared" si="1"/>
        <v>#REF!</v>
      </c>
    </row>
    <row r="520">
      <c r="A520" s="22">
        <v>-0.0261</v>
      </c>
      <c r="B520" s="3" t="str">
        <f t="shared" si="1"/>
        <v>#REF!</v>
      </c>
    </row>
    <row r="521">
      <c r="A521" s="24">
        <v>389712.0</v>
      </c>
      <c r="B521" s="3" t="str">
        <f t="shared" si="1"/>
        <v>#REF!</v>
      </c>
    </row>
    <row r="522">
      <c r="A522" s="24">
        <v>265759.0</v>
      </c>
      <c r="B522" s="3" t="str">
        <f t="shared" si="1"/>
        <v>#REF!</v>
      </c>
    </row>
    <row r="523">
      <c r="A523" s="23">
        <v>42908.0</v>
      </c>
      <c r="B523" s="3" t="str">
        <f t="shared" si="1"/>
        <v>#REF!</v>
      </c>
    </row>
    <row r="524">
      <c r="A524" s="21">
        <v>44.81</v>
      </c>
      <c r="B524" s="3" t="str">
        <f t="shared" si="1"/>
        <v>#REF!</v>
      </c>
    </row>
    <row r="525">
      <c r="A525" s="21">
        <v>45.79</v>
      </c>
      <c r="B525" s="3" t="str">
        <f t="shared" si="1"/>
        <v>#REF!</v>
      </c>
    </row>
    <row r="526">
      <c r="A526" s="21">
        <v>44.53</v>
      </c>
      <c r="B526" s="3" t="str">
        <f t="shared" si="1"/>
        <v>#REF!</v>
      </c>
    </row>
    <row r="527">
      <c r="A527" s="21">
        <v>45.22</v>
      </c>
      <c r="B527" s="3" t="str">
        <f t="shared" si="1"/>
        <v>#REF!</v>
      </c>
    </row>
    <row r="528">
      <c r="A528" s="25">
        <f>+0.4</f>
        <v>0.4</v>
      </c>
      <c r="B528" s="3" t="str">
        <f t="shared" si="1"/>
        <v>#REF!</v>
      </c>
    </row>
    <row r="529">
      <c r="A529" s="25">
        <f>+0.89%</f>
        <v>0.0089</v>
      </c>
      <c r="B529" s="3" t="str">
        <f t="shared" si="1"/>
        <v>#REF!</v>
      </c>
    </row>
    <row r="530">
      <c r="A530" s="26">
        <v>346755.0</v>
      </c>
      <c r="B530" s="3" t="str">
        <f t="shared" si="1"/>
        <v>#REF!</v>
      </c>
    </row>
    <row r="531">
      <c r="A531" s="26">
        <v>226311.0</v>
      </c>
      <c r="B531" s="3" t="str">
        <f t="shared" si="1"/>
        <v>#REF!</v>
      </c>
    </row>
    <row r="532">
      <c r="A532" s="27">
        <v>42909.0</v>
      </c>
      <c r="B532" s="3" t="str">
        <f t="shared" si="1"/>
        <v>#REF!</v>
      </c>
    </row>
    <row r="533">
      <c r="A533" s="28">
        <v>45.28</v>
      </c>
      <c r="B533" s="3" t="str">
        <f t="shared" si="1"/>
        <v>#REF!</v>
      </c>
    </row>
    <row r="534">
      <c r="A534" s="28">
        <v>45.75</v>
      </c>
      <c r="B534" s="3" t="str">
        <f t="shared" si="1"/>
        <v>#REF!</v>
      </c>
    </row>
    <row r="535">
      <c r="A535" s="28">
        <v>45.03</v>
      </c>
      <c r="B535" s="3" t="str">
        <f t="shared" si="1"/>
        <v>#REF!</v>
      </c>
    </row>
    <row r="536">
      <c r="A536" s="28">
        <v>45.54</v>
      </c>
      <c r="B536" s="3" t="str">
        <f t="shared" si="1"/>
        <v>#REF!</v>
      </c>
    </row>
    <row r="537">
      <c r="A537" s="25">
        <f>+0.32</f>
        <v>0.32</v>
      </c>
      <c r="B537" s="3" t="str">
        <f t="shared" si="1"/>
        <v>#REF!</v>
      </c>
    </row>
    <row r="538">
      <c r="A538" s="25">
        <f>+0.71%</f>
        <v>0.0071</v>
      </c>
      <c r="B538" s="3" t="str">
        <f t="shared" si="1"/>
        <v>#REF!</v>
      </c>
    </row>
    <row r="539">
      <c r="A539" s="26">
        <v>252259.0</v>
      </c>
      <c r="B539" s="3" t="str">
        <f t="shared" si="1"/>
        <v>#REF!</v>
      </c>
    </row>
    <row r="540">
      <c r="A540" s="26">
        <v>186621.0</v>
      </c>
      <c r="B540" s="3" t="str">
        <f t="shared" si="1"/>
        <v>#REF!</v>
      </c>
    </row>
    <row r="541">
      <c r="A541" s="27">
        <v>42912.0</v>
      </c>
      <c r="B541" s="3" t="str">
        <f t="shared" si="1"/>
        <v>#REF!</v>
      </c>
    </row>
    <row r="542">
      <c r="A542" s="28">
        <v>45.63</v>
      </c>
      <c r="B542" s="3" t="str">
        <f t="shared" si="1"/>
        <v>#REF!</v>
      </c>
    </row>
    <row r="543">
      <c r="A543" s="28">
        <v>46.24</v>
      </c>
      <c r="B543" s="3" t="str">
        <f t="shared" si="1"/>
        <v>#REF!</v>
      </c>
    </row>
    <row r="544">
      <c r="A544" s="28">
        <v>45.04</v>
      </c>
      <c r="B544" s="3" t="str">
        <f t="shared" si="1"/>
        <v>#REF!</v>
      </c>
    </row>
    <row r="545">
      <c r="A545" s="28">
        <v>45.83</v>
      </c>
      <c r="B545" s="3" t="str">
        <f t="shared" si="1"/>
        <v>#REF!</v>
      </c>
    </row>
    <row r="546">
      <c r="A546" s="25">
        <f>+0.29</f>
        <v>0.29</v>
      </c>
      <c r="B546" s="3" t="str">
        <f t="shared" si="1"/>
        <v>#REF!</v>
      </c>
    </row>
    <row r="547">
      <c r="A547" s="25">
        <f>+0.64%</f>
        <v>0.0064</v>
      </c>
      <c r="B547" s="3" t="str">
        <f t="shared" si="1"/>
        <v>#REF!</v>
      </c>
    </row>
    <row r="548">
      <c r="A548" s="26">
        <v>203221.0</v>
      </c>
      <c r="B548" s="3" t="str">
        <f t="shared" si="1"/>
        <v>#REF!</v>
      </c>
    </row>
    <row r="549">
      <c r="A549" s="26">
        <v>174432.0</v>
      </c>
      <c r="B549" s="3" t="str">
        <f t="shared" si="1"/>
        <v>#REF!</v>
      </c>
    </row>
    <row r="550">
      <c r="A550" s="27">
        <v>42913.0</v>
      </c>
      <c r="B550" s="3" t="str">
        <f t="shared" si="1"/>
        <v>#REF!</v>
      </c>
    </row>
    <row r="551">
      <c r="A551" s="28">
        <v>45.85</v>
      </c>
      <c r="B551" s="3" t="str">
        <f t="shared" si="1"/>
        <v>#REF!</v>
      </c>
    </row>
    <row r="552">
      <c r="A552" s="28">
        <v>47.06</v>
      </c>
      <c r="B552" s="3" t="str">
        <f t="shared" si="1"/>
        <v>#REF!</v>
      </c>
    </row>
    <row r="553">
      <c r="A553" s="28">
        <v>45.79</v>
      </c>
      <c r="B553" s="3" t="str">
        <f t="shared" si="1"/>
        <v>#REF!</v>
      </c>
    </row>
    <row r="554">
      <c r="A554" s="28">
        <v>46.65</v>
      </c>
      <c r="B554" s="3" t="str">
        <f t="shared" si="1"/>
        <v>#REF!</v>
      </c>
    </row>
    <row r="555">
      <c r="A555" s="25">
        <f>+0.82</f>
        <v>0.82</v>
      </c>
      <c r="B555" s="3" t="str">
        <f t="shared" si="1"/>
        <v>#REF!</v>
      </c>
    </row>
    <row r="556">
      <c r="A556" s="25">
        <f>+1.79%</f>
        <v>0.0179</v>
      </c>
      <c r="B556" s="3" t="str">
        <f t="shared" si="1"/>
        <v>#REF!</v>
      </c>
    </row>
    <row r="557">
      <c r="A557" s="26">
        <v>263256.0</v>
      </c>
      <c r="B557" s="3" t="str">
        <f t="shared" si="1"/>
        <v>#REF!</v>
      </c>
    </row>
    <row r="558">
      <c r="A558" s="26">
        <v>149270.0</v>
      </c>
      <c r="B558" s="3" t="str">
        <f t="shared" si="1"/>
        <v>#REF!</v>
      </c>
    </row>
    <row r="559">
      <c r="A559" s="27">
        <v>42914.0</v>
      </c>
      <c r="B559" s="3" t="str">
        <f t="shared" si="1"/>
        <v>#REF!</v>
      </c>
    </row>
    <row r="560">
      <c r="A560" s="28">
        <v>46.25</v>
      </c>
      <c r="B560" s="3" t="str">
        <f t="shared" si="1"/>
        <v>#REF!</v>
      </c>
    </row>
    <row r="561">
      <c r="A561" s="28">
        <v>47.47</v>
      </c>
      <c r="B561" s="3" t="str">
        <f t="shared" si="1"/>
        <v>#REF!</v>
      </c>
    </row>
    <row r="562">
      <c r="A562" s="28">
        <v>46.25</v>
      </c>
      <c r="B562" s="3" t="str">
        <f t="shared" si="1"/>
        <v>#REF!</v>
      </c>
    </row>
    <row r="563">
      <c r="A563" s="28">
        <v>47.31</v>
      </c>
      <c r="B563" s="3" t="str">
        <f t="shared" si="1"/>
        <v>#REF!</v>
      </c>
    </row>
    <row r="564">
      <c r="A564" s="25">
        <f>+0.66</f>
        <v>0.66</v>
      </c>
      <c r="B564" s="3" t="str">
        <f t="shared" si="1"/>
        <v>#REF!</v>
      </c>
    </row>
    <row r="565">
      <c r="A565" s="25">
        <f>+1.41%</f>
        <v>0.0141</v>
      </c>
      <c r="B565" s="3" t="str">
        <f t="shared" si="1"/>
        <v>#REF!</v>
      </c>
    </row>
    <row r="566">
      <c r="A566" s="26">
        <v>162581.0</v>
      </c>
      <c r="B566" s="3" t="str">
        <f t="shared" si="1"/>
        <v>#REF!</v>
      </c>
    </row>
    <row r="567">
      <c r="A567" s="26">
        <v>122506.0</v>
      </c>
      <c r="B567" s="3" t="str">
        <f t="shared" si="1"/>
        <v>#REF!</v>
      </c>
    </row>
    <row r="568">
      <c r="A568" s="27">
        <v>42915.0</v>
      </c>
      <c r="B568" s="3" t="str">
        <f t="shared" si="1"/>
        <v>#REF!</v>
      </c>
    </row>
    <row r="569">
      <c r="A569" s="28">
        <v>47.39</v>
      </c>
      <c r="B569" s="3" t="str">
        <f t="shared" si="1"/>
        <v>#REF!</v>
      </c>
    </row>
    <row r="570">
      <c r="A570" s="28">
        <v>48.03</v>
      </c>
      <c r="B570" s="3" t="str">
        <f t="shared" si="1"/>
        <v>#REF!</v>
      </c>
    </row>
    <row r="571">
      <c r="A571" s="28">
        <v>47.14</v>
      </c>
      <c r="B571" s="3" t="str">
        <f t="shared" si="1"/>
        <v>#REF!</v>
      </c>
    </row>
    <row r="572">
      <c r="A572" s="28">
        <v>47.42</v>
      </c>
      <c r="B572" s="3" t="str">
        <f t="shared" si="1"/>
        <v>#REF!</v>
      </c>
    </row>
    <row r="573">
      <c r="A573" s="25">
        <f>+0.11</f>
        <v>0.11</v>
      </c>
      <c r="B573" s="3" t="str">
        <f t="shared" si="1"/>
        <v>#REF!</v>
      </c>
    </row>
    <row r="574">
      <c r="A574" s="25">
        <f>+0.23%</f>
        <v>0.0023</v>
      </c>
      <c r="B574" s="3" t="str">
        <f t="shared" si="1"/>
        <v>#REF!</v>
      </c>
    </row>
    <row r="575">
      <c r="A575" s="26">
        <v>179560.0</v>
      </c>
      <c r="B575" s="3" t="str">
        <f t="shared" si="1"/>
        <v>#REF!</v>
      </c>
    </row>
    <row r="576">
      <c r="A576" s="26">
        <v>47370.0</v>
      </c>
      <c r="B576" s="3" t="str">
        <f t="shared" si="1"/>
        <v>#REF!</v>
      </c>
    </row>
    <row r="577">
      <c r="A577" s="7">
        <v>42916.0</v>
      </c>
      <c r="B577" s="3" t="str">
        <f t="shared" si="1"/>
        <v>#REF!</v>
      </c>
    </row>
    <row r="578">
      <c r="A578" s="8">
        <v>47.46</v>
      </c>
      <c r="B578" s="3" t="str">
        <f t="shared" si="1"/>
        <v>#REF!</v>
      </c>
    </row>
    <row r="579">
      <c r="A579" s="8">
        <v>48.12</v>
      </c>
      <c r="B579" s="3" t="str">
        <f t="shared" si="1"/>
        <v>#REF!</v>
      </c>
    </row>
    <row r="580">
      <c r="A580" s="8">
        <v>47.46</v>
      </c>
      <c r="B580" s="3" t="str">
        <f t="shared" si="1"/>
        <v>#REF!</v>
      </c>
    </row>
    <row r="581">
      <c r="A581" s="8">
        <v>47.92</v>
      </c>
      <c r="B581" s="3" t="str">
        <f t="shared" si="1"/>
        <v>#REF!</v>
      </c>
    </row>
    <row r="582">
      <c r="A582" s="9">
        <f>+0.5</f>
        <v>0.5</v>
      </c>
      <c r="B582" s="3" t="str">
        <f t="shared" si="1"/>
        <v>#REF!</v>
      </c>
    </row>
    <row r="583">
      <c r="A583" s="9">
        <f>+1.05%</f>
        <v>0.0105</v>
      </c>
      <c r="B583" s="3" t="str">
        <f t="shared" si="1"/>
        <v>#REF!</v>
      </c>
    </row>
    <row r="584">
      <c r="A584" s="31">
        <v>26181.0</v>
      </c>
      <c r="B584" s="3" t="str">
        <f t="shared" si="1"/>
        <v>#REF!</v>
      </c>
    </row>
    <row r="585">
      <c r="A585" s="32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42858</v>
      </c>
      <c r="C3" s="3">
        <v>51.43</v>
      </c>
      <c r="D3" s="3">
        <v>51.61</v>
      </c>
      <c r="E3" s="3">
        <v>50.67</v>
      </c>
      <c r="F3" s="3">
        <v>51.26</v>
      </c>
      <c r="G3" s="3">
        <v>0.29</v>
      </c>
      <c r="H3" s="3">
        <v>0.005699999999999999</v>
      </c>
      <c r="I3" s="15">
        <v>88398.0</v>
      </c>
      <c r="J3" s="15">
        <v>233084.0</v>
      </c>
    </row>
    <row r="4">
      <c r="A4" s="19" t="s">
        <v>4</v>
      </c>
      <c r="B4" s="5">
        <f t="shared" si="1"/>
        <v>42859</v>
      </c>
      <c r="C4" s="3">
        <v>51.04</v>
      </c>
      <c r="D4" s="3">
        <v>51.17</v>
      </c>
      <c r="E4" s="3">
        <v>48.75</v>
      </c>
      <c r="F4" s="3">
        <v>48.97</v>
      </c>
      <c r="G4" s="3">
        <v>-2.29</v>
      </c>
      <c r="H4" s="6">
        <v>-0.0447</v>
      </c>
      <c r="I4" s="15">
        <v>146896.0</v>
      </c>
      <c r="J4" s="15">
        <v>247695.0</v>
      </c>
    </row>
    <row r="5">
      <c r="A5" s="19" t="s">
        <v>5</v>
      </c>
      <c r="B5" s="5">
        <f t="shared" si="1"/>
        <v>42860</v>
      </c>
      <c r="C5" s="3">
        <v>49.0</v>
      </c>
      <c r="D5" s="3">
        <v>50.21</v>
      </c>
      <c r="E5" s="3">
        <v>47.24</v>
      </c>
      <c r="F5" s="3">
        <v>49.74</v>
      </c>
      <c r="G5" s="3">
        <v>0.77</v>
      </c>
      <c r="H5" s="3">
        <v>0.015700000000000002</v>
      </c>
      <c r="I5" s="15">
        <v>166291.0</v>
      </c>
      <c r="J5" s="15">
        <v>259751.0</v>
      </c>
    </row>
    <row r="6">
      <c r="A6" s="19" t="s">
        <v>6</v>
      </c>
      <c r="B6" s="5">
        <f t="shared" si="1"/>
        <v>42863</v>
      </c>
      <c r="C6" s="3">
        <v>49.96</v>
      </c>
      <c r="D6" s="3">
        <v>50.54</v>
      </c>
      <c r="E6" s="3">
        <v>49.18</v>
      </c>
      <c r="F6" s="3">
        <v>50.02</v>
      </c>
      <c r="G6" s="3">
        <v>0.28</v>
      </c>
      <c r="H6" s="3">
        <v>0.005600000000000001</v>
      </c>
      <c r="I6" s="15">
        <v>127536.0</v>
      </c>
      <c r="J6" s="15">
        <v>270180.0</v>
      </c>
    </row>
    <row r="7">
      <c r="A7" s="19" t="s">
        <v>7</v>
      </c>
      <c r="B7" s="5">
        <f t="shared" si="1"/>
        <v>42864</v>
      </c>
      <c r="C7" s="3">
        <v>50.11</v>
      </c>
      <c r="D7" s="3">
        <v>50.4</v>
      </c>
      <c r="E7" s="3">
        <v>49.06</v>
      </c>
      <c r="F7" s="3">
        <v>49.38</v>
      </c>
      <c r="G7" s="3">
        <v>-0.64</v>
      </c>
      <c r="H7" s="6">
        <v>-0.0128</v>
      </c>
      <c r="I7" s="15">
        <v>106532.0</v>
      </c>
      <c r="J7" s="15">
        <v>275579.0</v>
      </c>
    </row>
    <row r="8">
      <c r="A8" s="19" t="s">
        <v>8</v>
      </c>
      <c r="B8" s="5">
        <f t="shared" si="1"/>
        <v>42865</v>
      </c>
      <c r="C8" s="3">
        <v>49.55</v>
      </c>
      <c r="D8" s="3">
        <v>51.16</v>
      </c>
      <c r="E8" s="3">
        <v>49.46</v>
      </c>
      <c r="F8" s="3">
        <v>50.76</v>
      </c>
      <c r="G8" s="3">
        <v>1.38</v>
      </c>
      <c r="H8" s="3">
        <v>0.0279</v>
      </c>
      <c r="I8" s="15">
        <v>105545.0</v>
      </c>
      <c r="J8" s="15">
        <v>283468.0</v>
      </c>
    </row>
    <row r="9">
      <c r="A9" s="19" t="s">
        <v>9</v>
      </c>
      <c r="B9" s="5">
        <f t="shared" si="1"/>
        <v>42866</v>
      </c>
      <c r="C9" s="3">
        <v>50.81</v>
      </c>
      <c r="D9" s="3">
        <v>51.6</v>
      </c>
      <c r="E9" s="3">
        <v>50.79</v>
      </c>
      <c r="F9" s="3">
        <v>51.23</v>
      </c>
      <c r="G9" s="3">
        <v>0.47</v>
      </c>
      <c r="H9" s="3">
        <v>0.009300000000000001</v>
      </c>
      <c r="I9" s="15">
        <v>99799.0</v>
      </c>
      <c r="J9" s="15">
        <v>289747.0</v>
      </c>
    </row>
    <row r="10">
      <c r="A10" s="20">
        <v>42858.0</v>
      </c>
      <c r="B10" s="5">
        <f t="shared" si="1"/>
        <v>42867</v>
      </c>
      <c r="C10" s="3">
        <v>51.24</v>
      </c>
      <c r="D10" s="3">
        <v>51.51</v>
      </c>
      <c r="E10" s="3">
        <v>50.76</v>
      </c>
      <c r="F10" s="3">
        <v>51.2</v>
      </c>
      <c r="G10" s="3">
        <v>-0.03</v>
      </c>
      <c r="H10" s="6">
        <v>-6.0E-4</v>
      </c>
      <c r="I10" s="15">
        <v>90443.0</v>
      </c>
      <c r="J10" s="15">
        <v>293966.0</v>
      </c>
    </row>
    <row r="11">
      <c r="A11" s="19">
        <v>51.43</v>
      </c>
      <c r="B11" s="5">
        <f t="shared" si="1"/>
        <v>42870</v>
      </c>
      <c r="C11" s="3">
        <v>51.19</v>
      </c>
      <c r="D11" s="3">
        <v>52.91</v>
      </c>
      <c r="E11" s="3">
        <v>51.11</v>
      </c>
      <c r="F11" s="3">
        <v>52.14</v>
      </c>
      <c r="G11" s="3">
        <v>0.94</v>
      </c>
      <c r="H11" s="3">
        <v>0.0184</v>
      </c>
      <c r="I11" s="15">
        <v>114706.0</v>
      </c>
      <c r="J11" s="15">
        <v>298038.0</v>
      </c>
    </row>
    <row r="12">
      <c r="A12" s="19">
        <v>51.61</v>
      </c>
      <c r="B12" s="5">
        <f t="shared" si="1"/>
        <v>42871</v>
      </c>
      <c r="C12" s="3">
        <v>52.2</v>
      </c>
      <c r="D12" s="3">
        <v>52.7</v>
      </c>
      <c r="E12" s="3">
        <v>51.53</v>
      </c>
      <c r="F12" s="3">
        <v>52.09</v>
      </c>
      <c r="G12" s="3">
        <v>-0.05</v>
      </c>
      <c r="H12" s="6">
        <v>-0.001</v>
      </c>
      <c r="I12" s="15">
        <v>114818.0</v>
      </c>
      <c r="J12" s="15">
        <v>302707.0</v>
      </c>
    </row>
    <row r="13">
      <c r="A13" s="19">
        <v>50.67</v>
      </c>
      <c r="B13" s="5">
        <f t="shared" si="1"/>
        <v>42872</v>
      </c>
      <c r="C13" s="3">
        <v>51.61</v>
      </c>
      <c r="D13" s="3">
        <v>52.97</v>
      </c>
      <c r="E13" s="3">
        <v>51.5</v>
      </c>
      <c r="F13" s="3">
        <v>52.61</v>
      </c>
      <c r="G13" s="3">
        <v>0.52</v>
      </c>
      <c r="H13" s="3">
        <v>0.01</v>
      </c>
      <c r="I13" s="15">
        <v>87421.0</v>
      </c>
      <c r="J13" s="15">
        <v>305085.0</v>
      </c>
    </row>
    <row r="14">
      <c r="A14" s="19">
        <v>51.26</v>
      </c>
      <c r="B14" s="5">
        <f t="shared" si="1"/>
        <v>42873</v>
      </c>
      <c r="C14" s="3">
        <v>52.53</v>
      </c>
      <c r="D14" s="3">
        <v>53.08</v>
      </c>
      <c r="E14" s="3">
        <v>51.52</v>
      </c>
      <c r="F14" s="3">
        <v>52.82</v>
      </c>
      <c r="G14" s="3">
        <v>0.21</v>
      </c>
      <c r="H14" s="3">
        <v>0.004</v>
      </c>
      <c r="I14" s="15">
        <v>106254.0</v>
      </c>
      <c r="J14" s="15">
        <v>318080.0</v>
      </c>
    </row>
    <row r="15">
      <c r="A15" s="25">
        <f>+0.29</f>
        <v>0.29</v>
      </c>
      <c r="B15" s="5">
        <f t="shared" si="1"/>
        <v>42874</v>
      </c>
      <c r="C15" s="3">
        <v>52.92</v>
      </c>
      <c r="D15" s="3">
        <v>54.1</v>
      </c>
      <c r="E15" s="3">
        <v>52.86</v>
      </c>
      <c r="F15" s="3">
        <v>53.9</v>
      </c>
      <c r="G15" s="3">
        <v>1.08</v>
      </c>
      <c r="H15" s="3">
        <v>0.0204</v>
      </c>
      <c r="I15" s="15">
        <v>121819.0</v>
      </c>
      <c r="J15" s="15">
        <v>318311.0</v>
      </c>
    </row>
    <row r="16">
      <c r="A16" s="25">
        <f>+0.57%</f>
        <v>0.0057</v>
      </c>
      <c r="B16" s="5">
        <f t="shared" si="1"/>
        <v>42877</v>
      </c>
      <c r="C16" s="3">
        <v>54.12</v>
      </c>
      <c r="D16" s="3">
        <v>54.68</v>
      </c>
      <c r="E16" s="3">
        <v>54.04</v>
      </c>
      <c r="F16" s="3">
        <v>54.3</v>
      </c>
      <c r="G16" s="3">
        <v>0.4</v>
      </c>
      <c r="H16" s="3">
        <v>0.0074</v>
      </c>
      <c r="I16" s="15">
        <v>151860.0</v>
      </c>
      <c r="J16" s="15">
        <v>325745.0</v>
      </c>
    </row>
    <row r="17">
      <c r="A17" s="26">
        <v>88398.0</v>
      </c>
      <c r="B17" s="5">
        <f t="shared" si="1"/>
        <v>42878</v>
      </c>
      <c r="C17" s="3">
        <v>54.3</v>
      </c>
      <c r="D17" s="3">
        <v>54.86</v>
      </c>
      <c r="E17" s="3">
        <v>53.69</v>
      </c>
      <c r="F17" s="3">
        <v>54.61</v>
      </c>
      <c r="G17" s="3">
        <v>0.31</v>
      </c>
      <c r="H17" s="3">
        <v>0.005699999999999999</v>
      </c>
      <c r="I17" s="15">
        <v>141197.0</v>
      </c>
      <c r="J17" s="15">
        <v>338836.0</v>
      </c>
    </row>
    <row r="18">
      <c r="A18" s="26">
        <v>233084.0</v>
      </c>
      <c r="B18" s="5">
        <f t="shared" si="1"/>
        <v>42879</v>
      </c>
      <c r="C18" s="3">
        <v>54.57</v>
      </c>
      <c r="D18" s="3">
        <v>55.02</v>
      </c>
      <c r="E18" s="3">
        <v>54.15</v>
      </c>
      <c r="F18" s="3">
        <v>54.45</v>
      </c>
      <c r="G18" s="3">
        <v>-0.16</v>
      </c>
      <c r="H18" s="6">
        <v>-0.0029</v>
      </c>
      <c r="I18" s="15">
        <v>146833.0</v>
      </c>
      <c r="J18" s="15">
        <v>342161.0</v>
      </c>
    </row>
    <row r="19">
      <c r="A19" s="27">
        <v>42859.0</v>
      </c>
      <c r="B19" s="5">
        <f t="shared" si="1"/>
        <v>42880</v>
      </c>
      <c r="C19" s="3">
        <v>54.62</v>
      </c>
      <c r="D19" s="3">
        <v>55.14</v>
      </c>
      <c r="E19" s="3">
        <v>51.58</v>
      </c>
      <c r="F19" s="3">
        <v>52.0</v>
      </c>
      <c r="G19" s="3">
        <v>-2.45</v>
      </c>
      <c r="H19" s="6">
        <v>-0.045</v>
      </c>
      <c r="I19" s="15">
        <v>179815.0</v>
      </c>
      <c r="J19" s="15">
        <v>339949.0</v>
      </c>
    </row>
    <row r="20">
      <c r="A20" s="28">
        <v>51.04</v>
      </c>
      <c r="B20" s="5">
        <f t="shared" si="1"/>
        <v>42881</v>
      </c>
      <c r="C20" s="3">
        <v>51.94</v>
      </c>
      <c r="D20" s="3">
        <v>52.89</v>
      </c>
      <c r="E20" s="3">
        <v>51.31</v>
      </c>
      <c r="F20" s="3">
        <v>52.75</v>
      </c>
      <c r="G20" s="3">
        <v>0.75</v>
      </c>
      <c r="H20" s="3">
        <v>0.0144</v>
      </c>
      <c r="I20" s="15">
        <v>143521.0</v>
      </c>
      <c r="J20" s="15">
        <v>336287.0</v>
      </c>
    </row>
    <row r="21">
      <c r="A21" s="28">
        <v>51.17</v>
      </c>
      <c r="B21" s="5">
        <f t="shared" si="1"/>
        <v>42884</v>
      </c>
      <c r="C21" s="3">
        <v>52.78</v>
      </c>
      <c r="D21" s="3">
        <v>53.19</v>
      </c>
      <c r="E21" s="3">
        <v>52.47</v>
      </c>
      <c r="F21" s="3">
        <v>52.89</v>
      </c>
      <c r="G21" s="3">
        <v>0.14</v>
      </c>
      <c r="H21" s="3">
        <v>0.0027</v>
      </c>
      <c r="I21" s="15">
        <v>11597.0</v>
      </c>
      <c r="J21" s="15">
        <v>336751.0</v>
      </c>
    </row>
    <row r="22">
      <c r="A22" s="28">
        <v>48.75</v>
      </c>
      <c r="B22" s="5">
        <f t="shared" si="1"/>
        <v>42885</v>
      </c>
      <c r="C22" s="3">
        <v>52.83</v>
      </c>
      <c r="D22" s="3">
        <v>52.93</v>
      </c>
      <c r="E22" s="3">
        <v>51.88</v>
      </c>
      <c r="F22" s="3">
        <v>52.51</v>
      </c>
      <c r="G22" s="3">
        <v>-0.38</v>
      </c>
      <c r="H22" s="6">
        <v>-0.0072</v>
      </c>
      <c r="I22" s="15">
        <v>146655.0</v>
      </c>
      <c r="J22" s="15">
        <v>346199.0</v>
      </c>
    </row>
    <row r="23">
      <c r="A23" s="28">
        <v>48.97</v>
      </c>
      <c r="B23" s="5">
        <f t="shared" si="1"/>
        <v>42886</v>
      </c>
      <c r="C23" s="3">
        <v>52.48</v>
      </c>
      <c r="D23" s="3">
        <v>52.59</v>
      </c>
      <c r="E23" s="3">
        <v>50.52</v>
      </c>
      <c r="F23" s="3">
        <v>51.09</v>
      </c>
      <c r="G23" s="3">
        <v>-1.42</v>
      </c>
      <c r="H23" s="6">
        <v>-0.027</v>
      </c>
      <c r="I23" s="15">
        <v>227104.0</v>
      </c>
      <c r="J23" s="15">
        <v>356293.0</v>
      </c>
    </row>
    <row r="24">
      <c r="A24" s="21">
        <v>-2.29</v>
      </c>
      <c r="B24" s="5">
        <f t="shared" si="1"/>
        <v>42887</v>
      </c>
      <c r="C24" s="3">
        <v>51.5</v>
      </c>
      <c r="D24" s="3">
        <v>51.78</v>
      </c>
      <c r="E24" s="3">
        <v>50.57</v>
      </c>
      <c r="F24" s="3">
        <v>50.97</v>
      </c>
      <c r="G24" s="3">
        <v>-0.12</v>
      </c>
      <c r="H24" s="6">
        <v>-0.0023</v>
      </c>
      <c r="I24" s="15">
        <v>249590.0</v>
      </c>
      <c r="J24" s="15">
        <v>359531.0</v>
      </c>
    </row>
    <row r="25">
      <c r="A25" s="22">
        <v>-0.0447</v>
      </c>
      <c r="B25" s="5">
        <f t="shared" si="1"/>
        <v>42888</v>
      </c>
      <c r="C25" s="3">
        <v>50.59</v>
      </c>
      <c r="D25" s="3">
        <v>50.85</v>
      </c>
      <c r="E25" s="3">
        <v>49.3</v>
      </c>
      <c r="F25" s="3">
        <v>50.24</v>
      </c>
      <c r="G25" s="3">
        <v>-0.73</v>
      </c>
      <c r="H25" s="6">
        <v>-0.0143</v>
      </c>
      <c r="I25" s="15">
        <v>254769.0</v>
      </c>
      <c r="J25" s="15">
        <v>339706.0</v>
      </c>
    </row>
    <row r="26">
      <c r="A26" s="24">
        <v>146896.0</v>
      </c>
      <c r="B26" s="5">
        <f t="shared" si="1"/>
        <v>42891</v>
      </c>
      <c r="C26" s="3">
        <v>50.22</v>
      </c>
      <c r="D26" s="3">
        <v>51.01</v>
      </c>
      <c r="E26" s="3">
        <v>49.38</v>
      </c>
      <c r="F26" s="3">
        <v>49.81</v>
      </c>
      <c r="G26" s="3">
        <v>-0.43</v>
      </c>
      <c r="H26" s="6">
        <v>-0.0086</v>
      </c>
      <c r="I26" s="15">
        <v>214813.0</v>
      </c>
      <c r="J26" s="15">
        <v>360372.0</v>
      </c>
    </row>
    <row r="27">
      <c r="A27" s="24">
        <v>247695.0</v>
      </c>
      <c r="B27" s="5">
        <f t="shared" si="1"/>
        <v>42892</v>
      </c>
      <c r="C27" s="3">
        <v>49.96</v>
      </c>
      <c r="D27" s="3">
        <v>50.6</v>
      </c>
      <c r="E27" s="3">
        <v>49.35</v>
      </c>
      <c r="F27" s="3">
        <v>50.42</v>
      </c>
      <c r="G27" s="3">
        <v>0.61</v>
      </c>
      <c r="H27" s="3">
        <v>0.012199999999999999</v>
      </c>
      <c r="I27" s="15">
        <v>209921.0</v>
      </c>
      <c r="J27" s="15">
        <v>376994.0</v>
      </c>
    </row>
    <row r="28">
      <c r="A28" s="23">
        <v>42860.0</v>
      </c>
      <c r="B28" s="5">
        <f t="shared" si="1"/>
        <v>42893</v>
      </c>
      <c r="C28" s="3">
        <v>50.3</v>
      </c>
      <c r="D28" s="3">
        <v>50.44</v>
      </c>
      <c r="E28" s="3">
        <v>48.32</v>
      </c>
      <c r="F28" s="3">
        <v>48.43</v>
      </c>
      <c r="G28" s="3">
        <v>-1.99</v>
      </c>
      <c r="H28" s="6">
        <v>-0.0395</v>
      </c>
      <c r="I28" s="15">
        <v>251558.0</v>
      </c>
      <c r="J28" s="15">
        <v>402826.0</v>
      </c>
    </row>
    <row r="29">
      <c r="A29" s="21">
        <v>49.0</v>
      </c>
      <c r="B29" s="5">
        <f t="shared" si="1"/>
        <v>42894</v>
      </c>
      <c r="C29" s="3">
        <v>48.61</v>
      </c>
      <c r="D29" s="3">
        <v>48.94</v>
      </c>
      <c r="E29" s="3">
        <v>47.98</v>
      </c>
      <c r="F29" s="3">
        <v>48.26</v>
      </c>
      <c r="G29" s="3">
        <v>-0.17</v>
      </c>
      <c r="H29" s="6">
        <v>-0.0035</v>
      </c>
      <c r="I29" s="15">
        <v>319750.0</v>
      </c>
      <c r="J29" s="15">
        <v>402618.0</v>
      </c>
    </row>
    <row r="30">
      <c r="A30" s="21">
        <v>50.21</v>
      </c>
      <c r="B30" s="5">
        <f t="shared" si="1"/>
        <v>42895</v>
      </c>
      <c r="C30" s="3">
        <v>48.23</v>
      </c>
      <c r="D30" s="3">
        <v>48.92</v>
      </c>
      <c r="E30" s="3">
        <v>47.8</v>
      </c>
      <c r="F30" s="3">
        <v>48.53</v>
      </c>
      <c r="G30" s="3">
        <v>0.27</v>
      </c>
      <c r="H30" s="3">
        <v>0.005600000000000001</v>
      </c>
      <c r="I30" s="15">
        <v>183062.0</v>
      </c>
      <c r="J30" s="15">
        <v>423547.0</v>
      </c>
    </row>
    <row r="31">
      <c r="A31" s="21">
        <v>47.24</v>
      </c>
      <c r="B31" s="5">
        <f t="shared" si="1"/>
        <v>42898</v>
      </c>
      <c r="C31" s="3">
        <v>48.48</v>
      </c>
      <c r="D31" s="3">
        <v>49.49</v>
      </c>
      <c r="E31" s="3">
        <v>48.37</v>
      </c>
      <c r="F31" s="3">
        <v>48.64</v>
      </c>
      <c r="G31" s="3">
        <v>0.11</v>
      </c>
      <c r="H31" s="3">
        <v>0.0023</v>
      </c>
      <c r="I31" s="15">
        <v>205897.0</v>
      </c>
      <c r="J31" s="15">
        <v>444220.0</v>
      </c>
    </row>
    <row r="32">
      <c r="A32" s="21">
        <v>49.74</v>
      </c>
      <c r="B32" s="5">
        <f t="shared" si="1"/>
        <v>42899</v>
      </c>
      <c r="C32" s="3">
        <v>48.65</v>
      </c>
      <c r="D32" s="3">
        <v>49.13</v>
      </c>
      <c r="E32" s="3">
        <v>48.23</v>
      </c>
      <c r="F32" s="3">
        <v>49.05</v>
      </c>
      <c r="G32" s="3">
        <v>0.41</v>
      </c>
      <c r="H32" s="3">
        <v>0.0084</v>
      </c>
      <c r="I32" s="15">
        <v>220786.0</v>
      </c>
      <c r="J32" s="15">
        <v>465635.0</v>
      </c>
    </row>
    <row r="33">
      <c r="A33" s="25">
        <f>+0.77</f>
        <v>0.77</v>
      </c>
      <c r="B33" s="5">
        <f t="shared" si="1"/>
        <v>42900</v>
      </c>
      <c r="C33" s="3">
        <v>48.55</v>
      </c>
      <c r="D33" s="3">
        <v>48.98</v>
      </c>
      <c r="E33" s="3">
        <v>47.02</v>
      </c>
      <c r="F33" s="3">
        <v>47.29</v>
      </c>
      <c r="G33" s="3">
        <v>-1.76</v>
      </c>
      <c r="H33" s="6">
        <v>-0.0359</v>
      </c>
      <c r="I33" s="15">
        <v>309617.0</v>
      </c>
      <c r="J33" s="15">
        <v>466093.0</v>
      </c>
    </row>
    <row r="34">
      <c r="A34" s="25">
        <f>+1.57%</f>
        <v>0.0157</v>
      </c>
      <c r="B34" s="5">
        <f t="shared" si="1"/>
        <v>42901</v>
      </c>
      <c r="C34" s="3">
        <v>47.15</v>
      </c>
      <c r="D34" s="3">
        <v>47.46</v>
      </c>
      <c r="E34" s="3">
        <v>46.98</v>
      </c>
      <c r="F34" s="3">
        <v>47.19</v>
      </c>
      <c r="G34" s="3">
        <v>-0.1</v>
      </c>
      <c r="H34" s="6">
        <v>-0.0021</v>
      </c>
      <c r="I34" s="15">
        <v>249040.0</v>
      </c>
      <c r="J34" s="15">
        <v>473598.0</v>
      </c>
    </row>
    <row r="35">
      <c r="A35" s="26">
        <v>166291.0</v>
      </c>
      <c r="B35" s="5">
        <f t="shared" si="1"/>
        <v>42902</v>
      </c>
      <c r="C35" s="3">
        <v>47.08</v>
      </c>
      <c r="D35" s="3">
        <v>47.86</v>
      </c>
      <c r="E35" s="3">
        <v>47.08</v>
      </c>
      <c r="F35" s="3">
        <v>47.63</v>
      </c>
      <c r="G35" s="3">
        <v>0.44</v>
      </c>
      <c r="H35" s="3">
        <v>0.009300000000000001</v>
      </c>
      <c r="I35" s="15">
        <v>164951.0</v>
      </c>
      <c r="J35" s="15">
        <v>471018.0</v>
      </c>
    </row>
    <row r="36">
      <c r="A36" s="26">
        <v>259751.0</v>
      </c>
      <c r="B36" s="5">
        <f t="shared" si="1"/>
        <v>42905</v>
      </c>
      <c r="C36" s="3">
        <v>47.5</v>
      </c>
      <c r="D36" s="3">
        <v>48.0</v>
      </c>
      <c r="E36" s="3">
        <v>47.0</v>
      </c>
      <c r="F36" s="3">
        <v>47.13</v>
      </c>
      <c r="G36" s="3">
        <v>-0.5</v>
      </c>
      <c r="H36" s="6">
        <v>-0.0105</v>
      </c>
      <c r="I36" s="15">
        <v>197661.0</v>
      </c>
      <c r="J36" s="15">
        <v>489795.0</v>
      </c>
    </row>
    <row r="37">
      <c r="A37" s="27">
        <v>42863.0</v>
      </c>
      <c r="B37" s="5">
        <f t="shared" si="1"/>
        <v>42906</v>
      </c>
      <c r="C37" s="3">
        <v>47.19</v>
      </c>
      <c r="D37" s="3">
        <v>47.44</v>
      </c>
      <c r="E37" s="3">
        <v>45.68</v>
      </c>
      <c r="F37" s="3">
        <v>46.25</v>
      </c>
      <c r="G37" s="3">
        <v>-0.88</v>
      </c>
      <c r="H37" s="6">
        <v>-0.0187</v>
      </c>
      <c r="I37" s="15">
        <v>248470.0</v>
      </c>
      <c r="J37" s="15">
        <v>486589.0</v>
      </c>
    </row>
    <row r="38">
      <c r="A38" s="28">
        <v>49.96</v>
      </c>
      <c r="B38" s="5">
        <f t="shared" si="1"/>
        <v>42907</v>
      </c>
      <c r="C38" s="3">
        <v>46.14</v>
      </c>
      <c r="D38" s="3">
        <v>46.86</v>
      </c>
      <c r="E38" s="3">
        <v>44.6</v>
      </c>
      <c r="F38" s="3">
        <v>45.05</v>
      </c>
      <c r="G38" s="3">
        <v>-1.2</v>
      </c>
      <c r="H38" s="6">
        <v>-0.0259</v>
      </c>
      <c r="I38" s="15">
        <v>290274.0</v>
      </c>
      <c r="J38" s="15">
        <v>481028.0</v>
      </c>
    </row>
    <row r="39">
      <c r="A39" s="28">
        <v>50.54</v>
      </c>
      <c r="B39" s="5">
        <f t="shared" si="1"/>
        <v>42908</v>
      </c>
      <c r="C39" s="3">
        <v>45.06</v>
      </c>
      <c r="D39" s="3">
        <v>45.98</v>
      </c>
      <c r="E39" s="3">
        <v>44.78</v>
      </c>
      <c r="F39" s="3">
        <v>45.41</v>
      </c>
      <c r="G39" s="3">
        <v>0.36</v>
      </c>
      <c r="H39" s="3">
        <v>0.008</v>
      </c>
      <c r="I39" s="15">
        <v>314719.0</v>
      </c>
      <c r="J39" s="15">
        <v>505538.0</v>
      </c>
    </row>
    <row r="40">
      <c r="A40" s="28">
        <v>49.18</v>
      </c>
      <c r="B40" s="5">
        <f t="shared" si="1"/>
        <v>42909</v>
      </c>
      <c r="C40" s="3">
        <v>45.48</v>
      </c>
      <c r="D40" s="3">
        <v>45.97</v>
      </c>
      <c r="E40" s="3">
        <v>45.24</v>
      </c>
      <c r="F40" s="3">
        <v>45.75</v>
      </c>
      <c r="G40" s="3">
        <v>0.34</v>
      </c>
      <c r="H40" s="3">
        <v>0.0075</v>
      </c>
      <c r="I40" s="15">
        <v>242598.0</v>
      </c>
      <c r="J40" s="15">
        <v>519534.0</v>
      </c>
    </row>
    <row r="41">
      <c r="A41" s="28">
        <v>50.02</v>
      </c>
      <c r="B41" s="5">
        <f t="shared" si="1"/>
        <v>42912</v>
      </c>
      <c r="C41" s="3">
        <v>45.82</v>
      </c>
      <c r="D41" s="3">
        <v>46.42</v>
      </c>
      <c r="E41" s="3">
        <v>45.26</v>
      </c>
      <c r="F41" s="3">
        <v>46.04</v>
      </c>
      <c r="G41" s="3">
        <v>0.29</v>
      </c>
      <c r="H41" s="3">
        <v>0.0063</v>
      </c>
      <c r="I41" s="15">
        <v>211491.0</v>
      </c>
      <c r="J41" s="15">
        <v>520342.0</v>
      </c>
    </row>
    <row r="42">
      <c r="A42" s="25">
        <f>+0.28</f>
        <v>0.28</v>
      </c>
      <c r="B42" s="5">
        <f t="shared" si="1"/>
        <v>42913</v>
      </c>
      <c r="C42" s="3">
        <v>46.1</v>
      </c>
      <c r="D42" s="3">
        <v>47.3</v>
      </c>
      <c r="E42" s="3">
        <v>46.0</v>
      </c>
      <c r="F42" s="3">
        <v>46.92</v>
      </c>
      <c r="G42" s="3">
        <v>0.88</v>
      </c>
      <c r="H42" s="3">
        <v>0.0191</v>
      </c>
      <c r="I42" s="15">
        <v>311308.0</v>
      </c>
      <c r="J42" s="15">
        <v>535916.0</v>
      </c>
    </row>
    <row r="43">
      <c r="A43" s="25">
        <f>+0.56%</f>
        <v>0.0056</v>
      </c>
      <c r="B43" s="5">
        <f t="shared" si="1"/>
        <v>42914</v>
      </c>
      <c r="C43" s="3">
        <v>46.54</v>
      </c>
      <c r="D43" s="3">
        <v>47.7</v>
      </c>
      <c r="E43" s="3">
        <v>46.54</v>
      </c>
      <c r="F43" s="3">
        <v>47.54</v>
      </c>
      <c r="G43" s="3">
        <v>0.62</v>
      </c>
      <c r="H43" s="3">
        <v>0.0132</v>
      </c>
      <c r="I43" s="15">
        <v>338400.0</v>
      </c>
      <c r="J43" s="15">
        <v>561566.0</v>
      </c>
    </row>
    <row r="44">
      <c r="A44" s="26">
        <v>127536.0</v>
      </c>
      <c r="B44" s="5">
        <f t="shared" si="1"/>
        <v>42915</v>
      </c>
      <c r="C44" s="3">
        <v>47.61</v>
      </c>
      <c r="D44" s="3">
        <v>48.27</v>
      </c>
      <c r="E44" s="3">
        <v>47.34</v>
      </c>
      <c r="F44" s="3">
        <v>47.63</v>
      </c>
      <c r="G44" s="3">
        <v>0.09</v>
      </c>
      <c r="H44" s="3">
        <v>0.0019</v>
      </c>
      <c r="I44" s="15">
        <v>401760.0</v>
      </c>
      <c r="J44" s="15">
        <v>572144.0</v>
      </c>
    </row>
    <row r="45">
      <c r="A45" s="26">
        <v>270180.0</v>
      </c>
      <c r="B45" s="5">
        <f t="shared" si="1"/>
        <v>42916</v>
      </c>
      <c r="C45" s="3">
        <v>47.6</v>
      </c>
      <c r="D45" s="3">
        <v>49.0</v>
      </c>
      <c r="E45" s="3">
        <v>47.6</v>
      </c>
      <c r="F45" s="3">
        <v>48.77</v>
      </c>
      <c r="G45" s="3">
        <v>1.14</v>
      </c>
      <c r="H45" s="3">
        <v>0.0239</v>
      </c>
      <c r="I45" s="15">
        <v>308192.0</v>
      </c>
      <c r="J45" s="15">
        <v>584953.0</v>
      </c>
    </row>
    <row r="46">
      <c r="A46" s="27">
        <v>42864.0</v>
      </c>
      <c r="B46" s="5">
        <f t="shared" si="1"/>
        <v>42919</v>
      </c>
      <c r="C46" s="3">
        <v>48.95</v>
      </c>
      <c r="D46" s="3">
        <v>49.71</v>
      </c>
      <c r="E46" s="3">
        <v>48.54</v>
      </c>
      <c r="F46" s="3">
        <v>49.68</v>
      </c>
      <c r="G46" s="3">
        <v>0.91</v>
      </c>
      <c r="H46" s="3">
        <v>0.0187</v>
      </c>
      <c r="I46" s="15">
        <v>244518.0</v>
      </c>
      <c r="J46" s="15">
        <v>584159.0</v>
      </c>
    </row>
    <row r="47">
      <c r="A47" s="28">
        <v>50.11</v>
      </c>
      <c r="B47" s="5">
        <f t="shared" si="1"/>
        <v>42920</v>
      </c>
      <c r="C47" s="3">
        <v>49.63</v>
      </c>
      <c r="D47" s="3">
        <v>49.9</v>
      </c>
      <c r="E47" s="3">
        <v>49.29</v>
      </c>
      <c r="F47" s="3">
        <v>49.61</v>
      </c>
      <c r="G47" s="3">
        <v>-0.07</v>
      </c>
      <c r="H47" s="6">
        <v>-0.0014</v>
      </c>
      <c r="I47" s="15">
        <v>129566.0</v>
      </c>
      <c r="J47" s="15">
        <v>589693.0</v>
      </c>
    </row>
    <row r="48">
      <c r="A48" s="28">
        <v>50.4</v>
      </c>
      <c r="B48" s="5">
        <f t="shared" si="1"/>
        <v>42921</v>
      </c>
      <c r="C48" s="3">
        <v>49.67</v>
      </c>
      <c r="D48" s="3">
        <v>49.84</v>
      </c>
      <c r="E48" s="3">
        <v>47.0</v>
      </c>
      <c r="F48" s="3">
        <v>47.79</v>
      </c>
      <c r="G48" s="3">
        <v>-1.82</v>
      </c>
      <c r="H48" s="6">
        <v>-0.0367</v>
      </c>
      <c r="I48" s="15">
        <v>372984.0</v>
      </c>
      <c r="J48" s="15">
        <v>576509.0</v>
      </c>
    </row>
    <row r="49">
      <c r="A49" s="28">
        <v>49.06</v>
      </c>
      <c r="B49" s="5">
        <f t="shared" si="1"/>
        <v>42922</v>
      </c>
      <c r="C49" s="3">
        <v>48.28</v>
      </c>
      <c r="D49" s="3">
        <v>49.18</v>
      </c>
      <c r="E49" s="3">
        <v>47.77</v>
      </c>
      <c r="F49" s="3">
        <v>48.11</v>
      </c>
      <c r="G49" s="3">
        <v>0.32</v>
      </c>
      <c r="H49" s="3">
        <v>0.0067</v>
      </c>
      <c r="I49" s="15">
        <v>308255.0</v>
      </c>
      <c r="J49" s="15">
        <v>566537.0</v>
      </c>
    </row>
    <row r="50">
      <c r="A50" s="28">
        <v>49.38</v>
      </c>
      <c r="B50" s="5">
        <f t="shared" si="1"/>
        <v>42923</v>
      </c>
      <c r="C50" s="3">
        <v>47.76</v>
      </c>
      <c r="D50" s="3">
        <v>47.76</v>
      </c>
      <c r="E50" s="3">
        <v>46.28</v>
      </c>
      <c r="F50" s="3">
        <v>46.71</v>
      </c>
      <c r="G50" s="3">
        <v>-1.4</v>
      </c>
      <c r="H50" s="6">
        <v>-0.0291</v>
      </c>
      <c r="I50" s="15">
        <v>302323.0</v>
      </c>
      <c r="J50" s="15">
        <v>556435.0</v>
      </c>
    </row>
    <row r="51">
      <c r="A51" s="21">
        <v>-0.64</v>
      </c>
      <c r="B51" s="5">
        <f t="shared" si="1"/>
        <v>42926</v>
      </c>
      <c r="C51" s="3">
        <v>46.84</v>
      </c>
      <c r="D51" s="3">
        <v>47.38</v>
      </c>
      <c r="E51" s="3">
        <v>46.11</v>
      </c>
      <c r="F51" s="3">
        <v>46.88</v>
      </c>
      <c r="G51" s="3">
        <v>0.17</v>
      </c>
      <c r="H51" s="3">
        <v>0.0036</v>
      </c>
      <c r="I51" s="15">
        <v>268902.0</v>
      </c>
      <c r="J51" s="15">
        <v>543954.0</v>
      </c>
    </row>
    <row r="52">
      <c r="A52" s="22">
        <v>-0.0128</v>
      </c>
      <c r="B52" s="5">
        <f t="shared" si="1"/>
        <v>42927</v>
      </c>
      <c r="C52" s="3">
        <v>46.99</v>
      </c>
      <c r="D52" s="3">
        <v>48.21</v>
      </c>
      <c r="E52" s="3">
        <v>46.29</v>
      </c>
      <c r="F52" s="3">
        <v>47.52</v>
      </c>
      <c r="G52" s="3">
        <v>0.64</v>
      </c>
      <c r="H52" s="3">
        <v>0.0137</v>
      </c>
      <c r="I52" s="15">
        <v>283386.0</v>
      </c>
      <c r="J52" s="15">
        <v>522905.0</v>
      </c>
    </row>
    <row r="53">
      <c r="A53" s="24">
        <v>106532.0</v>
      </c>
      <c r="B53" s="5">
        <f t="shared" si="1"/>
        <v>42928</v>
      </c>
      <c r="C53" s="3">
        <v>48.21</v>
      </c>
      <c r="D53" s="3">
        <v>48.79</v>
      </c>
      <c r="E53" s="3">
        <v>47.35</v>
      </c>
      <c r="F53" s="3">
        <v>47.74</v>
      </c>
      <c r="G53" s="3">
        <v>0.22</v>
      </c>
      <c r="H53" s="3">
        <v>0.0046</v>
      </c>
      <c r="I53" s="15">
        <v>333698.0</v>
      </c>
      <c r="J53" s="15">
        <v>515738.0</v>
      </c>
    </row>
    <row r="54">
      <c r="A54" s="24">
        <v>275579.0</v>
      </c>
      <c r="B54" s="5">
        <f t="shared" si="1"/>
        <v>42929</v>
      </c>
      <c r="C54" s="3">
        <v>47.7</v>
      </c>
      <c r="D54" s="3">
        <v>48.53</v>
      </c>
      <c r="E54" s="3">
        <v>47.18</v>
      </c>
      <c r="F54" s="3">
        <v>48.42</v>
      </c>
      <c r="G54" s="3">
        <v>0.68</v>
      </c>
      <c r="H54" s="3">
        <v>0.014199999999999999</v>
      </c>
      <c r="I54" s="15">
        <v>262631.0</v>
      </c>
      <c r="J54" s="15">
        <v>498594.0</v>
      </c>
    </row>
    <row r="55">
      <c r="A55" s="23">
        <v>42865.0</v>
      </c>
      <c r="B55" s="5">
        <f t="shared" si="1"/>
        <v>42930</v>
      </c>
      <c r="C55" s="3">
        <v>48.37</v>
      </c>
      <c r="D55" s="3">
        <v>49.11</v>
      </c>
      <c r="E55" s="3">
        <v>48.15</v>
      </c>
      <c r="F55" s="3">
        <v>48.91</v>
      </c>
      <c r="G55" s="3">
        <v>0.49</v>
      </c>
      <c r="H55" s="3">
        <v>0.0101</v>
      </c>
      <c r="I55" s="15">
        <v>295663.0</v>
      </c>
      <c r="J55" s="15">
        <v>468699.0</v>
      </c>
    </row>
    <row r="56">
      <c r="A56" s="21">
        <v>49.55</v>
      </c>
      <c r="B56" s="5">
        <f t="shared" si="1"/>
        <v>42933</v>
      </c>
      <c r="C56" s="3">
        <v>49.14</v>
      </c>
      <c r="D56" s="3">
        <v>49.26</v>
      </c>
      <c r="E56" s="3">
        <v>48.31</v>
      </c>
      <c r="F56" s="3">
        <v>48.42</v>
      </c>
      <c r="G56" s="3">
        <v>-0.49</v>
      </c>
      <c r="H56" s="6">
        <v>-0.01</v>
      </c>
      <c r="I56" s="15">
        <v>227420.0</v>
      </c>
      <c r="J56" s="15">
        <v>432905.0</v>
      </c>
    </row>
    <row r="57">
      <c r="A57" s="21">
        <v>51.16</v>
      </c>
      <c r="B57" s="5">
        <f t="shared" si="1"/>
        <v>42934</v>
      </c>
      <c r="C57" s="3">
        <v>48.4</v>
      </c>
      <c r="D57" s="3">
        <v>49.41</v>
      </c>
      <c r="E57" s="3">
        <v>48.24</v>
      </c>
      <c r="F57" s="3">
        <v>48.84</v>
      </c>
      <c r="G57" s="3">
        <v>0.42</v>
      </c>
      <c r="H57" s="3">
        <v>0.0087</v>
      </c>
      <c r="I57" s="15">
        <v>251496.0</v>
      </c>
      <c r="J57" s="15">
        <v>395481.0</v>
      </c>
    </row>
    <row r="58">
      <c r="A58" s="21">
        <v>49.46</v>
      </c>
      <c r="B58" s="5">
        <f t="shared" si="1"/>
        <v>42935</v>
      </c>
      <c r="C58" s="3">
        <v>48.7</v>
      </c>
      <c r="D58" s="3">
        <v>49.81</v>
      </c>
      <c r="E58" s="3">
        <v>48.58</v>
      </c>
      <c r="F58" s="3">
        <v>49.7</v>
      </c>
      <c r="G58" s="3">
        <v>0.86</v>
      </c>
      <c r="H58" s="3">
        <v>0.0176</v>
      </c>
      <c r="I58" s="15">
        <v>300371.0</v>
      </c>
      <c r="J58" s="15">
        <v>357565.0</v>
      </c>
    </row>
    <row r="59">
      <c r="A59" s="21">
        <v>50.76</v>
      </c>
      <c r="B59" s="5">
        <f t="shared" si="1"/>
        <v>42936</v>
      </c>
      <c r="C59" s="3">
        <v>49.65</v>
      </c>
      <c r="D59" s="3">
        <v>50.19</v>
      </c>
      <c r="E59" s="3">
        <v>49.19</v>
      </c>
      <c r="F59" s="3">
        <v>49.3</v>
      </c>
      <c r="G59" s="3">
        <v>-0.4</v>
      </c>
      <c r="H59" s="6">
        <v>-0.008</v>
      </c>
      <c r="I59" s="15">
        <v>315337.0</v>
      </c>
      <c r="J59" s="15">
        <v>312710.0</v>
      </c>
    </row>
    <row r="60">
      <c r="A60" s="25">
        <f>+1.38</f>
        <v>1.38</v>
      </c>
      <c r="B60" s="5">
        <f t="shared" si="1"/>
        <v>42937</v>
      </c>
      <c r="C60" s="3">
        <v>49.33</v>
      </c>
      <c r="D60" s="3">
        <v>49.65</v>
      </c>
      <c r="E60" s="3">
        <v>47.81</v>
      </c>
      <c r="F60" s="3">
        <v>48.06</v>
      </c>
      <c r="G60" s="3">
        <v>-1.24</v>
      </c>
      <c r="H60" s="6">
        <v>-0.0252</v>
      </c>
      <c r="I60" s="15">
        <v>338354.0</v>
      </c>
      <c r="J60" s="15">
        <v>261756.0</v>
      </c>
    </row>
    <row r="61">
      <c r="A61" s="25">
        <f>+2.79%</f>
        <v>0.0279</v>
      </c>
      <c r="B61" s="5">
        <f t="shared" si="1"/>
        <v>42940</v>
      </c>
      <c r="C61" s="3">
        <v>47.96</v>
      </c>
      <c r="D61" s="3">
        <v>48.77</v>
      </c>
      <c r="E61" s="3">
        <v>47.68</v>
      </c>
      <c r="F61" s="3">
        <v>48.6</v>
      </c>
      <c r="G61" s="3">
        <v>0.54</v>
      </c>
      <c r="H61" s="3">
        <v>0.011200000000000002</v>
      </c>
      <c r="I61" s="15">
        <v>287928.0</v>
      </c>
      <c r="J61" s="15">
        <v>224057.0</v>
      </c>
    </row>
    <row r="62">
      <c r="A62" s="26">
        <v>105545.0</v>
      </c>
      <c r="B62" s="5">
        <f t="shared" si="1"/>
        <v>42941</v>
      </c>
      <c r="C62" s="3">
        <v>48.64</v>
      </c>
      <c r="D62" s="3">
        <v>50.91</v>
      </c>
      <c r="E62" s="3">
        <v>48.63</v>
      </c>
      <c r="F62" s="3">
        <v>50.2</v>
      </c>
      <c r="G62" s="3">
        <v>1.6</v>
      </c>
      <c r="H62" s="3">
        <v>0.0329</v>
      </c>
      <c r="I62" s="15">
        <v>284288.0</v>
      </c>
      <c r="J62" s="15">
        <v>193593.0</v>
      </c>
    </row>
    <row r="63">
      <c r="A63" s="26">
        <v>283468.0</v>
      </c>
      <c r="B63" s="5">
        <f t="shared" si="1"/>
        <v>42942</v>
      </c>
      <c r="C63" s="3">
        <v>50.63</v>
      </c>
      <c r="D63" s="3">
        <v>51.06</v>
      </c>
      <c r="E63" s="3">
        <v>50.07</v>
      </c>
      <c r="F63" s="3">
        <v>50.97</v>
      </c>
      <c r="G63" s="3">
        <v>0.77</v>
      </c>
      <c r="H63" s="3">
        <v>0.015300000000000001</v>
      </c>
      <c r="I63" s="15">
        <v>258949.0</v>
      </c>
      <c r="J63" s="15">
        <v>156947.0</v>
      </c>
    </row>
    <row r="64">
      <c r="A64" s="27">
        <v>42866.0</v>
      </c>
      <c r="B64" s="5">
        <f t="shared" si="1"/>
        <v>42943</v>
      </c>
      <c r="C64" s="3">
        <v>50.86</v>
      </c>
      <c r="D64" s="3">
        <v>51.64</v>
      </c>
      <c r="E64" s="3">
        <v>50.5</v>
      </c>
      <c r="F64" s="3">
        <v>51.49</v>
      </c>
      <c r="G64" s="3">
        <v>0.52</v>
      </c>
      <c r="H64" s="3">
        <v>0.0102</v>
      </c>
      <c r="I64" s="15">
        <v>184427.0</v>
      </c>
      <c r="J64" s="15">
        <v>114386.0</v>
      </c>
    </row>
    <row r="65">
      <c r="A65" s="28">
        <v>50.81</v>
      </c>
      <c r="B65" s="5">
        <f t="shared" si="1"/>
        <v>42944</v>
      </c>
      <c r="C65" s="3">
        <v>51.6</v>
      </c>
      <c r="D65" s="3">
        <v>52.7</v>
      </c>
      <c r="E65" s="3">
        <v>51.31</v>
      </c>
      <c r="F65" s="3">
        <v>52.52</v>
      </c>
      <c r="G65" s="3">
        <v>1.03</v>
      </c>
      <c r="H65" s="3">
        <v>0.02</v>
      </c>
      <c r="I65" s="15">
        <v>159148.0</v>
      </c>
      <c r="J65" s="15">
        <v>58754.0</v>
      </c>
    </row>
    <row r="66">
      <c r="A66" s="28">
        <v>51.6</v>
      </c>
      <c r="B66" s="5">
        <f t="shared" si="1"/>
        <v>42947</v>
      </c>
      <c r="C66" s="3">
        <v>52.6</v>
      </c>
      <c r="D66" s="3">
        <v>52.92</v>
      </c>
      <c r="E66" s="3">
        <v>52.2</v>
      </c>
      <c r="F66" s="3">
        <v>52.65</v>
      </c>
      <c r="G66" s="3">
        <v>0.13</v>
      </c>
      <c r="H66" s="3">
        <v>0.0025</v>
      </c>
      <c r="I66" s="15">
        <v>25540.0</v>
      </c>
      <c r="J66" s="3"/>
    </row>
    <row r="67">
      <c r="A67" s="28">
        <v>50.79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51.23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+0.47</f>
        <v>0.47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+0.93%</f>
        <v>0.0093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99799.0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289747.0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42867.0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51.24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51.51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50.76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51.2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-0.03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-6.0E-4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90443.0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293966.0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42870.0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51.19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52.91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51.11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52.14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+0.94</f>
        <v>0.94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+1.84%</f>
        <v>0.0184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114706.0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298038.0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42871.0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52.2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52.7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51.53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52.09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-0.05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114818.0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302707.0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42872.0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51.61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52.97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51.5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52.61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+0.52</f>
        <v>0.52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+1%</f>
        <v>0.01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87421.0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305085.0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42873.0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52.53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53.08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51.52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52.82</v>
      </c>
      <c r="B113" s="3" t="str">
        <f t="shared" si="1"/>
        <v/>
      </c>
    </row>
    <row r="114">
      <c r="A114" s="25">
        <f>+0.21</f>
        <v>0.21</v>
      </c>
      <c r="B114" s="3" t="str">
        <f t="shared" si="1"/>
        <v>#REF!</v>
      </c>
    </row>
    <row r="115">
      <c r="A115" s="25">
        <f>+0.4%</f>
        <v>0.004</v>
      </c>
      <c r="B115" s="3" t="str">
        <f t="shared" si="1"/>
        <v>#REF!</v>
      </c>
    </row>
    <row r="116">
      <c r="A116" s="26">
        <v>106254.0</v>
      </c>
      <c r="B116" s="3" t="str">
        <f t="shared" si="1"/>
        <v>#REF!</v>
      </c>
    </row>
    <row r="117">
      <c r="A117" s="26">
        <v>318080.0</v>
      </c>
      <c r="B117" s="3" t="str">
        <f t="shared" si="1"/>
        <v>#REF!</v>
      </c>
    </row>
    <row r="118">
      <c r="A118" s="27">
        <v>42874.0</v>
      </c>
      <c r="B118" s="3" t="str">
        <f t="shared" si="1"/>
        <v>#REF!</v>
      </c>
    </row>
    <row r="119">
      <c r="A119" s="28">
        <v>52.92</v>
      </c>
      <c r="B119" s="3" t="str">
        <f t="shared" si="1"/>
        <v>#REF!</v>
      </c>
    </row>
    <row r="120">
      <c r="A120" s="28">
        <v>54.1</v>
      </c>
      <c r="B120" s="3" t="str">
        <f t="shared" si="1"/>
        <v>#REF!</v>
      </c>
    </row>
    <row r="121">
      <c r="A121" s="28">
        <v>52.86</v>
      </c>
      <c r="B121" s="3" t="str">
        <f t="shared" si="1"/>
        <v>#REF!</v>
      </c>
    </row>
    <row r="122">
      <c r="A122" s="28">
        <v>53.9</v>
      </c>
      <c r="B122" s="3" t="str">
        <f t="shared" si="1"/>
        <v>#REF!</v>
      </c>
    </row>
    <row r="123">
      <c r="A123" s="25">
        <f>+1.08</f>
        <v>1.08</v>
      </c>
      <c r="B123" s="3" t="str">
        <f t="shared" si="1"/>
        <v>#REF!</v>
      </c>
    </row>
    <row r="124">
      <c r="A124" s="25">
        <f>+2.04%</f>
        <v>0.0204</v>
      </c>
      <c r="B124" s="3" t="str">
        <f t="shared" si="1"/>
        <v>#REF!</v>
      </c>
    </row>
    <row r="125">
      <c r="A125" s="26">
        <v>121819.0</v>
      </c>
      <c r="B125" s="3" t="str">
        <f t="shared" si="1"/>
        <v>#REF!</v>
      </c>
    </row>
    <row r="126">
      <c r="A126" s="26">
        <v>318311.0</v>
      </c>
      <c r="B126" s="3" t="str">
        <f t="shared" si="1"/>
        <v>#REF!</v>
      </c>
    </row>
    <row r="127">
      <c r="A127" s="27">
        <v>42877.0</v>
      </c>
      <c r="B127" s="3" t="str">
        <f t="shared" si="1"/>
        <v>#REF!</v>
      </c>
    </row>
    <row r="128">
      <c r="A128" s="28">
        <v>54.12</v>
      </c>
      <c r="B128" s="3" t="str">
        <f t="shared" si="1"/>
        <v>#REF!</v>
      </c>
    </row>
    <row r="129">
      <c r="A129" s="28">
        <v>54.68</v>
      </c>
      <c r="B129" s="3" t="str">
        <f t="shared" si="1"/>
        <v>#REF!</v>
      </c>
    </row>
    <row r="130">
      <c r="A130" s="28">
        <v>54.04</v>
      </c>
      <c r="B130" s="3" t="str">
        <f t="shared" si="1"/>
        <v>#REF!</v>
      </c>
    </row>
    <row r="131">
      <c r="A131" s="28">
        <v>54.3</v>
      </c>
      <c r="B131" s="3" t="str">
        <f t="shared" si="1"/>
        <v>#REF!</v>
      </c>
    </row>
    <row r="132">
      <c r="A132" s="25">
        <f>+0.4</f>
        <v>0.4</v>
      </c>
      <c r="B132" s="3" t="str">
        <f t="shared" si="1"/>
        <v>#REF!</v>
      </c>
    </row>
    <row r="133">
      <c r="A133" s="25">
        <f>+0.74%</f>
        <v>0.0074</v>
      </c>
      <c r="B133" s="3" t="str">
        <f t="shared" si="1"/>
        <v>#REF!</v>
      </c>
    </row>
    <row r="134">
      <c r="A134" s="26">
        <v>151860.0</v>
      </c>
      <c r="B134" s="3" t="str">
        <f t="shared" si="1"/>
        <v>#REF!</v>
      </c>
    </row>
    <row r="135">
      <c r="A135" s="26">
        <v>325745.0</v>
      </c>
      <c r="B135" s="3" t="str">
        <f t="shared" si="1"/>
        <v>#REF!</v>
      </c>
    </row>
    <row r="136">
      <c r="A136" s="27">
        <v>42878.0</v>
      </c>
      <c r="B136" s="3" t="str">
        <f t="shared" si="1"/>
        <v>#REF!</v>
      </c>
    </row>
    <row r="137">
      <c r="A137" s="28">
        <v>54.3</v>
      </c>
      <c r="B137" s="3" t="str">
        <f t="shared" si="1"/>
        <v>#REF!</v>
      </c>
    </row>
    <row r="138">
      <c r="A138" s="28">
        <v>54.86</v>
      </c>
      <c r="B138" s="3" t="str">
        <f t="shared" si="1"/>
        <v>#REF!</v>
      </c>
    </row>
    <row r="139">
      <c r="A139" s="28">
        <v>53.69</v>
      </c>
      <c r="B139" s="3" t="str">
        <f t="shared" si="1"/>
        <v>#REF!</v>
      </c>
    </row>
    <row r="140">
      <c r="A140" s="28">
        <v>54.61</v>
      </c>
      <c r="B140" s="3" t="str">
        <f t="shared" si="1"/>
        <v>#REF!</v>
      </c>
    </row>
    <row r="141">
      <c r="A141" s="25">
        <f>+0.31</f>
        <v>0.31</v>
      </c>
      <c r="B141" s="3" t="str">
        <f t="shared" si="1"/>
        <v>#REF!</v>
      </c>
    </row>
    <row r="142">
      <c r="A142" s="25">
        <f>+0.57%</f>
        <v>0.0057</v>
      </c>
      <c r="B142" s="3" t="str">
        <f t="shared" si="1"/>
        <v>#REF!</v>
      </c>
    </row>
    <row r="143">
      <c r="A143" s="26">
        <v>141197.0</v>
      </c>
      <c r="B143" s="3" t="str">
        <f t="shared" si="1"/>
        <v>#REF!</v>
      </c>
    </row>
    <row r="144">
      <c r="A144" s="26">
        <v>338836.0</v>
      </c>
      <c r="B144" s="3" t="str">
        <f t="shared" si="1"/>
        <v>#REF!</v>
      </c>
    </row>
    <row r="145">
      <c r="A145" s="27">
        <v>42879.0</v>
      </c>
      <c r="B145" s="3" t="str">
        <f t="shared" si="1"/>
        <v>#REF!</v>
      </c>
    </row>
    <row r="146">
      <c r="A146" s="28">
        <v>54.57</v>
      </c>
      <c r="B146" s="3" t="str">
        <f t="shared" si="1"/>
        <v>#REF!</v>
      </c>
    </row>
    <row r="147">
      <c r="A147" s="28">
        <v>55.02</v>
      </c>
      <c r="B147" s="3" t="str">
        <f t="shared" si="1"/>
        <v>#REF!</v>
      </c>
    </row>
    <row r="148">
      <c r="A148" s="28">
        <v>54.15</v>
      </c>
      <c r="B148" s="3" t="str">
        <f t="shared" si="1"/>
        <v>#REF!</v>
      </c>
    </row>
    <row r="149">
      <c r="A149" s="28">
        <v>54.45</v>
      </c>
      <c r="B149" s="3" t="str">
        <f t="shared" si="1"/>
        <v>#REF!</v>
      </c>
    </row>
    <row r="150">
      <c r="A150" s="21">
        <v>-0.16</v>
      </c>
      <c r="B150" s="3" t="str">
        <f t="shared" si="1"/>
        <v>#REF!</v>
      </c>
    </row>
    <row r="151">
      <c r="A151" s="22">
        <v>-0.0029</v>
      </c>
      <c r="B151" s="3" t="str">
        <f t="shared" si="1"/>
        <v>#REF!</v>
      </c>
    </row>
    <row r="152">
      <c r="A152" s="24">
        <v>146833.0</v>
      </c>
      <c r="B152" s="3" t="str">
        <f t="shared" si="1"/>
        <v>#REF!</v>
      </c>
    </row>
    <row r="153">
      <c r="A153" s="24">
        <v>342161.0</v>
      </c>
      <c r="B153" s="3" t="str">
        <f t="shared" si="1"/>
        <v>#REF!</v>
      </c>
    </row>
    <row r="154">
      <c r="A154" s="23">
        <v>42880.0</v>
      </c>
      <c r="B154" s="3" t="str">
        <f t="shared" si="1"/>
        <v>#REF!</v>
      </c>
    </row>
    <row r="155">
      <c r="A155" s="21">
        <v>54.62</v>
      </c>
      <c r="B155" s="3" t="str">
        <f t="shared" si="1"/>
        <v>#REF!</v>
      </c>
    </row>
    <row r="156">
      <c r="A156" s="21">
        <v>55.14</v>
      </c>
      <c r="B156" s="3" t="str">
        <f t="shared" si="1"/>
        <v>#REF!</v>
      </c>
    </row>
    <row r="157">
      <c r="A157" s="21">
        <v>51.58</v>
      </c>
      <c r="B157" s="3" t="str">
        <f t="shared" si="1"/>
        <v>#REF!</v>
      </c>
    </row>
    <row r="158">
      <c r="A158" s="21">
        <v>52.0</v>
      </c>
      <c r="B158" s="3" t="str">
        <f t="shared" si="1"/>
        <v>#REF!</v>
      </c>
    </row>
    <row r="159">
      <c r="A159" s="21">
        <v>-2.45</v>
      </c>
      <c r="B159" s="3" t="str">
        <f t="shared" si="1"/>
        <v>#REF!</v>
      </c>
    </row>
    <row r="160">
      <c r="A160" s="22">
        <v>-0.045</v>
      </c>
      <c r="B160" s="3" t="str">
        <f t="shared" si="1"/>
        <v>#REF!</v>
      </c>
    </row>
    <row r="161">
      <c r="A161" s="24">
        <v>179815.0</v>
      </c>
      <c r="B161" s="3" t="str">
        <f t="shared" si="1"/>
        <v>#REF!</v>
      </c>
    </row>
    <row r="162">
      <c r="A162" s="24">
        <v>339949.0</v>
      </c>
      <c r="B162" s="3" t="str">
        <f t="shared" si="1"/>
        <v>#REF!</v>
      </c>
    </row>
    <row r="163">
      <c r="A163" s="23">
        <v>42881.0</v>
      </c>
      <c r="B163" s="3" t="str">
        <f t="shared" si="1"/>
        <v>#REF!</v>
      </c>
    </row>
    <row r="164">
      <c r="A164" s="21">
        <v>51.94</v>
      </c>
      <c r="B164" s="3" t="str">
        <f t="shared" si="1"/>
        <v>#REF!</v>
      </c>
    </row>
    <row r="165">
      <c r="A165" s="21">
        <v>52.89</v>
      </c>
      <c r="B165" s="3" t="str">
        <f t="shared" si="1"/>
        <v>#REF!</v>
      </c>
    </row>
    <row r="166">
      <c r="A166" s="21">
        <v>51.31</v>
      </c>
      <c r="B166" s="3" t="str">
        <f t="shared" si="1"/>
        <v>#REF!</v>
      </c>
    </row>
    <row r="167">
      <c r="A167" s="21">
        <v>52.75</v>
      </c>
      <c r="B167" s="3" t="str">
        <f t="shared" si="1"/>
        <v>#REF!</v>
      </c>
    </row>
    <row r="168">
      <c r="A168" s="25">
        <f>+0.75</f>
        <v>0.75</v>
      </c>
      <c r="B168" s="3" t="str">
        <f t="shared" si="1"/>
        <v>#REF!</v>
      </c>
    </row>
    <row r="169">
      <c r="A169" s="25">
        <f>+1.44%</f>
        <v>0.0144</v>
      </c>
      <c r="B169" s="3" t="str">
        <f t="shared" si="1"/>
        <v>#REF!</v>
      </c>
    </row>
    <row r="170">
      <c r="A170" s="26">
        <v>143521.0</v>
      </c>
      <c r="B170" s="3" t="str">
        <f t="shared" si="1"/>
        <v>#REF!</v>
      </c>
    </row>
    <row r="171">
      <c r="A171" s="26">
        <v>336287.0</v>
      </c>
      <c r="B171" s="3" t="str">
        <f t="shared" si="1"/>
        <v>#REF!</v>
      </c>
    </row>
    <row r="172">
      <c r="A172" s="27">
        <v>42884.0</v>
      </c>
      <c r="B172" s="3" t="str">
        <f t="shared" si="1"/>
        <v>#REF!</v>
      </c>
    </row>
    <row r="173">
      <c r="A173" s="28">
        <v>52.78</v>
      </c>
      <c r="B173" s="3" t="str">
        <f t="shared" si="1"/>
        <v>#REF!</v>
      </c>
    </row>
    <row r="174">
      <c r="A174" s="28">
        <v>53.19</v>
      </c>
      <c r="B174" s="3" t="str">
        <f t="shared" si="1"/>
        <v>#REF!</v>
      </c>
    </row>
    <row r="175">
      <c r="A175" s="28">
        <v>52.47</v>
      </c>
      <c r="B175" s="3" t="str">
        <f t="shared" si="1"/>
        <v>#REF!</v>
      </c>
    </row>
    <row r="176">
      <c r="A176" s="28">
        <v>52.89</v>
      </c>
      <c r="B176" s="3" t="str">
        <f t="shared" si="1"/>
        <v>#REF!</v>
      </c>
    </row>
    <row r="177">
      <c r="A177" s="25">
        <f>+0.14</f>
        <v>0.14</v>
      </c>
      <c r="B177" s="3" t="str">
        <f t="shared" si="1"/>
        <v>#REF!</v>
      </c>
    </row>
    <row r="178">
      <c r="A178" s="25">
        <f>+0.27%</f>
        <v>0.0027</v>
      </c>
      <c r="B178" s="3" t="str">
        <f t="shared" si="1"/>
        <v>#REF!</v>
      </c>
    </row>
    <row r="179">
      <c r="A179" s="26">
        <v>11597.0</v>
      </c>
      <c r="B179" s="3" t="str">
        <f t="shared" si="1"/>
        <v>#REF!</v>
      </c>
    </row>
    <row r="180">
      <c r="A180" s="26">
        <v>336751.0</v>
      </c>
      <c r="B180" s="3" t="str">
        <f t="shared" si="1"/>
        <v>#REF!</v>
      </c>
    </row>
    <row r="181">
      <c r="A181" s="27">
        <v>42885.0</v>
      </c>
      <c r="B181" s="3" t="str">
        <f t="shared" si="1"/>
        <v>#REF!</v>
      </c>
    </row>
    <row r="182">
      <c r="A182" s="28">
        <v>52.83</v>
      </c>
      <c r="B182" s="3" t="str">
        <f t="shared" si="1"/>
        <v>#REF!</v>
      </c>
    </row>
    <row r="183">
      <c r="A183" s="28">
        <v>52.93</v>
      </c>
      <c r="B183" s="3" t="str">
        <f t="shared" si="1"/>
        <v>#REF!</v>
      </c>
    </row>
    <row r="184">
      <c r="A184" s="28">
        <v>51.88</v>
      </c>
      <c r="B184" s="3" t="str">
        <f t="shared" si="1"/>
        <v>#REF!</v>
      </c>
    </row>
    <row r="185">
      <c r="A185" s="28">
        <v>52.51</v>
      </c>
      <c r="B185" s="3" t="str">
        <f t="shared" si="1"/>
        <v>#REF!</v>
      </c>
    </row>
    <row r="186">
      <c r="A186" s="21">
        <v>-0.38</v>
      </c>
      <c r="B186" s="3" t="str">
        <f t="shared" si="1"/>
        <v>#REF!</v>
      </c>
    </row>
    <row r="187">
      <c r="A187" s="22">
        <v>-0.0072</v>
      </c>
      <c r="B187" s="3" t="str">
        <f t="shared" si="1"/>
        <v>#REF!</v>
      </c>
    </row>
    <row r="188">
      <c r="A188" s="24">
        <v>146655.0</v>
      </c>
      <c r="B188" s="3" t="str">
        <f t="shared" si="1"/>
        <v>#REF!</v>
      </c>
    </row>
    <row r="189">
      <c r="A189" s="24">
        <v>346199.0</v>
      </c>
      <c r="B189" s="3" t="str">
        <f t="shared" si="1"/>
        <v>#REF!</v>
      </c>
    </row>
    <row r="190">
      <c r="A190" s="23">
        <v>42886.0</v>
      </c>
      <c r="B190" s="3" t="str">
        <f t="shared" si="1"/>
        <v>#REF!</v>
      </c>
    </row>
    <row r="191">
      <c r="A191" s="21">
        <v>52.48</v>
      </c>
      <c r="B191" s="3" t="str">
        <f t="shared" si="1"/>
        <v>#REF!</v>
      </c>
    </row>
    <row r="192">
      <c r="A192" s="21">
        <v>52.59</v>
      </c>
      <c r="B192" s="3" t="str">
        <f t="shared" si="1"/>
        <v>#REF!</v>
      </c>
    </row>
    <row r="193">
      <c r="A193" s="21">
        <v>50.52</v>
      </c>
      <c r="B193" s="3" t="str">
        <f t="shared" si="1"/>
        <v>#REF!</v>
      </c>
    </row>
    <row r="194">
      <c r="A194" s="21">
        <v>51.09</v>
      </c>
      <c r="B194" s="3" t="str">
        <f t="shared" si="1"/>
        <v>#REF!</v>
      </c>
    </row>
    <row r="195">
      <c r="A195" s="21">
        <v>-1.42</v>
      </c>
      <c r="B195" s="3" t="str">
        <f t="shared" si="1"/>
        <v>#REF!</v>
      </c>
    </row>
    <row r="196">
      <c r="A196" s="22">
        <v>-0.027</v>
      </c>
      <c r="B196" s="3" t="str">
        <f t="shared" si="1"/>
        <v>#REF!</v>
      </c>
    </row>
    <row r="197">
      <c r="A197" s="24">
        <v>227104.0</v>
      </c>
      <c r="B197" s="3" t="str">
        <f t="shared" si="1"/>
        <v>#REF!</v>
      </c>
    </row>
    <row r="198">
      <c r="A198" s="24">
        <v>356293.0</v>
      </c>
      <c r="B198" s="3" t="str">
        <f t="shared" si="1"/>
        <v>#REF!</v>
      </c>
    </row>
    <row r="199">
      <c r="A199" s="23">
        <v>42887.0</v>
      </c>
      <c r="B199" s="3" t="str">
        <f t="shared" si="1"/>
        <v>#REF!</v>
      </c>
    </row>
    <row r="200">
      <c r="A200" s="21">
        <v>51.5</v>
      </c>
      <c r="B200" s="3" t="str">
        <f t="shared" si="1"/>
        <v>#REF!</v>
      </c>
    </row>
    <row r="201">
      <c r="A201" s="21">
        <v>51.78</v>
      </c>
      <c r="B201" s="3" t="str">
        <f t="shared" si="1"/>
        <v>#REF!</v>
      </c>
    </row>
    <row r="202">
      <c r="A202" s="21">
        <v>50.57</v>
      </c>
      <c r="B202" s="3" t="str">
        <f t="shared" si="1"/>
        <v>#REF!</v>
      </c>
    </row>
    <row r="203">
      <c r="A203" s="21">
        <v>50.97</v>
      </c>
      <c r="B203" s="3" t="str">
        <f t="shared" si="1"/>
        <v>#REF!</v>
      </c>
    </row>
    <row r="204">
      <c r="A204" s="21">
        <v>-0.12</v>
      </c>
      <c r="B204" s="3" t="str">
        <f t="shared" si="1"/>
        <v>#REF!</v>
      </c>
    </row>
    <row r="205">
      <c r="A205" s="22">
        <v>-0.0023</v>
      </c>
      <c r="B205" s="3" t="str">
        <f t="shared" si="1"/>
        <v>#REF!</v>
      </c>
    </row>
    <row r="206">
      <c r="A206" s="24">
        <v>249590.0</v>
      </c>
      <c r="B206" s="3" t="str">
        <f t="shared" si="1"/>
        <v>#REF!</v>
      </c>
    </row>
    <row r="207">
      <c r="A207" s="24">
        <v>359531.0</v>
      </c>
      <c r="B207" s="3" t="str">
        <f t="shared" si="1"/>
        <v>#REF!</v>
      </c>
    </row>
    <row r="208">
      <c r="A208" s="23">
        <v>42888.0</v>
      </c>
      <c r="B208" s="3" t="str">
        <f t="shared" si="1"/>
        <v>#REF!</v>
      </c>
    </row>
    <row r="209">
      <c r="A209" s="21">
        <v>50.59</v>
      </c>
      <c r="B209" s="3" t="str">
        <f t="shared" si="1"/>
        <v>#REF!</v>
      </c>
    </row>
    <row r="210">
      <c r="A210" s="21">
        <v>50.85</v>
      </c>
      <c r="B210" s="3" t="str">
        <f t="shared" si="1"/>
        <v>#REF!</v>
      </c>
    </row>
    <row r="211">
      <c r="A211" s="21">
        <v>49.3</v>
      </c>
      <c r="B211" s="3" t="str">
        <f t="shared" si="1"/>
        <v>#REF!</v>
      </c>
    </row>
    <row r="212">
      <c r="A212" s="21">
        <v>50.24</v>
      </c>
      <c r="B212" s="3" t="str">
        <f t="shared" si="1"/>
        <v>#REF!</v>
      </c>
    </row>
    <row r="213">
      <c r="A213" s="21">
        <v>-0.73</v>
      </c>
      <c r="B213" s="3" t="str">
        <f t="shared" si="1"/>
        <v>#REF!</v>
      </c>
    </row>
    <row r="214">
      <c r="A214" s="22">
        <v>-0.0143</v>
      </c>
      <c r="B214" s="3" t="str">
        <f t="shared" si="1"/>
        <v>#REF!</v>
      </c>
    </row>
    <row r="215">
      <c r="A215" s="24">
        <v>254769.0</v>
      </c>
      <c r="B215" s="3" t="str">
        <f t="shared" si="1"/>
        <v>#REF!</v>
      </c>
    </row>
    <row r="216">
      <c r="A216" s="24">
        <v>339706.0</v>
      </c>
      <c r="B216" s="3" t="str">
        <f t="shared" si="1"/>
        <v>#REF!</v>
      </c>
    </row>
    <row r="217">
      <c r="A217" s="23">
        <v>42891.0</v>
      </c>
      <c r="B217" s="3" t="str">
        <f t="shared" si="1"/>
        <v>#REF!</v>
      </c>
    </row>
    <row r="218">
      <c r="A218" s="21">
        <v>50.22</v>
      </c>
      <c r="B218" s="3" t="str">
        <f t="shared" si="1"/>
        <v>#REF!</v>
      </c>
    </row>
    <row r="219">
      <c r="A219" s="21">
        <v>51.01</v>
      </c>
      <c r="B219" s="3" t="str">
        <f t="shared" si="1"/>
        <v>#REF!</v>
      </c>
    </row>
    <row r="220">
      <c r="A220" s="21">
        <v>49.38</v>
      </c>
      <c r="B220" s="3" t="str">
        <f t="shared" si="1"/>
        <v>#REF!</v>
      </c>
    </row>
    <row r="221">
      <c r="A221" s="21">
        <v>49.81</v>
      </c>
      <c r="B221" s="3" t="str">
        <f t="shared" si="1"/>
        <v>#REF!</v>
      </c>
    </row>
    <row r="222">
      <c r="A222" s="21">
        <v>-0.43</v>
      </c>
      <c r="B222" s="3" t="str">
        <f t="shared" si="1"/>
        <v>#REF!</v>
      </c>
    </row>
    <row r="223">
      <c r="A223" s="22">
        <v>-0.0086</v>
      </c>
      <c r="B223" s="3" t="str">
        <f t="shared" si="1"/>
        <v>#REF!</v>
      </c>
    </row>
    <row r="224">
      <c r="A224" s="24">
        <v>214813.0</v>
      </c>
      <c r="B224" s="3" t="str">
        <f t="shared" si="1"/>
        <v>#REF!</v>
      </c>
    </row>
    <row r="225">
      <c r="A225" s="24">
        <v>360372.0</v>
      </c>
      <c r="B225" s="3" t="str">
        <f t="shared" si="1"/>
        <v>#REF!</v>
      </c>
    </row>
    <row r="226">
      <c r="A226" s="23">
        <v>42892.0</v>
      </c>
      <c r="B226" s="3" t="str">
        <f t="shared" si="1"/>
        <v>#REF!</v>
      </c>
    </row>
    <row r="227">
      <c r="A227" s="21">
        <v>49.96</v>
      </c>
      <c r="B227" s="3" t="str">
        <f t="shared" si="1"/>
        <v>#REF!</v>
      </c>
    </row>
    <row r="228">
      <c r="A228" s="21">
        <v>50.6</v>
      </c>
      <c r="B228" s="3" t="str">
        <f t="shared" si="1"/>
        <v>#REF!</v>
      </c>
    </row>
    <row r="229">
      <c r="A229" s="21">
        <v>49.35</v>
      </c>
      <c r="B229" s="3" t="str">
        <f t="shared" si="1"/>
        <v>#REF!</v>
      </c>
    </row>
    <row r="230">
      <c r="A230" s="21">
        <v>50.42</v>
      </c>
      <c r="B230" s="3" t="str">
        <f t="shared" si="1"/>
        <v>#REF!</v>
      </c>
    </row>
    <row r="231">
      <c r="A231" s="25">
        <f>+0.61</f>
        <v>0.61</v>
      </c>
      <c r="B231" s="3" t="str">
        <f t="shared" si="1"/>
        <v>#REF!</v>
      </c>
    </row>
    <row r="232">
      <c r="A232" s="25">
        <f>+1.22%</f>
        <v>0.0122</v>
      </c>
      <c r="B232" s="3" t="str">
        <f t="shared" si="1"/>
        <v>#REF!</v>
      </c>
    </row>
    <row r="233">
      <c r="A233" s="26">
        <v>209921.0</v>
      </c>
      <c r="B233" s="3" t="str">
        <f t="shared" si="1"/>
        <v>#REF!</v>
      </c>
    </row>
    <row r="234">
      <c r="A234" s="26">
        <v>376994.0</v>
      </c>
      <c r="B234" s="3" t="str">
        <f t="shared" si="1"/>
        <v>#REF!</v>
      </c>
    </row>
    <row r="235">
      <c r="A235" s="27">
        <v>42893.0</v>
      </c>
      <c r="B235" s="3" t="str">
        <f t="shared" si="1"/>
        <v>#REF!</v>
      </c>
    </row>
    <row r="236">
      <c r="A236" s="28">
        <v>50.3</v>
      </c>
      <c r="B236" s="3" t="str">
        <f t="shared" si="1"/>
        <v>#REF!</v>
      </c>
    </row>
    <row r="237">
      <c r="A237" s="28">
        <v>50.44</v>
      </c>
      <c r="B237" s="3" t="str">
        <f t="shared" si="1"/>
        <v>#REF!</v>
      </c>
    </row>
    <row r="238">
      <c r="A238" s="28">
        <v>48.32</v>
      </c>
      <c r="B238" s="3" t="str">
        <f t="shared" si="1"/>
        <v>#REF!</v>
      </c>
    </row>
    <row r="239">
      <c r="A239" s="28">
        <v>48.43</v>
      </c>
      <c r="B239" s="3" t="str">
        <f t="shared" si="1"/>
        <v>#REF!</v>
      </c>
    </row>
    <row r="240">
      <c r="A240" s="21">
        <v>-1.99</v>
      </c>
      <c r="B240" s="3" t="str">
        <f t="shared" si="1"/>
        <v>#REF!</v>
      </c>
    </row>
    <row r="241">
      <c r="A241" s="22">
        <v>-0.0395</v>
      </c>
      <c r="B241" s="3" t="str">
        <f t="shared" si="1"/>
        <v>#REF!</v>
      </c>
    </row>
    <row r="242">
      <c r="A242" s="24">
        <v>251558.0</v>
      </c>
      <c r="B242" s="3" t="str">
        <f t="shared" si="1"/>
        <v>#REF!</v>
      </c>
    </row>
    <row r="243">
      <c r="A243" s="24">
        <v>402826.0</v>
      </c>
      <c r="B243" s="3" t="str">
        <f t="shared" si="1"/>
        <v>#REF!</v>
      </c>
    </row>
    <row r="244">
      <c r="A244" s="23">
        <v>42894.0</v>
      </c>
      <c r="B244" s="3" t="str">
        <f t="shared" si="1"/>
        <v>#REF!</v>
      </c>
    </row>
    <row r="245">
      <c r="A245" s="21">
        <v>48.61</v>
      </c>
      <c r="B245" s="3" t="str">
        <f t="shared" si="1"/>
        <v>#REF!</v>
      </c>
    </row>
    <row r="246">
      <c r="A246" s="21">
        <v>48.94</v>
      </c>
      <c r="B246" s="3" t="str">
        <f t="shared" si="1"/>
        <v>#REF!</v>
      </c>
    </row>
    <row r="247">
      <c r="A247" s="21">
        <v>47.98</v>
      </c>
      <c r="B247" s="3" t="str">
        <f t="shared" si="1"/>
        <v>#REF!</v>
      </c>
    </row>
    <row r="248">
      <c r="A248" s="21">
        <v>48.26</v>
      </c>
      <c r="B248" s="3" t="str">
        <f t="shared" si="1"/>
        <v>#REF!</v>
      </c>
    </row>
    <row r="249">
      <c r="A249" s="21">
        <v>-0.17</v>
      </c>
      <c r="B249" s="3" t="str">
        <f t="shared" si="1"/>
        <v>#REF!</v>
      </c>
    </row>
    <row r="250">
      <c r="A250" s="22">
        <v>-0.0035</v>
      </c>
      <c r="B250" s="3" t="str">
        <f t="shared" si="1"/>
        <v>#REF!</v>
      </c>
    </row>
    <row r="251">
      <c r="A251" s="24">
        <v>319750.0</v>
      </c>
      <c r="B251" s="3" t="str">
        <f t="shared" si="1"/>
        <v>#REF!</v>
      </c>
    </row>
    <row r="252">
      <c r="A252" s="24">
        <v>402618.0</v>
      </c>
      <c r="B252" s="3" t="str">
        <f t="shared" si="1"/>
        <v>#REF!</v>
      </c>
    </row>
    <row r="253">
      <c r="A253" s="23">
        <v>42895.0</v>
      </c>
      <c r="B253" s="3" t="str">
        <f t="shared" si="1"/>
        <v>#REF!</v>
      </c>
    </row>
    <row r="254">
      <c r="A254" s="21">
        <v>48.23</v>
      </c>
      <c r="B254" s="3" t="str">
        <f t="shared" si="1"/>
        <v>#REF!</v>
      </c>
    </row>
    <row r="255">
      <c r="A255" s="21">
        <v>48.92</v>
      </c>
      <c r="B255" s="3" t="str">
        <f t="shared" si="1"/>
        <v>#REF!</v>
      </c>
    </row>
    <row r="256">
      <c r="A256" s="21">
        <v>47.8</v>
      </c>
      <c r="B256" s="3" t="str">
        <f t="shared" si="1"/>
        <v>#REF!</v>
      </c>
    </row>
    <row r="257">
      <c r="A257" s="21">
        <v>48.53</v>
      </c>
      <c r="B257" s="3" t="str">
        <f t="shared" si="1"/>
        <v>#REF!</v>
      </c>
    </row>
    <row r="258">
      <c r="A258" s="25">
        <f>+0.27</f>
        <v>0.27</v>
      </c>
      <c r="B258" s="3" t="str">
        <f t="shared" si="1"/>
        <v>#REF!</v>
      </c>
    </row>
    <row r="259">
      <c r="A259" s="25">
        <f>+0.56%</f>
        <v>0.0056</v>
      </c>
      <c r="B259" s="3" t="str">
        <f t="shared" si="1"/>
        <v>#REF!</v>
      </c>
    </row>
    <row r="260">
      <c r="A260" s="26">
        <v>183062.0</v>
      </c>
      <c r="B260" s="3" t="str">
        <f t="shared" si="1"/>
        <v>#REF!</v>
      </c>
    </row>
    <row r="261">
      <c r="A261" s="26">
        <v>423547.0</v>
      </c>
      <c r="B261" s="3" t="str">
        <f t="shared" si="1"/>
        <v>#REF!</v>
      </c>
    </row>
    <row r="262">
      <c r="A262" s="27">
        <v>42898.0</v>
      </c>
      <c r="B262" s="3" t="str">
        <f t="shared" si="1"/>
        <v>#REF!</v>
      </c>
    </row>
    <row r="263">
      <c r="A263" s="28">
        <v>48.48</v>
      </c>
      <c r="B263" s="3" t="str">
        <f t="shared" si="1"/>
        <v>#REF!</v>
      </c>
    </row>
    <row r="264">
      <c r="A264" s="28">
        <v>49.49</v>
      </c>
      <c r="B264" s="3" t="str">
        <f t="shared" si="1"/>
        <v>#REF!</v>
      </c>
    </row>
    <row r="265">
      <c r="A265" s="28">
        <v>48.37</v>
      </c>
      <c r="B265" s="3" t="str">
        <f t="shared" si="1"/>
        <v>#REF!</v>
      </c>
    </row>
    <row r="266">
      <c r="A266" s="28">
        <v>48.64</v>
      </c>
      <c r="B266" s="3" t="str">
        <f t="shared" si="1"/>
        <v>#REF!</v>
      </c>
    </row>
    <row r="267">
      <c r="A267" s="25">
        <f>+0.11</f>
        <v>0.11</v>
      </c>
      <c r="B267" s="3" t="str">
        <f t="shared" si="1"/>
        <v>#REF!</v>
      </c>
    </row>
    <row r="268">
      <c r="A268" s="25">
        <f>+0.23%</f>
        <v>0.0023</v>
      </c>
      <c r="B268" s="3" t="str">
        <f t="shared" si="1"/>
        <v>#REF!</v>
      </c>
    </row>
    <row r="269">
      <c r="A269" s="26">
        <v>205897.0</v>
      </c>
      <c r="B269" s="3" t="str">
        <f t="shared" si="1"/>
        <v>#REF!</v>
      </c>
    </row>
    <row r="270">
      <c r="A270" s="26">
        <v>444220.0</v>
      </c>
      <c r="B270" s="3" t="str">
        <f t="shared" si="1"/>
        <v>#REF!</v>
      </c>
    </row>
    <row r="271">
      <c r="A271" s="27">
        <v>42899.0</v>
      </c>
      <c r="B271" s="3" t="str">
        <f t="shared" si="1"/>
        <v>#REF!</v>
      </c>
    </row>
    <row r="272">
      <c r="A272" s="28">
        <v>48.65</v>
      </c>
      <c r="B272" s="3" t="str">
        <f t="shared" si="1"/>
        <v>#REF!</v>
      </c>
    </row>
    <row r="273">
      <c r="A273" s="28">
        <v>49.13</v>
      </c>
      <c r="B273" s="3" t="str">
        <f t="shared" si="1"/>
        <v>#REF!</v>
      </c>
    </row>
    <row r="274">
      <c r="A274" s="28">
        <v>48.23</v>
      </c>
      <c r="B274" s="3" t="str">
        <f t="shared" si="1"/>
        <v>#REF!</v>
      </c>
    </row>
    <row r="275">
      <c r="A275" s="28">
        <v>49.05</v>
      </c>
      <c r="B275" s="3" t="str">
        <f t="shared" si="1"/>
        <v>#REF!</v>
      </c>
    </row>
    <row r="276">
      <c r="A276" s="25">
        <f>+0.41</f>
        <v>0.41</v>
      </c>
      <c r="B276" s="3" t="str">
        <f t="shared" si="1"/>
        <v>#REF!</v>
      </c>
    </row>
    <row r="277">
      <c r="A277" s="25">
        <f>+0.84%</f>
        <v>0.0084</v>
      </c>
      <c r="B277" s="3" t="str">
        <f t="shared" si="1"/>
        <v>#REF!</v>
      </c>
    </row>
    <row r="278">
      <c r="A278" s="26">
        <v>220786.0</v>
      </c>
      <c r="B278" s="3" t="str">
        <f t="shared" si="1"/>
        <v>#REF!</v>
      </c>
    </row>
    <row r="279">
      <c r="A279" s="26">
        <v>465635.0</v>
      </c>
      <c r="B279" s="3" t="str">
        <f t="shared" si="1"/>
        <v>#REF!</v>
      </c>
    </row>
    <row r="280">
      <c r="A280" s="27">
        <v>42900.0</v>
      </c>
      <c r="B280" s="3" t="str">
        <f t="shared" si="1"/>
        <v>#REF!</v>
      </c>
    </row>
    <row r="281">
      <c r="A281" s="28">
        <v>48.55</v>
      </c>
      <c r="B281" s="3" t="str">
        <f t="shared" si="1"/>
        <v>#REF!</v>
      </c>
    </row>
    <row r="282">
      <c r="A282" s="28">
        <v>48.98</v>
      </c>
      <c r="B282" s="3" t="str">
        <f t="shared" si="1"/>
        <v>#REF!</v>
      </c>
    </row>
    <row r="283">
      <c r="A283" s="28">
        <v>47.02</v>
      </c>
      <c r="B283" s="3" t="str">
        <f t="shared" si="1"/>
        <v>#REF!</v>
      </c>
    </row>
    <row r="284">
      <c r="A284" s="28">
        <v>47.29</v>
      </c>
      <c r="B284" s="3" t="str">
        <f t="shared" si="1"/>
        <v>#REF!</v>
      </c>
    </row>
    <row r="285">
      <c r="A285" s="21">
        <v>-1.76</v>
      </c>
      <c r="B285" s="3" t="str">
        <f t="shared" si="1"/>
        <v>#REF!</v>
      </c>
    </row>
    <row r="286">
      <c r="A286" s="22">
        <v>-0.0359</v>
      </c>
      <c r="B286" s="3" t="str">
        <f t="shared" si="1"/>
        <v>#REF!</v>
      </c>
    </row>
    <row r="287">
      <c r="A287" s="24">
        <v>309617.0</v>
      </c>
      <c r="B287" s="3" t="str">
        <f t="shared" si="1"/>
        <v>#REF!</v>
      </c>
    </row>
    <row r="288">
      <c r="A288" s="24">
        <v>466093.0</v>
      </c>
      <c r="B288" s="3" t="str">
        <f t="shared" si="1"/>
        <v>#REF!</v>
      </c>
    </row>
    <row r="289">
      <c r="A289" s="23">
        <v>42901.0</v>
      </c>
      <c r="B289" s="3" t="str">
        <f t="shared" si="1"/>
        <v>#REF!</v>
      </c>
    </row>
    <row r="290">
      <c r="A290" s="21">
        <v>47.15</v>
      </c>
      <c r="B290" s="3" t="str">
        <f t="shared" si="1"/>
        <v>#REF!</v>
      </c>
    </row>
    <row r="291">
      <c r="A291" s="21">
        <v>47.46</v>
      </c>
      <c r="B291" s="3" t="str">
        <f t="shared" si="1"/>
        <v>#REF!</v>
      </c>
    </row>
    <row r="292">
      <c r="A292" s="21">
        <v>46.98</v>
      </c>
      <c r="B292" s="3" t="str">
        <f t="shared" si="1"/>
        <v>#REF!</v>
      </c>
    </row>
    <row r="293">
      <c r="A293" s="21">
        <v>47.19</v>
      </c>
      <c r="B293" s="3" t="str">
        <f t="shared" si="1"/>
        <v>#REF!</v>
      </c>
    </row>
    <row r="294">
      <c r="A294" s="21">
        <v>-0.1</v>
      </c>
      <c r="B294" s="3" t="str">
        <f t="shared" si="1"/>
        <v>#REF!</v>
      </c>
    </row>
    <row r="295">
      <c r="A295" s="22">
        <v>-0.0021</v>
      </c>
      <c r="B295" s="3" t="str">
        <f t="shared" si="1"/>
        <v>#REF!</v>
      </c>
    </row>
    <row r="296">
      <c r="A296" s="24">
        <v>249040.0</v>
      </c>
      <c r="B296" s="3" t="str">
        <f t="shared" si="1"/>
        <v>#REF!</v>
      </c>
    </row>
    <row r="297">
      <c r="A297" s="24">
        <v>473598.0</v>
      </c>
      <c r="B297" s="3" t="str">
        <f t="shared" si="1"/>
        <v>#REF!</v>
      </c>
    </row>
    <row r="298">
      <c r="A298" s="23">
        <v>42902.0</v>
      </c>
      <c r="B298" s="3" t="str">
        <f t="shared" si="1"/>
        <v>#REF!</v>
      </c>
    </row>
    <row r="299">
      <c r="A299" s="21">
        <v>47.08</v>
      </c>
      <c r="B299" s="3" t="str">
        <f t="shared" si="1"/>
        <v>#REF!</v>
      </c>
    </row>
    <row r="300">
      <c r="A300" s="21">
        <v>47.86</v>
      </c>
      <c r="B300" s="3" t="str">
        <f t="shared" si="1"/>
        <v>#REF!</v>
      </c>
    </row>
    <row r="301">
      <c r="A301" s="21">
        <v>47.08</v>
      </c>
      <c r="B301" s="3" t="str">
        <f t="shared" si="1"/>
        <v>#REF!</v>
      </c>
    </row>
    <row r="302">
      <c r="A302" s="21">
        <v>47.63</v>
      </c>
      <c r="B302" s="3" t="str">
        <f t="shared" si="1"/>
        <v>#REF!</v>
      </c>
    </row>
    <row r="303">
      <c r="A303" s="25">
        <f>+0.44</f>
        <v>0.44</v>
      </c>
      <c r="B303" s="3" t="str">
        <f t="shared" si="1"/>
        <v>#REF!</v>
      </c>
    </row>
    <row r="304">
      <c r="A304" s="25">
        <f>+0.93%</f>
        <v>0.0093</v>
      </c>
      <c r="B304" s="3" t="str">
        <f t="shared" si="1"/>
        <v>#REF!</v>
      </c>
    </row>
    <row r="305">
      <c r="A305" s="26">
        <v>164951.0</v>
      </c>
      <c r="B305" s="3" t="str">
        <f t="shared" si="1"/>
        <v>#REF!</v>
      </c>
    </row>
    <row r="306">
      <c r="A306" s="26">
        <v>471018.0</v>
      </c>
      <c r="B306" s="3" t="str">
        <f t="shared" si="1"/>
        <v>#REF!</v>
      </c>
    </row>
    <row r="307">
      <c r="A307" s="27">
        <v>42905.0</v>
      </c>
      <c r="B307" s="3" t="str">
        <f t="shared" si="1"/>
        <v>#REF!</v>
      </c>
    </row>
    <row r="308">
      <c r="A308" s="28">
        <v>47.5</v>
      </c>
      <c r="B308" s="3" t="str">
        <f t="shared" si="1"/>
        <v>#REF!</v>
      </c>
    </row>
    <row r="309">
      <c r="A309" s="28">
        <v>48.0</v>
      </c>
      <c r="B309" s="3" t="str">
        <f t="shared" si="1"/>
        <v>#REF!</v>
      </c>
    </row>
    <row r="310">
      <c r="A310" s="28">
        <v>47.0</v>
      </c>
      <c r="B310" s="3" t="str">
        <f t="shared" si="1"/>
        <v>#REF!</v>
      </c>
    </row>
    <row r="311">
      <c r="A311" s="28">
        <v>47.13</v>
      </c>
      <c r="B311" s="3" t="str">
        <f t="shared" si="1"/>
        <v>#REF!</v>
      </c>
    </row>
    <row r="312">
      <c r="A312" s="21">
        <v>-0.5</v>
      </c>
      <c r="B312" s="3" t="str">
        <f t="shared" si="1"/>
        <v>#REF!</v>
      </c>
    </row>
    <row r="313">
      <c r="A313" s="22">
        <v>-0.0105</v>
      </c>
      <c r="B313" s="3" t="str">
        <f t="shared" si="1"/>
        <v>#REF!</v>
      </c>
    </row>
    <row r="314">
      <c r="A314" s="24">
        <v>197661.0</v>
      </c>
      <c r="B314" s="3" t="str">
        <f t="shared" si="1"/>
        <v>#REF!</v>
      </c>
    </row>
    <row r="315">
      <c r="A315" s="24">
        <v>489795.0</v>
      </c>
      <c r="B315" s="3" t="str">
        <f t="shared" si="1"/>
        <v>#REF!</v>
      </c>
    </row>
    <row r="316">
      <c r="A316" s="23">
        <v>42906.0</v>
      </c>
      <c r="B316" s="3" t="str">
        <f t="shared" si="1"/>
        <v>#REF!</v>
      </c>
    </row>
    <row r="317">
      <c r="A317" s="21">
        <v>47.19</v>
      </c>
      <c r="B317" s="3" t="str">
        <f t="shared" si="1"/>
        <v>#REF!</v>
      </c>
    </row>
    <row r="318">
      <c r="A318" s="21">
        <v>47.44</v>
      </c>
      <c r="B318" s="3" t="str">
        <f t="shared" si="1"/>
        <v>#REF!</v>
      </c>
    </row>
    <row r="319">
      <c r="A319" s="21">
        <v>45.68</v>
      </c>
      <c r="B319" s="3" t="str">
        <f t="shared" si="1"/>
        <v>#REF!</v>
      </c>
    </row>
    <row r="320">
      <c r="A320" s="21">
        <v>46.25</v>
      </c>
      <c r="B320" s="3" t="str">
        <f t="shared" si="1"/>
        <v>#REF!</v>
      </c>
    </row>
    <row r="321">
      <c r="A321" s="21">
        <v>-0.88</v>
      </c>
      <c r="B321" s="3" t="str">
        <f t="shared" si="1"/>
        <v>#REF!</v>
      </c>
    </row>
    <row r="322">
      <c r="A322" s="22">
        <v>-0.0187</v>
      </c>
      <c r="B322" s="3" t="str">
        <f t="shared" si="1"/>
        <v>#REF!</v>
      </c>
    </row>
    <row r="323">
      <c r="A323" s="24">
        <v>248470.0</v>
      </c>
      <c r="B323" s="3" t="str">
        <f t="shared" si="1"/>
        <v>#REF!</v>
      </c>
    </row>
    <row r="324">
      <c r="A324" s="24">
        <v>486589.0</v>
      </c>
      <c r="B324" s="3" t="str">
        <f t="shared" si="1"/>
        <v>#REF!</v>
      </c>
    </row>
    <row r="325">
      <c r="A325" s="23">
        <v>42907.0</v>
      </c>
      <c r="B325" s="3" t="str">
        <f t="shared" si="1"/>
        <v>#REF!</v>
      </c>
    </row>
    <row r="326">
      <c r="A326" s="21">
        <v>46.14</v>
      </c>
      <c r="B326" s="3" t="str">
        <f t="shared" si="1"/>
        <v>#REF!</v>
      </c>
    </row>
    <row r="327">
      <c r="A327" s="21">
        <v>46.86</v>
      </c>
      <c r="B327" s="3" t="str">
        <f t="shared" si="1"/>
        <v>#REF!</v>
      </c>
    </row>
    <row r="328">
      <c r="A328" s="21">
        <v>44.6</v>
      </c>
      <c r="B328" s="3" t="str">
        <f t="shared" si="1"/>
        <v>#REF!</v>
      </c>
    </row>
    <row r="329">
      <c r="A329" s="21">
        <v>45.05</v>
      </c>
      <c r="B329" s="3" t="str">
        <f t="shared" si="1"/>
        <v>#REF!</v>
      </c>
    </row>
    <row r="330">
      <c r="A330" s="21">
        <v>-1.2</v>
      </c>
      <c r="B330" s="3" t="str">
        <f t="shared" si="1"/>
        <v>#REF!</v>
      </c>
    </row>
    <row r="331">
      <c r="A331" s="22">
        <v>-0.0259</v>
      </c>
      <c r="B331" s="3" t="str">
        <f t="shared" si="1"/>
        <v>#REF!</v>
      </c>
    </row>
    <row r="332">
      <c r="A332" s="24">
        <v>290274.0</v>
      </c>
      <c r="B332" s="3" t="str">
        <f t="shared" si="1"/>
        <v>#REF!</v>
      </c>
    </row>
    <row r="333">
      <c r="A333" s="24">
        <v>481028.0</v>
      </c>
      <c r="B333" s="3" t="str">
        <f t="shared" si="1"/>
        <v>#REF!</v>
      </c>
    </row>
    <row r="334">
      <c r="A334" s="23">
        <v>42908.0</v>
      </c>
      <c r="B334" s="3" t="str">
        <f t="shared" si="1"/>
        <v>#REF!</v>
      </c>
    </row>
    <row r="335">
      <c r="A335" s="21">
        <v>45.06</v>
      </c>
      <c r="B335" s="3" t="str">
        <f t="shared" si="1"/>
        <v>#REF!</v>
      </c>
    </row>
    <row r="336">
      <c r="A336" s="21">
        <v>45.98</v>
      </c>
      <c r="B336" s="3" t="str">
        <f t="shared" si="1"/>
        <v>#REF!</v>
      </c>
    </row>
    <row r="337">
      <c r="A337" s="21">
        <v>44.78</v>
      </c>
      <c r="B337" s="3" t="str">
        <f t="shared" si="1"/>
        <v>#REF!</v>
      </c>
    </row>
    <row r="338">
      <c r="A338" s="21">
        <v>45.41</v>
      </c>
      <c r="B338" s="3" t="str">
        <f t="shared" si="1"/>
        <v>#REF!</v>
      </c>
    </row>
    <row r="339">
      <c r="A339" s="25">
        <f>+0.36</f>
        <v>0.36</v>
      </c>
      <c r="B339" s="3" t="str">
        <f t="shared" si="1"/>
        <v>#REF!</v>
      </c>
    </row>
    <row r="340">
      <c r="A340" s="25">
        <f>+0.8%</f>
        <v>0.008</v>
      </c>
      <c r="B340" s="3" t="str">
        <f t="shared" si="1"/>
        <v>#REF!</v>
      </c>
    </row>
    <row r="341">
      <c r="A341" s="26">
        <v>314719.0</v>
      </c>
      <c r="B341" s="3" t="str">
        <f t="shared" si="1"/>
        <v>#REF!</v>
      </c>
    </row>
    <row r="342">
      <c r="A342" s="26">
        <v>505538.0</v>
      </c>
      <c r="B342" s="3" t="str">
        <f t="shared" si="1"/>
        <v>#REF!</v>
      </c>
    </row>
    <row r="343">
      <c r="A343" s="27">
        <v>42909.0</v>
      </c>
      <c r="B343" s="3" t="str">
        <f t="shared" si="1"/>
        <v>#REF!</v>
      </c>
    </row>
    <row r="344">
      <c r="A344" s="28">
        <v>45.48</v>
      </c>
      <c r="B344" s="3" t="str">
        <f t="shared" si="1"/>
        <v>#REF!</v>
      </c>
    </row>
    <row r="345">
      <c r="A345" s="28">
        <v>45.97</v>
      </c>
      <c r="B345" s="3" t="str">
        <f t="shared" si="1"/>
        <v>#REF!</v>
      </c>
    </row>
    <row r="346">
      <c r="A346" s="28">
        <v>45.24</v>
      </c>
      <c r="B346" s="3" t="str">
        <f t="shared" si="1"/>
        <v>#REF!</v>
      </c>
    </row>
    <row r="347">
      <c r="A347" s="28">
        <v>45.75</v>
      </c>
      <c r="B347" s="3" t="str">
        <f t="shared" si="1"/>
        <v>#REF!</v>
      </c>
    </row>
    <row r="348">
      <c r="A348" s="25">
        <f>+0.34</f>
        <v>0.34</v>
      </c>
      <c r="B348" s="3" t="str">
        <f t="shared" si="1"/>
        <v>#REF!</v>
      </c>
    </row>
    <row r="349">
      <c r="A349" s="25">
        <f>+0.75%</f>
        <v>0.0075</v>
      </c>
      <c r="B349" s="3" t="str">
        <f t="shared" si="1"/>
        <v>#REF!</v>
      </c>
    </row>
    <row r="350">
      <c r="A350" s="26">
        <v>242598.0</v>
      </c>
      <c r="B350" s="3" t="str">
        <f t="shared" si="1"/>
        <v>#REF!</v>
      </c>
    </row>
    <row r="351">
      <c r="A351" s="26">
        <v>519534.0</v>
      </c>
      <c r="B351" s="3" t="str">
        <f t="shared" si="1"/>
        <v>#REF!</v>
      </c>
    </row>
    <row r="352">
      <c r="A352" s="27">
        <v>42912.0</v>
      </c>
      <c r="B352" s="3" t="str">
        <f t="shared" si="1"/>
        <v>#REF!</v>
      </c>
    </row>
    <row r="353">
      <c r="A353" s="28">
        <v>45.82</v>
      </c>
      <c r="B353" s="3" t="str">
        <f t="shared" si="1"/>
        <v>#REF!</v>
      </c>
    </row>
    <row r="354">
      <c r="A354" s="28">
        <v>46.42</v>
      </c>
      <c r="B354" s="3" t="str">
        <f t="shared" si="1"/>
        <v>#REF!</v>
      </c>
    </row>
    <row r="355">
      <c r="A355" s="28">
        <v>45.26</v>
      </c>
      <c r="B355" s="3" t="str">
        <f t="shared" si="1"/>
        <v>#REF!</v>
      </c>
    </row>
    <row r="356">
      <c r="A356" s="28">
        <v>46.04</v>
      </c>
      <c r="B356" s="3" t="str">
        <f t="shared" si="1"/>
        <v>#REF!</v>
      </c>
    </row>
    <row r="357">
      <c r="A357" s="25">
        <f>+0.29</f>
        <v>0.29</v>
      </c>
      <c r="B357" s="3" t="str">
        <f t="shared" si="1"/>
        <v>#REF!</v>
      </c>
    </row>
    <row r="358">
      <c r="A358" s="25">
        <f>+0.63%</f>
        <v>0.0063</v>
      </c>
      <c r="B358" s="3" t="str">
        <f t="shared" si="1"/>
        <v>#REF!</v>
      </c>
    </row>
    <row r="359">
      <c r="A359" s="26">
        <v>211491.0</v>
      </c>
      <c r="B359" s="3" t="str">
        <f t="shared" si="1"/>
        <v>#REF!</v>
      </c>
    </row>
    <row r="360">
      <c r="A360" s="26">
        <v>520342.0</v>
      </c>
      <c r="B360" s="3" t="str">
        <f t="shared" si="1"/>
        <v>#REF!</v>
      </c>
    </row>
    <row r="361">
      <c r="A361" s="27">
        <v>42913.0</v>
      </c>
      <c r="B361" s="3" t="str">
        <f t="shared" si="1"/>
        <v>#REF!</v>
      </c>
    </row>
    <row r="362">
      <c r="A362" s="28">
        <v>46.1</v>
      </c>
      <c r="B362" s="3" t="str">
        <f t="shared" si="1"/>
        <v>#REF!</v>
      </c>
    </row>
    <row r="363">
      <c r="A363" s="28">
        <v>47.3</v>
      </c>
      <c r="B363" s="3" t="str">
        <f t="shared" si="1"/>
        <v>#REF!</v>
      </c>
    </row>
    <row r="364">
      <c r="A364" s="28">
        <v>46.0</v>
      </c>
      <c r="B364" s="3" t="str">
        <f t="shared" si="1"/>
        <v>#REF!</v>
      </c>
    </row>
    <row r="365">
      <c r="A365" s="28">
        <v>46.92</v>
      </c>
      <c r="B365" s="3" t="str">
        <f t="shared" si="1"/>
        <v>#REF!</v>
      </c>
    </row>
    <row r="366">
      <c r="A366" s="25">
        <f>+0.88</f>
        <v>0.88</v>
      </c>
      <c r="B366" s="3" t="str">
        <f t="shared" si="1"/>
        <v>#REF!</v>
      </c>
    </row>
    <row r="367">
      <c r="A367" s="25">
        <f>+1.91%</f>
        <v>0.0191</v>
      </c>
      <c r="B367" s="3" t="str">
        <f t="shared" si="1"/>
        <v>#REF!</v>
      </c>
    </row>
    <row r="368">
      <c r="A368" s="26">
        <v>311308.0</v>
      </c>
      <c r="B368" s="3" t="str">
        <f t="shared" si="1"/>
        <v>#REF!</v>
      </c>
    </row>
    <row r="369">
      <c r="A369" s="26">
        <v>535916.0</v>
      </c>
      <c r="B369" s="3" t="str">
        <f t="shared" si="1"/>
        <v>#REF!</v>
      </c>
    </row>
    <row r="370">
      <c r="A370" s="27">
        <v>42914.0</v>
      </c>
      <c r="B370" s="3" t="str">
        <f t="shared" si="1"/>
        <v>#REF!</v>
      </c>
    </row>
    <row r="371">
      <c r="A371" s="28">
        <v>46.54</v>
      </c>
      <c r="B371" s="3" t="str">
        <f t="shared" si="1"/>
        <v>#REF!</v>
      </c>
    </row>
    <row r="372">
      <c r="A372" s="28">
        <v>47.7</v>
      </c>
      <c r="B372" s="3" t="str">
        <f t="shared" si="1"/>
        <v>#REF!</v>
      </c>
    </row>
    <row r="373">
      <c r="A373" s="28">
        <v>46.54</v>
      </c>
      <c r="B373" s="3" t="str">
        <f t="shared" si="1"/>
        <v>#REF!</v>
      </c>
    </row>
    <row r="374">
      <c r="A374" s="28">
        <v>47.54</v>
      </c>
      <c r="B374" s="3" t="str">
        <f t="shared" si="1"/>
        <v>#REF!</v>
      </c>
    </row>
    <row r="375">
      <c r="A375" s="25">
        <f>+0.62</f>
        <v>0.62</v>
      </c>
      <c r="B375" s="3" t="str">
        <f t="shared" si="1"/>
        <v>#REF!</v>
      </c>
    </row>
    <row r="376">
      <c r="A376" s="25">
        <f>+1.32%</f>
        <v>0.0132</v>
      </c>
      <c r="B376" s="3" t="str">
        <f t="shared" si="1"/>
        <v>#REF!</v>
      </c>
    </row>
    <row r="377">
      <c r="A377" s="26">
        <v>338400.0</v>
      </c>
      <c r="B377" s="3" t="str">
        <f t="shared" si="1"/>
        <v>#REF!</v>
      </c>
    </row>
    <row r="378">
      <c r="A378" s="26">
        <v>561566.0</v>
      </c>
      <c r="B378" s="3" t="str">
        <f t="shared" si="1"/>
        <v>#REF!</v>
      </c>
    </row>
    <row r="379">
      <c r="A379" s="27">
        <v>42915.0</v>
      </c>
      <c r="B379" s="3" t="str">
        <f t="shared" si="1"/>
        <v>#REF!</v>
      </c>
    </row>
    <row r="380">
      <c r="A380" s="28">
        <v>47.61</v>
      </c>
      <c r="B380" s="3" t="str">
        <f t="shared" si="1"/>
        <v>#REF!</v>
      </c>
    </row>
    <row r="381">
      <c r="A381" s="28">
        <v>48.27</v>
      </c>
      <c r="B381" s="3" t="str">
        <f t="shared" si="1"/>
        <v>#REF!</v>
      </c>
    </row>
    <row r="382">
      <c r="A382" s="28">
        <v>47.34</v>
      </c>
      <c r="B382" s="3" t="str">
        <f t="shared" si="1"/>
        <v>#REF!</v>
      </c>
    </row>
    <row r="383">
      <c r="A383" s="28">
        <v>47.63</v>
      </c>
      <c r="B383" s="3" t="str">
        <f t="shared" si="1"/>
        <v>#REF!</v>
      </c>
    </row>
    <row r="384">
      <c r="A384" s="25">
        <f>+0.09</f>
        <v>0.09</v>
      </c>
      <c r="B384" s="3" t="str">
        <f t="shared" si="1"/>
        <v>#REF!</v>
      </c>
    </row>
    <row r="385">
      <c r="A385" s="25">
        <f>+0.19%</f>
        <v>0.0019</v>
      </c>
      <c r="B385" s="3" t="str">
        <f t="shared" si="1"/>
        <v>#REF!</v>
      </c>
    </row>
    <row r="386">
      <c r="A386" s="26">
        <v>401760.0</v>
      </c>
      <c r="B386" s="3" t="str">
        <f t="shared" si="1"/>
        <v>#REF!</v>
      </c>
    </row>
    <row r="387">
      <c r="A387" s="26">
        <v>572144.0</v>
      </c>
      <c r="B387" s="3" t="str">
        <f t="shared" si="1"/>
        <v>#REF!</v>
      </c>
    </row>
    <row r="388">
      <c r="A388" s="27">
        <v>42916.0</v>
      </c>
      <c r="B388" s="3" t="str">
        <f t="shared" si="1"/>
        <v>#REF!</v>
      </c>
    </row>
    <row r="389">
      <c r="A389" s="28">
        <v>47.6</v>
      </c>
      <c r="B389" s="3" t="str">
        <f t="shared" si="1"/>
        <v>#REF!</v>
      </c>
    </row>
    <row r="390">
      <c r="A390" s="28">
        <v>49.0</v>
      </c>
      <c r="B390" s="3" t="str">
        <f t="shared" si="1"/>
        <v>#REF!</v>
      </c>
    </row>
    <row r="391">
      <c r="A391" s="28">
        <v>47.6</v>
      </c>
      <c r="B391" s="3" t="str">
        <f t="shared" si="1"/>
        <v>#REF!</v>
      </c>
    </row>
    <row r="392">
      <c r="A392" s="28">
        <v>48.77</v>
      </c>
      <c r="B392" s="3" t="str">
        <f t="shared" si="1"/>
        <v>#REF!</v>
      </c>
    </row>
    <row r="393">
      <c r="A393" s="25">
        <f>+1.14</f>
        <v>1.14</v>
      </c>
      <c r="B393" s="3" t="str">
        <f t="shared" si="1"/>
        <v>#REF!</v>
      </c>
    </row>
    <row r="394">
      <c r="A394" s="25">
        <f>+2.39%</f>
        <v>0.0239</v>
      </c>
      <c r="B394" s="3" t="str">
        <f t="shared" si="1"/>
        <v>#REF!</v>
      </c>
    </row>
    <row r="395">
      <c r="A395" s="26">
        <v>308192.0</v>
      </c>
      <c r="B395" s="3" t="str">
        <f t="shared" si="1"/>
        <v>#REF!</v>
      </c>
    </row>
    <row r="396">
      <c r="A396" s="26">
        <v>584953.0</v>
      </c>
      <c r="B396" s="3" t="str">
        <f t="shared" si="1"/>
        <v>#REF!</v>
      </c>
    </row>
    <row r="397">
      <c r="A397" s="27">
        <v>42919.0</v>
      </c>
      <c r="B397" s="3" t="str">
        <f t="shared" si="1"/>
        <v>#REF!</v>
      </c>
    </row>
    <row r="398">
      <c r="A398" s="28">
        <v>48.95</v>
      </c>
      <c r="B398" s="3" t="str">
        <f t="shared" si="1"/>
        <v>#REF!</v>
      </c>
    </row>
    <row r="399">
      <c r="A399" s="28">
        <v>49.71</v>
      </c>
      <c r="B399" s="3" t="str">
        <f t="shared" si="1"/>
        <v>#REF!</v>
      </c>
    </row>
    <row r="400">
      <c r="A400" s="28">
        <v>48.54</v>
      </c>
      <c r="B400" s="3" t="str">
        <f t="shared" si="1"/>
        <v>#REF!</v>
      </c>
    </row>
    <row r="401">
      <c r="A401" s="28">
        <v>49.68</v>
      </c>
      <c r="B401" s="3" t="str">
        <f t="shared" si="1"/>
        <v>#REF!</v>
      </c>
    </row>
    <row r="402">
      <c r="A402" s="25">
        <f>+0.91</f>
        <v>0.91</v>
      </c>
      <c r="B402" s="3" t="str">
        <f t="shared" si="1"/>
        <v>#REF!</v>
      </c>
    </row>
    <row r="403">
      <c r="A403" s="25">
        <f>+1.87%</f>
        <v>0.0187</v>
      </c>
      <c r="B403" s="3" t="str">
        <f t="shared" si="1"/>
        <v>#REF!</v>
      </c>
    </row>
    <row r="404">
      <c r="A404" s="26">
        <v>244518.0</v>
      </c>
      <c r="B404" s="3" t="str">
        <f t="shared" si="1"/>
        <v>#REF!</v>
      </c>
    </row>
    <row r="405">
      <c r="A405" s="26">
        <v>584159.0</v>
      </c>
      <c r="B405" s="3" t="str">
        <f t="shared" si="1"/>
        <v>#REF!</v>
      </c>
    </row>
    <row r="406">
      <c r="A406" s="27">
        <v>42920.0</v>
      </c>
      <c r="B406" s="3" t="str">
        <f t="shared" si="1"/>
        <v>#REF!</v>
      </c>
    </row>
    <row r="407">
      <c r="A407" s="28">
        <v>49.63</v>
      </c>
      <c r="B407" s="3" t="str">
        <f t="shared" si="1"/>
        <v>#REF!</v>
      </c>
    </row>
    <row r="408">
      <c r="A408" s="28">
        <v>49.9</v>
      </c>
      <c r="B408" s="3" t="str">
        <f t="shared" si="1"/>
        <v>#REF!</v>
      </c>
    </row>
    <row r="409">
      <c r="A409" s="28">
        <v>49.29</v>
      </c>
      <c r="B409" s="3" t="str">
        <f t="shared" si="1"/>
        <v>#REF!</v>
      </c>
    </row>
    <row r="410">
      <c r="A410" s="28">
        <v>49.61</v>
      </c>
      <c r="B410" s="3" t="str">
        <f t="shared" si="1"/>
        <v>#REF!</v>
      </c>
    </row>
    <row r="411">
      <c r="A411" s="21">
        <v>-0.07</v>
      </c>
      <c r="B411" s="3" t="str">
        <f t="shared" si="1"/>
        <v>#REF!</v>
      </c>
    </row>
    <row r="412">
      <c r="A412" s="22">
        <v>-0.0014</v>
      </c>
      <c r="B412" s="3" t="str">
        <f t="shared" si="1"/>
        <v>#REF!</v>
      </c>
    </row>
    <row r="413">
      <c r="A413" s="24">
        <v>129566.0</v>
      </c>
      <c r="B413" s="3" t="str">
        <f t="shared" si="1"/>
        <v>#REF!</v>
      </c>
    </row>
    <row r="414">
      <c r="A414" s="24">
        <v>589693.0</v>
      </c>
      <c r="B414" s="3" t="str">
        <f t="shared" si="1"/>
        <v>#REF!</v>
      </c>
    </row>
    <row r="415">
      <c r="A415" s="23">
        <v>42921.0</v>
      </c>
      <c r="B415" s="3" t="str">
        <f t="shared" si="1"/>
        <v>#REF!</v>
      </c>
    </row>
    <row r="416">
      <c r="A416" s="21">
        <v>49.67</v>
      </c>
      <c r="B416" s="3" t="str">
        <f t="shared" si="1"/>
        <v>#REF!</v>
      </c>
    </row>
    <row r="417">
      <c r="A417" s="21">
        <v>49.84</v>
      </c>
      <c r="B417" s="3" t="str">
        <f t="shared" si="1"/>
        <v>#REF!</v>
      </c>
    </row>
    <row r="418">
      <c r="A418" s="21">
        <v>47.0</v>
      </c>
      <c r="B418" s="3" t="str">
        <f t="shared" si="1"/>
        <v>#REF!</v>
      </c>
    </row>
    <row r="419">
      <c r="A419" s="21">
        <v>47.79</v>
      </c>
      <c r="B419" s="3" t="str">
        <f t="shared" si="1"/>
        <v>#REF!</v>
      </c>
    </row>
    <row r="420">
      <c r="A420" s="21">
        <v>-1.82</v>
      </c>
      <c r="B420" s="3" t="str">
        <f t="shared" si="1"/>
        <v>#REF!</v>
      </c>
    </row>
    <row r="421">
      <c r="A421" s="22">
        <v>-0.0367</v>
      </c>
      <c r="B421" s="3" t="str">
        <f t="shared" si="1"/>
        <v>#REF!</v>
      </c>
    </row>
    <row r="422">
      <c r="A422" s="24">
        <v>372984.0</v>
      </c>
      <c r="B422" s="3" t="str">
        <f t="shared" si="1"/>
        <v>#REF!</v>
      </c>
    </row>
    <row r="423">
      <c r="A423" s="24">
        <v>576509.0</v>
      </c>
      <c r="B423" s="3" t="str">
        <f t="shared" si="1"/>
        <v>#REF!</v>
      </c>
    </row>
    <row r="424">
      <c r="A424" s="23">
        <v>42922.0</v>
      </c>
      <c r="B424" s="3" t="str">
        <f t="shared" si="1"/>
        <v>#REF!</v>
      </c>
    </row>
    <row r="425">
      <c r="A425" s="21">
        <v>48.28</v>
      </c>
      <c r="B425" s="3" t="str">
        <f t="shared" si="1"/>
        <v>#REF!</v>
      </c>
    </row>
    <row r="426">
      <c r="A426" s="21">
        <v>49.18</v>
      </c>
      <c r="B426" s="3" t="str">
        <f t="shared" si="1"/>
        <v>#REF!</v>
      </c>
    </row>
    <row r="427">
      <c r="A427" s="21">
        <v>47.77</v>
      </c>
      <c r="B427" s="3" t="str">
        <f t="shared" si="1"/>
        <v>#REF!</v>
      </c>
    </row>
    <row r="428">
      <c r="A428" s="21">
        <v>48.11</v>
      </c>
      <c r="B428" s="3" t="str">
        <f t="shared" si="1"/>
        <v>#REF!</v>
      </c>
    </row>
    <row r="429">
      <c r="A429" s="25">
        <f>+0.32</f>
        <v>0.32</v>
      </c>
      <c r="B429" s="3" t="str">
        <f t="shared" si="1"/>
        <v>#REF!</v>
      </c>
    </row>
    <row r="430">
      <c r="A430" s="25">
        <f>+0.67%</f>
        <v>0.0067</v>
      </c>
      <c r="B430" s="3" t="str">
        <f t="shared" si="1"/>
        <v>#REF!</v>
      </c>
    </row>
    <row r="431">
      <c r="A431" s="26">
        <v>308255.0</v>
      </c>
      <c r="B431" s="3" t="str">
        <f t="shared" si="1"/>
        <v>#REF!</v>
      </c>
    </row>
    <row r="432">
      <c r="A432" s="26">
        <v>566537.0</v>
      </c>
      <c r="B432" s="3" t="str">
        <f t="shared" si="1"/>
        <v>#REF!</v>
      </c>
    </row>
    <row r="433">
      <c r="A433" s="27">
        <v>42923.0</v>
      </c>
      <c r="B433" s="3" t="str">
        <f t="shared" si="1"/>
        <v>#REF!</v>
      </c>
    </row>
    <row r="434">
      <c r="A434" s="28">
        <v>47.76</v>
      </c>
      <c r="B434" s="3" t="str">
        <f t="shared" si="1"/>
        <v>#REF!</v>
      </c>
    </row>
    <row r="435">
      <c r="A435" s="28">
        <v>47.76</v>
      </c>
      <c r="B435" s="3" t="str">
        <f t="shared" si="1"/>
        <v>#REF!</v>
      </c>
    </row>
    <row r="436">
      <c r="A436" s="28">
        <v>46.28</v>
      </c>
      <c r="B436" s="3" t="str">
        <f t="shared" si="1"/>
        <v>#REF!</v>
      </c>
    </row>
    <row r="437">
      <c r="A437" s="28">
        <v>46.71</v>
      </c>
      <c r="B437" s="3" t="str">
        <f t="shared" si="1"/>
        <v>#REF!</v>
      </c>
    </row>
    <row r="438">
      <c r="A438" s="21">
        <v>-1.4</v>
      </c>
      <c r="B438" s="3" t="str">
        <f t="shared" si="1"/>
        <v>#REF!</v>
      </c>
    </row>
    <row r="439">
      <c r="A439" s="22">
        <v>-0.0291</v>
      </c>
      <c r="B439" s="3" t="str">
        <f t="shared" si="1"/>
        <v>#REF!</v>
      </c>
    </row>
    <row r="440">
      <c r="A440" s="24">
        <v>302323.0</v>
      </c>
      <c r="B440" s="3" t="str">
        <f t="shared" si="1"/>
        <v>#REF!</v>
      </c>
    </row>
    <row r="441">
      <c r="A441" s="24">
        <v>556435.0</v>
      </c>
      <c r="B441" s="3" t="str">
        <f t="shared" si="1"/>
        <v>#REF!</v>
      </c>
    </row>
    <row r="442">
      <c r="A442" s="23">
        <v>42926.0</v>
      </c>
      <c r="B442" s="3" t="str">
        <f t="shared" si="1"/>
        <v>#REF!</v>
      </c>
    </row>
    <row r="443">
      <c r="A443" s="21">
        <v>46.84</v>
      </c>
      <c r="B443" s="3" t="str">
        <f t="shared" si="1"/>
        <v>#REF!</v>
      </c>
    </row>
    <row r="444">
      <c r="A444" s="21">
        <v>47.38</v>
      </c>
      <c r="B444" s="3" t="str">
        <f t="shared" si="1"/>
        <v>#REF!</v>
      </c>
    </row>
    <row r="445">
      <c r="A445" s="21">
        <v>46.11</v>
      </c>
      <c r="B445" s="3" t="str">
        <f t="shared" si="1"/>
        <v>#REF!</v>
      </c>
    </row>
    <row r="446">
      <c r="A446" s="21">
        <v>46.88</v>
      </c>
      <c r="B446" s="3" t="str">
        <f t="shared" si="1"/>
        <v>#REF!</v>
      </c>
    </row>
    <row r="447">
      <c r="A447" s="25">
        <f>+0.17</f>
        <v>0.17</v>
      </c>
      <c r="B447" s="3" t="str">
        <f t="shared" si="1"/>
        <v>#REF!</v>
      </c>
    </row>
    <row r="448">
      <c r="A448" s="25">
        <f>+0.36%</f>
        <v>0.0036</v>
      </c>
      <c r="B448" s="3" t="str">
        <f t="shared" si="1"/>
        <v>#REF!</v>
      </c>
    </row>
    <row r="449">
      <c r="A449" s="26">
        <v>268902.0</v>
      </c>
      <c r="B449" s="3" t="str">
        <f t="shared" si="1"/>
        <v>#REF!</v>
      </c>
    </row>
    <row r="450">
      <c r="A450" s="26">
        <v>543954.0</v>
      </c>
      <c r="B450" s="3" t="str">
        <f t="shared" si="1"/>
        <v>#REF!</v>
      </c>
    </row>
    <row r="451">
      <c r="A451" s="27">
        <v>42927.0</v>
      </c>
      <c r="B451" s="3" t="str">
        <f t="shared" si="1"/>
        <v>#REF!</v>
      </c>
    </row>
    <row r="452">
      <c r="A452" s="28">
        <v>46.99</v>
      </c>
      <c r="B452" s="3" t="str">
        <f t="shared" si="1"/>
        <v>#REF!</v>
      </c>
    </row>
    <row r="453">
      <c r="A453" s="28">
        <v>48.21</v>
      </c>
      <c r="B453" s="3" t="str">
        <f t="shared" si="1"/>
        <v>#REF!</v>
      </c>
    </row>
    <row r="454">
      <c r="A454" s="28">
        <v>46.29</v>
      </c>
      <c r="B454" s="3" t="str">
        <f t="shared" si="1"/>
        <v>#REF!</v>
      </c>
    </row>
    <row r="455">
      <c r="A455" s="28">
        <v>47.52</v>
      </c>
      <c r="B455" s="3" t="str">
        <f t="shared" si="1"/>
        <v>#REF!</v>
      </c>
    </row>
    <row r="456">
      <c r="A456" s="25">
        <f>+0.64</f>
        <v>0.64</v>
      </c>
      <c r="B456" s="3" t="str">
        <f t="shared" si="1"/>
        <v>#REF!</v>
      </c>
    </row>
    <row r="457">
      <c r="A457" s="25">
        <f>+1.37%</f>
        <v>0.0137</v>
      </c>
      <c r="B457" s="3" t="str">
        <f t="shared" si="1"/>
        <v>#REF!</v>
      </c>
    </row>
    <row r="458">
      <c r="A458" s="26">
        <v>283386.0</v>
      </c>
      <c r="B458" s="3" t="str">
        <f t="shared" si="1"/>
        <v>#REF!</v>
      </c>
    </row>
    <row r="459">
      <c r="A459" s="26">
        <v>522905.0</v>
      </c>
      <c r="B459" s="3" t="str">
        <f t="shared" si="1"/>
        <v>#REF!</v>
      </c>
    </row>
    <row r="460">
      <c r="A460" s="27">
        <v>42928.0</v>
      </c>
      <c r="B460" s="3" t="str">
        <f t="shared" si="1"/>
        <v>#REF!</v>
      </c>
    </row>
    <row r="461">
      <c r="A461" s="28">
        <v>48.21</v>
      </c>
      <c r="B461" s="3" t="str">
        <f t="shared" si="1"/>
        <v>#REF!</v>
      </c>
    </row>
    <row r="462">
      <c r="A462" s="28">
        <v>48.79</v>
      </c>
      <c r="B462" s="3" t="str">
        <f t="shared" si="1"/>
        <v>#REF!</v>
      </c>
    </row>
    <row r="463">
      <c r="A463" s="28">
        <v>47.35</v>
      </c>
      <c r="B463" s="3" t="str">
        <f t="shared" si="1"/>
        <v>#REF!</v>
      </c>
    </row>
    <row r="464">
      <c r="A464" s="28">
        <v>47.74</v>
      </c>
      <c r="B464" s="3" t="str">
        <f t="shared" si="1"/>
        <v>#REF!</v>
      </c>
    </row>
    <row r="465">
      <c r="A465" s="25">
        <f>+0.22</f>
        <v>0.22</v>
      </c>
      <c r="B465" s="3" t="str">
        <f t="shared" si="1"/>
        <v>#REF!</v>
      </c>
    </row>
    <row r="466">
      <c r="A466" s="25">
        <f>+0.46%</f>
        <v>0.0046</v>
      </c>
      <c r="B466" s="3" t="str">
        <f t="shared" si="1"/>
        <v>#REF!</v>
      </c>
    </row>
    <row r="467">
      <c r="A467" s="26">
        <v>333698.0</v>
      </c>
      <c r="B467" s="3" t="str">
        <f t="shared" si="1"/>
        <v>#REF!</v>
      </c>
    </row>
    <row r="468">
      <c r="A468" s="26">
        <v>515738.0</v>
      </c>
      <c r="B468" s="3" t="str">
        <f t="shared" si="1"/>
        <v>#REF!</v>
      </c>
    </row>
    <row r="469">
      <c r="A469" s="27">
        <v>42929.0</v>
      </c>
      <c r="B469" s="3" t="str">
        <f t="shared" si="1"/>
        <v>#REF!</v>
      </c>
    </row>
    <row r="470">
      <c r="A470" s="28">
        <v>47.7</v>
      </c>
      <c r="B470" s="3" t="str">
        <f t="shared" si="1"/>
        <v>#REF!</v>
      </c>
    </row>
    <row r="471">
      <c r="A471" s="28">
        <v>48.53</v>
      </c>
      <c r="B471" s="3" t="str">
        <f t="shared" si="1"/>
        <v>#REF!</v>
      </c>
    </row>
    <row r="472">
      <c r="A472" s="28">
        <v>47.18</v>
      </c>
      <c r="B472" s="3" t="str">
        <f t="shared" si="1"/>
        <v>#REF!</v>
      </c>
    </row>
    <row r="473">
      <c r="A473" s="28">
        <v>48.42</v>
      </c>
      <c r="B473" s="3" t="str">
        <f t="shared" si="1"/>
        <v>#REF!</v>
      </c>
    </row>
    <row r="474">
      <c r="A474" s="25">
        <f>+0.68</f>
        <v>0.68</v>
      </c>
      <c r="B474" s="3" t="str">
        <f t="shared" si="1"/>
        <v>#REF!</v>
      </c>
    </row>
    <row r="475">
      <c r="A475" s="25">
        <f>+1.42%</f>
        <v>0.0142</v>
      </c>
      <c r="B475" s="3" t="str">
        <f t="shared" si="1"/>
        <v>#REF!</v>
      </c>
    </row>
    <row r="476">
      <c r="A476" s="26">
        <v>262631.0</v>
      </c>
      <c r="B476" s="3" t="str">
        <f t="shared" si="1"/>
        <v>#REF!</v>
      </c>
    </row>
    <row r="477">
      <c r="A477" s="26">
        <v>498594.0</v>
      </c>
      <c r="B477" s="3" t="str">
        <f t="shared" si="1"/>
        <v>#REF!</v>
      </c>
    </row>
    <row r="478">
      <c r="A478" s="27">
        <v>42930.0</v>
      </c>
      <c r="B478" s="3" t="str">
        <f t="shared" si="1"/>
        <v>#REF!</v>
      </c>
    </row>
    <row r="479">
      <c r="A479" s="28">
        <v>48.37</v>
      </c>
      <c r="B479" s="3" t="str">
        <f t="shared" si="1"/>
        <v>#REF!</v>
      </c>
    </row>
    <row r="480">
      <c r="A480" s="28">
        <v>49.11</v>
      </c>
      <c r="B480" s="3" t="str">
        <f t="shared" si="1"/>
        <v>#REF!</v>
      </c>
    </row>
    <row r="481">
      <c r="A481" s="28">
        <v>48.15</v>
      </c>
      <c r="B481" s="3" t="str">
        <f t="shared" si="1"/>
        <v>#REF!</v>
      </c>
    </row>
    <row r="482">
      <c r="A482" s="28">
        <v>48.91</v>
      </c>
      <c r="B482" s="3" t="str">
        <f t="shared" si="1"/>
        <v>#REF!</v>
      </c>
    </row>
    <row r="483">
      <c r="A483" s="25">
        <f>+0.49</f>
        <v>0.49</v>
      </c>
      <c r="B483" s="3" t="str">
        <f t="shared" si="1"/>
        <v>#REF!</v>
      </c>
    </row>
    <row r="484">
      <c r="A484" s="25">
        <f>+1.01%</f>
        <v>0.0101</v>
      </c>
      <c r="B484" s="3" t="str">
        <f t="shared" si="1"/>
        <v>#REF!</v>
      </c>
    </row>
    <row r="485">
      <c r="A485" s="26">
        <v>295663.0</v>
      </c>
      <c r="B485" s="3" t="str">
        <f t="shared" si="1"/>
        <v>#REF!</v>
      </c>
    </row>
    <row r="486">
      <c r="A486" s="26">
        <v>468699.0</v>
      </c>
      <c r="B486" s="3" t="str">
        <f t="shared" si="1"/>
        <v>#REF!</v>
      </c>
    </row>
    <row r="487">
      <c r="A487" s="27">
        <v>42933.0</v>
      </c>
      <c r="B487" s="3" t="str">
        <f t="shared" si="1"/>
        <v>#REF!</v>
      </c>
    </row>
    <row r="488">
      <c r="A488" s="28">
        <v>49.14</v>
      </c>
      <c r="B488" s="3" t="str">
        <f t="shared" si="1"/>
        <v>#REF!</v>
      </c>
    </row>
    <row r="489">
      <c r="A489" s="28">
        <v>49.26</v>
      </c>
      <c r="B489" s="3" t="str">
        <f t="shared" si="1"/>
        <v>#REF!</v>
      </c>
    </row>
    <row r="490">
      <c r="A490" s="28">
        <v>48.31</v>
      </c>
      <c r="B490" s="3" t="str">
        <f t="shared" si="1"/>
        <v>#REF!</v>
      </c>
    </row>
    <row r="491">
      <c r="A491" s="28">
        <v>48.42</v>
      </c>
      <c r="B491" s="3" t="str">
        <f t="shared" si="1"/>
        <v>#REF!</v>
      </c>
    </row>
    <row r="492">
      <c r="A492" s="21">
        <v>-0.49</v>
      </c>
      <c r="B492" s="3" t="str">
        <f t="shared" si="1"/>
        <v>#REF!</v>
      </c>
    </row>
    <row r="493">
      <c r="A493" s="22">
        <v>-0.01</v>
      </c>
      <c r="B493" s="3" t="str">
        <f t="shared" si="1"/>
        <v>#REF!</v>
      </c>
    </row>
    <row r="494">
      <c r="A494" s="24">
        <v>227420.0</v>
      </c>
      <c r="B494" s="3" t="str">
        <f t="shared" si="1"/>
        <v>#REF!</v>
      </c>
    </row>
    <row r="495">
      <c r="A495" s="24">
        <v>432905.0</v>
      </c>
      <c r="B495" s="3" t="str">
        <f t="shared" si="1"/>
        <v>#REF!</v>
      </c>
    </row>
    <row r="496">
      <c r="A496" s="23">
        <v>42934.0</v>
      </c>
      <c r="B496" s="3" t="str">
        <f t="shared" si="1"/>
        <v>#REF!</v>
      </c>
    </row>
    <row r="497">
      <c r="A497" s="21">
        <v>48.4</v>
      </c>
      <c r="B497" s="3" t="str">
        <f t="shared" si="1"/>
        <v>#REF!</v>
      </c>
    </row>
    <row r="498">
      <c r="A498" s="21">
        <v>49.41</v>
      </c>
      <c r="B498" s="3" t="str">
        <f t="shared" si="1"/>
        <v>#REF!</v>
      </c>
    </row>
    <row r="499">
      <c r="A499" s="21">
        <v>48.24</v>
      </c>
      <c r="B499" s="3" t="str">
        <f t="shared" si="1"/>
        <v>#REF!</v>
      </c>
    </row>
    <row r="500">
      <c r="A500" s="21">
        <v>48.84</v>
      </c>
      <c r="B500" s="3" t="str">
        <f t="shared" si="1"/>
        <v>#REF!</v>
      </c>
    </row>
    <row r="501">
      <c r="A501" s="25">
        <f>+0.42</f>
        <v>0.42</v>
      </c>
      <c r="B501" s="3" t="str">
        <f t="shared" si="1"/>
        <v>#REF!</v>
      </c>
    </row>
    <row r="502">
      <c r="A502" s="25">
        <f>+0.87%</f>
        <v>0.0087</v>
      </c>
      <c r="B502" s="3" t="str">
        <f t="shared" si="1"/>
        <v>#REF!</v>
      </c>
    </row>
    <row r="503">
      <c r="A503" s="26">
        <v>251496.0</v>
      </c>
      <c r="B503" s="3" t="str">
        <f t="shared" si="1"/>
        <v>#REF!</v>
      </c>
    </row>
    <row r="504">
      <c r="A504" s="26">
        <v>395481.0</v>
      </c>
      <c r="B504" s="3" t="str">
        <f t="shared" si="1"/>
        <v>#REF!</v>
      </c>
    </row>
    <row r="505">
      <c r="A505" s="27">
        <v>42935.0</v>
      </c>
      <c r="B505" s="3" t="str">
        <f t="shared" si="1"/>
        <v>#REF!</v>
      </c>
    </row>
    <row r="506">
      <c r="A506" s="28">
        <v>48.7</v>
      </c>
      <c r="B506" s="3" t="str">
        <f t="shared" si="1"/>
        <v>#REF!</v>
      </c>
    </row>
    <row r="507">
      <c r="A507" s="28">
        <v>49.81</v>
      </c>
      <c r="B507" s="3" t="str">
        <f t="shared" si="1"/>
        <v>#REF!</v>
      </c>
    </row>
    <row r="508">
      <c r="A508" s="28">
        <v>48.58</v>
      </c>
      <c r="B508" s="3" t="str">
        <f t="shared" si="1"/>
        <v>#REF!</v>
      </c>
    </row>
    <row r="509">
      <c r="A509" s="28">
        <v>49.7</v>
      </c>
      <c r="B509" s="3" t="str">
        <f t="shared" si="1"/>
        <v>#REF!</v>
      </c>
    </row>
    <row r="510">
      <c r="A510" s="25">
        <f>+0.86</f>
        <v>0.86</v>
      </c>
      <c r="B510" s="3" t="str">
        <f t="shared" si="1"/>
        <v>#REF!</v>
      </c>
    </row>
    <row r="511">
      <c r="A511" s="25">
        <f>+1.76%</f>
        <v>0.0176</v>
      </c>
      <c r="B511" s="3" t="str">
        <f t="shared" si="1"/>
        <v>#REF!</v>
      </c>
    </row>
    <row r="512">
      <c r="A512" s="26">
        <v>300371.0</v>
      </c>
      <c r="B512" s="3" t="str">
        <f t="shared" si="1"/>
        <v>#REF!</v>
      </c>
    </row>
    <row r="513">
      <c r="A513" s="26">
        <v>357565.0</v>
      </c>
      <c r="B513" s="3" t="str">
        <f t="shared" si="1"/>
        <v>#REF!</v>
      </c>
    </row>
    <row r="514">
      <c r="A514" s="27">
        <v>42936.0</v>
      </c>
      <c r="B514" s="3" t="str">
        <f t="shared" si="1"/>
        <v>#REF!</v>
      </c>
    </row>
    <row r="515">
      <c r="A515" s="28">
        <v>49.65</v>
      </c>
      <c r="B515" s="3" t="str">
        <f t="shared" si="1"/>
        <v>#REF!</v>
      </c>
    </row>
    <row r="516">
      <c r="A516" s="28">
        <v>50.19</v>
      </c>
      <c r="B516" s="3" t="str">
        <f t="shared" si="1"/>
        <v>#REF!</v>
      </c>
    </row>
    <row r="517">
      <c r="A517" s="28">
        <v>49.19</v>
      </c>
      <c r="B517" s="3" t="str">
        <f t="shared" si="1"/>
        <v>#REF!</v>
      </c>
    </row>
    <row r="518">
      <c r="A518" s="28">
        <v>49.3</v>
      </c>
      <c r="B518" s="3" t="str">
        <f t="shared" si="1"/>
        <v>#REF!</v>
      </c>
    </row>
    <row r="519">
      <c r="A519" s="21">
        <v>-0.4</v>
      </c>
      <c r="B519" s="3" t="str">
        <f t="shared" si="1"/>
        <v>#REF!</v>
      </c>
    </row>
    <row r="520">
      <c r="A520" s="22">
        <v>-0.008</v>
      </c>
      <c r="B520" s="3" t="str">
        <f t="shared" si="1"/>
        <v>#REF!</v>
      </c>
    </row>
    <row r="521">
      <c r="A521" s="24">
        <v>315337.0</v>
      </c>
      <c r="B521" s="3" t="str">
        <f t="shared" si="1"/>
        <v>#REF!</v>
      </c>
    </row>
    <row r="522">
      <c r="A522" s="24">
        <v>312710.0</v>
      </c>
      <c r="B522" s="3" t="str">
        <f t="shared" si="1"/>
        <v>#REF!</v>
      </c>
    </row>
    <row r="523">
      <c r="A523" s="23">
        <v>42937.0</v>
      </c>
      <c r="B523" s="3" t="str">
        <f t="shared" si="1"/>
        <v>#REF!</v>
      </c>
    </row>
    <row r="524">
      <c r="A524" s="21">
        <v>49.33</v>
      </c>
      <c r="B524" s="3" t="str">
        <f t="shared" si="1"/>
        <v>#REF!</v>
      </c>
    </row>
    <row r="525">
      <c r="A525" s="21">
        <v>49.65</v>
      </c>
      <c r="B525" s="3" t="str">
        <f t="shared" si="1"/>
        <v>#REF!</v>
      </c>
    </row>
    <row r="526">
      <c r="A526" s="21">
        <v>47.81</v>
      </c>
      <c r="B526" s="3" t="str">
        <f t="shared" si="1"/>
        <v>#REF!</v>
      </c>
    </row>
    <row r="527">
      <c r="A527" s="21">
        <v>48.06</v>
      </c>
      <c r="B527" s="3" t="str">
        <f t="shared" si="1"/>
        <v>#REF!</v>
      </c>
    </row>
    <row r="528">
      <c r="A528" s="21">
        <v>-1.24</v>
      </c>
      <c r="B528" s="3" t="str">
        <f t="shared" si="1"/>
        <v>#REF!</v>
      </c>
    </row>
    <row r="529">
      <c r="A529" s="22">
        <v>-0.0252</v>
      </c>
      <c r="B529" s="3" t="str">
        <f t="shared" si="1"/>
        <v>#REF!</v>
      </c>
    </row>
    <row r="530">
      <c r="A530" s="24">
        <v>338354.0</v>
      </c>
      <c r="B530" s="3" t="str">
        <f t="shared" si="1"/>
        <v>#REF!</v>
      </c>
    </row>
    <row r="531">
      <c r="A531" s="24">
        <v>261756.0</v>
      </c>
      <c r="B531" s="3" t="str">
        <f t="shared" si="1"/>
        <v>#REF!</v>
      </c>
    </row>
    <row r="532">
      <c r="A532" s="23">
        <v>42940.0</v>
      </c>
      <c r="B532" s="3" t="str">
        <f t="shared" si="1"/>
        <v>#REF!</v>
      </c>
    </row>
    <row r="533">
      <c r="A533" s="21">
        <v>47.96</v>
      </c>
      <c r="B533" s="3" t="str">
        <f t="shared" si="1"/>
        <v>#REF!</v>
      </c>
    </row>
    <row r="534">
      <c r="A534" s="21">
        <v>48.77</v>
      </c>
      <c r="B534" s="3" t="str">
        <f t="shared" si="1"/>
        <v>#REF!</v>
      </c>
    </row>
    <row r="535">
      <c r="A535" s="21">
        <v>47.68</v>
      </c>
      <c r="B535" s="3" t="str">
        <f t="shared" si="1"/>
        <v>#REF!</v>
      </c>
    </row>
    <row r="536">
      <c r="A536" s="21">
        <v>48.6</v>
      </c>
      <c r="B536" s="3" t="str">
        <f t="shared" si="1"/>
        <v>#REF!</v>
      </c>
    </row>
    <row r="537">
      <c r="A537" s="25">
        <f>+0.54</f>
        <v>0.54</v>
      </c>
      <c r="B537" s="3" t="str">
        <f t="shared" si="1"/>
        <v>#REF!</v>
      </c>
    </row>
    <row r="538">
      <c r="A538" s="25">
        <f>+1.12%</f>
        <v>0.0112</v>
      </c>
      <c r="B538" s="3" t="str">
        <f t="shared" si="1"/>
        <v>#REF!</v>
      </c>
    </row>
    <row r="539">
      <c r="A539" s="26">
        <v>287928.0</v>
      </c>
      <c r="B539" s="3" t="str">
        <f t="shared" si="1"/>
        <v>#REF!</v>
      </c>
    </row>
    <row r="540">
      <c r="A540" s="26">
        <v>224057.0</v>
      </c>
      <c r="B540" s="3" t="str">
        <f t="shared" si="1"/>
        <v>#REF!</v>
      </c>
    </row>
    <row r="541">
      <c r="A541" s="27">
        <v>42941.0</v>
      </c>
      <c r="B541" s="3" t="str">
        <f t="shared" si="1"/>
        <v>#REF!</v>
      </c>
    </row>
    <row r="542">
      <c r="A542" s="28">
        <v>48.64</v>
      </c>
      <c r="B542" s="3" t="str">
        <f t="shared" si="1"/>
        <v>#REF!</v>
      </c>
    </row>
    <row r="543">
      <c r="A543" s="28">
        <v>50.91</v>
      </c>
      <c r="B543" s="3" t="str">
        <f t="shared" si="1"/>
        <v>#REF!</v>
      </c>
    </row>
    <row r="544">
      <c r="A544" s="28">
        <v>48.63</v>
      </c>
      <c r="B544" s="3" t="str">
        <f t="shared" si="1"/>
        <v>#REF!</v>
      </c>
    </row>
    <row r="545">
      <c r="A545" s="28">
        <v>50.2</v>
      </c>
      <c r="B545" s="3" t="str">
        <f t="shared" si="1"/>
        <v>#REF!</v>
      </c>
    </row>
    <row r="546">
      <c r="A546" s="25">
        <f>+1.6</f>
        <v>1.6</v>
      </c>
      <c r="B546" s="3" t="str">
        <f t="shared" si="1"/>
        <v>#REF!</v>
      </c>
    </row>
    <row r="547">
      <c r="A547" s="25">
        <f>+3.29%</f>
        <v>0.0329</v>
      </c>
      <c r="B547" s="3" t="str">
        <f t="shared" si="1"/>
        <v>#REF!</v>
      </c>
    </row>
    <row r="548">
      <c r="A548" s="26">
        <v>284288.0</v>
      </c>
      <c r="B548" s="3" t="str">
        <f t="shared" si="1"/>
        <v>#REF!</v>
      </c>
    </row>
    <row r="549">
      <c r="A549" s="26">
        <v>193593.0</v>
      </c>
      <c r="B549" s="3" t="str">
        <f t="shared" si="1"/>
        <v>#REF!</v>
      </c>
    </row>
    <row r="550">
      <c r="A550" s="27">
        <v>42942.0</v>
      </c>
      <c r="B550" s="3" t="str">
        <f t="shared" si="1"/>
        <v>#REF!</v>
      </c>
    </row>
    <row r="551">
      <c r="A551" s="28">
        <v>50.63</v>
      </c>
      <c r="B551" s="3" t="str">
        <f t="shared" si="1"/>
        <v>#REF!</v>
      </c>
    </row>
    <row r="552">
      <c r="A552" s="28">
        <v>51.06</v>
      </c>
      <c r="B552" s="3" t="str">
        <f t="shared" si="1"/>
        <v>#REF!</v>
      </c>
    </row>
    <row r="553">
      <c r="A553" s="28">
        <v>50.07</v>
      </c>
      <c r="B553" s="3" t="str">
        <f t="shared" si="1"/>
        <v>#REF!</v>
      </c>
    </row>
    <row r="554">
      <c r="A554" s="28">
        <v>50.97</v>
      </c>
      <c r="B554" s="3" t="str">
        <f t="shared" si="1"/>
        <v>#REF!</v>
      </c>
    </row>
    <row r="555">
      <c r="A555" s="25">
        <f>+0.77</f>
        <v>0.77</v>
      </c>
      <c r="B555" s="3" t="str">
        <f t="shared" si="1"/>
        <v>#REF!</v>
      </c>
    </row>
    <row r="556">
      <c r="A556" s="25">
        <f>+1.53%</f>
        <v>0.0153</v>
      </c>
      <c r="B556" s="3" t="str">
        <f t="shared" si="1"/>
        <v>#REF!</v>
      </c>
    </row>
    <row r="557">
      <c r="A557" s="26">
        <v>258949.0</v>
      </c>
      <c r="B557" s="3" t="str">
        <f t="shared" si="1"/>
        <v>#REF!</v>
      </c>
    </row>
    <row r="558">
      <c r="A558" s="26">
        <v>156947.0</v>
      </c>
      <c r="B558" s="3" t="str">
        <f t="shared" si="1"/>
        <v>#REF!</v>
      </c>
    </row>
    <row r="559">
      <c r="A559" s="27">
        <v>42943.0</v>
      </c>
      <c r="B559" s="3" t="str">
        <f t="shared" si="1"/>
        <v>#REF!</v>
      </c>
    </row>
    <row r="560">
      <c r="A560" s="28">
        <v>50.86</v>
      </c>
      <c r="B560" s="3" t="str">
        <f t="shared" si="1"/>
        <v>#REF!</v>
      </c>
    </row>
    <row r="561">
      <c r="A561" s="28">
        <v>51.64</v>
      </c>
      <c r="B561" s="3" t="str">
        <f t="shared" si="1"/>
        <v>#REF!</v>
      </c>
    </row>
    <row r="562">
      <c r="A562" s="28">
        <v>50.5</v>
      </c>
      <c r="B562" s="3" t="str">
        <f t="shared" si="1"/>
        <v>#REF!</v>
      </c>
    </row>
    <row r="563">
      <c r="A563" s="28">
        <v>51.49</v>
      </c>
      <c r="B563" s="3" t="str">
        <f t="shared" si="1"/>
        <v>#REF!</v>
      </c>
    </row>
    <row r="564">
      <c r="A564" s="25">
        <f>+0.52</f>
        <v>0.52</v>
      </c>
      <c r="B564" s="3" t="str">
        <f t="shared" si="1"/>
        <v>#REF!</v>
      </c>
    </row>
    <row r="565">
      <c r="A565" s="25">
        <f>+1.02%</f>
        <v>0.0102</v>
      </c>
      <c r="B565" s="3" t="str">
        <f t="shared" si="1"/>
        <v>#REF!</v>
      </c>
    </row>
    <row r="566">
      <c r="A566" s="26">
        <v>184427.0</v>
      </c>
      <c r="B566" s="3" t="str">
        <f t="shared" si="1"/>
        <v>#REF!</v>
      </c>
    </row>
    <row r="567">
      <c r="A567" s="26">
        <v>114386.0</v>
      </c>
      <c r="B567" s="3" t="str">
        <f t="shared" si="1"/>
        <v>#REF!</v>
      </c>
    </row>
    <row r="568">
      <c r="A568" s="27">
        <v>42944.0</v>
      </c>
      <c r="B568" s="3" t="str">
        <f t="shared" si="1"/>
        <v>#REF!</v>
      </c>
    </row>
    <row r="569">
      <c r="A569" s="28">
        <v>51.6</v>
      </c>
      <c r="B569" s="3" t="str">
        <f t="shared" si="1"/>
        <v>#REF!</v>
      </c>
    </row>
    <row r="570">
      <c r="A570" s="28">
        <v>52.7</v>
      </c>
      <c r="B570" s="3" t="str">
        <f t="shared" si="1"/>
        <v>#REF!</v>
      </c>
    </row>
    <row r="571">
      <c r="A571" s="28">
        <v>51.31</v>
      </c>
      <c r="B571" s="3" t="str">
        <f t="shared" si="1"/>
        <v>#REF!</v>
      </c>
    </row>
    <row r="572">
      <c r="A572" s="28">
        <v>52.52</v>
      </c>
      <c r="B572" s="3" t="str">
        <f t="shared" si="1"/>
        <v>#REF!</v>
      </c>
    </row>
    <row r="573">
      <c r="A573" s="25">
        <f>+1.03</f>
        <v>1.03</v>
      </c>
      <c r="B573" s="3" t="str">
        <f t="shared" si="1"/>
        <v>#REF!</v>
      </c>
    </row>
    <row r="574">
      <c r="A574" s="25">
        <f>+2%</f>
        <v>0.02</v>
      </c>
      <c r="B574" s="3" t="str">
        <f t="shared" si="1"/>
        <v>#REF!</v>
      </c>
    </row>
    <row r="575">
      <c r="A575" s="26">
        <v>159148.0</v>
      </c>
      <c r="B575" s="3" t="str">
        <f t="shared" si="1"/>
        <v>#REF!</v>
      </c>
    </row>
    <row r="576">
      <c r="A576" s="26">
        <v>58754.0</v>
      </c>
      <c r="B576" s="3" t="str">
        <f t="shared" si="1"/>
        <v>#REF!</v>
      </c>
    </row>
    <row r="577">
      <c r="A577" s="7">
        <v>42947.0</v>
      </c>
      <c r="B577" s="3" t="str">
        <f t="shared" si="1"/>
        <v>#REF!</v>
      </c>
    </row>
    <row r="578">
      <c r="A578" s="8">
        <v>52.6</v>
      </c>
      <c r="B578" s="3" t="str">
        <f t="shared" si="1"/>
        <v>#REF!</v>
      </c>
    </row>
    <row r="579">
      <c r="A579" s="8">
        <v>52.92</v>
      </c>
      <c r="B579" s="3" t="str">
        <f t="shared" si="1"/>
        <v>#REF!</v>
      </c>
    </row>
    <row r="580">
      <c r="A580" s="8">
        <v>52.2</v>
      </c>
      <c r="B580" s="3" t="str">
        <f t="shared" si="1"/>
        <v>#REF!</v>
      </c>
    </row>
    <row r="581">
      <c r="A581" s="8">
        <v>52.65</v>
      </c>
      <c r="B581" s="3" t="str">
        <f t="shared" si="1"/>
        <v>#REF!</v>
      </c>
    </row>
    <row r="582">
      <c r="A582" s="9">
        <f>+0.13</f>
        <v>0.13</v>
      </c>
      <c r="B582" s="3" t="str">
        <f t="shared" si="1"/>
        <v>#REF!</v>
      </c>
    </row>
    <row r="583">
      <c r="A583" s="9">
        <f>+0.25%</f>
        <v>0.0025</v>
      </c>
      <c r="B583" s="3" t="str">
        <f t="shared" si="1"/>
        <v>#REF!</v>
      </c>
    </row>
    <row r="584">
      <c r="A584" s="31">
        <v>25540.0</v>
      </c>
      <c r="B584" s="3" t="str">
        <f t="shared" si="1"/>
        <v>#REF!</v>
      </c>
    </row>
    <row r="585">
      <c r="A585" s="32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42891</v>
      </c>
      <c r="C3" s="3">
        <v>50.47</v>
      </c>
      <c r="D3" s="3">
        <v>51.24</v>
      </c>
      <c r="E3" s="3">
        <v>49.66</v>
      </c>
      <c r="F3" s="3">
        <v>50.09</v>
      </c>
      <c r="G3" s="3">
        <v>-0.4</v>
      </c>
      <c r="H3" s="6">
        <v>-0.0079</v>
      </c>
      <c r="I3" s="15">
        <v>104708.0</v>
      </c>
      <c r="J3" s="15">
        <v>165794.0</v>
      </c>
    </row>
    <row r="4">
      <c r="A4" s="19" t="s">
        <v>4</v>
      </c>
      <c r="B4" s="5">
        <f t="shared" si="1"/>
        <v>42892</v>
      </c>
      <c r="C4" s="3">
        <v>50.25</v>
      </c>
      <c r="D4" s="3">
        <v>50.84</v>
      </c>
      <c r="E4" s="3">
        <v>49.63</v>
      </c>
      <c r="F4" s="3">
        <v>50.67</v>
      </c>
      <c r="G4" s="3">
        <v>0.58</v>
      </c>
      <c r="H4" s="3">
        <v>0.0116</v>
      </c>
      <c r="I4" s="15">
        <v>127609.0</v>
      </c>
      <c r="J4" s="15">
        <v>167191.0</v>
      </c>
    </row>
    <row r="5">
      <c r="A5" s="19" t="s">
        <v>5</v>
      </c>
      <c r="B5" s="5">
        <f t="shared" si="1"/>
        <v>42893</v>
      </c>
      <c r="C5" s="3">
        <v>50.59</v>
      </c>
      <c r="D5" s="3">
        <v>50.68</v>
      </c>
      <c r="E5" s="3">
        <v>48.62</v>
      </c>
      <c r="F5" s="3">
        <v>48.72</v>
      </c>
      <c r="G5" s="3">
        <v>-1.95</v>
      </c>
      <c r="H5" s="6">
        <v>-0.0385</v>
      </c>
      <c r="I5" s="15">
        <v>137544.0</v>
      </c>
      <c r="J5" s="15">
        <v>172415.0</v>
      </c>
    </row>
    <row r="6">
      <c r="A6" s="19" t="s">
        <v>6</v>
      </c>
      <c r="B6" s="5">
        <f t="shared" si="1"/>
        <v>42894</v>
      </c>
      <c r="C6" s="3">
        <v>48.91</v>
      </c>
      <c r="D6" s="3">
        <v>49.24</v>
      </c>
      <c r="E6" s="3">
        <v>48.32</v>
      </c>
      <c r="F6" s="3">
        <v>48.58</v>
      </c>
      <c r="G6" s="3">
        <v>-0.14</v>
      </c>
      <c r="H6" s="6">
        <v>-0.0029</v>
      </c>
      <c r="I6" s="15">
        <v>170350.0</v>
      </c>
      <c r="J6" s="15">
        <v>197395.0</v>
      </c>
    </row>
    <row r="7">
      <c r="A7" s="19" t="s">
        <v>7</v>
      </c>
      <c r="B7" s="5">
        <f t="shared" si="1"/>
        <v>42895</v>
      </c>
      <c r="C7" s="3">
        <v>48.56</v>
      </c>
      <c r="D7" s="3">
        <v>49.23</v>
      </c>
      <c r="E7" s="3">
        <v>48.13</v>
      </c>
      <c r="F7" s="3">
        <v>48.84</v>
      </c>
      <c r="G7" s="3">
        <v>0.26</v>
      </c>
      <c r="H7" s="3">
        <v>0.0054</v>
      </c>
      <c r="I7" s="15">
        <v>84561.0</v>
      </c>
      <c r="J7" s="15">
        <v>200280.0</v>
      </c>
    </row>
    <row r="8">
      <c r="A8" s="19" t="s">
        <v>8</v>
      </c>
      <c r="B8" s="5">
        <f t="shared" si="1"/>
        <v>42898</v>
      </c>
      <c r="C8" s="3">
        <v>48.77</v>
      </c>
      <c r="D8" s="3">
        <v>49.77</v>
      </c>
      <c r="E8" s="3">
        <v>48.68</v>
      </c>
      <c r="F8" s="3">
        <v>48.94</v>
      </c>
      <c r="G8" s="3">
        <v>0.1</v>
      </c>
      <c r="H8" s="3">
        <v>0.002</v>
      </c>
      <c r="I8" s="15">
        <v>96884.0</v>
      </c>
      <c r="J8" s="15">
        <v>201222.0</v>
      </c>
    </row>
    <row r="9">
      <c r="A9" s="19" t="s">
        <v>9</v>
      </c>
      <c r="B9" s="5">
        <f t="shared" si="1"/>
        <v>42899</v>
      </c>
      <c r="C9" s="3">
        <v>49.02</v>
      </c>
      <c r="D9" s="3">
        <v>49.41</v>
      </c>
      <c r="E9" s="3">
        <v>48.55</v>
      </c>
      <c r="F9" s="3">
        <v>49.33</v>
      </c>
      <c r="G9" s="3">
        <v>0.39</v>
      </c>
      <c r="H9" s="3">
        <v>0.008</v>
      </c>
      <c r="I9" s="15">
        <v>100975.0</v>
      </c>
      <c r="J9" s="15">
        <v>197700.0</v>
      </c>
    </row>
    <row r="10">
      <c r="A10" s="20">
        <v>42891.0</v>
      </c>
      <c r="B10" s="5">
        <f t="shared" si="1"/>
        <v>42900</v>
      </c>
      <c r="C10" s="3">
        <v>48.81</v>
      </c>
      <c r="D10" s="3">
        <v>49.26</v>
      </c>
      <c r="E10" s="3">
        <v>47.33</v>
      </c>
      <c r="F10" s="3">
        <v>47.61</v>
      </c>
      <c r="G10" s="3">
        <v>-1.72</v>
      </c>
      <c r="H10" s="6">
        <v>-0.0349</v>
      </c>
      <c r="I10" s="15">
        <v>152478.0</v>
      </c>
      <c r="J10" s="15">
        <v>198183.0</v>
      </c>
    </row>
    <row r="11">
      <c r="A11" s="19">
        <v>50.47</v>
      </c>
      <c r="B11" s="5">
        <f t="shared" si="1"/>
        <v>42901</v>
      </c>
      <c r="C11" s="3">
        <v>47.4</v>
      </c>
      <c r="D11" s="3">
        <v>47.76</v>
      </c>
      <c r="E11" s="3">
        <v>47.29</v>
      </c>
      <c r="F11" s="3">
        <v>47.49</v>
      </c>
      <c r="G11" s="3">
        <v>-0.12</v>
      </c>
      <c r="H11" s="6">
        <v>-0.0025</v>
      </c>
      <c r="I11" s="15">
        <v>131977.0</v>
      </c>
      <c r="J11" s="15">
        <v>207222.0</v>
      </c>
    </row>
    <row r="12">
      <c r="A12" s="19">
        <v>51.24</v>
      </c>
      <c r="B12" s="5">
        <f t="shared" si="1"/>
        <v>42902</v>
      </c>
      <c r="C12" s="3">
        <v>47.39</v>
      </c>
      <c r="D12" s="3">
        <v>48.15</v>
      </c>
      <c r="E12" s="3">
        <v>47.39</v>
      </c>
      <c r="F12" s="3">
        <v>47.9</v>
      </c>
      <c r="G12" s="3">
        <v>0.41</v>
      </c>
      <c r="H12" s="3">
        <v>0.0086</v>
      </c>
      <c r="I12" s="15">
        <v>82616.0</v>
      </c>
      <c r="J12" s="15">
        <v>212510.0</v>
      </c>
    </row>
    <row r="13">
      <c r="A13" s="19">
        <v>49.66</v>
      </c>
      <c r="B13" s="5">
        <f t="shared" si="1"/>
        <v>42905</v>
      </c>
      <c r="C13" s="3">
        <v>47.8</v>
      </c>
      <c r="D13" s="3">
        <v>48.27</v>
      </c>
      <c r="E13" s="3">
        <v>47.27</v>
      </c>
      <c r="F13" s="3">
        <v>47.39</v>
      </c>
      <c r="G13" s="3">
        <v>-0.51</v>
      </c>
      <c r="H13" s="6">
        <v>-0.0106</v>
      </c>
      <c r="I13" s="15">
        <v>82882.0</v>
      </c>
      <c r="J13" s="15">
        <v>212692.0</v>
      </c>
    </row>
    <row r="14">
      <c r="A14" s="19">
        <v>50.09</v>
      </c>
      <c r="B14" s="5">
        <f t="shared" si="1"/>
        <v>42906</v>
      </c>
      <c r="C14" s="3">
        <v>47.46</v>
      </c>
      <c r="D14" s="3">
        <v>47.71</v>
      </c>
      <c r="E14" s="3">
        <v>45.97</v>
      </c>
      <c r="F14" s="3">
        <v>46.51</v>
      </c>
      <c r="G14" s="3">
        <v>-0.88</v>
      </c>
      <c r="H14" s="6">
        <v>-0.0186</v>
      </c>
      <c r="I14" s="15">
        <v>133242.0</v>
      </c>
      <c r="J14" s="15">
        <v>225301.0</v>
      </c>
    </row>
    <row r="15">
      <c r="A15" s="21">
        <v>-0.4</v>
      </c>
      <c r="B15" s="5">
        <f t="shared" si="1"/>
        <v>42907</v>
      </c>
      <c r="C15" s="3">
        <v>46.4</v>
      </c>
      <c r="D15" s="3">
        <v>47.12</v>
      </c>
      <c r="E15" s="3">
        <v>44.88</v>
      </c>
      <c r="F15" s="3">
        <v>45.31</v>
      </c>
      <c r="G15" s="3">
        <v>-1.2</v>
      </c>
      <c r="H15" s="6">
        <v>-0.0258</v>
      </c>
      <c r="I15" s="15">
        <v>147171.0</v>
      </c>
      <c r="J15" s="15">
        <v>242678.0</v>
      </c>
    </row>
    <row r="16">
      <c r="A16" s="22">
        <v>-0.0079</v>
      </c>
      <c r="B16" s="5">
        <f t="shared" si="1"/>
        <v>42908</v>
      </c>
      <c r="C16" s="3">
        <v>45.32</v>
      </c>
      <c r="D16" s="3">
        <v>46.22</v>
      </c>
      <c r="E16" s="3">
        <v>45.05</v>
      </c>
      <c r="F16" s="3">
        <v>45.64</v>
      </c>
      <c r="G16" s="3">
        <v>0.33</v>
      </c>
      <c r="H16" s="3">
        <v>0.0073</v>
      </c>
      <c r="I16" s="15">
        <v>117308.0</v>
      </c>
      <c r="J16" s="15">
        <v>257141.0</v>
      </c>
    </row>
    <row r="17">
      <c r="A17" s="24">
        <v>104708.0</v>
      </c>
      <c r="B17" s="5">
        <f t="shared" si="1"/>
        <v>42909</v>
      </c>
      <c r="C17" s="3">
        <v>45.54</v>
      </c>
      <c r="D17" s="3">
        <v>46.19</v>
      </c>
      <c r="E17" s="3">
        <v>45.48</v>
      </c>
      <c r="F17" s="3">
        <v>45.98</v>
      </c>
      <c r="G17" s="3">
        <v>0.34</v>
      </c>
      <c r="H17" s="3">
        <v>0.0074</v>
      </c>
      <c r="I17" s="15">
        <v>124796.0</v>
      </c>
      <c r="J17" s="15">
        <v>266385.0</v>
      </c>
    </row>
    <row r="18">
      <c r="A18" s="24">
        <v>165794.0</v>
      </c>
      <c r="B18" s="5">
        <f t="shared" si="1"/>
        <v>42912</v>
      </c>
      <c r="C18" s="3">
        <v>45.98</v>
      </c>
      <c r="D18" s="3">
        <v>46.64</v>
      </c>
      <c r="E18" s="3">
        <v>45.51</v>
      </c>
      <c r="F18" s="3">
        <v>46.28</v>
      </c>
      <c r="G18" s="3">
        <v>0.3</v>
      </c>
      <c r="H18" s="3">
        <v>0.006500000000000001</v>
      </c>
      <c r="I18" s="15">
        <v>86838.0</v>
      </c>
      <c r="J18" s="15">
        <v>274103.0</v>
      </c>
    </row>
    <row r="19">
      <c r="A19" s="23">
        <v>42892.0</v>
      </c>
      <c r="B19" s="5">
        <f t="shared" si="1"/>
        <v>42913</v>
      </c>
      <c r="C19" s="3">
        <v>46.21</v>
      </c>
      <c r="D19" s="3">
        <v>47.53</v>
      </c>
      <c r="E19" s="3">
        <v>46.21</v>
      </c>
      <c r="F19" s="3">
        <v>47.19</v>
      </c>
      <c r="G19" s="3">
        <v>0.91</v>
      </c>
      <c r="H19" s="3">
        <v>0.0197</v>
      </c>
      <c r="I19" s="15">
        <v>120523.0</v>
      </c>
      <c r="J19" s="15">
        <v>275891.0</v>
      </c>
    </row>
    <row r="20">
      <c r="A20" s="21">
        <v>50.25</v>
      </c>
      <c r="B20" s="5">
        <f t="shared" si="1"/>
        <v>42914</v>
      </c>
      <c r="C20" s="3">
        <v>46.79</v>
      </c>
      <c r="D20" s="3">
        <v>47.95</v>
      </c>
      <c r="E20" s="3">
        <v>46.79</v>
      </c>
      <c r="F20" s="3">
        <v>47.81</v>
      </c>
      <c r="G20" s="3">
        <v>0.62</v>
      </c>
      <c r="H20" s="3">
        <v>0.0131</v>
      </c>
      <c r="I20" s="15">
        <v>110264.0</v>
      </c>
      <c r="J20" s="15">
        <v>272386.0</v>
      </c>
    </row>
    <row r="21">
      <c r="A21" s="21">
        <v>50.84</v>
      </c>
      <c r="B21" s="5">
        <f t="shared" si="1"/>
        <v>42915</v>
      </c>
      <c r="C21" s="3">
        <v>47.9</v>
      </c>
      <c r="D21" s="3">
        <v>48.55</v>
      </c>
      <c r="E21" s="3">
        <v>47.65</v>
      </c>
      <c r="F21" s="3">
        <v>47.93</v>
      </c>
      <c r="G21" s="3">
        <v>0.12</v>
      </c>
      <c r="H21" s="3">
        <v>0.0025</v>
      </c>
      <c r="I21" s="15">
        <v>112467.0</v>
      </c>
      <c r="J21" s="15">
        <v>270253.0</v>
      </c>
    </row>
    <row r="22">
      <c r="A22" s="21">
        <v>49.63</v>
      </c>
      <c r="B22" s="5">
        <f t="shared" si="1"/>
        <v>42916</v>
      </c>
      <c r="C22" s="3">
        <v>47.92</v>
      </c>
      <c r="D22" s="3">
        <v>49.28</v>
      </c>
      <c r="E22" s="3">
        <v>47.9</v>
      </c>
      <c r="F22" s="3">
        <v>49.04</v>
      </c>
      <c r="G22" s="3">
        <v>1.11</v>
      </c>
      <c r="H22" s="3">
        <v>0.0232</v>
      </c>
      <c r="I22" s="15">
        <v>111639.0</v>
      </c>
      <c r="J22" s="15">
        <v>274698.0</v>
      </c>
    </row>
    <row r="23">
      <c r="A23" s="21">
        <v>50.67</v>
      </c>
      <c r="B23" s="5">
        <f t="shared" si="1"/>
        <v>42919</v>
      </c>
      <c r="C23" s="3">
        <v>49.41</v>
      </c>
      <c r="D23" s="3">
        <v>50.01</v>
      </c>
      <c r="E23" s="3">
        <v>48.81</v>
      </c>
      <c r="F23" s="3">
        <v>49.99</v>
      </c>
      <c r="G23" s="3">
        <v>0.95</v>
      </c>
      <c r="H23" s="3">
        <v>0.0194</v>
      </c>
      <c r="I23" s="15">
        <v>95299.0</v>
      </c>
      <c r="J23" s="15">
        <v>273251.0</v>
      </c>
    </row>
    <row r="24">
      <c r="A24" s="25">
        <f>+0.58</f>
        <v>0.58</v>
      </c>
      <c r="B24" s="5">
        <f t="shared" si="1"/>
        <v>42920</v>
      </c>
      <c r="C24" s="3">
        <v>49.95</v>
      </c>
      <c r="D24" s="3">
        <v>50.19</v>
      </c>
      <c r="E24" s="3">
        <v>49.58</v>
      </c>
      <c r="F24" s="3">
        <v>49.9</v>
      </c>
      <c r="G24" s="3">
        <v>-0.09</v>
      </c>
      <c r="H24" s="6">
        <v>-0.0018</v>
      </c>
      <c r="I24" s="15">
        <v>66732.0</v>
      </c>
      <c r="J24" s="15">
        <v>273741.0</v>
      </c>
    </row>
    <row r="25">
      <c r="A25" s="25">
        <f>+1.16%</f>
        <v>0.0116</v>
      </c>
      <c r="B25" s="5">
        <f t="shared" si="1"/>
        <v>42921</v>
      </c>
      <c r="C25" s="3">
        <v>50.02</v>
      </c>
      <c r="D25" s="3">
        <v>50.11</v>
      </c>
      <c r="E25" s="3">
        <v>47.29</v>
      </c>
      <c r="F25" s="3">
        <v>48.07</v>
      </c>
      <c r="G25" s="3">
        <v>-1.83</v>
      </c>
      <c r="H25" s="6">
        <v>-0.0367</v>
      </c>
      <c r="I25" s="15">
        <v>144772.0</v>
      </c>
      <c r="J25" s="15">
        <v>272497.0</v>
      </c>
    </row>
    <row r="26">
      <c r="A26" s="26">
        <v>127609.0</v>
      </c>
      <c r="B26" s="5">
        <f t="shared" si="1"/>
        <v>42922</v>
      </c>
      <c r="C26" s="3">
        <v>48.62</v>
      </c>
      <c r="D26" s="3">
        <v>49.43</v>
      </c>
      <c r="E26" s="3">
        <v>48.04</v>
      </c>
      <c r="F26" s="3">
        <v>48.39</v>
      </c>
      <c r="G26" s="3">
        <v>0.32</v>
      </c>
      <c r="H26" s="3">
        <v>0.0067</v>
      </c>
      <c r="I26" s="15">
        <v>120248.0</v>
      </c>
      <c r="J26" s="15">
        <v>279042.0</v>
      </c>
    </row>
    <row r="27">
      <c r="A27" s="26">
        <v>167191.0</v>
      </c>
      <c r="B27" s="5">
        <f t="shared" si="1"/>
        <v>42923</v>
      </c>
      <c r="C27" s="3">
        <v>48.05</v>
      </c>
      <c r="D27" s="3">
        <v>48.05</v>
      </c>
      <c r="E27" s="3">
        <v>46.55</v>
      </c>
      <c r="F27" s="3">
        <v>46.98</v>
      </c>
      <c r="G27" s="3">
        <v>-1.41</v>
      </c>
      <c r="H27" s="6">
        <v>-0.0291</v>
      </c>
      <c r="I27" s="15">
        <v>101626.0</v>
      </c>
      <c r="J27" s="15">
        <v>280648.0</v>
      </c>
    </row>
    <row r="28">
      <c r="A28" s="27">
        <v>42893.0</v>
      </c>
      <c r="B28" s="5">
        <f t="shared" si="1"/>
        <v>42926</v>
      </c>
      <c r="C28" s="3">
        <v>47.19</v>
      </c>
      <c r="D28" s="3">
        <v>47.65</v>
      </c>
      <c r="E28" s="3">
        <v>46.39</v>
      </c>
      <c r="F28" s="3">
        <v>47.17</v>
      </c>
      <c r="G28" s="3">
        <v>0.19</v>
      </c>
      <c r="H28" s="3">
        <v>0.004</v>
      </c>
      <c r="I28" s="15">
        <v>129978.0</v>
      </c>
      <c r="J28" s="15">
        <v>292394.0</v>
      </c>
    </row>
    <row r="29">
      <c r="A29" s="28">
        <v>50.59</v>
      </c>
      <c r="B29" s="5">
        <f t="shared" si="1"/>
        <v>42927</v>
      </c>
      <c r="C29" s="3">
        <v>47.22</v>
      </c>
      <c r="D29" s="3">
        <v>48.5</v>
      </c>
      <c r="E29" s="3">
        <v>46.6</v>
      </c>
      <c r="F29" s="3">
        <v>47.81</v>
      </c>
      <c r="G29" s="3">
        <v>0.64</v>
      </c>
      <c r="H29" s="3">
        <v>0.013600000000000001</v>
      </c>
      <c r="I29" s="15">
        <v>133019.0</v>
      </c>
      <c r="J29" s="15">
        <v>292126.0</v>
      </c>
    </row>
    <row r="30">
      <c r="A30" s="28">
        <v>50.68</v>
      </c>
      <c r="B30" s="5">
        <f t="shared" si="1"/>
        <v>42928</v>
      </c>
      <c r="C30" s="3">
        <v>48.44</v>
      </c>
      <c r="D30" s="3">
        <v>49.06</v>
      </c>
      <c r="E30" s="3">
        <v>47.65</v>
      </c>
      <c r="F30" s="3">
        <v>48.03</v>
      </c>
      <c r="G30" s="3">
        <v>0.22</v>
      </c>
      <c r="H30" s="3">
        <v>0.0046</v>
      </c>
      <c r="I30" s="15">
        <v>152241.0</v>
      </c>
      <c r="J30" s="15">
        <v>305168.0</v>
      </c>
    </row>
    <row r="31">
      <c r="A31" s="28">
        <v>48.62</v>
      </c>
      <c r="B31" s="5">
        <f t="shared" si="1"/>
        <v>42929</v>
      </c>
      <c r="C31" s="3">
        <v>47.88</v>
      </c>
      <c r="D31" s="3">
        <v>48.79</v>
      </c>
      <c r="E31" s="3">
        <v>47.47</v>
      </c>
      <c r="F31" s="3">
        <v>48.68</v>
      </c>
      <c r="G31" s="3">
        <v>0.65</v>
      </c>
      <c r="H31" s="3">
        <v>0.013500000000000002</v>
      </c>
      <c r="I31" s="15">
        <v>143032.0</v>
      </c>
      <c r="J31" s="15">
        <v>322053.0</v>
      </c>
    </row>
    <row r="32">
      <c r="A32" s="28">
        <v>48.72</v>
      </c>
      <c r="B32" s="5">
        <f t="shared" si="1"/>
        <v>42930</v>
      </c>
      <c r="C32" s="3">
        <v>48.63</v>
      </c>
      <c r="D32" s="3">
        <v>49.35</v>
      </c>
      <c r="E32" s="3">
        <v>48.41</v>
      </c>
      <c r="F32" s="3">
        <v>49.17</v>
      </c>
      <c r="G32" s="3">
        <v>0.49</v>
      </c>
      <c r="H32" s="3">
        <v>0.0101</v>
      </c>
      <c r="I32" s="15">
        <v>177041.0</v>
      </c>
      <c r="J32" s="15">
        <v>343806.0</v>
      </c>
    </row>
    <row r="33">
      <c r="A33" s="21">
        <v>-1.95</v>
      </c>
      <c r="B33" s="5">
        <f t="shared" si="1"/>
        <v>42933</v>
      </c>
      <c r="C33" s="3">
        <v>49.29</v>
      </c>
      <c r="D33" s="3">
        <v>49.5</v>
      </c>
      <c r="E33" s="3">
        <v>48.56</v>
      </c>
      <c r="F33" s="3">
        <v>48.68</v>
      </c>
      <c r="G33" s="3">
        <v>-0.49</v>
      </c>
      <c r="H33" s="6">
        <v>-0.01</v>
      </c>
      <c r="I33" s="15">
        <v>149977.0</v>
      </c>
      <c r="J33" s="15">
        <v>358276.0</v>
      </c>
    </row>
    <row r="34">
      <c r="A34" s="22">
        <v>-0.0385</v>
      </c>
      <c r="B34" s="5">
        <f t="shared" si="1"/>
        <v>42934</v>
      </c>
      <c r="C34" s="3">
        <v>48.68</v>
      </c>
      <c r="D34" s="3">
        <v>49.64</v>
      </c>
      <c r="E34" s="3">
        <v>48.49</v>
      </c>
      <c r="F34" s="3">
        <v>49.08</v>
      </c>
      <c r="G34" s="3">
        <v>0.4</v>
      </c>
      <c r="H34" s="3">
        <v>0.008199999999999999</v>
      </c>
      <c r="I34" s="15">
        <v>150833.0</v>
      </c>
      <c r="J34" s="15">
        <v>371341.0</v>
      </c>
    </row>
    <row r="35">
      <c r="A35" s="24">
        <v>137544.0</v>
      </c>
      <c r="B35" s="5">
        <f t="shared" si="1"/>
        <v>42935</v>
      </c>
      <c r="C35" s="3">
        <v>48.89</v>
      </c>
      <c r="D35" s="3">
        <v>50.03</v>
      </c>
      <c r="E35" s="3">
        <v>48.82</v>
      </c>
      <c r="F35" s="3">
        <v>49.93</v>
      </c>
      <c r="G35" s="3">
        <v>0.85</v>
      </c>
      <c r="H35" s="3">
        <v>0.0173</v>
      </c>
      <c r="I35" s="15">
        <v>178459.0</v>
      </c>
      <c r="J35" s="15">
        <v>400969.0</v>
      </c>
    </row>
    <row r="36">
      <c r="A36" s="24">
        <v>172415.0</v>
      </c>
      <c r="B36" s="5">
        <f t="shared" si="1"/>
        <v>42936</v>
      </c>
      <c r="C36" s="3">
        <v>49.92</v>
      </c>
      <c r="D36" s="3">
        <v>50.38</v>
      </c>
      <c r="E36" s="3">
        <v>49.41</v>
      </c>
      <c r="F36" s="3">
        <v>49.52</v>
      </c>
      <c r="G36" s="3">
        <v>-0.41</v>
      </c>
      <c r="H36" s="6">
        <v>-0.0082</v>
      </c>
      <c r="I36" s="15">
        <v>198410.0</v>
      </c>
      <c r="J36" s="15">
        <v>437569.0</v>
      </c>
    </row>
    <row r="37">
      <c r="A37" s="23">
        <v>42894.0</v>
      </c>
      <c r="B37" s="5">
        <f t="shared" si="1"/>
        <v>42937</v>
      </c>
      <c r="C37" s="3">
        <v>49.53</v>
      </c>
      <c r="D37" s="3">
        <v>49.85</v>
      </c>
      <c r="E37" s="3">
        <v>48.05</v>
      </c>
      <c r="F37" s="3">
        <v>48.31</v>
      </c>
      <c r="G37" s="3">
        <v>-1.21</v>
      </c>
      <c r="H37" s="6">
        <v>-0.0244</v>
      </c>
      <c r="I37" s="15">
        <v>229669.0</v>
      </c>
      <c r="J37" s="15">
        <v>467550.0</v>
      </c>
    </row>
    <row r="38">
      <c r="A38" s="21">
        <v>48.91</v>
      </c>
      <c r="B38" s="5">
        <f t="shared" si="1"/>
        <v>42940</v>
      </c>
      <c r="C38" s="3">
        <v>48.24</v>
      </c>
      <c r="D38" s="3">
        <v>49.0</v>
      </c>
      <c r="E38" s="3">
        <v>47.94</v>
      </c>
      <c r="F38" s="3">
        <v>48.82</v>
      </c>
      <c r="G38" s="3">
        <v>0.51</v>
      </c>
      <c r="H38" s="3">
        <v>0.0106</v>
      </c>
      <c r="I38" s="15">
        <v>229067.0</v>
      </c>
      <c r="J38" s="15">
        <v>482708.0</v>
      </c>
    </row>
    <row r="39">
      <c r="A39" s="21">
        <v>49.24</v>
      </c>
      <c r="B39" s="5">
        <f t="shared" si="1"/>
        <v>42941</v>
      </c>
      <c r="C39" s="3">
        <v>48.84</v>
      </c>
      <c r="D39" s="3">
        <v>51.06</v>
      </c>
      <c r="E39" s="3">
        <v>48.84</v>
      </c>
      <c r="F39" s="3">
        <v>50.36</v>
      </c>
      <c r="G39" s="3">
        <v>1.54</v>
      </c>
      <c r="H39" s="3">
        <v>0.0315</v>
      </c>
      <c r="I39" s="15">
        <v>252859.0</v>
      </c>
      <c r="J39" s="15">
        <v>491662.0</v>
      </c>
    </row>
    <row r="40">
      <c r="A40" s="21">
        <v>48.32</v>
      </c>
      <c r="B40" s="5">
        <f t="shared" si="1"/>
        <v>42942</v>
      </c>
      <c r="C40" s="3">
        <v>50.74</v>
      </c>
      <c r="D40" s="3">
        <v>51.2</v>
      </c>
      <c r="E40" s="3">
        <v>50.23</v>
      </c>
      <c r="F40" s="3">
        <v>51.1</v>
      </c>
      <c r="G40" s="3">
        <v>0.74</v>
      </c>
      <c r="H40" s="3">
        <v>0.0147</v>
      </c>
      <c r="I40" s="15">
        <v>295738.0</v>
      </c>
      <c r="J40" s="15">
        <v>512588.0</v>
      </c>
    </row>
    <row r="41">
      <c r="A41" s="21">
        <v>48.58</v>
      </c>
      <c r="B41" s="5">
        <f t="shared" si="1"/>
        <v>42943</v>
      </c>
      <c r="C41" s="3">
        <v>51.0</v>
      </c>
      <c r="D41" s="3">
        <v>51.67</v>
      </c>
      <c r="E41" s="3">
        <v>50.58</v>
      </c>
      <c r="F41" s="3">
        <v>51.52</v>
      </c>
      <c r="G41" s="3">
        <v>0.42</v>
      </c>
      <c r="H41" s="3">
        <v>0.008199999999999999</v>
      </c>
      <c r="I41" s="15">
        <v>308648.0</v>
      </c>
      <c r="J41" s="15">
        <v>509586.0</v>
      </c>
    </row>
    <row r="42">
      <c r="A42" s="21">
        <v>-0.14</v>
      </c>
      <c r="B42" s="5">
        <f t="shared" si="1"/>
        <v>42944</v>
      </c>
      <c r="C42" s="3">
        <v>51.58</v>
      </c>
      <c r="D42" s="3">
        <v>52.35</v>
      </c>
      <c r="E42" s="3">
        <v>51.33</v>
      </c>
      <c r="F42" s="3">
        <v>52.22</v>
      </c>
      <c r="G42" s="3">
        <v>0.7</v>
      </c>
      <c r="H42" s="3">
        <v>0.013600000000000001</v>
      </c>
      <c r="I42" s="15">
        <v>410846.0</v>
      </c>
      <c r="J42" s="15">
        <v>535856.0</v>
      </c>
    </row>
    <row r="43">
      <c r="A43" s="22">
        <v>-0.0029</v>
      </c>
      <c r="B43" s="5">
        <f t="shared" si="1"/>
        <v>42947</v>
      </c>
      <c r="C43" s="3">
        <v>52.3</v>
      </c>
      <c r="D43" s="3">
        <v>52.9</v>
      </c>
      <c r="E43" s="3">
        <v>51.78</v>
      </c>
      <c r="F43" s="3">
        <v>52.72</v>
      </c>
      <c r="G43" s="3">
        <v>0.5</v>
      </c>
      <c r="H43" s="3">
        <v>0.0096</v>
      </c>
      <c r="I43" s="15">
        <v>376748.0</v>
      </c>
      <c r="J43" s="15">
        <v>536183.0</v>
      </c>
    </row>
    <row r="44">
      <c r="A44" s="24">
        <v>170350.0</v>
      </c>
      <c r="B44" s="5">
        <f t="shared" si="1"/>
        <v>42948</v>
      </c>
      <c r="C44" s="3">
        <v>52.7</v>
      </c>
      <c r="D44" s="3">
        <v>52.93</v>
      </c>
      <c r="E44" s="3">
        <v>50.88</v>
      </c>
      <c r="F44" s="3">
        <v>51.78</v>
      </c>
      <c r="G44" s="3">
        <v>-0.94</v>
      </c>
      <c r="H44" s="6">
        <v>-0.0178</v>
      </c>
      <c r="I44" s="15">
        <v>392641.0</v>
      </c>
      <c r="J44" s="15">
        <v>537117.0</v>
      </c>
    </row>
    <row r="45">
      <c r="A45" s="24">
        <v>197395.0</v>
      </c>
      <c r="B45" s="5">
        <f t="shared" si="1"/>
        <v>42949</v>
      </c>
      <c r="C45" s="3">
        <v>51.38</v>
      </c>
      <c r="D45" s="3">
        <v>52.43</v>
      </c>
      <c r="E45" s="3">
        <v>51.18</v>
      </c>
      <c r="F45" s="3">
        <v>52.36</v>
      </c>
      <c r="G45" s="3">
        <v>0.58</v>
      </c>
      <c r="H45" s="3">
        <v>0.011200000000000002</v>
      </c>
      <c r="I45" s="15">
        <v>406415.0</v>
      </c>
      <c r="J45" s="15">
        <v>499097.0</v>
      </c>
    </row>
    <row r="46">
      <c r="A46" s="23">
        <v>42895.0</v>
      </c>
      <c r="B46" s="5">
        <f t="shared" si="1"/>
        <v>42950</v>
      </c>
      <c r="C46" s="3">
        <v>52.24</v>
      </c>
      <c r="D46" s="3">
        <v>52.89</v>
      </c>
      <c r="E46" s="3">
        <v>51.77</v>
      </c>
      <c r="F46" s="3">
        <v>52.01</v>
      </c>
      <c r="G46" s="3">
        <v>-0.35</v>
      </c>
      <c r="H46" s="6">
        <v>-0.0067</v>
      </c>
      <c r="I46" s="15">
        <v>402658.0</v>
      </c>
      <c r="J46" s="15">
        <v>479629.0</v>
      </c>
    </row>
    <row r="47">
      <c r="A47" s="21">
        <v>48.56</v>
      </c>
      <c r="B47" s="5">
        <f t="shared" si="1"/>
        <v>42951</v>
      </c>
      <c r="C47" s="3">
        <v>51.97</v>
      </c>
      <c r="D47" s="3">
        <v>52.52</v>
      </c>
      <c r="E47" s="3">
        <v>51.43</v>
      </c>
      <c r="F47" s="3">
        <v>52.42</v>
      </c>
      <c r="G47" s="3">
        <v>0.41</v>
      </c>
      <c r="H47" s="3">
        <v>0.0079</v>
      </c>
      <c r="I47" s="15">
        <v>278784.0</v>
      </c>
      <c r="J47" s="15">
        <v>465687.0</v>
      </c>
    </row>
    <row r="48">
      <c r="A48" s="21">
        <v>49.23</v>
      </c>
      <c r="B48" s="5">
        <f t="shared" si="1"/>
        <v>42954</v>
      </c>
      <c r="C48" s="3">
        <v>52.39</v>
      </c>
      <c r="D48" s="3">
        <v>52.53</v>
      </c>
      <c r="E48" s="3">
        <v>51.37</v>
      </c>
      <c r="F48" s="3">
        <v>52.37</v>
      </c>
      <c r="G48" s="3">
        <v>-0.05</v>
      </c>
      <c r="H48" s="6">
        <v>-0.001</v>
      </c>
      <c r="I48" s="15">
        <v>260937.0</v>
      </c>
      <c r="J48" s="15">
        <v>448347.0</v>
      </c>
    </row>
    <row r="49">
      <c r="A49" s="21">
        <v>48.13</v>
      </c>
      <c r="B49" s="5">
        <f t="shared" si="1"/>
        <v>42955</v>
      </c>
      <c r="C49" s="3">
        <v>52.24</v>
      </c>
      <c r="D49" s="3">
        <v>52.73</v>
      </c>
      <c r="E49" s="3">
        <v>51.82</v>
      </c>
      <c r="F49" s="3">
        <v>52.14</v>
      </c>
      <c r="G49" s="3">
        <v>-0.23</v>
      </c>
      <c r="H49" s="6">
        <v>-0.0044</v>
      </c>
      <c r="I49" s="15">
        <v>235160.0</v>
      </c>
      <c r="J49" s="15">
        <v>443688.0</v>
      </c>
    </row>
    <row r="50">
      <c r="A50" s="21">
        <v>48.84</v>
      </c>
      <c r="B50" s="5">
        <f t="shared" si="1"/>
        <v>42956</v>
      </c>
      <c r="C50" s="3">
        <v>51.99</v>
      </c>
      <c r="D50" s="3">
        <v>52.85</v>
      </c>
      <c r="E50" s="3">
        <v>51.81</v>
      </c>
      <c r="F50" s="3">
        <v>52.7</v>
      </c>
      <c r="G50" s="3">
        <v>0.56</v>
      </c>
      <c r="H50" s="3">
        <v>0.010700000000000001</v>
      </c>
      <c r="I50" s="15">
        <v>265606.0</v>
      </c>
      <c r="J50" s="15">
        <v>429322.0</v>
      </c>
    </row>
    <row r="51">
      <c r="A51" s="25">
        <f>+0.26</f>
        <v>0.26</v>
      </c>
      <c r="B51" s="5">
        <f t="shared" si="1"/>
        <v>42957</v>
      </c>
      <c r="C51" s="3">
        <v>52.72</v>
      </c>
      <c r="D51" s="3">
        <v>53.64</v>
      </c>
      <c r="E51" s="3">
        <v>51.67</v>
      </c>
      <c r="F51" s="3">
        <v>51.9</v>
      </c>
      <c r="G51" s="3">
        <v>-0.8</v>
      </c>
      <c r="H51" s="6">
        <v>-0.0152</v>
      </c>
      <c r="I51" s="15">
        <v>450278.0</v>
      </c>
      <c r="J51" s="15">
        <v>423798.0</v>
      </c>
    </row>
    <row r="52">
      <c r="A52" s="25">
        <f>+0.54%</f>
        <v>0.0054</v>
      </c>
      <c r="B52" s="5">
        <f t="shared" si="1"/>
        <v>42958</v>
      </c>
      <c r="C52" s="3">
        <v>51.94</v>
      </c>
      <c r="D52" s="3">
        <v>52.28</v>
      </c>
      <c r="E52" s="3">
        <v>51.3</v>
      </c>
      <c r="F52" s="3">
        <v>52.1</v>
      </c>
      <c r="G52" s="3">
        <v>0.2</v>
      </c>
      <c r="H52" s="3">
        <v>0.0039000000000000003</v>
      </c>
      <c r="I52" s="15">
        <v>245314.0</v>
      </c>
      <c r="J52" s="15">
        <v>422130.0</v>
      </c>
    </row>
    <row r="53">
      <c r="A53" s="26">
        <v>84561.0</v>
      </c>
      <c r="B53" s="5">
        <f t="shared" si="1"/>
        <v>42961</v>
      </c>
      <c r="C53" s="3">
        <v>52.02</v>
      </c>
      <c r="D53" s="3">
        <v>52.38</v>
      </c>
      <c r="E53" s="3">
        <v>50.55</v>
      </c>
      <c r="F53" s="3">
        <v>50.73</v>
      </c>
      <c r="G53" s="3">
        <v>-1.37</v>
      </c>
      <c r="H53" s="6">
        <v>-0.0263</v>
      </c>
      <c r="I53" s="15">
        <v>281573.0</v>
      </c>
      <c r="J53" s="15">
        <v>406615.0</v>
      </c>
    </row>
    <row r="54">
      <c r="A54" s="26">
        <v>200280.0</v>
      </c>
      <c r="B54" s="5">
        <f t="shared" si="1"/>
        <v>42962</v>
      </c>
      <c r="C54" s="3">
        <v>50.65</v>
      </c>
      <c r="D54" s="3">
        <v>51.15</v>
      </c>
      <c r="E54" s="3">
        <v>50.02</v>
      </c>
      <c r="F54" s="3">
        <v>50.8</v>
      </c>
      <c r="G54" s="3">
        <v>0.07</v>
      </c>
      <c r="H54" s="3">
        <v>0.0014000000000000002</v>
      </c>
      <c r="I54" s="15">
        <v>334161.0</v>
      </c>
      <c r="J54" s="15">
        <v>391784.0</v>
      </c>
    </row>
    <row r="55">
      <c r="A55" s="27">
        <v>42898.0</v>
      </c>
      <c r="B55" s="5">
        <f t="shared" si="1"/>
        <v>42963</v>
      </c>
      <c r="C55" s="3">
        <v>50.98</v>
      </c>
      <c r="D55" s="3">
        <v>51.4</v>
      </c>
      <c r="E55" s="3">
        <v>50.15</v>
      </c>
      <c r="F55" s="3">
        <v>50.27</v>
      </c>
      <c r="G55" s="3">
        <v>-0.53</v>
      </c>
      <c r="H55" s="6">
        <v>-0.0104</v>
      </c>
      <c r="I55" s="15">
        <v>305551.0</v>
      </c>
      <c r="J55" s="15">
        <v>366090.0</v>
      </c>
    </row>
    <row r="56">
      <c r="A56" s="28">
        <v>48.77</v>
      </c>
      <c r="B56" s="5">
        <f t="shared" si="1"/>
        <v>42964</v>
      </c>
      <c r="C56" s="3">
        <v>50.4</v>
      </c>
      <c r="D56" s="3">
        <v>51.12</v>
      </c>
      <c r="E56" s="3">
        <v>50.0</v>
      </c>
      <c r="F56" s="3">
        <v>51.03</v>
      </c>
      <c r="G56" s="3">
        <v>0.76</v>
      </c>
      <c r="H56" s="3">
        <v>0.0151</v>
      </c>
      <c r="I56" s="15">
        <v>334304.0</v>
      </c>
      <c r="J56" s="15">
        <v>343949.0</v>
      </c>
    </row>
    <row r="57">
      <c r="A57" s="28">
        <v>49.77</v>
      </c>
      <c r="B57" s="5">
        <f t="shared" si="1"/>
        <v>42965</v>
      </c>
      <c r="C57" s="3">
        <v>50.89</v>
      </c>
      <c r="D57" s="3">
        <v>52.96</v>
      </c>
      <c r="E57" s="3">
        <v>50.78</v>
      </c>
      <c r="F57" s="3">
        <v>52.72</v>
      </c>
      <c r="G57" s="3">
        <v>1.69</v>
      </c>
      <c r="H57" s="3">
        <v>0.0331</v>
      </c>
      <c r="I57" s="15">
        <v>317440.0</v>
      </c>
      <c r="J57" s="15">
        <v>322929.0</v>
      </c>
    </row>
    <row r="58">
      <c r="A58" s="28">
        <v>48.68</v>
      </c>
      <c r="B58" s="5">
        <f t="shared" si="1"/>
        <v>42968</v>
      </c>
      <c r="C58" s="3">
        <v>53.0</v>
      </c>
      <c r="D58" s="3">
        <v>53.0</v>
      </c>
      <c r="E58" s="3">
        <v>51.3</v>
      </c>
      <c r="F58" s="3">
        <v>51.66</v>
      </c>
      <c r="G58" s="3">
        <v>-1.06</v>
      </c>
      <c r="H58" s="6">
        <v>-0.0201</v>
      </c>
      <c r="I58" s="15">
        <v>271574.0</v>
      </c>
      <c r="J58" s="15">
        <v>278420.0</v>
      </c>
    </row>
    <row r="59">
      <c r="A59" s="28">
        <v>48.94</v>
      </c>
      <c r="B59" s="5">
        <f t="shared" si="1"/>
        <v>42969</v>
      </c>
      <c r="C59" s="3">
        <v>51.78</v>
      </c>
      <c r="D59" s="3">
        <v>52.28</v>
      </c>
      <c r="E59" s="3">
        <v>51.39</v>
      </c>
      <c r="F59" s="3">
        <v>51.87</v>
      </c>
      <c r="G59" s="3">
        <v>0.21</v>
      </c>
      <c r="H59" s="3">
        <v>0.0040999999999999995</v>
      </c>
      <c r="I59" s="15">
        <v>313918.0</v>
      </c>
      <c r="J59" s="15">
        <v>240163.0</v>
      </c>
    </row>
    <row r="60">
      <c r="A60" s="25">
        <f>+0.1</f>
        <v>0.1</v>
      </c>
      <c r="B60" s="5">
        <f t="shared" si="1"/>
        <v>42970</v>
      </c>
      <c r="C60" s="3">
        <v>51.68</v>
      </c>
      <c r="D60" s="3">
        <v>52.63</v>
      </c>
      <c r="E60" s="3">
        <v>51.45</v>
      </c>
      <c r="F60" s="3">
        <v>52.57</v>
      </c>
      <c r="G60" s="3">
        <v>0.7</v>
      </c>
      <c r="H60" s="3">
        <v>0.013500000000000002</v>
      </c>
      <c r="I60" s="15">
        <v>287199.0</v>
      </c>
      <c r="J60" s="15">
        <v>208656.0</v>
      </c>
    </row>
    <row r="61">
      <c r="A61" s="25">
        <f>+0.2%</f>
        <v>0.002</v>
      </c>
      <c r="B61" s="5">
        <f t="shared" si="1"/>
        <v>42971</v>
      </c>
      <c r="C61" s="3">
        <v>52.55</v>
      </c>
      <c r="D61" s="3">
        <v>52.71</v>
      </c>
      <c r="E61" s="3">
        <v>51.61</v>
      </c>
      <c r="F61" s="3">
        <v>52.04</v>
      </c>
      <c r="G61" s="3">
        <v>-0.53</v>
      </c>
      <c r="H61" s="6">
        <v>-0.0101</v>
      </c>
      <c r="I61" s="15">
        <v>255763.0</v>
      </c>
      <c r="J61" s="15">
        <v>180392.0</v>
      </c>
    </row>
    <row r="62">
      <c r="A62" s="26">
        <v>96884.0</v>
      </c>
      <c r="B62" s="5">
        <f t="shared" si="1"/>
        <v>42972</v>
      </c>
      <c r="C62" s="3">
        <v>52.3</v>
      </c>
      <c r="D62" s="3">
        <v>52.68</v>
      </c>
      <c r="E62" s="3">
        <v>51.93</v>
      </c>
      <c r="F62" s="3">
        <v>52.41</v>
      </c>
      <c r="G62" s="3">
        <v>0.37</v>
      </c>
      <c r="H62" s="3">
        <v>0.0070999999999999995</v>
      </c>
      <c r="I62" s="15">
        <v>218089.0</v>
      </c>
      <c r="J62" s="15">
        <v>154343.0</v>
      </c>
    </row>
    <row r="63">
      <c r="A63" s="26">
        <v>201222.0</v>
      </c>
      <c r="B63" s="5">
        <f t="shared" si="1"/>
        <v>42975</v>
      </c>
      <c r="C63" s="3">
        <v>52.38</v>
      </c>
      <c r="D63" s="3">
        <v>52.84</v>
      </c>
      <c r="E63" s="3">
        <v>51.52</v>
      </c>
      <c r="F63" s="3">
        <v>51.89</v>
      </c>
      <c r="G63" s="3">
        <v>-0.52</v>
      </c>
      <c r="H63" s="6">
        <v>-0.0099</v>
      </c>
      <c r="I63" s="15">
        <v>141582.0</v>
      </c>
      <c r="J63" s="15">
        <v>129938.0</v>
      </c>
    </row>
    <row r="64">
      <c r="A64" s="27">
        <v>42899.0</v>
      </c>
      <c r="B64" s="5">
        <f t="shared" si="1"/>
        <v>42976</v>
      </c>
      <c r="C64" s="3">
        <v>52.04</v>
      </c>
      <c r="D64" s="3">
        <v>52.19</v>
      </c>
      <c r="E64" s="3">
        <v>51.36</v>
      </c>
      <c r="F64" s="3">
        <v>52.0</v>
      </c>
      <c r="G64" s="3">
        <v>0.11</v>
      </c>
      <c r="H64" s="3">
        <v>0.0021</v>
      </c>
      <c r="I64" s="15">
        <v>139974.0</v>
      </c>
      <c r="J64" s="15">
        <v>95481.0</v>
      </c>
    </row>
    <row r="65">
      <c r="A65" s="28">
        <v>49.02</v>
      </c>
      <c r="B65" s="5">
        <f t="shared" si="1"/>
        <v>42977</v>
      </c>
      <c r="C65" s="3">
        <v>51.97</v>
      </c>
      <c r="D65" s="3">
        <v>52.01</v>
      </c>
      <c r="E65" s="3">
        <v>50.58</v>
      </c>
      <c r="F65" s="3">
        <v>50.86</v>
      </c>
      <c r="G65" s="3">
        <v>-1.14</v>
      </c>
      <c r="H65" s="6">
        <v>-0.0219</v>
      </c>
      <c r="I65" s="15">
        <v>152585.0</v>
      </c>
      <c r="J65" s="15">
        <v>95481.0</v>
      </c>
    </row>
    <row r="66">
      <c r="A66" s="28">
        <v>49.41</v>
      </c>
      <c r="B66" s="5">
        <f t="shared" si="1"/>
        <v>42978</v>
      </c>
      <c r="C66" s="3">
        <v>50.58</v>
      </c>
      <c r="D66" s="3">
        <v>52.43</v>
      </c>
      <c r="E66" s="3">
        <v>50.56</v>
      </c>
      <c r="F66" s="3">
        <v>52.38</v>
      </c>
      <c r="G66" s="3">
        <v>1.52</v>
      </c>
      <c r="H66" s="3">
        <v>0.029900000000000003</v>
      </c>
      <c r="I66" s="15">
        <v>33499.0</v>
      </c>
      <c r="J66" s="3"/>
    </row>
    <row r="67">
      <c r="A67" s="28">
        <v>48.55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49.33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+0.39</f>
        <v>0.39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+0.8%</f>
        <v>0.008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100975.0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197700.0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42900.0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48.81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49.26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47.33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47.61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-1.72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-0.0349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152478.0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198183.0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42901.0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47.4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47.76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47.29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47.49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-0.12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-0.0025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131977.0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207222.0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42902.0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47.39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48.15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47.39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47.9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+0.41</f>
        <v>0.41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+0.86%</f>
        <v>0.0086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82616.0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212510.0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42905.0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47.8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48.27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47.27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47.39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-0.51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-0.0106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82882.0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212692.0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42906.0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47.46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47.71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45.97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46.51</v>
      </c>
      <c r="B113" s="3" t="str">
        <f t="shared" si="1"/>
        <v/>
      </c>
    </row>
    <row r="114">
      <c r="A114" s="21">
        <v>-0.88</v>
      </c>
      <c r="B114" s="3" t="str">
        <f t="shared" si="1"/>
        <v>#REF!</v>
      </c>
    </row>
    <row r="115">
      <c r="A115" s="22">
        <v>-0.0186</v>
      </c>
      <c r="B115" s="3" t="str">
        <f t="shared" si="1"/>
        <v>#REF!</v>
      </c>
    </row>
    <row r="116">
      <c r="A116" s="24">
        <v>133242.0</v>
      </c>
      <c r="B116" s="3" t="str">
        <f t="shared" si="1"/>
        <v>#REF!</v>
      </c>
    </row>
    <row r="117">
      <c r="A117" s="24">
        <v>225301.0</v>
      </c>
      <c r="B117" s="3" t="str">
        <f t="shared" si="1"/>
        <v>#REF!</v>
      </c>
    </row>
    <row r="118">
      <c r="A118" s="23">
        <v>42907.0</v>
      </c>
      <c r="B118" s="3" t="str">
        <f t="shared" si="1"/>
        <v>#REF!</v>
      </c>
    </row>
    <row r="119">
      <c r="A119" s="21">
        <v>46.4</v>
      </c>
      <c r="B119" s="3" t="str">
        <f t="shared" si="1"/>
        <v>#REF!</v>
      </c>
    </row>
    <row r="120">
      <c r="A120" s="21">
        <v>47.12</v>
      </c>
      <c r="B120" s="3" t="str">
        <f t="shared" si="1"/>
        <v>#REF!</v>
      </c>
    </row>
    <row r="121">
      <c r="A121" s="21">
        <v>44.88</v>
      </c>
      <c r="B121" s="3" t="str">
        <f t="shared" si="1"/>
        <v>#REF!</v>
      </c>
    </row>
    <row r="122">
      <c r="A122" s="21">
        <v>45.31</v>
      </c>
      <c r="B122" s="3" t="str">
        <f t="shared" si="1"/>
        <v>#REF!</v>
      </c>
    </row>
    <row r="123">
      <c r="A123" s="21">
        <v>-1.2</v>
      </c>
      <c r="B123" s="3" t="str">
        <f t="shared" si="1"/>
        <v>#REF!</v>
      </c>
    </row>
    <row r="124">
      <c r="A124" s="22">
        <v>-0.0258</v>
      </c>
      <c r="B124" s="3" t="str">
        <f t="shared" si="1"/>
        <v>#REF!</v>
      </c>
    </row>
    <row r="125">
      <c r="A125" s="24">
        <v>147171.0</v>
      </c>
      <c r="B125" s="3" t="str">
        <f t="shared" si="1"/>
        <v>#REF!</v>
      </c>
    </row>
    <row r="126">
      <c r="A126" s="24">
        <v>242678.0</v>
      </c>
      <c r="B126" s="3" t="str">
        <f t="shared" si="1"/>
        <v>#REF!</v>
      </c>
    </row>
    <row r="127">
      <c r="A127" s="23">
        <v>42908.0</v>
      </c>
      <c r="B127" s="3" t="str">
        <f t="shared" si="1"/>
        <v>#REF!</v>
      </c>
    </row>
    <row r="128">
      <c r="A128" s="21">
        <v>45.32</v>
      </c>
      <c r="B128" s="3" t="str">
        <f t="shared" si="1"/>
        <v>#REF!</v>
      </c>
    </row>
    <row r="129">
      <c r="A129" s="21">
        <v>46.22</v>
      </c>
      <c r="B129" s="3" t="str">
        <f t="shared" si="1"/>
        <v>#REF!</v>
      </c>
    </row>
    <row r="130">
      <c r="A130" s="21">
        <v>45.05</v>
      </c>
      <c r="B130" s="3" t="str">
        <f t="shared" si="1"/>
        <v>#REF!</v>
      </c>
    </row>
    <row r="131">
      <c r="A131" s="21">
        <v>45.64</v>
      </c>
      <c r="B131" s="3" t="str">
        <f t="shared" si="1"/>
        <v>#REF!</v>
      </c>
    </row>
    <row r="132">
      <c r="A132" s="25">
        <f>+0.33</f>
        <v>0.33</v>
      </c>
      <c r="B132" s="3" t="str">
        <f t="shared" si="1"/>
        <v>#REF!</v>
      </c>
    </row>
    <row r="133">
      <c r="A133" s="25">
        <f>+0.73%</f>
        <v>0.0073</v>
      </c>
      <c r="B133" s="3" t="str">
        <f t="shared" si="1"/>
        <v>#REF!</v>
      </c>
    </row>
    <row r="134">
      <c r="A134" s="26">
        <v>117308.0</v>
      </c>
      <c r="B134" s="3" t="str">
        <f t="shared" si="1"/>
        <v>#REF!</v>
      </c>
    </row>
    <row r="135">
      <c r="A135" s="26">
        <v>257141.0</v>
      </c>
      <c r="B135" s="3" t="str">
        <f t="shared" si="1"/>
        <v>#REF!</v>
      </c>
    </row>
    <row r="136">
      <c r="A136" s="27">
        <v>42909.0</v>
      </c>
      <c r="B136" s="3" t="str">
        <f t="shared" si="1"/>
        <v>#REF!</v>
      </c>
    </row>
    <row r="137">
      <c r="A137" s="28">
        <v>45.54</v>
      </c>
      <c r="B137" s="3" t="str">
        <f t="shared" si="1"/>
        <v>#REF!</v>
      </c>
    </row>
    <row r="138">
      <c r="A138" s="28">
        <v>46.19</v>
      </c>
      <c r="B138" s="3" t="str">
        <f t="shared" si="1"/>
        <v>#REF!</v>
      </c>
    </row>
    <row r="139">
      <c r="A139" s="28">
        <v>45.48</v>
      </c>
      <c r="B139" s="3" t="str">
        <f t="shared" si="1"/>
        <v>#REF!</v>
      </c>
    </row>
    <row r="140">
      <c r="A140" s="28">
        <v>45.98</v>
      </c>
      <c r="B140" s="3" t="str">
        <f t="shared" si="1"/>
        <v>#REF!</v>
      </c>
    </row>
    <row r="141">
      <c r="A141" s="25">
        <f>+0.34</f>
        <v>0.34</v>
      </c>
      <c r="B141" s="3" t="str">
        <f t="shared" si="1"/>
        <v>#REF!</v>
      </c>
    </row>
    <row r="142">
      <c r="A142" s="25">
        <f>+0.74%</f>
        <v>0.0074</v>
      </c>
      <c r="B142" s="3" t="str">
        <f t="shared" si="1"/>
        <v>#REF!</v>
      </c>
    </row>
    <row r="143">
      <c r="A143" s="26">
        <v>124796.0</v>
      </c>
      <c r="B143" s="3" t="str">
        <f t="shared" si="1"/>
        <v>#REF!</v>
      </c>
    </row>
    <row r="144">
      <c r="A144" s="26">
        <v>266385.0</v>
      </c>
      <c r="B144" s="3" t="str">
        <f t="shared" si="1"/>
        <v>#REF!</v>
      </c>
    </row>
    <row r="145">
      <c r="A145" s="27">
        <v>42912.0</v>
      </c>
      <c r="B145" s="3" t="str">
        <f t="shared" si="1"/>
        <v>#REF!</v>
      </c>
    </row>
    <row r="146">
      <c r="A146" s="28">
        <v>45.98</v>
      </c>
      <c r="B146" s="3" t="str">
        <f t="shared" si="1"/>
        <v>#REF!</v>
      </c>
    </row>
    <row r="147">
      <c r="A147" s="28">
        <v>46.64</v>
      </c>
      <c r="B147" s="3" t="str">
        <f t="shared" si="1"/>
        <v>#REF!</v>
      </c>
    </row>
    <row r="148">
      <c r="A148" s="28">
        <v>45.51</v>
      </c>
      <c r="B148" s="3" t="str">
        <f t="shared" si="1"/>
        <v>#REF!</v>
      </c>
    </row>
    <row r="149">
      <c r="A149" s="28">
        <v>46.28</v>
      </c>
      <c r="B149" s="3" t="str">
        <f t="shared" si="1"/>
        <v>#REF!</v>
      </c>
    </row>
    <row r="150">
      <c r="A150" s="25">
        <f>+0.3</f>
        <v>0.3</v>
      </c>
      <c r="B150" s="3" t="str">
        <f t="shared" si="1"/>
        <v>#REF!</v>
      </c>
    </row>
    <row r="151">
      <c r="A151" s="25">
        <f>+0.65%</f>
        <v>0.0065</v>
      </c>
      <c r="B151" s="3" t="str">
        <f t="shared" si="1"/>
        <v>#REF!</v>
      </c>
    </row>
    <row r="152">
      <c r="A152" s="26">
        <v>86838.0</v>
      </c>
      <c r="B152" s="3" t="str">
        <f t="shared" si="1"/>
        <v>#REF!</v>
      </c>
    </row>
    <row r="153">
      <c r="A153" s="26">
        <v>274103.0</v>
      </c>
      <c r="B153" s="3" t="str">
        <f t="shared" si="1"/>
        <v>#REF!</v>
      </c>
    </row>
    <row r="154">
      <c r="A154" s="27">
        <v>42913.0</v>
      </c>
      <c r="B154" s="3" t="str">
        <f t="shared" si="1"/>
        <v>#REF!</v>
      </c>
    </row>
    <row r="155">
      <c r="A155" s="28">
        <v>46.21</v>
      </c>
      <c r="B155" s="3" t="str">
        <f t="shared" si="1"/>
        <v>#REF!</v>
      </c>
    </row>
    <row r="156">
      <c r="A156" s="28">
        <v>47.53</v>
      </c>
      <c r="B156" s="3" t="str">
        <f t="shared" si="1"/>
        <v>#REF!</v>
      </c>
    </row>
    <row r="157">
      <c r="A157" s="28">
        <v>46.21</v>
      </c>
      <c r="B157" s="3" t="str">
        <f t="shared" si="1"/>
        <v>#REF!</v>
      </c>
    </row>
    <row r="158">
      <c r="A158" s="28">
        <v>47.19</v>
      </c>
      <c r="B158" s="3" t="str">
        <f t="shared" si="1"/>
        <v>#REF!</v>
      </c>
    </row>
    <row r="159">
      <c r="A159" s="25">
        <f>+0.91</f>
        <v>0.91</v>
      </c>
      <c r="B159" s="3" t="str">
        <f t="shared" si="1"/>
        <v>#REF!</v>
      </c>
    </row>
    <row r="160">
      <c r="A160" s="25">
        <f>+1.97%</f>
        <v>0.0197</v>
      </c>
      <c r="B160" s="3" t="str">
        <f t="shared" si="1"/>
        <v>#REF!</v>
      </c>
    </row>
    <row r="161">
      <c r="A161" s="26">
        <v>120523.0</v>
      </c>
      <c r="B161" s="3" t="str">
        <f t="shared" si="1"/>
        <v>#REF!</v>
      </c>
    </row>
    <row r="162">
      <c r="A162" s="26">
        <v>275891.0</v>
      </c>
      <c r="B162" s="3" t="str">
        <f t="shared" si="1"/>
        <v>#REF!</v>
      </c>
    </row>
    <row r="163">
      <c r="A163" s="27">
        <v>42914.0</v>
      </c>
      <c r="B163" s="3" t="str">
        <f t="shared" si="1"/>
        <v>#REF!</v>
      </c>
    </row>
    <row r="164">
      <c r="A164" s="28">
        <v>46.79</v>
      </c>
      <c r="B164" s="3" t="str">
        <f t="shared" si="1"/>
        <v>#REF!</v>
      </c>
    </row>
    <row r="165">
      <c r="A165" s="28">
        <v>47.95</v>
      </c>
      <c r="B165" s="3" t="str">
        <f t="shared" si="1"/>
        <v>#REF!</v>
      </c>
    </row>
    <row r="166">
      <c r="A166" s="28">
        <v>46.79</v>
      </c>
      <c r="B166" s="3" t="str">
        <f t="shared" si="1"/>
        <v>#REF!</v>
      </c>
    </row>
    <row r="167">
      <c r="A167" s="28">
        <v>47.81</v>
      </c>
      <c r="B167" s="3" t="str">
        <f t="shared" si="1"/>
        <v>#REF!</v>
      </c>
    </row>
    <row r="168">
      <c r="A168" s="25">
        <f>+0.62</f>
        <v>0.62</v>
      </c>
      <c r="B168" s="3" t="str">
        <f t="shared" si="1"/>
        <v>#REF!</v>
      </c>
    </row>
    <row r="169">
      <c r="A169" s="25">
        <f>+1.31%</f>
        <v>0.0131</v>
      </c>
      <c r="B169" s="3" t="str">
        <f t="shared" si="1"/>
        <v>#REF!</v>
      </c>
    </row>
    <row r="170">
      <c r="A170" s="26">
        <v>110264.0</v>
      </c>
      <c r="B170" s="3" t="str">
        <f t="shared" si="1"/>
        <v>#REF!</v>
      </c>
    </row>
    <row r="171">
      <c r="A171" s="26">
        <v>272386.0</v>
      </c>
      <c r="B171" s="3" t="str">
        <f t="shared" si="1"/>
        <v>#REF!</v>
      </c>
    </row>
    <row r="172">
      <c r="A172" s="27">
        <v>42915.0</v>
      </c>
      <c r="B172" s="3" t="str">
        <f t="shared" si="1"/>
        <v>#REF!</v>
      </c>
    </row>
    <row r="173">
      <c r="A173" s="28">
        <v>47.9</v>
      </c>
      <c r="B173" s="3" t="str">
        <f t="shared" si="1"/>
        <v>#REF!</v>
      </c>
    </row>
    <row r="174">
      <c r="A174" s="28">
        <v>48.55</v>
      </c>
      <c r="B174" s="3" t="str">
        <f t="shared" si="1"/>
        <v>#REF!</v>
      </c>
    </row>
    <row r="175">
      <c r="A175" s="28">
        <v>47.65</v>
      </c>
      <c r="B175" s="3" t="str">
        <f t="shared" si="1"/>
        <v>#REF!</v>
      </c>
    </row>
    <row r="176">
      <c r="A176" s="28">
        <v>47.93</v>
      </c>
      <c r="B176" s="3" t="str">
        <f t="shared" si="1"/>
        <v>#REF!</v>
      </c>
    </row>
    <row r="177">
      <c r="A177" s="25">
        <f>+0.12</f>
        <v>0.12</v>
      </c>
      <c r="B177" s="3" t="str">
        <f t="shared" si="1"/>
        <v>#REF!</v>
      </c>
    </row>
    <row r="178">
      <c r="A178" s="25">
        <f>+0.25%</f>
        <v>0.0025</v>
      </c>
      <c r="B178" s="3" t="str">
        <f t="shared" si="1"/>
        <v>#REF!</v>
      </c>
    </row>
    <row r="179">
      <c r="A179" s="26">
        <v>112467.0</v>
      </c>
      <c r="B179" s="3" t="str">
        <f t="shared" si="1"/>
        <v>#REF!</v>
      </c>
    </row>
    <row r="180">
      <c r="A180" s="26">
        <v>270253.0</v>
      </c>
      <c r="B180" s="3" t="str">
        <f t="shared" si="1"/>
        <v>#REF!</v>
      </c>
    </row>
    <row r="181">
      <c r="A181" s="27">
        <v>42916.0</v>
      </c>
      <c r="B181" s="3" t="str">
        <f t="shared" si="1"/>
        <v>#REF!</v>
      </c>
    </row>
    <row r="182">
      <c r="A182" s="28">
        <v>47.92</v>
      </c>
      <c r="B182" s="3" t="str">
        <f t="shared" si="1"/>
        <v>#REF!</v>
      </c>
    </row>
    <row r="183">
      <c r="A183" s="28">
        <v>49.28</v>
      </c>
      <c r="B183" s="3" t="str">
        <f t="shared" si="1"/>
        <v>#REF!</v>
      </c>
    </row>
    <row r="184">
      <c r="A184" s="28">
        <v>47.9</v>
      </c>
      <c r="B184" s="3" t="str">
        <f t="shared" si="1"/>
        <v>#REF!</v>
      </c>
    </row>
    <row r="185">
      <c r="A185" s="28">
        <v>49.04</v>
      </c>
      <c r="B185" s="3" t="str">
        <f t="shared" si="1"/>
        <v>#REF!</v>
      </c>
    </row>
    <row r="186">
      <c r="A186" s="25">
        <f>+1.11</f>
        <v>1.11</v>
      </c>
      <c r="B186" s="3" t="str">
        <f t="shared" si="1"/>
        <v>#REF!</v>
      </c>
    </row>
    <row r="187">
      <c r="A187" s="25">
        <f>+2.32%</f>
        <v>0.0232</v>
      </c>
      <c r="B187" s="3" t="str">
        <f t="shared" si="1"/>
        <v>#REF!</v>
      </c>
    </row>
    <row r="188">
      <c r="A188" s="26">
        <v>111639.0</v>
      </c>
      <c r="B188" s="3" t="str">
        <f t="shared" si="1"/>
        <v>#REF!</v>
      </c>
    </row>
    <row r="189">
      <c r="A189" s="26">
        <v>274698.0</v>
      </c>
      <c r="B189" s="3" t="str">
        <f t="shared" si="1"/>
        <v>#REF!</v>
      </c>
    </row>
    <row r="190">
      <c r="A190" s="27">
        <v>42919.0</v>
      </c>
      <c r="B190" s="3" t="str">
        <f t="shared" si="1"/>
        <v>#REF!</v>
      </c>
    </row>
    <row r="191">
      <c r="A191" s="28">
        <v>49.41</v>
      </c>
      <c r="B191" s="3" t="str">
        <f t="shared" si="1"/>
        <v>#REF!</v>
      </c>
    </row>
    <row r="192">
      <c r="A192" s="28">
        <v>50.01</v>
      </c>
      <c r="B192" s="3" t="str">
        <f t="shared" si="1"/>
        <v>#REF!</v>
      </c>
    </row>
    <row r="193">
      <c r="A193" s="28">
        <v>48.81</v>
      </c>
      <c r="B193" s="3" t="str">
        <f t="shared" si="1"/>
        <v>#REF!</v>
      </c>
    </row>
    <row r="194">
      <c r="A194" s="28">
        <v>49.99</v>
      </c>
      <c r="B194" s="3" t="str">
        <f t="shared" si="1"/>
        <v>#REF!</v>
      </c>
    </row>
    <row r="195">
      <c r="A195" s="25">
        <f>+0.95</f>
        <v>0.95</v>
      </c>
      <c r="B195" s="3" t="str">
        <f t="shared" si="1"/>
        <v>#REF!</v>
      </c>
    </row>
    <row r="196">
      <c r="A196" s="25">
        <f>+1.94%</f>
        <v>0.0194</v>
      </c>
      <c r="B196" s="3" t="str">
        <f t="shared" si="1"/>
        <v>#REF!</v>
      </c>
    </row>
    <row r="197">
      <c r="A197" s="26">
        <v>95299.0</v>
      </c>
      <c r="B197" s="3" t="str">
        <f t="shared" si="1"/>
        <v>#REF!</v>
      </c>
    </row>
    <row r="198">
      <c r="A198" s="26">
        <v>273251.0</v>
      </c>
      <c r="B198" s="3" t="str">
        <f t="shared" si="1"/>
        <v>#REF!</v>
      </c>
    </row>
    <row r="199">
      <c r="A199" s="27">
        <v>42920.0</v>
      </c>
      <c r="B199" s="3" t="str">
        <f t="shared" si="1"/>
        <v>#REF!</v>
      </c>
    </row>
    <row r="200">
      <c r="A200" s="28">
        <v>49.95</v>
      </c>
      <c r="B200" s="3" t="str">
        <f t="shared" si="1"/>
        <v>#REF!</v>
      </c>
    </row>
    <row r="201">
      <c r="A201" s="28">
        <v>50.19</v>
      </c>
      <c r="B201" s="3" t="str">
        <f t="shared" si="1"/>
        <v>#REF!</v>
      </c>
    </row>
    <row r="202">
      <c r="A202" s="28">
        <v>49.58</v>
      </c>
      <c r="B202" s="3" t="str">
        <f t="shared" si="1"/>
        <v>#REF!</v>
      </c>
    </row>
    <row r="203">
      <c r="A203" s="28">
        <v>49.9</v>
      </c>
      <c r="B203" s="3" t="str">
        <f t="shared" si="1"/>
        <v>#REF!</v>
      </c>
    </row>
    <row r="204">
      <c r="A204" s="21">
        <v>-0.09</v>
      </c>
      <c r="B204" s="3" t="str">
        <f t="shared" si="1"/>
        <v>#REF!</v>
      </c>
    </row>
    <row r="205">
      <c r="A205" s="22">
        <v>-0.0018</v>
      </c>
      <c r="B205" s="3" t="str">
        <f t="shared" si="1"/>
        <v>#REF!</v>
      </c>
    </row>
    <row r="206">
      <c r="A206" s="24">
        <v>66732.0</v>
      </c>
      <c r="B206" s="3" t="str">
        <f t="shared" si="1"/>
        <v>#REF!</v>
      </c>
    </row>
    <row r="207">
      <c r="A207" s="24">
        <v>273741.0</v>
      </c>
      <c r="B207" s="3" t="str">
        <f t="shared" si="1"/>
        <v>#REF!</v>
      </c>
    </row>
    <row r="208">
      <c r="A208" s="23">
        <v>42921.0</v>
      </c>
      <c r="B208" s="3" t="str">
        <f t="shared" si="1"/>
        <v>#REF!</v>
      </c>
    </row>
    <row r="209">
      <c r="A209" s="21">
        <v>50.02</v>
      </c>
      <c r="B209" s="3" t="str">
        <f t="shared" si="1"/>
        <v>#REF!</v>
      </c>
    </row>
    <row r="210">
      <c r="A210" s="21">
        <v>50.11</v>
      </c>
      <c r="B210" s="3" t="str">
        <f t="shared" si="1"/>
        <v>#REF!</v>
      </c>
    </row>
    <row r="211">
      <c r="A211" s="21">
        <v>47.29</v>
      </c>
      <c r="B211" s="3" t="str">
        <f t="shared" si="1"/>
        <v>#REF!</v>
      </c>
    </row>
    <row r="212">
      <c r="A212" s="21">
        <v>48.07</v>
      </c>
      <c r="B212" s="3" t="str">
        <f t="shared" si="1"/>
        <v>#REF!</v>
      </c>
    </row>
    <row r="213">
      <c r="A213" s="21">
        <v>-1.83</v>
      </c>
      <c r="B213" s="3" t="str">
        <f t="shared" si="1"/>
        <v>#REF!</v>
      </c>
    </row>
    <row r="214">
      <c r="A214" s="22">
        <v>-0.0367</v>
      </c>
      <c r="B214" s="3" t="str">
        <f t="shared" si="1"/>
        <v>#REF!</v>
      </c>
    </row>
    <row r="215">
      <c r="A215" s="24">
        <v>144772.0</v>
      </c>
      <c r="B215" s="3" t="str">
        <f t="shared" si="1"/>
        <v>#REF!</v>
      </c>
    </row>
    <row r="216">
      <c r="A216" s="24">
        <v>272497.0</v>
      </c>
      <c r="B216" s="3" t="str">
        <f t="shared" si="1"/>
        <v>#REF!</v>
      </c>
    </row>
    <row r="217">
      <c r="A217" s="23">
        <v>42922.0</v>
      </c>
      <c r="B217" s="3" t="str">
        <f t="shared" si="1"/>
        <v>#REF!</v>
      </c>
    </row>
    <row r="218">
      <c r="A218" s="21">
        <v>48.62</v>
      </c>
      <c r="B218" s="3" t="str">
        <f t="shared" si="1"/>
        <v>#REF!</v>
      </c>
    </row>
    <row r="219">
      <c r="A219" s="21">
        <v>49.43</v>
      </c>
      <c r="B219" s="3" t="str">
        <f t="shared" si="1"/>
        <v>#REF!</v>
      </c>
    </row>
    <row r="220">
      <c r="A220" s="21">
        <v>48.04</v>
      </c>
      <c r="B220" s="3" t="str">
        <f t="shared" si="1"/>
        <v>#REF!</v>
      </c>
    </row>
    <row r="221">
      <c r="A221" s="21">
        <v>48.39</v>
      </c>
      <c r="B221" s="3" t="str">
        <f t="shared" si="1"/>
        <v>#REF!</v>
      </c>
    </row>
    <row r="222">
      <c r="A222" s="25">
        <f>+0.32</f>
        <v>0.32</v>
      </c>
      <c r="B222" s="3" t="str">
        <f t="shared" si="1"/>
        <v>#REF!</v>
      </c>
    </row>
    <row r="223">
      <c r="A223" s="25">
        <f>+0.67%</f>
        <v>0.0067</v>
      </c>
      <c r="B223" s="3" t="str">
        <f t="shared" si="1"/>
        <v>#REF!</v>
      </c>
    </row>
    <row r="224">
      <c r="A224" s="26">
        <v>120248.0</v>
      </c>
      <c r="B224" s="3" t="str">
        <f t="shared" si="1"/>
        <v>#REF!</v>
      </c>
    </row>
    <row r="225">
      <c r="A225" s="26">
        <v>279042.0</v>
      </c>
      <c r="B225" s="3" t="str">
        <f t="shared" si="1"/>
        <v>#REF!</v>
      </c>
    </row>
    <row r="226">
      <c r="A226" s="27">
        <v>42923.0</v>
      </c>
      <c r="B226" s="3" t="str">
        <f t="shared" si="1"/>
        <v>#REF!</v>
      </c>
    </row>
    <row r="227">
      <c r="A227" s="28">
        <v>48.05</v>
      </c>
      <c r="B227" s="3" t="str">
        <f t="shared" si="1"/>
        <v>#REF!</v>
      </c>
    </row>
    <row r="228">
      <c r="A228" s="28">
        <v>48.05</v>
      </c>
      <c r="B228" s="3" t="str">
        <f t="shared" si="1"/>
        <v>#REF!</v>
      </c>
    </row>
    <row r="229">
      <c r="A229" s="28">
        <v>46.55</v>
      </c>
      <c r="B229" s="3" t="str">
        <f t="shared" si="1"/>
        <v>#REF!</v>
      </c>
    </row>
    <row r="230">
      <c r="A230" s="28">
        <v>46.98</v>
      </c>
      <c r="B230" s="3" t="str">
        <f t="shared" si="1"/>
        <v>#REF!</v>
      </c>
    </row>
    <row r="231">
      <c r="A231" s="21">
        <v>-1.41</v>
      </c>
      <c r="B231" s="3" t="str">
        <f t="shared" si="1"/>
        <v>#REF!</v>
      </c>
    </row>
    <row r="232">
      <c r="A232" s="22">
        <v>-0.0291</v>
      </c>
      <c r="B232" s="3" t="str">
        <f t="shared" si="1"/>
        <v>#REF!</v>
      </c>
    </row>
    <row r="233">
      <c r="A233" s="24">
        <v>101626.0</v>
      </c>
      <c r="B233" s="3" t="str">
        <f t="shared" si="1"/>
        <v>#REF!</v>
      </c>
    </row>
    <row r="234">
      <c r="A234" s="24">
        <v>280648.0</v>
      </c>
      <c r="B234" s="3" t="str">
        <f t="shared" si="1"/>
        <v>#REF!</v>
      </c>
    </row>
    <row r="235">
      <c r="A235" s="23">
        <v>42926.0</v>
      </c>
      <c r="B235" s="3" t="str">
        <f t="shared" si="1"/>
        <v>#REF!</v>
      </c>
    </row>
    <row r="236">
      <c r="A236" s="21">
        <v>47.19</v>
      </c>
      <c r="B236" s="3" t="str">
        <f t="shared" si="1"/>
        <v>#REF!</v>
      </c>
    </row>
    <row r="237">
      <c r="A237" s="21">
        <v>47.65</v>
      </c>
      <c r="B237" s="3" t="str">
        <f t="shared" si="1"/>
        <v>#REF!</v>
      </c>
    </row>
    <row r="238">
      <c r="A238" s="21">
        <v>46.39</v>
      </c>
      <c r="B238" s="3" t="str">
        <f t="shared" si="1"/>
        <v>#REF!</v>
      </c>
    </row>
    <row r="239">
      <c r="A239" s="21">
        <v>47.17</v>
      </c>
      <c r="B239" s="3" t="str">
        <f t="shared" si="1"/>
        <v>#REF!</v>
      </c>
    </row>
    <row r="240">
      <c r="A240" s="25">
        <f>+0.19</f>
        <v>0.19</v>
      </c>
      <c r="B240" s="3" t="str">
        <f t="shared" si="1"/>
        <v>#REF!</v>
      </c>
    </row>
    <row r="241">
      <c r="A241" s="25">
        <f>+0.4%</f>
        <v>0.004</v>
      </c>
      <c r="B241" s="3" t="str">
        <f t="shared" si="1"/>
        <v>#REF!</v>
      </c>
    </row>
    <row r="242">
      <c r="A242" s="26">
        <v>129978.0</v>
      </c>
      <c r="B242" s="3" t="str">
        <f t="shared" si="1"/>
        <v>#REF!</v>
      </c>
    </row>
    <row r="243">
      <c r="A243" s="26">
        <v>292394.0</v>
      </c>
      <c r="B243" s="3" t="str">
        <f t="shared" si="1"/>
        <v>#REF!</v>
      </c>
    </row>
    <row r="244">
      <c r="A244" s="27">
        <v>42927.0</v>
      </c>
      <c r="B244" s="3" t="str">
        <f t="shared" si="1"/>
        <v>#REF!</v>
      </c>
    </row>
    <row r="245">
      <c r="A245" s="28">
        <v>47.22</v>
      </c>
      <c r="B245" s="3" t="str">
        <f t="shared" si="1"/>
        <v>#REF!</v>
      </c>
    </row>
    <row r="246">
      <c r="A246" s="28">
        <v>48.5</v>
      </c>
      <c r="B246" s="3" t="str">
        <f t="shared" si="1"/>
        <v>#REF!</v>
      </c>
    </row>
    <row r="247">
      <c r="A247" s="28">
        <v>46.6</v>
      </c>
      <c r="B247" s="3" t="str">
        <f t="shared" si="1"/>
        <v>#REF!</v>
      </c>
    </row>
    <row r="248">
      <c r="A248" s="28">
        <v>47.81</v>
      </c>
      <c r="B248" s="3" t="str">
        <f t="shared" si="1"/>
        <v>#REF!</v>
      </c>
    </row>
    <row r="249">
      <c r="A249" s="25">
        <f>+0.64</f>
        <v>0.64</v>
      </c>
      <c r="B249" s="3" t="str">
        <f t="shared" si="1"/>
        <v>#REF!</v>
      </c>
    </row>
    <row r="250">
      <c r="A250" s="25">
        <f>+1.36%</f>
        <v>0.0136</v>
      </c>
      <c r="B250" s="3" t="str">
        <f t="shared" si="1"/>
        <v>#REF!</v>
      </c>
    </row>
    <row r="251">
      <c r="A251" s="26">
        <v>133019.0</v>
      </c>
      <c r="B251" s="3" t="str">
        <f t="shared" si="1"/>
        <v>#REF!</v>
      </c>
    </row>
    <row r="252">
      <c r="A252" s="26">
        <v>292126.0</v>
      </c>
      <c r="B252" s="3" t="str">
        <f t="shared" si="1"/>
        <v>#REF!</v>
      </c>
    </row>
    <row r="253">
      <c r="A253" s="27">
        <v>42928.0</v>
      </c>
      <c r="B253" s="3" t="str">
        <f t="shared" si="1"/>
        <v>#REF!</v>
      </c>
    </row>
    <row r="254">
      <c r="A254" s="28">
        <v>48.44</v>
      </c>
      <c r="B254" s="3" t="str">
        <f t="shared" si="1"/>
        <v>#REF!</v>
      </c>
    </row>
    <row r="255">
      <c r="A255" s="28">
        <v>49.06</v>
      </c>
      <c r="B255" s="3" t="str">
        <f t="shared" si="1"/>
        <v>#REF!</v>
      </c>
    </row>
    <row r="256">
      <c r="A256" s="28">
        <v>47.65</v>
      </c>
      <c r="B256" s="3" t="str">
        <f t="shared" si="1"/>
        <v>#REF!</v>
      </c>
    </row>
    <row r="257">
      <c r="A257" s="28">
        <v>48.03</v>
      </c>
      <c r="B257" s="3" t="str">
        <f t="shared" si="1"/>
        <v>#REF!</v>
      </c>
    </row>
    <row r="258">
      <c r="A258" s="25">
        <f>+0.22</f>
        <v>0.22</v>
      </c>
      <c r="B258" s="3" t="str">
        <f t="shared" si="1"/>
        <v>#REF!</v>
      </c>
    </row>
    <row r="259">
      <c r="A259" s="25">
        <f>+0.46%</f>
        <v>0.0046</v>
      </c>
      <c r="B259" s="3" t="str">
        <f t="shared" si="1"/>
        <v>#REF!</v>
      </c>
    </row>
    <row r="260">
      <c r="A260" s="26">
        <v>152241.0</v>
      </c>
      <c r="B260" s="3" t="str">
        <f t="shared" si="1"/>
        <v>#REF!</v>
      </c>
    </row>
    <row r="261">
      <c r="A261" s="26">
        <v>305168.0</v>
      </c>
      <c r="B261" s="3" t="str">
        <f t="shared" si="1"/>
        <v>#REF!</v>
      </c>
    </row>
    <row r="262">
      <c r="A262" s="27">
        <v>42929.0</v>
      </c>
      <c r="B262" s="3" t="str">
        <f t="shared" si="1"/>
        <v>#REF!</v>
      </c>
    </row>
    <row r="263">
      <c r="A263" s="28">
        <v>47.88</v>
      </c>
      <c r="B263" s="3" t="str">
        <f t="shared" si="1"/>
        <v>#REF!</v>
      </c>
    </row>
    <row r="264">
      <c r="A264" s="28">
        <v>48.79</v>
      </c>
      <c r="B264" s="3" t="str">
        <f t="shared" si="1"/>
        <v>#REF!</v>
      </c>
    </row>
    <row r="265">
      <c r="A265" s="28">
        <v>47.47</v>
      </c>
      <c r="B265" s="3" t="str">
        <f t="shared" si="1"/>
        <v>#REF!</v>
      </c>
    </row>
    <row r="266">
      <c r="A266" s="28">
        <v>48.68</v>
      </c>
      <c r="B266" s="3" t="str">
        <f t="shared" si="1"/>
        <v>#REF!</v>
      </c>
    </row>
    <row r="267">
      <c r="A267" s="25">
        <f>+0.65</f>
        <v>0.65</v>
      </c>
      <c r="B267" s="3" t="str">
        <f t="shared" si="1"/>
        <v>#REF!</v>
      </c>
    </row>
    <row r="268">
      <c r="A268" s="25">
        <f>+1.35%</f>
        <v>0.0135</v>
      </c>
      <c r="B268" s="3" t="str">
        <f t="shared" si="1"/>
        <v>#REF!</v>
      </c>
    </row>
    <row r="269">
      <c r="A269" s="26">
        <v>143032.0</v>
      </c>
      <c r="B269" s="3" t="str">
        <f t="shared" si="1"/>
        <v>#REF!</v>
      </c>
    </row>
    <row r="270">
      <c r="A270" s="26">
        <v>322053.0</v>
      </c>
      <c r="B270" s="3" t="str">
        <f t="shared" si="1"/>
        <v>#REF!</v>
      </c>
    </row>
    <row r="271">
      <c r="A271" s="27">
        <v>42930.0</v>
      </c>
      <c r="B271" s="3" t="str">
        <f t="shared" si="1"/>
        <v>#REF!</v>
      </c>
    </row>
    <row r="272">
      <c r="A272" s="28">
        <v>48.63</v>
      </c>
      <c r="B272" s="3" t="str">
        <f t="shared" si="1"/>
        <v>#REF!</v>
      </c>
    </row>
    <row r="273">
      <c r="A273" s="28">
        <v>49.35</v>
      </c>
      <c r="B273" s="3" t="str">
        <f t="shared" si="1"/>
        <v>#REF!</v>
      </c>
    </row>
    <row r="274">
      <c r="A274" s="28">
        <v>48.41</v>
      </c>
      <c r="B274" s="3" t="str">
        <f t="shared" si="1"/>
        <v>#REF!</v>
      </c>
    </row>
    <row r="275">
      <c r="A275" s="28">
        <v>49.17</v>
      </c>
      <c r="B275" s="3" t="str">
        <f t="shared" si="1"/>
        <v>#REF!</v>
      </c>
    </row>
    <row r="276">
      <c r="A276" s="25">
        <f>+0.49</f>
        <v>0.49</v>
      </c>
      <c r="B276" s="3" t="str">
        <f t="shared" si="1"/>
        <v>#REF!</v>
      </c>
    </row>
    <row r="277">
      <c r="A277" s="25">
        <f>+1.01%</f>
        <v>0.0101</v>
      </c>
      <c r="B277" s="3" t="str">
        <f t="shared" si="1"/>
        <v>#REF!</v>
      </c>
    </row>
    <row r="278">
      <c r="A278" s="26">
        <v>177041.0</v>
      </c>
      <c r="B278" s="3" t="str">
        <f t="shared" si="1"/>
        <v>#REF!</v>
      </c>
    </row>
    <row r="279">
      <c r="A279" s="26">
        <v>343806.0</v>
      </c>
      <c r="B279" s="3" t="str">
        <f t="shared" si="1"/>
        <v>#REF!</v>
      </c>
    </row>
    <row r="280">
      <c r="A280" s="27">
        <v>42933.0</v>
      </c>
      <c r="B280" s="3" t="str">
        <f t="shared" si="1"/>
        <v>#REF!</v>
      </c>
    </row>
    <row r="281">
      <c r="A281" s="28">
        <v>49.29</v>
      </c>
      <c r="B281" s="3" t="str">
        <f t="shared" si="1"/>
        <v>#REF!</v>
      </c>
    </row>
    <row r="282">
      <c r="A282" s="28">
        <v>49.5</v>
      </c>
      <c r="B282" s="3" t="str">
        <f t="shared" si="1"/>
        <v>#REF!</v>
      </c>
    </row>
    <row r="283">
      <c r="A283" s="28">
        <v>48.56</v>
      </c>
      <c r="B283" s="3" t="str">
        <f t="shared" si="1"/>
        <v>#REF!</v>
      </c>
    </row>
    <row r="284">
      <c r="A284" s="28">
        <v>48.68</v>
      </c>
      <c r="B284" s="3" t="str">
        <f t="shared" si="1"/>
        <v>#REF!</v>
      </c>
    </row>
    <row r="285">
      <c r="A285" s="21">
        <v>-0.49</v>
      </c>
      <c r="B285" s="3" t="str">
        <f t="shared" si="1"/>
        <v>#REF!</v>
      </c>
    </row>
    <row r="286">
      <c r="A286" s="22">
        <v>-0.01</v>
      </c>
      <c r="B286" s="3" t="str">
        <f t="shared" si="1"/>
        <v>#REF!</v>
      </c>
    </row>
    <row r="287">
      <c r="A287" s="24">
        <v>149977.0</v>
      </c>
      <c r="B287" s="3" t="str">
        <f t="shared" si="1"/>
        <v>#REF!</v>
      </c>
    </row>
    <row r="288">
      <c r="A288" s="24">
        <v>358276.0</v>
      </c>
      <c r="B288" s="3" t="str">
        <f t="shared" si="1"/>
        <v>#REF!</v>
      </c>
    </row>
    <row r="289">
      <c r="A289" s="23">
        <v>42934.0</v>
      </c>
      <c r="B289" s="3" t="str">
        <f t="shared" si="1"/>
        <v>#REF!</v>
      </c>
    </row>
    <row r="290">
      <c r="A290" s="21">
        <v>48.68</v>
      </c>
      <c r="B290" s="3" t="str">
        <f t="shared" si="1"/>
        <v>#REF!</v>
      </c>
    </row>
    <row r="291">
      <c r="A291" s="21">
        <v>49.64</v>
      </c>
      <c r="B291" s="3" t="str">
        <f t="shared" si="1"/>
        <v>#REF!</v>
      </c>
    </row>
    <row r="292">
      <c r="A292" s="21">
        <v>48.49</v>
      </c>
      <c r="B292" s="3" t="str">
        <f t="shared" si="1"/>
        <v>#REF!</v>
      </c>
    </row>
    <row r="293">
      <c r="A293" s="21">
        <v>49.08</v>
      </c>
      <c r="B293" s="3" t="str">
        <f t="shared" si="1"/>
        <v>#REF!</v>
      </c>
    </row>
    <row r="294">
      <c r="A294" s="25">
        <f>+0.4</f>
        <v>0.4</v>
      </c>
      <c r="B294" s="3" t="str">
        <f t="shared" si="1"/>
        <v>#REF!</v>
      </c>
    </row>
    <row r="295">
      <c r="A295" s="25">
        <f>+0.82%</f>
        <v>0.0082</v>
      </c>
      <c r="B295" s="3" t="str">
        <f t="shared" si="1"/>
        <v>#REF!</v>
      </c>
    </row>
    <row r="296">
      <c r="A296" s="26">
        <v>150833.0</v>
      </c>
      <c r="B296" s="3" t="str">
        <f t="shared" si="1"/>
        <v>#REF!</v>
      </c>
    </row>
    <row r="297">
      <c r="A297" s="26">
        <v>371341.0</v>
      </c>
      <c r="B297" s="3" t="str">
        <f t="shared" si="1"/>
        <v>#REF!</v>
      </c>
    </row>
    <row r="298">
      <c r="A298" s="27">
        <v>42935.0</v>
      </c>
      <c r="B298" s="3" t="str">
        <f t="shared" si="1"/>
        <v>#REF!</v>
      </c>
    </row>
    <row r="299">
      <c r="A299" s="28">
        <v>48.89</v>
      </c>
      <c r="B299" s="3" t="str">
        <f t="shared" si="1"/>
        <v>#REF!</v>
      </c>
    </row>
    <row r="300">
      <c r="A300" s="28">
        <v>50.03</v>
      </c>
      <c r="B300" s="3" t="str">
        <f t="shared" si="1"/>
        <v>#REF!</v>
      </c>
    </row>
    <row r="301">
      <c r="A301" s="28">
        <v>48.82</v>
      </c>
      <c r="B301" s="3" t="str">
        <f t="shared" si="1"/>
        <v>#REF!</v>
      </c>
    </row>
    <row r="302">
      <c r="A302" s="28">
        <v>49.93</v>
      </c>
      <c r="B302" s="3" t="str">
        <f t="shared" si="1"/>
        <v>#REF!</v>
      </c>
    </row>
    <row r="303">
      <c r="A303" s="25">
        <f>+0.85</f>
        <v>0.85</v>
      </c>
      <c r="B303" s="3" t="str">
        <f t="shared" si="1"/>
        <v>#REF!</v>
      </c>
    </row>
    <row r="304">
      <c r="A304" s="25">
        <f>+1.73%</f>
        <v>0.0173</v>
      </c>
      <c r="B304" s="3" t="str">
        <f t="shared" si="1"/>
        <v>#REF!</v>
      </c>
    </row>
    <row r="305">
      <c r="A305" s="26">
        <v>178459.0</v>
      </c>
      <c r="B305" s="3" t="str">
        <f t="shared" si="1"/>
        <v>#REF!</v>
      </c>
    </row>
    <row r="306">
      <c r="A306" s="26">
        <v>400969.0</v>
      </c>
      <c r="B306" s="3" t="str">
        <f t="shared" si="1"/>
        <v>#REF!</v>
      </c>
    </row>
    <row r="307">
      <c r="A307" s="27">
        <v>42936.0</v>
      </c>
      <c r="B307" s="3" t="str">
        <f t="shared" si="1"/>
        <v>#REF!</v>
      </c>
    </row>
    <row r="308">
      <c r="A308" s="28">
        <v>49.92</v>
      </c>
      <c r="B308" s="3" t="str">
        <f t="shared" si="1"/>
        <v>#REF!</v>
      </c>
    </row>
    <row r="309">
      <c r="A309" s="28">
        <v>50.38</v>
      </c>
      <c r="B309" s="3" t="str">
        <f t="shared" si="1"/>
        <v>#REF!</v>
      </c>
    </row>
    <row r="310">
      <c r="A310" s="28">
        <v>49.41</v>
      </c>
      <c r="B310" s="3" t="str">
        <f t="shared" si="1"/>
        <v>#REF!</v>
      </c>
    </row>
    <row r="311">
      <c r="A311" s="28">
        <v>49.52</v>
      </c>
      <c r="B311" s="3" t="str">
        <f t="shared" si="1"/>
        <v>#REF!</v>
      </c>
    </row>
    <row r="312">
      <c r="A312" s="21">
        <v>-0.41</v>
      </c>
      <c r="B312" s="3" t="str">
        <f t="shared" si="1"/>
        <v>#REF!</v>
      </c>
    </row>
    <row r="313">
      <c r="A313" s="22">
        <v>-0.0082</v>
      </c>
      <c r="B313" s="3" t="str">
        <f t="shared" si="1"/>
        <v>#REF!</v>
      </c>
    </row>
    <row r="314">
      <c r="A314" s="24">
        <v>198410.0</v>
      </c>
      <c r="B314" s="3" t="str">
        <f t="shared" si="1"/>
        <v>#REF!</v>
      </c>
    </row>
    <row r="315">
      <c r="A315" s="24">
        <v>437569.0</v>
      </c>
      <c r="B315" s="3" t="str">
        <f t="shared" si="1"/>
        <v>#REF!</v>
      </c>
    </row>
    <row r="316">
      <c r="A316" s="23">
        <v>42937.0</v>
      </c>
      <c r="B316" s="3" t="str">
        <f t="shared" si="1"/>
        <v>#REF!</v>
      </c>
    </row>
    <row r="317">
      <c r="A317" s="21">
        <v>49.53</v>
      </c>
      <c r="B317" s="3" t="str">
        <f t="shared" si="1"/>
        <v>#REF!</v>
      </c>
    </row>
    <row r="318">
      <c r="A318" s="21">
        <v>49.85</v>
      </c>
      <c r="B318" s="3" t="str">
        <f t="shared" si="1"/>
        <v>#REF!</v>
      </c>
    </row>
    <row r="319">
      <c r="A319" s="21">
        <v>48.05</v>
      </c>
      <c r="B319" s="3" t="str">
        <f t="shared" si="1"/>
        <v>#REF!</v>
      </c>
    </row>
    <row r="320">
      <c r="A320" s="21">
        <v>48.31</v>
      </c>
      <c r="B320" s="3" t="str">
        <f t="shared" si="1"/>
        <v>#REF!</v>
      </c>
    </row>
    <row r="321">
      <c r="A321" s="21">
        <v>-1.21</v>
      </c>
      <c r="B321" s="3" t="str">
        <f t="shared" si="1"/>
        <v>#REF!</v>
      </c>
    </row>
    <row r="322">
      <c r="A322" s="22">
        <v>-0.0244</v>
      </c>
      <c r="B322" s="3" t="str">
        <f t="shared" si="1"/>
        <v>#REF!</v>
      </c>
    </row>
    <row r="323">
      <c r="A323" s="24">
        <v>229669.0</v>
      </c>
      <c r="B323" s="3" t="str">
        <f t="shared" si="1"/>
        <v>#REF!</v>
      </c>
    </row>
    <row r="324">
      <c r="A324" s="24">
        <v>467550.0</v>
      </c>
      <c r="B324" s="3" t="str">
        <f t="shared" si="1"/>
        <v>#REF!</v>
      </c>
    </row>
    <row r="325">
      <c r="A325" s="23">
        <v>42940.0</v>
      </c>
      <c r="B325" s="3" t="str">
        <f t="shared" si="1"/>
        <v>#REF!</v>
      </c>
    </row>
    <row r="326">
      <c r="A326" s="21">
        <v>48.24</v>
      </c>
      <c r="B326" s="3" t="str">
        <f t="shared" si="1"/>
        <v>#REF!</v>
      </c>
    </row>
    <row r="327">
      <c r="A327" s="21">
        <v>49.0</v>
      </c>
      <c r="B327" s="3" t="str">
        <f t="shared" si="1"/>
        <v>#REF!</v>
      </c>
    </row>
    <row r="328">
      <c r="A328" s="21">
        <v>47.94</v>
      </c>
      <c r="B328" s="3" t="str">
        <f t="shared" si="1"/>
        <v>#REF!</v>
      </c>
    </row>
    <row r="329">
      <c r="A329" s="21">
        <v>48.82</v>
      </c>
      <c r="B329" s="3" t="str">
        <f t="shared" si="1"/>
        <v>#REF!</v>
      </c>
    </row>
    <row r="330">
      <c r="A330" s="25">
        <f>+0.51</f>
        <v>0.51</v>
      </c>
      <c r="B330" s="3" t="str">
        <f t="shared" si="1"/>
        <v>#REF!</v>
      </c>
    </row>
    <row r="331">
      <c r="A331" s="25">
        <f>+1.06%</f>
        <v>0.0106</v>
      </c>
      <c r="B331" s="3" t="str">
        <f t="shared" si="1"/>
        <v>#REF!</v>
      </c>
    </row>
    <row r="332">
      <c r="A332" s="26">
        <v>229067.0</v>
      </c>
      <c r="B332" s="3" t="str">
        <f t="shared" si="1"/>
        <v>#REF!</v>
      </c>
    </row>
    <row r="333">
      <c r="A333" s="26">
        <v>482708.0</v>
      </c>
      <c r="B333" s="3" t="str">
        <f t="shared" si="1"/>
        <v>#REF!</v>
      </c>
    </row>
    <row r="334">
      <c r="A334" s="27">
        <v>42941.0</v>
      </c>
      <c r="B334" s="3" t="str">
        <f t="shared" si="1"/>
        <v>#REF!</v>
      </c>
    </row>
    <row r="335">
      <c r="A335" s="28">
        <v>48.84</v>
      </c>
      <c r="B335" s="3" t="str">
        <f t="shared" si="1"/>
        <v>#REF!</v>
      </c>
    </row>
    <row r="336">
      <c r="A336" s="28">
        <v>51.06</v>
      </c>
      <c r="B336" s="3" t="str">
        <f t="shared" si="1"/>
        <v>#REF!</v>
      </c>
    </row>
    <row r="337">
      <c r="A337" s="28">
        <v>48.84</v>
      </c>
      <c r="B337" s="3" t="str">
        <f t="shared" si="1"/>
        <v>#REF!</v>
      </c>
    </row>
    <row r="338">
      <c r="A338" s="28">
        <v>50.36</v>
      </c>
      <c r="B338" s="3" t="str">
        <f t="shared" si="1"/>
        <v>#REF!</v>
      </c>
    </row>
    <row r="339">
      <c r="A339" s="25">
        <f>+1.54</f>
        <v>1.54</v>
      </c>
      <c r="B339" s="3" t="str">
        <f t="shared" si="1"/>
        <v>#REF!</v>
      </c>
    </row>
    <row r="340">
      <c r="A340" s="25">
        <f>+3.15%</f>
        <v>0.0315</v>
      </c>
      <c r="B340" s="3" t="str">
        <f t="shared" si="1"/>
        <v>#REF!</v>
      </c>
    </row>
    <row r="341">
      <c r="A341" s="26">
        <v>252859.0</v>
      </c>
      <c r="B341" s="3" t="str">
        <f t="shared" si="1"/>
        <v>#REF!</v>
      </c>
    </row>
    <row r="342">
      <c r="A342" s="26">
        <v>491662.0</v>
      </c>
      <c r="B342" s="3" t="str">
        <f t="shared" si="1"/>
        <v>#REF!</v>
      </c>
    </row>
    <row r="343">
      <c r="A343" s="27">
        <v>42942.0</v>
      </c>
      <c r="B343" s="3" t="str">
        <f t="shared" si="1"/>
        <v>#REF!</v>
      </c>
    </row>
    <row r="344">
      <c r="A344" s="28">
        <v>50.74</v>
      </c>
      <c r="B344" s="3" t="str">
        <f t="shared" si="1"/>
        <v>#REF!</v>
      </c>
    </row>
    <row r="345">
      <c r="A345" s="28">
        <v>51.2</v>
      </c>
      <c r="B345" s="3" t="str">
        <f t="shared" si="1"/>
        <v>#REF!</v>
      </c>
    </row>
    <row r="346">
      <c r="A346" s="28">
        <v>50.23</v>
      </c>
      <c r="B346" s="3" t="str">
        <f t="shared" si="1"/>
        <v>#REF!</v>
      </c>
    </row>
    <row r="347">
      <c r="A347" s="28">
        <v>51.1</v>
      </c>
      <c r="B347" s="3" t="str">
        <f t="shared" si="1"/>
        <v>#REF!</v>
      </c>
    </row>
    <row r="348">
      <c r="A348" s="25">
        <f>+0.74</f>
        <v>0.74</v>
      </c>
      <c r="B348" s="3" t="str">
        <f t="shared" si="1"/>
        <v>#REF!</v>
      </c>
    </row>
    <row r="349">
      <c r="A349" s="25">
        <f>+1.47%</f>
        <v>0.0147</v>
      </c>
      <c r="B349" s="3" t="str">
        <f t="shared" si="1"/>
        <v>#REF!</v>
      </c>
    </row>
    <row r="350">
      <c r="A350" s="26">
        <v>295738.0</v>
      </c>
      <c r="B350" s="3" t="str">
        <f t="shared" si="1"/>
        <v>#REF!</v>
      </c>
    </row>
    <row r="351">
      <c r="A351" s="26">
        <v>512588.0</v>
      </c>
      <c r="B351" s="3" t="str">
        <f t="shared" si="1"/>
        <v>#REF!</v>
      </c>
    </row>
    <row r="352">
      <c r="A352" s="27">
        <v>42943.0</v>
      </c>
      <c r="B352" s="3" t="str">
        <f t="shared" si="1"/>
        <v>#REF!</v>
      </c>
    </row>
    <row r="353">
      <c r="A353" s="28">
        <v>51.0</v>
      </c>
      <c r="B353" s="3" t="str">
        <f t="shared" si="1"/>
        <v>#REF!</v>
      </c>
    </row>
    <row r="354">
      <c r="A354" s="28">
        <v>51.67</v>
      </c>
      <c r="B354" s="3" t="str">
        <f t="shared" si="1"/>
        <v>#REF!</v>
      </c>
    </row>
    <row r="355">
      <c r="A355" s="28">
        <v>50.58</v>
      </c>
      <c r="B355" s="3" t="str">
        <f t="shared" si="1"/>
        <v>#REF!</v>
      </c>
    </row>
    <row r="356">
      <c r="A356" s="28">
        <v>51.52</v>
      </c>
      <c r="B356" s="3" t="str">
        <f t="shared" si="1"/>
        <v>#REF!</v>
      </c>
    </row>
    <row r="357">
      <c r="A357" s="25">
        <f>+0.42</f>
        <v>0.42</v>
      </c>
      <c r="B357" s="3" t="str">
        <f t="shared" si="1"/>
        <v>#REF!</v>
      </c>
    </row>
    <row r="358">
      <c r="A358" s="25">
        <f>+0.82%</f>
        <v>0.0082</v>
      </c>
      <c r="B358" s="3" t="str">
        <f t="shared" si="1"/>
        <v>#REF!</v>
      </c>
    </row>
    <row r="359">
      <c r="A359" s="26">
        <v>308648.0</v>
      </c>
      <c r="B359" s="3" t="str">
        <f t="shared" si="1"/>
        <v>#REF!</v>
      </c>
    </row>
    <row r="360">
      <c r="A360" s="26">
        <v>509586.0</v>
      </c>
      <c r="B360" s="3" t="str">
        <f t="shared" si="1"/>
        <v>#REF!</v>
      </c>
    </row>
    <row r="361">
      <c r="A361" s="27">
        <v>42944.0</v>
      </c>
      <c r="B361" s="3" t="str">
        <f t="shared" si="1"/>
        <v>#REF!</v>
      </c>
    </row>
    <row r="362">
      <c r="A362" s="28">
        <v>51.58</v>
      </c>
      <c r="B362" s="3" t="str">
        <f t="shared" si="1"/>
        <v>#REF!</v>
      </c>
    </row>
    <row r="363">
      <c r="A363" s="28">
        <v>52.35</v>
      </c>
      <c r="B363" s="3" t="str">
        <f t="shared" si="1"/>
        <v>#REF!</v>
      </c>
    </row>
    <row r="364">
      <c r="A364" s="28">
        <v>51.33</v>
      </c>
      <c r="B364" s="3" t="str">
        <f t="shared" si="1"/>
        <v>#REF!</v>
      </c>
    </row>
    <row r="365">
      <c r="A365" s="28">
        <v>52.22</v>
      </c>
      <c r="B365" s="3" t="str">
        <f t="shared" si="1"/>
        <v>#REF!</v>
      </c>
    </row>
    <row r="366">
      <c r="A366" s="25">
        <f>+0.7</f>
        <v>0.7</v>
      </c>
      <c r="B366" s="3" t="str">
        <f t="shared" si="1"/>
        <v>#REF!</v>
      </c>
    </row>
    <row r="367">
      <c r="A367" s="25">
        <f>+1.36%</f>
        <v>0.0136</v>
      </c>
      <c r="B367" s="3" t="str">
        <f t="shared" si="1"/>
        <v>#REF!</v>
      </c>
    </row>
    <row r="368">
      <c r="A368" s="26">
        <v>410846.0</v>
      </c>
      <c r="B368" s="3" t="str">
        <f t="shared" si="1"/>
        <v>#REF!</v>
      </c>
    </row>
    <row r="369">
      <c r="A369" s="26">
        <v>535856.0</v>
      </c>
      <c r="B369" s="3" t="str">
        <f t="shared" si="1"/>
        <v>#REF!</v>
      </c>
    </row>
    <row r="370">
      <c r="A370" s="27">
        <v>42947.0</v>
      </c>
      <c r="B370" s="3" t="str">
        <f t="shared" si="1"/>
        <v>#REF!</v>
      </c>
    </row>
    <row r="371">
      <c r="A371" s="28">
        <v>52.3</v>
      </c>
      <c r="B371" s="3" t="str">
        <f t="shared" si="1"/>
        <v>#REF!</v>
      </c>
    </row>
    <row r="372">
      <c r="A372" s="28">
        <v>52.9</v>
      </c>
      <c r="B372" s="3" t="str">
        <f t="shared" si="1"/>
        <v>#REF!</v>
      </c>
    </row>
    <row r="373">
      <c r="A373" s="28">
        <v>51.78</v>
      </c>
      <c r="B373" s="3" t="str">
        <f t="shared" si="1"/>
        <v>#REF!</v>
      </c>
    </row>
    <row r="374">
      <c r="A374" s="28">
        <v>52.72</v>
      </c>
      <c r="B374" s="3" t="str">
        <f t="shared" si="1"/>
        <v>#REF!</v>
      </c>
    </row>
    <row r="375">
      <c r="A375" s="25">
        <f>+0.5</f>
        <v>0.5</v>
      </c>
      <c r="B375" s="3" t="str">
        <f t="shared" si="1"/>
        <v>#REF!</v>
      </c>
    </row>
    <row r="376">
      <c r="A376" s="25">
        <f>+0.96%</f>
        <v>0.0096</v>
      </c>
      <c r="B376" s="3" t="str">
        <f t="shared" si="1"/>
        <v>#REF!</v>
      </c>
    </row>
    <row r="377">
      <c r="A377" s="26">
        <v>376748.0</v>
      </c>
      <c r="B377" s="3" t="str">
        <f t="shared" si="1"/>
        <v>#REF!</v>
      </c>
    </row>
    <row r="378">
      <c r="A378" s="26">
        <v>536183.0</v>
      </c>
      <c r="B378" s="3" t="str">
        <f t="shared" si="1"/>
        <v>#REF!</v>
      </c>
    </row>
    <row r="379">
      <c r="A379" s="27">
        <v>42948.0</v>
      </c>
      <c r="B379" s="3" t="str">
        <f t="shared" si="1"/>
        <v>#REF!</v>
      </c>
    </row>
    <row r="380">
      <c r="A380" s="28">
        <v>52.7</v>
      </c>
      <c r="B380" s="3" t="str">
        <f t="shared" si="1"/>
        <v>#REF!</v>
      </c>
    </row>
    <row r="381">
      <c r="A381" s="28">
        <v>52.93</v>
      </c>
      <c r="B381" s="3" t="str">
        <f t="shared" si="1"/>
        <v>#REF!</v>
      </c>
    </row>
    <row r="382">
      <c r="A382" s="28">
        <v>50.88</v>
      </c>
      <c r="B382" s="3" t="str">
        <f t="shared" si="1"/>
        <v>#REF!</v>
      </c>
    </row>
    <row r="383">
      <c r="A383" s="28">
        <v>51.78</v>
      </c>
      <c r="B383" s="3" t="str">
        <f t="shared" si="1"/>
        <v>#REF!</v>
      </c>
    </row>
    <row r="384">
      <c r="A384" s="21">
        <v>-0.94</v>
      </c>
      <c r="B384" s="3" t="str">
        <f t="shared" si="1"/>
        <v>#REF!</v>
      </c>
    </row>
    <row r="385">
      <c r="A385" s="22">
        <v>-0.0178</v>
      </c>
      <c r="B385" s="3" t="str">
        <f t="shared" si="1"/>
        <v>#REF!</v>
      </c>
    </row>
    <row r="386">
      <c r="A386" s="24">
        <v>392641.0</v>
      </c>
      <c r="B386" s="3" t="str">
        <f t="shared" si="1"/>
        <v>#REF!</v>
      </c>
    </row>
    <row r="387">
      <c r="A387" s="24">
        <v>537117.0</v>
      </c>
      <c r="B387" s="3" t="str">
        <f t="shared" si="1"/>
        <v>#REF!</v>
      </c>
    </row>
    <row r="388">
      <c r="A388" s="23">
        <v>42949.0</v>
      </c>
      <c r="B388" s="3" t="str">
        <f t="shared" si="1"/>
        <v>#REF!</v>
      </c>
    </row>
    <row r="389">
      <c r="A389" s="21">
        <v>51.38</v>
      </c>
      <c r="B389" s="3" t="str">
        <f t="shared" si="1"/>
        <v>#REF!</v>
      </c>
    </row>
    <row r="390">
      <c r="A390" s="21">
        <v>52.43</v>
      </c>
      <c r="B390" s="3" t="str">
        <f t="shared" si="1"/>
        <v>#REF!</v>
      </c>
    </row>
    <row r="391">
      <c r="A391" s="21">
        <v>51.18</v>
      </c>
      <c r="B391" s="3" t="str">
        <f t="shared" si="1"/>
        <v>#REF!</v>
      </c>
    </row>
    <row r="392">
      <c r="A392" s="21">
        <v>52.36</v>
      </c>
      <c r="B392" s="3" t="str">
        <f t="shared" si="1"/>
        <v>#REF!</v>
      </c>
    </row>
    <row r="393">
      <c r="A393" s="25">
        <f>+0.58</f>
        <v>0.58</v>
      </c>
      <c r="B393" s="3" t="str">
        <f t="shared" si="1"/>
        <v>#REF!</v>
      </c>
    </row>
    <row r="394">
      <c r="A394" s="25">
        <f>+1.12%</f>
        <v>0.0112</v>
      </c>
      <c r="B394" s="3" t="str">
        <f t="shared" si="1"/>
        <v>#REF!</v>
      </c>
    </row>
    <row r="395">
      <c r="A395" s="26">
        <v>406415.0</v>
      </c>
      <c r="B395" s="3" t="str">
        <f t="shared" si="1"/>
        <v>#REF!</v>
      </c>
    </row>
    <row r="396">
      <c r="A396" s="26">
        <v>499097.0</v>
      </c>
      <c r="B396" s="3" t="str">
        <f t="shared" si="1"/>
        <v>#REF!</v>
      </c>
    </row>
    <row r="397">
      <c r="A397" s="27">
        <v>42950.0</v>
      </c>
      <c r="B397" s="3" t="str">
        <f t="shared" si="1"/>
        <v>#REF!</v>
      </c>
    </row>
    <row r="398">
      <c r="A398" s="28">
        <v>52.24</v>
      </c>
      <c r="B398" s="3" t="str">
        <f t="shared" si="1"/>
        <v>#REF!</v>
      </c>
    </row>
    <row r="399">
      <c r="A399" s="28">
        <v>52.89</v>
      </c>
      <c r="B399" s="3" t="str">
        <f t="shared" si="1"/>
        <v>#REF!</v>
      </c>
    </row>
    <row r="400">
      <c r="A400" s="28">
        <v>51.77</v>
      </c>
      <c r="B400" s="3" t="str">
        <f t="shared" si="1"/>
        <v>#REF!</v>
      </c>
    </row>
    <row r="401">
      <c r="A401" s="28">
        <v>52.01</v>
      </c>
      <c r="B401" s="3" t="str">
        <f t="shared" si="1"/>
        <v>#REF!</v>
      </c>
    </row>
    <row r="402">
      <c r="A402" s="21">
        <v>-0.35</v>
      </c>
      <c r="B402" s="3" t="str">
        <f t="shared" si="1"/>
        <v>#REF!</v>
      </c>
    </row>
    <row r="403">
      <c r="A403" s="22">
        <v>-0.0067</v>
      </c>
      <c r="B403" s="3" t="str">
        <f t="shared" si="1"/>
        <v>#REF!</v>
      </c>
    </row>
    <row r="404">
      <c r="A404" s="24">
        <v>402658.0</v>
      </c>
      <c r="B404" s="3" t="str">
        <f t="shared" si="1"/>
        <v>#REF!</v>
      </c>
    </row>
    <row r="405">
      <c r="A405" s="24">
        <v>479629.0</v>
      </c>
      <c r="B405" s="3" t="str">
        <f t="shared" si="1"/>
        <v>#REF!</v>
      </c>
    </row>
    <row r="406">
      <c r="A406" s="23">
        <v>42951.0</v>
      </c>
      <c r="B406" s="3" t="str">
        <f t="shared" si="1"/>
        <v>#REF!</v>
      </c>
    </row>
    <row r="407">
      <c r="A407" s="21">
        <v>51.97</v>
      </c>
      <c r="B407" s="3" t="str">
        <f t="shared" si="1"/>
        <v>#REF!</v>
      </c>
    </row>
    <row r="408">
      <c r="A408" s="21">
        <v>52.52</v>
      </c>
      <c r="B408" s="3" t="str">
        <f t="shared" si="1"/>
        <v>#REF!</v>
      </c>
    </row>
    <row r="409">
      <c r="A409" s="21">
        <v>51.43</v>
      </c>
      <c r="B409" s="3" t="str">
        <f t="shared" si="1"/>
        <v>#REF!</v>
      </c>
    </row>
    <row r="410">
      <c r="A410" s="21">
        <v>52.42</v>
      </c>
      <c r="B410" s="3" t="str">
        <f t="shared" si="1"/>
        <v>#REF!</v>
      </c>
    </row>
    <row r="411">
      <c r="A411" s="25">
        <f>+0.41</f>
        <v>0.41</v>
      </c>
      <c r="B411" s="3" t="str">
        <f t="shared" si="1"/>
        <v>#REF!</v>
      </c>
    </row>
    <row r="412">
      <c r="A412" s="25">
        <f>+0.79%</f>
        <v>0.0079</v>
      </c>
      <c r="B412" s="3" t="str">
        <f t="shared" si="1"/>
        <v>#REF!</v>
      </c>
    </row>
    <row r="413">
      <c r="A413" s="26">
        <v>278784.0</v>
      </c>
      <c r="B413" s="3" t="str">
        <f t="shared" si="1"/>
        <v>#REF!</v>
      </c>
    </row>
    <row r="414">
      <c r="A414" s="26">
        <v>465687.0</v>
      </c>
      <c r="B414" s="3" t="str">
        <f t="shared" si="1"/>
        <v>#REF!</v>
      </c>
    </row>
    <row r="415">
      <c r="A415" s="27">
        <v>42954.0</v>
      </c>
      <c r="B415" s="3" t="str">
        <f t="shared" si="1"/>
        <v>#REF!</v>
      </c>
    </row>
    <row r="416">
      <c r="A416" s="28">
        <v>52.39</v>
      </c>
      <c r="B416" s="3" t="str">
        <f t="shared" si="1"/>
        <v>#REF!</v>
      </c>
    </row>
    <row r="417">
      <c r="A417" s="28">
        <v>52.53</v>
      </c>
      <c r="B417" s="3" t="str">
        <f t="shared" si="1"/>
        <v>#REF!</v>
      </c>
    </row>
    <row r="418">
      <c r="A418" s="28">
        <v>51.37</v>
      </c>
      <c r="B418" s="3" t="str">
        <f t="shared" si="1"/>
        <v>#REF!</v>
      </c>
    </row>
    <row r="419">
      <c r="A419" s="28">
        <v>52.37</v>
      </c>
      <c r="B419" s="3" t="str">
        <f t="shared" si="1"/>
        <v>#REF!</v>
      </c>
    </row>
    <row r="420">
      <c r="A420" s="21">
        <v>-0.05</v>
      </c>
      <c r="B420" s="3" t="str">
        <f t="shared" si="1"/>
        <v>#REF!</v>
      </c>
    </row>
    <row r="421">
      <c r="A421" s="22">
        <v>-0.001</v>
      </c>
      <c r="B421" s="3" t="str">
        <f t="shared" si="1"/>
        <v>#REF!</v>
      </c>
    </row>
    <row r="422">
      <c r="A422" s="24">
        <v>260937.0</v>
      </c>
      <c r="B422" s="3" t="str">
        <f t="shared" si="1"/>
        <v>#REF!</v>
      </c>
    </row>
    <row r="423">
      <c r="A423" s="24">
        <v>448347.0</v>
      </c>
      <c r="B423" s="3" t="str">
        <f t="shared" si="1"/>
        <v>#REF!</v>
      </c>
    </row>
    <row r="424">
      <c r="A424" s="23">
        <v>42955.0</v>
      </c>
      <c r="B424" s="3" t="str">
        <f t="shared" si="1"/>
        <v>#REF!</v>
      </c>
    </row>
    <row r="425">
      <c r="A425" s="21">
        <v>52.24</v>
      </c>
      <c r="B425" s="3" t="str">
        <f t="shared" si="1"/>
        <v>#REF!</v>
      </c>
    </row>
    <row r="426">
      <c r="A426" s="21">
        <v>52.73</v>
      </c>
      <c r="B426" s="3" t="str">
        <f t="shared" si="1"/>
        <v>#REF!</v>
      </c>
    </row>
    <row r="427">
      <c r="A427" s="21">
        <v>51.82</v>
      </c>
      <c r="B427" s="3" t="str">
        <f t="shared" si="1"/>
        <v>#REF!</v>
      </c>
    </row>
    <row r="428">
      <c r="A428" s="21">
        <v>52.14</v>
      </c>
      <c r="B428" s="3" t="str">
        <f t="shared" si="1"/>
        <v>#REF!</v>
      </c>
    </row>
    <row r="429">
      <c r="A429" s="21">
        <v>-0.23</v>
      </c>
      <c r="B429" s="3" t="str">
        <f t="shared" si="1"/>
        <v>#REF!</v>
      </c>
    </row>
    <row r="430">
      <c r="A430" s="22">
        <v>-0.0044</v>
      </c>
      <c r="B430" s="3" t="str">
        <f t="shared" si="1"/>
        <v>#REF!</v>
      </c>
    </row>
    <row r="431">
      <c r="A431" s="24">
        <v>235160.0</v>
      </c>
      <c r="B431" s="3" t="str">
        <f t="shared" si="1"/>
        <v>#REF!</v>
      </c>
    </row>
    <row r="432">
      <c r="A432" s="24">
        <v>443688.0</v>
      </c>
      <c r="B432" s="3" t="str">
        <f t="shared" si="1"/>
        <v>#REF!</v>
      </c>
    </row>
    <row r="433">
      <c r="A433" s="23">
        <v>42956.0</v>
      </c>
      <c r="B433" s="3" t="str">
        <f t="shared" si="1"/>
        <v>#REF!</v>
      </c>
    </row>
    <row r="434">
      <c r="A434" s="21">
        <v>51.99</v>
      </c>
      <c r="B434" s="3" t="str">
        <f t="shared" si="1"/>
        <v>#REF!</v>
      </c>
    </row>
    <row r="435">
      <c r="A435" s="21">
        <v>52.85</v>
      </c>
      <c r="B435" s="3" t="str">
        <f t="shared" si="1"/>
        <v>#REF!</v>
      </c>
    </row>
    <row r="436">
      <c r="A436" s="21">
        <v>51.81</v>
      </c>
      <c r="B436" s="3" t="str">
        <f t="shared" si="1"/>
        <v>#REF!</v>
      </c>
    </row>
    <row r="437">
      <c r="A437" s="21">
        <v>52.7</v>
      </c>
      <c r="B437" s="3" t="str">
        <f t="shared" si="1"/>
        <v>#REF!</v>
      </c>
    </row>
    <row r="438">
      <c r="A438" s="25">
        <f>+0.56</f>
        <v>0.56</v>
      </c>
      <c r="B438" s="3" t="str">
        <f t="shared" si="1"/>
        <v>#REF!</v>
      </c>
    </row>
    <row r="439">
      <c r="A439" s="25">
        <f>+1.07%</f>
        <v>0.0107</v>
      </c>
      <c r="B439" s="3" t="str">
        <f t="shared" si="1"/>
        <v>#REF!</v>
      </c>
    </row>
    <row r="440">
      <c r="A440" s="26">
        <v>265606.0</v>
      </c>
      <c r="B440" s="3" t="str">
        <f t="shared" si="1"/>
        <v>#REF!</v>
      </c>
    </row>
    <row r="441">
      <c r="A441" s="26">
        <v>429322.0</v>
      </c>
      <c r="B441" s="3" t="str">
        <f t="shared" si="1"/>
        <v>#REF!</v>
      </c>
    </row>
    <row r="442">
      <c r="A442" s="27">
        <v>42957.0</v>
      </c>
      <c r="B442" s="3" t="str">
        <f t="shared" si="1"/>
        <v>#REF!</v>
      </c>
    </row>
    <row r="443">
      <c r="A443" s="28">
        <v>52.72</v>
      </c>
      <c r="B443" s="3" t="str">
        <f t="shared" si="1"/>
        <v>#REF!</v>
      </c>
    </row>
    <row r="444">
      <c r="A444" s="28">
        <v>53.64</v>
      </c>
      <c r="B444" s="3" t="str">
        <f t="shared" si="1"/>
        <v>#REF!</v>
      </c>
    </row>
    <row r="445">
      <c r="A445" s="28">
        <v>51.67</v>
      </c>
      <c r="B445" s="3" t="str">
        <f t="shared" si="1"/>
        <v>#REF!</v>
      </c>
    </row>
    <row r="446">
      <c r="A446" s="28">
        <v>51.9</v>
      </c>
      <c r="B446" s="3" t="str">
        <f t="shared" si="1"/>
        <v>#REF!</v>
      </c>
    </row>
    <row r="447">
      <c r="A447" s="21">
        <v>-0.8</v>
      </c>
      <c r="B447" s="3" t="str">
        <f t="shared" si="1"/>
        <v>#REF!</v>
      </c>
    </row>
    <row r="448">
      <c r="A448" s="22">
        <v>-0.0152</v>
      </c>
      <c r="B448" s="3" t="str">
        <f t="shared" si="1"/>
        <v>#REF!</v>
      </c>
    </row>
    <row r="449">
      <c r="A449" s="24">
        <v>450278.0</v>
      </c>
      <c r="B449" s="3" t="str">
        <f t="shared" si="1"/>
        <v>#REF!</v>
      </c>
    </row>
    <row r="450">
      <c r="A450" s="24">
        <v>423798.0</v>
      </c>
      <c r="B450" s="3" t="str">
        <f t="shared" si="1"/>
        <v>#REF!</v>
      </c>
    </row>
    <row r="451">
      <c r="A451" s="23">
        <v>42958.0</v>
      </c>
      <c r="B451" s="3" t="str">
        <f t="shared" si="1"/>
        <v>#REF!</v>
      </c>
    </row>
    <row r="452">
      <c r="A452" s="21">
        <v>51.94</v>
      </c>
      <c r="B452" s="3" t="str">
        <f t="shared" si="1"/>
        <v>#REF!</v>
      </c>
    </row>
    <row r="453">
      <c r="A453" s="21">
        <v>52.28</v>
      </c>
      <c r="B453" s="3" t="str">
        <f t="shared" si="1"/>
        <v>#REF!</v>
      </c>
    </row>
    <row r="454">
      <c r="A454" s="21">
        <v>51.3</v>
      </c>
      <c r="B454" s="3" t="str">
        <f t="shared" si="1"/>
        <v>#REF!</v>
      </c>
    </row>
    <row r="455">
      <c r="A455" s="21">
        <v>52.1</v>
      </c>
      <c r="B455" s="3" t="str">
        <f t="shared" si="1"/>
        <v>#REF!</v>
      </c>
    </row>
    <row r="456">
      <c r="A456" s="25">
        <f>+0.2</f>
        <v>0.2</v>
      </c>
      <c r="B456" s="3" t="str">
        <f t="shared" si="1"/>
        <v>#REF!</v>
      </c>
    </row>
    <row r="457">
      <c r="A457" s="25">
        <f>+0.39%</f>
        <v>0.0039</v>
      </c>
      <c r="B457" s="3" t="str">
        <f t="shared" si="1"/>
        <v>#REF!</v>
      </c>
    </row>
    <row r="458">
      <c r="A458" s="26">
        <v>245314.0</v>
      </c>
      <c r="B458" s="3" t="str">
        <f t="shared" si="1"/>
        <v>#REF!</v>
      </c>
    </row>
    <row r="459">
      <c r="A459" s="26">
        <v>422130.0</v>
      </c>
      <c r="B459" s="3" t="str">
        <f t="shared" si="1"/>
        <v>#REF!</v>
      </c>
    </row>
    <row r="460">
      <c r="A460" s="27">
        <v>42961.0</v>
      </c>
      <c r="B460" s="3" t="str">
        <f t="shared" si="1"/>
        <v>#REF!</v>
      </c>
    </row>
    <row r="461">
      <c r="A461" s="28">
        <v>52.02</v>
      </c>
      <c r="B461" s="3" t="str">
        <f t="shared" si="1"/>
        <v>#REF!</v>
      </c>
    </row>
    <row r="462">
      <c r="A462" s="28">
        <v>52.38</v>
      </c>
      <c r="B462" s="3" t="str">
        <f t="shared" si="1"/>
        <v>#REF!</v>
      </c>
    </row>
    <row r="463">
      <c r="A463" s="28">
        <v>50.55</v>
      </c>
      <c r="B463" s="3" t="str">
        <f t="shared" si="1"/>
        <v>#REF!</v>
      </c>
    </row>
    <row r="464">
      <c r="A464" s="28">
        <v>50.73</v>
      </c>
      <c r="B464" s="3" t="str">
        <f t="shared" si="1"/>
        <v>#REF!</v>
      </c>
    </row>
    <row r="465">
      <c r="A465" s="21">
        <v>-1.37</v>
      </c>
      <c r="B465" s="3" t="str">
        <f t="shared" si="1"/>
        <v>#REF!</v>
      </c>
    </row>
    <row r="466">
      <c r="A466" s="22">
        <v>-0.0263</v>
      </c>
      <c r="B466" s="3" t="str">
        <f t="shared" si="1"/>
        <v>#REF!</v>
      </c>
    </row>
    <row r="467">
      <c r="A467" s="24">
        <v>281573.0</v>
      </c>
      <c r="B467" s="3" t="str">
        <f t="shared" si="1"/>
        <v>#REF!</v>
      </c>
    </row>
    <row r="468">
      <c r="A468" s="24">
        <v>406615.0</v>
      </c>
      <c r="B468" s="3" t="str">
        <f t="shared" si="1"/>
        <v>#REF!</v>
      </c>
    </row>
    <row r="469">
      <c r="A469" s="23">
        <v>42962.0</v>
      </c>
      <c r="B469" s="3" t="str">
        <f t="shared" si="1"/>
        <v>#REF!</v>
      </c>
    </row>
    <row r="470">
      <c r="A470" s="21">
        <v>50.65</v>
      </c>
      <c r="B470" s="3" t="str">
        <f t="shared" si="1"/>
        <v>#REF!</v>
      </c>
    </row>
    <row r="471">
      <c r="A471" s="21">
        <v>51.15</v>
      </c>
      <c r="B471" s="3" t="str">
        <f t="shared" si="1"/>
        <v>#REF!</v>
      </c>
    </row>
    <row r="472">
      <c r="A472" s="21">
        <v>50.02</v>
      </c>
      <c r="B472" s="3" t="str">
        <f t="shared" si="1"/>
        <v>#REF!</v>
      </c>
    </row>
    <row r="473">
      <c r="A473" s="21">
        <v>50.8</v>
      </c>
      <c r="B473" s="3" t="str">
        <f t="shared" si="1"/>
        <v>#REF!</v>
      </c>
    </row>
    <row r="474">
      <c r="A474" s="25">
        <f>+0.07</f>
        <v>0.07</v>
      </c>
      <c r="B474" s="3" t="str">
        <f t="shared" si="1"/>
        <v>#REF!</v>
      </c>
    </row>
    <row r="475">
      <c r="A475" s="25">
        <f>+0.14%</f>
        <v>0.0014</v>
      </c>
      <c r="B475" s="3" t="str">
        <f t="shared" si="1"/>
        <v>#REF!</v>
      </c>
    </row>
    <row r="476">
      <c r="A476" s="26">
        <v>334161.0</v>
      </c>
      <c r="B476" s="3" t="str">
        <f t="shared" si="1"/>
        <v>#REF!</v>
      </c>
    </row>
    <row r="477">
      <c r="A477" s="26">
        <v>391784.0</v>
      </c>
      <c r="B477" s="3" t="str">
        <f t="shared" si="1"/>
        <v>#REF!</v>
      </c>
    </row>
    <row r="478">
      <c r="A478" s="27">
        <v>42963.0</v>
      </c>
      <c r="B478" s="3" t="str">
        <f t="shared" si="1"/>
        <v>#REF!</v>
      </c>
    </row>
    <row r="479">
      <c r="A479" s="28">
        <v>50.98</v>
      </c>
      <c r="B479" s="3" t="str">
        <f t="shared" si="1"/>
        <v>#REF!</v>
      </c>
    </row>
    <row r="480">
      <c r="A480" s="28">
        <v>51.4</v>
      </c>
      <c r="B480" s="3" t="str">
        <f t="shared" si="1"/>
        <v>#REF!</v>
      </c>
    </row>
    <row r="481">
      <c r="A481" s="28">
        <v>50.15</v>
      </c>
      <c r="B481" s="3" t="str">
        <f t="shared" si="1"/>
        <v>#REF!</v>
      </c>
    </row>
    <row r="482">
      <c r="A482" s="28">
        <v>50.27</v>
      </c>
      <c r="B482" s="3" t="str">
        <f t="shared" si="1"/>
        <v>#REF!</v>
      </c>
    </row>
    <row r="483">
      <c r="A483" s="21">
        <v>-0.53</v>
      </c>
      <c r="B483" s="3" t="str">
        <f t="shared" si="1"/>
        <v>#REF!</v>
      </c>
    </row>
    <row r="484">
      <c r="A484" s="22">
        <v>-0.0104</v>
      </c>
      <c r="B484" s="3" t="str">
        <f t="shared" si="1"/>
        <v>#REF!</v>
      </c>
    </row>
    <row r="485">
      <c r="A485" s="24">
        <v>305551.0</v>
      </c>
      <c r="B485" s="3" t="str">
        <f t="shared" si="1"/>
        <v>#REF!</v>
      </c>
    </row>
    <row r="486">
      <c r="A486" s="24">
        <v>366090.0</v>
      </c>
      <c r="B486" s="3" t="str">
        <f t="shared" si="1"/>
        <v>#REF!</v>
      </c>
    </row>
    <row r="487">
      <c r="A487" s="23">
        <v>42964.0</v>
      </c>
      <c r="B487" s="3" t="str">
        <f t="shared" si="1"/>
        <v>#REF!</v>
      </c>
    </row>
    <row r="488">
      <c r="A488" s="21">
        <v>50.4</v>
      </c>
      <c r="B488" s="3" t="str">
        <f t="shared" si="1"/>
        <v>#REF!</v>
      </c>
    </row>
    <row r="489">
      <c r="A489" s="21">
        <v>51.12</v>
      </c>
      <c r="B489" s="3" t="str">
        <f t="shared" si="1"/>
        <v>#REF!</v>
      </c>
    </row>
    <row r="490">
      <c r="A490" s="21">
        <v>50.0</v>
      </c>
      <c r="B490" s="3" t="str">
        <f t="shared" si="1"/>
        <v>#REF!</v>
      </c>
    </row>
    <row r="491">
      <c r="A491" s="21">
        <v>51.03</v>
      </c>
      <c r="B491" s="3" t="str">
        <f t="shared" si="1"/>
        <v>#REF!</v>
      </c>
    </row>
    <row r="492">
      <c r="A492" s="25">
        <f>+0.76</f>
        <v>0.76</v>
      </c>
      <c r="B492" s="3" t="str">
        <f t="shared" si="1"/>
        <v>#REF!</v>
      </c>
    </row>
    <row r="493">
      <c r="A493" s="25">
        <f>+1.51%</f>
        <v>0.0151</v>
      </c>
      <c r="B493" s="3" t="str">
        <f t="shared" si="1"/>
        <v>#REF!</v>
      </c>
    </row>
    <row r="494">
      <c r="A494" s="26">
        <v>334304.0</v>
      </c>
      <c r="B494" s="3" t="str">
        <f t="shared" si="1"/>
        <v>#REF!</v>
      </c>
    </row>
    <row r="495">
      <c r="A495" s="26">
        <v>343949.0</v>
      </c>
      <c r="B495" s="3" t="str">
        <f t="shared" si="1"/>
        <v>#REF!</v>
      </c>
    </row>
    <row r="496">
      <c r="A496" s="27">
        <v>42965.0</v>
      </c>
      <c r="B496" s="3" t="str">
        <f t="shared" si="1"/>
        <v>#REF!</v>
      </c>
    </row>
    <row r="497">
      <c r="A497" s="28">
        <v>50.89</v>
      </c>
      <c r="B497" s="3" t="str">
        <f t="shared" si="1"/>
        <v>#REF!</v>
      </c>
    </row>
    <row r="498">
      <c r="A498" s="28">
        <v>52.96</v>
      </c>
      <c r="B498" s="3" t="str">
        <f t="shared" si="1"/>
        <v>#REF!</v>
      </c>
    </row>
    <row r="499">
      <c r="A499" s="28">
        <v>50.78</v>
      </c>
      <c r="B499" s="3" t="str">
        <f t="shared" si="1"/>
        <v>#REF!</v>
      </c>
    </row>
    <row r="500">
      <c r="A500" s="28">
        <v>52.72</v>
      </c>
      <c r="B500" s="3" t="str">
        <f t="shared" si="1"/>
        <v>#REF!</v>
      </c>
    </row>
    <row r="501">
      <c r="A501" s="25">
        <f>+1.69</f>
        <v>1.69</v>
      </c>
      <c r="B501" s="3" t="str">
        <f t="shared" si="1"/>
        <v>#REF!</v>
      </c>
    </row>
    <row r="502">
      <c r="A502" s="25">
        <f>+3.31%</f>
        <v>0.0331</v>
      </c>
      <c r="B502" s="3" t="str">
        <f t="shared" si="1"/>
        <v>#REF!</v>
      </c>
    </row>
    <row r="503">
      <c r="A503" s="26">
        <v>317440.0</v>
      </c>
      <c r="B503" s="3" t="str">
        <f t="shared" si="1"/>
        <v>#REF!</v>
      </c>
    </row>
    <row r="504">
      <c r="A504" s="26">
        <v>322929.0</v>
      </c>
      <c r="B504" s="3" t="str">
        <f t="shared" si="1"/>
        <v>#REF!</v>
      </c>
    </row>
    <row r="505">
      <c r="A505" s="27">
        <v>42968.0</v>
      </c>
      <c r="B505" s="3" t="str">
        <f t="shared" si="1"/>
        <v>#REF!</v>
      </c>
    </row>
    <row r="506">
      <c r="A506" s="28">
        <v>53.0</v>
      </c>
      <c r="B506" s="3" t="str">
        <f t="shared" si="1"/>
        <v>#REF!</v>
      </c>
    </row>
    <row r="507">
      <c r="A507" s="28">
        <v>53.0</v>
      </c>
      <c r="B507" s="3" t="str">
        <f t="shared" si="1"/>
        <v>#REF!</v>
      </c>
    </row>
    <row r="508">
      <c r="A508" s="28">
        <v>51.3</v>
      </c>
      <c r="B508" s="3" t="str">
        <f t="shared" si="1"/>
        <v>#REF!</v>
      </c>
    </row>
    <row r="509">
      <c r="A509" s="28">
        <v>51.66</v>
      </c>
      <c r="B509" s="3" t="str">
        <f t="shared" si="1"/>
        <v>#REF!</v>
      </c>
    </row>
    <row r="510">
      <c r="A510" s="21">
        <v>-1.06</v>
      </c>
      <c r="B510" s="3" t="str">
        <f t="shared" si="1"/>
        <v>#REF!</v>
      </c>
    </row>
    <row r="511">
      <c r="A511" s="22">
        <v>-0.0201</v>
      </c>
      <c r="B511" s="3" t="str">
        <f t="shared" si="1"/>
        <v>#REF!</v>
      </c>
    </row>
    <row r="512">
      <c r="A512" s="24">
        <v>271574.0</v>
      </c>
      <c r="B512" s="3" t="str">
        <f t="shared" si="1"/>
        <v>#REF!</v>
      </c>
    </row>
    <row r="513">
      <c r="A513" s="24">
        <v>278420.0</v>
      </c>
      <c r="B513" s="3" t="str">
        <f t="shared" si="1"/>
        <v>#REF!</v>
      </c>
    </row>
    <row r="514">
      <c r="A514" s="23">
        <v>42969.0</v>
      </c>
      <c r="B514" s="3" t="str">
        <f t="shared" si="1"/>
        <v>#REF!</v>
      </c>
    </row>
    <row r="515">
      <c r="A515" s="21">
        <v>51.78</v>
      </c>
      <c r="B515" s="3" t="str">
        <f t="shared" si="1"/>
        <v>#REF!</v>
      </c>
    </row>
    <row r="516">
      <c r="A516" s="21">
        <v>52.28</v>
      </c>
      <c r="B516" s="3" t="str">
        <f t="shared" si="1"/>
        <v>#REF!</v>
      </c>
    </row>
    <row r="517">
      <c r="A517" s="21">
        <v>51.39</v>
      </c>
      <c r="B517" s="3" t="str">
        <f t="shared" si="1"/>
        <v>#REF!</v>
      </c>
    </row>
    <row r="518">
      <c r="A518" s="21">
        <v>51.87</v>
      </c>
      <c r="B518" s="3" t="str">
        <f t="shared" si="1"/>
        <v>#REF!</v>
      </c>
    </row>
    <row r="519">
      <c r="A519" s="25">
        <f>+0.21</f>
        <v>0.21</v>
      </c>
      <c r="B519" s="3" t="str">
        <f t="shared" si="1"/>
        <v>#REF!</v>
      </c>
    </row>
    <row r="520">
      <c r="A520" s="25">
        <f>+0.41%</f>
        <v>0.0041</v>
      </c>
      <c r="B520" s="3" t="str">
        <f t="shared" si="1"/>
        <v>#REF!</v>
      </c>
    </row>
    <row r="521">
      <c r="A521" s="26">
        <v>313918.0</v>
      </c>
      <c r="B521" s="3" t="str">
        <f t="shared" si="1"/>
        <v>#REF!</v>
      </c>
    </row>
    <row r="522">
      <c r="A522" s="26">
        <v>240163.0</v>
      </c>
      <c r="B522" s="3" t="str">
        <f t="shared" si="1"/>
        <v>#REF!</v>
      </c>
    </row>
    <row r="523">
      <c r="A523" s="27">
        <v>42970.0</v>
      </c>
      <c r="B523" s="3" t="str">
        <f t="shared" si="1"/>
        <v>#REF!</v>
      </c>
    </row>
    <row r="524">
      <c r="A524" s="28">
        <v>51.68</v>
      </c>
      <c r="B524" s="3" t="str">
        <f t="shared" si="1"/>
        <v>#REF!</v>
      </c>
    </row>
    <row r="525">
      <c r="A525" s="28">
        <v>52.63</v>
      </c>
      <c r="B525" s="3" t="str">
        <f t="shared" si="1"/>
        <v>#REF!</v>
      </c>
    </row>
    <row r="526">
      <c r="A526" s="28">
        <v>51.45</v>
      </c>
      <c r="B526" s="3" t="str">
        <f t="shared" si="1"/>
        <v>#REF!</v>
      </c>
    </row>
    <row r="527">
      <c r="A527" s="28">
        <v>52.57</v>
      </c>
      <c r="B527" s="3" t="str">
        <f t="shared" si="1"/>
        <v>#REF!</v>
      </c>
    </row>
    <row r="528">
      <c r="A528" s="25">
        <f>+0.7</f>
        <v>0.7</v>
      </c>
      <c r="B528" s="3" t="str">
        <f t="shared" si="1"/>
        <v>#REF!</v>
      </c>
    </row>
    <row r="529">
      <c r="A529" s="25">
        <f>+1.35%</f>
        <v>0.0135</v>
      </c>
      <c r="B529" s="3" t="str">
        <f t="shared" si="1"/>
        <v>#REF!</v>
      </c>
    </row>
    <row r="530">
      <c r="A530" s="26">
        <v>287199.0</v>
      </c>
      <c r="B530" s="3" t="str">
        <f t="shared" si="1"/>
        <v>#REF!</v>
      </c>
    </row>
    <row r="531">
      <c r="A531" s="26">
        <v>208656.0</v>
      </c>
      <c r="B531" s="3" t="str">
        <f t="shared" si="1"/>
        <v>#REF!</v>
      </c>
    </row>
    <row r="532">
      <c r="A532" s="27">
        <v>42971.0</v>
      </c>
      <c r="B532" s="3" t="str">
        <f t="shared" si="1"/>
        <v>#REF!</v>
      </c>
    </row>
    <row r="533">
      <c r="A533" s="28">
        <v>52.55</v>
      </c>
      <c r="B533" s="3" t="str">
        <f t="shared" si="1"/>
        <v>#REF!</v>
      </c>
    </row>
    <row r="534">
      <c r="A534" s="28">
        <v>52.71</v>
      </c>
      <c r="B534" s="3" t="str">
        <f t="shared" si="1"/>
        <v>#REF!</v>
      </c>
    </row>
    <row r="535">
      <c r="A535" s="28">
        <v>51.61</v>
      </c>
      <c r="B535" s="3" t="str">
        <f t="shared" si="1"/>
        <v>#REF!</v>
      </c>
    </row>
    <row r="536">
      <c r="A536" s="28">
        <v>52.04</v>
      </c>
      <c r="B536" s="3" t="str">
        <f t="shared" si="1"/>
        <v>#REF!</v>
      </c>
    </row>
    <row r="537">
      <c r="A537" s="21">
        <v>-0.53</v>
      </c>
      <c r="B537" s="3" t="str">
        <f t="shared" si="1"/>
        <v>#REF!</v>
      </c>
    </row>
    <row r="538">
      <c r="A538" s="22">
        <v>-0.0101</v>
      </c>
      <c r="B538" s="3" t="str">
        <f t="shared" si="1"/>
        <v>#REF!</v>
      </c>
    </row>
    <row r="539">
      <c r="A539" s="24">
        <v>255763.0</v>
      </c>
      <c r="B539" s="3" t="str">
        <f t="shared" si="1"/>
        <v>#REF!</v>
      </c>
    </row>
    <row r="540">
      <c r="A540" s="24">
        <v>180392.0</v>
      </c>
      <c r="B540" s="3" t="str">
        <f t="shared" si="1"/>
        <v>#REF!</v>
      </c>
    </row>
    <row r="541">
      <c r="A541" s="23">
        <v>42972.0</v>
      </c>
      <c r="B541" s="3" t="str">
        <f t="shared" si="1"/>
        <v>#REF!</v>
      </c>
    </row>
    <row r="542">
      <c r="A542" s="21">
        <v>52.3</v>
      </c>
      <c r="B542" s="3" t="str">
        <f t="shared" si="1"/>
        <v>#REF!</v>
      </c>
    </row>
    <row r="543">
      <c r="A543" s="21">
        <v>52.68</v>
      </c>
      <c r="B543" s="3" t="str">
        <f t="shared" si="1"/>
        <v>#REF!</v>
      </c>
    </row>
    <row r="544">
      <c r="A544" s="21">
        <v>51.93</v>
      </c>
      <c r="B544" s="3" t="str">
        <f t="shared" si="1"/>
        <v>#REF!</v>
      </c>
    </row>
    <row r="545">
      <c r="A545" s="21">
        <v>52.41</v>
      </c>
      <c r="B545" s="3" t="str">
        <f t="shared" si="1"/>
        <v>#REF!</v>
      </c>
    </row>
    <row r="546">
      <c r="A546" s="25">
        <f>+0.37</f>
        <v>0.37</v>
      </c>
      <c r="B546" s="3" t="str">
        <f t="shared" si="1"/>
        <v>#REF!</v>
      </c>
    </row>
    <row r="547">
      <c r="A547" s="25">
        <f>+0.71%</f>
        <v>0.0071</v>
      </c>
      <c r="B547" s="3" t="str">
        <f t="shared" si="1"/>
        <v>#REF!</v>
      </c>
    </row>
    <row r="548">
      <c r="A548" s="26">
        <v>218089.0</v>
      </c>
      <c r="B548" s="3" t="str">
        <f t="shared" si="1"/>
        <v>#REF!</v>
      </c>
    </row>
    <row r="549">
      <c r="A549" s="26">
        <v>154343.0</v>
      </c>
      <c r="B549" s="3" t="str">
        <f t="shared" si="1"/>
        <v>#REF!</v>
      </c>
    </row>
    <row r="550">
      <c r="A550" s="27">
        <v>42975.0</v>
      </c>
      <c r="B550" s="3" t="str">
        <f t="shared" si="1"/>
        <v>#REF!</v>
      </c>
    </row>
    <row r="551">
      <c r="A551" s="28">
        <v>52.38</v>
      </c>
      <c r="B551" s="3" t="str">
        <f t="shared" si="1"/>
        <v>#REF!</v>
      </c>
    </row>
    <row r="552">
      <c r="A552" s="28">
        <v>52.84</v>
      </c>
      <c r="B552" s="3" t="str">
        <f t="shared" si="1"/>
        <v>#REF!</v>
      </c>
    </row>
    <row r="553">
      <c r="A553" s="28">
        <v>51.52</v>
      </c>
      <c r="B553" s="3" t="str">
        <f t="shared" si="1"/>
        <v>#REF!</v>
      </c>
    </row>
    <row r="554">
      <c r="A554" s="28">
        <v>51.89</v>
      </c>
      <c r="B554" s="3" t="str">
        <f t="shared" si="1"/>
        <v>#REF!</v>
      </c>
    </row>
    <row r="555">
      <c r="A555" s="21">
        <v>-0.52</v>
      </c>
      <c r="B555" s="3" t="str">
        <f t="shared" si="1"/>
        <v>#REF!</v>
      </c>
    </row>
    <row r="556">
      <c r="A556" s="22">
        <v>-0.0099</v>
      </c>
      <c r="B556" s="3" t="str">
        <f t="shared" si="1"/>
        <v>#REF!</v>
      </c>
    </row>
    <row r="557">
      <c r="A557" s="24">
        <v>141582.0</v>
      </c>
      <c r="B557" s="3" t="str">
        <f t="shared" si="1"/>
        <v>#REF!</v>
      </c>
    </row>
    <row r="558">
      <c r="A558" s="24">
        <v>129938.0</v>
      </c>
      <c r="B558" s="3" t="str">
        <f t="shared" si="1"/>
        <v>#REF!</v>
      </c>
    </row>
    <row r="559">
      <c r="A559" s="23">
        <v>42976.0</v>
      </c>
      <c r="B559" s="3" t="str">
        <f t="shared" si="1"/>
        <v>#REF!</v>
      </c>
    </row>
    <row r="560">
      <c r="A560" s="21">
        <v>52.04</v>
      </c>
      <c r="B560" s="3" t="str">
        <f t="shared" si="1"/>
        <v>#REF!</v>
      </c>
    </row>
    <row r="561">
      <c r="A561" s="21">
        <v>52.19</v>
      </c>
      <c r="B561" s="3" t="str">
        <f t="shared" si="1"/>
        <v>#REF!</v>
      </c>
    </row>
    <row r="562">
      <c r="A562" s="21">
        <v>51.36</v>
      </c>
      <c r="B562" s="3" t="str">
        <f t="shared" si="1"/>
        <v>#REF!</v>
      </c>
    </row>
    <row r="563">
      <c r="A563" s="21">
        <v>52.0</v>
      </c>
      <c r="B563" s="3" t="str">
        <f t="shared" si="1"/>
        <v>#REF!</v>
      </c>
    </row>
    <row r="564">
      <c r="A564" s="25">
        <f>+0.11</f>
        <v>0.11</v>
      </c>
      <c r="B564" s="3" t="str">
        <f t="shared" si="1"/>
        <v>#REF!</v>
      </c>
    </row>
    <row r="565">
      <c r="A565" s="25">
        <f>+0.21%</f>
        <v>0.0021</v>
      </c>
      <c r="B565" s="3" t="str">
        <f t="shared" si="1"/>
        <v>#REF!</v>
      </c>
    </row>
    <row r="566">
      <c r="A566" s="26">
        <v>139974.0</v>
      </c>
      <c r="B566" s="3" t="str">
        <f t="shared" si="1"/>
        <v>#REF!</v>
      </c>
    </row>
    <row r="567">
      <c r="A567" s="26">
        <v>95481.0</v>
      </c>
      <c r="B567" s="3" t="str">
        <f t="shared" si="1"/>
        <v>#REF!</v>
      </c>
    </row>
    <row r="568">
      <c r="A568" s="27">
        <v>42977.0</v>
      </c>
      <c r="B568" s="3" t="str">
        <f t="shared" si="1"/>
        <v>#REF!</v>
      </c>
    </row>
    <row r="569">
      <c r="A569" s="28">
        <v>51.97</v>
      </c>
      <c r="B569" s="3" t="str">
        <f t="shared" si="1"/>
        <v>#REF!</v>
      </c>
    </row>
    <row r="570">
      <c r="A570" s="28">
        <v>52.01</v>
      </c>
      <c r="B570" s="3" t="str">
        <f t="shared" si="1"/>
        <v>#REF!</v>
      </c>
    </row>
    <row r="571">
      <c r="A571" s="28">
        <v>50.58</v>
      </c>
      <c r="B571" s="3" t="str">
        <f t="shared" si="1"/>
        <v>#REF!</v>
      </c>
    </row>
    <row r="572">
      <c r="A572" s="28">
        <v>50.86</v>
      </c>
      <c r="B572" s="3" t="str">
        <f t="shared" si="1"/>
        <v>#REF!</v>
      </c>
    </row>
    <row r="573">
      <c r="A573" s="21">
        <v>-1.14</v>
      </c>
      <c r="B573" s="3" t="str">
        <f t="shared" si="1"/>
        <v>#REF!</v>
      </c>
    </row>
    <row r="574">
      <c r="A574" s="22">
        <v>-0.0219</v>
      </c>
      <c r="B574" s="3" t="str">
        <f t="shared" si="1"/>
        <v>#REF!</v>
      </c>
    </row>
    <row r="575">
      <c r="A575" s="24">
        <v>152585.0</v>
      </c>
      <c r="B575" s="3" t="str">
        <f t="shared" si="1"/>
        <v>#REF!</v>
      </c>
    </row>
    <row r="576">
      <c r="A576" s="24">
        <v>95481.0</v>
      </c>
      <c r="B576" s="3" t="str">
        <f t="shared" si="1"/>
        <v>#REF!</v>
      </c>
    </row>
    <row r="577">
      <c r="A577" s="7">
        <v>42978.0</v>
      </c>
      <c r="B577" s="3" t="str">
        <f t="shared" si="1"/>
        <v>#REF!</v>
      </c>
    </row>
    <row r="578">
      <c r="A578" s="8">
        <v>50.58</v>
      </c>
      <c r="B578" s="3" t="str">
        <f t="shared" si="1"/>
        <v>#REF!</v>
      </c>
    </row>
    <row r="579">
      <c r="A579" s="8">
        <v>52.43</v>
      </c>
      <c r="B579" s="3" t="str">
        <f t="shared" si="1"/>
        <v>#REF!</v>
      </c>
    </row>
    <row r="580">
      <c r="A580" s="8">
        <v>50.56</v>
      </c>
      <c r="B580" s="3" t="str">
        <f t="shared" si="1"/>
        <v>#REF!</v>
      </c>
    </row>
    <row r="581">
      <c r="A581" s="8">
        <v>52.38</v>
      </c>
      <c r="B581" s="3" t="str">
        <f t="shared" si="1"/>
        <v>#REF!</v>
      </c>
    </row>
    <row r="582">
      <c r="A582" s="9">
        <f>+1.52</f>
        <v>1.52</v>
      </c>
      <c r="B582" s="3" t="str">
        <f t="shared" si="1"/>
        <v>#REF!</v>
      </c>
    </row>
    <row r="583">
      <c r="A583" s="9">
        <f>+2.99%</f>
        <v>0.0299</v>
      </c>
      <c r="B583" s="3" t="str">
        <f t="shared" si="1"/>
        <v>#REF!</v>
      </c>
    </row>
    <row r="584">
      <c r="A584" s="31">
        <v>33499.0</v>
      </c>
      <c r="B584" s="3" t="str">
        <f t="shared" si="1"/>
        <v>#REF!</v>
      </c>
    </row>
    <row r="585">
      <c r="A585" s="32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42920</v>
      </c>
      <c r="C3" s="3">
        <v>50.23</v>
      </c>
      <c r="D3" s="3">
        <v>50.48</v>
      </c>
      <c r="E3" s="3">
        <v>49.9</v>
      </c>
      <c r="F3" s="3">
        <v>50.19</v>
      </c>
      <c r="G3" s="3">
        <v>-0.11</v>
      </c>
      <c r="H3" s="6">
        <v>-0.0022</v>
      </c>
      <c r="I3" s="15">
        <v>29450.0</v>
      </c>
      <c r="J3" s="15">
        <v>133455.0</v>
      </c>
    </row>
    <row r="4">
      <c r="A4" s="19" t="s">
        <v>4</v>
      </c>
      <c r="B4" s="5">
        <f t="shared" si="1"/>
        <v>42921</v>
      </c>
      <c r="C4" s="3">
        <v>50.29</v>
      </c>
      <c r="D4" s="3">
        <v>50.4</v>
      </c>
      <c r="E4" s="3">
        <v>47.68</v>
      </c>
      <c r="F4" s="3">
        <v>48.38</v>
      </c>
      <c r="G4" s="3">
        <v>-1.81</v>
      </c>
      <c r="H4" s="6">
        <v>-0.0361</v>
      </c>
      <c r="I4" s="15">
        <v>74375.0</v>
      </c>
      <c r="J4" s="15">
        <v>139051.0</v>
      </c>
    </row>
    <row r="5">
      <c r="A5" s="19" t="s">
        <v>5</v>
      </c>
      <c r="B5" s="5">
        <f t="shared" si="1"/>
        <v>42922</v>
      </c>
      <c r="C5" s="3">
        <v>48.87</v>
      </c>
      <c r="D5" s="3">
        <v>49.72</v>
      </c>
      <c r="E5" s="3">
        <v>48.34</v>
      </c>
      <c r="F5" s="3">
        <v>48.68</v>
      </c>
      <c r="G5" s="3">
        <v>0.3</v>
      </c>
      <c r="H5" s="3">
        <v>0.0062</v>
      </c>
      <c r="I5" s="15">
        <v>56891.0</v>
      </c>
      <c r="J5" s="15">
        <v>141363.0</v>
      </c>
    </row>
    <row r="6">
      <c r="A6" s="19" t="s">
        <v>6</v>
      </c>
      <c r="B6" s="5">
        <f t="shared" si="1"/>
        <v>42923</v>
      </c>
      <c r="C6" s="3">
        <v>48.32</v>
      </c>
      <c r="D6" s="3">
        <v>48.32</v>
      </c>
      <c r="E6" s="3">
        <v>46.85</v>
      </c>
      <c r="F6" s="3">
        <v>47.27</v>
      </c>
      <c r="G6" s="3">
        <v>-1.41</v>
      </c>
      <c r="H6" s="6">
        <v>-0.029</v>
      </c>
      <c r="I6" s="15">
        <v>48652.0</v>
      </c>
      <c r="J6" s="15">
        <v>141767.0</v>
      </c>
    </row>
    <row r="7">
      <c r="A7" s="19" t="s">
        <v>7</v>
      </c>
      <c r="B7" s="5">
        <f t="shared" si="1"/>
        <v>42926</v>
      </c>
      <c r="C7" s="3">
        <v>47.52</v>
      </c>
      <c r="D7" s="3">
        <v>47.95</v>
      </c>
      <c r="E7" s="3">
        <v>46.7</v>
      </c>
      <c r="F7" s="3">
        <v>47.51</v>
      </c>
      <c r="G7" s="3">
        <v>0.24</v>
      </c>
      <c r="H7" s="3">
        <v>0.0051</v>
      </c>
      <c r="I7" s="15">
        <v>75956.0</v>
      </c>
      <c r="J7" s="15">
        <v>153734.0</v>
      </c>
    </row>
    <row r="8">
      <c r="A8" s="19" t="s">
        <v>8</v>
      </c>
      <c r="B8" s="5">
        <f t="shared" si="1"/>
        <v>42927</v>
      </c>
      <c r="C8" s="3">
        <v>47.61</v>
      </c>
      <c r="D8" s="3">
        <v>48.81</v>
      </c>
      <c r="E8" s="3">
        <v>46.95</v>
      </c>
      <c r="F8" s="3">
        <v>48.13</v>
      </c>
      <c r="G8" s="3">
        <v>0.62</v>
      </c>
      <c r="H8" s="3">
        <v>0.013000000000000001</v>
      </c>
      <c r="I8" s="15">
        <v>84330.0</v>
      </c>
      <c r="J8" s="15">
        <v>154410.0</v>
      </c>
    </row>
    <row r="9">
      <c r="A9" s="19" t="s">
        <v>9</v>
      </c>
      <c r="B9" s="5">
        <f t="shared" si="1"/>
        <v>42928</v>
      </c>
      <c r="C9" s="3">
        <v>48.8</v>
      </c>
      <c r="D9" s="3">
        <v>49.38</v>
      </c>
      <c r="E9" s="3">
        <v>48.0</v>
      </c>
      <c r="F9" s="3">
        <v>48.34</v>
      </c>
      <c r="G9" s="3">
        <v>0.21</v>
      </c>
      <c r="H9" s="3">
        <v>0.0044</v>
      </c>
      <c r="I9" s="15">
        <v>73876.0</v>
      </c>
      <c r="J9" s="15">
        <v>160847.0</v>
      </c>
    </row>
    <row r="10">
      <c r="A10" s="20">
        <v>42920.0</v>
      </c>
      <c r="B10" s="5">
        <f t="shared" si="1"/>
        <v>42929</v>
      </c>
      <c r="C10" s="3">
        <v>48.22</v>
      </c>
      <c r="D10" s="3">
        <v>49.08</v>
      </c>
      <c r="E10" s="3">
        <v>47.78</v>
      </c>
      <c r="F10" s="3">
        <v>48.96</v>
      </c>
      <c r="G10" s="3">
        <v>0.62</v>
      </c>
      <c r="H10" s="3">
        <v>0.0128</v>
      </c>
      <c r="I10" s="15">
        <v>72361.0</v>
      </c>
      <c r="J10" s="15">
        <v>173676.0</v>
      </c>
    </row>
    <row r="11">
      <c r="A11" s="19">
        <v>50.23</v>
      </c>
      <c r="B11" s="5">
        <f t="shared" si="1"/>
        <v>42930</v>
      </c>
      <c r="C11" s="3">
        <v>48.92</v>
      </c>
      <c r="D11" s="3">
        <v>49.64</v>
      </c>
      <c r="E11" s="3">
        <v>48.7</v>
      </c>
      <c r="F11" s="3">
        <v>49.47</v>
      </c>
      <c r="G11" s="3">
        <v>0.51</v>
      </c>
      <c r="H11" s="3">
        <v>0.0104</v>
      </c>
      <c r="I11" s="15">
        <v>93282.0</v>
      </c>
      <c r="J11" s="15">
        <v>190459.0</v>
      </c>
    </row>
    <row r="12">
      <c r="A12" s="19">
        <v>50.48</v>
      </c>
      <c r="B12" s="5">
        <f t="shared" si="1"/>
        <v>42933</v>
      </c>
      <c r="C12" s="3">
        <v>49.65</v>
      </c>
      <c r="D12" s="3">
        <v>49.76</v>
      </c>
      <c r="E12" s="3">
        <v>48.88</v>
      </c>
      <c r="F12" s="3">
        <v>49.0</v>
      </c>
      <c r="G12" s="3">
        <v>-0.47</v>
      </c>
      <c r="H12" s="6">
        <v>-0.0095</v>
      </c>
      <c r="I12" s="15">
        <v>74976.0</v>
      </c>
      <c r="J12" s="15">
        <v>194575.0</v>
      </c>
    </row>
    <row r="13">
      <c r="A13" s="19">
        <v>49.9</v>
      </c>
      <c r="B13" s="5">
        <f t="shared" si="1"/>
        <v>42934</v>
      </c>
      <c r="C13" s="3">
        <v>49.0</v>
      </c>
      <c r="D13" s="3">
        <v>49.93</v>
      </c>
      <c r="E13" s="3">
        <v>48.81</v>
      </c>
      <c r="F13" s="3">
        <v>49.38</v>
      </c>
      <c r="G13" s="3">
        <v>0.38</v>
      </c>
      <c r="H13" s="3">
        <v>0.0078000000000000005</v>
      </c>
      <c r="I13" s="15">
        <v>81453.0</v>
      </c>
      <c r="J13" s="15">
        <v>200438.0</v>
      </c>
    </row>
    <row r="14">
      <c r="A14" s="19">
        <v>50.19</v>
      </c>
      <c r="B14" s="5">
        <f t="shared" si="1"/>
        <v>42935</v>
      </c>
      <c r="C14" s="3">
        <v>49.23</v>
      </c>
      <c r="D14" s="3">
        <v>50.33</v>
      </c>
      <c r="E14" s="3">
        <v>49.12</v>
      </c>
      <c r="F14" s="3">
        <v>50.22</v>
      </c>
      <c r="G14" s="3">
        <v>0.84</v>
      </c>
      <c r="H14" s="3">
        <v>0.017</v>
      </c>
      <c r="I14" s="15">
        <v>88473.0</v>
      </c>
      <c r="J14" s="15">
        <v>208982.0</v>
      </c>
    </row>
    <row r="15">
      <c r="A15" s="21">
        <v>-0.11</v>
      </c>
      <c r="B15" s="5">
        <f t="shared" si="1"/>
        <v>42936</v>
      </c>
      <c r="C15" s="3">
        <v>50.19</v>
      </c>
      <c r="D15" s="3">
        <v>50.65</v>
      </c>
      <c r="E15" s="3">
        <v>49.69</v>
      </c>
      <c r="F15" s="3">
        <v>49.81</v>
      </c>
      <c r="G15" s="3">
        <v>-0.41</v>
      </c>
      <c r="H15" s="6">
        <v>-0.0082</v>
      </c>
      <c r="I15" s="15">
        <v>86157.0</v>
      </c>
      <c r="J15" s="15">
        <v>219070.0</v>
      </c>
    </row>
    <row r="16">
      <c r="A16" s="22">
        <v>-0.0022</v>
      </c>
      <c r="B16" s="5">
        <f t="shared" si="1"/>
        <v>42937</v>
      </c>
      <c r="C16" s="3">
        <v>49.82</v>
      </c>
      <c r="D16" s="3">
        <v>50.11</v>
      </c>
      <c r="E16" s="3">
        <v>48.36</v>
      </c>
      <c r="F16" s="3">
        <v>48.6</v>
      </c>
      <c r="G16" s="3">
        <v>-1.21</v>
      </c>
      <c r="H16" s="6">
        <v>-0.0243</v>
      </c>
      <c r="I16" s="15">
        <v>109692.0</v>
      </c>
      <c r="J16" s="15">
        <v>234352.0</v>
      </c>
    </row>
    <row r="17">
      <c r="A17" s="24">
        <v>29450.0</v>
      </c>
      <c r="B17" s="5">
        <f t="shared" si="1"/>
        <v>42940</v>
      </c>
      <c r="C17" s="3">
        <v>48.51</v>
      </c>
      <c r="D17" s="3">
        <v>49.28</v>
      </c>
      <c r="E17" s="3">
        <v>48.26</v>
      </c>
      <c r="F17" s="3">
        <v>49.09</v>
      </c>
      <c r="G17" s="3">
        <v>0.49</v>
      </c>
      <c r="H17" s="3">
        <v>0.0101</v>
      </c>
      <c r="I17" s="15">
        <v>95133.0</v>
      </c>
      <c r="J17" s="15">
        <v>227636.0</v>
      </c>
    </row>
    <row r="18">
      <c r="A18" s="24">
        <v>133455.0</v>
      </c>
      <c r="B18" s="5">
        <f t="shared" si="1"/>
        <v>42941</v>
      </c>
      <c r="C18" s="3">
        <v>49.13</v>
      </c>
      <c r="D18" s="3">
        <v>51.27</v>
      </c>
      <c r="E18" s="3">
        <v>49.11</v>
      </c>
      <c r="F18" s="3">
        <v>50.59</v>
      </c>
      <c r="G18" s="3">
        <v>1.5</v>
      </c>
      <c r="H18" s="3">
        <v>0.030600000000000002</v>
      </c>
      <c r="I18" s="15">
        <v>108663.0</v>
      </c>
      <c r="J18" s="15">
        <v>227104.0</v>
      </c>
    </row>
    <row r="19">
      <c r="A19" s="23">
        <v>42921.0</v>
      </c>
      <c r="B19" s="5">
        <f t="shared" si="1"/>
        <v>42942</v>
      </c>
      <c r="C19" s="3">
        <v>50.98</v>
      </c>
      <c r="D19" s="3">
        <v>51.41</v>
      </c>
      <c r="E19" s="3">
        <v>50.46</v>
      </c>
      <c r="F19" s="3">
        <v>51.31</v>
      </c>
      <c r="G19" s="3">
        <v>0.72</v>
      </c>
      <c r="H19" s="3">
        <v>0.014199999999999999</v>
      </c>
      <c r="I19" s="15">
        <v>121552.0</v>
      </c>
      <c r="J19" s="15">
        <v>226049.0</v>
      </c>
    </row>
    <row r="20">
      <c r="A20" s="21">
        <v>50.29</v>
      </c>
      <c r="B20" s="5">
        <f t="shared" si="1"/>
        <v>42943</v>
      </c>
      <c r="C20" s="3">
        <v>51.19</v>
      </c>
      <c r="D20" s="3">
        <v>51.83</v>
      </c>
      <c r="E20" s="3">
        <v>50.75</v>
      </c>
      <c r="F20" s="3">
        <v>51.69</v>
      </c>
      <c r="G20" s="3">
        <v>0.38</v>
      </c>
      <c r="H20" s="3">
        <v>0.0074</v>
      </c>
      <c r="I20" s="15">
        <v>114043.0</v>
      </c>
      <c r="J20" s="15">
        <v>240551.0</v>
      </c>
    </row>
    <row r="21">
      <c r="A21" s="21">
        <v>50.4</v>
      </c>
      <c r="B21" s="5">
        <f t="shared" si="1"/>
        <v>42944</v>
      </c>
      <c r="C21" s="3">
        <v>51.79</v>
      </c>
      <c r="D21" s="3">
        <v>52.45</v>
      </c>
      <c r="E21" s="3">
        <v>51.5</v>
      </c>
      <c r="F21" s="3">
        <v>52.34</v>
      </c>
      <c r="G21" s="3">
        <v>0.65</v>
      </c>
      <c r="H21" s="3">
        <v>0.0126</v>
      </c>
      <c r="I21" s="15">
        <v>172750.0</v>
      </c>
      <c r="J21" s="15">
        <v>246644.0</v>
      </c>
    </row>
    <row r="22">
      <c r="A22" s="21">
        <v>47.68</v>
      </c>
      <c r="B22" s="5">
        <f t="shared" si="1"/>
        <v>42947</v>
      </c>
      <c r="C22" s="3">
        <v>52.4</v>
      </c>
      <c r="D22" s="3">
        <v>53.05</v>
      </c>
      <c r="E22" s="3">
        <v>51.94</v>
      </c>
      <c r="F22" s="3">
        <v>52.87</v>
      </c>
      <c r="G22" s="3">
        <v>0.53</v>
      </c>
      <c r="H22" s="3">
        <v>0.0101</v>
      </c>
      <c r="I22" s="15">
        <v>177635.0</v>
      </c>
      <c r="J22" s="15">
        <v>261074.0</v>
      </c>
    </row>
    <row r="23">
      <c r="A23" s="21">
        <v>48.38</v>
      </c>
      <c r="B23" s="5">
        <f t="shared" si="1"/>
        <v>42948</v>
      </c>
      <c r="C23" s="3">
        <v>52.86</v>
      </c>
      <c r="D23" s="3">
        <v>53.08</v>
      </c>
      <c r="E23" s="3">
        <v>51.08</v>
      </c>
      <c r="F23" s="3">
        <v>51.94</v>
      </c>
      <c r="G23" s="3">
        <v>-0.93</v>
      </c>
      <c r="H23" s="6">
        <v>-0.0176</v>
      </c>
      <c r="I23" s="15">
        <v>223969.0</v>
      </c>
      <c r="J23" s="15">
        <v>287952.0</v>
      </c>
    </row>
    <row r="24">
      <c r="A24" s="21">
        <v>-1.81</v>
      </c>
      <c r="B24" s="5">
        <f t="shared" si="1"/>
        <v>42949</v>
      </c>
      <c r="C24" s="3">
        <v>51.57</v>
      </c>
      <c r="D24" s="3">
        <v>52.49</v>
      </c>
      <c r="E24" s="3">
        <v>51.36</v>
      </c>
      <c r="F24" s="3">
        <v>52.44</v>
      </c>
      <c r="G24" s="3">
        <v>0.5</v>
      </c>
      <c r="H24" s="3">
        <v>0.0096</v>
      </c>
      <c r="I24" s="15">
        <v>249252.0</v>
      </c>
      <c r="J24" s="15">
        <v>313009.0</v>
      </c>
    </row>
    <row r="25">
      <c r="A25" s="22">
        <v>-0.0361</v>
      </c>
      <c r="B25" s="5">
        <f t="shared" si="1"/>
        <v>42950</v>
      </c>
      <c r="C25" s="3">
        <v>52.31</v>
      </c>
      <c r="D25" s="3">
        <v>52.87</v>
      </c>
      <c r="E25" s="3">
        <v>51.78</v>
      </c>
      <c r="F25" s="3">
        <v>52.02</v>
      </c>
      <c r="G25" s="3">
        <v>-0.42</v>
      </c>
      <c r="H25" s="6">
        <v>-0.008</v>
      </c>
      <c r="I25" s="15">
        <v>273921.0</v>
      </c>
      <c r="J25" s="15">
        <v>326567.0</v>
      </c>
    </row>
    <row r="26">
      <c r="A26" s="24">
        <v>74375.0</v>
      </c>
      <c r="B26" s="5">
        <f t="shared" si="1"/>
        <v>42951</v>
      </c>
      <c r="C26" s="3">
        <v>51.99</v>
      </c>
      <c r="D26" s="3">
        <v>52.55</v>
      </c>
      <c r="E26" s="3">
        <v>51.48</v>
      </c>
      <c r="F26" s="3">
        <v>52.46</v>
      </c>
      <c r="G26" s="3">
        <v>0.44</v>
      </c>
      <c r="H26" s="3">
        <v>0.0085</v>
      </c>
      <c r="I26" s="15">
        <v>153586.0</v>
      </c>
      <c r="J26" s="15">
        <v>341498.0</v>
      </c>
    </row>
    <row r="27">
      <c r="A27" s="24">
        <v>139051.0</v>
      </c>
      <c r="B27" s="5">
        <f t="shared" si="1"/>
        <v>42954</v>
      </c>
      <c r="C27" s="3">
        <v>52.46</v>
      </c>
      <c r="D27" s="3">
        <v>52.55</v>
      </c>
      <c r="E27" s="3">
        <v>51.43</v>
      </c>
      <c r="F27" s="3">
        <v>52.42</v>
      </c>
      <c r="G27" s="3">
        <v>-0.04</v>
      </c>
      <c r="H27" s="6">
        <v>-8.0E-4</v>
      </c>
      <c r="I27" s="15">
        <v>141049.0</v>
      </c>
      <c r="J27" s="15">
        <v>352699.0</v>
      </c>
    </row>
    <row r="28">
      <c r="A28" s="23">
        <v>42922.0</v>
      </c>
      <c r="B28" s="5">
        <f t="shared" si="1"/>
        <v>42955</v>
      </c>
      <c r="C28" s="3">
        <v>52.3</v>
      </c>
      <c r="D28" s="3">
        <v>52.76</v>
      </c>
      <c r="E28" s="3">
        <v>51.87</v>
      </c>
      <c r="F28" s="3">
        <v>52.19</v>
      </c>
      <c r="G28" s="3">
        <v>-0.23</v>
      </c>
      <c r="H28" s="6">
        <v>-0.0044</v>
      </c>
      <c r="I28" s="15">
        <v>98376.0</v>
      </c>
      <c r="J28" s="15">
        <v>370863.0</v>
      </c>
    </row>
    <row r="29">
      <c r="A29" s="21">
        <v>48.87</v>
      </c>
      <c r="B29" s="5">
        <f t="shared" si="1"/>
        <v>42956</v>
      </c>
      <c r="C29" s="3">
        <v>52.04</v>
      </c>
      <c r="D29" s="3">
        <v>52.78</v>
      </c>
      <c r="E29" s="3">
        <v>51.87</v>
      </c>
      <c r="F29" s="3">
        <v>52.65</v>
      </c>
      <c r="G29" s="3">
        <v>0.46</v>
      </c>
      <c r="H29" s="3">
        <v>0.0088</v>
      </c>
      <c r="I29" s="15">
        <v>162645.0</v>
      </c>
      <c r="J29" s="15">
        <v>386072.0</v>
      </c>
    </row>
    <row r="30">
      <c r="A30" s="21">
        <v>49.72</v>
      </c>
      <c r="B30" s="5">
        <f t="shared" si="1"/>
        <v>42957</v>
      </c>
      <c r="C30" s="3">
        <v>52.71</v>
      </c>
      <c r="D30" s="3">
        <v>53.47</v>
      </c>
      <c r="E30" s="3">
        <v>51.53</v>
      </c>
      <c r="F30" s="3">
        <v>51.78</v>
      </c>
      <c r="G30" s="3">
        <v>-0.87</v>
      </c>
      <c r="H30" s="6">
        <v>-0.0165</v>
      </c>
      <c r="I30" s="15">
        <v>285830.0</v>
      </c>
      <c r="J30" s="15">
        <v>409239.0</v>
      </c>
    </row>
    <row r="31">
      <c r="A31" s="21">
        <v>48.34</v>
      </c>
      <c r="B31" s="5">
        <f t="shared" si="1"/>
        <v>42958</v>
      </c>
      <c r="C31" s="3">
        <v>51.82</v>
      </c>
      <c r="D31" s="3">
        <v>52.12</v>
      </c>
      <c r="E31" s="3">
        <v>51.14</v>
      </c>
      <c r="F31" s="3">
        <v>51.94</v>
      </c>
      <c r="G31" s="3">
        <v>0.16</v>
      </c>
      <c r="H31" s="3">
        <v>0.0031</v>
      </c>
      <c r="I31" s="15">
        <v>130261.0</v>
      </c>
      <c r="J31" s="15">
        <v>424274.0</v>
      </c>
    </row>
    <row r="32">
      <c r="A32" s="21">
        <v>48.68</v>
      </c>
      <c r="B32" s="5">
        <f t="shared" si="1"/>
        <v>42961</v>
      </c>
      <c r="C32" s="3">
        <v>51.86</v>
      </c>
      <c r="D32" s="3">
        <v>52.23</v>
      </c>
      <c r="E32" s="3">
        <v>50.49</v>
      </c>
      <c r="F32" s="3">
        <v>50.63</v>
      </c>
      <c r="G32" s="3">
        <v>-1.31</v>
      </c>
      <c r="H32" s="6">
        <v>-0.0252</v>
      </c>
      <c r="I32" s="15">
        <v>153851.0</v>
      </c>
      <c r="J32" s="15">
        <v>421786.0</v>
      </c>
    </row>
    <row r="33">
      <c r="A33" s="25">
        <f>+0.3</f>
        <v>0.3</v>
      </c>
      <c r="B33" s="5">
        <f t="shared" si="1"/>
        <v>42962</v>
      </c>
      <c r="C33" s="3">
        <v>50.61</v>
      </c>
      <c r="D33" s="3">
        <v>50.98</v>
      </c>
      <c r="E33" s="3">
        <v>49.98</v>
      </c>
      <c r="F33" s="3">
        <v>50.63</v>
      </c>
      <c r="G33" s="3" t="s">
        <v>10</v>
      </c>
      <c r="H33" s="3" t="s">
        <v>10</v>
      </c>
      <c r="I33" s="15">
        <v>212322.0</v>
      </c>
      <c r="J33" s="15">
        <v>445136.0</v>
      </c>
    </row>
    <row r="34">
      <c r="A34" s="25">
        <f>+0.62%</f>
        <v>0.0062</v>
      </c>
      <c r="B34" s="5">
        <f t="shared" si="1"/>
        <v>42963</v>
      </c>
      <c r="C34" s="3">
        <v>50.79</v>
      </c>
      <c r="D34" s="3">
        <v>51.22</v>
      </c>
      <c r="E34" s="3">
        <v>49.99</v>
      </c>
      <c r="F34" s="3">
        <v>50.1</v>
      </c>
      <c r="G34" s="3">
        <v>-0.53</v>
      </c>
      <c r="H34" s="6">
        <v>-0.0105</v>
      </c>
      <c r="I34" s="15">
        <v>204425.0</v>
      </c>
      <c r="J34" s="15">
        <v>449939.0</v>
      </c>
    </row>
    <row r="35">
      <c r="A35" s="26">
        <v>56891.0</v>
      </c>
      <c r="B35" s="5">
        <f t="shared" si="1"/>
        <v>42964</v>
      </c>
      <c r="C35" s="3">
        <v>50.22</v>
      </c>
      <c r="D35" s="3">
        <v>50.84</v>
      </c>
      <c r="E35" s="3">
        <v>49.81</v>
      </c>
      <c r="F35" s="3">
        <v>50.75</v>
      </c>
      <c r="G35" s="3">
        <v>0.65</v>
      </c>
      <c r="H35" s="3">
        <v>0.013000000000000001</v>
      </c>
      <c r="I35" s="15">
        <v>231594.0</v>
      </c>
      <c r="J35" s="15">
        <v>465703.0</v>
      </c>
    </row>
    <row r="36">
      <c r="A36" s="26">
        <v>141363.0</v>
      </c>
      <c r="B36" s="5">
        <f t="shared" si="1"/>
        <v>42965</v>
      </c>
      <c r="C36" s="3">
        <v>50.61</v>
      </c>
      <c r="D36" s="3">
        <v>52.64</v>
      </c>
      <c r="E36" s="3">
        <v>50.54</v>
      </c>
      <c r="F36" s="3">
        <v>52.41</v>
      </c>
      <c r="G36" s="3">
        <v>1.66</v>
      </c>
      <c r="H36" s="3">
        <v>0.0327</v>
      </c>
      <c r="I36" s="15">
        <v>186530.0</v>
      </c>
      <c r="J36" s="15">
        <v>471834.0</v>
      </c>
    </row>
    <row r="37">
      <c r="A37" s="27">
        <v>42923.0</v>
      </c>
      <c r="B37" s="5">
        <f t="shared" si="1"/>
        <v>42968</v>
      </c>
      <c r="C37" s="3">
        <v>52.63</v>
      </c>
      <c r="D37" s="3">
        <v>52.67</v>
      </c>
      <c r="E37" s="3">
        <v>50.96</v>
      </c>
      <c r="F37" s="3">
        <v>51.28</v>
      </c>
      <c r="G37" s="3">
        <v>-1.13</v>
      </c>
      <c r="H37" s="6">
        <v>-0.0216</v>
      </c>
      <c r="I37" s="15">
        <v>172771.0</v>
      </c>
      <c r="J37" s="15">
        <v>479784.0</v>
      </c>
    </row>
    <row r="38">
      <c r="A38" s="28">
        <v>48.32</v>
      </c>
      <c r="B38" s="5">
        <f t="shared" si="1"/>
        <v>42969</v>
      </c>
      <c r="C38" s="3">
        <v>51.37</v>
      </c>
      <c r="D38" s="3">
        <v>51.93</v>
      </c>
      <c r="E38" s="3">
        <v>51.08</v>
      </c>
      <c r="F38" s="3">
        <v>51.58</v>
      </c>
      <c r="G38" s="3">
        <v>0.3</v>
      </c>
      <c r="H38" s="3">
        <v>0.0059</v>
      </c>
      <c r="I38" s="15">
        <v>221021.0</v>
      </c>
      <c r="J38" s="15">
        <v>500445.0</v>
      </c>
    </row>
    <row r="39">
      <c r="A39" s="28">
        <v>48.32</v>
      </c>
      <c r="B39" s="5">
        <f t="shared" si="1"/>
        <v>42970</v>
      </c>
      <c r="C39" s="3">
        <v>51.4</v>
      </c>
      <c r="D39" s="3">
        <v>52.29</v>
      </c>
      <c r="E39" s="3">
        <v>51.22</v>
      </c>
      <c r="F39" s="3">
        <v>52.24</v>
      </c>
      <c r="G39" s="3">
        <v>0.66</v>
      </c>
      <c r="H39" s="3">
        <v>0.0128</v>
      </c>
      <c r="I39" s="15">
        <v>237015.0</v>
      </c>
      <c r="J39" s="15">
        <v>508033.0</v>
      </c>
    </row>
    <row r="40">
      <c r="A40" s="28">
        <v>46.85</v>
      </c>
      <c r="B40" s="5">
        <f t="shared" si="1"/>
        <v>42971</v>
      </c>
      <c r="C40" s="3">
        <v>52.21</v>
      </c>
      <c r="D40" s="3">
        <v>52.39</v>
      </c>
      <c r="E40" s="3">
        <v>51.26</v>
      </c>
      <c r="F40" s="3">
        <v>51.66</v>
      </c>
      <c r="G40" s="3">
        <v>-0.58</v>
      </c>
      <c r="H40" s="6">
        <v>-0.0111</v>
      </c>
      <c r="I40" s="15">
        <v>252425.0</v>
      </c>
      <c r="J40" s="15">
        <v>527427.0</v>
      </c>
    </row>
    <row r="41">
      <c r="A41" s="28">
        <v>47.27</v>
      </c>
      <c r="B41" s="5">
        <f t="shared" si="1"/>
        <v>42972</v>
      </c>
      <c r="C41" s="3">
        <v>51.91</v>
      </c>
      <c r="D41" s="3">
        <v>52.27</v>
      </c>
      <c r="E41" s="3">
        <v>51.52</v>
      </c>
      <c r="F41" s="3">
        <v>51.98</v>
      </c>
      <c r="G41" s="3">
        <v>0.32</v>
      </c>
      <c r="H41" s="3">
        <v>0.0062</v>
      </c>
      <c r="I41" s="15">
        <v>237598.0</v>
      </c>
      <c r="J41" s="15">
        <v>543156.0</v>
      </c>
    </row>
    <row r="42">
      <c r="A42" s="21">
        <v>-1.41</v>
      </c>
      <c r="B42" s="5">
        <f t="shared" si="1"/>
        <v>42975</v>
      </c>
      <c r="C42" s="3">
        <v>52.0</v>
      </c>
      <c r="D42" s="3">
        <v>52.44</v>
      </c>
      <c r="E42" s="3">
        <v>51.07</v>
      </c>
      <c r="F42" s="3">
        <v>51.42</v>
      </c>
      <c r="G42" s="3">
        <v>-0.56</v>
      </c>
      <c r="H42" s="6">
        <v>-0.0108</v>
      </c>
      <c r="I42" s="15">
        <v>207893.0</v>
      </c>
      <c r="J42" s="15">
        <v>543459.0</v>
      </c>
    </row>
    <row r="43">
      <c r="A43" s="22">
        <v>-0.029</v>
      </c>
      <c r="B43" s="5">
        <f t="shared" si="1"/>
        <v>42976</v>
      </c>
      <c r="C43" s="3">
        <v>51.54</v>
      </c>
      <c r="D43" s="3">
        <v>51.79</v>
      </c>
      <c r="E43" s="3">
        <v>50.98</v>
      </c>
      <c r="F43" s="3">
        <v>51.66</v>
      </c>
      <c r="G43" s="3">
        <v>0.24</v>
      </c>
      <c r="H43" s="3">
        <v>0.004699999999999999</v>
      </c>
      <c r="I43" s="15">
        <v>299417.0</v>
      </c>
      <c r="J43" s="15">
        <v>552454.0</v>
      </c>
    </row>
    <row r="44">
      <c r="A44" s="24">
        <v>48652.0</v>
      </c>
      <c r="B44" s="5">
        <f t="shared" si="1"/>
        <v>42977</v>
      </c>
      <c r="C44" s="3">
        <v>51.65</v>
      </c>
      <c r="D44" s="3">
        <v>51.69</v>
      </c>
      <c r="E44" s="3">
        <v>50.52</v>
      </c>
      <c r="F44" s="3">
        <v>50.73</v>
      </c>
      <c r="G44" s="3">
        <v>-0.93</v>
      </c>
      <c r="H44" s="6">
        <v>-0.018</v>
      </c>
      <c r="I44" s="15">
        <v>437318.0</v>
      </c>
      <c r="J44" s="15">
        <v>548982.0</v>
      </c>
    </row>
    <row r="45">
      <c r="A45" s="24">
        <v>141767.0</v>
      </c>
      <c r="B45" s="5">
        <f t="shared" si="1"/>
        <v>42978</v>
      </c>
      <c r="C45" s="3">
        <v>50.53</v>
      </c>
      <c r="D45" s="3">
        <v>52.9</v>
      </c>
      <c r="E45" s="3">
        <v>50.49</v>
      </c>
      <c r="F45" s="3">
        <v>52.86</v>
      </c>
      <c r="G45" s="3">
        <v>2.13</v>
      </c>
      <c r="H45" s="3">
        <v>0.042</v>
      </c>
      <c r="I45" s="15">
        <v>462166.0</v>
      </c>
      <c r="J45" s="15">
        <v>558506.0</v>
      </c>
    </row>
    <row r="46">
      <c r="A46" s="23">
        <v>42926.0</v>
      </c>
      <c r="B46" s="5">
        <f t="shared" si="1"/>
        <v>42979</v>
      </c>
      <c r="C46" s="3">
        <v>52.84</v>
      </c>
      <c r="D46" s="3">
        <v>52.95</v>
      </c>
      <c r="E46" s="3">
        <v>52.24</v>
      </c>
      <c r="F46" s="3">
        <v>52.75</v>
      </c>
      <c r="G46" s="3">
        <v>-0.11</v>
      </c>
      <c r="H46" s="6">
        <v>-0.0021</v>
      </c>
      <c r="I46" s="15">
        <v>262197.0</v>
      </c>
      <c r="J46" s="15">
        <v>537015.0</v>
      </c>
    </row>
    <row r="47">
      <c r="A47" s="21">
        <v>47.52</v>
      </c>
      <c r="B47" s="5">
        <f t="shared" si="1"/>
        <v>42982</v>
      </c>
      <c r="C47" s="3">
        <v>52.85</v>
      </c>
      <c r="D47" s="3">
        <v>52.85</v>
      </c>
      <c r="E47" s="3">
        <v>51.99</v>
      </c>
      <c r="F47" s="3">
        <v>52.34</v>
      </c>
      <c r="G47" s="3">
        <v>-0.41</v>
      </c>
      <c r="H47" s="6">
        <v>-0.0078</v>
      </c>
      <c r="I47" s="15">
        <v>121539.0</v>
      </c>
      <c r="J47" s="15">
        <v>523173.0</v>
      </c>
    </row>
    <row r="48">
      <c r="A48" s="21">
        <v>47.95</v>
      </c>
      <c r="B48" s="5">
        <f t="shared" si="1"/>
        <v>42983</v>
      </c>
      <c r="C48" s="3">
        <v>52.3</v>
      </c>
      <c r="D48" s="3">
        <v>53.66</v>
      </c>
      <c r="E48" s="3">
        <v>52.09</v>
      </c>
      <c r="F48" s="3">
        <v>53.38</v>
      </c>
      <c r="G48" s="3">
        <v>1.04</v>
      </c>
      <c r="H48" s="3">
        <v>0.0199</v>
      </c>
      <c r="I48" s="15">
        <v>300776.0</v>
      </c>
      <c r="J48" s="15">
        <v>511097.0</v>
      </c>
    </row>
    <row r="49">
      <c r="A49" s="21">
        <v>46.7</v>
      </c>
      <c r="B49" s="5">
        <f t="shared" si="1"/>
        <v>42984</v>
      </c>
      <c r="C49" s="3">
        <v>53.16</v>
      </c>
      <c r="D49" s="3">
        <v>54.31</v>
      </c>
      <c r="E49" s="3">
        <v>53.09</v>
      </c>
      <c r="F49" s="3">
        <v>54.2</v>
      </c>
      <c r="G49" s="3">
        <v>0.82</v>
      </c>
      <c r="H49" s="3">
        <v>0.0154</v>
      </c>
      <c r="I49" s="15">
        <v>322595.0</v>
      </c>
      <c r="J49" s="15">
        <v>508905.0</v>
      </c>
    </row>
    <row r="50">
      <c r="A50" s="21">
        <v>47.51</v>
      </c>
      <c r="B50" s="5">
        <f t="shared" si="1"/>
        <v>42985</v>
      </c>
      <c r="C50" s="3">
        <v>54.13</v>
      </c>
      <c r="D50" s="3">
        <v>54.67</v>
      </c>
      <c r="E50" s="3">
        <v>53.89</v>
      </c>
      <c r="F50" s="3">
        <v>54.49</v>
      </c>
      <c r="G50" s="3">
        <v>0.29</v>
      </c>
      <c r="H50" s="3">
        <v>0.0054</v>
      </c>
      <c r="I50" s="15">
        <v>306718.0</v>
      </c>
      <c r="J50" s="15">
        <v>495289.0</v>
      </c>
    </row>
    <row r="51">
      <c r="A51" s="25">
        <f>+0.24</f>
        <v>0.24</v>
      </c>
      <c r="B51" s="5">
        <f t="shared" si="1"/>
        <v>42986</v>
      </c>
      <c r="C51" s="3">
        <v>54.54</v>
      </c>
      <c r="D51" s="3">
        <v>54.87</v>
      </c>
      <c r="E51" s="3">
        <v>53.57</v>
      </c>
      <c r="F51" s="3">
        <v>53.78</v>
      </c>
      <c r="G51" s="3">
        <v>-0.71</v>
      </c>
      <c r="H51" s="6">
        <v>-0.013</v>
      </c>
      <c r="I51" s="15">
        <v>307449.0</v>
      </c>
      <c r="J51" s="15">
        <v>479765.0</v>
      </c>
    </row>
    <row r="52">
      <c r="A52" s="25">
        <f>+0.51%</f>
        <v>0.0051</v>
      </c>
      <c r="B52" s="5">
        <f t="shared" si="1"/>
        <v>42989</v>
      </c>
      <c r="C52" s="3">
        <v>53.82</v>
      </c>
      <c r="D52" s="3">
        <v>54.14</v>
      </c>
      <c r="E52" s="3">
        <v>53.04</v>
      </c>
      <c r="F52" s="3">
        <v>53.84</v>
      </c>
      <c r="G52" s="3">
        <v>0.06</v>
      </c>
      <c r="H52" s="3">
        <v>0.0011</v>
      </c>
      <c r="I52" s="15">
        <v>276434.0</v>
      </c>
      <c r="J52" s="15">
        <v>460626.0</v>
      </c>
    </row>
    <row r="53">
      <c r="A53" s="26">
        <v>75956.0</v>
      </c>
      <c r="B53" s="5">
        <f t="shared" si="1"/>
        <v>42990</v>
      </c>
      <c r="C53" s="3">
        <v>53.77</v>
      </c>
      <c r="D53" s="3">
        <v>54.44</v>
      </c>
      <c r="E53" s="3">
        <v>53.42</v>
      </c>
      <c r="F53" s="3">
        <v>54.27</v>
      </c>
      <c r="G53" s="3">
        <v>0.43</v>
      </c>
      <c r="H53" s="3">
        <v>0.008</v>
      </c>
      <c r="I53" s="15">
        <v>279303.0</v>
      </c>
      <c r="J53" s="15">
        <v>451154.0</v>
      </c>
    </row>
    <row r="54">
      <c r="A54" s="26">
        <v>153734.0</v>
      </c>
      <c r="B54" s="5">
        <f t="shared" si="1"/>
        <v>42991</v>
      </c>
      <c r="C54" s="3">
        <v>54.18</v>
      </c>
      <c r="D54" s="3">
        <v>55.21</v>
      </c>
      <c r="E54" s="3">
        <v>54.03</v>
      </c>
      <c r="F54" s="3">
        <v>55.16</v>
      </c>
      <c r="G54" s="3">
        <v>0.89</v>
      </c>
      <c r="H54" s="3">
        <v>0.016399999999999998</v>
      </c>
      <c r="I54" s="15">
        <v>291472.0</v>
      </c>
      <c r="J54" s="15">
        <v>408488.0</v>
      </c>
    </row>
    <row r="55">
      <c r="A55" s="27">
        <v>42927.0</v>
      </c>
      <c r="B55" s="5">
        <f t="shared" si="1"/>
        <v>42992</v>
      </c>
      <c r="C55" s="3">
        <v>55.02</v>
      </c>
      <c r="D55" s="3">
        <v>55.99</v>
      </c>
      <c r="E55" s="3">
        <v>54.93</v>
      </c>
      <c r="F55" s="3">
        <v>55.47</v>
      </c>
      <c r="G55" s="3">
        <v>0.31</v>
      </c>
      <c r="H55" s="3">
        <v>0.005600000000000001</v>
      </c>
      <c r="I55" s="15">
        <v>327352.0</v>
      </c>
      <c r="J55" s="15">
        <v>363067.0</v>
      </c>
    </row>
    <row r="56">
      <c r="A56" s="28">
        <v>47.61</v>
      </c>
      <c r="B56" s="5">
        <f t="shared" si="1"/>
        <v>42993</v>
      </c>
      <c r="C56" s="3">
        <v>55.29</v>
      </c>
      <c r="D56" s="3">
        <v>55.85</v>
      </c>
      <c r="E56" s="3">
        <v>54.86</v>
      </c>
      <c r="F56" s="3">
        <v>55.62</v>
      </c>
      <c r="G56" s="3">
        <v>0.15</v>
      </c>
      <c r="H56" s="3">
        <v>0.0027</v>
      </c>
      <c r="I56" s="15">
        <v>271070.0</v>
      </c>
      <c r="J56" s="15">
        <v>336107.0</v>
      </c>
    </row>
    <row r="57">
      <c r="A57" s="28">
        <v>48.81</v>
      </c>
      <c r="B57" s="5">
        <f t="shared" si="1"/>
        <v>42996</v>
      </c>
      <c r="C57" s="3">
        <v>55.59</v>
      </c>
      <c r="D57" s="3">
        <v>55.95</v>
      </c>
      <c r="E57" s="3">
        <v>54.82</v>
      </c>
      <c r="F57" s="3">
        <v>55.48</v>
      </c>
      <c r="G57" s="3">
        <v>-0.14</v>
      </c>
      <c r="H57" s="6">
        <v>-0.0025</v>
      </c>
      <c r="I57" s="15">
        <v>278120.0</v>
      </c>
      <c r="J57" s="15">
        <v>295959.0</v>
      </c>
    </row>
    <row r="58">
      <c r="A58" s="28">
        <v>46.95</v>
      </c>
      <c r="B58" s="5">
        <f t="shared" si="1"/>
        <v>42997</v>
      </c>
      <c r="C58" s="3">
        <v>55.48</v>
      </c>
      <c r="D58" s="3">
        <v>55.89</v>
      </c>
      <c r="E58" s="3">
        <v>54.89</v>
      </c>
      <c r="F58" s="3">
        <v>55.14</v>
      </c>
      <c r="G58" s="3">
        <v>-0.34</v>
      </c>
      <c r="H58" s="6">
        <v>-0.0061</v>
      </c>
      <c r="I58" s="15">
        <v>221760.0</v>
      </c>
      <c r="J58" s="15">
        <v>285985.0</v>
      </c>
    </row>
    <row r="59">
      <c r="A59" s="28">
        <v>48.13</v>
      </c>
      <c r="B59" s="5">
        <f t="shared" si="1"/>
        <v>42998</v>
      </c>
      <c r="C59" s="3">
        <v>55.35</v>
      </c>
      <c r="D59" s="3">
        <v>56.48</v>
      </c>
      <c r="E59" s="3">
        <v>55.26</v>
      </c>
      <c r="F59" s="3">
        <v>56.29</v>
      </c>
      <c r="G59" s="3">
        <v>1.15</v>
      </c>
      <c r="H59" s="3">
        <v>0.0209</v>
      </c>
      <c r="I59" s="15">
        <v>295650.0</v>
      </c>
      <c r="J59" s="15">
        <v>269408.0</v>
      </c>
    </row>
    <row r="60">
      <c r="A60" s="25">
        <f>+0.62</f>
        <v>0.62</v>
      </c>
      <c r="B60" s="5">
        <f t="shared" si="1"/>
        <v>42999</v>
      </c>
      <c r="C60" s="3">
        <v>56.17</v>
      </c>
      <c r="D60" s="3">
        <v>56.53</v>
      </c>
      <c r="E60" s="3">
        <v>55.76</v>
      </c>
      <c r="F60" s="3">
        <v>56.43</v>
      </c>
      <c r="G60" s="3">
        <v>0.14</v>
      </c>
      <c r="H60" s="3">
        <v>0.0025</v>
      </c>
      <c r="I60" s="15">
        <v>251616.0</v>
      </c>
      <c r="J60" s="15">
        <v>236391.0</v>
      </c>
    </row>
    <row r="61">
      <c r="A61" s="25">
        <f>+1.3%</f>
        <v>0.013</v>
      </c>
      <c r="B61" s="5">
        <f t="shared" si="1"/>
        <v>43000</v>
      </c>
      <c r="C61" s="3">
        <v>56.5</v>
      </c>
      <c r="D61" s="3">
        <v>56.91</v>
      </c>
      <c r="E61" s="3">
        <v>56.22</v>
      </c>
      <c r="F61" s="3">
        <v>56.86</v>
      </c>
      <c r="G61" s="3">
        <v>0.43</v>
      </c>
      <c r="H61" s="3">
        <v>0.0076</v>
      </c>
      <c r="I61" s="15">
        <v>208360.0</v>
      </c>
      <c r="J61" s="15">
        <v>214019.0</v>
      </c>
    </row>
    <row r="62">
      <c r="A62" s="26">
        <v>84330.0</v>
      </c>
      <c r="B62" s="5">
        <f t="shared" si="1"/>
        <v>43003</v>
      </c>
      <c r="C62" s="3">
        <v>56.87</v>
      </c>
      <c r="D62" s="3">
        <v>59.25</v>
      </c>
      <c r="E62" s="3">
        <v>56.7</v>
      </c>
      <c r="F62" s="3">
        <v>59.02</v>
      </c>
      <c r="G62" s="3">
        <v>2.16</v>
      </c>
      <c r="H62" s="3">
        <v>0.038</v>
      </c>
      <c r="I62" s="15">
        <v>224939.0</v>
      </c>
      <c r="J62" s="15">
        <v>185335.0</v>
      </c>
    </row>
    <row r="63">
      <c r="A63" s="26">
        <v>154410.0</v>
      </c>
      <c r="B63" s="5">
        <f t="shared" si="1"/>
        <v>43004</v>
      </c>
      <c r="C63" s="3">
        <v>59.05</v>
      </c>
      <c r="D63" s="3">
        <v>59.49</v>
      </c>
      <c r="E63" s="3">
        <v>57.77</v>
      </c>
      <c r="F63" s="3">
        <v>58.44</v>
      </c>
      <c r="G63" s="3">
        <v>-0.58</v>
      </c>
      <c r="H63" s="6">
        <v>-0.0098</v>
      </c>
      <c r="I63" s="15">
        <v>214727.0</v>
      </c>
      <c r="J63" s="15">
        <v>132277.0</v>
      </c>
    </row>
    <row r="64">
      <c r="A64" s="27">
        <v>42928.0</v>
      </c>
      <c r="B64" s="5">
        <f t="shared" si="1"/>
        <v>43005</v>
      </c>
      <c r="C64" s="3">
        <v>58.57</v>
      </c>
      <c r="D64" s="3">
        <v>58.89</v>
      </c>
      <c r="E64" s="3">
        <v>57.57</v>
      </c>
      <c r="F64" s="3">
        <v>57.9</v>
      </c>
      <c r="G64" s="3">
        <v>-0.54</v>
      </c>
      <c r="H64" s="6">
        <v>-0.0092</v>
      </c>
      <c r="I64" s="15">
        <v>142870.0</v>
      </c>
      <c r="J64" s="15">
        <v>95394.0</v>
      </c>
    </row>
    <row r="65">
      <c r="A65" s="28">
        <v>48.8</v>
      </c>
      <c r="B65" s="5">
        <f t="shared" si="1"/>
        <v>43006</v>
      </c>
      <c r="C65" s="3">
        <v>57.7</v>
      </c>
      <c r="D65" s="3">
        <v>58.65</v>
      </c>
      <c r="E65" s="3">
        <v>56.85</v>
      </c>
      <c r="F65" s="3">
        <v>57.41</v>
      </c>
      <c r="G65" s="3">
        <v>-0.49</v>
      </c>
      <c r="H65" s="6">
        <v>-0.0085</v>
      </c>
      <c r="I65" s="15">
        <v>117888.0</v>
      </c>
      <c r="J65" s="15">
        <v>57872.0</v>
      </c>
    </row>
    <row r="66">
      <c r="A66" s="28">
        <v>49.38</v>
      </c>
      <c r="B66" s="5">
        <f t="shared" si="1"/>
        <v>43007</v>
      </c>
      <c r="C66" s="3">
        <v>57.6</v>
      </c>
      <c r="D66" s="3">
        <v>57.8</v>
      </c>
      <c r="E66" s="3">
        <v>57.14</v>
      </c>
      <c r="F66" s="3">
        <v>57.54</v>
      </c>
      <c r="G66" s="3">
        <v>0.13</v>
      </c>
      <c r="H66" s="3">
        <v>0.0023</v>
      </c>
      <c r="I66" s="15">
        <v>24020.0</v>
      </c>
      <c r="J66" s="3"/>
    </row>
    <row r="67">
      <c r="A67" s="28">
        <v>48.0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48.34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+0.21</f>
        <v>0.21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+0.44%</f>
        <v>0.0044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73876.0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160847.0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42929.0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48.22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49.08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47.78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48.96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+0.62</f>
        <v>0.62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+1.28%</f>
        <v>0.0128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72361.0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173676.0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42930.0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48.92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49.64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48.7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49.47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+0.51</f>
        <v>0.51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+1.04%</f>
        <v>0.0104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93282.0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190459.0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42933.0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49.65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49.76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48.88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49.0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-0.47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-0.0095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74976.0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194575.0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42934.0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49.0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49.93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48.81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49.38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+0.38</f>
        <v>0.38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+0.78%</f>
        <v>0.0078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81453.0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200438.0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42935.0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49.23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50.33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49.12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50.22</v>
      </c>
      <c r="B113" s="3" t="str">
        <f t="shared" si="1"/>
        <v/>
      </c>
    </row>
    <row r="114">
      <c r="A114" s="25">
        <f>+0.84</f>
        <v>0.84</v>
      </c>
      <c r="B114" s="3" t="str">
        <f t="shared" si="1"/>
        <v>#REF!</v>
      </c>
    </row>
    <row r="115">
      <c r="A115" s="25">
        <f>+1.7%</f>
        <v>0.017</v>
      </c>
      <c r="B115" s="3" t="str">
        <f t="shared" si="1"/>
        <v>#REF!</v>
      </c>
    </row>
    <row r="116">
      <c r="A116" s="26">
        <v>88473.0</v>
      </c>
      <c r="B116" s="3" t="str">
        <f t="shared" si="1"/>
        <v>#REF!</v>
      </c>
    </row>
    <row r="117">
      <c r="A117" s="26">
        <v>208982.0</v>
      </c>
      <c r="B117" s="3" t="str">
        <f t="shared" si="1"/>
        <v>#REF!</v>
      </c>
    </row>
    <row r="118">
      <c r="A118" s="27">
        <v>42936.0</v>
      </c>
      <c r="B118" s="3" t="str">
        <f t="shared" si="1"/>
        <v>#REF!</v>
      </c>
    </row>
    <row r="119">
      <c r="A119" s="28">
        <v>50.19</v>
      </c>
      <c r="B119" s="3" t="str">
        <f t="shared" si="1"/>
        <v>#REF!</v>
      </c>
    </row>
    <row r="120">
      <c r="A120" s="28">
        <v>50.65</v>
      </c>
      <c r="B120" s="3" t="str">
        <f t="shared" si="1"/>
        <v>#REF!</v>
      </c>
    </row>
    <row r="121">
      <c r="A121" s="28">
        <v>49.69</v>
      </c>
      <c r="B121" s="3" t="str">
        <f t="shared" si="1"/>
        <v>#REF!</v>
      </c>
    </row>
    <row r="122">
      <c r="A122" s="28">
        <v>49.81</v>
      </c>
      <c r="B122" s="3" t="str">
        <f t="shared" si="1"/>
        <v>#REF!</v>
      </c>
    </row>
    <row r="123">
      <c r="A123" s="21">
        <v>-0.41</v>
      </c>
      <c r="B123" s="3" t="str">
        <f t="shared" si="1"/>
        <v>#REF!</v>
      </c>
    </row>
    <row r="124">
      <c r="A124" s="22">
        <v>-0.0082</v>
      </c>
      <c r="B124" s="3" t="str">
        <f t="shared" si="1"/>
        <v>#REF!</v>
      </c>
    </row>
    <row r="125">
      <c r="A125" s="24">
        <v>86157.0</v>
      </c>
      <c r="B125" s="3" t="str">
        <f t="shared" si="1"/>
        <v>#REF!</v>
      </c>
    </row>
    <row r="126">
      <c r="A126" s="24">
        <v>219070.0</v>
      </c>
      <c r="B126" s="3" t="str">
        <f t="shared" si="1"/>
        <v>#REF!</v>
      </c>
    </row>
    <row r="127">
      <c r="A127" s="23">
        <v>42937.0</v>
      </c>
      <c r="B127" s="3" t="str">
        <f t="shared" si="1"/>
        <v>#REF!</v>
      </c>
    </row>
    <row r="128">
      <c r="A128" s="21">
        <v>49.82</v>
      </c>
      <c r="B128" s="3" t="str">
        <f t="shared" si="1"/>
        <v>#REF!</v>
      </c>
    </row>
    <row r="129">
      <c r="A129" s="21">
        <v>50.11</v>
      </c>
      <c r="B129" s="3" t="str">
        <f t="shared" si="1"/>
        <v>#REF!</v>
      </c>
    </row>
    <row r="130">
      <c r="A130" s="21">
        <v>48.36</v>
      </c>
      <c r="B130" s="3" t="str">
        <f t="shared" si="1"/>
        <v>#REF!</v>
      </c>
    </row>
    <row r="131">
      <c r="A131" s="21">
        <v>48.6</v>
      </c>
      <c r="B131" s="3" t="str">
        <f t="shared" si="1"/>
        <v>#REF!</v>
      </c>
    </row>
    <row r="132">
      <c r="A132" s="21">
        <v>-1.21</v>
      </c>
      <c r="B132" s="3" t="str">
        <f t="shared" si="1"/>
        <v>#REF!</v>
      </c>
    </row>
    <row r="133">
      <c r="A133" s="22">
        <v>-0.0243</v>
      </c>
      <c r="B133" s="3" t="str">
        <f t="shared" si="1"/>
        <v>#REF!</v>
      </c>
    </row>
    <row r="134">
      <c r="A134" s="24">
        <v>109692.0</v>
      </c>
      <c r="B134" s="3" t="str">
        <f t="shared" si="1"/>
        <v>#REF!</v>
      </c>
    </row>
    <row r="135">
      <c r="A135" s="24">
        <v>234352.0</v>
      </c>
      <c r="B135" s="3" t="str">
        <f t="shared" si="1"/>
        <v>#REF!</v>
      </c>
    </row>
    <row r="136">
      <c r="A136" s="23">
        <v>42940.0</v>
      </c>
      <c r="B136" s="3" t="str">
        <f t="shared" si="1"/>
        <v>#REF!</v>
      </c>
    </row>
    <row r="137">
      <c r="A137" s="21">
        <v>48.51</v>
      </c>
      <c r="B137" s="3" t="str">
        <f t="shared" si="1"/>
        <v>#REF!</v>
      </c>
    </row>
    <row r="138">
      <c r="A138" s="21">
        <v>49.28</v>
      </c>
      <c r="B138" s="3" t="str">
        <f t="shared" si="1"/>
        <v>#REF!</v>
      </c>
    </row>
    <row r="139">
      <c r="A139" s="21">
        <v>48.26</v>
      </c>
      <c r="B139" s="3" t="str">
        <f t="shared" si="1"/>
        <v>#REF!</v>
      </c>
    </row>
    <row r="140">
      <c r="A140" s="21">
        <v>49.09</v>
      </c>
      <c r="B140" s="3" t="str">
        <f t="shared" si="1"/>
        <v>#REF!</v>
      </c>
    </row>
    <row r="141">
      <c r="A141" s="25">
        <f>+0.49</f>
        <v>0.49</v>
      </c>
      <c r="B141" s="3" t="str">
        <f t="shared" si="1"/>
        <v>#REF!</v>
      </c>
    </row>
    <row r="142">
      <c r="A142" s="25">
        <f>+1.01%</f>
        <v>0.0101</v>
      </c>
      <c r="B142" s="3" t="str">
        <f t="shared" si="1"/>
        <v>#REF!</v>
      </c>
    </row>
    <row r="143">
      <c r="A143" s="26">
        <v>95133.0</v>
      </c>
      <c r="B143" s="3" t="str">
        <f t="shared" si="1"/>
        <v>#REF!</v>
      </c>
    </row>
    <row r="144">
      <c r="A144" s="26">
        <v>227636.0</v>
      </c>
      <c r="B144" s="3" t="str">
        <f t="shared" si="1"/>
        <v>#REF!</v>
      </c>
    </row>
    <row r="145">
      <c r="A145" s="27">
        <v>42941.0</v>
      </c>
      <c r="B145" s="3" t="str">
        <f t="shared" si="1"/>
        <v>#REF!</v>
      </c>
    </row>
    <row r="146">
      <c r="A146" s="28">
        <v>49.13</v>
      </c>
      <c r="B146" s="3" t="str">
        <f t="shared" si="1"/>
        <v>#REF!</v>
      </c>
    </row>
    <row r="147">
      <c r="A147" s="28">
        <v>51.27</v>
      </c>
      <c r="B147" s="3" t="str">
        <f t="shared" si="1"/>
        <v>#REF!</v>
      </c>
    </row>
    <row r="148">
      <c r="A148" s="28">
        <v>49.11</v>
      </c>
      <c r="B148" s="3" t="str">
        <f t="shared" si="1"/>
        <v>#REF!</v>
      </c>
    </row>
    <row r="149">
      <c r="A149" s="28">
        <v>50.59</v>
      </c>
      <c r="B149" s="3" t="str">
        <f t="shared" si="1"/>
        <v>#REF!</v>
      </c>
    </row>
    <row r="150">
      <c r="A150" s="25">
        <f>+1.5</f>
        <v>1.5</v>
      </c>
      <c r="B150" s="3" t="str">
        <f t="shared" si="1"/>
        <v>#REF!</v>
      </c>
    </row>
    <row r="151">
      <c r="A151" s="25">
        <f>+3.06%</f>
        <v>0.0306</v>
      </c>
      <c r="B151" s="3" t="str">
        <f t="shared" si="1"/>
        <v>#REF!</v>
      </c>
    </row>
    <row r="152">
      <c r="A152" s="26">
        <v>108663.0</v>
      </c>
      <c r="B152" s="3" t="str">
        <f t="shared" si="1"/>
        <v>#REF!</v>
      </c>
    </row>
    <row r="153">
      <c r="A153" s="26">
        <v>227104.0</v>
      </c>
      <c r="B153" s="3" t="str">
        <f t="shared" si="1"/>
        <v>#REF!</v>
      </c>
    </row>
    <row r="154">
      <c r="A154" s="27">
        <v>42942.0</v>
      </c>
      <c r="B154" s="3" t="str">
        <f t="shared" si="1"/>
        <v>#REF!</v>
      </c>
    </row>
    <row r="155">
      <c r="A155" s="28">
        <v>50.98</v>
      </c>
      <c r="B155" s="3" t="str">
        <f t="shared" si="1"/>
        <v>#REF!</v>
      </c>
    </row>
    <row r="156">
      <c r="A156" s="28">
        <v>51.41</v>
      </c>
      <c r="B156" s="3" t="str">
        <f t="shared" si="1"/>
        <v>#REF!</v>
      </c>
    </row>
    <row r="157">
      <c r="A157" s="28">
        <v>50.46</v>
      </c>
      <c r="B157" s="3" t="str">
        <f t="shared" si="1"/>
        <v>#REF!</v>
      </c>
    </row>
    <row r="158">
      <c r="A158" s="28">
        <v>51.31</v>
      </c>
      <c r="B158" s="3" t="str">
        <f t="shared" si="1"/>
        <v>#REF!</v>
      </c>
    </row>
    <row r="159">
      <c r="A159" s="25">
        <f>+0.72</f>
        <v>0.72</v>
      </c>
      <c r="B159" s="3" t="str">
        <f t="shared" si="1"/>
        <v>#REF!</v>
      </c>
    </row>
    <row r="160">
      <c r="A160" s="25">
        <f>+1.42%</f>
        <v>0.0142</v>
      </c>
      <c r="B160" s="3" t="str">
        <f t="shared" si="1"/>
        <v>#REF!</v>
      </c>
    </row>
    <row r="161">
      <c r="A161" s="26">
        <v>121552.0</v>
      </c>
      <c r="B161" s="3" t="str">
        <f t="shared" si="1"/>
        <v>#REF!</v>
      </c>
    </row>
    <row r="162">
      <c r="A162" s="26">
        <v>226049.0</v>
      </c>
      <c r="B162" s="3" t="str">
        <f t="shared" si="1"/>
        <v>#REF!</v>
      </c>
    </row>
    <row r="163">
      <c r="A163" s="27">
        <v>42943.0</v>
      </c>
      <c r="B163" s="3" t="str">
        <f t="shared" si="1"/>
        <v>#REF!</v>
      </c>
    </row>
    <row r="164">
      <c r="A164" s="28">
        <v>51.19</v>
      </c>
      <c r="B164" s="3" t="str">
        <f t="shared" si="1"/>
        <v>#REF!</v>
      </c>
    </row>
    <row r="165">
      <c r="A165" s="28">
        <v>51.83</v>
      </c>
      <c r="B165" s="3" t="str">
        <f t="shared" si="1"/>
        <v>#REF!</v>
      </c>
    </row>
    <row r="166">
      <c r="A166" s="28">
        <v>50.75</v>
      </c>
      <c r="B166" s="3" t="str">
        <f t="shared" si="1"/>
        <v>#REF!</v>
      </c>
    </row>
    <row r="167">
      <c r="A167" s="28">
        <v>51.69</v>
      </c>
      <c r="B167" s="3" t="str">
        <f t="shared" si="1"/>
        <v>#REF!</v>
      </c>
    </row>
    <row r="168">
      <c r="A168" s="25">
        <f>+0.38</f>
        <v>0.38</v>
      </c>
      <c r="B168" s="3" t="str">
        <f t="shared" si="1"/>
        <v>#REF!</v>
      </c>
    </row>
    <row r="169">
      <c r="A169" s="25">
        <f>+0.74%</f>
        <v>0.0074</v>
      </c>
      <c r="B169" s="3" t="str">
        <f t="shared" si="1"/>
        <v>#REF!</v>
      </c>
    </row>
    <row r="170">
      <c r="A170" s="26">
        <v>114043.0</v>
      </c>
      <c r="B170" s="3" t="str">
        <f t="shared" si="1"/>
        <v>#REF!</v>
      </c>
    </row>
    <row r="171">
      <c r="A171" s="26">
        <v>240551.0</v>
      </c>
      <c r="B171" s="3" t="str">
        <f t="shared" si="1"/>
        <v>#REF!</v>
      </c>
    </row>
    <row r="172">
      <c r="A172" s="27">
        <v>42944.0</v>
      </c>
      <c r="B172" s="3" t="str">
        <f t="shared" si="1"/>
        <v>#REF!</v>
      </c>
    </row>
    <row r="173">
      <c r="A173" s="28">
        <v>51.79</v>
      </c>
      <c r="B173" s="3" t="str">
        <f t="shared" si="1"/>
        <v>#REF!</v>
      </c>
    </row>
    <row r="174">
      <c r="A174" s="28">
        <v>52.45</v>
      </c>
      <c r="B174" s="3" t="str">
        <f t="shared" si="1"/>
        <v>#REF!</v>
      </c>
    </row>
    <row r="175">
      <c r="A175" s="28">
        <v>51.5</v>
      </c>
      <c r="B175" s="3" t="str">
        <f t="shared" si="1"/>
        <v>#REF!</v>
      </c>
    </row>
    <row r="176">
      <c r="A176" s="28">
        <v>52.34</v>
      </c>
      <c r="B176" s="3" t="str">
        <f t="shared" si="1"/>
        <v>#REF!</v>
      </c>
    </row>
    <row r="177">
      <c r="A177" s="25">
        <f>+0.65</f>
        <v>0.65</v>
      </c>
      <c r="B177" s="3" t="str">
        <f t="shared" si="1"/>
        <v>#REF!</v>
      </c>
    </row>
    <row r="178">
      <c r="A178" s="25">
        <f>+1.26%</f>
        <v>0.0126</v>
      </c>
      <c r="B178" s="3" t="str">
        <f t="shared" si="1"/>
        <v>#REF!</v>
      </c>
    </row>
    <row r="179">
      <c r="A179" s="26">
        <v>172750.0</v>
      </c>
      <c r="B179" s="3" t="str">
        <f t="shared" si="1"/>
        <v>#REF!</v>
      </c>
    </row>
    <row r="180">
      <c r="A180" s="26">
        <v>246644.0</v>
      </c>
      <c r="B180" s="3" t="str">
        <f t="shared" si="1"/>
        <v>#REF!</v>
      </c>
    </row>
    <row r="181">
      <c r="A181" s="27">
        <v>42947.0</v>
      </c>
      <c r="B181" s="3" t="str">
        <f t="shared" si="1"/>
        <v>#REF!</v>
      </c>
    </row>
    <row r="182">
      <c r="A182" s="28">
        <v>52.4</v>
      </c>
      <c r="B182" s="3" t="str">
        <f t="shared" si="1"/>
        <v>#REF!</v>
      </c>
    </row>
    <row r="183">
      <c r="A183" s="28">
        <v>53.05</v>
      </c>
      <c r="B183" s="3" t="str">
        <f t="shared" si="1"/>
        <v>#REF!</v>
      </c>
    </row>
    <row r="184">
      <c r="A184" s="28">
        <v>51.94</v>
      </c>
      <c r="B184" s="3" t="str">
        <f t="shared" si="1"/>
        <v>#REF!</v>
      </c>
    </row>
    <row r="185">
      <c r="A185" s="28">
        <v>52.87</v>
      </c>
      <c r="B185" s="3" t="str">
        <f t="shared" si="1"/>
        <v>#REF!</v>
      </c>
    </row>
    <row r="186">
      <c r="A186" s="25">
        <f>+0.53</f>
        <v>0.53</v>
      </c>
      <c r="B186" s="3" t="str">
        <f t="shared" si="1"/>
        <v>#REF!</v>
      </c>
    </row>
    <row r="187">
      <c r="A187" s="25">
        <f>+1.01%</f>
        <v>0.0101</v>
      </c>
      <c r="B187" s="3" t="str">
        <f t="shared" si="1"/>
        <v>#REF!</v>
      </c>
    </row>
    <row r="188">
      <c r="A188" s="26">
        <v>177635.0</v>
      </c>
      <c r="B188" s="3" t="str">
        <f t="shared" si="1"/>
        <v>#REF!</v>
      </c>
    </row>
    <row r="189">
      <c r="A189" s="26">
        <v>261074.0</v>
      </c>
      <c r="B189" s="3" t="str">
        <f t="shared" si="1"/>
        <v>#REF!</v>
      </c>
    </row>
    <row r="190">
      <c r="A190" s="27">
        <v>42948.0</v>
      </c>
      <c r="B190" s="3" t="str">
        <f t="shared" si="1"/>
        <v>#REF!</v>
      </c>
    </row>
    <row r="191">
      <c r="A191" s="28">
        <v>52.86</v>
      </c>
      <c r="B191" s="3" t="str">
        <f t="shared" si="1"/>
        <v>#REF!</v>
      </c>
    </row>
    <row r="192">
      <c r="A192" s="28">
        <v>53.08</v>
      </c>
      <c r="B192" s="3" t="str">
        <f t="shared" si="1"/>
        <v>#REF!</v>
      </c>
    </row>
    <row r="193">
      <c r="A193" s="28">
        <v>51.08</v>
      </c>
      <c r="B193" s="3" t="str">
        <f t="shared" si="1"/>
        <v>#REF!</v>
      </c>
    </row>
    <row r="194">
      <c r="A194" s="28">
        <v>51.94</v>
      </c>
      <c r="B194" s="3" t="str">
        <f t="shared" si="1"/>
        <v>#REF!</v>
      </c>
    </row>
    <row r="195">
      <c r="A195" s="21">
        <v>-0.93</v>
      </c>
      <c r="B195" s="3" t="str">
        <f t="shared" si="1"/>
        <v>#REF!</v>
      </c>
    </row>
    <row r="196">
      <c r="A196" s="22">
        <v>-0.0176</v>
      </c>
      <c r="B196" s="3" t="str">
        <f t="shared" si="1"/>
        <v>#REF!</v>
      </c>
    </row>
    <row r="197">
      <c r="A197" s="24">
        <v>223969.0</v>
      </c>
      <c r="B197" s="3" t="str">
        <f t="shared" si="1"/>
        <v>#REF!</v>
      </c>
    </row>
    <row r="198">
      <c r="A198" s="24">
        <v>287952.0</v>
      </c>
      <c r="B198" s="3" t="str">
        <f t="shared" si="1"/>
        <v>#REF!</v>
      </c>
    </row>
    <row r="199">
      <c r="A199" s="23">
        <v>42949.0</v>
      </c>
      <c r="B199" s="3" t="str">
        <f t="shared" si="1"/>
        <v>#REF!</v>
      </c>
    </row>
    <row r="200">
      <c r="A200" s="21">
        <v>51.57</v>
      </c>
      <c r="B200" s="3" t="str">
        <f t="shared" si="1"/>
        <v>#REF!</v>
      </c>
    </row>
    <row r="201">
      <c r="A201" s="21">
        <v>52.49</v>
      </c>
      <c r="B201" s="3" t="str">
        <f t="shared" si="1"/>
        <v>#REF!</v>
      </c>
    </row>
    <row r="202">
      <c r="A202" s="21">
        <v>51.36</v>
      </c>
      <c r="B202" s="3" t="str">
        <f t="shared" si="1"/>
        <v>#REF!</v>
      </c>
    </row>
    <row r="203">
      <c r="A203" s="21">
        <v>52.44</v>
      </c>
      <c r="B203" s="3" t="str">
        <f t="shared" si="1"/>
        <v>#REF!</v>
      </c>
    </row>
    <row r="204">
      <c r="A204" s="25">
        <f>+0.5</f>
        <v>0.5</v>
      </c>
      <c r="B204" s="3" t="str">
        <f t="shared" si="1"/>
        <v>#REF!</v>
      </c>
    </row>
    <row r="205">
      <c r="A205" s="25">
        <f>+0.96%</f>
        <v>0.0096</v>
      </c>
      <c r="B205" s="3" t="str">
        <f t="shared" si="1"/>
        <v>#REF!</v>
      </c>
    </row>
    <row r="206">
      <c r="A206" s="26">
        <v>249252.0</v>
      </c>
      <c r="B206" s="3" t="str">
        <f t="shared" si="1"/>
        <v>#REF!</v>
      </c>
    </row>
    <row r="207">
      <c r="A207" s="26">
        <v>313009.0</v>
      </c>
      <c r="B207" s="3" t="str">
        <f t="shared" si="1"/>
        <v>#REF!</v>
      </c>
    </row>
    <row r="208">
      <c r="A208" s="27">
        <v>42950.0</v>
      </c>
      <c r="B208" s="3" t="str">
        <f t="shared" si="1"/>
        <v>#REF!</v>
      </c>
    </row>
    <row r="209">
      <c r="A209" s="28">
        <v>52.31</v>
      </c>
      <c r="B209" s="3" t="str">
        <f t="shared" si="1"/>
        <v>#REF!</v>
      </c>
    </row>
    <row r="210">
      <c r="A210" s="28">
        <v>52.87</v>
      </c>
      <c r="B210" s="3" t="str">
        <f t="shared" si="1"/>
        <v>#REF!</v>
      </c>
    </row>
    <row r="211">
      <c r="A211" s="28">
        <v>51.78</v>
      </c>
      <c r="B211" s="3" t="str">
        <f t="shared" si="1"/>
        <v>#REF!</v>
      </c>
    </row>
    <row r="212">
      <c r="A212" s="28">
        <v>52.02</v>
      </c>
      <c r="B212" s="3" t="str">
        <f t="shared" si="1"/>
        <v>#REF!</v>
      </c>
    </row>
    <row r="213">
      <c r="A213" s="21">
        <v>-0.42</v>
      </c>
      <c r="B213" s="3" t="str">
        <f t="shared" si="1"/>
        <v>#REF!</v>
      </c>
    </row>
    <row r="214">
      <c r="A214" s="22">
        <v>-0.008</v>
      </c>
      <c r="B214" s="3" t="str">
        <f t="shared" si="1"/>
        <v>#REF!</v>
      </c>
    </row>
    <row r="215">
      <c r="A215" s="24">
        <v>273921.0</v>
      </c>
      <c r="B215" s="3" t="str">
        <f t="shared" si="1"/>
        <v>#REF!</v>
      </c>
    </row>
    <row r="216">
      <c r="A216" s="24">
        <v>326567.0</v>
      </c>
      <c r="B216" s="3" t="str">
        <f t="shared" si="1"/>
        <v>#REF!</v>
      </c>
    </row>
    <row r="217">
      <c r="A217" s="23">
        <v>42951.0</v>
      </c>
      <c r="B217" s="3" t="str">
        <f t="shared" si="1"/>
        <v>#REF!</v>
      </c>
    </row>
    <row r="218">
      <c r="A218" s="21">
        <v>51.99</v>
      </c>
      <c r="B218" s="3" t="str">
        <f t="shared" si="1"/>
        <v>#REF!</v>
      </c>
    </row>
    <row r="219">
      <c r="A219" s="21">
        <v>52.55</v>
      </c>
      <c r="B219" s="3" t="str">
        <f t="shared" si="1"/>
        <v>#REF!</v>
      </c>
    </row>
    <row r="220">
      <c r="A220" s="21">
        <v>51.48</v>
      </c>
      <c r="B220" s="3" t="str">
        <f t="shared" si="1"/>
        <v>#REF!</v>
      </c>
    </row>
    <row r="221">
      <c r="A221" s="21">
        <v>52.46</v>
      </c>
      <c r="B221" s="3" t="str">
        <f t="shared" si="1"/>
        <v>#REF!</v>
      </c>
    </row>
    <row r="222">
      <c r="A222" s="25">
        <f>+0.44</f>
        <v>0.44</v>
      </c>
      <c r="B222" s="3" t="str">
        <f t="shared" si="1"/>
        <v>#REF!</v>
      </c>
    </row>
    <row r="223">
      <c r="A223" s="25">
        <f>+0.85%</f>
        <v>0.0085</v>
      </c>
      <c r="B223" s="3" t="str">
        <f t="shared" si="1"/>
        <v>#REF!</v>
      </c>
    </row>
    <row r="224">
      <c r="A224" s="26">
        <v>153586.0</v>
      </c>
      <c r="B224" s="3" t="str">
        <f t="shared" si="1"/>
        <v>#REF!</v>
      </c>
    </row>
    <row r="225">
      <c r="A225" s="26">
        <v>341498.0</v>
      </c>
      <c r="B225" s="3" t="str">
        <f t="shared" si="1"/>
        <v>#REF!</v>
      </c>
    </row>
    <row r="226">
      <c r="A226" s="27">
        <v>42954.0</v>
      </c>
      <c r="B226" s="3" t="str">
        <f t="shared" si="1"/>
        <v>#REF!</v>
      </c>
    </row>
    <row r="227">
      <c r="A227" s="28">
        <v>52.46</v>
      </c>
      <c r="B227" s="3" t="str">
        <f t="shared" si="1"/>
        <v>#REF!</v>
      </c>
    </row>
    <row r="228">
      <c r="A228" s="28">
        <v>52.55</v>
      </c>
      <c r="B228" s="3" t="str">
        <f t="shared" si="1"/>
        <v>#REF!</v>
      </c>
    </row>
    <row r="229">
      <c r="A229" s="28">
        <v>51.43</v>
      </c>
      <c r="B229" s="3" t="str">
        <f t="shared" si="1"/>
        <v>#REF!</v>
      </c>
    </row>
    <row r="230">
      <c r="A230" s="28">
        <v>52.42</v>
      </c>
      <c r="B230" s="3" t="str">
        <f t="shared" si="1"/>
        <v>#REF!</v>
      </c>
    </row>
    <row r="231">
      <c r="A231" s="21">
        <v>-0.04</v>
      </c>
      <c r="B231" s="3" t="str">
        <f t="shared" si="1"/>
        <v>#REF!</v>
      </c>
    </row>
    <row r="232">
      <c r="A232" s="22">
        <v>-8.0E-4</v>
      </c>
      <c r="B232" s="3" t="str">
        <f t="shared" si="1"/>
        <v>#REF!</v>
      </c>
    </row>
    <row r="233">
      <c r="A233" s="24">
        <v>141049.0</v>
      </c>
      <c r="B233" s="3" t="str">
        <f t="shared" si="1"/>
        <v>#REF!</v>
      </c>
    </row>
    <row r="234">
      <c r="A234" s="24">
        <v>352699.0</v>
      </c>
      <c r="B234" s="3" t="str">
        <f t="shared" si="1"/>
        <v>#REF!</v>
      </c>
    </row>
    <row r="235">
      <c r="A235" s="23">
        <v>42955.0</v>
      </c>
      <c r="B235" s="3" t="str">
        <f t="shared" si="1"/>
        <v>#REF!</v>
      </c>
    </row>
    <row r="236">
      <c r="A236" s="21">
        <v>52.3</v>
      </c>
      <c r="B236" s="3" t="str">
        <f t="shared" si="1"/>
        <v>#REF!</v>
      </c>
    </row>
    <row r="237">
      <c r="A237" s="21">
        <v>52.76</v>
      </c>
      <c r="B237" s="3" t="str">
        <f t="shared" si="1"/>
        <v>#REF!</v>
      </c>
    </row>
    <row r="238">
      <c r="A238" s="21">
        <v>51.87</v>
      </c>
      <c r="B238" s="3" t="str">
        <f t="shared" si="1"/>
        <v>#REF!</v>
      </c>
    </row>
    <row r="239">
      <c r="A239" s="21">
        <v>52.19</v>
      </c>
      <c r="B239" s="3" t="str">
        <f t="shared" si="1"/>
        <v>#REF!</v>
      </c>
    </row>
    <row r="240">
      <c r="A240" s="21">
        <v>-0.23</v>
      </c>
      <c r="B240" s="3" t="str">
        <f t="shared" si="1"/>
        <v>#REF!</v>
      </c>
    </row>
    <row r="241">
      <c r="A241" s="22">
        <v>-0.0044</v>
      </c>
      <c r="B241" s="3" t="str">
        <f t="shared" si="1"/>
        <v>#REF!</v>
      </c>
    </row>
    <row r="242">
      <c r="A242" s="24">
        <v>98376.0</v>
      </c>
      <c r="B242" s="3" t="str">
        <f t="shared" si="1"/>
        <v>#REF!</v>
      </c>
    </row>
    <row r="243">
      <c r="A243" s="24">
        <v>370863.0</v>
      </c>
      <c r="B243" s="3" t="str">
        <f t="shared" si="1"/>
        <v>#REF!</v>
      </c>
    </row>
    <row r="244">
      <c r="A244" s="23">
        <v>42956.0</v>
      </c>
      <c r="B244" s="3" t="str">
        <f t="shared" si="1"/>
        <v>#REF!</v>
      </c>
    </row>
    <row r="245">
      <c r="A245" s="21">
        <v>52.04</v>
      </c>
      <c r="B245" s="3" t="str">
        <f t="shared" si="1"/>
        <v>#REF!</v>
      </c>
    </row>
    <row r="246">
      <c r="A246" s="21">
        <v>52.78</v>
      </c>
      <c r="B246" s="3" t="str">
        <f t="shared" si="1"/>
        <v>#REF!</v>
      </c>
    </row>
    <row r="247">
      <c r="A247" s="21">
        <v>51.87</v>
      </c>
      <c r="B247" s="3" t="str">
        <f t="shared" si="1"/>
        <v>#REF!</v>
      </c>
    </row>
    <row r="248">
      <c r="A248" s="21">
        <v>52.65</v>
      </c>
      <c r="B248" s="3" t="str">
        <f t="shared" si="1"/>
        <v>#REF!</v>
      </c>
    </row>
    <row r="249">
      <c r="A249" s="25">
        <f>+0.46</f>
        <v>0.46</v>
      </c>
      <c r="B249" s="3" t="str">
        <f t="shared" si="1"/>
        <v>#REF!</v>
      </c>
    </row>
    <row r="250">
      <c r="A250" s="25">
        <f>+0.88%</f>
        <v>0.0088</v>
      </c>
      <c r="B250" s="3" t="str">
        <f t="shared" si="1"/>
        <v>#REF!</v>
      </c>
    </row>
    <row r="251">
      <c r="A251" s="26">
        <v>162645.0</v>
      </c>
      <c r="B251" s="3" t="str">
        <f t="shared" si="1"/>
        <v>#REF!</v>
      </c>
    </row>
    <row r="252">
      <c r="A252" s="26">
        <v>386072.0</v>
      </c>
      <c r="B252" s="3" t="str">
        <f t="shared" si="1"/>
        <v>#REF!</v>
      </c>
    </row>
    <row r="253">
      <c r="A253" s="27">
        <v>42957.0</v>
      </c>
      <c r="B253" s="3" t="str">
        <f t="shared" si="1"/>
        <v>#REF!</v>
      </c>
    </row>
    <row r="254">
      <c r="A254" s="28">
        <v>52.71</v>
      </c>
      <c r="B254" s="3" t="str">
        <f t="shared" si="1"/>
        <v>#REF!</v>
      </c>
    </row>
    <row r="255">
      <c r="A255" s="28">
        <v>53.47</v>
      </c>
      <c r="B255" s="3" t="str">
        <f t="shared" si="1"/>
        <v>#REF!</v>
      </c>
    </row>
    <row r="256">
      <c r="A256" s="28">
        <v>51.53</v>
      </c>
      <c r="B256" s="3" t="str">
        <f t="shared" si="1"/>
        <v>#REF!</v>
      </c>
    </row>
    <row r="257">
      <c r="A257" s="28">
        <v>51.78</v>
      </c>
      <c r="B257" s="3" t="str">
        <f t="shared" si="1"/>
        <v>#REF!</v>
      </c>
    </row>
    <row r="258">
      <c r="A258" s="21">
        <v>-0.87</v>
      </c>
      <c r="B258" s="3" t="str">
        <f t="shared" si="1"/>
        <v>#REF!</v>
      </c>
    </row>
    <row r="259">
      <c r="A259" s="22">
        <v>-0.0165</v>
      </c>
      <c r="B259" s="3" t="str">
        <f t="shared" si="1"/>
        <v>#REF!</v>
      </c>
    </row>
    <row r="260">
      <c r="A260" s="24">
        <v>285830.0</v>
      </c>
      <c r="B260" s="3" t="str">
        <f t="shared" si="1"/>
        <v>#REF!</v>
      </c>
    </row>
    <row r="261">
      <c r="A261" s="24">
        <v>409239.0</v>
      </c>
      <c r="B261" s="3" t="str">
        <f t="shared" si="1"/>
        <v>#REF!</v>
      </c>
    </row>
    <row r="262">
      <c r="A262" s="23">
        <v>42958.0</v>
      </c>
      <c r="B262" s="3" t="str">
        <f t="shared" si="1"/>
        <v>#REF!</v>
      </c>
    </row>
    <row r="263">
      <c r="A263" s="21">
        <v>51.82</v>
      </c>
      <c r="B263" s="3" t="str">
        <f t="shared" si="1"/>
        <v>#REF!</v>
      </c>
    </row>
    <row r="264">
      <c r="A264" s="21">
        <v>52.12</v>
      </c>
      <c r="B264" s="3" t="str">
        <f t="shared" si="1"/>
        <v>#REF!</v>
      </c>
    </row>
    <row r="265">
      <c r="A265" s="21">
        <v>51.14</v>
      </c>
      <c r="B265" s="3" t="str">
        <f t="shared" si="1"/>
        <v>#REF!</v>
      </c>
    </row>
    <row r="266">
      <c r="A266" s="21">
        <v>51.94</v>
      </c>
      <c r="B266" s="3" t="str">
        <f t="shared" si="1"/>
        <v>#REF!</v>
      </c>
    </row>
    <row r="267">
      <c r="A267" s="25">
        <f>+0.16</f>
        <v>0.16</v>
      </c>
      <c r="B267" s="3" t="str">
        <f t="shared" si="1"/>
        <v>#REF!</v>
      </c>
    </row>
    <row r="268">
      <c r="A268" s="25">
        <f>+0.31%</f>
        <v>0.0031</v>
      </c>
      <c r="B268" s="3" t="str">
        <f t="shared" si="1"/>
        <v>#REF!</v>
      </c>
    </row>
    <row r="269">
      <c r="A269" s="26">
        <v>130261.0</v>
      </c>
      <c r="B269" s="3" t="str">
        <f t="shared" si="1"/>
        <v>#REF!</v>
      </c>
    </row>
    <row r="270">
      <c r="A270" s="26">
        <v>424274.0</v>
      </c>
      <c r="B270" s="3" t="str">
        <f t="shared" si="1"/>
        <v>#REF!</v>
      </c>
    </row>
    <row r="271">
      <c r="A271" s="27">
        <v>42961.0</v>
      </c>
      <c r="B271" s="3" t="str">
        <f t="shared" si="1"/>
        <v>#REF!</v>
      </c>
    </row>
    <row r="272">
      <c r="A272" s="28">
        <v>51.86</v>
      </c>
      <c r="B272" s="3" t="str">
        <f t="shared" si="1"/>
        <v>#REF!</v>
      </c>
    </row>
    <row r="273">
      <c r="A273" s="28">
        <v>52.23</v>
      </c>
      <c r="B273" s="3" t="str">
        <f t="shared" si="1"/>
        <v>#REF!</v>
      </c>
    </row>
    <row r="274">
      <c r="A274" s="28">
        <v>50.49</v>
      </c>
      <c r="B274" s="3" t="str">
        <f t="shared" si="1"/>
        <v>#REF!</v>
      </c>
    </row>
    <row r="275">
      <c r="A275" s="28">
        <v>50.63</v>
      </c>
      <c r="B275" s="3" t="str">
        <f t="shared" si="1"/>
        <v>#REF!</v>
      </c>
    </row>
    <row r="276">
      <c r="A276" s="21">
        <v>-1.31</v>
      </c>
      <c r="B276" s="3" t="str">
        <f t="shared" si="1"/>
        <v>#REF!</v>
      </c>
    </row>
    <row r="277">
      <c r="A277" s="22">
        <v>-0.0252</v>
      </c>
      <c r="B277" s="3" t="str">
        <f t="shared" si="1"/>
        <v>#REF!</v>
      </c>
    </row>
    <row r="278">
      <c r="A278" s="24">
        <v>153851.0</v>
      </c>
      <c r="B278" s="3" t="str">
        <f t="shared" si="1"/>
        <v>#REF!</v>
      </c>
    </row>
    <row r="279">
      <c r="A279" s="24">
        <v>421786.0</v>
      </c>
      <c r="B279" s="3" t="str">
        <f t="shared" si="1"/>
        <v>#REF!</v>
      </c>
    </row>
    <row r="280">
      <c r="A280" s="23">
        <v>42962.0</v>
      </c>
      <c r="B280" s="3" t="str">
        <f t="shared" si="1"/>
        <v>#REF!</v>
      </c>
    </row>
    <row r="281">
      <c r="A281" s="21">
        <v>50.61</v>
      </c>
      <c r="B281" s="3" t="str">
        <f t="shared" si="1"/>
        <v>#REF!</v>
      </c>
    </row>
    <row r="282">
      <c r="A282" s="21">
        <v>50.98</v>
      </c>
      <c r="B282" s="3" t="str">
        <f t="shared" si="1"/>
        <v>#REF!</v>
      </c>
    </row>
    <row r="283">
      <c r="A283" s="21">
        <v>49.98</v>
      </c>
      <c r="B283" s="3" t="str">
        <f t="shared" si="1"/>
        <v>#REF!</v>
      </c>
    </row>
    <row r="284">
      <c r="A284" s="21">
        <v>50.63</v>
      </c>
      <c r="B284" s="3" t="str">
        <f t="shared" si="1"/>
        <v>#REF!</v>
      </c>
    </row>
    <row r="285">
      <c r="A285" s="34" t="s">
        <v>10</v>
      </c>
      <c r="B285" s="3" t="str">
        <f t="shared" si="1"/>
        <v>#REF!</v>
      </c>
    </row>
    <row r="286">
      <c r="A286" s="34" t="s">
        <v>10</v>
      </c>
      <c r="B286" s="3" t="str">
        <f t="shared" si="1"/>
        <v>#REF!</v>
      </c>
    </row>
    <row r="287">
      <c r="A287" s="35">
        <v>212322.0</v>
      </c>
      <c r="B287" s="3" t="str">
        <f t="shared" si="1"/>
        <v>#REF!</v>
      </c>
    </row>
    <row r="288">
      <c r="A288" s="35">
        <v>445136.0</v>
      </c>
      <c r="B288" s="3" t="str">
        <f t="shared" si="1"/>
        <v>#REF!</v>
      </c>
    </row>
    <row r="289">
      <c r="A289" s="36">
        <v>42963.0</v>
      </c>
      <c r="B289" s="3" t="str">
        <f t="shared" si="1"/>
        <v>#REF!</v>
      </c>
    </row>
    <row r="290">
      <c r="A290" s="34">
        <v>50.79</v>
      </c>
      <c r="B290" s="3" t="str">
        <f t="shared" si="1"/>
        <v>#REF!</v>
      </c>
    </row>
    <row r="291">
      <c r="A291" s="34">
        <v>51.22</v>
      </c>
      <c r="B291" s="3" t="str">
        <f t="shared" si="1"/>
        <v>#REF!</v>
      </c>
    </row>
    <row r="292">
      <c r="A292" s="34">
        <v>49.99</v>
      </c>
      <c r="B292" s="3" t="str">
        <f t="shared" si="1"/>
        <v>#REF!</v>
      </c>
    </row>
    <row r="293">
      <c r="A293" s="34">
        <v>50.1</v>
      </c>
      <c r="B293" s="3" t="str">
        <f t="shared" si="1"/>
        <v>#REF!</v>
      </c>
    </row>
    <row r="294">
      <c r="A294" s="21">
        <v>-0.53</v>
      </c>
      <c r="B294" s="3" t="str">
        <f t="shared" si="1"/>
        <v>#REF!</v>
      </c>
    </row>
    <row r="295">
      <c r="A295" s="22">
        <v>-0.0105</v>
      </c>
      <c r="B295" s="3" t="str">
        <f t="shared" si="1"/>
        <v>#REF!</v>
      </c>
    </row>
    <row r="296">
      <c r="A296" s="24">
        <v>204425.0</v>
      </c>
      <c r="B296" s="3" t="str">
        <f t="shared" si="1"/>
        <v>#REF!</v>
      </c>
    </row>
    <row r="297">
      <c r="A297" s="24">
        <v>449939.0</v>
      </c>
      <c r="B297" s="3" t="str">
        <f t="shared" si="1"/>
        <v>#REF!</v>
      </c>
    </row>
    <row r="298">
      <c r="A298" s="23">
        <v>42964.0</v>
      </c>
      <c r="B298" s="3" t="str">
        <f t="shared" si="1"/>
        <v>#REF!</v>
      </c>
    </row>
    <row r="299">
      <c r="A299" s="21">
        <v>50.22</v>
      </c>
      <c r="B299" s="3" t="str">
        <f t="shared" si="1"/>
        <v>#REF!</v>
      </c>
    </row>
    <row r="300">
      <c r="A300" s="21">
        <v>50.84</v>
      </c>
      <c r="B300" s="3" t="str">
        <f t="shared" si="1"/>
        <v>#REF!</v>
      </c>
    </row>
    <row r="301">
      <c r="A301" s="21">
        <v>49.81</v>
      </c>
      <c r="B301" s="3" t="str">
        <f t="shared" si="1"/>
        <v>#REF!</v>
      </c>
    </row>
    <row r="302">
      <c r="A302" s="21">
        <v>50.75</v>
      </c>
      <c r="B302" s="3" t="str">
        <f t="shared" si="1"/>
        <v>#REF!</v>
      </c>
    </row>
    <row r="303">
      <c r="A303" s="25">
        <f>+0.65</f>
        <v>0.65</v>
      </c>
      <c r="B303" s="3" t="str">
        <f t="shared" si="1"/>
        <v>#REF!</v>
      </c>
    </row>
    <row r="304">
      <c r="A304" s="25">
        <f>+1.3%</f>
        <v>0.013</v>
      </c>
      <c r="B304" s="3" t="str">
        <f t="shared" si="1"/>
        <v>#REF!</v>
      </c>
    </row>
    <row r="305">
      <c r="A305" s="26">
        <v>231594.0</v>
      </c>
      <c r="B305" s="3" t="str">
        <f t="shared" si="1"/>
        <v>#REF!</v>
      </c>
    </row>
    <row r="306">
      <c r="A306" s="26">
        <v>465703.0</v>
      </c>
      <c r="B306" s="3" t="str">
        <f t="shared" si="1"/>
        <v>#REF!</v>
      </c>
    </row>
    <row r="307">
      <c r="A307" s="27">
        <v>42965.0</v>
      </c>
      <c r="B307" s="3" t="str">
        <f t="shared" si="1"/>
        <v>#REF!</v>
      </c>
    </row>
    <row r="308">
      <c r="A308" s="28">
        <v>50.61</v>
      </c>
      <c r="B308" s="3" t="str">
        <f t="shared" si="1"/>
        <v>#REF!</v>
      </c>
    </row>
    <row r="309">
      <c r="A309" s="28">
        <v>52.64</v>
      </c>
      <c r="B309" s="3" t="str">
        <f t="shared" si="1"/>
        <v>#REF!</v>
      </c>
    </row>
    <row r="310">
      <c r="A310" s="28">
        <v>50.54</v>
      </c>
      <c r="B310" s="3" t="str">
        <f t="shared" si="1"/>
        <v>#REF!</v>
      </c>
    </row>
    <row r="311">
      <c r="A311" s="28">
        <v>52.41</v>
      </c>
      <c r="B311" s="3" t="str">
        <f t="shared" si="1"/>
        <v>#REF!</v>
      </c>
    </row>
    <row r="312">
      <c r="A312" s="25">
        <f>+1.66</f>
        <v>1.66</v>
      </c>
      <c r="B312" s="3" t="str">
        <f t="shared" si="1"/>
        <v>#REF!</v>
      </c>
    </row>
    <row r="313">
      <c r="A313" s="25">
        <f>+3.27%</f>
        <v>0.0327</v>
      </c>
      <c r="B313" s="3" t="str">
        <f t="shared" si="1"/>
        <v>#REF!</v>
      </c>
    </row>
    <row r="314">
      <c r="A314" s="26">
        <v>186530.0</v>
      </c>
      <c r="B314" s="3" t="str">
        <f t="shared" si="1"/>
        <v>#REF!</v>
      </c>
    </row>
    <row r="315">
      <c r="A315" s="26">
        <v>471834.0</v>
      </c>
      <c r="B315" s="3" t="str">
        <f t="shared" si="1"/>
        <v>#REF!</v>
      </c>
    </row>
    <row r="316">
      <c r="A316" s="27">
        <v>42968.0</v>
      </c>
      <c r="B316" s="3" t="str">
        <f t="shared" si="1"/>
        <v>#REF!</v>
      </c>
    </row>
    <row r="317">
      <c r="A317" s="28">
        <v>52.63</v>
      </c>
      <c r="B317" s="3" t="str">
        <f t="shared" si="1"/>
        <v>#REF!</v>
      </c>
    </row>
    <row r="318">
      <c r="A318" s="28">
        <v>52.67</v>
      </c>
      <c r="B318" s="3" t="str">
        <f t="shared" si="1"/>
        <v>#REF!</v>
      </c>
    </row>
    <row r="319">
      <c r="A319" s="28">
        <v>50.96</v>
      </c>
      <c r="B319" s="3" t="str">
        <f t="shared" si="1"/>
        <v>#REF!</v>
      </c>
    </row>
    <row r="320">
      <c r="A320" s="28">
        <v>51.28</v>
      </c>
      <c r="B320" s="3" t="str">
        <f t="shared" si="1"/>
        <v>#REF!</v>
      </c>
    </row>
    <row r="321">
      <c r="A321" s="21">
        <v>-1.13</v>
      </c>
      <c r="B321" s="3" t="str">
        <f t="shared" si="1"/>
        <v>#REF!</v>
      </c>
    </row>
    <row r="322">
      <c r="A322" s="22">
        <v>-0.0216</v>
      </c>
      <c r="B322" s="3" t="str">
        <f t="shared" si="1"/>
        <v>#REF!</v>
      </c>
    </row>
    <row r="323">
      <c r="A323" s="24">
        <v>172771.0</v>
      </c>
      <c r="B323" s="3" t="str">
        <f t="shared" si="1"/>
        <v>#REF!</v>
      </c>
    </row>
    <row r="324">
      <c r="A324" s="24">
        <v>479784.0</v>
      </c>
      <c r="B324" s="3" t="str">
        <f t="shared" si="1"/>
        <v>#REF!</v>
      </c>
    </row>
    <row r="325">
      <c r="A325" s="23">
        <v>42969.0</v>
      </c>
      <c r="B325" s="3" t="str">
        <f t="shared" si="1"/>
        <v>#REF!</v>
      </c>
    </row>
    <row r="326">
      <c r="A326" s="21">
        <v>51.37</v>
      </c>
      <c r="B326" s="3" t="str">
        <f t="shared" si="1"/>
        <v>#REF!</v>
      </c>
    </row>
    <row r="327">
      <c r="A327" s="21">
        <v>51.93</v>
      </c>
      <c r="B327" s="3" t="str">
        <f t="shared" si="1"/>
        <v>#REF!</v>
      </c>
    </row>
    <row r="328">
      <c r="A328" s="21">
        <v>51.08</v>
      </c>
      <c r="B328" s="3" t="str">
        <f t="shared" si="1"/>
        <v>#REF!</v>
      </c>
    </row>
    <row r="329">
      <c r="A329" s="21">
        <v>51.58</v>
      </c>
      <c r="B329" s="3" t="str">
        <f t="shared" si="1"/>
        <v>#REF!</v>
      </c>
    </row>
    <row r="330">
      <c r="A330" s="25">
        <f>+0.3</f>
        <v>0.3</v>
      </c>
      <c r="B330" s="3" t="str">
        <f t="shared" si="1"/>
        <v>#REF!</v>
      </c>
    </row>
    <row r="331">
      <c r="A331" s="25">
        <f>+0.59%</f>
        <v>0.0059</v>
      </c>
      <c r="B331" s="3" t="str">
        <f t="shared" si="1"/>
        <v>#REF!</v>
      </c>
    </row>
    <row r="332">
      <c r="A332" s="26">
        <v>221021.0</v>
      </c>
      <c r="B332" s="3" t="str">
        <f t="shared" si="1"/>
        <v>#REF!</v>
      </c>
    </row>
    <row r="333">
      <c r="A333" s="26">
        <v>500445.0</v>
      </c>
      <c r="B333" s="3" t="str">
        <f t="shared" si="1"/>
        <v>#REF!</v>
      </c>
    </row>
    <row r="334">
      <c r="A334" s="27">
        <v>42970.0</v>
      </c>
      <c r="B334" s="3" t="str">
        <f t="shared" si="1"/>
        <v>#REF!</v>
      </c>
    </row>
    <row r="335">
      <c r="A335" s="28">
        <v>51.4</v>
      </c>
      <c r="B335" s="3" t="str">
        <f t="shared" si="1"/>
        <v>#REF!</v>
      </c>
    </row>
    <row r="336">
      <c r="A336" s="28">
        <v>52.29</v>
      </c>
      <c r="B336" s="3" t="str">
        <f t="shared" si="1"/>
        <v>#REF!</v>
      </c>
    </row>
    <row r="337">
      <c r="A337" s="28">
        <v>51.22</v>
      </c>
      <c r="B337" s="3" t="str">
        <f t="shared" si="1"/>
        <v>#REF!</v>
      </c>
    </row>
    <row r="338">
      <c r="A338" s="28">
        <v>52.24</v>
      </c>
      <c r="B338" s="3" t="str">
        <f t="shared" si="1"/>
        <v>#REF!</v>
      </c>
    </row>
    <row r="339">
      <c r="A339" s="25">
        <f>+0.66</f>
        <v>0.66</v>
      </c>
      <c r="B339" s="3" t="str">
        <f t="shared" si="1"/>
        <v>#REF!</v>
      </c>
    </row>
    <row r="340">
      <c r="A340" s="25">
        <f>+1.28%</f>
        <v>0.0128</v>
      </c>
      <c r="B340" s="3" t="str">
        <f t="shared" si="1"/>
        <v>#REF!</v>
      </c>
    </row>
    <row r="341">
      <c r="A341" s="26">
        <v>237015.0</v>
      </c>
      <c r="B341" s="3" t="str">
        <f t="shared" si="1"/>
        <v>#REF!</v>
      </c>
    </row>
    <row r="342">
      <c r="A342" s="26">
        <v>508033.0</v>
      </c>
      <c r="B342" s="3" t="str">
        <f t="shared" si="1"/>
        <v>#REF!</v>
      </c>
    </row>
    <row r="343">
      <c r="A343" s="27">
        <v>42971.0</v>
      </c>
      <c r="B343" s="3" t="str">
        <f t="shared" si="1"/>
        <v>#REF!</v>
      </c>
    </row>
    <row r="344">
      <c r="A344" s="28">
        <v>52.21</v>
      </c>
      <c r="B344" s="3" t="str">
        <f t="shared" si="1"/>
        <v>#REF!</v>
      </c>
    </row>
    <row r="345">
      <c r="A345" s="28">
        <v>52.39</v>
      </c>
      <c r="B345" s="3" t="str">
        <f t="shared" si="1"/>
        <v>#REF!</v>
      </c>
    </row>
    <row r="346">
      <c r="A346" s="28">
        <v>51.26</v>
      </c>
      <c r="B346" s="3" t="str">
        <f t="shared" si="1"/>
        <v>#REF!</v>
      </c>
    </row>
    <row r="347">
      <c r="A347" s="28">
        <v>51.66</v>
      </c>
      <c r="B347" s="3" t="str">
        <f t="shared" si="1"/>
        <v>#REF!</v>
      </c>
    </row>
    <row r="348">
      <c r="A348" s="21">
        <v>-0.58</v>
      </c>
      <c r="B348" s="3" t="str">
        <f t="shared" si="1"/>
        <v>#REF!</v>
      </c>
    </row>
    <row r="349">
      <c r="A349" s="22">
        <v>-0.0111</v>
      </c>
      <c r="B349" s="3" t="str">
        <f t="shared" si="1"/>
        <v>#REF!</v>
      </c>
    </row>
    <row r="350">
      <c r="A350" s="24">
        <v>252425.0</v>
      </c>
      <c r="B350" s="3" t="str">
        <f t="shared" si="1"/>
        <v>#REF!</v>
      </c>
    </row>
    <row r="351">
      <c r="A351" s="24">
        <v>527427.0</v>
      </c>
      <c r="B351" s="3" t="str">
        <f t="shared" si="1"/>
        <v>#REF!</v>
      </c>
    </row>
    <row r="352">
      <c r="A352" s="23">
        <v>42972.0</v>
      </c>
      <c r="B352" s="3" t="str">
        <f t="shared" si="1"/>
        <v>#REF!</v>
      </c>
    </row>
    <row r="353">
      <c r="A353" s="21">
        <v>51.91</v>
      </c>
      <c r="B353" s="3" t="str">
        <f t="shared" si="1"/>
        <v>#REF!</v>
      </c>
    </row>
    <row r="354">
      <c r="A354" s="21">
        <v>52.27</v>
      </c>
      <c r="B354" s="3" t="str">
        <f t="shared" si="1"/>
        <v>#REF!</v>
      </c>
    </row>
    <row r="355">
      <c r="A355" s="21">
        <v>51.52</v>
      </c>
      <c r="B355" s="3" t="str">
        <f t="shared" si="1"/>
        <v>#REF!</v>
      </c>
    </row>
    <row r="356">
      <c r="A356" s="21">
        <v>51.98</v>
      </c>
      <c r="B356" s="3" t="str">
        <f t="shared" si="1"/>
        <v>#REF!</v>
      </c>
    </row>
    <row r="357">
      <c r="A357" s="25">
        <f>+0.32</f>
        <v>0.32</v>
      </c>
      <c r="B357" s="3" t="str">
        <f t="shared" si="1"/>
        <v>#REF!</v>
      </c>
    </row>
    <row r="358">
      <c r="A358" s="25">
        <f>+0.62%</f>
        <v>0.0062</v>
      </c>
      <c r="B358" s="3" t="str">
        <f t="shared" si="1"/>
        <v>#REF!</v>
      </c>
    </row>
    <row r="359">
      <c r="A359" s="26">
        <v>237598.0</v>
      </c>
      <c r="B359" s="3" t="str">
        <f t="shared" si="1"/>
        <v>#REF!</v>
      </c>
    </row>
    <row r="360">
      <c r="A360" s="26">
        <v>543156.0</v>
      </c>
      <c r="B360" s="3" t="str">
        <f t="shared" si="1"/>
        <v>#REF!</v>
      </c>
    </row>
    <row r="361">
      <c r="A361" s="27">
        <v>42975.0</v>
      </c>
      <c r="B361" s="3" t="str">
        <f t="shared" si="1"/>
        <v>#REF!</v>
      </c>
    </row>
    <row r="362">
      <c r="A362" s="28">
        <v>52.0</v>
      </c>
      <c r="B362" s="3" t="str">
        <f t="shared" si="1"/>
        <v>#REF!</v>
      </c>
    </row>
    <row r="363">
      <c r="A363" s="28">
        <v>52.44</v>
      </c>
      <c r="B363" s="3" t="str">
        <f t="shared" si="1"/>
        <v>#REF!</v>
      </c>
    </row>
    <row r="364">
      <c r="A364" s="28">
        <v>51.07</v>
      </c>
      <c r="B364" s="3" t="str">
        <f t="shared" si="1"/>
        <v>#REF!</v>
      </c>
    </row>
    <row r="365">
      <c r="A365" s="28">
        <v>51.42</v>
      </c>
      <c r="B365" s="3" t="str">
        <f t="shared" si="1"/>
        <v>#REF!</v>
      </c>
    </row>
    <row r="366">
      <c r="A366" s="21">
        <v>-0.56</v>
      </c>
      <c r="B366" s="3" t="str">
        <f t="shared" si="1"/>
        <v>#REF!</v>
      </c>
    </row>
    <row r="367">
      <c r="A367" s="22">
        <v>-0.0108</v>
      </c>
      <c r="B367" s="3" t="str">
        <f t="shared" si="1"/>
        <v>#REF!</v>
      </c>
    </row>
    <row r="368">
      <c r="A368" s="24">
        <v>207893.0</v>
      </c>
      <c r="B368" s="3" t="str">
        <f t="shared" si="1"/>
        <v>#REF!</v>
      </c>
    </row>
    <row r="369">
      <c r="A369" s="24">
        <v>543459.0</v>
      </c>
      <c r="B369" s="3" t="str">
        <f t="shared" si="1"/>
        <v>#REF!</v>
      </c>
    </row>
    <row r="370">
      <c r="A370" s="23">
        <v>42976.0</v>
      </c>
      <c r="B370" s="3" t="str">
        <f t="shared" si="1"/>
        <v>#REF!</v>
      </c>
    </row>
    <row r="371">
      <c r="A371" s="21">
        <v>51.54</v>
      </c>
      <c r="B371" s="3" t="str">
        <f t="shared" si="1"/>
        <v>#REF!</v>
      </c>
    </row>
    <row r="372">
      <c r="A372" s="21">
        <v>51.79</v>
      </c>
      <c r="B372" s="3" t="str">
        <f t="shared" si="1"/>
        <v>#REF!</v>
      </c>
    </row>
    <row r="373">
      <c r="A373" s="21">
        <v>50.98</v>
      </c>
      <c r="B373" s="3" t="str">
        <f t="shared" si="1"/>
        <v>#REF!</v>
      </c>
    </row>
    <row r="374">
      <c r="A374" s="21">
        <v>51.66</v>
      </c>
      <c r="B374" s="3" t="str">
        <f t="shared" si="1"/>
        <v>#REF!</v>
      </c>
    </row>
    <row r="375">
      <c r="A375" s="25">
        <f>+0.24</f>
        <v>0.24</v>
      </c>
      <c r="B375" s="3" t="str">
        <f t="shared" si="1"/>
        <v>#REF!</v>
      </c>
    </row>
    <row r="376">
      <c r="A376" s="25">
        <f>+0.47%</f>
        <v>0.0047</v>
      </c>
      <c r="B376" s="3" t="str">
        <f t="shared" si="1"/>
        <v>#REF!</v>
      </c>
    </row>
    <row r="377">
      <c r="A377" s="26">
        <v>299417.0</v>
      </c>
      <c r="B377" s="3" t="str">
        <f t="shared" si="1"/>
        <v>#REF!</v>
      </c>
    </row>
    <row r="378">
      <c r="A378" s="26">
        <v>552454.0</v>
      </c>
      <c r="B378" s="3" t="str">
        <f t="shared" si="1"/>
        <v>#REF!</v>
      </c>
    </row>
    <row r="379">
      <c r="A379" s="27">
        <v>42977.0</v>
      </c>
      <c r="B379" s="3" t="str">
        <f t="shared" si="1"/>
        <v>#REF!</v>
      </c>
    </row>
    <row r="380">
      <c r="A380" s="28">
        <v>51.65</v>
      </c>
      <c r="B380" s="3" t="str">
        <f t="shared" si="1"/>
        <v>#REF!</v>
      </c>
    </row>
    <row r="381">
      <c r="A381" s="28">
        <v>51.69</v>
      </c>
      <c r="B381" s="3" t="str">
        <f t="shared" si="1"/>
        <v>#REF!</v>
      </c>
    </row>
    <row r="382">
      <c r="A382" s="28">
        <v>50.52</v>
      </c>
      <c r="B382" s="3" t="str">
        <f t="shared" si="1"/>
        <v>#REF!</v>
      </c>
    </row>
    <row r="383">
      <c r="A383" s="28">
        <v>50.73</v>
      </c>
      <c r="B383" s="3" t="str">
        <f t="shared" si="1"/>
        <v>#REF!</v>
      </c>
    </row>
    <row r="384">
      <c r="A384" s="21">
        <v>-0.93</v>
      </c>
      <c r="B384" s="3" t="str">
        <f t="shared" si="1"/>
        <v>#REF!</v>
      </c>
    </row>
    <row r="385">
      <c r="A385" s="22">
        <v>-0.018</v>
      </c>
      <c r="B385" s="3" t="str">
        <f t="shared" si="1"/>
        <v>#REF!</v>
      </c>
    </row>
    <row r="386">
      <c r="A386" s="24">
        <v>437318.0</v>
      </c>
      <c r="B386" s="3" t="str">
        <f t="shared" si="1"/>
        <v>#REF!</v>
      </c>
    </row>
    <row r="387">
      <c r="A387" s="24">
        <v>548982.0</v>
      </c>
      <c r="B387" s="3" t="str">
        <f t="shared" si="1"/>
        <v>#REF!</v>
      </c>
    </row>
    <row r="388">
      <c r="A388" s="23">
        <v>42978.0</v>
      </c>
      <c r="B388" s="3" t="str">
        <f t="shared" si="1"/>
        <v>#REF!</v>
      </c>
    </row>
    <row r="389">
      <c r="A389" s="21">
        <v>50.53</v>
      </c>
      <c r="B389" s="3" t="str">
        <f t="shared" si="1"/>
        <v>#REF!</v>
      </c>
    </row>
    <row r="390">
      <c r="A390" s="21">
        <v>52.9</v>
      </c>
      <c r="B390" s="3" t="str">
        <f t="shared" si="1"/>
        <v>#REF!</v>
      </c>
    </row>
    <row r="391">
      <c r="A391" s="21">
        <v>50.49</v>
      </c>
      <c r="B391" s="3" t="str">
        <f t="shared" si="1"/>
        <v>#REF!</v>
      </c>
    </row>
    <row r="392">
      <c r="A392" s="21">
        <v>52.86</v>
      </c>
      <c r="B392" s="3" t="str">
        <f t="shared" si="1"/>
        <v>#REF!</v>
      </c>
    </row>
    <row r="393">
      <c r="A393" s="25">
        <f>+2.13</f>
        <v>2.13</v>
      </c>
      <c r="B393" s="3" t="str">
        <f t="shared" si="1"/>
        <v>#REF!</v>
      </c>
    </row>
    <row r="394">
      <c r="A394" s="25">
        <f>+4.2%</f>
        <v>0.042</v>
      </c>
      <c r="B394" s="3" t="str">
        <f t="shared" si="1"/>
        <v>#REF!</v>
      </c>
    </row>
    <row r="395">
      <c r="A395" s="26">
        <v>462166.0</v>
      </c>
      <c r="B395" s="3" t="str">
        <f t="shared" si="1"/>
        <v>#REF!</v>
      </c>
    </row>
    <row r="396">
      <c r="A396" s="26">
        <v>558506.0</v>
      </c>
      <c r="B396" s="3" t="str">
        <f t="shared" si="1"/>
        <v>#REF!</v>
      </c>
    </row>
    <row r="397">
      <c r="A397" s="27">
        <v>42979.0</v>
      </c>
      <c r="B397" s="3" t="str">
        <f t="shared" si="1"/>
        <v>#REF!</v>
      </c>
    </row>
    <row r="398">
      <c r="A398" s="28">
        <v>52.84</v>
      </c>
      <c r="B398" s="3" t="str">
        <f t="shared" si="1"/>
        <v>#REF!</v>
      </c>
    </row>
    <row r="399">
      <c r="A399" s="28">
        <v>52.95</v>
      </c>
      <c r="B399" s="3" t="str">
        <f t="shared" si="1"/>
        <v>#REF!</v>
      </c>
    </row>
    <row r="400">
      <c r="A400" s="28">
        <v>52.24</v>
      </c>
      <c r="B400" s="3" t="str">
        <f t="shared" si="1"/>
        <v>#REF!</v>
      </c>
    </row>
    <row r="401">
      <c r="A401" s="28">
        <v>52.75</v>
      </c>
      <c r="B401" s="3" t="str">
        <f t="shared" si="1"/>
        <v>#REF!</v>
      </c>
    </row>
    <row r="402">
      <c r="A402" s="21">
        <v>-0.11</v>
      </c>
      <c r="B402" s="3" t="str">
        <f t="shared" si="1"/>
        <v>#REF!</v>
      </c>
    </row>
    <row r="403">
      <c r="A403" s="22">
        <v>-0.0021</v>
      </c>
      <c r="B403" s="3" t="str">
        <f t="shared" si="1"/>
        <v>#REF!</v>
      </c>
    </row>
    <row r="404">
      <c r="A404" s="24">
        <v>262197.0</v>
      </c>
      <c r="B404" s="3" t="str">
        <f t="shared" si="1"/>
        <v>#REF!</v>
      </c>
    </row>
    <row r="405">
      <c r="A405" s="24">
        <v>537015.0</v>
      </c>
      <c r="B405" s="3" t="str">
        <f t="shared" si="1"/>
        <v>#REF!</v>
      </c>
    </row>
    <row r="406">
      <c r="A406" s="23">
        <v>42982.0</v>
      </c>
      <c r="B406" s="3" t="str">
        <f t="shared" si="1"/>
        <v>#REF!</v>
      </c>
    </row>
    <row r="407">
      <c r="A407" s="21">
        <v>52.85</v>
      </c>
      <c r="B407" s="3" t="str">
        <f t="shared" si="1"/>
        <v>#REF!</v>
      </c>
    </row>
    <row r="408">
      <c r="A408" s="21">
        <v>52.85</v>
      </c>
      <c r="B408" s="3" t="str">
        <f t="shared" si="1"/>
        <v>#REF!</v>
      </c>
    </row>
    <row r="409">
      <c r="A409" s="21">
        <v>51.99</v>
      </c>
      <c r="B409" s="3" t="str">
        <f t="shared" si="1"/>
        <v>#REF!</v>
      </c>
    </row>
    <row r="410">
      <c r="A410" s="21">
        <v>52.34</v>
      </c>
      <c r="B410" s="3" t="str">
        <f t="shared" si="1"/>
        <v>#REF!</v>
      </c>
    </row>
    <row r="411">
      <c r="A411" s="21">
        <v>-0.41</v>
      </c>
      <c r="B411" s="3" t="str">
        <f t="shared" si="1"/>
        <v>#REF!</v>
      </c>
    </row>
    <row r="412">
      <c r="A412" s="22">
        <v>-0.0078</v>
      </c>
      <c r="B412" s="3" t="str">
        <f t="shared" si="1"/>
        <v>#REF!</v>
      </c>
    </row>
    <row r="413">
      <c r="A413" s="24">
        <v>121539.0</v>
      </c>
      <c r="B413" s="3" t="str">
        <f t="shared" si="1"/>
        <v>#REF!</v>
      </c>
    </row>
    <row r="414">
      <c r="A414" s="24">
        <v>523173.0</v>
      </c>
      <c r="B414" s="3" t="str">
        <f t="shared" si="1"/>
        <v>#REF!</v>
      </c>
    </row>
    <row r="415">
      <c r="A415" s="23">
        <v>42983.0</v>
      </c>
      <c r="B415" s="3" t="str">
        <f t="shared" si="1"/>
        <v>#REF!</v>
      </c>
    </row>
    <row r="416">
      <c r="A416" s="21">
        <v>52.3</v>
      </c>
      <c r="B416" s="3" t="str">
        <f t="shared" si="1"/>
        <v>#REF!</v>
      </c>
    </row>
    <row r="417">
      <c r="A417" s="21">
        <v>53.66</v>
      </c>
      <c r="B417" s="3" t="str">
        <f t="shared" si="1"/>
        <v>#REF!</v>
      </c>
    </row>
    <row r="418">
      <c r="A418" s="21">
        <v>52.09</v>
      </c>
      <c r="B418" s="3" t="str">
        <f t="shared" si="1"/>
        <v>#REF!</v>
      </c>
    </row>
    <row r="419">
      <c r="A419" s="21">
        <v>53.38</v>
      </c>
      <c r="B419" s="3" t="str">
        <f t="shared" si="1"/>
        <v>#REF!</v>
      </c>
    </row>
    <row r="420">
      <c r="A420" s="25">
        <f>+1.04</f>
        <v>1.04</v>
      </c>
      <c r="B420" s="3" t="str">
        <f t="shared" si="1"/>
        <v>#REF!</v>
      </c>
    </row>
    <row r="421">
      <c r="A421" s="25">
        <f>+1.99%</f>
        <v>0.0199</v>
      </c>
      <c r="B421" s="3" t="str">
        <f t="shared" si="1"/>
        <v>#REF!</v>
      </c>
    </row>
    <row r="422">
      <c r="A422" s="26">
        <v>300776.0</v>
      </c>
      <c r="B422" s="3" t="str">
        <f t="shared" si="1"/>
        <v>#REF!</v>
      </c>
    </row>
    <row r="423">
      <c r="A423" s="26">
        <v>511097.0</v>
      </c>
      <c r="B423" s="3" t="str">
        <f t="shared" si="1"/>
        <v>#REF!</v>
      </c>
    </row>
    <row r="424">
      <c r="A424" s="27">
        <v>42984.0</v>
      </c>
      <c r="B424" s="3" t="str">
        <f t="shared" si="1"/>
        <v>#REF!</v>
      </c>
    </row>
    <row r="425">
      <c r="A425" s="28">
        <v>53.16</v>
      </c>
      <c r="B425" s="3" t="str">
        <f t="shared" si="1"/>
        <v>#REF!</v>
      </c>
    </row>
    <row r="426">
      <c r="A426" s="28">
        <v>54.31</v>
      </c>
      <c r="B426" s="3" t="str">
        <f t="shared" si="1"/>
        <v>#REF!</v>
      </c>
    </row>
    <row r="427">
      <c r="A427" s="28">
        <v>53.09</v>
      </c>
      <c r="B427" s="3" t="str">
        <f t="shared" si="1"/>
        <v>#REF!</v>
      </c>
    </row>
    <row r="428">
      <c r="A428" s="28">
        <v>54.2</v>
      </c>
      <c r="B428" s="3" t="str">
        <f t="shared" si="1"/>
        <v>#REF!</v>
      </c>
    </row>
    <row r="429">
      <c r="A429" s="25">
        <f>+0.82</f>
        <v>0.82</v>
      </c>
      <c r="B429" s="3" t="str">
        <f t="shared" si="1"/>
        <v>#REF!</v>
      </c>
    </row>
    <row r="430">
      <c r="A430" s="25">
        <f>+1.54%</f>
        <v>0.0154</v>
      </c>
      <c r="B430" s="3" t="str">
        <f t="shared" si="1"/>
        <v>#REF!</v>
      </c>
    </row>
    <row r="431">
      <c r="A431" s="26">
        <v>322595.0</v>
      </c>
      <c r="B431" s="3" t="str">
        <f t="shared" si="1"/>
        <v>#REF!</v>
      </c>
    </row>
    <row r="432">
      <c r="A432" s="26">
        <v>508905.0</v>
      </c>
      <c r="B432" s="3" t="str">
        <f t="shared" si="1"/>
        <v>#REF!</v>
      </c>
    </row>
    <row r="433">
      <c r="A433" s="27">
        <v>42985.0</v>
      </c>
      <c r="B433" s="3" t="str">
        <f t="shared" si="1"/>
        <v>#REF!</v>
      </c>
    </row>
    <row r="434">
      <c r="A434" s="28">
        <v>54.13</v>
      </c>
      <c r="B434" s="3" t="str">
        <f t="shared" si="1"/>
        <v>#REF!</v>
      </c>
    </row>
    <row r="435">
      <c r="A435" s="28">
        <v>54.67</v>
      </c>
      <c r="B435" s="3" t="str">
        <f t="shared" si="1"/>
        <v>#REF!</v>
      </c>
    </row>
    <row r="436">
      <c r="A436" s="28">
        <v>53.89</v>
      </c>
      <c r="B436" s="3" t="str">
        <f t="shared" si="1"/>
        <v>#REF!</v>
      </c>
    </row>
    <row r="437">
      <c r="A437" s="28">
        <v>54.49</v>
      </c>
      <c r="B437" s="3" t="str">
        <f t="shared" si="1"/>
        <v>#REF!</v>
      </c>
    </row>
    <row r="438">
      <c r="A438" s="25">
        <f>+0.29</f>
        <v>0.29</v>
      </c>
      <c r="B438" s="3" t="str">
        <f t="shared" si="1"/>
        <v>#REF!</v>
      </c>
    </row>
    <row r="439">
      <c r="A439" s="25">
        <f>+0.54%</f>
        <v>0.0054</v>
      </c>
      <c r="B439" s="3" t="str">
        <f t="shared" si="1"/>
        <v>#REF!</v>
      </c>
    </row>
    <row r="440">
      <c r="A440" s="26">
        <v>306718.0</v>
      </c>
      <c r="B440" s="3" t="str">
        <f t="shared" si="1"/>
        <v>#REF!</v>
      </c>
    </row>
    <row r="441">
      <c r="A441" s="26">
        <v>495289.0</v>
      </c>
      <c r="B441" s="3" t="str">
        <f t="shared" si="1"/>
        <v>#REF!</v>
      </c>
    </row>
    <row r="442">
      <c r="A442" s="27">
        <v>42986.0</v>
      </c>
      <c r="B442" s="3" t="str">
        <f t="shared" si="1"/>
        <v>#REF!</v>
      </c>
    </row>
    <row r="443">
      <c r="A443" s="28">
        <v>54.54</v>
      </c>
      <c r="B443" s="3" t="str">
        <f t="shared" si="1"/>
        <v>#REF!</v>
      </c>
    </row>
    <row r="444">
      <c r="A444" s="28">
        <v>54.87</v>
      </c>
      <c r="B444" s="3" t="str">
        <f t="shared" si="1"/>
        <v>#REF!</v>
      </c>
    </row>
    <row r="445">
      <c r="A445" s="28">
        <v>53.57</v>
      </c>
      <c r="B445" s="3" t="str">
        <f t="shared" si="1"/>
        <v>#REF!</v>
      </c>
    </row>
    <row r="446">
      <c r="A446" s="28">
        <v>53.78</v>
      </c>
      <c r="B446" s="3" t="str">
        <f t="shared" si="1"/>
        <v>#REF!</v>
      </c>
    </row>
    <row r="447">
      <c r="A447" s="21">
        <v>-0.71</v>
      </c>
      <c r="B447" s="3" t="str">
        <f t="shared" si="1"/>
        <v>#REF!</v>
      </c>
    </row>
    <row r="448">
      <c r="A448" s="22">
        <v>-0.013</v>
      </c>
      <c r="B448" s="3" t="str">
        <f t="shared" si="1"/>
        <v>#REF!</v>
      </c>
    </row>
    <row r="449">
      <c r="A449" s="24">
        <v>307449.0</v>
      </c>
      <c r="B449" s="3" t="str">
        <f t="shared" si="1"/>
        <v>#REF!</v>
      </c>
    </row>
    <row r="450">
      <c r="A450" s="24">
        <v>479765.0</v>
      </c>
      <c r="B450" s="3" t="str">
        <f t="shared" si="1"/>
        <v>#REF!</v>
      </c>
    </row>
    <row r="451">
      <c r="A451" s="23">
        <v>42989.0</v>
      </c>
      <c r="B451" s="3" t="str">
        <f t="shared" si="1"/>
        <v>#REF!</v>
      </c>
    </row>
    <row r="452">
      <c r="A452" s="21">
        <v>53.82</v>
      </c>
      <c r="B452" s="3" t="str">
        <f t="shared" si="1"/>
        <v>#REF!</v>
      </c>
    </row>
    <row r="453">
      <c r="A453" s="21">
        <v>54.14</v>
      </c>
      <c r="B453" s="3" t="str">
        <f t="shared" si="1"/>
        <v>#REF!</v>
      </c>
    </row>
    <row r="454">
      <c r="A454" s="21">
        <v>53.04</v>
      </c>
      <c r="B454" s="3" t="str">
        <f t="shared" si="1"/>
        <v>#REF!</v>
      </c>
    </row>
    <row r="455">
      <c r="A455" s="21">
        <v>53.84</v>
      </c>
      <c r="B455" s="3" t="str">
        <f t="shared" si="1"/>
        <v>#REF!</v>
      </c>
    </row>
    <row r="456">
      <c r="A456" s="25">
        <f>+0.06</f>
        <v>0.06</v>
      </c>
      <c r="B456" s="3" t="str">
        <f t="shared" si="1"/>
        <v>#REF!</v>
      </c>
    </row>
    <row r="457">
      <c r="A457" s="25">
        <f>+0.11%</f>
        <v>0.0011</v>
      </c>
      <c r="B457" s="3" t="str">
        <f t="shared" si="1"/>
        <v>#REF!</v>
      </c>
    </row>
    <row r="458">
      <c r="A458" s="26">
        <v>276434.0</v>
      </c>
      <c r="B458" s="3" t="str">
        <f t="shared" si="1"/>
        <v>#REF!</v>
      </c>
    </row>
    <row r="459">
      <c r="A459" s="26">
        <v>460626.0</v>
      </c>
      <c r="B459" s="3" t="str">
        <f t="shared" si="1"/>
        <v>#REF!</v>
      </c>
    </row>
    <row r="460">
      <c r="A460" s="27">
        <v>42990.0</v>
      </c>
      <c r="B460" s="3" t="str">
        <f t="shared" si="1"/>
        <v>#REF!</v>
      </c>
    </row>
    <row r="461">
      <c r="A461" s="28">
        <v>53.77</v>
      </c>
      <c r="B461" s="3" t="str">
        <f t="shared" si="1"/>
        <v>#REF!</v>
      </c>
    </row>
    <row r="462">
      <c r="A462" s="28">
        <v>54.44</v>
      </c>
      <c r="B462" s="3" t="str">
        <f t="shared" si="1"/>
        <v>#REF!</v>
      </c>
    </row>
    <row r="463">
      <c r="A463" s="28">
        <v>53.42</v>
      </c>
      <c r="B463" s="3" t="str">
        <f t="shared" si="1"/>
        <v>#REF!</v>
      </c>
    </row>
    <row r="464">
      <c r="A464" s="28">
        <v>54.27</v>
      </c>
      <c r="B464" s="3" t="str">
        <f t="shared" si="1"/>
        <v>#REF!</v>
      </c>
    </row>
    <row r="465">
      <c r="A465" s="25">
        <f>+0.43</f>
        <v>0.43</v>
      </c>
      <c r="B465" s="3" t="str">
        <f t="shared" si="1"/>
        <v>#REF!</v>
      </c>
    </row>
    <row r="466">
      <c r="A466" s="25">
        <f>+0.8%</f>
        <v>0.008</v>
      </c>
      <c r="B466" s="3" t="str">
        <f t="shared" si="1"/>
        <v>#REF!</v>
      </c>
    </row>
    <row r="467">
      <c r="A467" s="26">
        <v>279303.0</v>
      </c>
      <c r="B467" s="3" t="str">
        <f t="shared" si="1"/>
        <v>#REF!</v>
      </c>
    </row>
    <row r="468">
      <c r="A468" s="26">
        <v>451154.0</v>
      </c>
      <c r="B468" s="3" t="str">
        <f t="shared" si="1"/>
        <v>#REF!</v>
      </c>
    </row>
    <row r="469">
      <c r="A469" s="27">
        <v>42991.0</v>
      </c>
      <c r="B469" s="3" t="str">
        <f t="shared" si="1"/>
        <v>#REF!</v>
      </c>
    </row>
    <row r="470">
      <c r="A470" s="28">
        <v>54.18</v>
      </c>
      <c r="B470" s="3" t="str">
        <f t="shared" si="1"/>
        <v>#REF!</v>
      </c>
    </row>
    <row r="471">
      <c r="A471" s="28">
        <v>55.21</v>
      </c>
      <c r="B471" s="3" t="str">
        <f t="shared" si="1"/>
        <v>#REF!</v>
      </c>
    </row>
    <row r="472">
      <c r="A472" s="28">
        <v>54.03</v>
      </c>
      <c r="B472" s="3" t="str">
        <f t="shared" si="1"/>
        <v>#REF!</v>
      </c>
    </row>
    <row r="473">
      <c r="A473" s="28">
        <v>55.16</v>
      </c>
      <c r="B473" s="3" t="str">
        <f t="shared" si="1"/>
        <v>#REF!</v>
      </c>
    </row>
    <row r="474">
      <c r="A474" s="25">
        <f>+0.89</f>
        <v>0.89</v>
      </c>
      <c r="B474" s="3" t="str">
        <f t="shared" si="1"/>
        <v>#REF!</v>
      </c>
    </row>
    <row r="475">
      <c r="A475" s="25">
        <f>+1.64%</f>
        <v>0.0164</v>
      </c>
      <c r="B475" s="3" t="str">
        <f t="shared" si="1"/>
        <v>#REF!</v>
      </c>
    </row>
    <row r="476">
      <c r="A476" s="26">
        <v>291472.0</v>
      </c>
      <c r="B476" s="3" t="str">
        <f t="shared" si="1"/>
        <v>#REF!</v>
      </c>
    </row>
    <row r="477">
      <c r="A477" s="26">
        <v>408488.0</v>
      </c>
      <c r="B477" s="3" t="str">
        <f t="shared" si="1"/>
        <v>#REF!</v>
      </c>
    </row>
    <row r="478">
      <c r="A478" s="27">
        <v>42992.0</v>
      </c>
      <c r="B478" s="3" t="str">
        <f t="shared" si="1"/>
        <v>#REF!</v>
      </c>
    </row>
    <row r="479">
      <c r="A479" s="28">
        <v>55.02</v>
      </c>
      <c r="B479" s="3" t="str">
        <f t="shared" si="1"/>
        <v>#REF!</v>
      </c>
    </row>
    <row r="480">
      <c r="A480" s="28">
        <v>55.99</v>
      </c>
      <c r="B480" s="3" t="str">
        <f t="shared" si="1"/>
        <v>#REF!</v>
      </c>
    </row>
    <row r="481">
      <c r="A481" s="28">
        <v>54.93</v>
      </c>
      <c r="B481" s="3" t="str">
        <f t="shared" si="1"/>
        <v>#REF!</v>
      </c>
    </row>
    <row r="482">
      <c r="A482" s="28">
        <v>55.47</v>
      </c>
      <c r="B482" s="3" t="str">
        <f t="shared" si="1"/>
        <v>#REF!</v>
      </c>
    </row>
    <row r="483">
      <c r="A483" s="25">
        <f>+0.31</f>
        <v>0.31</v>
      </c>
      <c r="B483" s="3" t="str">
        <f t="shared" si="1"/>
        <v>#REF!</v>
      </c>
    </row>
    <row r="484">
      <c r="A484" s="25">
        <f>+0.56%</f>
        <v>0.0056</v>
      </c>
      <c r="B484" s="3" t="str">
        <f t="shared" si="1"/>
        <v>#REF!</v>
      </c>
    </row>
    <row r="485">
      <c r="A485" s="26">
        <v>327352.0</v>
      </c>
      <c r="B485" s="3" t="str">
        <f t="shared" si="1"/>
        <v>#REF!</v>
      </c>
    </row>
    <row r="486">
      <c r="A486" s="26">
        <v>363067.0</v>
      </c>
      <c r="B486" s="3" t="str">
        <f t="shared" si="1"/>
        <v>#REF!</v>
      </c>
    </row>
    <row r="487">
      <c r="A487" s="27">
        <v>42993.0</v>
      </c>
      <c r="B487" s="3" t="str">
        <f t="shared" si="1"/>
        <v>#REF!</v>
      </c>
    </row>
    <row r="488">
      <c r="A488" s="28">
        <v>55.29</v>
      </c>
      <c r="B488" s="3" t="str">
        <f t="shared" si="1"/>
        <v>#REF!</v>
      </c>
    </row>
    <row r="489">
      <c r="A489" s="28">
        <v>55.85</v>
      </c>
      <c r="B489" s="3" t="str">
        <f t="shared" si="1"/>
        <v>#REF!</v>
      </c>
    </row>
    <row r="490">
      <c r="A490" s="28">
        <v>54.86</v>
      </c>
      <c r="B490" s="3" t="str">
        <f t="shared" si="1"/>
        <v>#REF!</v>
      </c>
    </row>
    <row r="491">
      <c r="A491" s="28">
        <v>55.62</v>
      </c>
      <c r="B491" s="3" t="str">
        <f t="shared" si="1"/>
        <v>#REF!</v>
      </c>
    </row>
    <row r="492">
      <c r="A492" s="25">
        <f>+0.15</f>
        <v>0.15</v>
      </c>
      <c r="B492" s="3" t="str">
        <f t="shared" si="1"/>
        <v>#REF!</v>
      </c>
    </row>
    <row r="493">
      <c r="A493" s="25">
        <f>+0.27%</f>
        <v>0.0027</v>
      </c>
      <c r="B493" s="3" t="str">
        <f t="shared" si="1"/>
        <v>#REF!</v>
      </c>
    </row>
    <row r="494">
      <c r="A494" s="26">
        <v>271070.0</v>
      </c>
      <c r="B494" s="3" t="str">
        <f t="shared" si="1"/>
        <v>#REF!</v>
      </c>
    </row>
    <row r="495">
      <c r="A495" s="26">
        <v>336107.0</v>
      </c>
      <c r="B495" s="3" t="str">
        <f t="shared" si="1"/>
        <v>#REF!</v>
      </c>
    </row>
    <row r="496">
      <c r="A496" s="27">
        <v>42996.0</v>
      </c>
      <c r="B496" s="3" t="str">
        <f t="shared" si="1"/>
        <v>#REF!</v>
      </c>
    </row>
    <row r="497">
      <c r="A497" s="28">
        <v>55.59</v>
      </c>
      <c r="B497" s="3" t="str">
        <f t="shared" si="1"/>
        <v>#REF!</v>
      </c>
    </row>
    <row r="498">
      <c r="A498" s="28">
        <v>55.95</v>
      </c>
      <c r="B498" s="3" t="str">
        <f t="shared" si="1"/>
        <v>#REF!</v>
      </c>
    </row>
    <row r="499">
      <c r="A499" s="28">
        <v>54.82</v>
      </c>
      <c r="B499" s="3" t="str">
        <f t="shared" si="1"/>
        <v>#REF!</v>
      </c>
    </row>
    <row r="500">
      <c r="A500" s="28">
        <v>55.48</v>
      </c>
      <c r="B500" s="3" t="str">
        <f t="shared" si="1"/>
        <v>#REF!</v>
      </c>
    </row>
    <row r="501">
      <c r="A501" s="21">
        <v>-0.14</v>
      </c>
      <c r="B501" s="3" t="str">
        <f t="shared" si="1"/>
        <v>#REF!</v>
      </c>
    </row>
    <row r="502">
      <c r="A502" s="22">
        <v>-0.0025</v>
      </c>
      <c r="B502" s="3" t="str">
        <f t="shared" si="1"/>
        <v>#REF!</v>
      </c>
    </row>
    <row r="503">
      <c r="A503" s="24">
        <v>278120.0</v>
      </c>
      <c r="B503" s="3" t="str">
        <f t="shared" si="1"/>
        <v>#REF!</v>
      </c>
    </row>
    <row r="504">
      <c r="A504" s="24">
        <v>295959.0</v>
      </c>
      <c r="B504" s="3" t="str">
        <f t="shared" si="1"/>
        <v>#REF!</v>
      </c>
    </row>
    <row r="505">
      <c r="A505" s="23">
        <v>42997.0</v>
      </c>
      <c r="B505" s="3" t="str">
        <f t="shared" si="1"/>
        <v>#REF!</v>
      </c>
    </row>
    <row r="506">
      <c r="A506" s="21">
        <v>55.48</v>
      </c>
      <c r="B506" s="3" t="str">
        <f t="shared" si="1"/>
        <v>#REF!</v>
      </c>
    </row>
    <row r="507">
      <c r="A507" s="21">
        <v>55.89</v>
      </c>
      <c r="B507" s="3" t="str">
        <f t="shared" si="1"/>
        <v>#REF!</v>
      </c>
    </row>
    <row r="508">
      <c r="A508" s="21">
        <v>54.89</v>
      </c>
      <c r="B508" s="3" t="str">
        <f t="shared" si="1"/>
        <v>#REF!</v>
      </c>
    </row>
    <row r="509">
      <c r="A509" s="21">
        <v>55.14</v>
      </c>
      <c r="B509" s="3" t="str">
        <f t="shared" si="1"/>
        <v>#REF!</v>
      </c>
    </row>
    <row r="510">
      <c r="A510" s="21">
        <v>-0.34</v>
      </c>
      <c r="B510" s="3" t="str">
        <f t="shared" si="1"/>
        <v>#REF!</v>
      </c>
    </row>
    <row r="511">
      <c r="A511" s="22">
        <v>-0.0061</v>
      </c>
      <c r="B511" s="3" t="str">
        <f t="shared" si="1"/>
        <v>#REF!</v>
      </c>
    </row>
    <row r="512">
      <c r="A512" s="24">
        <v>221760.0</v>
      </c>
      <c r="B512" s="3" t="str">
        <f t="shared" si="1"/>
        <v>#REF!</v>
      </c>
    </row>
    <row r="513">
      <c r="A513" s="24">
        <v>285985.0</v>
      </c>
      <c r="B513" s="3" t="str">
        <f t="shared" si="1"/>
        <v>#REF!</v>
      </c>
    </row>
    <row r="514">
      <c r="A514" s="23">
        <v>42998.0</v>
      </c>
      <c r="B514" s="3" t="str">
        <f t="shared" si="1"/>
        <v>#REF!</v>
      </c>
    </row>
    <row r="515">
      <c r="A515" s="21">
        <v>55.35</v>
      </c>
      <c r="B515" s="3" t="str">
        <f t="shared" si="1"/>
        <v>#REF!</v>
      </c>
    </row>
    <row r="516">
      <c r="A516" s="21">
        <v>56.48</v>
      </c>
      <c r="B516" s="3" t="str">
        <f t="shared" si="1"/>
        <v>#REF!</v>
      </c>
    </row>
    <row r="517">
      <c r="A517" s="21">
        <v>55.26</v>
      </c>
      <c r="B517" s="3" t="str">
        <f t="shared" si="1"/>
        <v>#REF!</v>
      </c>
    </row>
    <row r="518">
      <c r="A518" s="21">
        <v>56.29</v>
      </c>
      <c r="B518" s="3" t="str">
        <f t="shared" si="1"/>
        <v>#REF!</v>
      </c>
    </row>
    <row r="519">
      <c r="A519" s="25">
        <f>+1.15</f>
        <v>1.15</v>
      </c>
      <c r="B519" s="3" t="str">
        <f t="shared" si="1"/>
        <v>#REF!</v>
      </c>
    </row>
    <row r="520">
      <c r="A520" s="25">
        <f>+2.09%</f>
        <v>0.0209</v>
      </c>
      <c r="B520" s="3" t="str">
        <f t="shared" si="1"/>
        <v>#REF!</v>
      </c>
    </row>
    <row r="521">
      <c r="A521" s="26">
        <v>295650.0</v>
      </c>
      <c r="B521" s="3" t="str">
        <f t="shared" si="1"/>
        <v>#REF!</v>
      </c>
    </row>
    <row r="522">
      <c r="A522" s="26">
        <v>269408.0</v>
      </c>
      <c r="B522" s="3" t="str">
        <f t="shared" si="1"/>
        <v>#REF!</v>
      </c>
    </row>
    <row r="523">
      <c r="A523" s="27">
        <v>42999.0</v>
      </c>
      <c r="B523" s="3" t="str">
        <f t="shared" si="1"/>
        <v>#REF!</v>
      </c>
    </row>
    <row r="524">
      <c r="A524" s="28">
        <v>56.17</v>
      </c>
      <c r="B524" s="3" t="str">
        <f t="shared" si="1"/>
        <v>#REF!</v>
      </c>
    </row>
    <row r="525">
      <c r="A525" s="28">
        <v>56.53</v>
      </c>
      <c r="B525" s="3" t="str">
        <f t="shared" si="1"/>
        <v>#REF!</v>
      </c>
    </row>
    <row r="526">
      <c r="A526" s="28">
        <v>55.76</v>
      </c>
      <c r="B526" s="3" t="str">
        <f t="shared" si="1"/>
        <v>#REF!</v>
      </c>
    </row>
    <row r="527">
      <c r="A527" s="28">
        <v>56.43</v>
      </c>
      <c r="B527" s="3" t="str">
        <f t="shared" si="1"/>
        <v>#REF!</v>
      </c>
    </row>
    <row r="528">
      <c r="A528" s="25">
        <f>+0.14</f>
        <v>0.14</v>
      </c>
      <c r="B528" s="3" t="str">
        <f t="shared" si="1"/>
        <v>#REF!</v>
      </c>
    </row>
    <row r="529">
      <c r="A529" s="25">
        <f>+0.25%</f>
        <v>0.0025</v>
      </c>
      <c r="B529" s="3" t="str">
        <f t="shared" si="1"/>
        <v>#REF!</v>
      </c>
    </row>
    <row r="530">
      <c r="A530" s="26">
        <v>251616.0</v>
      </c>
      <c r="B530" s="3" t="str">
        <f t="shared" si="1"/>
        <v>#REF!</v>
      </c>
    </row>
    <row r="531">
      <c r="A531" s="26">
        <v>236391.0</v>
      </c>
      <c r="B531" s="3" t="str">
        <f t="shared" si="1"/>
        <v>#REF!</v>
      </c>
    </row>
    <row r="532">
      <c r="A532" s="27">
        <v>43000.0</v>
      </c>
      <c r="B532" s="3" t="str">
        <f t="shared" si="1"/>
        <v>#REF!</v>
      </c>
    </row>
    <row r="533">
      <c r="A533" s="28">
        <v>56.5</v>
      </c>
      <c r="B533" s="3" t="str">
        <f t="shared" si="1"/>
        <v>#REF!</v>
      </c>
    </row>
    <row r="534">
      <c r="A534" s="28">
        <v>56.91</v>
      </c>
      <c r="B534" s="3" t="str">
        <f t="shared" si="1"/>
        <v>#REF!</v>
      </c>
    </row>
    <row r="535">
      <c r="A535" s="28">
        <v>56.22</v>
      </c>
      <c r="B535" s="3" t="str">
        <f t="shared" si="1"/>
        <v>#REF!</v>
      </c>
    </row>
    <row r="536">
      <c r="A536" s="28">
        <v>56.86</v>
      </c>
      <c r="B536" s="3" t="str">
        <f t="shared" si="1"/>
        <v>#REF!</v>
      </c>
    </row>
    <row r="537">
      <c r="A537" s="25">
        <f>+0.43</f>
        <v>0.43</v>
      </c>
      <c r="B537" s="3" t="str">
        <f t="shared" si="1"/>
        <v>#REF!</v>
      </c>
    </row>
    <row r="538">
      <c r="A538" s="25">
        <f>+0.76%</f>
        <v>0.0076</v>
      </c>
      <c r="B538" s="3" t="str">
        <f t="shared" si="1"/>
        <v>#REF!</v>
      </c>
    </row>
    <row r="539">
      <c r="A539" s="26">
        <v>208360.0</v>
      </c>
      <c r="B539" s="3" t="str">
        <f t="shared" si="1"/>
        <v>#REF!</v>
      </c>
    </row>
    <row r="540">
      <c r="A540" s="26">
        <v>214019.0</v>
      </c>
      <c r="B540" s="3" t="str">
        <f t="shared" si="1"/>
        <v>#REF!</v>
      </c>
    </row>
    <row r="541">
      <c r="A541" s="27">
        <v>43003.0</v>
      </c>
      <c r="B541" s="3" t="str">
        <f t="shared" si="1"/>
        <v>#REF!</v>
      </c>
    </row>
    <row r="542">
      <c r="A542" s="28">
        <v>56.87</v>
      </c>
      <c r="B542" s="3" t="str">
        <f t="shared" si="1"/>
        <v>#REF!</v>
      </c>
    </row>
    <row r="543">
      <c r="A543" s="28">
        <v>59.25</v>
      </c>
      <c r="B543" s="3" t="str">
        <f t="shared" si="1"/>
        <v>#REF!</v>
      </c>
    </row>
    <row r="544">
      <c r="A544" s="28">
        <v>56.7</v>
      </c>
      <c r="B544" s="3" t="str">
        <f t="shared" si="1"/>
        <v>#REF!</v>
      </c>
    </row>
    <row r="545">
      <c r="A545" s="28">
        <v>59.02</v>
      </c>
      <c r="B545" s="3" t="str">
        <f t="shared" si="1"/>
        <v>#REF!</v>
      </c>
    </row>
    <row r="546">
      <c r="A546" s="25">
        <f>+2.16</f>
        <v>2.16</v>
      </c>
      <c r="B546" s="3" t="str">
        <f t="shared" si="1"/>
        <v>#REF!</v>
      </c>
    </row>
    <row r="547">
      <c r="A547" s="25">
        <f>+3.8%</f>
        <v>0.038</v>
      </c>
      <c r="B547" s="3" t="str">
        <f t="shared" si="1"/>
        <v>#REF!</v>
      </c>
    </row>
    <row r="548">
      <c r="A548" s="26">
        <v>224939.0</v>
      </c>
      <c r="B548" s="3" t="str">
        <f t="shared" si="1"/>
        <v>#REF!</v>
      </c>
    </row>
    <row r="549">
      <c r="A549" s="26">
        <v>185335.0</v>
      </c>
      <c r="B549" s="3" t="str">
        <f t="shared" si="1"/>
        <v>#REF!</v>
      </c>
    </row>
    <row r="550">
      <c r="A550" s="27">
        <v>43004.0</v>
      </c>
      <c r="B550" s="3" t="str">
        <f t="shared" si="1"/>
        <v>#REF!</v>
      </c>
    </row>
    <row r="551">
      <c r="A551" s="28">
        <v>59.05</v>
      </c>
      <c r="B551" s="3" t="str">
        <f t="shared" si="1"/>
        <v>#REF!</v>
      </c>
    </row>
    <row r="552">
      <c r="A552" s="28">
        <v>59.49</v>
      </c>
      <c r="B552" s="3" t="str">
        <f t="shared" si="1"/>
        <v>#REF!</v>
      </c>
    </row>
    <row r="553">
      <c r="A553" s="28">
        <v>57.77</v>
      </c>
      <c r="B553" s="3" t="str">
        <f t="shared" si="1"/>
        <v>#REF!</v>
      </c>
    </row>
    <row r="554">
      <c r="A554" s="28">
        <v>58.44</v>
      </c>
      <c r="B554" s="3" t="str">
        <f t="shared" si="1"/>
        <v>#REF!</v>
      </c>
    </row>
    <row r="555">
      <c r="A555" s="21">
        <v>-0.58</v>
      </c>
      <c r="B555" s="3" t="str">
        <f t="shared" si="1"/>
        <v>#REF!</v>
      </c>
    </row>
    <row r="556">
      <c r="A556" s="22">
        <v>-0.0098</v>
      </c>
      <c r="B556" s="3" t="str">
        <f t="shared" si="1"/>
        <v>#REF!</v>
      </c>
    </row>
    <row r="557">
      <c r="A557" s="24">
        <v>214727.0</v>
      </c>
      <c r="B557" s="3" t="str">
        <f t="shared" si="1"/>
        <v>#REF!</v>
      </c>
    </row>
    <row r="558">
      <c r="A558" s="24">
        <v>132277.0</v>
      </c>
      <c r="B558" s="3" t="str">
        <f t="shared" si="1"/>
        <v>#REF!</v>
      </c>
    </row>
    <row r="559">
      <c r="A559" s="23">
        <v>43005.0</v>
      </c>
      <c r="B559" s="3" t="str">
        <f t="shared" si="1"/>
        <v>#REF!</v>
      </c>
    </row>
    <row r="560">
      <c r="A560" s="21">
        <v>58.57</v>
      </c>
      <c r="B560" s="3" t="str">
        <f t="shared" si="1"/>
        <v>#REF!</v>
      </c>
    </row>
    <row r="561">
      <c r="A561" s="21">
        <v>58.89</v>
      </c>
      <c r="B561" s="3" t="str">
        <f t="shared" si="1"/>
        <v>#REF!</v>
      </c>
    </row>
    <row r="562">
      <c r="A562" s="21">
        <v>57.57</v>
      </c>
      <c r="B562" s="3" t="str">
        <f t="shared" si="1"/>
        <v>#REF!</v>
      </c>
    </row>
    <row r="563">
      <c r="A563" s="21">
        <v>57.9</v>
      </c>
      <c r="B563" s="3" t="str">
        <f t="shared" si="1"/>
        <v>#REF!</v>
      </c>
    </row>
    <row r="564">
      <c r="A564" s="21">
        <v>-0.54</v>
      </c>
      <c r="B564" s="3" t="str">
        <f t="shared" si="1"/>
        <v>#REF!</v>
      </c>
    </row>
    <row r="565">
      <c r="A565" s="22">
        <v>-0.0092</v>
      </c>
      <c r="B565" s="3" t="str">
        <f t="shared" si="1"/>
        <v>#REF!</v>
      </c>
    </row>
    <row r="566">
      <c r="A566" s="24">
        <v>142870.0</v>
      </c>
      <c r="B566" s="3" t="str">
        <f t="shared" si="1"/>
        <v>#REF!</v>
      </c>
    </row>
    <row r="567">
      <c r="A567" s="24">
        <v>95394.0</v>
      </c>
      <c r="B567" s="3" t="str">
        <f t="shared" si="1"/>
        <v>#REF!</v>
      </c>
    </row>
    <row r="568">
      <c r="A568" s="23">
        <v>43006.0</v>
      </c>
      <c r="B568" s="3" t="str">
        <f t="shared" si="1"/>
        <v>#REF!</v>
      </c>
    </row>
    <row r="569">
      <c r="A569" s="21">
        <v>57.7</v>
      </c>
      <c r="B569" s="3" t="str">
        <f t="shared" si="1"/>
        <v>#REF!</v>
      </c>
    </row>
    <row r="570">
      <c r="A570" s="21">
        <v>58.65</v>
      </c>
      <c r="B570" s="3" t="str">
        <f t="shared" si="1"/>
        <v>#REF!</v>
      </c>
    </row>
    <row r="571">
      <c r="A571" s="21">
        <v>56.85</v>
      </c>
      <c r="B571" s="3" t="str">
        <f t="shared" si="1"/>
        <v>#REF!</v>
      </c>
    </row>
    <row r="572">
      <c r="A572" s="21">
        <v>57.41</v>
      </c>
      <c r="B572" s="3" t="str">
        <f t="shared" si="1"/>
        <v>#REF!</v>
      </c>
    </row>
    <row r="573">
      <c r="A573" s="21">
        <v>-0.49</v>
      </c>
      <c r="B573" s="3" t="str">
        <f t="shared" si="1"/>
        <v>#REF!</v>
      </c>
    </row>
    <row r="574">
      <c r="A574" s="22">
        <v>-0.0085</v>
      </c>
      <c r="B574" s="3" t="str">
        <f t="shared" si="1"/>
        <v>#REF!</v>
      </c>
    </row>
    <row r="575">
      <c r="A575" s="24">
        <v>117888.0</v>
      </c>
      <c r="B575" s="3" t="str">
        <f t="shared" si="1"/>
        <v>#REF!</v>
      </c>
    </row>
    <row r="576">
      <c r="A576" s="24">
        <v>57872.0</v>
      </c>
      <c r="B576" s="3" t="str">
        <f t="shared" si="1"/>
        <v>#REF!</v>
      </c>
    </row>
    <row r="577">
      <c r="A577" s="7">
        <v>43007.0</v>
      </c>
      <c r="B577" s="3" t="str">
        <f t="shared" si="1"/>
        <v>#REF!</v>
      </c>
    </row>
    <row r="578">
      <c r="A578" s="8">
        <v>57.6</v>
      </c>
      <c r="B578" s="3" t="str">
        <f t="shared" si="1"/>
        <v>#REF!</v>
      </c>
    </row>
    <row r="579">
      <c r="A579" s="8">
        <v>57.8</v>
      </c>
      <c r="B579" s="3" t="str">
        <f t="shared" si="1"/>
        <v>#REF!</v>
      </c>
    </row>
    <row r="580">
      <c r="A580" s="8">
        <v>57.14</v>
      </c>
      <c r="B580" s="3" t="str">
        <f t="shared" si="1"/>
        <v>#REF!</v>
      </c>
    </row>
    <row r="581">
      <c r="A581" s="8">
        <v>57.54</v>
      </c>
      <c r="B581" s="3" t="str">
        <f t="shared" si="1"/>
        <v>#REF!</v>
      </c>
    </row>
    <row r="582">
      <c r="A582" s="9">
        <f>+0.13</f>
        <v>0.13</v>
      </c>
      <c r="B582" s="3" t="str">
        <f t="shared" si="1"/>
        <v>#REF!</v>
      </c>
    </row>
    <row r="583">
      <c r="A583" s="9">
        <f>+0.23%</f>
        <v>0.0023</v>
      </c>
      <c r="B583" s="3" t="str">
        <f t="shared" si="1"/>
        <v>#REF!</v>
      </c>
    </row>
    <row r="584">
      <c r="A584" s="31">
        <v>24020.0</v>
      </c>
      <c r="B584" s="3" t="str">
        <f t="shared" si="1"/>
        <v>#REF!</v>
      </c>
    </row>
    <row r="585">
      <c r="A585" s="32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42950</v>
      </c>
      <c r="C3" s="3">
        <v>52.41</v>
      </c>
      <c r="D3" s="3">
        <v>52.95</v>
      </c>
      <c r="E3" s="3">
        <v>51.89</v>
      </c>
      <c r="F3" s="3">
        <v>52.12</v>
      </c>
      <c r="G3" s="3">
        <v>-0.44</v>
      </c>
      <c r="H3" s="6">
        <v>-0.0084</v>
      </c>
      <c r="I3" s="15">
        <v>232404.0</v>
      </c>
      <c r="J3" s="15">
        <v>379408.0</v>
      </c>
    </row>
    <row r="4">
      <c r="A4" s="19" t="s">
        <v>4</v>
      </c>
      <c r="B4" s="5">
        <f t="shared" si="1"/>
        <v>42951</v>
      </c>
      <c r="C4" s="3">
        <v>52.12</v>
      </c>
      <c r="D4" s="3">
        <v>52.68</v>
      </c>
      <c r="E4" s="3">
        <v>51.63</v>
      </c>
      <c r="F4" s="3">
        <v>52.6</v>
      </c>
      <c r="G4" s="3">
        <v>0.48</v>
      </c>
      <c r="H4" s="3">
        <v>0.0092</v>
      </c>
      <c r="I4" s="15">
        <v>150458.0</v>
      </c>
      <c r="J4" s="15">
        <v>381922.0</v>
      </c>
    </row>
    <row r="5">
      <c r="A5" s="19" t="s">
        <v>5</v>
      </c>
      <c r="B5" s="5">
        <f t="shared" si="1"/>
        <v>42954</v>
      </c>
      <c r="C5" s="3">
        <v>52.63</v>
      </c>
      <c r="D5" s="3">
        <v>52.7</v>
      </c>
      <c r="E5" s="3">
        <v>51.63</v>
      </c>
      <c r="F5" s="3">
        <v>52.57</v>
      </c>
      <c r="G5" s="3">
        <v>-0.03</v>
      </c>
      <c r="H5" s="6">
        <v>-6.0E-4</v>
      </c>
      <c r="I5" s="15">
        <v>153381.0</v>
      </c>
      <c r="J5" s="15">
        <v>393162.0</v>
      </c>
    </row>
    <row r="6">
      <c r="A6" s="19" t="s">
        <v>6</v>
      </c>
      <c r="B6" s="5">
        <f t="shared" si="1"/>
        <v>42955</v>
      </c>
      <c r="C6" s="3">
        <v>52.44</v>
      </c>
      <c r="D6" s="3">
        <v>52.9</v>
      </c>
      <c r="E6" s="3">
        <v>52.02</v>
      </c>
      <c r="F6" s="3">
        <v>52.34</v>
      </c>
      <c r="G6" s="3">
        <v>-0.23</v>
      </c>
      <c r="H6" s="6">
        <v>-0.0044</v>
      </c>
      <c r="I6" s="15">
        <v>113506.0</v>
      </c>
      <c r="J6" s="15">
        <v>394372.0</v>
      </c>
    </row>
    <row r="7">
      <c r="A7" s="19" t="s">
        <v>7</v>
      </c>
      <c r="B7" s="5">
        <f t="shared" si="1"/>
        <v>42956</v>
      </c>
      <c r="C7" s="3">
        <v>52.2</v>
      </c>
      <c r="D7" s="3">
        <v>52.81</v>
      </c>
      <c r="E7" s="3">
        <v>52.01</v>
      </c>
      <c r="F7" s="3">
        <v>52.7</v>
      </c>
      <c r="G7" s="3">
        <v>0.36</v>
      </c>
      <c r="H7" s="3">
        <v>0.0069</v>
      </c>
      <c r="I7" s="15">
        <v>169457.0</v>
      </c>
      <c r="J7" s="15">
        <v>403127.0</v>
      </c>
    </row>
    <row r="8">
      <c r="A8" s="19" t="s">
        <v>8</v>
      </c>
      <c r="B8" s="5">
        <f t="shared" si="1"/>
        <v>42957</v>
      </c>
      <c r="C8" s="3">
        <v>52.75</v>
      </c>
      <c r="D8" s="3">
        <v>53.41</v>
      </c>
      <c r="E8" s="3">
        <v>51.52</v>
      </c>
      <c r="F8" s="3">
        <v>51.77</v>
      </c>
      <c r="G8" s="3">
        <v>-0.93</v>
      </c>
      <c r="H8" s="6">
        <v>-0.0176</v>
      </c>
      <c r="I8" s="15">
        <v>272186.0</v>
      </c>
      <c r="J8" s="15">
        <v>396417.0</v>
      </c>
    </row>
    <row r="9">
      <c r="A9" s="19" t="s">
        <v>9</v>
      </c>
      <c r="B9" s="5">
        <f t="shared" si="1"/>
        <v>42958</v>
      </c>
      <c r="C9" s="3">
        <v>51.79</v>
      </c>
      <c r="D9" s="3">
        <v>52.1</v>
      </c>
      <c r="E9" s="3">
        <v>51.11</v>
      </c>
      <c r="F9" s="3">
        <v>51.92</v>
      </c>
      <c r="G9" s="3">
        <v>0.15</v>
      </c>
      <c r="H9" s="3">
        <v>0.0029</v>
      </c>
      <c r="I9" s="15">
        <v>144287.0</v>
      </c>
      <c r="J9" s="15">
        <v>396612.0</v>
      </c>
    </row>
    <row r="10">
      <c r="A10" s="20">
        <v>42950.0</v>
      </c>
      <c r="B10" s="5">
        <f t="shared" si="1"/>
        <v>42961</v>
      </c>
      <c r="C10" s="3">
        <v>51.85</v>
      </c>
      <c r="D10" s="3">
        <v>52.24</v>
      </c>
      <c r="E10" s="3">
        <v>50.5</v>
      </c>
      <c r="F10" s="3">
        <v>50.65</v>
      </c>
      <c r="G10" s="3">
        <v>-1.27</v>
      </c>
      <c r="H10" s="6">
        <v>-0.0245</v>
      </c>
      <c r="I10" s="15">
        <v>158315.0</v>
      </c>
      <c r="J10" s="15">
        <v>402354.0</v>
      </c>
    </row>
    <row r="11">
      <c r="A11" s="19">
        <v>52.41</v>
      </c>
      <c r="B11" s="5">
        <f t="shared" si="1"/>
        <v>42962</v>
      </c>
      <c r="C11" s="3">
        <v>50.61</v>
      </c>
      <c r="D11" s="3">
        <v>50.94</v>
      </c>
      <c r="E11" s="3">
        <v>50.03</v>
      </c>
      <c r="F11" s="3">
        <v>50.62</v>
      </c>
      <c r="G11" s="3">
        <v>-0.03</v>
      </c>
      <c r="H11" s="6">
        <v>-6.0E-4</v>
      </c>
      <c r="I11" s="15">
        <v>197081.0</v>
      </c>
      <c r="J11" s="15">
        <v>403363.0</v>
      </c>
    </row>
    <row r="12">
      <c r="A12" s="19">
        <v>52.95</v>
      </c>
      <c r="B12" s="5">
        <f t="shared" si="1"/>
        <v>42963</v>
      </c>
      <c r="C12" s="3">
        <v>50.78</v>
      </c>
      <c r="D12" s="3">
        <v>51.18</v>
      </c>
      <c r="E12" s="3">
        <v>49.97</v>
      </c>
      <c r="F12" s="3">
        <v>50.07</v>
      </c>
      <c r="G12" s="3">
        <v>-0.55</v>
      </c>
      <c r="H12" s="6">
        <v>-0.0109</v>
      </c>
      <c r="I12" s="15">
        <v>168303.0</v>
      </c>
      <c r="J12" s="15">
        <v>404342.0</v>
      </c>
    </row>
    <row r="13">
      <c r="A13" s="19">
        <v>51.89</v>
      </c>
      <c r="B13" s="5">
        <f t="shared" si="1"/>
        <v>42964</v>
      </c>
      <c r="C13" s="3">
        <v>50.18</v>
      </c>
      <c r="D13" s="3">
        <v>50.71</v>
      </c>
      <c r="E13" s="3">
        <v>49.77</v>
      </c>
      <c r="F13" s="3">
        <v>50.63</v>
      </c>
      <c r="G13" s="3">
        <v>0.56</v>
      </c>
      <c r="H13" s="3">
        <v>0.011200000000000002</v>
      </c>
      <c r="I13" s="15">
        <v>223572.0</v>
      </c>
      <c r="J13" s="15">
        <v>391966.0</v>
      </c>
    </row>
    <row r="14">
      <c r="A14" s="19">
        <v>52.12</v>
      </c>
      <c r="B14" s="5">
        <f t="shared" si="1"/>
        <v>42965</v>
      </c>
      <c r="C14" s="3">
        <v>50.49</v>
      </c>
      <c r="D14" s="3">
        <v>52.47</v>
      </c>
      <c r="E14" s="3">
        <v>50.44</v>
      </c>
      <c r="F14" s="3">
        <v>52.26</v>
      </c>
      <c r="G14" s="3">
        <v>1.63</v>
      </c>
      <c r="H14" s="3">
        <v>0.0322</v>
      </c>
      <c r="I14" s="15">
        <v>183835.0</v>
      </c>
      <c r="J14" s="15">
        <v>391340.0</v>
      </c>
    </row>
    <row r="15">
      <c r="A15" s="21">
        <v>-0.44</v>
      </c>
      <c r="B15" s="5">
        <f t="shared" si="1"/>
        <v>42968</v>
      </c>
      <c r="C15" s="3">
        <v>52.44</v>
      </c>
      <c r="D15" s="3">
        <v>52.47</v>
      </c>
      <c r="E15" s="3">
        <v>50.82</v>
      </c>
      <c r="F15" s="3">
        <v>51.12</v>
      </c>
      <c r="G15" s="3">
        <v>-1.14</v>
      </c>
      <c r="H15" s="6">
        <v>-0.0218</v>
      </c>
      <c r="I15" s="15">
        <v>157504.0</v>
      </c>
      <c r="J15" s="15">
        <v>389472.0</v>
      </c>
    </row>
    <row r="16">
      <c r="A16" s="22">
        <v>-0.0084</v>
      </c>
      <c r="B16" s="5">
        <f t="shared" si="1"/>
        <v>42969</v>
      </c>
      <c r="C16" s="3">
        <v>51.22</v>
      </c>
      <c r="D16" s="3">
        <v>51.8</v>
      </c>
      <c r="E16" s="3">
        <v>50.97</v>
      </c>
      <c r="F16" s="3">
        <v>51.51</v>
      </c>
      <c r="G16" s="3">
        <v>0.39</v>
      </c>
      <c r="H16" s="3">
        <v>0.0076</v>
      </c>
      <c r="I16" s="15">
        <v>157395.0</v>
      </c>
      <c r="J16" s="15">
        <v>395013.0</v>
      </c>
    </row>
    <row r="17">
      <c r="A17" s="24">
        <v>232404.0</v>
      </c>
      <c r="B17" s="5">
        <f t="shared" si="1"/>
        <v>42970</v>
      </c>
      <c r="C17" s="3">
        <v>51.34</v>
      </c>
      <c r="D17" s="3">
        <v>52.21</v>
      </c>
      <c r="E17" s="3">
        <v>51.18</v>
      </c>
      <c r="F17" s="3">
        <v>52.16</v>
      </c>
      <c r="G17" s="3">
        <v>0.65</v>
      </c>
      <c r="H17" s="3">
        <v>0.0126</v>
      </c>
      <c r="I17" s="15">
        <v>195516.0</v>
      </c>
      <c r="J17" s="15">
        <v>399132.0</v>
      </c>
    </row>
    <row r="18">
      <c r="A18" s="24">
        <v>379408.0</v>
      </c>
      <c r="B18" s="5">
        <f t="shared" si="1"/>
        <v>42971</v>
      </c>
      <c r="C18" s="3">
        <v>52.06</v>
      </c>
      <c r="D18" s="3">
        <v>52.32</v>
      </c>
      <c r="E18" s="3">
        <v>51.2</v>
      </c>
      <c r="F18" s="3">
        <v>51.57</v>
      </c>
      <c r="G18" s="3">
        <v>-0.59</v>
      </c>
      <c r="H18" s="6">
        <v>-0.0113</v>
      </c>
      <c r="I18" s="15">
        <v>171712.0</v>
      </c>
      <c r="J18" s="15">
        <v>396281.0</v>
      </c>
    </row>
    <row r="19">
      <c r="A19" s="23">
        <v>42951.0</v>
      </c>
      <c r="B19" s="5">
        <f t="shared" si="1"/>
        <v>42972</v>
      </c>
      <c r="C19" s="3">
        <v>51.77</v>
      </c>
      <c r="D19" s="3">
        <v>52.18</v>
      </c>
      <c r="E19" s="3">
        <v>51.44</v>
      </c>
      <c r="F19" s="3">
        <v>51.89</v>
      </c>
      <c r="G19" s="3">
        <v>0.32</v>
      </c>
      <c r="H19" s="3">
        <v>0.0062</v>
      </c>
      <c r="I19" s="15">
        <v>164432.0</v>
      </c>
      <c r="J19" s="15">
        <v>401907.0</v>
      </c>
    </row>
    <row r="20">
      <c r="A20" s="21">
        <v>52.12</v>
      </c>
      <c r="B20" s="5">
        <f t="shared" si="1"/>
        <v>42975</v>
      </c>
      <c r="C20" s="3">
        <v>51.87</v>
      </c>
      <c r="D20" s="3">
        <v>52.34</v>
      </c>
      <c r="E20" s="3">
        <v>51.01</v>
      </c>
      <c r="F20" s="3">
        <v>51.36</v>
      </c>
      <c r="G20" s="3">
        <v>-0.53</v>
      </c>
      <c r="H20" s="6">
        <v>-0.0102</v>
      </c>
      <c r="I20" s="15">
        <v>143274.0</v>
      </c>
      <c r="J20" s="15">
        <v>401797.0</v>
      </c>
    </row>
    <row r="21">
      <c r="A21" s="21">
        <v>52.68</v>
      </c>
      <c r="B21" s="5">
        <f t="shared" si="1"/>
        <v>42976</v>
      </c>
      <c r="C21" s="3">
        <v>51.42</v>
      </c>
      <c r="D21" s="3">
        <v>51.83</v>
      </c>
      <c r="E21" s="3">
        <v>50.98</v>
      </c>
      <c r="F21" s="3">
        <v>51.69</v>
      </c>
      <c r="G21" s="3">
        <v>0.33</v>
      </c>
      <c r="H21" s="3">
        <v>0.0064</v>
      </c>
      <c r="I21" s="15">
        <v>197524.0</v>
      </c>
      <c r="J21" s="15">
        <v>407648.0</v>
      </c>
    </row>
    <row r="22">
      <c r="A22" s="21">
        <v>51.63</v>
      </c>
      <c r="B22" s="5">
        <f t="shared" si="1"/>
        <v>42977</v>
      </c>
      <c r="C22" s="3">
        <v>51.53</v>
      </c>
      <c r="D22" s="3">
        <v>51.71</v>
      </c>
      <c r="E22" s="3">
        <v>50.59</v>
      </c>
      <c r="F22" s="3">
        <v>50.79</v>
      </c>
      <c r="G22" s="3">
        <v>-0.9</v>
      </c>
      <c r="H22" s="6">
        <v>-0.0174</v>
      </c>
      <c r="I22" s="15">
        <v>226853.0</v>
      </c>
      <c r="J22" s="15">
        <v>419669.0</v>
      </c>
    </row>
    <row r="23">
      <c r="A23" s="21">
        <v>52.6</v>
      </c>
      <c r="B23" s="5">
        <f t="shared" si="1"/>
        <v>42978</v>
      </c>
      <c r="C23" s="3">
        <v>50.44</v>
      </c>
      <c r="D23" s="3">
        <v>52.88</v>
      </c>
      <c r="E23" s="3">
        <v>50.44</v>
      </c>
      <c r="F23" s="3">
        <v>52.84</v>
      </c>
      <c r="G23" s="3">
        <v>2.05</v>
      </c>
      <c r="H23" s="3">
        <v>0.0404</v>
      </c>
      <c r="I23" s="15">
        <v>295292.0</v>
      </c>
      <c r="J23" s="15">
        <v>440454.0</v>
      </c>
    </row>
    <row r="24">
      <c r="A24" s="25">
        <f>+0.48</f>
        <v>0.48</v>
      </c>
      <c r="B24" s="5">
        <f t="shared" si="1"/>
        <v>42979</v>
      </c>
      <c r="C24" s="3">
        <v>52.78</v>
      </c>
      <c r="D24" s="3">
        <v>52.94</v>
      </c>
      <c r="E24" s="3">
        <v>52.24</v>
      </c>
      <c r="F24" s="3">
        <v>52.79</v>
      </c>
      <c r="G24" s="3">
        <v>-0.05</v>
      </c>
      <c r="H24" s="6">
        <v>-9.0E-4</v>
      </c>
      <c r="I24" s="15">
        <v>188988.0</v>
      </c>
      <c r="J24" s="15">
        <v>455839.0</v>
      </c>
    </row>
    <row r="25">
      <c r="A25" s="25">
        <f>+0.92%</f>
        <v>0.0092</v>
      </c>
      <c r="B25" s="5">
        <f t="shared" si="1"/>
        <v>42982</v>
      </c>
      <c r="C25" s="3">
        <v>52.58</v>
      </c>
      <c r="D25" s="3">
        <v>52.85</v>
      </c>
      <c r="E25" s="3">
        <v>52.01</v>
      </c>
      <c r="F25" s="3">
        <v>52.37</v>
      </c>
      <c r="G25" s="3">
        <v>-0.42</v>
      </c>
      <c r="H25" s="6">
        <v>-0.008</v>
      </c>
      <c r="I25" s="15">
        <v>87648.0</v>
      </c>
      <c r="J25" s="15">
        <v>459377.0</v>
      </c>
    </row>
    <row r="26">
      <c r="A26" s="26">
        <v>150458.0</v>
      </c>
      <c r="B26" s="5">
        <f t="shared" si="1"/>
        <v>42983</v>
      </c>
      <c r="C26" s="3">
        <v>52.26</v>
      </c>
      <c r="D26" s="3">
        <v>53.62</v>
      </c>
      <c r="E26" s="3">
        <v>52.13</v>
      </c>
      <c r="F26" s="3">
        <v>53.36</v>
      </c>
      <c r="G26" s="3">
        <v>0.99</v>
      </c>
      <c r="H26" s="3">
        <v>0.0189</v>
      </c>
      <c r="I26" s="15">
        <v>210933.0</v>
      </c>
      <c r="J26" s="15">
        <v>468928.0</v>
      </c>
    </row>
    <row r="27">
      <c r="A27" s="26">
        <v>381922.0</v>
      </c>
      <c r="B27" s="5">
        <f t="shared" si="1"/>
        <v>42984</v>
      </c>
      <c r="C27" s="3">
        <v>53.19</v>
      </c>
      <c r="D27" s="3">
        <v>54.19</v>
      </c>
      <c r="E27" s="3">
        <v>53.06</v>
      </c>
      <c r="F27" s="3">
        <v>54.07</v>
      </c>
      <c r="G27" s="3">
        <v>0.71</v>
      </c>
      <c r="H27" s="3">
        <v>0.013300000000000001</v>
      </c>
      <c r="I27" s="15">
        <v>278900.0</v>
      </c>
      <c r="J27" s="15">
        <v>458952.0</v>
      </c>
    </row>
    <row r="28">
      <c r="A28" s="27">
        <v>42954.0</v>
      </c>
      <c r="B28" s="5">
        <f t="shared" si="1"/>
        <v>42985</v>
      </c>
      <c r="C28" s="3">
        <v>54.08</v>
      </c>
      <c r="D28" s="3">
        <v>54.48</v>
      </c>
      <c r="E28" s="3">
        <v>53.75</v>
      </c>
      <c r="F28" s="3">
        <v>54.33</v>
      </c>
      <c r="G28" s="3">
        <v>0.26</v>
      </c>
      <c r="H28" s="3">
        <v>0.0048</v>
      </c>
      <c r="I28" s="15">
        <v>259798.0</v>
      </c>
      <c r="J28" s="15">
        <v>466495.0</v>
      </c>
    </row>
    <row r="29">
      <c r="A29" s="28">
        <v>52.63</v>
      </c>
      <c r="B29" s="5">
        <f t="shared" si="1"/>
        <v>42986</v>
      </c>
      <c r="C29" s="3">
        <v>54.38</v>
      </c>
      <c r="D29" s="3">
        <v>54.64</v>
      </c>
      <c r="E29" s="3">
        <v>53.34</v>
      </c>
      <c r="F29" s="3">
        <v>53.58</v>
      </c>
      <c r="G29" s="3">
        <v>-0.75</v>
      </c>
      <c r="H29" s="6">
        <v>-0.0138</v>
      </c>
      <c r="I29" s="15">
        <v>280010.0</v>
      </c>
      <c r="J29" s="15">
        <v>479560.0</v>
      </c>
    </row>
    <row r="30">
      <c r="A30" s="28">
        <v>52.7</v>
      </c>
      <c r="B30" s="5">
        <f t="shared" si="1"/>
        <v>42989</v>
      </c>
      <c r="C30" s="3">
        <v>53.64</v>
      </c>
      <c r="D30" s="3">
        <v>53.93</v>
      </c>
      <c r="E30" s="3">
        <v>52.87</v>
      </c>
      <c r="F30" s="3">
        <v>53.69</v>
      </c>
      <c r="G30" s="3">
        <v>0.11</v>
      </c>
      <c r="H30" s="3">
        <v>0.0021</v>
      </c>
      <c r="I30" s="15">
        <v>218530.0</v>
      </c>
      <c r="J30" s="15">
        <v>493029.0</v>
      </c>
    </row>
    <row r="31">
      <c r="A31" s="28">
        <v>51.63</v>
      </c>
      <c r="B31" s="5">
        <f t="shared" si="1"/>
        <v>42990</v>
      </c>
      <c r="C31" s="3">
        <v>53.77</v>
      </c>
      <c r="D31" s="3">
        <v>54.2</v>
      </c>
      <c r="E31" s="3">
        <v>53.28</v>
      </c>
      <c r="F31" s="3">
        <v>54.03</v>
      </c>
      <c r="G31" s="3">
        <v>0.34</v>
      </c>
      <c r="H31" s="3">
        <v>0.0063</v>
      </c>
      <c r="I31" s="15">
        <v>256324.0</v>
      </c>
      <c r="J31" s="15">
        <v>511547.0</v>
      </c>
    </row>
    <row r="32">
      <c r="A32" s="28">
        <v>52.57</v>
      </c>
      <c r="B32" s="5">
        <f t="shared" si="1"/>
        <v>42991</v>
      </c>
      <c r="C32" s="3">
        <v>53.99</v>
      </c>
      <c r="D32" s="3">
        <v>54.92</v>
      </c>
      <c r="E32" s="3">
        <v>53.82</v>
      </c>
      <c r="F32" s="3">
        <v>54.89</v>
      </c>
      <c r="G32" s="3">
        <v>0.86</v>
      </c>
      <c r="H32" s="3">
        <v>0.0159</v>
      </c>
      <c r="I32" s="15">
        <v>292198.0</v>
      </c>
      <c r="J32" s="15">
        <v>531436.0</v>
      </c>
    </row>
    <row r="33">
      <c r="A33" s="21">
        <v>-0.03</v>
      </c>
      <c r="B33" s="5">
        <f t="shared" si="1"/>
        <v>42992</v>
      </c>
      <c r="C33" s="3">
        <v>54.81</v>
      </c>
      <c r="D33" s="3">
        <v>55.66</v>
      </c>
      <c r="E33" s="3">
        <v>54.63</v>
      </c>
      <c r="F33" s="3">
        <v>55.22</v>
      </c>
      <c r="G33" s="3">
        <v>0.33</v>
      </c>
      <c r="H33" s="3">
        <v>0.006</v>
      </c>
      <c r="I33" s="15">
        <v>340291.0</v>
      </c>
      <c r="J33" s="15">
        <v>547143.0</v>
      </c>
    </row>
    <row r="34">
      <c r="A34" s="22">
        <v>-6.0E-4</v>
      </c>
      <c r="B34" s="5">
        <f t="shared" si="1"/>
        <v>42993</v>
      </c>
      <c r="C34" s="3">
        <v>55.11</v>
      </c>
      <c r="D34" s="3">
        <v>55.57</v>
      </c>
      <c r="E34" s="3">
        <v>54.61</v>
      </c>
      <c r="F34" s="3">
        <v>55.42</v>
      </c>
      <c r="G34" s="3">
        <v>0.2</v>
      </c>
      <c r="H34" s="3">
        <v>0.0036</v>
      </c>
      <c r="I34" s="15">
        <v>279432.0</v>
      </c>
      <c r="J34" s="15">
        <v>561444.0</v>
      </c>
    </row>
    <row r="35">
      <c r="A35" s="24">
        <v>153381.0</v>
      </c>
      <c r="B35" s="5">
        <f t="shared" si="1"/>
        <v>42996</v>
      </c>
      <c r="C35" s="3">
        <v>55.41</v>
      </c>
      <c r="D35" s="3">
        <v>55.74</v>
      </c>
      <c r="E35" s="3">
        <v>54.63</v>
      </c>
      <c r="F35" s="3">
        <v>55.25</v>
      </c>
      <c r="G35" s="3">
        <v>-0.17</v>
      </c>
      <c r="H35" s="6">
        <v>-0.0031</v>
      </c>
      <c r="I35" s="15">
        <v>286385.0</v>
      </c>
      <c r="J35" s="15">
        <v>563891.0</v>
      </c>
    </row>
    <row r="36">
      <c r="A36" s="24">
        <v>393162.0</v>
      </c>
      <c r="B36" s="5">
        <f t="shared" si="1"/>
        <v>42997</v>
      </c>
      <c r="C36" s="3">
        <v>55.2</v>
      </c>
      <c r="D36" s="3">
        <v>55.63</v>
      </c>
      <c r="E36" s="3">
        <v>54.67</v>
      </c>
      <c r="F36" s="3">
        <v>54.9</v>
      </c>
      <c r="G36" s="3">
        <v>-0.35</v>
      </c>
      <c r="H36" s="6">
        <v>-0.0063</v>
      </c>
      <c r="I36" s="15">
        <v>247219.0</v>
      </c>
      <c r="J36" s="15">
        <v>576182.0</v>
      </c>
    </row>
    <row r="37">
      <c r="A37" s="23">
        <v>42955.0</v>
      </c>
      <c r="B37" s="5">
        <f t="shared" si="1"/>
        <v>42998</v>
      </c>
      <c r="C37" s="3">
        <v>55.09</v>
      </c>
      <c r="D37" s="3">
        <v>56.11</v>
      </c>
      <c r="E37" s="3">
        <v>55.02</v>
      </c>
      <c r="F37" s="3">
        <v>55.93</v>
      </c>
      <c r="G37" s="3">
        <v>1.03</v>
      </c>
      <c r="H37" s="3">
        <v>0.018799999999999997</v>
      </c>
      <c r="I37" s="15">
        <v>319991.0</v>
      </c>
      <c r="J37" s="15">
        <v>593201.0</v>
      </c>
    </row>
    <row r="38">
      <c r="A38" s="21">
        <v>52.44</v>
      </c>
      <c r="B38" s="5">
        <f t="shared" si="1"/>
        <v>42999</v>
      </c>
      <c r="C38" s="3">
        <v>55.93</v>
      </c>
      <c r="D38" s="3">
        <v>56.18</v>
      </c>
      <c r="E38" s="3">
        <v>55.46</v>
      </c>
      <c r="F38" s="3">
        <v>56.09</v>
      </c>
      <c r="G38" s="3">
        <v>0.16</v>
      </c>
      <c r="H38" s="3">
        <v>0.0029</v>
      </c>
      <c r="I38" s="15">
        <v>324272.0</v>
      </c>
      <c r="J38" s="15">
        <v>648789.0</v>
      </c>
    </row>
    <row r="39">
      <c r="A39" s="21">
        <v>52.9</v>
      </c>
      <c r="B39" s="5">
        <f t="shared" si="1"/>
        <v>43000</v>
      </c>
      <c r="C39" s="3">
        <v>56.16</v>
      </c>
      <c r="D39" s="3">
        <v>56.47</v>
      </c>
      <c r="E39" s="3">
        <v>55.89</v>
      </c>
      <c r="F39" s="3">
        <v>56.42</v>
      </c>
      <c r="G39" s="3">
        <v>0.33</v>
      </c>
      <c r="H39" s="3">
        <v>0.0059</v>
      </c>
      <c r="I39" s="15">
        <v>289046.0</v>
      </c>
      <c r="J39" s="15">
        <v>664162.0</v>
      </c>
    </row>
    <row r="40">
      <c r="A40" s="21">
        <v>52.02</v>
      </c>
      <c r="B40" s="5">
        <f t="shared" si="1"/>
        <v>43003</v>
      </c>
      <c r="C40" s="3">
        <v>56.46</v>
      </c>
      <c r="D40" s="3">
        <v>58.66</v>
      </c>
      <c r="E40" s="3">
        <v>56.23</v>
      </c>
      <c r="F40" s="3">
        <v>58.43</v>
      </c>
      <c r="G40" s="3">
        <v>2.01</v>
      </c>
      <c r="H40" s="3">
        <v>0.0356</v>
      </c>
      <c r="I40" s="15">
        <v>373286.0</v>
      </c>
      <c r="J40" s="15">
        <v>680547.0</v>
      </c>
    </row>
    <row r="41">
      <c r="A41" s="21">
        <v>52.34</v>
      </c>
      <c r="B41" s="5">
        <f t="shared" si="1"/>
        <v>43004</v>
      </c>
      <c r="C41" s="3">
        <v>58.55</v>
      </c>
      <c r="D41" s="3">
        <v>58.88</v>
      </c>
      <c r="E41" s="3">
        <v>57.22</v>
      </c>
      <c r="F41" s="3">
        <v>57.92</v>
      </c>
      <c r="G41" s="3">
        <v>-0.51</v>
      </c>
      <c r="H41" s="6">
        <v>-0.0087</v>
      </c>
      <c r="I41" s="15">
        <v>452774.0</v>
      </c>
      <c r="J41" s="15">
        <v>684237.0</v>
      </c>
    </row>
    <row r="42">
      <c r="A42" s="21">
        <v>-0.23</v>
      </c>
      <c r="B42" s="5">
        <f t="shared" si="1"/>
        <v>43005</v>
      </c>
      <c r="C42" s="3">
        <v>58.11</v>
      </c>
      <c r="D42" s="3">
        <v>58.34</v>
      </c>
      <c r="E42" s="3">
        <v>57.25</v>
      </c>
      <c r="F42" s="3">
        <v>57.57</v>
      </c>
      <c r="G42" s="3">
        <v>-0.35</v>
      </c>
      <c r="H42" s="6">
        <v>-0.006</v>
      </c>
      <c r="I42" s="15">
        <v>405232.0</v>
      </c>
      <c r="J42" s="15">
        <v>679566.0</v>
      </c>
    </row>
    <row r="43">
      <c r="A43" s="22">
        <v>-0.0044</v>
      </c>
      <c r="B43" s="5">
        <f t="shared" si="1"/>
        <v>43006</v>
      </c>
      <c r="C43" s="3">
        <v>57.39</v>
      </c>
      <c r="D43" s="3">
        <v>58.28</v>
      </c>
      <c r="E43" s="3">
        <v>56.56</v>
      </c>
      <c r="F43" s="3">
        <v>57.16</v>
      </c>
      <c r="G43" s="3">
        <v>-0.41</v>
      </c>
      <c r="H43" s="6">
        <v>-0.0071</v>
      </c>
      <c r="I43" s="15">
        <v>446370.0</v>
      </c>
      <c r="J43" s="15">
        <v>676659.0</v>
      </c>
    </row>
    <row r="44">
      <c r="A44" s="24">
        <v>113506.0</v>
      </c>
      <c r="B44" s="5">
        <f t="shared" si="1"/>
        <v>43007</v>
      </c>
      <c r="C44" s="3">
        <v>57.29</v>
      </c>
      <c r="D44" s="3">
        <v>57.43</v>
      </c>
      <c r="E44" s="3">
        <v>56.44</v>
      </c>
      <c r="F44" s="3">
        <v>56.79</v>
      </c>
      <c r="G44" s="3">
        <v>-0.37</v>
      </c>
      <c r="H44" s="6">
        <v>-0.0065</v>
      </c>
      <c r="I44" s="15">
        <v>343513.0</v>
      </c>
      <c r="J44" s="15">
        <v>667950.0</v>
      </c>
    </row>
    <row r="45">
      <c r="A45" s="24">
        <v>394372.0</v>
      </c>
      <c r="B45" s="5">
        <f t="shared" si="1"/>
        <v>43010</v>
      </c>
      <c r="C45" s="3">
        <v>56.73</v>
      </c>
      <c r="D45" s="3">
        <v>56.76</v>
      </c>
      <c r="E45" s="3">
        <v>55.5</v>
      </c>
      <c r="F45" s="3">
        <v>56.12</v>
      </c>
      <c r="G45" s="3">
        <v>-0.67</v>
      </c>
      <c r="H45" s="6">
        <v>-0.0118</v>
      </c>
      <c r="I45" s="15">
        <v>352045.0</v>
      </c>
      <c r="J45" s="15">
        <v>660801.0</v>
      </c>
    </row>
    <row r="46">
      <c r="A46" s="23">
        <v>42956.0</v>
      </c>
      <c r="B46" s="5">
        <f t="shared" si="1"/>
        <v>43011</v>
      </c>
      <c r="C46" s="3">
        <v>56.1</v>
      </c>
      <c r="D46" s="3">
        <v>56.4</v>
      </c>
      <c r="E46" s="3">
        <v>55.7</v>
      </c>
      <c r="F46" s="3">
        <v>56.0</v>
      </c>
      <c r="G46" s="3">
        <v>-0.12</v>
      </c>
      <c r="H46" s="6">
        <v>-0.0021</v>
      </c>
      <c r="I46" s="15">
        <v>275423.0</v>
      </c>
      <c r="J46" s="15">
        <v>645339.0</v>
      </c>
    </row>
    <row r="47">
      <c r="A47" s="21">
        <v>52.2</v>
      </c>
      <c r="B47" s="5">
        <f t="shared" si="1"/>
        <v>43012</v>
      </c>
      <c r="C47" s="3">
        <v>55.67</v>
      </c>
      <c r="D47" s="3">
        <v>56.2</v>
      </c>
      <c r="E47" s="3">
        <v>55.38</v>
      </c>
      <c r="F47" s="3">
        <v>55.8</v>
      </c>
      <c r="G47" s="3">
        <v>-0.2</v>
      </c>
      <c r="H47" s="6">
        <v>-0.0036</v>
      </c>
      <c r="I47" s="15">
        <v>330854.0</v>
      </c>
      <c r="J47" s="15">
        <v>616188.0</v>
      </c>
    </row>
    <row r="48">
      <c r="A48" s="21">
        <v>52.81</v>
      </c>
      <c r="B48" s="5">
        <f t="shared" si="1"/>
        <v>43013</v>
      </c>
      <c r="C48" s="3">
        <v>55.77</v>
      </c>
      <c r="D48" s="3">
        <v>57.24</v>
      </c>
      <c r="E48" s="3">
        <v>55.7</v>
      </c>
      <c r="F48" s="3">
        <v>57.0</v>
      </c>
      <c r="G48" s="3">
        <v>1.2</v>
      </c>
      <c r="H48" s="3">
        <v>0.0215</v>
      </c>
      <c r="I48" s="15">
        <v>379302.0</v>
      </c>
      <c r="J48" s="15">
        <v>630303.0</v>
      </c>
    </row>
    <row r="49">
      <c r="A49" s="21">
        <v>52.01</v>
      </c>
      <c r="B49" s="5">
        <f t="shared" si="1"/>
        <v>43014</v>
      </c>
      <c r="C49" s="3">
        <v>56.99</v>
      </c>
      <c r="D49" s="3">
        <v>57.28</v>
      </c>
      <c r="E49" s="3">
        <v>55.13</v>
      </c>
      <c r="F49" s="3">
        <v>55.62</v>
      </c>
      <c r="G49" s="3">
        <v>-1.38</v>
      </c>
      <c r="H49" s="6">
        <v>-0.0242</v>
      </c>
      <c r="I49" s="15">
        <v>395647.0</v>
      </c>
      <c r="J49" s="15">
        <v>612045.0</v>
      </c>
    </row>
    <row r="50">
      <c r="A50" s="21">
        <v>52.7</v>
      </c>
      <c r="B50" s="5">
        <f t="shared" si="1"/>
        <v>43017</v>
      </c>
      <c r="C50" s="3">
        <v>55.5</v>
      </c>
      <c r="D50" s="3">
        <v>55.98</v>
      </c>
      <c r="E50" s="3">
        <v>55.06</v>
      </c>
      <c r="F50" s="3">
        <v>55.79</v>
      </c>
      <c r="G50" s="3">
        <v>0.17</v>
      </c>
      <c r="H50" s="3">
        <v>0.0031</v>
      </c>
      <c r="I50" s="15">
        <v>301152.0</v>
      </c>
      <c r="J50" s="15">
        <v>589444.0</v>
      </c>
    </row>
    <row r="51">
      <c r="A51" s="25">
        <f>+0.36</f>
        <v>0.36</v>
      </c>
      <c r="B51" s="13">
        <f t="shared" si="1"/>
        <v>43018</v>
      </c>
      <c r="C51" s="3">
        <v>55.78</v>
      </c>
      <c r="D51" s="3">
        <v>56.91</v>
      </c>
      <c r="E51" s="3">
        <v>55.73</v>
      </c>
      <c r="F51" s="3">
        <v>56.61</v>
      </c>
      <c r="G51" s="3">
        <v>0.82</v>
      </c>
      <c r="H51" s="3">
        <v>0.0147</v>
      </c>
      <c r="I51" s="15">
        <v>290341.0</v>
      </c>
      <c r="J51" s="15">
        <v>575608.0</v>
      </c>
    </row>
    <row r="52">
      <c r="A52" s="25">
        <f>+0.69%</f>
        <v>0.0069</v>
      </c>
      <c r="B52" s="13">
        <f t="shared" si="1"/>
        <v>43019</v>
      </c>
      <c r="C52" s="3">
        <v>56.56</v>
      </c>
      <c r="D52" s="3">
        <v>57.09</v>
      </c>
      <c r="E52" s="3">
        <v>56.14</v>
      </c>
      <c r="F52" s="3">
        <v>56.94</v>
      </c>
      <c r="G52" s="3">
        <v>0.33</v>
      </c>
      <c r="H52" s="3">
        <v>0.0058</v>
      </c>
      <c r="I52" s="15">
        <v>310139.0</v>
      </c>
      <c r="J52" s="15">
        <v>555120.0</v>
      </c>
    </row>
    <row r="53">
      <c r="A53" s="26">
        <v>169457.0</v>
      </c>
      <c r="B53" s="13">
        <f t="shared" si="1"/>
        <v>43020</v>
      </c>
      <c r="C53" s="3">
        <v>56.74</v>
      </c>
      <c r="D53" s="3">
        <v>56.83</v>
      </c>
      <c r="E53" s="3">
        <v>55.88</v>
      </c>
      <c r="F53" s="3">
        <v>56.25</v>
      </c>
      <c r="G53" s="3">
        <v>-0.69</v>
      </c>
      <c r="H53" s="6">
        <v>-0.0121</v>
      </c>
      <c r="I53" s="15">
        <v>339530.0</v>
      </c>
      <c r="J53" s="15">
        <v>545548.0</v>
      </c>
    </row>
    <row r="54">
      <c r="A54" s="26">
        <v>403127.0</v>
      </c>
      <c r="B54" s="13">
        <f t="shared" si="1"/>
        <v>43021</v>
      </c>
      <c r="C54" s="3">
        <v>56.44</v>
      </c>
      <c r="D54" s="3">
        <v>57.57</v>
      </c>
      <c r="E54" s="3">
        <v>56.34</v>
      </c>
      <c r="F54" s="3">
        <v>57.17</v>
      </c>
      <c r="G54" s="3">
        <v>0.92</v>
      </c>
      <c r="H54" s="3">
        <v>0.016399999999999998</v>
      </c>
      <c r="I54" s="15">
        <v>332597.0</v>
      </c>
      <c r="J54" s="15">
        <v>541030.0</v>
      </c>
    </row>
    <row r="55">
      <c r="A55" s="27">
        <v>42957.0</v>
      </c>
      <c r="B55" s="13">
        <f t="shared" si="1"/>
        <v>43024</v>
      </c>
      <c r="C55" s="3">
        <v>57.28</v>
      </c>
      <c r="D55" s="3">
        <v>58.47</v>
      </c>
      <c r="E55" s="3">
        <v>57.12</v>
      </c>
      <c r="F55" s="3">
        <v>57.82</v>
      </c>
      <c r="G55" s="3">
        <v>0.65</v>
      </c>
      <c r="H55" s="3">
        <v>0.011399999999999999</v>
      </c>
      <c r="I55" s="15">
        <v>341777.0</v>
      </c>
      <c r="J55" s="15">
        <v>507582.0</v>
      </c>
    </row>
    <row r="56">
      <c r="A56" s="28">
        <v>52.75</v>
      </c>
      <c r="B56" s="13">
        <f t="shared" si="1"/>
        <v>43025</v>
      </c>
      <c r="C56" s="3">
        <v>57.78</v>
      </c>
      <c r="D56" s="3">
        <v>58.35</v>
      </c>
      <c r="E56" s="3">
        <v>57.18</v>
      </c>
      <c r="F56" s="3">
        <v>57.88</v>
      </c>
      <c r="G56" s="3">
        <v>0.06</v>
      </c>
      <c r="H56" s="3">
        <v>0.001</v>
      </c>
      <c r="I56" s="15">
        <v>405217.0</v>
      </c>
      <c r="J56" s="15">
        <v>472400.0</v>
      </c>
    </row>
    <row r="57">
      <c r="A57" s="28">
        <v>53.41</v>
      </c>
      <c r="B57" s="13">
        <f t="shared" si="1"/>
        <v>43026</v>
      </c>
      <c r="C57" s="3">
        <v>58.16</v>
      </c>
      <c r="D57" s="3">
        <v>58.54</v>
      </c>
      <c r="E57" s="3">
        <v>57.74</v>
      </c>
      <c r="F57" s="3">
        <v>58.15</v>
      </c>
      <c r="G57" s="3">
        <v>0.27</v>
      </c>
      <c r="H57" s="3">
        <v>0.004699999999999999</v>
      </c>
      <c r="I57" s="15">
        <v>329325.0</v>
      </c>
      <c r="J57" s="15">
        <v>434133.0</v>
      </c>
    </row>
    <row r="58">
      <c r="A58" s="28">
        <v>51.52</v>
      </c>
      <c r="B58" s="13">
        <f t="shared" si="1"/>
        <v>43027</v>
      </c>
      <c r="C58" s="3">
        <v>58.24</v>
      </c>
      <c r="D58" s="3">
        <v>58.3</v>
      </c>
      <c r="E58" s="3">
        <v>57.02</v>
      </c>
      <c r="F58" s="3">
        <v>57.23</v>
      </c>
      <c r="G58" s="3">
        <v>-0.92</v>
      </c>
      <c r="H58" s="6">
        <v>-0.0158</v>
      </c>
      <c r="I58" s="15">
        <v>430668.0</v>
      </c>
      <c r="J58" s="15">
        <v>358351.0</v>
      </c>
    </row>
    <row r="59">
      <c r="A59" s="28">
        <v>51.77</v>
      </c>
      <c r="B59" s="13">
        <f t="shared" si="1"/>
        <v>43028</v>
      </c>
      <c r="C59" s="3">
        <v>57.32</v>
      </c>
      <c r="D59" s="3">
        <v>57.94</v>
      </c>
      <c r="E59" s="3">
        <v>56.6</v>
      </c>
      <c r="F59" s="3">
        <v>57.75</v>
      </c>
      <c r="G59" s="3">
        <v>0.52</v>
      </c>
      <c r="H59" s="3">
        <v>0.0091</v>
      </c>
      <c r="I59" s="15">
        <v>369888.0</v>
      </c>
      <c r="J59" s="15">
        <v>315391.0</v>
      </c>
    </row>
    <row r="60">
      <c r="A60" s="21">
        <v>-0.93</v>
      </c>
      <c r="B60" s="13">
        <f t="shared" si="1"/>
        <v>43031</v>
      </c>
      <c r="C60" s="3">
        <v>57.95</v>
      </c>
      <c r="D60" s="3">
        <v>58.05</v>
      </c>
      <c r="E60" s="3">
        <v>57.27</v>
      </c>
      <c r="F60" s="3">
        <v>57.37</v>
      </c>
      <c r="G60" s="3">
        <v>-0.38</v>
      </c>
      <c r="H60" s="6">
        <v>-0.0066</v>
      </c>
      <c r="I60" s="15">
        <v>353071.0</v>
      </c>
      <c r="J60" s="15">
        <v>264629.0</v>
      </c>
    </row>
    <row r="61">
      <c r="A61" s="22">
        <v>-0.0176</v>
      </c>
      <c r="B61" s="13">
        <f t="shared" si="1"/>
        <v>43032</v>
      </c>
      <c r="C61" s="3">
        <v>57.41</v>
      </c>
      <c r="D61" s="3">
        <v>58.57</v>
      </c>
      <c r="E61" s="3">
        <v>57.04</v>
      </c>
      <c r="F61" s="3">
        <v>58.33</v>
      </c>
      <c r="G61" s="3">
        <v>0.96</v>
      </c>
      <c r="H61" s="3">
        <v>0.0167</v>
      </c>
      <c r="I61" s="15">
        <v>334681.0</v>
      </c>
      <c r="J61" s="15">
        <v>230538.0</v>
      </c>
    </row>
    <row r="62">
      <c r="A62" s="24">
        <v>272186.0</v>
      </c>
      <c r="B62" s="13">
        <f t="shared" si="1"/>
        <v>43033</v>
      </c>
      <c r="C62" s="3">
        <v>58.44</v>
      </c>
      <c r="D62" s="3">
        <v>58.74</v>
      </c>
      <c r="E62" s="3">
        <v>57.85</v>
      </c>
      <c r="F62" s="3">
        <v>58.44</v>
      </c>
      <c r="G62" s="3">
        <v>0.11</v>
      </c>
      <c r="H62" s="3">
        <v>0.0019</v>
      </c>
      <c r="I62" s="15">
        <v>260548.0</v>
      </c>
      <c r="J62" s="15">
        <v>206422.0</v>
      </c>
    </row>
    <row r="63">
      <c r="A63" s="24">
        <v>396417.0</v>
      </c>
      <c r="B63" s="13">
        <f t="shared" si="1"/>
        <v>43034</v>
      </c>
      <c r="C63" s="3">
        <v>58.42</v>
      </c>
      <c r="D63" s="3">
        <v>59.55</v>
      </c>
      <c r="E63" s="3">
        <v>58.05</v>
      </c>
      <c r="F63" s="3">
        <v>59.3</v>
      </c>
      <c r="G63" s="3">
        <v>0.86</v>
      </c>
      <c r="H63" s="3">
        <v>0.0147</v>
      </c>
      <c r="I63" s="15">
        <v>232283.0</v>
      </c>
      <c r="J63" s="15">
        <v>169757.0</v>
      </c>
    </row>
    <row r="64">
      <c r="A64" s="23">
        <v>42958.0</v>
      </c>
      <c r="B64" s="13">
        <f t="shared" si="1"/>
        <v>43035</v>
      </c>
      <c r="C64" s="3">
        <v>59.37</v>
      </c>
      <c r="D64" s="3">
        <v>60.65</v>
      </c>
      <c r="E64" s="3">
        <v>58.82</v>
      </c>
      <c r="F64" s="3">
        <v>60.44</v>
      </c>
      <c r="G64" s="3">
        <v>1.14</v>
      </c>
      <c r="H64" s="3">
        <v>0.0192</v>
      </c>
      <c r="I64" s="15">
        <v>209886.0</v>
      </c>
      <c r="J64" s="15">
        <v>141967.0</v>
      </c>
    </row>
    <row r="65">
      <c r="A65" s="21">
        <v>51.79</v>
      </c>
      <c r="B65" s="13">
        <f t="shared" si="1"/>
        <v>43038</v>
      </c>
      <c r="C65" s="3">
        <v>60.66</v>
      </c>
      <c r="D65" s="3">
        <v>61.0</v>
      </c>
      <c r="E65" s="3">
        <v>60.14</v>
      </c>
      <c r="F65" s="3">
        <v>60.9</v>
      </c>
      <c r="G65" s="3">
        <v>0.46</v>
      </c>
      <c r="H65" s="3">
        <v>0.0076</v>
      </c>
      <c r="I65" s="15">
        <v>168541.0</v>
      </c>
      <c r="J65" s="15">
        <v>76013.0</v>
      </c>
    </row>
    <row r="66">
      <c r="A66" s="21">
        <v>52.1</v>
      </c>
      <c r="B66" s="13">
        <f t="shared" si="1"/>
        <v>43039</v>
      </c>
      <c r="C66" s="3">
        <v>60.86</v>
      </c>
      <c r="D66" s="3">
        <v>61.41</v>
      </c>
      <c r="E66" s="3">
        <v>60.53</v>
      </c>
      <c r="F66" s="3">
        <v>61.37</v>
      </c>
      <c r="G66" s="3">
        <v>0.47</v>
      </c>
      <c r="H66" s="3">
        <v>0.0077</v>
      </c>
      <c r="I66" s="15">
        <v>29114.0</v>
      </c>
      <c r="J66" s="3"/>
    </row>
    <row r="67">
      <c r="A67" s="21">
        <v>51.11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51.92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+0.15</f>
        <v>0.15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+0.29%</f>
        <v>0.0029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144287.0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396612.0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42961.0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51.85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52.24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50.5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50.65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-1.27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-0.0245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158315.0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402354.0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42962.0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50.61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50.94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50.03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50.62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-0.03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-6.0E-4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197081.0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403363.0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42963.0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50.78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51.18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49.97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50.07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-0.55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-0.0109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168303.0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404342.0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42964.0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50.18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50.71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49.77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50.63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+0.56</f>
        <v>0.56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+1.12%</f>
        <v>0.0112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223572.0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391966.0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42965.0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50.49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52.47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50.44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52.26</v>
      </c>
      <c r="B113" s="3" t="str">
        <f t="shared" si="1"/>
        <v/>
      </c>
    </row>
    <row r="114">
      <c r="A114" s="25">
        <f>+1.63</f>
        <v>1.63</v>
      </c>
      <c r="B114" s="3" t="str">
        <f t="shared" si="1"/>
        <v>#REF!</v>
      </c>
    </row>
    <row r="115">
      <c r="A115" s="25">
        <f>+3.22%</f>
        <v>0.0322</v>
      </c>
      <c r="B115" s="3" t="str">
        <f t="shared" si="1"/>
        <v>#REF!</v>
      </c>
    </row>
    <row r="116">
      <c r="A116" s="26">
        <v>183835.0</v>
      </c>
      <c r="B116" s="3" t="str">
        <f t="shared" si="1"/>
        <v>#REF!</v>
      </c>
    </row>
    <row r="117">
      <c r="A117" s="26">
        <v>391340.0</v>
      </c>
      <c r="B117" s="3" t="str">
        <f t="shared" si="1"/>
        <v>#REF!</v>
      </c>
    </row>
    <row r="118">
      <c r="A118" s="27">
        <v>42968.0</v>
      </c>
      <c r="B118" s="3" t="str">
        <f t="shared" si="1"/>
        <v>#REF!</v>
      </c>
    </row>
    <row r="119">
      <c r="A119" s="28">
        <v>52.44</v>
      </c>
      <c r="B119" s="3" t="str">
        <f t="shared" si="1"/>
        <v>#REF!</v>
      </c>
    </row>
    <row r="120">
      <c r="A120" s="28">
        <v>52.47</v>
      </c>
      <c r="B120" s="3" t="str">
        <f t="shared" si="1"/>
        <v>#REF!</v>
      </c>
    </row>
    <row r="121">
      <c r="A121" s="28">
        <v>50.82</v>
      </c>
      <c r="B121" s="3" t="str">
        <f t="shared" si="1"/>
        <v>#REF!</v>
      </c>
    </row>
    <row r="122">
      <c r="A122" s="28">
        <v>51.12</v>
      </c>
      <c r="B122" s="3" t="str">
        <f t="shared" si="1"/>
        <v>#REF!</v>
      </c>
    </row>
    <row r="123">
      <c r="A123" s="21">
        <v>-1.14</v>
      </c>
      <c r="B123" s="3" t="str">
        <f t="shared" si="1"/>
        <v>#REF!</v>
      </c>
    </row>
    <row r="124">
      <c r="A124" s="22">
        <v>-0.0218</v>
      </c>
      <c r="B124" s="3" t="str">
        <f t="shared" si="1"/>
        <v>#REF!</v>
      </c>
    </row>
    <row r="125">
      <c r="A125" s="24">
        <v>157504.0</v>
      </c>
      <c r="B125" s="3" t="str">
        <f t="shared" si="1"/>
        <v>#REF!</v>
      </c>
    </row>
    <row r="126">
      <c r="A126" s="24">
        <v>389472.0</v>
      </c>
      <c r="B126" s="3" t="str">
        <f t="shared" si="1"/>
        <v>#REF!</v>
      </c>
    </row>
    <row r="127">
      <c r="A127" s="23">
        <v>42969.0</v>
      </c>
      <c r="B127" s="3" t="str">
        <f t="shared" si="1"/>
        <v>#REF!</v>
      </c>
    </row>
    <row r="128">
      <c r="A128" s="21">
        <v>51.22</v>
      </c>
      <c r="B128" s="3" t="str">
        <f t="shared" si="1"/>
        <v>#REF!</v>
      </c>
    </row>
    <row r="129">
      <c r="A129" s="21">
        <v>51.8</v>
      </c>
      <c r="B129" s="3" t="str">
        <f t="shared" si="1"/>
        <v>#REF!</v>
      </c>
    </row>
    <row r="130">
      <c r="A130" s="21">
        <v>50.97</v>
      </c>
      <c r="B130" s="3" t="str">
        <f t="shared" si="1"/>
        <v>#REF!</v>
      </c>
    </row>
    <row r="131">
      <c r="A131" s="21">
        <v>51.51</v>
      </c>
      <c r="B131" s="3" t="str">
        <f t="shared" si="1"/>
        <v>#REF!</v>
      </c>
    </row>
    <row r="132">
      <c r="A132" s="25">
        <f>+0.39</f>
        <v>0.39</v>
      </c>
      <c r="B132" s="3" t="str">
        <f t="shared" si="1"/>
        <v>#REF!</v>
      </c>
    </row>
    <row r="133">
      <c r="A133" s="25">
        <f>+0.76%</f>
        <v>0.0076</v>
      </c>
      <c r="B133" s="3" t="str">
        <f t="shared" si="1"/>
        <v>#REF!</v>
      </c>
    </row>
    <row r="134">
      <c r="A134" s="26">
        <v>157395.0</v>
      </c>
      <c r="B134" s="3" t="str">
        <f t="shared" si="1"/>
        <v>#REF!</v>
      </c>
    </row>
    <row r="135">
      <c r="A135" s="26">
        <v>395013.0</v>
      </c>
      <c r="B135" s="3" t="str">
        <f t="shared" si="1"/>
        <v>#REF!</v>
      </c>
    </row>
    <row r="136">
      <c r="A136" s="27">
        <v>42970.0</v>
      </c>
      <c r="B136" s="3" t="str">
        <f t="shared" si="1"/>
        <v>#REF!</v>
      </c>
    </row>
    <row r="137">
      <c r="A137" s="28">
        <v>51.34</v>
      </c>
      <c r="B137" s="3" t="str">
        <f t="shared" si="1"/>
        <v>#REF!</v>
      </c>
    </row>
    <row r="138">
      <c r="A138" s="28">
        <v>52.21</v>
      </c>
      <c r="B138" s="3" t="str">
        <f t="shared" si="1"/>
        <v>#REF!</v>
      </c>
    </row>
    <row r="139">
      <c r="A139" s="28">
        <v>51.18</v>
      </c>
      <c r="B139" s="3" t="str">
        <f t="shared" si="1"/>
        <v>#REF!</v>
      </c>
    </row>
    <row r="140">
      <c r="A140" s="28">
        <v>52.16</v>
      </c>
      <c r="B140" s="3" t="str">
        <f t="shared" si="1"/>
        <v>#REF!</v>
      </c>
    </row>
    <row r="141">
      <c r="A141" s="25">
        <f>+0.65</f>
        <v>0.65</v>
      </c>
      <c r="B141" s="3" t="str">
        <f t="shared" si="1"/>
        <v>#REF!</v>
      </c>
    </row>
    <row r="142">
      <c r="A142" s="25">
        <f>+1.26%</f>
        <v>0.0126</v>
      </c>
      <c r="B142" s="3" t="str">
        <f t="shared" si="1"/>
        <v>#REF!</v>
      </c>
    </row>
    <row r="143">
      <c r="A143" s="26">
        <v>195516.0</v>
      </c>
      <c r="B143" s="3" t="str">
        <f t="shared" si="1"/>
        <v>#REF!</v>
      </c>
    </row>
    <row r="144">
      <c r="A144" s="26">
        <v>399132.0</v>
      </c>
      <c r="B144" s="3" t="str">
        <f t="shared" si="1"/>
        <v>#REF!</v>
      </c>
    </row>
    <row r="145">
      <c r="A145" s="27">
        <v>42971.0</v>
      </c>
      <c r="B145" s="3" t="str">
        <f t="shared" si="1"/>
        <v>#REF!</v>
      </c>
    </row>
    <row r="146">
      <c r="A146" s="28">
        <v>52.06</v>
      </c>
      <c r="B146" s="3" t="str">
        <f t="shared" si="1"/>
        <v>#REF!</v>
      </c>
    </row>
    <row r="147">
      <c r="A147" s="28">
        <v>52.32</v>
      </c>
      <c r="B147" s="3" t="str">
        <f t="shared" si="1"/>
        <v>#REF!</v>
      </c>
    </row>
    <row r="148">
      <c r="A148" s="28">
        <v>51.2</v>
      </c>
      <c r="B148" s="3" t="str">
        <f t="shared" si="1"/>
        <v>#REF!</v>
      </c>
    </row>
    <row r="149">
      <c r="A149" s="28">
        <v>51.57</v>
      </c>
      <c r="B149" s="3" t="str">
        <f t="shared" si="1"/>
        <v>#REF!</v>
      </c>
    </row>
    <row r="150">
      <c r="A150" s="21">
        <v>-0.59</v>
      </c>
      <c r="B150" s="3" t="str">
        <f t="shared" si="1"/>
        <v>#REF!</v>
      </c>
    </row>
    <row r="151">
      <c r="A151" s="22">
        <v>-0.0113</v>
      </c>
      <c r="B151" s="3" t="str">
        <f t="shared" si="1"/>
        <v>#REF!</v>
      </c>
    </row>
    <row r="152">
      <c r="A152" s="24">
        <v>171712.0</v>
      </c>
      <c r="B152" s="3" t="str">
        <f t="shared" si="1"/>
        <v>#REF!</v>
      </c>
    </row>
    <row r="153">
      <c r="A153" s="24">
        <v>396281.0</v>
      </c>
      <c r="B153" s="3" t="str">
        <f t="shared" si="1"/>
        <v>#REF!</v>
      </c>
    </row>
    <row r="154">
      <c r="A154" s="23">
        <v>42972.0</v>
      </c>
      <c r="B154" s="3" t="str">
        <f t="shared" si="1"/>
        <v>#REF!</v>
      </c>
    </row>
    <row r="155">
      <c r="A155" s="21">
        <v>51.77</v>
      </c>
      <c r="B155" s="3" t="str">
        <f t="shared" si="1"/>
        <v>#REF!</v>
      </c>
    </row>
    <row r="156">
      <c r="A156" s="21">
        <v>52.18</v>
      </c>
      <c r="B156" s="3" t="str">
        <f t="shared" si="1"/>
        <v>#REF!</v>
      </c>
    </row>
    <row r="157">
      <c r="A157" s="21">
        <v>51.44</v>
      </c>
      <c r="B157" s="3" t="str">
        <f t="shared" si="1"/>
        <v>#REF!</v>
      </c>
    </row>
    <row r="158">
      <c r="A158" s="21">
        <v>51.89</v>
      </c>
      <c r="B158" s="3" t="str">
        <f t="shared" si="1"/>
        <v>#REF!</v>
      </c>
    </row>
    <row r="159">
      <c r="A159" s="25">
        <f>+0.32</f>
        <v>0.32</v>
      </c>
      <c r="B159" s="3" t="str">
        <f t="shared" si="1"/>
        <v>#REF!</v>
      </c>
    </row>
    <row r="160">
      <c r="A160" s="25">
        <f>+0.62%</f>
        <v>0.0062</v>
      </c>
      <c r="B160" s="3" t="str">
        <f t="shared" si="1"/>
        <v>#REF!</v>
      </c>
    </row>
    <row r="161">
      <c r="A161" s="26">
        <v>164432.0</v>
      </c>
      <c r="B161" s="3" t="str">
        <f t="shared" si="1"/>
        <v>#REF!</v>
      </c>
    </row>
    <row r="162">
      <c r="A162" s="26">
        <v>401907.0</v>
      </c>
      <c r="B162" s="3" t="str">
        <f t="shared" si="1"/>
        <v>#REF!</v>
      </c>
    </row>
    <row r="163">
      <c r="A163" s="27">
        <v>42975.0</v>
      </c>
      <c r="B163" s="3" t="str">
        <f t="shared" si="1"/>
        <v>#REF!</v>
      </c>
    </row>
    <row r="164">
      <c r="A164" s="28">
        <v>51.87</v>
      </c>
      <c r="B164" s="3" t="str">
        <f t="shared" si="1"/>
        <v>#REF!</v>
      </c>
    </row>
    <row r="165">
      <c r="A165" s="28">
        <v>52.34</v>
      </c>
      <c r="B165" s="3" t="str">
        <f t="shared" si="1"/>
        <v>#REF!</v>
      </c>
    </row>
    <row r="166">
      <c r="A166" s="28">
        <v>51.01</v>
      </c>
      <c r="B166" s="3" t="str">
        <f t="shared" si="1"/>
        <v>#REF!</v>
      </c>
    </row>
    <row r="167">
      <c r="A167" s="28">
        <v>51.36</v>
      </c>
      <c r="B167" s="3" t="str">
        <f t="shared" si="1"/>
        <v>#REF!</v>
      </c>
    </row>
    <row r="168">
      <c r="A168" s="21">
        <v>-0.53</v>
      </c>
      <c r="B168" s="3" t="str">
        <f t="shared" si="1"/>
        <v>#REF!</v>
      </c>
    </row>
    <row r="169">
      <c r="A169" s="22">
        <v>-0.0102</v>
      </c>
      <c r="B169" s="3" t="str">
        <f t="shared" si="1"/>
        <v>#REF!</v>
      </c>
    </row>
    <row r="170">
      <c r="A170" s="24">
        <v>143274.0</v>
      </c>
      <c r="B170" s="3" t="str">
        <f t="shared" si="1"/>
        <v>#REF!</v>
      </c>
    </row>
    <row r="171">
      <c r="A171" s="24">
        <v>401797.0</v>
      </c>
      <c r="B171" s="3" t="str">
        <f t="shared" si="1"/>
        <v>#REF!</v>
      </c>
    </row>
    <row r="172">
      <c r="A172" s="23">
        <v>42976.0</v>
      </c>
      <c r="B172" s="3" t="str">
        <f t="shared" si="1"/>
        <v>#REF!</v>
      </c>
    </row>
    <row r="173">
      <c r="A173" s="21">
        <v>51.42</v>
      </c>
      <c r="B173" s="3" t="str">
        <f t="shared" si="1"/>
        <v>#REF!</v>
      </c>
    </row>
    <row r="174">
      <c r="A174" s="21">
        <v>51.83</v>
      </c>
      <c r="B174" s="3" t="str">
        <f t="shared" si="1"/>
        <v>#REF!</v>
      </c>
    </row>
    <row r="175">
      <c r="A175" s="21">
        <v>50.98</v>
      </c>
      <c r="B175" s="3" t="str">
        <f t="shared" si="1"/>
        <v>#REF!</v>
      </c>
    </row>
    <row r="176">
      <c r="A176" s="21">
        <v>51.69</v>
      </c>
      <c r="B176" s="3" t="str">
        <f t="shared" si="1"/>
        <v>#REF!</v>
      </c>
    </row>
    <row r="177">
      <c r="A177" s="25">
        <f>+0.33</f>
        <v>0.33</v>
      </c>
      <c r="B177" s="3" t="str">
        <f t="shared" si="1"/>
        <v>#REF!</v>
      </c>
    </row>
    <row r="178">
      <c r="A178" s="25">
        <f>+0.64%</f>
        <v>0.0064</v>
      </c>
      <c r="B178" s="3" t="str">
        <f t="shared" si="1"/>
        <v>#REF!</v>
      </c>
    </row>
    <row r="179">
      <c r="A179" s="26">
        <v>197524.0</v>
      </c>
      <c r="B179" s="3" t="str">
        <f t="shared" si="1"/>
        <v>#REF!</v>
      </c>
    </row>
    <row r="180">
      <c r="A180" s="26">
        <v>407648.0</v>
      </c>
      <c r="B180" s="3" t="str">
        <f t="shared" si="1"/>
        <v>#REF!</v>
      </c>
    </row>
    <row r="181">
      <c r="A181" s="27">
        <v>42977.0</v>
      </c>
      <c r="B181" s="3" t="str">
        <f t="shared" si="1"/>
        <v>#REF!</v>
      </c>
    </row>
    <row r="182">
      <c r="A182" s="28">
        <v>51.53</v>
      </c>
      <c r="B182" s="3" t="str">
        <f t="shared" si="1"/>
        <v>#REF!</v>
      </c>
    </row>
    <row r="183">
      <c r="A183" s="28">
        <v>51.71</v>
      </c>
      <c r="B183" s="3" t="str">
        <f t="shared" si="1"/>
        <v>#REF!</v>
      </c>
    </row>
    <row r="184">
      <c r="A184" s="28">
        <v>50.59</v>
      </c>
      <c r="B184" s="3" t="str">
        <f t="shared" si="1"/>
        <v>#REF!</v>
      </c>
    </row>
    <row r="185">
      <c r="A185" s="28">
        <v>50.79</v>
      </c>
      <c r="B185" s="3" t="str">
        <f t="shared" si="1"/>
        <v>#REF!</v>
      </c>
    </row>
    <row r="186">
      <c r="A186" s="21">
        <v>-0.9</v>
      </c>
      <c r="B186" s="3" t="str">
        <f t="shared" si="1"/>
        <v>#REF!</v>
      </c>
    </row>
    <row r="187">
      <c r="A187" s="22">
        <v>-0.0174</v>
      </c>
      <c r="B187" s="3" t="str">
        <f t="shared" si="1"/>
        <v>#REF!</v>
      </c>
    </row>
    <row r="188">
      <c r="A188" s="24">
        <v>226853.0</v>
      </c>
      <c r="B188" s="3" t="str">
        <f t="shared" si="1"/>
        <v>#REF!</v>
      </c>
    </row>
    <row r="189">
      <c r="A189" s="24">
        <v>419669.0</v>
      </c>
      <c r="B189" s="3" t="str">
        <f t="shared" si="1"/>
        <v>#REF!</v>
      </c>
    </row>
    <row r="190">
      <c r="A190" s="23">
        <v>42978.0</v>
      </c>
      <c r="B190" s="3" t="str">
        <f t="shared" si="1"/>
        <v>#REF!</v>
      </c>
    </row>
    <row r="191">
      <c r="A191" s="21">
        <v>50.44</v>
      </c>
      <c r="B191" s="3" t="str">
        <f t="shared" si="1"/>
        <v>#REF!</v>
      </c>
    </row>
    <row r="192">
      <c r="A192" s="21">
        <v>52.88</v>
      </c>
      <c r="B192" s="3" t="str">
        <f t="shared" si="1"/>
        <v>#REF!</v>
      </c>
    </row>
    <row r="193">
      <c r="A193" s="21">
        <v>50.44</v>
      </c>
      <c r="B193" s="3" t="str">
        <f t="shared" si="1"/>
        <v>#REF!</v>
      </c>
    </row>
    <row r="194">
      <c r="A194" s="21">
        <v>52.84</v>
      </c>
      <c r="B194" s="3" t="str">
        <f t="shared" si="1"/>
        <v>#REF!</v>
      </c>
    </row>
    <row r="195">
      <c r="A195" s="25">
        <f>+2.05</f>
        <v>2.05</v>
      </c>
      <c r="B195" s="3" t="str">
        <f t="shared" si="1"/>
        <v>#REF!</v>
      </c>
    </row>
    <row r="196">
      <c r="A196" s="25">
        <f>+4.04%</f>
        <v>0.0404</v>
      </c>
      <c r="B196" s="3" t="str">
        <f t="shared" si="1"/>
        <v>#REF!</v>
      </c>
    </row>
    <row r="197">
      <c r="A197" s="26">
        <v>295292.0</v>
      </c>
      <c r="B197" s="3" t="str">
        <f t="shared" si="1"/>
        <v>#REF!</v>
      </c>
    </row>
    <row r="198">
      <c r="A198" s="26">
        <v>440454.0</v>
      </c>
      <c r="B198" s="3" t="str">
        <f t="shared" si="1"/>
        <v>#REF!</v>
      </c>
    </row>
    <row r="199">
      <c r="A199" s="27">
        <v>42979.0</v>
      </c>
      <c r="B199" s="3" t="str">
        <f t="shared" si="1"/>
        <v>#REF!</v>
      </c>
    </row>
    <row r="200">
      <c r="A200" s="28">
        <v>52.78</v>
      </c>
      <c r="B200" s="3" t="str">
        <f t="shared" si="1"/>
        <v>#REF!</v>
      </c>
    </row>
    <row r="201">
      <c r="A201" s="28">
        <v>52.94</v>
      </c>
      <c r="B201" s="3" t="str">
        <f t="shared" si="1"/>
        <v>#REF!</v>
      </c>
    </row>
    <row r="202">
      <c r="A202" s="28">
        <v>52.24</v>
      </c>
      <c r="B202" s="3" t="str">
        <f t="shared" si="1"/>
        <v>#REF!</v>
      </c>
    </row>
    <row r="203">
      <c r="A203" s="28">
        <v>52.79</v>
      </c>
      <c r="B203" s="3" t="str">
        <f t="shared" si="1"/>
        <v>#REF!</v>
      </c>
    </row>
    <row r="204">
      <c r="A204" s="21">
        <v>-0.05</v>
      </c>
      <c r="B204" s="3" t="str">
        <f t="shared" si="1"/>
        <v>#REF!</v>
      </c>
    </row>
    <row r="205">
      <c r="A205" s="22">
        <v>-9.0E-4</v>
      </c>
      <c r="B205" s="3" t="str">
        <f t="shared" si="1"/>
        <v>#REF!</v>
      </c>
    </row>
    <row r="206">
      <c r="A206" s="24">
        <v>188988.0</v>
      </c>
      <c r="B206" s="3" t="str">
        <f t="shared" si="1"/>
        <v>#REF!</v>
      </c>
    </row>
    <row r="207">
      <c r="A207" s="24">
        <v>455839.0</v>
      </c>
      <c r="B207" s="3" t="str">
        <f t="shared" si="1"/>
        <v>#REF!</v>
      </c>
    </row>
    <row r="208">
      <c r="A208" s="23">
        <v>42982.0</v>
      </c>
      <c r="B208" s="3" t="str">
        <f t="shared" si="1"/>
        <v>#REF!</v>
      </c>
    </row>
    <row r="209">
      <c r="A209" s="21">
        <v>52.58</v>
      </c>
      <c r="B209" s="3" t="str">
        <f t="shared" si="1"/>
        <v>#REF!</v>
      </c>
    </row>
    <row r="210">
      <c r="A210" s="21">
        <v>52.85</v>
      </c>
      <c r="B210" s="3" t="str">
        <f t="shared" si="1"/>
        <v>#REF!</v>
      </c>
    </row>
    <row r="211">
      <c r="A211" s="21">
        <v>52.01</v>
      </c>
      <c r="B211" s="3" t="str">
        <f t="shared" si="1"/>
        <v>#REF!</v>
      </c>
    </row>
    <row r="212">
      <c r="A212" s="21">
        <v>52.37</v>
      </c>
      <c r="B212" s="3" t="str">
        <f t="shared" si="1"/>
        <v>#REF!</v>
      </c>
    </row>
    <row r="213">
      <c r="A213" s="21">
        <v>-0.42</v>
      </c>
      <c r="B213" s="3" t="str">
        <f t="shared" si="1"/>
        <v>#REF!</v>
      </c>
    </row>
    <row r="214">
      <c r="A214" s="22">
        <v>-0.008</v>
      </c>
      <c r="B214" s="3" t="str">
        <f t="shared" si="1"/>
        <v>#REF!</v>
      </c>
    </row>
    <row r="215">
      <c r="A215" s="24">
        <v>87648.0</v>
      </c>
      <c r="B215" s="3" t="str">
        <f t="shared" si="1"/>
        <v>#REF!</v>
      </c>
    </row>
    <row r="216">
      <c r="A216" s="24">
        <v>459377.0</v>
      </c>
      <c r="B216" s="3" t="str">
        <f t="shared" si="1"/>
        <v>#REF!</v>
      </c>
    </row>
    <row r="217">
      <c r="A217" s="23">
        <v>42983.0</v>
      </c>
      <c r="B217" s="3" t="str">
        <f t="shared" si="1"/>
        <v>#REF!</v>
      </c>
    </row>
    <row r="218">
      <c r="A218" s="21">
        <v>52.26</v>
      </c>
      <c r="B218" s="3" t="str">
        <f t="shared" si="1"/>
        <v>#REF!</v>
      </c>
    </row>
    <row r="219">
      <c r="A219" s="21">
        <v>53.62</v>
      </c>
      <c r="B219" s="3" t="str">
        <f t="shared" si="1"/>
        <v>#REF!</v>
      </c>
    </row>
    <row r="220">
      <c r="A220" s="21">
        <v>52.13</v>
      </c>
      <c r="B220" s="3" t="str">
        <f t="shared" si="1"/>
        <v>#REF!</v>
      </c>
    </row>
    <row r="221">
      <c r="A221" s="21">
        <v>53.36</v>
      </c>
      <c r="B221" s="3" t="str">
        <f t="shared" si="1"/>
        <v>#REF!</v>
      </c>
    </row>
    <row r="222">
      <c r="A222" s="25">
        <f>+0.99</f>
        <v>0.99</v>
      </c>
      <c r="B222" s="3" t="str">
        <f t="shared" si="1"/>
        <v>#REF!</v>
      </c>
    </row>
    <row r="223">
      <c r="A223" s="25">
        <f>+1.89%</f>
        <v>0.0189</v>
      </c>
      <c r="B223" s="3" t="str">
        <f t="shared" si="1"/>
        <v>#REF!</v>
      </c>
    </row>
    <row r="224">
      <c r="A224" s="26">
        <v>210933.0</v>
      </c>
      <c r="B224" s="3" t="str">
        <f t="shared" si="1"/>
        <v>#REF!</v>
      </c>
    </row>
    <row r="225">
      <c r="A225" s="26">
        <v>468928.0</v>
      </c>
      <c r="B225" s="3" t="str">
        <f t="shared" si="1"/>
        <v>#REF!</v>
      </c>
    </row>
    <row r="226">
      <c r="A226" s="27">
        <v>42984.0</v>
      </c>
      <c r="B226" s="3" t="str">
        <f t="shared" si="1"/>
        <v>#REF!</v>
      </c>
    </row>
    <row r="227">
      <c r="A227" s="28">
        <v>53.19</v>
      </c>
      <c r="B227" s="3" t="str">
        <f t="shared" si="1"/>
        <v>#REF!</v>
      </c>
    </row>
    <row r="228">
      <c r="A228" s="28">
        <v>54.19</v>
      </c>
      <c r="B228" s="3" t="str">
        <f t="shared" si="1"/>
        <v>#REF!</v>
      </c>
    </row>
    <row r="229">
      <c r="A229" s="28">
        <v>53.06</v>
      </c>
      <c r="B229" s="3" t="str">
        <f t="shared" si="1"/>
        <v>#REF!</v>
      </c>
    </row>
    <row r="230">
      <c r="A230" s="28">
        <v>54.07</v>
      </c>
      <c r="B230" s="3" t="str">
        <f t="shared" si="1"/>
        <v>#REF!</v>
      </c>
    </row>
    <row r="231">
      <c r="A231" s="25">
        <f>+0.71</f>
        <v>0.71</v>
      </c>
      <c r="B231" s="3" t="str">
        <f t="shared" si="1"/>
        <v>#REF!</v>
      </c>
    </row>
    <row r="232">
      <c r="A232" s="25">
        <f>+1.33%</f>
        <v>0.0133</v>
      </c>
      <c r="B232" s="3" t="str">
        <f t="shared" si="1"/>
        <v>#REF!</v>
      </c>
    </row>
    <row r="233">
      <c r="A233" s="26">
        <v>278900.0</v>
      </c>
      <c r="B233" s="3" t="str">
        <f t="shared" si="1"/>
        <v>#REF!</v>
      </c>
    </row>
    <row r="234">
      <c r="A234" s="26">
        <v>458952.0</v>
      </c>
      <c r="B234" s="3" t="str">
        <f t="shared" si="1"/>
        <v>#REF!</v>
      </c>
    </row>
    <row r="235">
      <c r="A235" s="27">
        <v>42985.0</v>
      </c>
      <c r="B235" s="3" t="str">
        <f t="shared" si="1"/>
        <v>#REF!</v>
      </c>
    </row>
    <row r="236">
      <c r="A236" s="28">
        <v>54.08</v>
      </c>
      <c r="B236" s="3" t="str">
        <f t="shared" si="1"/>
        <v>#REF!</v>
      </c>
    </row>
    <row r="237">
      <c r="A237" s="28">
        <v>54.48</v>
      </c>
      <c r="B237" s="3" t="str">
        <f t="shared" si="1"/>
        <v>#REF!</v>
      </c>
    </row>
    <row r="238">
      <c r="A238" s="28">
        <v>53.75</v>
      </c>
      <c r="B238" s="3" t="str">
        <f t="shared" si="1"/>
        <v>#REF!</v>
      </c>
    </row>
    <row r="239">
      <c r="A239" s="28">
        <v>54.33</v>
      </c>
      <c r="B239" s="3" t="str">
        <f t="shared" si="1"/>
        <v>#REF!</v>
      </c>
    </row>
    <row r="240">
      <c r="A240" s="25">
        <f>+0.26</f>
        <v>0.26</v>
      </c>
      <c r="B240" s="3" t="str">
        <f t="shared" si="1"/>
        <v>#REF!</v>
      </c>
    </row>
    <row r="241">
      <c r="A241" s="25">
        <f>+0.48%</f>
        <v>0.0048</v>
      </c>
      <c r="B241" s="3" t="str">
        <f t="shared" si="1"/>
        <v>#REF!</v>
      </c>
    </row>
    <row r="242">
      <c r="A242" s="26">
        <v>259798.0</v>
      </c>
      <c r="B242" s="3" t="str">
        <f t="shared" si="1"/>
        <v>#REF!</v>
      </c>
    </row>
    <row r="243">
      <c r="A243" s="26">
        <v>466495.0</v>
      </c>
      <c r="B243" s="3" t="str">
        <f t="shared" si="1"/>
        <v>#REF!</v>
      </c>
    </row>
    <row r="244">
      <c r="A244" s="27">
        <v>42986.0</v>
      </c>
      <c r="B244" s="3" t="str">
        <f t="shared" si="1"/>
        <v>#REF!</v>
      </c>
    </row>
    <row r="245">
      <c r="A245" s="28">
        <v>54.38</v>
      </c>
      <c r="B245" s="3" t="str">
        <f t="shared" si="1"/>
        <v>#REF!</v>
      </c>
    </row>
    <row r="246">
      <c r="A246" s="28">
        <v>54.64</v>
      </c>
      <c r="B246" s="3" t="str">
        <f t="shared" si="1"/>
        <v>#REF!</v>
      </c>
    </row>
    <row r="247">
      <c r="A247" s="28">
        <v>53.34</v>
      </c>
      <c r="B247" s="3" t="str">
        <f t="shared" si="1"/>
        <v>#REF!</v>
      </c>
    </row>
    <row r="248">
      <c r="A248" s="28">
        <v>53.58</v>
      </c>
      <c r="B248" s="3" t="str">
        <f t="shared" si="1"/>
        <v>#REF!</v>
      </c>
    </row>
    <row r="249">
      <c r="A249" s="21">
        <v>-0.75</v>
      </c>
      <c r="B249" s="3" t="str">
        <f t="shared" si="1"/>
        <v>#REF!</v>
      </c>
    </row>
    <row r="250">
      <c r="A250" s="22">
        <v>-0.0138</v>
      </c>
      <c r="B250" s="3" t="str">
        <f t="shared" si="1"/>
        <v>#REF!</v>
      </c>
    </row>
    <row r="251">
      <c r="A251" s="24">
        <v>280010.0</v>
      </c>
      <c r="B251" s="3" t="str">
        <f t="shared" si="1"/>
        <v>#REF!</v>
      </c>
    </row>
    <row r="252">
      <c r="A252" s="24">
        <v>479560.0</v>
      </c>
      <c r="B252" s="3" t="str">
        <f t="shared" si="1"/>
        <v>#REF!</v>
      </c>
    </row>
    <row r="253">
      <c r="A253" s="23">
        <v>42989.0</v>
      </c>
      <c r="B253" s="3" t="str">
        <f t="shared" si="1"/>
        <v>#REF!</v>
      </c>
    </row>
    <row r="254">
      <c r="A254" s="21">
        <v>53.64</v>
      </c>
      <c r="B254" s="3" t="str">
        <f t="shared" si="1"/>
        <v>#REF!</v>
      </c>
    </row>
    <row r="255">
      <c r="A255" s="21">
        <v>53.93</v>
      </c>
      <c r="B255" s="3" t="str">
        <f t="shared" si="1"/>
        <v>#REF!</v>
      </c>
    </row>
    <row r="256">
      <c r="A256" s="21">
        <v>52.87</v>
      </c>
      <c r="B256" s="3" t="str">
        <f t="shared" si="1"/>
        <v>#REF!</v>
      </c>
    </row>
    <row r="257">
      <c r="A257" s="21">
        <v>53.69</v>
      </c>
      <c r="B257" s="3" t="str">
        <f t="shared" si="1"/>
        <v>#REF!</v>
      </c>
    </row>
    <row r="258">
      <c r="A258" s="25">
        <f>+0.11</f>
        <v>0.11</v>
      </c>
      <c r="B258" s="3" t="str">
        <f t="shared" si="1"/>
        <v>#REF!</v>
      </c>
    </row>
    <row r="259">
      <c r="A259" s="25">
        <f>+0.21%</f>
        <v>0.0021</v>
      </c>
      <c r="B259" s="3" t="str">
        <f t="shared" si="1"/>
        <v>#REF!</v>
      </c>
    </row>
    <row r="260">
      <c r="A260" s="26">
        <v>218530.0</v>
      </c>
      <c r="B260" s="3" t="str">
        <f t="shared" si="1"/>
        <v>#REF!</v>
      </c>
    </row>
    <row r="261">
      <c r="A261" s="26">
        <v>493029.0</v>
      </c>
      <c r="B261" s="3" t="str">
        <f t="shared" si="1"/>
        <v>#REF!</v>
      </c>
    </row>
    <row r="262">
      <c r="A262" s="27">
        <v>42990.0</v>
      </c>
      <c r="B262" s="3" t="str">
        <f t="shared" si="1"/>
        <v>#REF!</v>
      </c>
    </row>
    <row r="263">
      <c r="A263" s="28">
        <v>53.77</v>
      </c>
      <c r="B263" s="3" t="str">
        <f t="shared" si="1"/>
        <v>#REF!</v>
      </c>
    </row>
    <row r="264">
      <c r="A264" s="28">
        <v>54.2</v>
      </c>
      <c r="B264" s="3" t="str">
        <f t="shared" si="1"/>
        <v>#REF!</v>
      </c>
    </row>
    <row r="265">
      <c r="A265" s="28">
        <v>53.28</v>
      </c>
      <c r="B265" s="3" t="str">
        <f t="shared" si="1"/>
        <v>#REF!</v>
      </c>
    </row>
    <row r="266">
      <c r="A266" s="28">
        <v>54.03</v>
      </c>
      <c r="B266" s="3" t="str">
        <f t="shared" si="1"/>
        <v>#REF!</v>
      </c>
    </row>
    <row r="267">
      <c r="A267" s="25">
        <f>+0.34</f>
        <v>0.34</v>
      </c>
      <c r="B267" s="3" t="str">
        <f t="shared" si="1"/>
        <v>#REF!</v>
      </c>
    </row>
    <row r="268">
      <c r="A268" s="25">
        <f>+0.63%</f>
        <v>0.0063</v>
      </c>
      <c r="B268" s="3" t="str">
        <f t="shared" si="1"/>
        <v>#REF!</v>
      </c>
    </row>
    <row r="269">
      <c r="A269" s="26">
        <v>256324.0</v>
      </c>
      <c r="B269" s="3" t="str">
        <f t="shared" si="1"/>
        <v>#REF!</v>
      </c>
    </row>
    <row r="270">
      <c r="A270" s="26">
        <v>511547.0</v>
      </c>
      <c r="B270" s="3" t="str">
        <f t="shared" si="1"/>
        <v>#REF!</v>
      </c>
    </row>
    <row r="271">
      <c r="A271" s="27">
        <v>42991.0</v>
      </c>
      <c r="B271" s="3" t="str">
        <f t="shared" si="1"/>
        <v>#REF!</v>
      </c>
    </row>
    <row r="272">
      <c r="A272" s="28">
        <v>53.99</v>
      </c>
      <c r="B272" s="3" t="str">
        <f t="shared" si="1"/>
        <v>#REF!</v>
      </c>
    </row>
    <row r="273">
      <c r="A273" s="28">
        <v>54.92</v>
      </c>
      <c r="B273" s="3" t="str">
        <f t="shared" si="1"/>
        <v>#REF!</v>
      </c>
    </row>
    <row r="274">
      <c r="A274" s="28">
        <v>53.82</v>
      </c>
      <c r="B274" s="3" t="str">
        <f t="shared" si="1"/>
        <v>#REF!</v>
      </c>
    </row>
    <row r="275">
      <c r="A275" s="28">
        <v>54.89</v>
      </c>
      <c r="B275" s="3" t="str">
        <f t="shared" si="1"/>
        <v>#REF!</v>
      </c>
    </row>
    <row r="276">
      <c r="A276" s="25">
        <f>+0.86</f>
        <v>0.86</v>
      </c>
      <c r="B276" s="3" t="str">
        <f t="shared" si="1"/>
        <v>#REF!</v>
      </c>
    </row>
    <row r="277">
      <c r="A277" s="25">
        <f>+1.59%</f>
        <v>0.0159</v>
      </c>
      <c r="B277" s="3" t="str">
        <f t="shared" si="1"/>
        <v>#REF!</v>
      </c>
    </row>
    <row r="278">
      <c r="A278" s="26">
        <v>292198.0</v>
      </c>
      <c r="B278" s="3" t="str">
        <f t="shared" si="1"/>
        <v>#REF!</v>
      </c>
    </row>
    <row r="279">
      <c r="A279" s="26">
        <v>531436.0</v>
      </c>
      <c r="B279" s="3" t="str">
        <f t="shared" si="1"/>
        <v>#REF!</v>
      </c>
    </row>
    <row r="280">
      <c r="A280" s="27">
        <v>42992.0</v>
      </c>
      <c r="B280" s="3" t="str">
        <f t="shared" si="1"/>
        <v>#REF!</v>
      </c>
    </row>
    <row r="281">
      <c r="A281" s="28">
        <v>54.81</v>
      </c>
      <c r="B281" s="3" t="str">
        <f t="shared" si="1"/>
        <v>#REF!</v>
      </c>
    </row>
    <row r="282">
      <c r="A282" s="28">
        <v>55.66</v>
      </c>
      <c r="B282" s="3" t="str">
        <f t="shared" si="1"/>
        <v>#REF!</v>
      </c>
    </row>
    <row r="283">
      <c r="A283" s="28">
        <v>54.63</v>
      </c>
      <c r="B283" s="3" t="str">
        <f t="shared" si="1"/>
        <v>#REF!</v>
      </c>
    </row>
    <row r="284">
      <c r="A284" s="28">
        <v>55.22</v>
      </c>
      <c r="B284" s="3" t="str">
        <f t="shared" si="1"/>
        <v>#REF!</v>
      </c>
    </row>
    <row r="285">
      <c r="A285" s="25">
        <f>+0.33</f>
        <v>0.33</v>
      </c>
      <c r="B285" s="3" t="str">
        <f t="shared" si="1"/>
        <v>#REF!</v>
      </c>
    </row>
    <row r="286">
      <c r="A286" s="25">
        <f>+0.6%</f>
        <v>0.006</v>
      </c>
      <c r="B286" s="3" t="str">
        <f t="shared" si="1"/>
        <v>#REF!</v>
      </c>
    </row>
    <row r="287">
      <c r="A287" s="26">
        <v>340291.0</v>
      </c>
      <c r="B287" s="3" t="str">
        <f t="shared" si="1"/>
        <v>#REF!</v>
      </c>
    </row>
    <row r="288">
      <c r="A288" s="26">
        <v>547143.0</v>
      </c>
      <c r="B288" s="3" t="str">
        <f t="shared" si="1"/>
        <v>#REF!</v>
      </c>
    </row>
    <row r="289">
      <c r="A289" s="27">
        <v>42993.0</v>
      </c>
      <c r="B289" s="3" t="str">
        <f t="shared" si="1"/>
        <v>#REF!</v>
      </c>
    </row>
    <row r="290">
      <c r="A290" s="28">
        <v>55.11</v>
      </c>
      <c r="B290" s="3" t="str">
        <f t="shared" si="1"/>
        <v>#REF!</v>
      </c>
    </row>
    <row r="291">
      <c r="A291" s="28">
        <v>55.57</v>
      </c>
      <c r="B291" s="3" t="str">
        <f t="shared" si="1"/>
        <v>#REF!</v>
      </c>
    </row>
    <row r="292">
      <c r="A292" s="28">
        <v>54.61</v>
      </c>
      <c r="B292" s="3" t="str">
        <f t="shared" si="1"/>
        <v>#REF!</v>
      </c>
    </row>
    <row r="293">
      <c r="A293" s="28">
        <v>55.42</v>
      </c>
      <c r="B293" s="3" t="str">
        <f t="shared" si="1"/>
        <v>#REF!</v>
      </c>
    </row>
    <row r="294">
      <c r="A294" s="25">
        <f>+0.2</f>
        <v>0.2</v>
      </c>
      <c r="B294" s="3" t="str">
        <f t="shared" si="1"/>
        <v>#REF!</v>
      </c>
    </row>
    <row r="295">
      <c r="A295" s="25">
        <f>+0.36%</f>
        <v>0.0036</v>
      </c>
      <c r="B295" s="3" t="str">
        <f t="shared" si="1"/>
        <v>#REF!</v>
      </c>
    </row>
    <row r="296">
      <c r="A296" s="26">
        <v>279432.0</v>
      </c>
      <c r="B296" s="3" t="str">
        <f t="shared" si="1"/>
        <v>#REF!</v>
      </c>
    </row>
    <row r="297">
      <c r="A297" s="26">
        <v>561444.0</v>
      </c>
      <c r="B297" s="3" t="str">
        <f t="shared" si="1"/>
        <v>#REF!</v>
      </c>
    </row>
    <row r="298">
      <c r="A298" s="27">
        <v>42996.0</v>
      </c>
      <c r="B298" s="3" t="str">
        <f t="shared" si="1"/>
        <v>#REF!</v>
      </c>
    </row>
    <row r="299">
      <c r="A299" s="28">
        <v>55.41</v>
      </c>
      <c r="B299" s="3" t="str">
        <f t="shared" si="1"/>
        <v>#REF!</v>
      </c>
    </row>
    <row r="300">
      <c r="A300" s="28">
        <v>55.74</v>
      </c>
      <c r="B300" s="3" t="str">
        <f t="shared" si="1"/>
        <v>#REF!</v>
      </c>
    </row>
    <row r="301">
      <c r="A301" s="28">
        <v>54.63</v>
      </c>
      <c r="B301" s="3" t="str">
        <f t="shared" si="1"/>
        <v>#REF!</v>
      </c>
    </row>
    <row r="302">
      <c r="A302" s="28">
        <v>55.25</v>
      </c>
      <c r="B302" s="3" t="str">
        <f t="shared" si="1"/>
        <v>#REF!</v>
      </c>
    </row>
    <row r="303">
      <c r="A303" s="21">
        <v>-0.17</v>
      </c>
      <c r="B303" s="3" t="str">
        <f t="shared" si="1"/>
        <v>#REF!</v>
      </c>
    </row>
    <row r="304">
      <c r="A304" s="22">
        <v>-0.0031</v>
      </c>
      <c r="B304" s="3" t="str">
        <f t="shared" si="1"/>
        <v>#REF!</v>
      </c>
    </row>
    <row r="305">
      <c r="A305" s="24">
        <v>286385.0</v>
      </c>
      <c r="B305" s="3" t="str">
        <f t="shared" si="1"/>
        <v>#REF!</v>
      </c>
    </row>
    <row r="306">
      <c r="A306" s="24">
        <v>563891.0</v>
      </c>
      <c r="B306" s="3" t="str">
        <f t="shared" si="1"/>
        <v>#REF!</v>
      </c>
    </row>
    <row r="307">
      <c r="A307" s="23">
        <v>42997.0</v>
      </c>
      <c r="B307" s="3" t="str">
        <f t="shared" si="1"/>
        <v>#REF!</v>
      </c>
    </row>
    <row r="308">
      <c r="A308" s="21">
        <v>55.2</v>
      </c>
      <c r="B308" s="3" t="str">
        <f t="shared" si="1"/>
        <v>#REF!</v>
      </c>
    </row>
    <row r="309">
      <c r="A309" s="21">
        <v>55.63</v>
      </c>
      <c r="B309" s="3" t="str">
        <f t="shared" si="1"/>
        <v>#REF!</v>
      </c>
    </row>
    <row r="310">
      <c r="A310" s="21">
        <v>54.67</v>
      </c>
      <c r="B310" s="3" t="str">
        <f t="shared" si="1"/>
        <v>#REF!</v>
      </c>
    </row>
    <row r="311">
      <c r="A311" s="21">
        <v>54.9</v>
      </c>
      <c r="B311" s="3" t="str">
        <f t="shared" si="1"/>
        <v>#REF!</v>
      </c>
    </row>
    <row r="312">
      <c r="A312" s="21">
        <v>-0.35</v>
      </c>
      <c r="B312" s="3" t="str">
        <f t="shared" si="1"/>
        <v>#REF!</v>
      </c>
    </row>
    <row r="313">
      <c r="A313" s="22">
        <v>-0.0063</v>
      </c>
      <c r="B313" s="3" t="str">
        <f t="shared" si="1"/>
        <v>#REF!</v>
      </c>
    </row>
    <row r="314">
      <c r="A314" s="24">
        <v>247219.0</v>
      </c>
      <c r="B314" s="3" t="str">
        <f t="shared" si="1"/>
        <v>#REF!</v>
      </c>
    </row>
    <row r="315">
      <c r="A315" s="24">
        <v>576182.0</v>
      </c>
      <c r="B315" s="3" t="str">
        <f t="shared" si="1"/>
        <v>#REF!</v>
      </c>
    </row>
    <row r="316">
      <c r="A316" s="23">
        <v>42998.0</v>
      </c>
      <c r="B316" s="3" t="str">
        <f t="shared" si="1"/>
        <v>#REF!</v>
      </c>
    </row>
    <row r="317">
      <c r="A317" s="21">
        <v>55.09</v>
      </c>
      <c r="B317" s="3" t="str">
        <f t="shared" si="1"/>
        <v>#REF!</v>
      </c>
    </row>
    <row r="318">
      <c r="A318" s="21">
        <v>56.11</v>
      </c>
      <c r="B318" s="3" t="str">
        <f t="shared" si="1"/>
        <v>#REF!</v>
      </c>
    </row>
    <row r="319">
      <c r="A319" s="21">
        <v>55.02</v>
      </c>
      <c r="B319" s="3" t="str">
        <f t="shared" si="1"/>
        <v>#REF!</v>
      </c>
    </row>
    <row r="320">
      <c r="A320" s="21">
        <v>55.93</v>
      </c>
      <c r="B320" s="3" t="str">
        <f t="shared" si="1"/>
        <v>#REF!</v>
      </c>
    </row>
    <row r="321">
      <c r="A321" s="25">
        <f>+1.03</f>
        <v>1.03</v>
      </c>
      <c r="B321" s="3" t="str">
        <f t="shared" si="1"/>
        <v>#REF!</v>
      </c>
    </row>
    <row r="322">
      <c r="A322" s="25">
        <f>+1.88%</f>
        <v>0.0188</v>
      </c>
      <c r="B322" s="3" t="str">
        <f t="shared" si="1"/>
        <v>#REF!</v>
      </c>
    </row>
    <row r="323">
      <c r="A323" s="26">
        <v>319991.0</v>
      </c>
      <c r="B323" s="3" t="str">
        <f t="shared" si="1"/>
        <v>#REF!</v>
      </c>
    </row>
    <row r="324">
      <c r="A324" s="26">
        <v>593201.0</v>
      </c>
      <c r="B324" s="3" t="str">
        <f t="shared" si="1"/>
        <v>#REF!</v>
      </c>
    </row>
    <row r="325">
      <c r="A325" s="27">
        <v>42999.0</v>
      </c>
      <c r="B325" s="3" t="str">
        <f t="shared" si="1"/>
        <v>#REF!</v>
      </c>
    </row>
    <row r="326">
      <c r="A326" s="28">
        <v>55.93</v>
      </c>
      <c r="B326" s="3" t="str">
        <f t="shared" si="1"/>
        <v>#REF!</v>
      </c>
    </row>
    <row r="327">
      <c r="A327" s="28">
        <v>56.18</v>
      </c>
      <c r="B327" s="3" t="str">
        <f t="shared" si="1"/>
        <v>#REF!</v>
      </c>
    </row>
    <row r="328">
      <c r="A328" s="28">
        <v>55.46</v>
      </c>
      <c r="B328" s="3" t="str">
        <f t="shared" si="1"/>
        <v>#REF!</v>
      </c>
    </row>
    <row r="329">
      <c r="A329" s="28">
        <v>56.09</v>
      </c>
      <c r="B329" s="3" t="str">
        <f t="shared" si="1"/>
        <v>#REF!</v>
      </c>
    </row>
    <row r="330">
      <c r="A330" s="25">
        <f>+0.16</f>
        <v>0.16</v>
      </c>
      <c r="B330" s="3" t="str">
        <f t="shared" si="1"/>
        <v>#REF!</v>
      </c>
    </row>
    <row r="331">
      <c r="A331" s="25">
        <f>+0.29%</f>
        <v>0.0029</v>
      </c>
      <c r="B331" s="3" t="str">
        <f t="shared" si="1"/>
        <v>#REF!</v>
      </c>
    </row>
    <row r="332">
      <c r="A332" s="26">
        <v>324272.0</v>
      </c>
      <c r="B332" s="3" t="str">
        <f t="shared" si="1"/>
        <v>#REF!</v>
      </c>
    </row>
    <row r="333">
      <c r="A333" s="26">
        <v>648789.0</v>
      </c>
      <c r="B333" s="3" t="str">
        <f t="shared" si="1"/>
        <v>#REF!</v>
      </c>
    </row>
    <row r="334">
      <c r="A334" s="27">
        <v>43000.0</v>
      </c>
      <c r="B334" s="3" t="str">
        <f t="shared" si="1"/>
        <v>#REF!</v>
      </c>
    </row>
    <row r="335">
      <c r="A335" s="28">
        <v>56.16</v>
      </c>
      <c r="B335" s="3" t="str">
        <f t="shared" si="1"/>
        <v>#REF!</v>
      </c>
    </row>
    <row r="336">
      <c r="A336" s="28">
        <v>56.47</v>
      </c>
      <c r="B336" s="3" t="str">
        <f t="shared" si="1"/>
        <v>#REF!</v>
      </c>
    </row>
    <row r="337">
      <c r="A337" s="28">
        <v>55.89</v>
      </c>
      <c r="B337" s="3" t="str">
        <f t="shared" si="1"/>
        <v>#REF!</v>
      </c>
    </row>
    <row r="338">
      <c r="A338" s="28">
        <v>56.42</v>
      </c>
      <c r="B338" s="3" t="str">
        <f t="shared" si="1"/>
        <v>#REF!</v>
      </c>
    </row>
    <row r="339">
      <c r="A339" s="25">
        <f>+0.33</f>
        <v>0.33</v>
      </c>
      <c r="B339" s="3" t="str">
        <f t="shared" si="1"/>
        <v>#REF!</v>
      </c>
    </row>
    <row r="340">
      <c r="A340" s="25">
        <f>+0.59%</f>
        <v>0.0059</v>
      </c>
      <c r="B340" s="3" t="str">
        <f t="shared" si="1"/>
        <v>#REF!</v>
      </c>
    </row>
    <row r="341">
      <c r="A341" s="26">
        <v>289046.0</v>
      </c>
      <c r="B341" s="3" t="str">
        <f t="shared" si="1"/>
        <v>#REF!</v>
      </c>
    </row>
    <row r="342">
      <c r="A342" s="26">
        <v>664162.0</v>
      </c>
      <c r="B342" s="3" t="str">
        <f t="shared" si="1"/>
        <v>#REF!</v>
      </c>
    </row>
    <row r="343">
      <c r="A343" s="27">
        <v>43003.0</v>
      </c>
      <c r="B343" s="3" t="str">
        <f t="shared" si="1"/>
        <v>#REF!</v>
      </c>
    </row>
    <row r="344">
      <c r="A344" s="28">
        <v>56.46</v>
      </c>
      <c r="B344" s="3" t="str">
        <f t="shared" si="1"/>
        <v>#REF!</v>
      </c>
    </row>
    <row r="345">
      <c r="A345" s="28">
        <v>58.66</v>
      </c>
      <c r="B345" s="3" t="str">
        <f t="shared" si="1"/>
        <v>#REF!</v>
      </c>
    </row>
    <row r="346">
      <c r="A346" s="28">
        <v>56.23</v>
      </c>
      <c r="B346" s="3" t="str">
        <f t="shared" si="1"/>
        <v>#REF!</v>
      </c>
    </row>
    <row r="347">
      <c r="A347" s="28">
        <v>58.43</v>
      </c>
      <c r="B347" s="3" t="str">
        <f t="shared" si="1"/>
        <v>#REF!</v>
      </c>
    </row>
    <row r="348">
      <c r="A348" s="25">
        <f>+2.01</f>
        <v>2.01</v>
      </c>
      <c r="B348" s="3" t="str">
        <f t="shared" si="1"/>
        <v>#REF!</v>
      </c>
    </row>
    <row r="349">
      <c r="A349" s="25">
        <f>+3.56%</f>
        <v>0.0356</v>
      </c>
      <c r="B349" s="3" t="str">
        <f t="shared" si="1"/>
        <v>#REF!</v>
      </c>
    </row>
    <row r="350">
      <c r="A350" s="26">
        <v>373286.0</v>
      </c>
      <c r="B350" s="3" t="str">
        <f t="shared" si="1"/>
        <v>#REF!</v>
      </c>
    </row>
    <row r="351">
      <c r="A351" s="26">
        <v>680547.0</v>
      </c>
      <c r="B351" s="3" t="str">
        <f t="shared" si="1"/>
        <v>#REF!</v>
      </c>
    </row>
    <row r="352">
      <c r="A352" s="27">
        <v>43004.0</v>
      </c>
      <c r="B352" s="3" t="str">
        <f t="shared" si="1"/>
        <v>#REF!</v>
      </c>
    </row>
    <row r="353">
      <c r="A353" s="28">
        <v>58.55</v>
      </c>
      <c r="B353" s="3" t="str">
        <f t="shared" si="1"/>
        <v>#REF!</v>
      </c>
    </row>
    <row r="354">
      <c r="A354" s="28">
        <v>58.88</v>
      </c>
      <c r="B354" s="3" t="str">
        <f t="shared" si="1"/>
        <v>#REF!</v>
      </c>
    </row>
    <row r="355">
      <c r="A355" s="28">
        <v>57.22</v>
      </c>
      <c r="B355" s="3" t="str">
        <f t="shared" si="1"/>
        <v>#REF!</v>
      </c>
    </row>
    <row r="356">
      <c r="A356" s="28">
        <v>57.92</v>
      </c>
      <c r="B356" s="3" t="str">
        <f t="shared" si="1"/>
        <v>#REF!</v>
      </c>
    </row>
    <row r="357">
      <c r="A357" s="21">
        <v>-0.51</v>
      </c>
      <c r="B357" s="3" t="str">
        <f t="shared" si="1"/>
        <v>#REF!</v>
      </c>
    </row>
    <row r="358">
      <c r="A358" s="22">
        <v>-0.0087</v>
      </c>
      <c r="B358" s="3" t="str">
        <f t="shared" si="1"/>
        <v>#REF!</v>
      </c>
    </row>
    <row r="359">
      <c r="A359" s="24">
        <v>452774.0</v>
      </c>
      <c r="B359" s="3" t="str">
        <f t="shared" si="1"/>
        <v>#REF!</v>
      </c>
    </row>
    <row r="360">
      <c r="A360" s="24">
        <v>684237.0</v>
      </c>
      <c r="B360" s="3" t="str">
        <f t="shared" si="1"/>
        <v>#REF!</v>
      </c>
    </row>
    <row r="361">
      <c r="A361" s="23">
        <v>43005.0</v>
      </c>
      <c r="B361" s="3" t="str">
        <f t="shared" si="1"/>
        <v>#REF!</v>
      </c>
    </row>
    <row r="362">
      <c r="A362" s="21">
        <v>58.11</v>
      </c>
      <c r="B362" s="3" t="str">
        <f t="shared" si="1"/>
        <v>#REF!</v>
      </c>
    </row>
    <row r="363">
      <c r="A363" s="21">
        <v>58.34</v>
      </c>
      <c r="B363" s="3" t="str">
        <f t="shared" si="1"/>
        <v>#REF!</v>
      </c>
    </row>
    <row r="364">
      <c r="A364" s="21">
        <v>57.25</v>
      </c>
      <c r="B364" s="3" t="str">
        <f t="shared" si="1"/>
        <v>#REF!</v>
      </c>
    </row>
    <row r="365">
      <c r="A365" s="21">
        <v>57.57</v>
      </c>
      <c r="B365" s="3" t="str">
        <f t="shared" si="1"/>
        <v>#REF!</v>
      </c>
    </row>
    <row r="366">
      <c r="A366" s="21">
        <v>-0.35</v>
      </c>
      <c r="B366" s="3" t="str">
        <f t="shared" si="1"/>
        <v>#REF!</v>
      </c>
    </row>
    <row r="367">
      <c r="A367" s="22">
        <v>-0.006</v>
      </c>
      <c r="B367" s="3" t="str">
        <f t="shared" si="1"/>
        <v>#REF!</v>
      </c>
    </row>
    <row r="368">
      <c r="A368" s="24">
        <v>405232.0</v>
      </c>
      <c r="B368" s="3" t="str">
        <f t="shared" si="1"/>
        <v>#REF!</v>
      </c>
    </row>
    <row r="369">
      <c r="A369" s="24">
        <v>679566.0</v>
      </c>
      <c r="B369" s="3" t="str">
        <f t="shared" si="1"/>
        <v>#REF!</v>
      </c>
    </row>
    <row r="370">
      <c r="A370" s="23">
        <v>43006.0</v>
      </c>
      <c r="B370" s="3" t="str">
        <f t="shared" si="1"/>
        <v>#REF!</v>
      </c>
    </row>
    <row r="371">
      <c r="A371" s="21">
        <v>57.39</v>
      </c>
      <c r="B371" s="3" t="str">
        <f t="shared" si="1"/>
        <v>#REF!</v>
      </c>
    </row>
    <row r="372">
      <c r="A372" s="21">
        <v>58.28</v>
      </c>
      <c r="B372" s="3" t="str">
        <f t="shared" si="1"/>
        <v>#REF!</v>
      </c>
    </row>
    <row r="373">
      <c r="A373" s="21">
        <v>56.56</v>
      </c>
      <c r="B373" s="3" t="str">
        <f t="shared" si="1"/>
        <v>#REF!</v>
      </c>
    </row>
    <row r="374">
      <c r="A374" s="21">
        <v>57.16</v>
      </c>
      <c r="B374" s="3" t="str">
        <f t="shared" si="1"/>
        <v>#REF!</v>
      </c>
    </row>
    <row r="375">
      <c r="A375" s="21">
        <v>-0.41</v>
      </c>
      <c r="B375" s="3" t="str">
        <f t="shared" si="1"/>
        <v>#REF!</v>
      </c>
    </row>
    <row r="376">
      <c r="A376" s="22">
        <v>-0.0071</v>
      </c>
      <c r="B376" s="3" t="str">
        <f t="shared" si="1"/>
        <v>#REF!</v>
      </c>
    </row>
    <row r="377">
      <c r="A377" s="24">
        <v>446370.0</v>
      </c>
      <c r="B377" s="3" t="str">
        <f t="shared" si="1"/>
        <v>#REF!</v>
      </c>
    </row>
    <row r="378">
      <c r="A378" s="24">
        <v>676659.0</v>
      </c>
      <c r="B378" s="3" t="str">
        <f t="shared" si="1"/>
        <v>#REF!</v>
      </c>
    </row>
    <row r="379">
      <c r="A379" s="23">
        <v>43007.0</v>
      </c>
      <c r="B379" s="3" t="str">
        <f t="shared" si="1"/>
        <v>#REF!</v>
      </c>
    </row>
    <row r="380">
      <c r="A380" s="21">
        <v>57.29</v>
      </c>
      <c r="B380" s="3" t="str">
        <f t="shared" si="1"/>
        <v>#REF!</v>
      </c>
    </row>
    <row r="381">
      <c r="A381" s="21">
        <v>57.43</v>
      </c>
      <c r="B381" s="3" t="str">
        <f t="shared" si="1"/>
        <v>#REF!</v>
      </c>
    </row>
    <row r="382">
      <c r="A382" s="21">
        <v>56.44</v>
      </c>
      <c r="B382" s="3" t="str">
        <f t="shared" si="1"/>
        <v>#REF!</v>
      </c>
    </row>
    <row r="383">
      <c r="A383" s="21">
        <v>56.79</v>
      </c>
      <c r="B383" s="3" t="str">
        <f t="shared" si="1"/>
        <v>#REF!</v>
      </c>
    </row>
    <row r="384">
      <c r="A384" s="21">
        <v>-0.37</v>
      </c>
      <c r="B384" s="3" t="str">
        <f t="shared" si="1"/>
        <v>#REF!</v>
      </c>
    </row>
    <row r="385">
      <c r="A385" s="22">
        <v>-0.0065</v>
      </c>
      <c r="B385" s="3" t="str">
        <f t="shared" si="1"/>
        <v>#REF!</v>
      </c>
    </row>
    <row r="386">
      <c r="A386" s="24">
        <v>343513.0</v>
      </c>
      <c r="B386" s="3" t="str">
        <f t="shared" si="1"/>
        <v>#REF!</v>
      </c>
    </row>
    <row r="387">
      <c r="A387" s="24">
        <v>667950.0</v>
      </c>
      <c r="B387" s="3" t="str">
        <f t="shared" si="1"/>
        <v>#REF!</v>
      </c>
    </row>
    <row r="388">
      <c r="A388" s="23">
        <v>43010.0</v>
      </c>
      <c r="B388" s="3" t="str">
        <f t="shared" si="1"/>
        <v>#REF!</v>
      </c>
    </row>
    <row r="389">
      <c r="A389" s="21">
        <v>56.73</v>
      </c>
      <c r="B389" s="3" t="str">
        <f t="shared" si="1"/>
        <v>#REF!</v>
      </c>
    </row>
    <row r="390">
      <c r="A390" s="21">
        <v>56.76</v>
      </c>
      <c r="B390" s="3" t="str">
        <f t="shared" si="1"/>
        <v>#REF!</v>
      </c>
    </row>
    <row r="391">
      <c r="A391" s="21">
        <v>55.5</v>
      </c>
      <c r="B391" s="3" t="str">
        <f t="shared" si="1"/>
        <v>#REF!</v>
      </c>
    </row>
    <row r="392">
      <c r="A392" s="21">
        <v>56.12</v>
      </c>
      <c r="B392" s="3" t="str">
        <f t="shared" si="1"/>
        <v>#REF!</v>
      </c>
    </row>
    <row r="393">
      <c r="A393" s="21">
        <v>-0.67</v>
      </c>
      <c r="B393" s="3" t="str">
        <f t="shared" si="1"/>
        <v>#REF!</v>
      </c>
    </row>
    <row r="394">
      <c r="A394" s="22">
        <v>-0.0118</v>
      </c>
      <c r="B394" s="3" t="str">
        <f t="shared" si="1"/>
        <v>#REF!</v>
      </c>
    </row>
    <row r="395">
      <c r="A395" s="24">
        <v>352045.0</v>
      </c>
      <c r="B395" s="3" t="str">
        <f t="shared" si="1"/>
        <v>#REF!</v>
      </c>
    </row>
    <row r="396">
      <c r="A396" s="24">
        <v>660801.0</v>
      </c>
      <c r="B396" s="3" t="str">
        <f t="shared" si="1"/>
        <v>#REF!</v>
      </c>
    </row>
    <row r="397">
      <c r="A397" s="23">
        <v>43011.0</v>
      </c>
      <c r="B397" s="3" t="str">
        <f t="shared" si="1"/>
        <v>#REF!</v>
      </c>
    </row>
    <row r="398">
      <c r="A398" s="21">
        <v>56.1</v>
      </c>
      <c r="B398" s="3" t="str">
        <f t="shared" si="1"/>
        <v>#REF!</v>
      </c>
    </row>
    <row r="399">
      <c r="A399" s="21">
        <v>56.4</v>
      </c>
      <c r="B399" s="3" t="str">
        <f t="shared" si="1"/>
        <v>#REF!</v>
      </c>
    </row>
    <row r="400">
      <c r="A400" s="21">
        <v>55.7</v>
      </c>
      <c r="B400" s="3" t="str">
        <f t="shared" si="1"/>
        <v>#REF!</v>
      </c>
    </row>
    <row r="401">
      <c r="A401" s="21">
        <v>56.0</v>
      </c>
      <c r="B401" s="3" t="str">
        <f t="shared" si="1"/>
        <v>#REF!</v>
      </c>
    </row>
    <row r="402">
      <c r="A402" s="21">
        <v>-0.12</v>
      </c>
      <c r="B402" s="3" t="str">
        <f t="shared" si="1"/>
        <v>#REF!</v>
      </c>
    </row>
    <row r="403">
      <c r="A403" s="22">
        <v>-0.0021</v>
      </c>
      <c r="B403" s="3" t="str">
        <f t="shared" si="1"/>
        <v>#REF!</v>
      </c>
    </row>
    <row r="404">
      <c r="A404" s="24">
        <v>275423.0</v>
      </c>
      <c r="B404" s="3" t="str">
        <f t="shared" si="1"/>
        <v>#REF!</v>
      </c>
    </row>
    <row r="405">
      <c r="A405" s="24">
        <v>645339.0</v>
      </c>
      <c r="B405" s="3" t="str">
        <f t="shared" si="1"/>
        <v>#REF!</v>
      </c>
    </row>
    <row r="406">
      <c r="A406" s="23">
        <v>43012.0</v>
      </c>
      <c r="B406" s="3" t="str">
        <f t="shared" si="1"/>
        <v>#REF!</v>
      </c>
    </row>
    <row r="407">
      <c r="A407" s="21">
        <v>55.67</v>
      </c>
      <c r="B407" s="3" t="str">
        <f t="shared" si="1"/>
        <v>#REF!</v>
      </c>
    </row>
    <row r="408">
      <c r="A408" s="21">
        <v>56.2</v>
      </c>
      <c r="B408" s="3" t="str">
        <f t="shared" si="1"/>
        <v>#REF!</v>
      </c>
    </row>
    <row r="409">
      <c r="A409" s="21">
        <v>55.38</v>
      </c>
      <c r="B409" s="3" t="str">
        <f t="shared" si="1"/>
        <v>#REF!</v>
      </c>
    </row>
    <row r="410">
      <c r="A410" s="21">
        <v>55.8</v>
      </c>
      <c r="B410" s="3" t="str">
        <f t="shared" si="1"/>
        <v>#REF!</v>
      </c>
    </row>
    <row r="411">
      <c r="A411" s="21">
        <v>-0.2</v>
      </c>
      <c r="B411" s="3" t="str">
        <f t="shared" si="1"/>
        <v>#REF!</v>
      </c>
    </row>
    <row r="412">
      <c r="A412" s="22">
        <v>-0.0036</v>
      </c>
      <c r="B412" s="3" t="str">
        <f t="shared" si="1"/>
        <v>#REF!</v>
      </c>
    </row>
    <row r="413">
      <c r="A413" s="24">
        <v>330854.0</v>
      </c>
      <c r="B413" s="3" t="str">
        <f t="shared" si="1"/>
        <v>#REF!</v>
      </c>
    </row>
    <row r="414">
      <c r="A414" s="24">
        <v>616188.0</v>
      </c>
      <c r="B414" s="3" t="str">
        <f t="shared" si="1"/>
        <v>#REF!</v>
      </c>
    </row>
    <row r="415">
      <c r="A415" s="23">
        <v>43013.0</v>
      </c>
      <c r="B415" s="3" t="str">
        <f t="shared" si="1"/>
        <v>#REF!</v>
      </c>
    </row>
    <row r="416">
      <c r="A416" s="21">
        <v>55.77</v>
      </c>
      <c r="B416" s="3" t="str">
        <f t="shared" si="1"/>
        <v>#REF!</v>
      </c>
    </row>
    <row r="417">
      <c r="A417" s="21">
        <v>57.24</v>
      </c>
      <c r="B417" s="3" t="str">
        <f t="shared" si="1"/>
        <v>#REF!</v>
      </c>
    </row>
    <row r="418">
      <c r="A418" s="21">
        <v>55.7</v>
      </c>
      <c r="B418" s="3" t="str">
        <f t="shared" si="1"/>
        <v>#REF!</v>
      </c>
    </row>
    <row r="419">
      <c r="A419" s="21">
        <v>57.0</v>
      </c>
      <c r="B419" s="3" t="str">
        <f t="shared" si="1"/>
        <v>#REF!</v>
      </c>
    </row>
    <row r="420">
      <c r="A420" s="25">
        <f>+1.2</f>
        <v>1.2</v>
      </c>
      <c r="B420" s="3" t="str">
        <f t="shared" si="1"/>
        <v>#REF!</v>
      </c>
    </row>
    <row r="421">
      <c r="A421" s="25">
        <f>+2.15%</f>
        <v>0.0215</v>
      </c>
      <c r="B421" s="3" t="str">
        <f t="shared" si="1"/>
        <v>#REF!</v>
      </c>
    </row>
    <row r="422">
      <c r="A422" s="26">
        <v>379302.0</v>
      </c>
      <c r="B422" s="3" t="str">
        <f t="shared" si="1"/>
        <v>#REF!</v>
      </c>
    </row>
    <row r="423">
      <c r="A423" s="26">
        <v>630303.0</v>
      </c>
      <c r="B423" s="3" t="str">
        <f t="shared" si="1"/>
        <v>#REF!</v>
      </c>
    </row>
    <row r="424">
      <c r="A424" s="27">
        <v>43014.0</v>
      </c>
      <c r="B424" s="3" t="str">
        <f t="shared" si="1"/>
        <v>#REF!</v>
      </c>
    </row>
    <row r="425">
      <c r="A425" s="28">
        <v>56.99</v>
      </c>
      <c r="B425" s="3" t="str">
        <f t="shared" si="1"/>
        <v>#REF!</v>
      </c>
    </row>
    <row r="426">
      <c r="A426" s="28">
        <v>57.28</v>
      </c>
      <c r="B426" s="3" t="str">
        <f t="shared" si="1"/>
        <v>#REF!</v>
      </c>
    </row>
    <row r="427">
      <c r="A427" s="28">
        <v>55.13</v>
      </c>
      <c r="B427" s="3" t="str">
        <f t="shared" si="1"/>
        <v>#REF!</v>
      </c>
    </row>
    <row r="428">
      <c r="A428" s="28">
        <v>55.62</v>
      </c>
      <c r="B428" s="3" t="str">
        <f t="shared" si="1"/>
        <v>#REF!</v>
      </c>
    </row>
    <row r="429">
      <c r="A429" s="21">
        <v>-1.38</v>
      </c>
      <c r="B429" s="3" t="str">
        <f t="shared" si="1"/>
        <v>#REF!</v>
      </c>
    </row>
    <row r="430">
      <c r="A430" s="22">
        <v>-0.0242</v>
      </c>
      <c r="B430" s="3" t="str">
        <f t="shared" si="1"/>
        <v>#REF!</v>
      </c>
    </row>
    <row r="431">
      <c r="A431" s="24">
        <v>395647.0</v>
      </c>
      <c r="B431" s="3" t="str">
        <f t="shared" si="1"/>
        <v>#REF!</v>
      </c>
    </row>
    <row r="432">
      <c r="A432" s="24">
        <v>612045.0</v>
      </c>
      <c r="B432" s="3" t="str">
        <f t="shared" si="1"/>
        <v>#REF!</v>
      </c>
    </row>
    <row r="433">
      <c r="A433" s="23">
        <v>43017.0</v>
      </c>
      <c r="B433" s="3" t="str">
        <f t="shared" si="1"/>
        <v>#REF!</v>
      </c>
    </row>
    <row r="434">
      <c r="A434" s="21">
        <v>55.5</v>
      </c>
      <c r="B434" s="3" t="str">
        <f t="shared" si="1"/>
        <v>#REF!</v>
      </c>
    </row>
    <row r="435">
      <c r="A435" s="21">
        <v>55.98</v>
      </c>
      <c r="B435" s="3" t="str">
        <f t="shared" si="1"/>
        <v>#REF!</v>
      </c>
    </row>
    <row r="436">
      <c r="A436" s="21">
        <v>55.06</v>
      </c>
      <c r="B436" s="3" t="str">
        <f t="shared" si="1"/>
        <v>#REF!</v>
      </c>
    </row>
    <row r="437">
      <c r="A437" s="21">
        <v>55.79</v>
      </c>
      <c r="B437" s="3" t="str">
        <f t="shared" si="1"/>
        <v>#REF!</v>
      </c>
    </row>
    <row r="438">
      <c r="A438" s="25">
        <f>+0.17</f>
        <v>0.17</v>
      </c>
      <c r="B438" s="3" t="str">
        <f t="shared" si="1"/>
        <v>#REF!</v>
      </c>
    </row>
    <row r="439">
      <c r="A439" s="25">
        <f>+0.31%</f>
        <v>0.0031</v>
      </c>
      <c r="B439" s="3" t="str">
        <f t="shared" si="1"/>
        <v>#REF!</v>
      </c>
    </row>
    <row r="440">
      <c r="A440" s="26">
        <v>301152.0</v>
      </c>
      <c r="B440" s="3" t="str">
        <f t="shared" si="1"/>
        <v>#REF!</v>
      </c>
    </row>
    <row r="441">
      <c r="A441" s="26">
        <v>589444.0</v>
      </c>
      <c r="B441" s="3" t="str">
        <f t="shared" si="1"/>
        <v>#REF!</v>
      </c>
    </row>
    <row r="442">
      <c r="A442" s="29">
        <v>43018.0</v>
      </c>
      <c r="B442" s="3" t="str">
        <f t="shared" si="1"/>
        <v>#REF!</v>
      </c>
    </row>
    <row r="443">
      <c r="A443" s="28">
        <v>55.78</v>
      </c>
      <c r="B443" s="3" t="str">
        <f t="shared" si="1"/>
        <v>#REF!</v>
      </c>
    </row>
    <row r="444">
      <c r="A444" s="28">
        <v>56.91</v>
      </c>
      <c r="B444" s="3" t="str">
        <f t="shared" si="1"/>
        <v>#REF!</v>
      </c>
    </row>
    <row r="445">
      <c r="A445" s="28">
        <v>55.73</v>
      </c>
      <c r="B445" s="3" t="str">
        <f t="shared" si="1"/>
        <v>#REF!</v>
      </c>
    </row>
    <row r="446">
      <c r="A446" s="28">
        <v>56.61</v>
      </c>
      <c r="B446" s="3" t="str">
        <f t="shared" si="1"/>
        <v>#REF!</v>
      </c>
    </row>
    <row r="447">
      <c r="A447" s="25">
        <f>+0.82</f>
        <v>0.82</v>
      </c>
      <c r="B447" s="3" t="str">
        <f t="shared" si="1"/>
        <v>#REF!</v>
      </c>
    </row>
    <row r="448">
      <c r="A448" s="25">
        <f>+1.47%</f>
        <v>0.0147</v>
      </c>
      <c r="B448" s="3" t="str">
        <f t="shared" si="1"/>
        <v>#REF!</v>
      </c>
    </row>
    <row r="449">
      <c r="A449" s="26">
        <v>290341.0</v>
      </c>
      <c r="B449" s="3" t="str">
        <f t="shared" si="1"/>
        <v>#REF!</v>
      </c>
    </row>
    <row r="450">
      <c r="A450" s="26">
        <v>575608.0</v>
      </c>
      <c r="B450" s="3" t="str">
        <f t="shared" si="1"/>
        <v>#REF!</v>
      </c>
    </row>
    <row r="451">
      <c r="A451" s="29">
        <v>43019.0</v>
      </c>
      <c r="B451" s="3" t="str">
        <f t="shared" si="1"/>
        <v>#REF!</v>
      </c>
    </row>
    <row r="452">
      <c r="A452" s="28">
        <v>56.56</v>
      </c>
      <c r="B452" s="3" t="str">
        <f t="shared" si="1"/>
        <v>#REF!</v>
      </c>
    </row>
    <row r="453">
      <c r="A453" s="28">
        <v>57.09</v>
      </c>
      <c r="B453" s="3" t="str">
        <f t="shared" si="1"/>
        <v>#REF!</v>
      </c>
    </row>
    <row r="454">
      <c r="A454" s="28">
        <v>56.14</v>
      </c>
      <c r="B454" s="3" t="str">
        <f t="shared" si="1"/>
        <v>#REF!</v>
      </c>
    </row>
    <row r="455">
      <c r="A455" s="28">
        <v>56.94</v>
      </c>
      <c r="B455" s="3" t="str">
        <f t="shared" si="1"/>
        <v>#REF!</v>
      </c>
    </row>
    <row r="456">
      <c r="A456" s="25">
        <f>+0.33</f>
        <v>0.33</v>
      </c>
      <c r="B456" s="3" t="str">
        <f t="shared" si="1"/>
        <v>#REF!</v>
      </c>
    </row>
    <row r="457">
      <c r="A457" s="25">
        <f>+0.58%</f>
        <v>0.0058</v>
      </c>
      <c r="B457" s="3" t="str">
        <f t="shared" si="1"/>
        <v>#REF!</v>
      </c>
    </row>
    <row r="458">
      <c r="A458" s="26">
        <v>310139.0</v>
      </c>
      <c r="B458" s="3" t="str">
        <f t="shared" si="1"/>
        <v>#REF!</v>
      </c>
    </row>
    <row r="459">
      <c r="A459" s="26">
        <v>555120.0</v>
      </c>
      <c r="B459" s="3" t="str">
        <f t="shared" si="1"/>
        <v>#REF!</v>
      </c>
    </row>
    <row r="460">
      <c r="A460" s="29">
        <v>43020.0</v>
      </c>
      <c r="B460" s="3" t="str">
        <f t="shared" si="1"/>
        <v>#REF!</v>
      </c>
    </row>
    <row r="461">
      <c r="A461" s="28">
        <v>56.74</v>
      </c>
      <c r="B461" s="3" t="str">
        <f t="shared" si="1"/>
        <v>#REF!</v>
      </c>
    </row>
    <row r="462">
      <c r="A462" s="28">
        <v>56.83</v>
      </c>
      <c r="B462" s="3" t="str">
        <f t="shared" si="1"/>
        <v>#REF!</v>
      </c>
    </row>
    <row r="463">
      <c r="A463" s="28">
        <v>55.88</v>
      </c>
      <c r="B463" s="3" t="str">
        <f t="shared" si="1"/>
        <v>#REF!</v>
      </c>
    </row>
    <row r="464">
      <c r="A464" s="28">
        <v>56.25</v>
      </c>
      <c r="B464" s="3" t="str">
        <f t="shared" si="1"/>
        <v>#REF!</v>
      </c>
    </row>
    <row r="465">
      <c r="A465" s="21">
        <v>-0.69</v>
      </c>
      <c r="B465" s="3" t="str">
        <f t="shared" si="1"/>
        <v>#REF!</v>
      </c>
    </row>
    <row r="466">
      <c r="A466" s="22">
        <v>-0.0121</v>
      </c>
      <c r="B466" s="3" t="str">
        <f t="shared" si="1"/>
        <v>#REF!</v>
      </c>
    </row>
    <row r="467">
      <c r="A467" s="24">
        <v>339530.0</v>
      </c>
      <c r="B467" s="3" t="str">
        <f t="shared" si="1"/>
        <v>#REF!</v>
      </c>
    </row>
    <row r="468">
      <c r="A468" s="24">
        <v>545548.0</v>
      </c>
      <c r="B468" s="3" t="str">
        <f t="shared" si="1"/>
        <v>#REF!</v>
      </c>
    </row>
    <row r="469">
      <c r="A469" s="30">
        <v>43021.0</v>
      </c>
      <c r="B469" s="3" t="str">
        <f t="shared" si="1"/>
        <v>#REF!</v>
      </c>
    </row>
    <row r="470">
      <c r="A470" s="21">
        <v>56.44</v>
      </c>
      <c r="B470" s="3" t="str">
        <f t="shared" si="1"/>
        <v>#REF!</v>
      </c>
    </row>
    <row r="471">
      <c r="A471" s="21">
        <v>57.57</v>
      </c>
      <c r="B471" s="3" t="str">
        <f t="shared" si="1"/>
        <v>#REF!</v>
      </c>
    </row>
    <row r="472">
      <c r="A472" s="21">
        <v>56.34</v>
      </c>
      <c r="B472" s="3" t="str">
        <f t="shared" si="1"/>
        <v>#REF!</v>
      </c>
    </row>
    <row r="473">
      <c r="A473" s="21">
        <v>57.17</v>
      </c>
      <c r="B473" s="3" t="str">
        <f t="shared" si="1"/>
        <v>#REF!</v>
      </c>
    </row>
    <row r="474">
      <c r="A474" s="25">
        <f>+0.92</f>
        <v>0.92</v>
      </c>
      <c r="B474" s="3" t="str">
        <f t="shared" si="1"/>
        <v>#REF!</v>
      </c>
    </row>
    <row r="475">
      <c r="A475" s="25">
        <f>+1.64%</f>
        <v>0.0164</v>
      </c>
      <c r="B475" s="3" t="str">
        <f t="shared" si="1"/>
        <v>#REF!</v>
      </c>
    </row>
    <row r="476">
      <c r="A476" s="26">
        <v>332597.0</v>
      </c>
      <c r="B476" s="3" t="str">
        <f t="shared" si="1"/>
        <v>#REF!</v>
      </c>
    </row>
    <row r="477">
      <c r="A477" s="26">
        <v>541030.0</v>
      </c>
      <c r="B477" s="3" t="str">
        <f t="shared" si="1"/>
        <v>#REF!</v>
      </c>
    </row>
    <row r="478">
      <c r="A478" s="29">
        <v>43024.0</v>
      </c>
      <c r="B478" s="3" t="str">
        <f t="shared" si="1"/>
        <v>#REF!</v>
      </c>
    </row>
    <row r="479">
      <c r="A479" s="28">
        <v>57.28</v>
      </c>
      <c r="B479" s="3" t="str">
        <f t="shared" si="1"/>
        <v>#REF!</v>
      </c>
    </row>
    <row r="480">
      <c r="A480" s="28">
        <v>58.47</v>
      </c>
      <c r="B480" s="3" t="str">
        <f t="shared" si="1"/>
        <v>#REF!</v>
      </c>
    </row>
    <row r="481">
      <c r="A481" s="28">
        <v>57.12</v>
      </c>
      <c r="B481" s="3" t="str">
        <f t="shared" si="1"/>
        <v>#REF!</v>
      </c>
    </row>
    <row r="482">
      <c r="A482" s="28">
        <v>57.82</v>
      </c>
      <c r="B482" s="3" t="str">
        <f t="shared" si="1"/>
        <v>#REF!</v>
      </c>
    </row>
    <row r="483">
      <c r="A483" s="25">
        <f>+0.65</f>
        <v>0.65</v>
      </c>
      <c r="B483" s="3" t="str">
        <f t="shared" si="1"/>
        <v>#REF!</v>
      </c>
    </row>
    <row r="484">
      <c r="A484" s="25">
        <f>+1.14%</f>
        <v>0.0114</v>
      </c>
      <c r="B484" s="3" t="str">
        <f t="shared" si="1"/>
        <v>#REF!</v>
      </c>
    </row>
    <row r="485">
      <c r="A485" s="26">
        <v>341777.0</v>
      </c>
      <c r="B485" s="3" t="str">
        <f t="shared" si="1"/>
        <v>#REF!</v>
      </c>
    </row>
    <row r="486">
      <c r="A486" s="26">
        <v>507582.0</v>
      </c>
      <c r="B486" s="3" t="str">
        <f t="shared" si="1"/>
        <v>#REF!</v>
      </c>
    </row>
    <row r="487">
      <c r="A487" s="29">
        <v>43025.0</v>
      </c>
      <c r="B487" s="3" t="str">
        <f t="shared" si="1"/>
        <v>#REF!</v>
      </c>
    </row>
    <row r="488">
      <c r="A488" s="28">
        <v>57.78</v>
      </c>
      <c r="B488" s="3" t="str">
        <f t="shared" si="1"/>
        <v>#REF!</v>
      </c>
    </row>
    <row r="489">
      <c r="A489" s="28">
        <v>58.35</v>
      </c>
      <c r="B489" s="3" t="str">
        <f t="shared" si="1"/>
        <v>#REF!</v>
      </c>
    </row>
    <row r="490">
      <c r="A490" s="28">
        <v>57.18</v>
      </c>
      <c r="B490" s="3" t="str">
        <f t="shared" si="1"/>
        <v>#REF!</v>
      </c>
    </row>
    <row r="491">
      <c r="A491" s="28">
        <v>57.88</v>
      </c>
      <c r="B491" s="3" t="str">
        <f t="shared" si="1"/>
        <v>#REF!</v>
      </c>
    </row>
    <row r="492">
      <c r="A492" s="25">
        <f>+0.06</f>
        <v>0.06</v>
      </c>
      <c r="B492" s="3" t="str">
        <f t="shared" si="1"/>
        <v>#REF!</v>
      </c>
    </row>
    <row r="493">
      <c r="A493" s="25">
        <f>+0.1%</f>
        <v>0.001</v>
      </c>
      <c r="B493" s="3" t="str">
        <f t="shared" si="1"/>
        <v>#REF!</v>
      </c>
    </row>
    <row r="494">
      <c r="A494" s="26">
        <v>405217.0</v>
      </c>
      <c r="B494" s="3" t="str">
        <f t="shared" si="1"/>
        <v>#REF!</v>
      </c>
    </row>
    <row r="495">
      <c r="A495" s="26">
        <v>472400.0</v>
      </c>
      <c r="B495" s="3" t="str">
        <f t="shared" si="1"/>
        <v>#REF!</v>
      </c>
    </row>
    <row r="496">
      <c r="A496" s="29">
        <v>43026.0</v>
      </c>
      <c r="B496" s="3" t="str">
        <f t="shared" si="1"/>
        <v>#REF!</v>
      </c>
    </row>
    <row r="497">
      <c r="A497" s="28">
        <v>58.16</v>
      </c>
      <c r="B497" s="3" t="str">
        <f t="shared" si="1"/>
        <v>#REF!</v>
      </c>
    </row>
    <row r="498">
      <c r="A498" s="28">
        <v>58.54</v>
      </c>
      <c r="B498" s="3" t="str">
        <f t="shared" si="1"/>
        <v>#REF!</v>
      </c>
    </row>
    <row r="499">
      <c r="A499" s="28">
        <v>57.74</v>
      </c>
      <c r="B499" s="3" t="str">
        <f t="shared" si="1"/>
        <v>#REF!</v>
      </c>
    </row>
    <row r="500">
      <c r="A500" s="28">
        <v>58.15</v>
      </c>
      <c r="B500" s="3" t="str">
        <f t="shared" si="1"/>
        <v>#REF!</v>
      </c>
    </row>
    <row r="501">
      <c r="A501" s="25">
        <f>+0.27</f>
        <v>0.27</v>
      </c>
      <c r="B501" s="3" t="str">
        <f t="shared" si="1"/>
        <v>#REF!</v>
      </c>
    </row>
    <row r="502">
      <c r="A502" s="25">
        <f>+0.47%</f>
        <v>0.0047</v>
      </c>
      <c r="B502" s="3" t="str">
        <f t="shared" si="1"/>
        <v>#REF!</v>
      </c>
    </row>
    <row r="503">
      <c r="A503" s="26">
        <v>329325.0</v>
      </c>
      <c r="B503" s="3" t="str">
        <f t="shared" si="1"/>
        <v>#REF!</v>
      </c>
    </row>
    <row r="504">
      <c r="A504" s="26">
        <v>434133.0</v>
      </c>
      <c r="B504" s="3" t="str">
        <f t="shared" si="1"/>
        <v>#REF!</v>
      </c>
    </row>
    <row r="505">
      <c r="A505" s="29">
        <v>43027.0</v>
      </c>
      <c r="B505" s="3" t="str">
        <f t="shared" si="1"/>
        <v>#REF!</v>
      </c>
    </row>
    <row r="506">
      <c r="A506" s="28">
        <v>58.24</v>
      </c>
      <c r="B506" s="3" t="str">
        <f t="shared" si="1"/>
        <v>#REF!</v>
      </c>
    </row>
    <row r="507">
      <c r="A507" s="28">
        <v>58.3</v>
      </c>
      <c r="B507" s="3" t="str">
        <f t="shared" si="1"/>
        <v>#REF!</v>
      </c>
    </row>
    <row r="508">
      <c r="A508" s="28">
        <v>57.02</v>
      </c>
      <c r="B508" s="3" t="str">
        <f t="shared" si="1"/>
        <v>#REF!</v>
      </c>
    </row>
    <row r="509">
      <c r="A509" s="28">
        <v>57.23</v>
      </c>
      <c r="B509" s="3" t="str">
        <f t="shared" si="1"/>
        <v>#REF!</v>
      </c>
    </row>
    <row r="510">
      <c r="A510" s="21">
        <v>-0.92</v>
      </c>
      <c r="B510" s="3" t="str">
        <f t="shared" si="1"/>
        <v>#REF!</v>
      </c>
    </row>
    <row r="511">
      <c r="A511" s="22">
        <v>-0.0158</v>
      </c>
      <c r="B511" s="3" t="str">
        <f t="shared" si="1"/>
        <v>#REF!</v>
      </c>
    </row>
    <row r="512">
      <c r="A512" s="24">
        <v>430668.0</v>
      </c>
      <c r="B512" s="3" t="str">
        <f t="shared" si="1"/>
        <v>#REF!</v>
      </c>
    </row>
    <row r="513">
      <c r="A513" s="24">
        <v>358351.0</v>
      </c>
      <c r="B513" s="3" t="str">
        <f t="shared" si="1"/>
        <v>#REF!</v>
      </c>
    </row>
    <row r="514">
      <c r="A514" s="30">
        <v>43028.0</v>
      </c>
      <c r="B514" s="3" t="str">
        <f t="shared" si="1"/>
        <v>#REF!</v>
      </c>
    </row>
    <row r="515">
      <c r="A515" s="21">
        <v>57.32</v>
      </c>
      <c r="B515" s="3" t="str">
        <f t="shared" si="1"/>
        <v>#REF!</v>
      </c>
    </row>
    <row r="516">
      <c r="A516" s="21">
        <v>57.94</v>
      </c>
      <c r="B516" s="3" t="str">
        <f t="shared" si="1"/>
        <v>#REF!</v>
      </c>
    </row>
    <row r="517">
      <c r="A517" s="21">
        <v>56.6</v>
      </c>
      <c r="B517" s="3" t="str">
        <f t="shared" si="1"/>
        <v>#REF!</v>
      </c>
    </row>
    <row r="518">
      <c r="A518" s="21">
        <v>57.75</v>
      </c>
      <c r="B518" s="3" t="str">
        <f t="shared" si="1"/>
        <v>#REF!</v>
      </c>
    </row>
    <row r="519">
      <c r="A519" s="25">
        <f>+0.52</f>
        <v>0.52</v>
      </c>
      <c r="B519" s="3" t="str">
        <f t="shared" si="1"/>
        <v>#REF!</v>
      </c>
    </row>
    <row r="520">
      <c r="A520" s="25">
        <f>+0.91%</f>
        <v>0.0091</v>
      </c>
      <c r="B520" s="3" t="str">
        <f t="shared" si="1"/>
        <v>#REF!</v>
      </c>
    </row>
    <row r="521">
      <c r="A521" s="26">
        <v>369888.0</v>
      </c>
      <c r="B521" s="3" t="str">
        <f t="shared" si="1"/>
        <v>#REF!</v>
      </c>
    </row>
    <row r="522">
      <c r="A522" s="26">
        <v>315391.0</v>
      </c>
      <c r="B522" s="3" t="str">
        <f t="shared" si="1"/>
        <v>#REF!</v>
      </c>
    </row>
    <row r="523">
      <c r="A523" s="29">
        <v>43031.0</v>
      </c>
      <c r="B523" s="3" t="str">
        <f t="shared" si="1"/>
        <v>#REF!</v>
      </c>
    </row>
    <row r="524">
      <c r="A524" s="28">
        <v>57.95</v>
      </c>
      <c r="B524" s="3" t="str">
        <f t="shared" si="1"/>
        <v>#REF!</v>
      </c>
    </row>
    <row r="525">
      <c r="A525" s="28">
        <v>58.05</v>
      </c>
      <c r="B525" s="3" t="str">
        <f t="shared" si="1"/>
        <v>#REF!</v>
      </c>
    </row>
    <row r="526">
      <c r="A526" s="28">
        <v>57.27</v>
      </c>
      <c r="B526" s="3" t="str">
        <f t="shared" si="1"/>
        <v>#REF!</v>
      </c>
    </row>
    <row r="527">
      <c r="A527" s="28">
        <v>57.37</v>
      </c>
      <c r="B527" s="3" t="str">
        <f t="shared" si="1"/>
        <v>#REF!</v>
      </c>
    </row>
    <row r="528">
      <c r="A528" s="21">
        <v>-0.38</v>
      </c>
      <c r="B528" s="3" t="str">
        <f t="shared" si="1"/>
        <v>#REF!</v>
      </c>
    </row>
    <row r="529">
      <c r="A529" s="22">
        <v>-0.0066</v>
      </c>
      <c r="B529" s="3" t="str">
        <f t="shared" si="1"/>
        <v>#REF!</v>
      </c>
    </row>
    <row r="530">
      <c r="A530" s="24">
        <v>353071.0</v>
      </c>
      <c r="B530" s="3" t="str">
        <f t="shared" si="1"/>
        <v>#REF!</v>
      </c>
    </row>
    <row r="531">
      <c r="A531" s="24">
        <v>264629.0</v>
      </c>
      <c r="B531" s="3" t="str">
        <f t="shared" si="1"/>
        <v>#REF!</v>
      </c>
    </row>
    <row r="532">
      <c r="A532" s="30">
        <v>43032.0</v>
      </c>
      <c r="B532" s="3" t="str">
        <f t="shared" si="1"/>
        <v>#REF!</v>
      </c>
    </row>
    <row r="533">
      <c r="A533" s="21">
        <v>57.41</v>
      </c>
      <c r="B533" s="3" t="str">
        <f t="shared" si="1"/>
        <v>#REF!</v>
      </c>
    </row>
    <row r="534">
      <c r="A534" s="21">
        <v>58.57</v>
      </c>
      <c r="B534" s="3" t="str">
        <f t="shared" si="1"/>
        <v>#REF!</v>
      </c>
    </row>
    <row r="535">
      <c r="A535" s="21">
        <v>57.04</v>
      </c>
      <c r="B535" s="3" t="str">
        <f t="shared" si="1"/>
        <v>#REF!</v>
      </c>
    </row>
    <row r="536">
      <c r="A536" s="21">
        <v>58.33</v>
      </c>
      <c r="B536" s="3" t="str">
        <f t="shared" si="1"/>
        <v>#REF!</v>
      </c>
    </row>
    <row r="537">
      <c r="A537" s="25">
        <f>+0.96</f>
        <v>0.96</v>
      </c>
      <c r="B537" s="3" t="str">
        <f t="shared" si="1"/>
        <v>#REF!</v>
      </c>
    </row>
    <row r="538">
      <c r="A538" s="25">
        <f>+1.67%</f>
        <v>0.0167</v>
      </c>
      <c r="B538" s="3" t="str">
        <f t="shared" si="1"/>
        <v>#REF!</v>
      </c>
    </row>
    <row r="539">
      <c r="A539" s="26">
        <v>334681.0</v>
      </c>
      <c r="B539" s="3" t="str">
        <f t="shared" si="1"/>
        <v>#REF!</v>
      </c>
    </row>
    <row r="540">
      <c r="A540" s="26">
        <v>230538.0</v>
      </c>
      <c r="B540" s="3" t="str">
        <f t="shared" si="1"/>
        <v>#REF!</v>
      </c>
    </row>
    <row r="541">
      <c r="A541" s="29">
        <v>43033.0</v>
      </c>
      <c r="B541" s="3" t="str">
        <f t="shared" si="1"/>
        <v>#REF!</v>
      </c>
    </row>
    <row r="542">
      <c r="A542" s="28">
        <v>58.44</v>
      </c>
      <c r="B542" s="3" t="str">
        <f t="shared" si="1"/>
        <v>#REF!</v>
      </c>
    </row>
    <row r="543">
      <c r="A543" s="28">
        <v>58.74</v>
      </c>
      <c r="B543" s="3" t="str">
        <f t="shared" si="1"/>
        <v>#REF!</v>
      </c>
    </row>
    <row r="544">
      <c r="A544" s="28">
        <v>57.85</v>
      </c>
      <c r="B544" s="3" t="str">
        <f t="shared" si="1"/>
        <v>#REF!</v>
      </c>
    </row>
    <row r="545">
      <c r="A545" s="28">
        <v>58.44</v>
      </c>
      <c r="B545" s="3" t="str">
        <f t="shared" si="1"/>
        <v>#REF!</v>
      </c>
    </row>
    <row r="546">
      <c r="A546" s="25">
        <f>+0.11</f>
        <v>0.11</v>
      </c>
      <c r="B546" s="3" t="str">
        <f t="shared" si="1"/>
        <v>#REF!</v>
      </c>
    </row>
    <row r="547">
      <c r="A547" s="25">
        <f>+0.19%</f>
        <v>0.0019</v>
      </c>
      <c r="B547" s="3" t="str">
        <f t="shared" si="1"/>
        <v>#REF!</v>
      </c>
    </row>
    <row r="548">
      <c r="A548" s="26">
        <v>260548.0</v>
      </c>
      <c r="B548" s="3" t="str">
        <f t="shared" si="1"/>
        <v>#REF!</v>
      </c>
    </row>
    <row r="549">
      <c r="A549" s="26">
        <v>206422.0</v>
      </c>
      <c r="B549" s="3" t="str">
        <f t="shared" si="1"/>
        <v>#REF!</v>
      </c>
    </row>
    <row r="550">
      <c r="A550" s="29">
        <v>43034.0</v>
      </c>
      <c r="B550" s="3" t="str">
        <f t="shared" si="1"/>
        <v>#REF!</v>
      </c>
    </row>
    <row r="551">
      <c r="A551" s="28">
        <v>58.42</v>
      </c>
      <c r="B551" s="3" t="str">
        <f t="shared" si="1"/>
        <v>#REF!</v>
      </c>
    </row>
    <row r="552">
      <c r="A552" s="28">
        <v>59.55</v>
      </c>
      <c r="B552" s="3" t="str">
        <f t="shared" si="1"/>
        <v>#REF!</v>
      </c>
    </row>
    <row r="553">
      <c r="A553" s="28">
        <v>58.05</v>
      </c>
      <c r="B553" s="3" t="str">
        <f t="shared" si="1"/>
        <v>#REF!</v>
      </c>
    </row>
    <row r="554">
      <c r="A554" s="28">
        <v>59.3</v>
      </c>
      <c r="B554" s="3" t="str">
        <f t="shared" si="1"/>
        <v>#REF!</v>
      </c>
    </row>
    <row r="555">
      <c r="A555" s="25">
        <f>+0.86</f>
        <v>0.86</v>
      </c>
      <c r="B555" s="3" t="str">
        <f t="shared" si="1"/>
        <v>#REF!</v>
      </c>
    </row>
    <row r="556">
      <c r="A556" s="25">
        <f>+1.47%</f>
        <v>0.0147</v>
      </c>
      <c r="B556" s="3" t="str">
        <f t="shared" si="1"/>
        <v>#REF!</v>
      </c>
    </row>
    <row r="557">
      <c r="A557" s="26">
        <v>232283.0</v>
      </c>
      <c r="B557" s="3" t="str">
        <f t="shared" si="1"/>
        <v>#REF!</v>
      </c>
    </row>
    <row r="558">
      <c r="A558" s="26">
        <v>169757.0</v>
      </c>
      <c r="B558" s="3" t="str">
        <f t="shared" si="1"/>
        <v>#REF!</v>
      </c>
    </row>
    <row r="559">
      <c r="A559" s="29">
        <v>43035.0</v>
      </c>
      <c r="B559" s="3" t="str">
        <f t="shared" si="1"/>
        <v>#REF!</v>
      </c>
    </row>
    <row r="560">
      <c r="A560" s="28">
        <v>59.37</v>
      </c>
      <c r="B560" s="3" t="str">
        <f t="shared" si="1"/>
        <v>#REF!</v>
      </c>
    </row>
    <row r="561">
      <c r="A561" s="28">
        <v>60.65</v>
      </c>
      <c r="B561" s="3" t="str">
        <f t="shared" si="1"/>
        <v>#REF!</v>
      </c>
    </row>
    <row r="562">
      <c r="A562" s="28">
        <v>58.82</v>
      </c>
      <c r="B562" s="3" t="str">
        <f t="shared" si="1"/>
        <v>#REF!</v>
      </c>
    </row>
    <row r="563">
      <c r="A563" s="28">
        <v>60.44</v>
      </c>
      <c r="B563" s="3" t="str">
        <f t="shared" si="1"/>
        <v>#REF!</v>
      </c>
    </row>
    <row r="564">
      <c r="A564" s="25">
        <f>+1.14</f>
        <v>1.14</v>
      </c>
      <c r="B564" s="3" t="str">
        <f t="shared" si="1"/>
        <v>#REF!</v>
      </c>
    </row>
    <row r="565">
      <c r="A565" s="25">
        <f>+1.92%</f>
        <v>0.0192</v>
      </c>
      <c r="B565" s="3" t="str">
        <f t="shared" si="1"/>
        <v>#REF!</v>
      </c>
    </row>
    <row r="566">
      <c r="A566" s="26">
        <v>209886.0</v>
      </c>
      <c r="B566" s="3" t="str">
        <f t="shared" si="1"/>
        <v>#REF!</v>
      </c>
    </row>
    <row r="567">
      <c r="A567" s="26">
        <v>141967.0</v>
      </c>
      <c r="B567" s="3" t="str">
        <f t="shared" si="1"/>
        <v>#REF!</v>
      </c>
    </row>
    <row r="568">
      <c r="A568" s="29">
        <v>43038.0</v>
      </c>
      <c r="B568" s="3" t="str">
        <f t="shared" si="1"/>
        <v>#REF!</v>
      </c>
    </row>
    <row r="569">
      <c r="A569" s="28">
        <v>60.66</v>
      </c>
      <c r="B569" s="3" t="str">
        <f t="shared" si="1"/>
        <v>#REF!</v>
      </c>
    </row>
    <row r="570">
      <c r="A570" s="28">
        <v>61.0</v>
      </c>
      <c r="B570" s="3" t="str">
        <f t="shared" si="1"/>
        <v>#REF!</v>
      </c>
    </row>
    <row r="571">
      <c r="A571" s="28">
        <v>60.14</v>
      </c>
      <c r="B571" s="3" t="str">
        <f t="shared" si="1"/>
        <v>#REF!</v>
      </c>
    </row>
    <row r="572">
      <c r="A572" s="28">
        <v>60.9</v>
      </c>
      <c r="B572" s="3" t="str">
        <f t="shared" si="1"/>
        <v>#REF!</v>
      </c>
    </row>
    <row r="573">
      <c r="A573" s="25">
        <f>+0.46</f>
        <v>0.46</v>
      </c>
      <c r="B573" s="3" t="str">
        <f t="shared" si="1"/>
        <v>#REF!</v>
      </c>
    </row>
    <row r="574">
      <c r="A574" s="25">
        <f>+0.76%</f>
        <v>0.0076</v>
      </c>
      <c r="B574" s="3" t="str">
        <f t="shared" si="1"/>
        <v>#REF!</v>
      </c>
    </row>
    <row r="575">
      <c r="A575" s="26">
        <v>168541.0</v>
      </c>
      <c r="B575" s="3" t="str">
        <f t="shared" si="1"/>
        <v>#REF!</v>
      </c>
    </row>
    <row r="576">
      <c r="A576" s="26">
        <v>76013.0</v>
      </c>
      <c r="B576" s="3" t="str">
        <f t="shared" si="1"/>
        <v>#REF!</v>
      </c>
    </row>
    <row r="577">
      <c r="A577" s="14">
        <v>43039.0</v>
      </c>
      <c r="B577" s="3" t="str">
        <f t="shared" si="1"/>
        <v>#REF!</v>
      </c>
    </row>
    <row r="578">
      <c r="A578" s="8">
        <v>60.86</v>
      </c>
      <c r="B578" s="3" t="str">
        <f t="shared" si="1"/>
        <v>#REF!</v>
      </c>
    </row>
    <row r="579">
      <c r="A579" s="8">
        <v>61.41</v>
      </c>
      <c r="B579" s="3" t="str">
        <f t="shared" si="1"/>
        <v>#REF!</v>
      </c>
    </row>
    <row r="580">
      <c r="A580" s="8">
        <v>60.53</v>
      </c>
      <c r="B580" s="3" t="str">
        <f t="shared" si="1"/>
        <v>#REF!</v>
      </c>
    </row>
    <row r="581">
      <c r="A581" s="8">
        <v>61.37</v>
      </c>
      <c r="B581" s="3" t="str">
        <f t="shared" si="1"/>
        <v>#REF!</v>
      </c>
    </row>
    <row r="582">
      <c r="A582" s="9">
        <f>+0.47</f>
        <v>0.47</v>
      </c>
      <c r="B582" s="3" t="str">
        <f t="shared" si="1"/>
        <v>#REF!</v>
      </c>
    </row>
    <row r="583">
      <c r="A583" s="9">
        <f>+0.77%</f>
        <v>0.0077</v>
      </c>
      <c r="B583" s="3" t="str">
        <f t="shared" si="1"/>
        <v>#REF!</v>
      </c>
    </row>
    <row r="584">
      <c r="A584" s="31">
        <v>29114.0</v>
      </c>
      <c r="B584" s="3" t="str">
        <f t="shared" si="1"/>
        <v>#REF!</v>
      </c>
    </row>
    <row r="585">
      <c r="A585" s="32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42982</v>
      </c>
      <c r="C3" s="3">
        <v>52.86</v>
      </c>
      <c r="D3" s="3">
        <v>52.94</v>
      </c>
      <c r="E3" s="3">
        <v>52.09</v>
      </c>
      <c r="F3" s="3">
        <v>52.47</v>
      </c>
      <c r="G3" s="3">
        <v>-0.42</v>
      </c>
      <c r="H3" s="6">
        <v>-0.0079</v>
      </c>
      <c r="I3" s="15">
        <v>33272.0</v>
      </c>
      <c r="J3" s="15">
        <v>163617.0</v>
      </c>
    </row>
    <row r="4">
      <c r="A4" s="4" t="s">
        <v>4</v>
      </c>
      <c r="B4" s="5">
        <f t="shared" si="1"/>
        <v>42983</v>
      </c>
      <c r="C4" s="3">
        <v>52.39</v>
      </c>
      <c r="D4" s="3">
        <v>53.65</v>
      </c>
      <c r="E4" s="3">
        <v>52.22</v>
      </c>
      <c r="F4" s="3">
        <v>53.41</v>
      </c>
      <c r="G4" s="3">
        <v>0.94</v>
      </c>
      <c r="H4" s="3">
        <v>0.0179</v>
      </c>
      <c r="I4" s="15">
        <v>76813.0</v>
      </c>
      <c r="J4" s="15">
        <v>169689.0</v>
      </c>
    </row>
    <row r="5">
      <c r="A5" s="4" t="s">
        <v>5</v>
      </c>
      <c r="B5" s="5">
        <f t="shared" si="1"/>
        <v>42984</v>
      </c>
      <c r="C5" s="3">
        <v>53.21</v>
      </c>
      <c r="D5" s="3">
        <v>54.16</v>
      </c>
      <c r="E5" s="3">
        <v>53.15</v>
      </c>
      <c r="F5" s="3">
        <v>54.05</v>
      </c>
      <c r="G5" s="3">
        <v>0.64</v>
      </c>
      <c r="H5" s="3">
        <v>0.012</v>
      </c>
      <c r="I5" s="15">
        <v>122412.0</v>
      </c>
      <c r="J5" s="15">
        <v>179591.0</v>
      </c>
    </row>
    <row r="6">
      <c r="A6" s="4" t="s">
        <v>6</v>
      </c>
      <c r="B6" s="5">
        <f t="shared" si="1"/>
        <v>42985</v>
      </c>
      <c r="C6" s="3">
        <v>54.0</v>
      </c>
      <c r="D6" s="3">
        <v>54.39</v>
      </c>
      <c r="E6" s="3">
        <v>53.73</v>
      </c>
      <c r="F6" s="3">
        <v>54.26</v>
      </c>
      <c r="G6" s="3">
        <v>0.21</v>
      </c>
      <c r="H6" s="3">
        <v>0.0039000000000000003</v>
      </c>
      <c r="I6" s="15">
        <v>112001.0</v>
      </c>
      <c r="J6" s="15">
        <v>191927.0</v>
      </c>
    </row>
    <row r="7">
      <c r="A7" s="4" t="s">
        <v>7</v>
      </c>
      <c r="B7" s="5">
        <f t="shared" si="1"/>
        <v>42986</v>
      </c>
      <c r="C7" s="3">
        <v>54.29</v>
      </c>
      <c r="D7" s="3">
        <v>54.51</v>
      </c>
      <c r="E7" s="3">
        <v>53.22</v>
      </c>
      <c r="F7" s="3">
        <v>53.47</v>
      </c>
      <c r="G7" s="3">
        <v>-0.79</v>
      </c>
      <c r="H7" s="6">
        <v>-0.0146</v>
      </c>
      <c r="I7" s="15">
        <v>126560.0</v>
      </c>
      <c r="J7" s="15">
        <v>206364.0</v>
      </c>
    </row>
    <row r="8">
      <c r="A8" s="4" t="s">
        <v>8</v>
      </c>
      <c r="B8" s="5">
        <f t="shared" si="1"/>
        <v>42989</v>
      </c>
      <c r="C8" s="3">
        <v>53.55</v>
      </c>
      <c r="D8" s="3">
        <v>53.81</v>
      </c>
      <c r="E8" s="3">
        <v>52.81</v>
      </c>
      <c r="F8" s="3">
        <v>53.64</v>
      </c>
      <c r="G8" s="3">
        <v>0.17</v>
      </c>
      <c r="H8" s="3">
        <v>0.0032</v>
      </c>
      <c r="I8" s="15">
        <v>87657.0</v>
      </c>
      <c r="J8" s="15">
        <v>215338.0</v>
      </c>
    </row>
    <row r="9">
      <c r="A9" s="4" t="s">
        <v>9</v>
      </c>
      <c r="B9" s="5">
        <f t="shared" si="1"/>
        <v>42990</v>
      </c>
      <c r="C9" s="3">
        <v>53.59</v>
      </c>
      <c r="D9" s="3">
        <v>54.1</v>
      </c>
      <c r="E9" s="3">
        <v>53.24</v>
      </c>
      <c r="F9" s="3">
        <v>53.94</v>
      </c>
      <c r="G9" s="3">
        <v>0.3</v>
      </c>
      <c r="H9" s="3">
        <v>0.005600000000000001</v>
      </c>
      <c r="I9" s="15">
        <v>112770.0</v>
      </c>
      <c r="J9" s="15">
        <v>225305.0</v>
      </c>
    </row>
    <row r="10">
      <c r="A10" s="7">
        <v>42982.0</v>
      </c>
      <c r="B10" s="5">
        <f t="shared" si="1"/>
        <v>42991</v>
      </c>
      <c r="C10" s="3">
        <v>53.86</v>
      </c>
      <c r="D10" s="3">
        <v>54.77</v>
      </c>
      <c r="E10" s="3">
        <v>53.73</v>
      </c>
      <c r="F10" s="3">
        <v>54.74</v>
      </c>
      <c r="G10" s="3">
        <v>0.8</v>
      </c>
      <c r="H10" s="3">
        <v>0.0148</v>
      </c>
      <c r="I10" s="15">
        <v>125565.0</v>
      </c>
      <c r="J10" s="15">
        <v>228663.0</v>
      </c>
    </row>
    <row r="11">
      <c r="A11" s="8">
        <v>52.86</v>
      </c>
      <c r="B11" s="5">
        <f t="shared" si="1"/>
        <v>42992</v>
      </c>
      <c r="C11" s="3">
        <v>54.55</v>
      </c>
      <c r="D11" s="3">
        <v>55.46</v>
      </c>
      <c r="E11" s="3">
        <v>54.46</v>
      </c>
      <c r="F11" s="3">
        <v>55.09</v>
      </c>
      <c r="G11" s="3">
        <v>0.35</v>
      </c>
      <c r="H11" s="3">
        <v>0.0064</v>
      </c>
      <c r="I11" s="15">
        <v>150860.0</v>
      </c>
      <c r="J11" s="15">
        <v>244917.0</v>
      </c>
    </row>
    <row r="12">
      <c r="A12" s="8">
        <v>52.94</v>
      </c>
      <c r="B12" s="5">
        <f t="shared" si="1"/>
        <v>42993</v>
      </c>
      <c r="C12" s="3">
        <v>54.97</v>
      </c>
      <c r="D12" s="3">
        <v>55.41</v>
      </c>
      <c r="E12" s="3">
        <v>54.5</v>
      </c>
      <c r="F12" s="3">
        <v>55.3</v>
      </c>
      <c r="G12" s="3">
        <v>0.21</v>
      </c>
      <c r="H12" s="3">
        <v>0.0038</v>
      </c>
      <c r="I12" s="15">
        <v>108337.0</v>
      </c>
      <c r="J12" s="15">
        <v>256943.0</v>
      </c>
    </row>
    <row r="13">
      <c r="A13" s="8">
        <v>52.09</v>
      </c>
      <c r="B13" s="5">
        <f t="shared" si="1"/>
        <v>42996</v>
      </c>
      <c r="C13" s="3">
        <v>55.27</v>
      </c>
      <c r="D13" s="3">
        <v>55.6</v>
      </c>
      <c r="E13" s="3">
        <v>54.5</v>
      </c>
      <c r="F13" s="3">
        <v>55.08</v>
      </c>
      <c r="G13" s="3">
        <v>-0.22</v>
      </c>
      <c r="H13" s="6">
        <v>-0.004</v>
      </c>
      <c r="I13" s="15">
        <v>115342.0</v>
      </c>
      <c r="J13" s="15">
        <v>282641.0</v>
      </c>
    </row>
    <row r="14">
      <c r="A14" s="8">
        <v>52.47</v>
      </c>
      <c r="B14" s="5">
        <f t="shared" si="1"/>
        <v>42997</v>
      </c>
      <c r="C14" s="3">
        <v>55.05</v>
      </c>
      <c r="D14" s="3">
        <v>55.44</v>
      </c>
      <c r="E14" s="3">
        <v>54.51</v>
      </c>
      <c r="F14" s="3">
        <v>54.72</v>
      </c>
      <c r="G14" s="3">
        <v>-0.36</v>
      </c>
      <c r="H14" s="6">
        <v>-0.0065</v>
      </c>
      <c r="I14" s="15">
        <v>83648.0</v>
      </c>
      <c r="J14" s="15">
        <v>290957.0</v>
      </c>
    </row>
    <row r="15">
      <c r="A15" s="11">
        <v>-0.42</v>
      </c>
      <c r="B15" s="5">
        <f t="shared" si="1"/>
        <v>42998</v>
      </c>
      <c r="C15" s="3">
        <v>54.89</v>
      </c>
      <c r="D15" s="3">
        <v>55.85</v>
      </c>
      <c r="E15" s="3">
        <v>54.84</v>
      </c>
      <c r="F15" s="3">
        <v>55.68</v>
      </c>
      <c r="G15" s="3">
        <v>0.96</v>
      </c>
      <c r="H15" s="3">
        <v>0.0175</v>
      </c>
      <c r="I15" s="15">
        <v>118937.0</v>
      </c>
      <c r="J15" s="15">
        <v>300484.0</v>
      </c>
    </row>
    <row r="16">
      <c r="A16" s="12">
        <v>-0.0079</v>
      </c>
      <c r="B16" s="5">
        <f t="shared" si="1"/>
        <v>42999</v>
      </c>
      <c r="C16" s="3">
        <v>55.62</v>
      </c>
      <c r="D16" s="3">
        <v>55.91</v>
      </c>
      <c r="E16" s="3">
        <v>55.24</v>
      </c>
      <c r="F16" s="3">
        <v>55.82</v>
      </c>
      <c r="G16" s="3">
        <v>0.14</v>
      </c>
      <c r="H16" s="3">
        <v>0.0025</v>
      </c>
      <c r="I16" s="15">
        <v>109945.0</v>
      </c>
      <c r="J16" s="15">
        <v>304458.0</v>
      </c>
    </row>
    <row r="17">
      <c r="A17" s="17">
        <v>33272.0</v>
      </c>
      <c r="B17" s="5">
        <f t="shared" si="1"/>
        <v>43000</v>
      </c>
      <c r="C17" s="3">
        <v>55.88</v>
      </c>
      <c r="D17" s="3">
        <v>56.13</v>
      </c>
      <c r="E17" s="3">
        <v>55.62</v>
      </c>
      <c r="F17" s="3">
        <v>56.1</v>
      </c>
      <c r="G17" s="3">
        <v>0.28</v>
      </c>
      <c r="H17" s="3">
        <v>0.005</v>
      </c>
      <c r="I17" s="15">
        <v>106195.0</v>
      </c>
      <c r="J17" s="15">
        <v>312667.0</v>
      </c>
    </row>
    <row r="18">
      <c r="A18" s="17">
        <v>163617.0</v>
      </c>
      <c r="B18" s="5">
        <f t="shared" si="1"/>
        <v>43003</v>
      </c>
      <c r="C18" s="3">
        <v>56.1</v>
      </c>
      <c r="D18" s="3">
        <v>58.25</v>
      </c>
      <c r="E18" s="3">
        <v>55.89</v>
      </c>
      <c r="F18" s="3">
        <v>58.03</v>
      </c>
      <c r="G18" s="3">
        <v>1.93</v>
      </c>
      <c r="H18" s="3">
        <v>0.0344</v>
      </c>
      <c r="I18" s="15">
        <v>131396.0</v>
      </c>
      <c r="J18" s="15">
        <v>320846.0</v>
      </c>
    </row>
    <row r="19">
      <c r="A19" s="7">
        <v>42983.0</v>
      </c>
      <c r="B19" s="5">
        <f t="shared" si="1"/>
        <v>43004</v>
      </c>
      <c r="C19" s="3">
        <v>58.07</v>
      </c>
      <c r="D19" s="3">
        <v>58.44</v>
      </c>
      <c r="E19" s="3">
        <v>56.9</v>
      </c>
      <c r="F19" s="3">
        <v>57.62</v>
      </c>
      <c r="G19" s="3">
        <v>-0.41</v>
      </c>
      <c r="H19" s="6">
        <v>-0.0071</v>
      </c>
      <c r="I19" s="15">
        <v>172517.0</v>
      </c>
      <c r="J19" s="15">
        <v>324466.0</v>
      </c>
    </row>
    <row r="20">
      <c r="A20" s="8">
        <v>52.39</v>
      </c>
      <c r="B20" s="5">
        <f t="shared" si="1"/>
        <v>43005</v>
      </c>
      <c r="C20" s="3">
        <v>57.77</v>
      </c>
      <c r="D20" s="3">
        <v>58.0</v>
      </c>
      <c r="E20" s="3">
        <v>57.02</v>
      </c>
      <c r="F20" s="3">
        <v>57.35</v>
      </c>
      <c r="G20" s="3">
        <v>-0.27</v>
      </c>
      <c r="H20" s="6">
        <v>-0.0047</v>
      </c>
      <c r="I20" s="15">
        <v>142141.0</v>
      </c>
      <c r="J20" s="15">
        <v>316269.0</v>
      </c>
    </row>
    <row r="21">
      <c r="A21" s="8">
        <v>53.65</v>
      </c>
      <c r="B21" s="5">
        <f t="shared" si="1"/>
        <v>43006</v>
      </c>
      <c r="C21" s="3">
        <v>57.16</v>
      </c>
      <c r="D21" s="3">
        <v>58.01</v>
      </c>
      <c r="E21" s="3">
        <v>56.34</v>
      </c>
      <c r="F21" s="3">
        <v>56.92</v>
      </c>
      <c r="G21" s="3">
        <v>-0.43</v>
      </c>
      <c r="H21" s="6">
        <v>-0.0075</v>
      </c>
      <c r="I21" s="15">
        <v>122110.0</v>
      </c>
      <c r="J21" s="15">
        <v>318895.0</v>
      </c>
    </row>
    <row r="22">
      <c r="A22" s="8">
        <v>52.22</v>
      </c>
      <c r="B22" s="5">
        <f t="shared" si="1"/>
        <v>43007</v>
      </c>
      <c r="C22" s="3">
        <v>57.04</v>
      </c>
      <c r="D22" s="3">
        <v>57.17</v>
      </c>
      <c r="E22" s="3">
        <v>56.25</v>
      </c>
      <c r="F22" s="3">
        <v>56.59</v>
      </c>
      <c r="G22" s="3">
        <v>-0.33</v>
      </c>
      <c r="H22" s="6">
        <v>-0.0058</v>
      </c>
      <c r="I22" s="15">
        <v>119008.0</v>
      </c>
      <c r="J22" s="15">
        <v>333781.0</v>
      </c>
    </row>
    <row r="23">
      <c r="A23" s="8">
        <v>53.41</v>
      </c>
      <c r="B23" s="5">
        <f t="shared" si="1"/>
        <v>43010</v>
      </c>
      <c r="C23" s="3">
        <v>56.54</v>
      </c>
      <c r="D23" s="3">
        <v>56.55</v>
      </c>
      <c r="E23" s="3">
        <v>55.31</v>
      </c>
      <c r="F23" s="3">
        <v>55.89</v>
      </c>
      <c r="G23" s="3">
        <v>-0.7</v>
      </c>
      <c r="H23" s="6">
        <v>-0.0124</v>
      </c>
      <c r="I23" s="15">
        <v>133099.0</v>
      </c>
      <c r="J23" s="15">
        <v>344404.0</v>
      </c>
    </row>
    <row r="24">
      <c r="A24" s="9">
        <f>+0.94</f>
        <v>0.94</v>
      </c>
      <c r="B24" s="5">
        <f t="shared" si="1"/>
        <v>43011</v>
      </c>
      <c r="C24" s="3">
        <v>55.81</v>
      </c>
      <c r="D24" s="3">
        <v>56.13</v>
      </c>
      <c r="E24" s="3">
        <v>55.45</v>
      </c>
      <c r="F24" s="3">
        <v>55.78</v>
      </c>
      <c r="G24" s="3">
        <v>-0.11</v>
      </c>
      <c r="H24" s="6">
        <v>-0.002</v>
      </c>
      <c r="I24" s="15">
        <v>123987.0</v>
      </c>
      <c r="J24" s="15">
        <v>348973.0</v>
      </c>
    </row>
    <row r="25">
      <c r="A25" s="9">
        <f>+1.79%</f>
        <v>0.0179</v>
      </c>
      <c r="B25" s="5">
        <f t="shared" si="1"/>
        <v>43012</v>
      </c>
      <c r="C25" s="3">
        <v>55.4</v>
      </c>
      <c r="D25" s="3">
        <v>55.97</v>
      </c>
      <c r="E25" s="3">
        <v>55.19</v>
      </c>
      <c r="F25" s="3">
        <v>55.6</v>
      </c>
      <c r="G25" s="3">
        <v>-0.18</v>
      </c>
      <c r="H25" s="6">
        <v>-0.0032</v>
      </c>
      <c r="I25" s="15">
        <v>143947.0</v>
      </c>
      <c r="J25" s="15">
        <v>351507.0</v>
      </c>
    </row>
    <row r="26">
      <c r="A26" s="16">
        <v>76813.0</v>
      </c>
      <c r="B26" s="5">
        <f t="shared" si="1"/>
        <v>43013</v>
      </c>
      <c r="C26" s="3">
        <v>55.55</v>
      </c>
      <c r="D26" s="3">
        <v>56.94</v>
      </c>
      <c r="E26" s="3">
        <v>55.49</v>
      </c>
      <c r="F26" s="3">
        <v>56.71</v>
      </c>
      <c r="G26" s="3">
        <v>1.11</v>
      </c>
      <c r="H26" s="3">
        <v>0.02</v>
      </c>
      <c r="I26" s="15">
        <v>194956.0</v>
      </c>
      <c r="J26" s="15">
        <v>372670.0</v>
      </c>
    </row>
    <row r="27">
      <c r="A27" s="16">
        <v>169689.0</v>
      </c>
      <c r="B27" s="5">
        <f t="shared" si="1"/>
        <v>43014</v>
      </c>
      <c r="C27" s="3">
        <v>56.7</v>
      </c>
      <c r="D27" s="3">
        <v>56.97</v>
      </c>
      <c r="E27" s="3">
        <v>54.89</v>
      </c>
      <c r="F27" s="3">
        <v>55.36</v>
      </c>
      <c r="G27" s="3">
        <v>-1.35</v>
      </c>
      <c r="H27" s="6">
        <v>-0.0238</v>
      </c>
      <c r="I27" s="15">
        <v>160079.0</v>
      </c>
      <c r="J27" s="15">
        <v>377454.0</v>
      </c>
    </row>
    <row r="28">
      <c r="A28" s="7">
        <v>42984.0</v>
      </c>
      <c r="B28" s="5">
        <f t="shared" si="1"/>
        <v>43017</v>
      </c>
      <c r="C28" s="3">
        <v>55.22</v>
      </c>
      <c r="D28" s="3">
        <v>55.73</v>
      </c>
      <c r="E28" s="3">
        <v>54.85</v>
      </c>
      <c r="F28" s="3">
        <v>55.54</v>
      </c>
      <c r="G28" s="3">
        <v>0.18</v>
      </c>
      <c r="H28" s="3">
        <v>0.0033</v>
      </c>
      <c r="I28" s="15">
        <v>152957.0</v>
      </c>
      <c r="J28" s="15">
        <v>389844.0</v>
      </c>
    </row>
    <row r="29">
      <c r="A29" s="8">
        <v>53.21</v>
      </c>
      <c r="B29" s="13">
        <f t="shared" si="1"/>
        <v>43018</v>
      </c>
      <c r="C29" s="3">
        <v>55.5</v>
      </c>
      <c r="D29" s="3">
        <v>56.64</v>
      </c>
      <c r="E29" s="3">
        <v>55.48</v>
      </c>
      <c r="F29" s="3">
        <v>56.36</v>
      </c>
      <c r="G29" s="3">
        <v>0.82</v>
      </c>
      <c r="H29" s="3">
        <v>0.0148</v>
      </c>
      <c r="I29" s="15">
        <v>154333.0</v>
      </c>
      <c r="J29" s="15">
        <v>398490.0</v>
      </c>
    </row>
    <row r="30">
      <c r="A30" s="8">
        <v>54.16</v>
      </c>
      <c r="B30" s="13">
        <f t="shared" si="1"/>
        <v>43019</v>
      </c>
      <c r="C30" s="3">
        <v>56.29</v>
      </c>
      <c r="D30" s="3">
        <v>56.82</v>
      </c>
      <c r="E30" s="3">
        <v>55.93</v>
      </c>
      <c r="F30" s="3">
        <v>56.73</v>
      </c>
      <c r="G30" s="3">
        <v>0.37</v>
      </c>
      <c r="H30" s="3">
        <v>0.0066</v>
      </c>
      <c r="I30" s="15">
        <v>196801.0</v>
      </c>
      <c r="J30" s="15">
        <v>418417.0</v>
      </c>
    </row>
    <row r="31">
      <c r="A31" s="8">
        <v>53.15</v>
      </c>
      <c r="B31" s="13">
        <f t="shared" si="1"/>
        <v>43020</v>
      </c>
      <c r="C31" s="3">
        <v>56.52</v>
      </c>
      <c r="D31" s="3">
        <v>56.6</v>
      </c>
      <c r="E31" s="3">
        <v>55.69</v>
      </c>
      <c r="F31" s="3">
        <v>56.07</v>
      </c>
      <c r="G31" s="3">
        <v>-0.66</v>
      </c>
      <c r="H31" s="6">
        <v>-0.0116</v>
      </c>
      <c r="I31" s="15">
        <v>202072.0</v>
      </c>
      <c r="J31" s="15">
        <v>431748.0</v>
      </c>
    </row>
    <row r="32">
      <c r="A32" s="8">
        <v>54.05</v>
      </c>
      <c r="B32" s="13">
        <f t="shared" si="1"/>
        <v>43021</v>
      </c>
      <c r="C32" s="3">
        <v>56.2</v>
      </c>
      <c r="D32" s="3">
        <v>57.34</v>
      </c>
      <c r="E32" s="3">
        <v>56.16</v>
      </c>
      <c r="F32" s="3">
        <v>56.95</v>
      </c>
      <c r="G32" s="3">
        <v>0.88</v>
      </c>
      <c r="H32" s="3">
        <v>0.015700000000000002</v>
      </c>
      <c r="I32" s="15">
        <v>179395.0</v>
      </c>
      <c r="J32" s="15">
        <v>450983.0</v>
      </c>
    </row>
    <row r="33">
      <c r="A33" s="9">
        <f>+0.64</f>
        <v>0.64</v>
      </c>
      <c r="B33" s="13">
        <f t="shared" si="1"/>
        <v>43024</v>
      </c>
      <c r="C33" s="3">
        <v>56.95</v>
      </c>
      <c r="D33" s="3">
        <v>58.21</v>
      </c>
      <c r="E33" s="3">
        <v>56.91</v>
      </c>
      <c r="F33" s="3">
        <v>57.56</v>
      </c>
      <c r="G33" s="3">
        <v>0.61</v>
      </c>
      <c r="H33" s="3">
        <v>0.010700000000000001</v>
      </c>
      <c r="I33" s="15">
        <v>195062.0</v>
      </c>
      <c r="J33" s="15">
        <v>451176.0</v>
      </c>
    </row>
    <row r="34">
      <c r="A34" s="9">
        <f>+1.2%</f>
        <v>0.012</v>
      </c>
      <c r="B34" s="13">
        <f t="shared" si="1"/>
        <v>43025</v>
      </c>
      <c r="C34" s="3">
        <v>57.55</v>
      </c>
      <c r="D34" s="3">
        <v>58.05</v>
      </c>
      <c r="E34" s="3">
        <v>56.89</v>
      </c>
      <c r="F34" s="3">
        <v>57.54</v>
      </c>
      <c r="G34" s="3">
        <v>-0.02</v>
      </c>
      <c r="H34" s="6">
        <v>-3.0E-4</v>
      </c>
      <c r="I34" s="15">
        <v>258785.0</v>
      </c>
      <c r="J34" s="15">
        <v>471907.0</v>
      </c>
    </row>
    <row r="35">
      <c r="A35" s="16">
        <v>122412.0</v>
      </c>
      <c r="B35" s="13">
        <f t="shared" si="1"/>
        <v>43026</v>
      </c>
      <c r="C35" s="3">
        <v>57.79</v>
      </c>
      <c r="D35" s="3">
        <v>58.19</v>
      </c>
      <c r="E35" s="3">
        <v>57.42</v>
      </c>
      <c r="F35" s="3">
        <v>57.8</v>
      </c>
      <c r="G35" s="3">
        <v>0.26</v>
      </c>
      <c r="H35" s="3">
        <v>0.0045000000000000005</v>
      </c>
      <c r="I35" s="15">
        <v>237261.0</v>
      </c>
      <c r="J35" s="15">
        <v>488007.0</v>
      </c>
    </row>
    <row r="36">
      <c r="A36" s="16">
        <v>179591.0</v>
      </c>
      <c r="B36" s="13">
        <f t="shared" si="1"/>
        <v>43027</v>
      </c>
      <c r="C36" s="3">
        <v>57.88</v>
      </c>
      <c r="D36" s="3">
        <v>57.96</v>
      </c>
      <c r="E36" s="3">
        <v>56.77</v>
      </c>
      <c r="F36" s="3">
        <v>56.98</v>
      </c>
      <c r="G36" s="3">
        <v>-0.82</v>
      </c>
      <c r="H36" s="6">
        <v>-0.0142</v>
      </c>
      <c r="I36" s="15">
        <v>302497.0</v>
      </c>
      <c r="J36" s="15">
        <v>536384.0</v>
      </c>
    </row>
    <row r="37">
      <c r="A37" s="7">
        <v>42985.0</v>
      </c>
      <c r="B37" s="13">
        <f t="shared" si="1"/>
        <v>43028</v>
      </c>
      <c r="C37" s="3">
        <v>57.07</v>
      </c>
      <c r="D37" s="3">
        <v>57.73</v>
      </c>
      <c r="E37" s="3">
        <v>56.37</v>
      </c>
      <c r="F37" s="3">
        <v>57.58</v>
      </c>
      <c r="G37" s="3">
        <v>0.6</v>
      </c>
      <c r="H37" s="3">
        <v>0.0105</v>
      </c>
      <c r="I37" s="15">
        <v>236609.0</v>
      </c>
      <c r="J37" s="15">
        <v>573815.0</v>
      </c>
    </row>
    <row r="38">
      <c r="A38" s="8">
        <v>54.0</v>
      </c>
      <c r="B38" s="13">
        <f t="shared" si="1"/>
        <v>43031</v>
      </c>
      <c r="C38" s="3">
        <v>57.78</v>
      </c>
      <c r="D38" s="3">
        <v>57.86</v>
      </c>
      <c r="E38" s="3">
        <v>57.18</v>
      </c>
      <c r="F38" s="3">
        <v>57.27</v>
      </c>
      <c r="G38" s="3">
        <v>-0.31</v>
      </c>
      <c r="H38" s="6">
        <v>-0.0054</v>
      </c>
      <c r="I38" s="15">
        <v>298759.0</v>
      </c>
      <c r="J38" s="15">
        <v>600407.0</v>
      </c>
    </row>
    <row r="39">
      <c r="A39" s="8">
        <v>54.39</v>
      </c>
      <c r="B39" s="13">
        <f t="shared" si="1"/>
        <v>43032</v>
      </c>
      <c r="C39" s="3">
        <v>57.3</v>
      </c>
      <c r="D39" s="3">
        <v>58.36</v>
      </c>
      <c r="E39" s="3">
        <v>56.94</v>
      </c>
      <c r="F39" s="3">
        <v>58.17</v>
      </c>
      <c r="G39" s="3">
        <v>0.9</v>
      </c>
      <c r="H39" s="3">
        <v>0.015700000000000002</v>
      </c>
      <c r="I39" s="15">
        <v>314674.0</v>
      </c>
      <c r="J39" s="15">
        <v>631278.0</v>
      </c>
    </row>
    <row r="40">
      <c r="A40" s="8">
        <v>53.73</v>
      </c>
      <c r="B40" s="13">
        <f t="shared" si="1"/>
        <v>43033</v>
      </c>
      <c r="C40" s="3">
        <v>58.24</v>
      </c>
      <c r="D40" s="3">
        <v>58.5</v>
      </c>
      <c r="E40" s="3">
        <v>57.68</v>
      </c>
      <c r="F40" s="3">
        <v>58.23</v>
      </c>
      <c r="G40" s="3">
        <v>0.06</v>
      </c>
      <c r="H40" s="3">
        <v>0.001</v>
      </c>
      <c r="I40" s="15">
        <v>258536.0</v>
      </c>
      <c r="J40" s="15">
        <v>632299.0</v>
      </c>
    </row>
    <row r="41">
      <c r="A41" s="8">
        <v>54.26</v>
      </c>
      <c r="B41" s="13">
        <f t="shared" si="1"/>
        <v>43034</v>
      </c>
      <c r="C41" s="3">
        <v>58.22</v>
      </c>
      <c r="D41" s="3">
        <v>59.29</v>
      </c>
      <c r="E41" s="3">
        <v>57.84</v>
      </c>
      <c r="F41" s="3">
        <v>59.04</v>
      </c>
      <c r="G41" s="3">
        <v>0.81</v>
      </c>
      <c r="H41" s="3">
        <v>0.0139</v>
      </c>
      <c r="I41" s="15">
        <v>236037.0</v>
      </c>
      <c r="J41" s="15">
        <v>642599.0</v>
      </c>
    </row>
    <row r="42">
      <c r="A42" s="9">
        <f>+0.21</f>
        <v>0.21</v>
      </c>
      <c r="B42" s="13">
        <f t="shared" si="1"/>
        <v>43035</v>
      </c>
      <c r="C42" s="3">
        <v>59.14</v>
      </c>
      <c r="D42" s="3">
        <v>60.35</v>
      </c>
      <c r="E42" s="3">
        <v>58.58</v>
      </c>
      <c r="F42" s="3">
        <v>60.13</v>
      </c>
      <c r="G42" s="3">
        <v>1.09</v>
      </c>
      <c r="H42" s="3">
        <v>0.018500000000000003</v>
      </c>
      <c r="I42" s="15">
        <v>332438.0</v>
      </c>
      <c r="J42" s="15">
        <v>669688.0</v>
      </c>
    </row>
    <row r="43">
      <c r="A43" s="9">
        <f>+0.39%</f>
        <v>0.0039</v>
      </c>
      <c r="B43" s="13">
        <f t="shared" si="1"/>
        <v>43038</v>
      </c>
      <c r="C43" s="3">
        <v>60.23</v>
      </c>
      <c r="D43" s="3">
        <v>60.7</v>
      </c>
      <c r="E43" s="3">
        <v>59.91</v>
      </c>
      <c r="F43" s="3">
        <v>60.59</v>
      </c>
      <c r="G43" s="3">
        <v>0.46</v>
      </c>
      <c r="H43" s="3">
        <v>0.0077</v>
      </c>
      <c r="I43" s="15">
        <v>331677.0</v>
      </c>
      <c r="J43" s="15">
        <v>665494.0</v>
      </c>
    </row>
    <row r="44">
      <c r="A44" s="16">
        <v>112001.0</v>
      </c>
      <c r="B44" s="13">
        <f t="shared" si="1"/>
        <v>43039</v>
      </c>
      <c r="C44" s="3">
        <v>60.55</v>
      </c>
      <c r="D44" s="3">
        <v>61.19</v>
      </c>
      <c r="E44" s="3">
        <v>60.25</v>
      </c>
      <c r="F44" s="3">
        <v>60.94</v>
      </c>
      <c r="G44" s="3">
        <v>0.35</v>
      </c>
      <c r="H44" s="3">
        <v>0.0058</v>
      </c>
      <c r="I44" s="15">
        <v>311141.0</v>
      </c>
      <c r="J44" s="15">
        <v>676182.0</v>
      </c>
    </row>
    <row r="45">
      <c r="A45" s="16">
        <v>191927.0</v>
      </c>
      <c r="B45" s="5">
        <f t="shared" si="1"/>
        <v>43040</v>
      </c>
      <c r="C45" s="3">
        <v>61.07</v>
      </c>
      <c r="D45" s="3">
        <v>61.7</v>
      </c>
      <c r="E45" s="3">
        <v>60.0</v>
      </c>
      <c r="F45" s="3">
        <v>60.49</v>
      </c>
      <c r="G45" s="3">
        <v>-0.45</v>
      </c>
      <c r="H45" s="6">
        <v>-0.0074</v>
      </c>
      <c r="I45" s="15">
        <v>337761.0</v>
      </c>
      <c r="J45" s="15">
        <v>661419.0</v>
      </c>
    </row>
    <row r="46">
      <c r="A46" s="7">
        <v>42986.0</v>
      </c>
      <c r="B46" s="5">
        <f t="shared" si="1"/>
        <v>43041</v>
      </c>
      <c r="C46" s="3">
        <v>60.5</v>
      </c>
      <c r="D46" s="3">
        <v>60.86</v>
      </c>
      <c r="E46" s="3">
        <v>60.02</v>
      </c>
      <c r="F46" s="3">
        <v>60.62</v>
      </c>
      <c r="G46" s="3">
        <v>0.13</v>
      </c>
      <c r="H46" s="3">
        <v>0.0021</v>
      </c>
      <c r="I46" s="15">
        <v>289300.0</v>
      </c>
      <c r="J46" s="15">
        <v>638854.0</v>
      </c>
    </row>
    <row r="47">
      <c r="A47" s="8">
        <v>54.29</v>
      </c>
      <c r="B47" s="5">
        <f t="shared" si="1"/>
        <v>43042</v>
      </c>
      <c r="C47" s="3">
        <v>60.88</v>
      </c>
      <c r="D47" s="3">
        <v>62.23</v>
      </c>
      <c r="E47" s="3">
        <v>60.6</v>
      </c>
      <c r="F47" s="3">
        <v>62.07</v>
      </c>
      <c r="G47" s="3">
        <v>1.45</v>
      </c>
      <c r="H47" s="3">
        <v>0.0239</v>
      </c>
      <c r="I47" s="15">
        <v>272739.0</v>
      </c>
      <c r="J47" s="15">
        <v>635198.0</v>
      </c>
    </row>
    <row r="48">
      <c r="A48" s="8">
        <v>54.51</v>
      </c>
      <c r="B48" s="5">
        <f t="shared" si="1"/>
        <v>43045</v>
      </c>
      <c r="C48" s="3">
        <v>62.27</v>
      </c>
      <c r="D48" s="3">
        <v>64.44</v>
      </c>
      <c r="E48" s="3">
        <v>62.08</v>
      </c>
      <c r="F48" s="3">
        <v>64.27</v>
      </c>
      <c r="G48" s="3">
        <v>2.2</v>
      </c>
      <c r="H48" s="3">
        <v>0.0354</v>
      </c>
      <c r="I48" s="15">
        <v>356994.0</v>
      </c>
      <c r="J48" s="15">
        <v>611022.0</v>
      </c>
    </row>
    <row r="49">
      <c r="A49" s="8">
        <v>53.22</v>
      </c>
      <c r="B49" s="5">
        <f t="shared" si="1"/>
        <v>43046</v>
      </c>
      <c r="C49" s="3">
        <v>64.12</v>
      </c>
      <c r="D49" s="3">
        <v>64.65</v>
      </c>
      <c r="E49" s="3">
        <v>63.5</v>
      </c>
      <c r="F49" s="3">
        <v>63.69</v>
      </c>
      <c r="G49" s="3">
        <v>-0.58</v>
      </c>
      <c r="H49" s="6">
        <v>-0.009</v>
      </c>
      <c r="I49" s="15">
        <v>389455.0</v>
      </c>
      <c r="J49" s="15">
        <v>578023.0</v>
      </c>
    </row>
    <row r="50">
      <c r="A50" s="8">
        <v>53.47</v>
      </c>
      <c r="B50" s="5">
        <f t="shared" si="1"/>
        <v>43047</v>
      </c>
      <c r="C50" s="3">
        <v>63.69</v>
      </c>
      <c r="D50" s="3">
        <v>64.64</v>
      </c>
      <c r="E50" s="3">
        <v>62.95</v>
      </c>
      <c r="F50" s="3">
        <v>63.49</v>
      </c>
      <c r="G50" s="3">
        <v>-0.2</v>
      </c>
      <c r="H50" s="6">
        <v>-0.0031</v>
      </c>
      <c r="I50" s="15">
        <v>418072.0</v>
      </c>
      <c r="J50" s="15">
        <v>544098.0</v>
      </c>
    </row>
    <row r="51">
      <c r="A51" s="11">
        <v>-0.79</v>
      </c>
      <c r="B51" s="5">
        <f t="shared" si="1"/>
        <v>43048</v>
      </c>
      <c r="C51" s="3">
        <v>63.52</v>
      </c>
      <c r="D51" s="3">
        <v>64.25</v>
      </c>
      <c r="E51" s="3">
        <v>63.26</v>
      </c>
      <c r="F51" s="3">
        <v>63.93</v>
      </c>
      <c r="G51" s="3">
        <v>0.44</v>
      </c>
      <c r="H51" s="3">
        <v>0.0069</v>
      </c>
      <c r="I51" s="15">
        <v>319856.0</v>
      </c>
      <c r="J51" s="15">
        <v>520907.0</v>
      </c>
    </row>
    <row r="52">
      <c r="A52" s="12">
        <v>-0.0146</v>
      </c>
      <c r="B52" s="13">
        <f t="shared" si="1"/>
        <v>43049</v>
      </c>
      <c r="C52" s="3">
        <v>63.8</v>
      </c>
      <c r="D52" s="3">
        <v>64.27</v>
      </c>
      <c r="E52" s="3">
        <v>63.35</v>
      </c>
      <c r="F52" s="3">
        <v>63.52</v>
      </c>
      <c r="G52" s="3">
        <v>-0.41</v>
      </c>
      <c r="H52" s="6">
        <v>-0.0064</v>
      </c>
      <c r="I52" s="15">
        <v>307965.0</v>
      </c>
      <c r="J52" s="15">
        <v>515186.0</v>
      </c>
    </row>
    <row r="53">
      <c r="A53" s="17">
        <v>126560.0</v>
      </c>
      <c r="B53" s="13">
        <f t="shared" si="1"/>
        <v>43052</v>
      </c>
      <c r="C53" s="3">
        <v>63.68</v>
      </c>
      <c r="D53" s="3">
        <v>63.77</v>
      </c>
      <c r="E53" s="3">
        <v>62.61</v>
      </c>
      <c r="F53" s="3">
        <v>63.16</v>
      </c>
      <c r="G53" s="3">
        <v>-0.36</v>
      </c>
      <c r="H53" s="6">
        <v>-0.0057</v>
      </c>
      <c r="I53" s="15">
        <v>335154.0</v>
      </c>
      <c r="J53" s="15">
        <v>485349.0</v>
      </c>
    </row>
    <row r="54">
      <c r="A54" s="17">
        <v>206364.0</v>
      </c>
      <c r="B54" s="13">
        <f t="shared" si="1"/>
        <v>43053</v>
      </c>
      <c r="C54" s="3">
        <v>63.06</v>
      </c>
      <c r="D54" s="3">
        <v>63.17</v>
      </c>
      <c r="E54" s="3">
        <v>61.21</v>
      </c>
      <c r="F54" s="3">
        <v>62.21</v>
      </c>
      <c r="G54" s="3">
        <v>-0.95</v>
      </c>
      <c r="H54" s="6">
        <v>-0.015</v>
      </c>
      <c r="I54" s="15">
        <v>418939.0</v>
      </c>
      <c r="J54" s="15">
        <v>449454.0</v>
      </c>
    </row>
    <row r="55">
      <c r="A55" s="7">
        <v>42989.0</v>
      </c>
      <c r="B55" s="13">
        <f t="shared" si="1"/>
        <v>43054</v>
      </c>
      <c r="C55" s="3">
        <v>61.55</v>
      </c>
      <c r="D55" s="3">
        <v>62.13</v>
      </c>
      <c r="E55" s="3">
        <v>61.3</v>
      </c>
      <c r="F55" s="3">
        <v>61.87</v>
      </c>
      <c r="G55" s="3">
        <v>-0.34</v>
      </c>
      <c r="H55" s="6">
        <v>-0.0055</v>
      </c>
      <c r="I55" s="15">
        <v>279411.0</v>
      </c>
      <c r="J55" s="15">
        <v>430814.0</v>
      </c>
    </row>
    <row r="56">
      <c r="A56" s="8">
        <v>53.55</v>
      </c>
      <c r="B56" s="13">
        <f t="shared" si="1"/>
        <v>43055</v>
      </c>
      <c r="C56" s="3">
        <v>61.88</v>
      </c>
      <c r="D56" s="3">
        <v>62.15</v>
      </c>
      <c r="E56" s="3">
        <v>61.25</v>
      </c>
      <c r="F56" s="3">
        <v>61.36</v>
      </c>
      <c r="G56" s="3">
        <v>-0.51</v>
      </c>
      <c r="H56" s="6">
        <v>-0.0082</v>
      </c>
      <c r="I56" s="15">
        <v>314062.0</v>
      </c>
      <c r="J56" s="15">
        <v>392517.0</v>
      </c>
    </row>
    <row r="57">
      <c r="A57" s="8">
        <v>53.81</v>
      </c>
      <c r="B57" s="13">
        <f t="shared" si="1"/>
        <v>43056</v>
      </c>
      <c r="C57" s="3">
        <v>61.41</v>
      </c>
      <c r="D57" s="3">
        <v>62.92</v>
      </c>
      <c r="E57" s="3">
        <v>61.08</v>
      </c>
      <c r="F57" s="3">
        <v>62.72</v>
      </c>
      <c r="G57" s="3">
        <v>1.36</v>
      </c>
      <c r="H57" s="3">
        <v>0.0222</v>
      </c>
      <c r="I57" s="15">
        <v>356735.0</v>
      </c>
      <c r="J57" s="15">
        <v>374662.0</v>
      </c>
    </row>
    <row r="58">
      <c r="A58" s="8">
        <v>52.81</v>
      </c>
      <c r="B58" s="13">
        <f t="shared" si="1"/>
        <v>43059</v>
      </c>
      <c r="C58" s="3">
        <v>62.8</v>
      </c>
      <c r="D58" s="3">
        <v>62.8</v>
      </c>
      <c r="E58" s="3">
        <v>61.44</v>
      </c>
      <c r="F58" s="3">
        <v>62.22</v>
      </c>
      <c r="G58" s="3">
        <v>-0.5</v>
      </c>
      <c r="H58" s="6">
        <v>-0.008</v>
      </c>
      <c r="I58" s="15">
        <v>283479.0</v>
      </c>
      <c r="J58" s="15">
        <v>336268.0</v>
      </c>
    </row>
    <row r="59">
      <c r="A59" s="8">
        <v>53.64</v>
      </c>
      <c r="B59" s="13">
        <f t="shared" si="1"/>
        <v>43060</v>
      </c>
      <c r="C59" s="3">
        <v>62.1</v>
      </c>
      <c r="D59" s="3">
        <v>62.87</v>
      </c>
      <c r="E59" s="3">
        <v>62.07</v>
      </c>
      <c r="F59" s="3">
        <v>62.57</v>
      </c>
      <c r="G59" s="3">
        <v>0.35</v>
      </c>
      <c r="H59" s="3">
        <v>0.005600000000000001</v>
      </c>
      <c r="I59" s="15">
        <v>338157.0</v>
      </c>
      <c r="J59" s="15">
        <v>295204.0</v>
      </c>
    </row>
    <row r="60">
      <c r="A60" s="9">
        <f>+0.17</f>
        <v>0.17</v>
      </c>
      <c r="B60" s="13">
        <f t="shared" si="1"/>
        <v>43061</v>
      </c>
      <c r="C60" s="3">
        <v>62.78</v>
      </c>
      <c r="D60" s="3">
        <v>63.43</v>
      </c>
      <c r="E60" s="3">
        <v>62.62</v>
      </c>
      <c r="F60" s="3">
        <v>63.32</v>
      </c>
      <c r="G60" s="3">
        <v>0.75</v>
      </c>
      <c r="H60" s="3">
        <v>0.012</v>
      </c>
      <c r="I60" s="15">
        <v>322870.0</v>
      </c>
      <c r="J60" s="15">
        <v>246541.0</v>
      </c>
    </row>
    <row r="61">
      <c r="A61" s="9">
        <f>+0.32%</f>
        <v>0.0032</v>
      </c>
      <c r="B61" s="13">
        <f t="shared" si="1"/>
        <v>43062</v>
      </c>
      <c r="C61" s="3">
        <v>63.24</v>
      </c>
      <c r="D61" s="3">
        <v>63.57</v>
      </c>
      <c r="E61" s="3">
        <v>62.88</v>
      </c>
      <c r="F61" s="3">
        <v>63.55</v>
      </c>
      <c r="G61" s="3">
        <v>0.23</v>
      </c>
      <c r="H61" s="3">
        <v>0.0036</v>
      </c>
      <c r="I61" s="15">
        <v>113080.0</v>
      </c>
      <c r="J61" s="15">
        <v>233155.0</v>
      </c>
    </row>
    <row r="62">
      <c r="A62" s="16">
        <v>87657.0</v>
      </c>
      <c r="B62" s="13">
        <f t="shared" si="1"/>
        <v>43063</v>
      </c>
      <c r="C62" s="3">
        <v>63.35</v>
      </c>
      <c r="D62" s="3">
        <v>63.95</v>
      </c>
      <c r="E62" s="3">
        <v>63.28</v>
      </c>
      <c r="F62" s="3">
        <v>63.86</v>
      </c>
      <c r="G62" s="3">
        <v>0.31</v>
      </c>
      <c r="H62" s="3">
        <v>0.0049</v>
      </c>
      <c r="I62" s="15">
        <v>152696.0</v>
      </c>
      <c r="J62" s="15">
        <v>218043.0</v>
      </c>
    </row>
    <row r="63">
      <c r="A63" s="16">
        <v>215338.0</v>
      </c>
      <c r="B63" s="13">
        <f t="shared" si="1"/>
        <v>43066</v>
      </c>
      <c r="C63" s="3">
        <v>63.8</v>
      </c>
      <c r="D63" s="3">
        <v>63.99</v>
      </c>
      <c r="E63" s="3">
        <v>63.1</v>
      </c>
      <c r="F63" s="3">
        <v>63.84</v>
      </c>
      <c r="G63" s="3">
        <v>-0.02</v>
      </c>
      <c r="H63" s="6">
        <v>-3.0E-4</v>
      </c>
      <c r="I63" s="15">
        <v>249086.0</v>
      </c>
      <c r="J63" s="15">
        <v>156869.0</v>
      </c>
    </row>
    <row r="64">
      <c r="A64" s="7">
        <v>42990.0</v>
      </c>
      <c r="B64" s="13">
        <f t="shared" si="1"/>
        <v>43067</v>
      </c>
      <c r="C64" s="3">
        <v>63.78</v>
      </c>
      <c r="D64" s="3">
        <v>63.89</v>
      </c>
      <c r="E64" s="3">
        <v>63.1</v>
      </c>
      <c r="F64" s="3">
        <v>63.61</v>
      </c>
      <c r="G64" s="3">
        <v>-0.23</v>
      </c>
      <c r="H64" s="6">
        <v>-0.0036</v>
      </c>
      <c r="I64" s="15">
        <v>186934.0</v>
      </c>
      <c r="J64" s="15">
        <v>118462.0</v>
      </c>
    </row>
    <row r="65">
      <c r="A65" s="8">
        <v>53.59</v>
      </c>
      <c r="B65" s="13">
        <f t="shared" si="1"/>
        <v>43068</v>
      </c>
      <c r="C65" s="3">
        <v>63.3</v>
      </c>
      <c r="D65" s="3">
        <v>64.07</v>
      </c>
      <c r="E65" s="3">
        <v>62.5</v>
      </c>
      <c r="F65" s="3">
        <v>63.11</v>
      </c>
      <c r="G65" s="3">
        <v>-0.5</v>
      </c>
      <c r="H65" s="6">
        <v>-0.0079</v>
      </c>
      <c r="I65" s="15">
        <v>178202.0</v>
      </c>
      <c r="J65" s="15">
        <v>66961.0</v>
      </c>
    </row>
    <row r="66">
      <c r="A66" s="8">
        <v>54.1</v>
      </c>
      <c r="B66" s="13">
        <f t="shared" si="1"/>
        <v>43069</v>
      </c>
      <c r="C66" s="3">
        <v>63.28</v>
      </c>
      <c r="D66" s="3">
        <v>64.21</v>
      </c>
      <c r="E66" s="3">
        <v>63.21</v>
      </c>
      <c r="F66" s="3">
        <v>63.57</v>
      </c>
      <c r="G66" s="3">
        <v>0.46</v>
      </c>
      <c r="H66" s="3">
        <v>0.0073</v>
      </c>
      <c r="I66" s="15">
        <v>26207.0</v>
      </c>
      <c r="J66" s="3">
        <v>0.0</v>
      </c>
    </row>
    <row r="67">
      <c r="A67" s="8">
        <v>53.24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53.94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+0.3</f>
        <v>0.3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+0.56%</f>
        <v>0.0056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112770.0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225305.0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42991.0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53.86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54.77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53.73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54.74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+0.8</f>
        <v>0.8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+1.48%</f>
        <v>0.0148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125565.0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228663.0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42992.0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54.55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55.46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54.46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55.09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+0.35</f>
        <v>0.35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+0.64%</f>
        <v>0.0064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150860.0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244917.0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42993.0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54.97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55.41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54.5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55.3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+0.21</f>
        <v>0.21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+0.38%</f>
        <v>0.0038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108337.0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256943.0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42996.0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55.27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55.6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54.5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55.08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-0.22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115342.0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282641.0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42997.0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55.05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55.44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54.51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54.72</v>
      </c>
      <c r="B113" s="3" t="str">
        <f t="shared" si="1"/>
        <v/>
      </c>
    </row>
    <row r="114">
      <c r="A114" s="11">
        <v>-0.36</v>
      </c>
      <c r="B114" s="3" t="str">
        <f t="shared" si="1"/>
        <v>#REF!</v>
      </c>
    </row>
    <row r="115">
      <c r="A115" s="12">
        <v>-0.0065</v>
      </c>
      <c r="B115" s="3" t="str">
        <f t="shared" si="1"/>
        <v>#REF!</v>
      </c>
    </row>
    <row r="116">
      <c r="A116" s="17">
        <v>83648.0</v>
      </c>
      <c r="B116" s="3" t="str">
        <f t="shared" si="1"/>
        <v>#REF!</v>
      </c>
    </row>
    <row r="117">
      <c r="A117" s="17">
        <v>290957.0</v>
      </c>
      <c r="B117" s="3" t="str">
        <f t="shared" si="1"/>
        <v>#REF!</v>
      </c>
    </row>
    <row r="118">
      <c r="A118" s="7">
        <v>42998.0</v>
      </c>
      <c r="B118" s="3" t="str">
        <f t="shared" si="1"/>
        <v>#REF!</v>
      </c>
    </row>
    <row r="119">
      <c r="A119" s="8">
        <v>54.89</v>
      </c>
      <c r="B119" s="3" t="str">
        <f t="shared" si="1"/>
        <v>#REF!</v>
      </c>
    </row>
    <row r="120">
      <c r="A120" s="8">
        <v>55.85</v>
      </c>
      <c r="B120" s="3" t="str">
        <f t="shared" si="1"/>
        <v>#REF!</v>
      </c>
    </row>
    <row r="121">
      <c r="A121" s="8">
        <v>54.84</v>
      </c>
      <c r="B121" s="3" t="str">
        <f t="shared" si="1"/>
        <v>#REF!</v>
      </c>
    </row>
    <row r="122">
      <c r="A122" s="8">
        <v>55.68</v>
      </c>
      <c r="B122" s="3" t="str">
        <f t="shared" si="1"/>
        <v>#REF!</v>
      </c>
    </row>
    <row r="123">
      <c r="A123" s="9">
        <f>+0.96</f>
        <v>0.96</v>
      </c>
      <c r="B123" s="3" t="str">
        <f t="shared" si="1"/>
        <v>#REF!</v>
      </c>
    </row>
    <row r="124">
      <c r="A124" s="9">
        <f>+1.75%</f>
        <v>0.0175</v>
      </c>
      <c r="B124" s="3" t="str">
        <f t="shared" si="1"/>
        <v>#REF!</v>
      </c>
    </row>
    <row r="125">
      <c r="A125" s="16">
        <v>118937.0</v>
      </c>
      <c r="B125" s="3" t="str">
        <f t="shared" si="1"/>
        <v>#REF!</v>
      </c>
    </row>
    <row r="126">
      <c r="A126" s="16">
        <v>300484.0</v>
      </c>
      <c r="B126" s="3" t="str">
        <f t="shared" si="1"/>
        <v>#REF!</v>
      </c>
    </row>
    <row r="127">
      <c r="A127" s="7">
        <v>42999.0</v>
      </c>
      <c r="B127" s="3" t="str">
        <f t="shared" si="1"/>
        <v>#REF!</v>
      </c>
    </row>
    <row r="128">
      <c r="A128" s="8">
        <v>55.62</v>
      </c>
      <c r="B128" s="3" t="str">
        <f t="shared" si="1"/>
        <v>#REF!</v>
      </c>
    </row>
    <row r="129">
      <c r="A129" s="8">
        <v>55.91</v>
      </c>
      <c r="B129" s="3" t="str">
        <f t="shared" si="1"/>
        <v>#REF!</v>
      </c>
    </row>
    <row r="130">
      <c r="A130" s="8">
        <v>55.24</v>
      </c>
      <c r="B130" s="3" t="str">
        <f t="shared" si="1"/>
        <v>#REF!</v>
      </c>
    </row>
    <row r="131">
      <c r="A131" s="8">
        <v>55.82</v>
      </c>
      <c r="B131" s="3" t="str">
        <f t="shared" si="1"/>
        <v>#REF!</v>
      </c>
    </row>
    <row r="132">
      <c r="A132" s="9">
        <f>+0.14</f>
        <v>0.14</v>
      </c>
      <c r="B132" s="3" t="str">
        <f t="shared" si="1"/>
        <v>#REF!</v>
      </c>
    </row>
    <row r="133">
      <c r="A133" s="9">
        <f>+0.25%</f>
        <v>0.0025</v>
      </c>
      <c r="B133" s="3" t="str">
        <f t="shared" si="1"/>
        <v>#REF!</v>
      </c>
    </row>
    <row r="134">
      <c r="A134" s="16">
        <v>109945.0</v>
      </c>
      <c r="B134" s="3" t="str">
        <f t="shared" si="1"/>
        <v>#REF!</v>
      </c>
    </row>
    <row r="135">
      <c r="A135" s="16">
        <v>304458.0</v>
      </c>
      <c r="B135" s="3" t="str">
        <f t="shared" si="1"/>
        <v>#REF!</v>
      </c>
    </row>
    <row r="136">
      <c r="A136" s="7">
        <v>43000.0</v>
      </c>
      <c r="B136" s="3" t="str">
        <f t="shared" si="1"/>
        <v>#REF!</v>
      </c>
    </row>
    <row r="137">
      <c r="A137" s="8">
        <v>55.88</v>
      </c>
      <c r="B137" s="3" t="str">
        <f t="shared" si="1"/>
        <v>#REF!</v>
      </c>
    </row>
    <row r="138">
      <c r="A138" s="8">
        <v>56.13</v>
      </c>
      <c r="B138" s="3" t="str">
        <f t="shared" si="1"/>
        <v>#REF!</v>
      </c>
    </row>
    <row r="139">
      <c r="A139" s="8">
        <v>55.62</v>
      </c>
      <c r="B139" s="3" t="str">
        <f t="shared" si="1"/>
        <v>#REF!</v>
      </c>
    </row>
    <row r="140">
      <c r="A140" s="8">
        <v>56.1</v>
      </c>
      <c r="B140" s="3" t="str">
        <f t="shared" si="1"/>
        <v>#REF!</v>
      </c>
    </row>
    <row r="141">
      <c r="A141" s="9">
        <f>+0.28</f>
        <v>0.28</v>
      </c>
      <c r="B141" s="3" t="str">
        <f t="shared" si="1"/>
        <v>#REF!</v>
      </c>
    </row>
    <row r="142">
      <c r="A142" s="9">
        <f>+0.5%</f>
        <v>0.005</v>
      </c>
      <c r="B142" s="3" t="str">
        <f t="shared" si="1"/>
        <v>#REF!</v>
      </c>
    </row>
    <row r="143">
      <c r="A143" s="16">
        <v>106195.0</v>
      </c>
      <c r="B143" s="3" t="str">
        <f t="shared" si="1"/>
        <v>#REF!</v>
      </c>
    </row>
    <row r="144">
      <c r="A144" s="16">
        <v>312667.0</v>
      </c>
      <c r="B144" s="3" t="str">
        <f t="shared" si="1"/>
        <v>#REF!</v>
      </c>
    </row>
    <row r="145">
      <c r="A145" s="7">
        <v>43003.0</v>
      </c>
      <c r="B145" s="3" t="str">
        <f t="shared" si="1"/>
        <v>#REF!</v>
      </c>
    </row>
    <row r="146">
      <c r="A146" s="8">
        <v>56.1</v>
      </c>
      <c r="B146" s="3" t="str">
        <f t="shared" si="1"/>
        <v>#REF!</v>
      </c>
    </row>
    <row r="147">
      <c r="A147" s="8">
        <v>58.25</v>
      </c>
      <c r="B147" s="3" t="str">
        <f t="shared" si="1"/>
        <v>#REF!</v>
      </c>
    </row>
    <row r="148">
      <c r="A148" s="8">
        <v>55.89</v>
      </c>
      <c r="B148" s="3" t="str">
        <f t="shared" si="1"/>
        <v>#REF!</v>
      </c>
    </row>
    <row r="149">
      <c r="A149" s="8">
        <v>58.03</v>
      </c>
      <c r="B149" s="3" t="str">
        <f t="shared" si="1"/>
        <v>#REF!</v>
      </c>
    </row>
    <row r="150">
      <c r="A150" s="9">
        <f>+1.93</f>
        <v>1.93</v>
      </c>
      <c r="B150" s="3" t="str">
        <f t="shared" si="1"/>
        <v>#REF!</v>
      </c>
    </row>
    <row r="151">
      <c r="A151" s="9">
        <f>+3.44%</f>
        <v>0.0344</v>
      </c>
      <c r="B151" s="3" t="str">
        <f t="shared" si="1"/>
        <v>#REF!</v>
      </c>
    </row>
    <row r="152">
      <c r="A152" s="16">
        <v>131396.0</v>
      </c>
      <c r="B152" s="3" t="str">
        <f t="shared" si="1"/>
        <v>#REF!</v>
      </c>
    </row>
    <row r="153">
      <c r="A153" s="16">
        <v>320846.0</v>
      </c>
      <c r="B153" s="3" t="str">
        <f t="shared" si="1"/>
        <v>#REF!</v>
      </c>
    </row>
    <row r="154">
      <c r="A154" s="7">
        <v>43004.0</v>
      </c>
      <c r="B154" s="3" t="str">
        <f t="shared" si="1"/>
        <v>#REF!</v>
      </c>
    </row>
    <row r="155">
      <c r="A155" s="8">
        <v>58.07</v>
      </c>
      <c r="B155" s="3" t="str">
        <f t="shared" si="1"/>
        <v>#REF!</v>
      </c>
    </row>
    <row r="156">
      <c r="A156" s="8">
        <v>58.44</v>
      </c>
      <c r="B156" s="3" t="str">
        <f t="shared" si="1"/>
        <v>#REF!</v>
      </c>
    </row>
    <row r="157">
      <c r="A157" s="8">
        <v>56.9</v>
      </c>
      <c r="B157" s="3" t="str">
        <f t="shared" si="1"/>
        <v>#REF!</v>
      </c>
    </row>
    <row r="158">
      <c r="A158" s="8">
        <v>57.62</v>
      </c>
      <c r="B158" s="3" t="str">
        <f t="shared" si="1"/>
        <v>#REF!</v>
      </c>
    </row>
    <row r="159">
      <c r="A159" s="11">
        <v>-0.41</v>
      </c>
      <c r="B159" s="3" t="str">
        <f t="shared" si="1"/>
        <v>#REF!</v>
      </c>
    </row>
    <row r="160">
      <c r="A160" s="12">
        <v>-0.0071</v>
      </c>
      <c r="B160" s="3" t="str">
        <f t="shared" si="1"/>
        <v>#REF!</v>
      </c>
    </row>
    <row r="161">
      <c r="A161" s="17">
        <v>172517.0</v>
      </c>
      <c r="B161" s="3" t="str">
        <f t="shared" si="1"/>
        <v>#REF!</v>
      </c>
    </row>
    <row r="162">
      <c r="A162" s="17">
        <v>324466.0</v>
      </c>
      <c r="B162" s="3" t="str">
        <f t="shared" si="1"/>
        <v>#REF!</v>
      </c>
    </row>
    <row r="163">
      <c r="A163" s="7">
        <v>43005.0</v>
      </c>
      <c r="B163" s="3" t="str">
        <f t="shared" si="1"/>
        <v>#REF!</v>
      </c>
    </row>
    <row r="164">
      <c r="A164" s="8">
        <v>57.77</v>
      </c>
      <c r="B164" s="3" t="str">
        <f t="shared" si="1"/>
        <v>#REF!</v>
      </c>
    </row>
    <row r="165">
      <c r="A165" s="8">
        <v>58.0</v>
      </c>
      <c r="B165" s="3" t="str">
        <f t="shared" si="1"/>
        <v>#REF!</v>
      </c>
    </row>
    <row r="166">
      <c r="A166" s="8">
        <v>57.02</v>
      </c>
      <c r="B166" s="3" t="str">
        <f t="shared" si="1"/>
        <v>#REF!</v>
      </c>
    </row>
    <row r="167">
      <c r="A167" s="8">
        <v>57.35</v>
      </c>
      <c r="B167" s="3" t="str">
        <f t="shared" si="1"/>
        <v>#REF!</v>
      </c>
    </row>
    <row r="168">
      <c r="A168" s="11">
        <v>-0.27</v>
      </c>
      <c r="B168" s="3" t="str">
        <f t="shared" si="1"/>
        <v>#REF!</v>
      </c>
    </row>
    <row r="169">
      <c r="A169" s="12">
        <v>-0.0047</v>
      </c>
      <c r="B169" s="3" t="str">
        <f t="shared" si="1"/>
        <v>#REF!</v>
      </c>
    </row>
    <row r="170">
      <c r="A170" s="17">
        <v>142141.0</v>
      </c>
      <c r="B170" s="3" t="str">
        <f t="shared" si="1"/>
        <v>#REF!</v>
      </c>
    </row>
    <row r="171">
      <c r="A171" s="17">
        <v>316269.0</v>
      </c>
      <c r="B171" s="3" t="str">
        <f t="shared" si="1"/>
        <v>#REF!</v>
      </c>
    </row>
    <row r="172">
      <c r="A172" s="7">
        <v>43006.0</v>
      </c>
      <c r="B172" s="3" t="str">
        <f t="shared" si="1"/>
        <v>#REF!</v>
      </c>
    </row>
    <row r="173">
      <c r="A173" s="8">
        <v>57.16</v>
      </c>
      <c r="B173" s="3" t="str">
        <f t="shared" si="1"/>
        <v>#REF!</v>
      </c>
    </row>
    <row r="174">
      <c r="A174" s="8">
        <v>58.01</v>
      </c>
      <c r="B174" s="3" t="str">
        <f t="shared" si="1"/>
        <v>#REF!</v>
      </c>
    </row>
    <row r="175">
      <c r="A175" s="8">
        <v>56.34</v>
      </c>
      <c r="B175" s="3" t="str">
        <f t="shared" si="1"/>
        <v>#REF!</v>
      </c>
    </row>
    <row r="176">
      <c r="A176" s="8">
        <v>56.92</v>
      </c>
      <c r="B176" s="3" t="str">
        <f t="shared" si="1"/>
        <v>#REF!</v>
      </c>
    </row>
    <row r="177">
      <c r="A177" s="11">
        <v>-0.43</v>
      </c>
      <c r="B177" s="3" t="str">
        <f t="shared" si="1"/>
        <v>#REF!</v>
      </c>
    </row>
    <row r="178">
      <c r="A178" s="12">
        <v>-0.0075</v>
      </c>
      <c r="B178" s="3" t="str">
        <f t="shared" si="1"/>
        <v>#REF!</v>
      </c>
    </row>
    <row r="179">
      <c r="A179" s="17">
        <v>122110.0</v>
      </c>
      <c r="B179" s="3" t="str">
        <f t="shared" si="1"/>
        <v>#REF!</v>
      </c>
    </row>
    <row r="180">
      <c r="A180" s="17">
        <v>318895.0</v>
      </c>
      <c r="B180" s="3" t="str">
        <f t="shared" si="1"/>
        <v>#REF!</v>
      </c>
    </row>
    <row r="181">
      <c r="A181" s="7">
        <v>43007.0</v>
      </c>
      <c r="B181" s="3" t="str">
        <f t="shared" si="1"/>
        <v>#REF!</v>
      </c>
    </row>
    <row r="182">
      <c r="A182" s="8">
        <v>57.04</v>
      </c>
      <c r="B182" s="3" t="str">
        <f t="shared" si="1"/>
        <v>#REF!</v>
      </c>
    </row>
    <row r="183">
      <c r="A183" s="8">
        <v>57.17</v>
      </c>
      <c r="B183" s="3" t="str">
        <f t="shared" si="1"/>
        <v>#REF!</v>
      </c>
    </row>
    <row r="184">
      <c r="A184" s="8">
        <v>56.25</v>
      </c>
      <c r="B184" s="3" t="str">
        <f t="shared" si="1"/>
        <v>#REF!</v>
      </c>
    </row>
    <row r="185">
      <c r="A185" s="8">
        <v>56.59</v>
      </c>
      <c r="B185" s="3" t="str">
        <f t="shared" si="1"/>
        <v>#REF!</v>
      </c>
    </row>
    <row r="186">
      <c r="A186" s="11">
        <v>-0.33</v>
      </c>
      <c r="B186" s="3" t="str">
        <f t="shared" si="1"/>
        <v>#REF!</v>
      </c>
    </row>
    <row r="187">
      <c r="A187" s="12">
        <v>-0.0058</v>
      </c>
      <c r="B187" s="3" t="str">
        <f t="shared" si="1"/>
        <v>#REF!</v>
      </c>
    </row>
    <row r="188">
      <c r="A188" s="17">
        <v>119008.0</v>
      </c>
      <c r="B188" s="3" t="str">
        <f t="shared" si="1"/>
        <v>#REF!</v>
      </c>
    </row>
    <row r="189">
      <c r="A189" s="17">
        <v>333781.0</v>
      </c>
      <c r="B189" s="3" t="str">
        <f t="shared" si="1"/>
        <v>#REF!</v>
      </c>
    </row>
    <row r="190">
      <c r="A190" s="7">
        <v>43010.0</v>
      </c>
      <c r="B190" s="3" t="str">
        <f t="shared" si="1"/>
        <v>#REF!</v>
      </c>
    </row>
    <row r="191">
      <c r="A191" s="8">
        <v>56.54</v>
      </c>
      <c r="B191" s="3" t="str">
        <f t="shared" si="1"/>
        <v>#REF!</v>
      </c>
    </row>
    <row r="192">
      <c r="A192" s="8">
        <v>56.55</v>
      </c>
      <c r="B192" s="3" t="str">
        <f t="shared" si="1"/>
        <v>#REF!</v>
      </c>
    </row>
    <row r="193">
      <c r="A193" s="8">
        <v>55.31</v>
      </c>
      <c r="B193" s="3" t="str">
        <f t="shared" si="1"/>
        <v>#REF!</v>
      </c>
    </row>
    <row r="194">
      <c r="A194" s="8">
        <v>55.89</v>
      </c>
      <c r="B194" s="3" t="str">
        <f t="shared" si="1"/>
        <v>#REF!</v>
      </c>
    </row>
    <row r="195">
      <c r="A195" s="11">
        <v>-0.7</v>
      </c>
      <c r="B195" s="3" t="str">
        <f t="shared" si="1"/>
        <v>#REF!</v>
      </c>
    </row>
    <row r="196">
      <c r="A196" s="12">
        <v>-0.0124</v>
      </c>
      <c r="B196" s="3" t="str">
        <f t="shared" si="1"/>
        <v>#REF!</v>
      </c>
    </row>
    <row r="197">
      <c r="A197" s="17">
        <v>133099.0</v>
      </c>
      <c r="B197" s="3" t="str">
        <f t="shared" si="1"/>
        <v>#REF!</v>
      </c>
    </row>
    <row r="198">
      <c r="A198" s="17">
        <v>344404.0</v>
      </c>
      <c r="B198" s="3" t="str">
        <f t="shared" si="1"/>
        <v>#REF!</v>
      </c>
    </row>
    <row r="199">
      <c r="A199" s="7">
        <v>43011.0</v>
      </c>
      <c r="B199" s="3" t="str">
        <f t="shared" si="1"/>
        <v>#REF!</v>
      </c>
    </row>
    <row r="200">
      <c r="A200" s="8">
        <v>55.81</v>
      </c>
      <c r="B200" s="3" t="str">
        <f t="shared" si="1"/>
        <v>#REF!</v>
      </c>
    </row>
    <row r="201">
      <c r="A201" s="8">
        <v>56.13</v>
      </c>
      <c r="B201" s="3" t="str">
        <f t="shared" si="1"/>
        <v>#REF!</v>
      </c>
    </row>
    <row r="202">
      <c r="A202" s="8">
        <v>55.45</v>
      </c>
      <c r="B202" s="3" t="str">
        <f t="shared" si="1"/>
        <v>#REF!</v>
      </c>
    </row>
    <row r="203">
      <c r="A203" s="8">
        <v>55.78</v>
      </c>
      <c r="B203" s="3" t="str">
        <f t="shared" si="1"/>
        <v>#REF!</v>
      </c>
    </row>
    <row r="204">
      <c r="A204" s="11">
        <v>-0.11</v>
      </c>
      <c r="B204" s="3" t="str">
        <f t="shared" si="1"/>
        <v>#REF!</v>
      </c>
    </row>
    <row r="205">
      <c r="A205" s="12">
        <v>-0.002</v>
      </c>
      <c r="B205" s="3" t="str">
        <f t="shared" si="1"/>
        <v>#REF!</v>
      </c>
    </row>
    <row r="206">
      <c r="A206" s="17">
        <v>123987.0</v>
      </c>
      <c r="B206" s="3" t="str">
        <f t="shared" si="1"/>
        <v>#REF!</v>
      </c>
    </row>
    <row r="207">
      <c r="A207" s="17">
        <v>348973.0</v>
      </c>
      <c r="B207" s="3" t="str">
        <f t="shared" si="1"/>
        <v>#REF!</v>
      </c>
    </row>
    <row r="208">
      <c r="A208" s="7">
        <v>43012.0</v>
      </c>
      <c r="B208" s="3" t="str">
        <f t="shared" si="1"/>
        <v>#REF!</v>
      </c>
    </row>
    <row r="209">
      <c r="A209" s="8">
        <v>55.4</v>
      </c>
      <c r="B209" s="3" t="str">
        <f t="shared" si="1"/>
        <v>#REF!</v>
      </c>
    </row>
    <row r="210">
      <c r="A210" s="8">
        <v>55.97</v>
      </c>
      <c r="B210" s="3" t="str">
        <f t="shared" si="1"/>
        <v>#REF!</v>
      </c>
    </row>
    <row r="211">
      <c r="A211" s="8">
        <v>55.19</v>
      </c>
      <c r="B211" s="3" t="str">
        <f t="shared" si="1"/>
        <v>#REF!</v>
      </c>
    </row>
    <row r="212">
      <c r="A212" s="8">
        <v>55.6</v>
      </c>
      <c r="B212" s="3" t="str">
        <f t="shared" si="1"/>
        <v>#REF!</v>
      </c>
    </row>
    <row r="213">
      <c r="A213" s="11">
        <v>-0.18</v>
      </c>
      <c r="B213" s="3" t="str">
        <f t="shared" si="1"/>
        <v>#REF!</v>
      </c>
    </row>
    <row r="214">
      <c r="A214" s="12">
        <v>-0.0032</v>
      </c>
      <c r="B214" s="3" t="str">
        <f t="shared" si="1"/>
        <v>#REF!</v>
      </c>
    </row>
    <row r="215">
      <c r="A215" s="17">
        <v>143947.0</v>
      </c>
      <c r="B215" s="3" t="str">
        <f t="shared" si="1"/>
        <v>#REF!</v>
      </c>
    </row>
    <row r="216">
      <c r="A216" s="17">
        <v>351507.0</v>
      </c>
      <c r="B216" s="3" t="str">
        <f t="shared" si="1"/>
        <v>#REF!</v>
      </c>
    </row>
    <row r="217">
      <c r="A217" s="7">
        <v>43013.0</v>
      </c>
      <c r="B217" s="3" t="str">
        <f t="shared" si="1"/>
        <v>#REF!</v>
      </c>
    </row>
    <row r="218">
      <c r="A218" s="8">
        <v>55.55</v>
      </c>
      <c r="B218" s="3" t="str">
        <f t="shared" si="1"/>
        <v>#REF!</v>
      </c>
    </row>
    <row r="219">
      <c r="A219" s="8">
        <v>56.94</v>
      </c>
      <c r="B219" s="3" t="str">
        <f t="shared" si="1"/>
        <v>#REF!</v>
      </c>
    </row>
    <row r="220">
      <c r="A220" s="8">
        <v>55.49</v>
      </c>
      <c r="B220" s="3" t="str">
        <f t="shared" si="1"/>
        <v>#REF!</v>
      </c>
    </row>
    <row r="221">
      <c r="A221" s="8">
        <v>56.71</v>
      </c>
      <c r="B221" s="3" t="str">
        <f t="shared" si="1"/>
        <v>#REF!</v>
      </c>
    </row>
    <row r="222">
      <c r="A222" s="9">
        <f>+1.11</f>
        <v>1.11</v>
      </c>
      <c r="B222" s="3" t="str">
        <f t="shared" si="1"/>
        <v>#REF!</v>
      </c>
    </row>
    <row r="223">
      <c r="A223" s="9">
        <f>+2%</f>
        <v>0.02</v>
      </c>
      <c r="B223" s="3" t="str">
        <f t="shared" si="1"/>
        <v>#REF!</v>
      </c>
    </row>
    <row r="224">
      <c r="A224" s="16">
        <v>194956.0</v>
      </c>
      <c r="B224" s="3" t="str">
        <f t="shared" si="1"/>
        <v>#REF!</v>
      </c>
    </row>
    <row r="225">
      <c r="A225" s="16">
        <v>372670.0</v>
      </c>
      <c r="B225" s="3" t="str">
        <f t="shared" si="1"/>
        <v>#REF!</v>
      </c>
    </row>
    <row r="226">
      <c r="A226" s="7">
        <v>43014.0</v>
      </c>
      <c r="B226" s="3" t="str">
        <f t="shared" si="1"/>
        <v>#REF!</v>
      </c>
    </row>
    <row r="227">
      <c r="A227" s="8">
        <v>56.7</v>
      </c>
      <c r="B227" s="3" t="str">
        <f t="shared" si="1"/>
        <v>#REF!</v>
      </c>
    </row>
    <row r="228">
      <c r="A228" s="8">
        <v>56.97</v>
      </c>
      <c r="B228" s="3" t="str">
        <f t="shared" si="1"/>
        <v>#REF!</v>
      </c>
    </row>
    <row r="229">
      <c r="A229" s="8">
        <v>54.89</v>
      </c>
      <c r="B229" s="3" t="str">
        <f t="shared" si="1"/>
        <v>#REF!</v>
      </c>
    </row>
    <row r="230">
      <c r="A230" s="8">
        <v>55.36</v>
      </c>
      <c r="B230" s="3" t="str">
        <f t="shared" si="1"/>
        <v>#REF!</v>
      </c>
    </row>
    <row r="231">
      <c r="A231" s="11">
        <v>-1.35</v>
      </c>
      <c r="B231" s="3" t="str">
        <f t="shared" si="1"/>
        <v>#REF!</v>
      </c>
    </row>
    <row r="232">
      <c r="A232" s="12">
        <v>-0.0238</v>
      </c>
      <c r="B232" s="3" t="str">
        <f t="shared" si="1"/>
        <v>#REF!</v>
      </c>
    </row>
    <row r="233">
      <c r="A233" s="17">
        <v>160079.0</v>
      </c>
      <c r="B233" s="3" t="str">
        <f t="shared" si="1"/>
        <v>#REF!</v>
      </c>
    </row>
    <row r="234">
      <c r="A234" s="17">
        <v>377454.0</v>
      </c>
      <c r="B234" s="3" t="str">
        <f t="shared" si="1"/>
        <v>#REF!</v>
      </c>
    </row>
    <row r="235">
      <c r="A235" s="7">
        <v>43017.0</v>
      </c>
      <c r="B235" s="3" t="str">
        <f t="shared" si="1"/>
        <v>#REF!</v>
      </c>
    </row>
    <row r="236">
      <c r="A236" s="8">
        <v>55.22</v>
      </c>
      <c r="B236" s="3" t="str">
        <f t="shared" si="1"/>
        <v>#REF!</v>
      </c>
    </row>
    <row r="237">
      <c r="A237" s="8">
        <v>55.73</v>
      </c>
      <c r="B237" s="3" t="str">
        <f t="shared" si="1"/>
        <v>#REF!</v>
      </c>
    </row>
    <row r="238">
      <c r="A238" s="8">
        <v>54.85</v>
      </c>
      <c r="B238" s="3" t="str">
        <f t="shared" si="1"/>
        <v>#REF!</v>
      </c>
    </row>
    <row r="239">
      <c r="A239" s="8">
        <v>55.54</v>
      </c>
      <c r="B239" s="3" t="str">
        <f t="shared" si="1"/>
        <v>#REF!</v>
      </c>
    </row>
    <row r="240">
      <c r="A240" s="9">
        <f>+0.18</f>
        <v>0.18</v>
      </c>
      <c r="B240" s="3" t="str">
        <f t="shared" si="1"/>
        <v>#REF!</v>
      </c>
    </row>
    <row r="241">
      <c r="A241" s="9">
        <f>+0.33%</f>
        <v>0.0033</v>
      </c>
      <c r="B241" s="3" t="str">
        <f t="shared" si="1"/>
        <v>#REF!</v>
      </c>
    </row>
    <row r="242">
      <c r="A242" s="16">
        <v>152957.0</v>
      </c>
      <c r="B242" s="3" t="str">
        <f t="shared" si="1"/>
        <v>#REF!</v>
      </c>
    </row>
    <row r="243">
      <c r="A243" s="16">
        <v>389844.0</v>
      </c>
      <c r="B243" s="3" t="str">
        <f t="shared" si="1"/>
        <v>#REF!</v>
      </c>
    </row>
    <row r="244">
      <c r="A244" s="14">
        <v>43018.0</v>
      </c>
      <c r="B244" s="3" t="str">
        <f t="shared" si="1"/>
        <v>#REF!</v>
      </c>
    </row>
    <row r="245">
      <c r="A245" s="8">
        <v>55.5</v>
      </c>
      <c r="B245" s="3" t="str">
        <f t="shared" si="1"/>
        <v>#REF!</v>
      </c>
    </row>
    <row r="246">
      <c r="A246" s="8">
        <v>56.64</v>
      </c>
      <c r="B246" s="3" t="str">
        <f t="shared" si="1"/>
        <v>#REF!</v>
      </c>
    </row>
    <row r="247">
      <c r="A247" s="8">
        <v>55.48</v>
      </c>
      <c r="B247" s="3" t="str">
        <f t="shared" si="1"/>
        <v>#REF!</v>
      </c>
    </row>
    <row r="248">
      <c r="A248" s="8">
        <v>56.36</v>
      </c>
      <c r="B248" s="3" t="str">
        <f t="shared" si="1"/>
        <v>#REF!</v>
      </c>
    </row>
    <row r="249">
      <c r="A249" s="9">
        <f>+0.82</f>
        <v>0.82</v>
      </c>
      <c r="B249" s="3" t="str">
        <f t="shared" si="1"/>
        <v>#REF!</v>
      </c>
    </row>
    <row r="250">
      <c r="A250" s="9">
        <f>+1.48%</f>
        <v>0.0148</v>
      </c>
      <c r="B250" s="3" t="str">
        <f t="shared" si="1"/>
        <v>#REF!</v>
      </c>
    </row>
    <row r="251">
      <c r="A251" s="16">
        <v>154333.0</v>
      </c>
      <c r="B251" s="3" t="str">
        <f t="shared" si="1"/>
        <v>#REF!</v>
      </c>
    </row>
    <row r="252">
      <c r="A252" s="16">
        <v>398490.0</v>
      </c>
      <c r="B252" s="3" t="str">
        <f t="shared" si="1"/>
        <v>#REF!</v>
      </c>
    </row>
    <row r="253">
      <c r="A253" s="14">
        <v>43019.0</v>
      </c>
      <c r="B253" s="3" t="str">
        <f t="shared" si="1"/>
        <v>#REF!</v>
      </c>
    </row>
    <row r="254">
      <c r="A254" s="8">
        <v>56.29</v>
      </c>
      <c r="B254" s="3" t="str">
        <f t="shared" si="1"/>
        <v>#REF!</v>
      </c>
    </row>
    <row r="255">
      <c r="A255" s="8">
        <v>56.82</v>
      </c>
      <c r="B255" s="3" t="str">
        <f t="shared" si="1"/>
        <v>#REF!</v>
      </c>
    </row>
    <row r="256">
      <c r="A256" s="8">
        <v>55.93</v>
      </c>
      <c r="B256" s="3" t="str">
        <f t="shared" si="1"/>
        <v>#REF!</v>
      </c>
    </row>
    <row r="257">
      <c r="A257" s="8">
        <v>56.73</v>
      </c>
      <c r="B257" s="3" t="str">
        <f t="shared" si="1"/>
        <v>#REF!</v>
      </c>
    </row>
    <row r="258">
      <c r="A258" s="9">
        <f>+0.37</f>
        <v>0.37</v>
      </c>
      <c r="B258" s="3" t="str">
        <f t="shared" si="1"/>
        <v>#REF!</v>
      </c>
    </row>
    <row r="259">
      <c r="A259" s="9">
        <f>+0.66%</f>
        <v>0.0066</v>
      </c>
      <c r="B259" s="3" t="str">
        <f t="shared" si="1"/>
        <v>#REF!</v>
      </c>
    </row>
    <row r="260">
      <c r="A260" s="16">
        <v>196801.0</v>
      </c>
      <c r="B260" s="3" t="str">
        <f t="shared" si="1"/>
        <v>#REF!</v>
      </c>
    </row>
    <row r="261">
      <c r="A261" s="16">
        <v>418417.0</v>
      </c>
      <c r="B261" s="3" t="str">
        <f t="shared" si="1"/>
        <v>#REF!</v>
      </c>
    </row>
    <row r="262">
      <c r="A262" s="14">
        <v>43020.0</v>
      </c>
      <c r="B262" s="3" t="str">
        <f t="shared" si="1"/>
        <v>#REF!</v>
      </c>
    </row>
    <row r="263">
      <c r="A263" s="8">
        <v>56.52</v>
      </c>
      <c r="B263" s="3" t="str">
        <f t="shared" si="1"/>
        <v>#REF!</v>
      </c>
    </row>
    <row r="264">
      <c r="A264" s="8">
        <v>56.6</v>
      </c>
      <c r="B264" s="3" t="str">
        <f t="shared" si="1"/>
        <v>#REF!</v>
      </c>
    </row>
    <row r="265">
      <c r="A265" s="8">
        <v>55.69</v>
      </c>
      <c r="B265" s="3" t="str">
        <f t="shared" si="1"/>
        <v>#REF!</v>
      </c>
    </row>
    <row r="266">
      <c r="A266" s="8">
        <v>56.07</v>
      </c>
      <c r="B266" s="3" t="str">
        <f t="shared" si="1"/>
        <v>#REF!</v>
      </c>
    </row>
    <row r="267">
      <c r="A267" s="11">
        <v>-0.66</v>
      </c>
      <c r="B267" s="3" t="str">
        <f t="shared" si="1"/>
        <v>#REF!</v>
      </c>
    </row>
    <row r="268">
      <c r="A268" s="12">
        <v>-0.0116</v>
      </c>
      <c r="B268" s="3" t="str">
        <f t="shared" si="1"/>
        <v>#REF!</v>
      </c>
    </row>
    <row r="269">
      <c r="A269" s="17">
        <v>202072.0</v>
      </c>
      <c r="B269" s="3" t="str">
        <f t="shared" si="1"/>
        <v>#REF!</v>
      </c>
    </row>
    <row r="270">
      <c r="A270" s="17">
        <v>431748.0</v>
      </c>
      <c r="B270" s="3" t="str">
        <f t="shared" si="1"/>
        <v>#REF!</v>
      </c>
    </row>
    <row r="271">
      <c r="A271" s="14">
        <v>43021.0</v>
      </c>
      <c r="B271" s="3" t="str">
        <f t="shared" si="1"/>
        <v>#REF!</v>
      </c>
    </row>
    <row r="272">
      <c r="A272" s="8">
        <v>56.2</v>
      </c>
      <c r="B272" s="3" t="str">
        <f t="shared" si="1"/>
        <v>#REF!</v>
      </c>
    </row>
    <row r="273">
      <c r="A273" s="8">
        <v>57.34</v>
      </c>
      <c r="B273" s="3" t="str">
        <f t="shared" si="1"/>
        <v>#REF!</v>
      </c>
    </row>
    <row r="274">
      <c r="A274" s="8">
        <v>56.16</v>
      </c>
      <c r="B274" s="3" t="str">
        <f t="shared" si="1"/>
        <v>#REF!</v>
      </c>
    </row>
    <row r="275">
      <c r="A275" s="8">
        <v>56.95</v>
      </c>
      <c r="B275" s="3" t="str">
        <f t="shared" si="1"/>
        <v>#REF!</v>
      </c>
    </row>
    <row r="276">
      <c r="A276" s="9">
        <f>+0.88</f>
        <v>0.88</v>
      </c>
      <c r="B276" s="3" t="str">
        <f t="shared" si="1"/>
        <v>#REF!</v>
      </c>
    </row>
    <row r="277">
      <c r="A277" s="9">
        <f>+1.57%</f>
        <v>0.0157</v>
      </c>
      <c r="B277" s="3" t="str">
        <f t="shared" si="1"/>
        <v>#REF!</v>
      </c>
    </row>
    <row r="278">
      <c r="A278" s="16">
        <v>179395.0</v>
      </c>
      <c r="B278" s="3" t="str">
        <f t="shared" si="1"/>
        <v>#REF!</v>
      </c>
    </row>
    <row r="279">
      <c r="A279" s="16">
        <v>450983.0</v>
      </c>
      <c r="B279" s="3" t="str">
        <f t="shared" si="1"/>
        <v>#REF!</v>
      </c>
    </row>
    <row r="280">
      <c r="A280" s="14">
        <v>43024.0</v>
      </c>
      <c r="B280" s="3" t="str">
        <f t="shared" si="1"/>
        <v>#REF!</v>
      </c>
    </row>
    <row r="281">
      <c r="A281" s="8">
        <v>56.95</v>
      </c>
      <c r="B281" s="3" t="str">
        <f t="shared" si="1"/>
        <v>#REF!</v>
      </c>
    </row>
    <row r="282">
      <c r="A282" s="8">
        <v>58.21</v>
      </c>
      <c r="B282" s="3" t="str">
        <f t="shared" si="1"/>
        <v>#REF!</v>
      </c>
    </row>
    <row r="283">
      <c r="A283" s="8">
        <v>56.91</v>
      </c>
      <c r="B283" s="3" t="str">
        <f t="shared" si="1"/>
        <v>#REF!</v>
      </c>
    </row>
    <row r="284">
      <c r="A284" s="8">
        <v>57.56</v>
      </c>
      <c r="B284" s="3" t="str">
        <f t="shared" si="1"/>
        <v>#REF!</v>
      </c>
    </row>
    <row r="285">
      <c r="A285" s="9">
        <f>+0.61</f>
        <v>0.61</v>
      </c>
      <c r="B285" s="3" t="str">
        <f t="shared" si="1"/>
        <v>#REF!</v>
      </c>
    </row>
    <row r="286">
      <c r="A286" s="9">
        <f>+1.07%</f>
        <v>0.0107</v>
      </c>
      <c r="B286" s="3" t="str">
        <f t="shared" si="1"/>
        <v>#REF!</v>
      </c>
    </row>
    <row r="287">
      <c r="A287" s="16">
        <v>195062.0</v>
      </c>
      <c r="B287" s="3" t="str">
        <f t="shared" si="1"/>
        <v>#REF!</v>
      </c>
    </row>
    <row r="288">
      <c r="A288" s="16">
        <v>451176.0</v>
      </c>
      <c r="B288" s="3" t="str">
        <f t="shared" si="1"/>
        <v>#REF!</v>
      </c>
    </row>
    <row r="289">
      <c r="A289" s="14">
        <v>43025.0</v>
      </c>
      <c r="B289" s="3" t="str">
        <f t="shared" si="1"/>
        <v>#REF!</v>
      </c>
    </row>
    <row r="290">
      <c r="A290" s="8">
        <v>57.55</v>
      </c>
      <c r="B290" s="3" t="str">
        <f t="shared" si="1"/>
        <v>#REF!</v>
      </c>
    </row>
    <row r="291">
      <c r="A291" s="8">
        <v>58.05</v>
      </c>
      <c r="B291" s="3" t="str">
        <f t="shared" si="1"/>
        <v>#REF!</v>
      </c>
    </row>
    <row r="292">
      <c r="A292" s="8">
        <v>56.89</v>
      </c>
      <c r="B292" s="3" t="str">
        <f t="shared" si="1"/>
        <v>#REF!</v>
      </c>
    </row>
    <row r="293">
      <c r="A293" s="8">
        <v>57.54</v>
      </c>
      <c r="B293" s="3" t="str">
        <f t="shared" si="1"/>
        <v>#REF!</v>
      </c>
    </row>
    <row r="294">
      <c r="A294" s="11">
        <v>-0.02</v>
      </c>
      <c r="B294" s="3" t="str">
        <f t="shared" si="1"/>
        <v>#REF!</v>
      </c>
    </row>
    <row r="295">
      <c r="A295" s="12">
        <v>-3.0E-4</v>
      </c>
      <c r="B295" s="3" t="str">
        <f t="shared" si="1"/>
        <v>#REF!</v>
      </c>
    </row>
    <row r="296">
      <c r="A296" s="17">
        <v>258785.0</v>
      </c>
      <c r="B296" s="3" t="str">
        <f t="shared" si="1"/>
        <v>#REF!</v>
      </c>
    </row>
    <row r="297">
      <c r="A297" s="17">
        <v>471907.0</v>
      </c>
      <c r="B297" s="3" t="str">
        <f t="shared" si="1"/>
        <v>#REF!</v>
      </c>
    </row>
    <row r="298">
      <c r="A298" s="14">
        <v>43026.0</v>
      </c>
      <c r="B298" s="3" t="str">
        <f t="shared" si="1"/>
        <v>#REF!</v>
      </c>
    </row>
    <row r="299">
      <c r="A299" s="8">
        <v>57.79</v>
      </c>
      <c r="B299" s="3" t="str">
        <f t="shared" si="1"/>
        <v>#REF!</v>
      </c>
    </row>
    <row r="300">
      <c r="A300" s="8">
        <v>58.19</v>
      </c>
      <c r="B300" s="3" t="str">
        <f t="shared" si="1"/>
        <v>#REF!</v>
      </c>
    </row>
    <row r="301">
      <c r="A301" s="8">
        <v>57.42</v>
      </c>
      <c r="B301" s="3" t="str">
        <f t="shared" si="1"/>
        <v>#REF!</v>
      </c>
    </row>
    <row r="302">
      <c r="A302" s="8">
        <v>57.8</v>
      </c>
      <c r="B302" s="3" t="str">
        <f t="shared" si="1"/>
        <v>#REF!</v>
      </c>
    </row>
    <row r="303">
      <c r="A303" s="9">
        <f>+0.26</f>
        <v>0.26</v>
      </c>
      <c r="B303" s="3" t="str">
        <f t="shared" si="1"/>
        <v>#REF!</v>
      </c>
    </row>
    <row r="304">
      <c r="A304" s="9">
        <f>+0.45%</f>
        <v>0.0045</v>
      </c>
      <c r="B304" s="3" t="str">
        <f t="shared" si="1"/>
        <v>#REF!</v>
      </c>
    </row>
    <row r="305">
      <c r="A305" s="16">
        <v>237261.0</v>
      </c>
      <c r="B305" s="3" t="str">
        <f t="shared" si="1"/>
        <v>#REF!</v>
      </c>
    </row>
    <row r="306">
      <c r="A306" s="16">
        <v>488007.0</v>
      </c>
      <c r="B306" s="3" t="str">
        <f t="shared" si="1"/>
        <v>#REF!</v>
      </c>
    </row>
    <row r="307">
      <c r="A307" s="14">
        <v>43027.0</v>
      </c>
      <c r="B307" s="3" t="str">
        <f t="shared" si="1"/>
        <v>#REF!</v>
      </c>
    </row>
    <row r="308">
      <c r="A308" s="8">
        <v>57.88</v>
      </c>
      <c r="B308" s="3" t="str">
        <f t="shared" si="1"/>
        <v>#REF!</v>
      </c>
    </row>
    <row r="309">
      <c r="A309" s="8">
        <v>57.96</v>
      </c>
      <c r="B309" s="3" t="str">
        <f t="shared" si="1"/>
        <v>#REF!</v>
      </c>
    </row>
    <row r="310">
      <c r="A310" s="8">
        <v>56.77</v>
      </c>
      <c r="B310" s="3" t="str">
        <f t="shared" si="1"/>
        <v>#REF!</v>
      </c>
    </row>
    <row r="311">
      <c r="A311" s="8">
        <v>56.98</v>
      </c>
      <c r="B311" s="3" t="str">
        <f t="shared" si="1"/>
        <v>#REF!</v>
      </c>
    </row>
    <row r="312">
      <c r="A312" s="11">
        <v>-0.82</v>
      </c>
      <c r="B312" s="3" t="str">
        <f t="shared" si="1"/>
        <v>#REF!</v>
      </c>
    </row>
    <row r="313">
      <c r="A313" s="12">
        <v>-0.0142</v>
      </c>
      <c r="B313" s="3" t="str">
        <f t="shared" si="1"/>
        <v>#REF!</v>
      </c>
    </row>
    <row r="314">
      <c r="A314" s="17">
        <v>302497.0</v>
      </c>
      <c r="B314" s="3" t="str">
        <f t="shared" si="1"/>
        <v>#REF!</v>
      </c>
    </row>
    <row r="315">
      <c r="A315" s="17">
        <v>536384.0</v>
      </c>
      <c r="B315" s="3" t="str">
        <f t="shared" si="1"/>
        <v>#REF!</v>
      </c>
    </row>
    <row r="316">
      <c r="A316" s="14">
        <v>43028.0</v>
      </c>
      <c r="B316" s="3" t="str">
        <f t="shared" si="1"/>
        <v>#REF!</v>
      </c>
    </row>
    <row r="317">
      <c r="A317" s="8">
        <v>57.07</v>
      </c>
      <c r="B317" s="3" t="str">
        <f t="shared" si="1"/>
        <v>#REF!</v>
      </c>
    </row>
    <row r="318">
      <c r="A318" s="8">
        <v>57.73</v>
      </c>
      <c r="B318" s="3" t="str">
        <f t="shared" si="1"/>
        <v>#REF!</v>
      </c>
    </row>
    <row r="319">
      <c r="A319" s="8">
        <v>56.37</v>
      </c>
      <c r="B319" s="3" t="str">
        <f t="shared" si="1"/>
        <v>#REF!</v>
      </c>
    </row>
    <row r="320">
      <c r="A320" s="8">
        <v>57.58</v>
      </c>
      <c r="B320" s="3" t="str">
        <f t="shared" si="1"/>
        <v>#REF!</v>
      </c>
    </row>
    <row r="321">
      <c r="A321" s="9">
        <f>+0.6</f>
        <v>0.6</v>
      </c>
      <c r="B321" s="3" t="str">
        <f t="shared" si="1"/>
        <v>#REF!</v>
      </c>
    </row>
    <row r="322">
      <c r="A322" s="9">
        <f>+1.05%</f>
        <v>0.0105</v>
      </c>
      <c r="B322" s="3" t="str">
        <f t="shared" si="1"/>
        <v>#REF!</v>
      </c>
    </row>
    <row r="323">
      <c r="A323" s="16">
        <v>236609.0</v>
      </c>
      <c r="B323" s="3" t="str">
        <f t="shared" si="1"/>
        <v>#REF!</v>
      </c>
    </row>
    <row r="324">
      <c r="A324" s="16">
        <v>573815.0</v>
      </c>
      <c r="B324" s="3" t="str">
        <f t="shared" si="1"/>
        <v>#REF!</v>
      </c>
    </row>
    <row r="325">
      <c r="A325" s="14">
        <v>43031.0</v>
      </c>
      <c r="B325" s="3" t="str">
        <f t="shared" si="1"/>
        <v>#REF!</v>
      </c>
    </row>
    <row r="326">
      <c r="A326" s="8">
        <v>57.78</v>
      </c>
      <c r="B326" s="3" t="str">
        <f t="shared" si="1"/>
        <v>#REF!</v>
      </c>
    </row>
    <row r="327">
      <c r="A327" s="8">
        <v>57.86</v>
      </c>
      <c r="B327" s="3" t="str">
        <f t="shared" si="1"/>
        <v>#REF!</v>
      </c>
    </row>
    <row r="328">
      <c r="A328" s="8">
        <v>57.18</v>
      </c>
      <c r="B328" s="3" t="str">
        <f t="shared" si="1"/>
        <v>#REF!</v>
      </c>
    </row>
    <row r="329">
      <c r="A329" s="8">
        <v>57.27</v>
      </c>
      <c r="B329" s="3" t="str">
        <f t="shared" si="1"/>
        <v>#REF!</v>
      </c>
    </row>
    <row r="330">
      <c r="A330" s="11">
        <v>-0.31</v>
      </c>
      <c r="B330" s="3" t="str">
        <f t="shared" si="1"/>
        <v>#REF!</v>
      </c>
    </row>
    <row r="331">
      <c r="A331" s="12">
        <v>-0.0054</v>
      </c>
      <c r="B331" s="3" t="str">
        <f t="shared" si="1"/>
        <v>#REF!</v>
      </c>
    </row>
    <row r="332">
      <c r="A332" s="17">
        <v>298759.0</v>
      </c>
      <c r="B332" s="3" t="str">
        <f t="shared" si="1"/>
        <v>#REF!</v>
      </c>
    </row>
    <row r="333">
      <c r="A333" s="17">
        <v>600407.0</v>
      </c>
      <c r="B333" s="3" t="str">
        <f t="shared" si="1"/>
        <v>#REF!</v>
      </c>
    </row>
    <row r="334">
      <c r="A334" s="14">
        <v>43032.0</v>
      </c>
      <c r="B334" s="3" t="str">
        <f t="shared" si="1"/>
        <v>#REF!</v>
      </c>
    </row>
    <row r="335">
      <c r="A335" s="8">
        <v>57.3</v>
      </c>
      <c r="B335" s="3" t="str">
        <f t="shared" si="1"/>
        <v>#REF!</v>
      </c>
    </row>
    <row r="336">
      <c r="A336" s="8">
        <v>58.36</v>
      </c>
      <c r="B336" s="3" t="str">
        <f t="shared" si="1"/>
        <v>#REF!</v>
      </c>
    </row>
    <row r="337">
      <c r="A337" s="8">
        <v>56.94</v>
      </c>
      <c r="B337" s="3" t="str">
        <f t="shared" si="1"/>
        <v>#REF!</v>
      </c>
    </row>
    <row r="338">
      <c r="A338" s="8">
        <v>58.17</v>
      </c>
      <c r="B338" s="3" t="str">
        <f t="shared" si="1"/>
        <v>#REF!</v>
      </c>
    </row>
    <row r="339">
      <c r="A339" s="9">
        <f>+0.9</f>
        <v>0.9</v>
      </c>
      <c r="B339" s="3" t="str">
        <f t="shared" si="1"/>
        <v>#REF!</v>
      </c>
    </row>
    <row r="340">
      <c r="A340" s="9">
        <f>+1.57%</f>
        <v>0.0157</v>
      </c>
      <c r="B340" s="3" t="str">
        <f t="shared" si="1"/>
        <v>#REF!</v>
      </c>
    </row>
    <row r="341">
      <c r="A341" s="16">
        <v>314674.0</v>
      </c>
      <c r="B341" s="3" t="str">
        <f t="shared" si="1"/>
        <v>#REF!</v>
      </c>
    </row>
    <row r="342">
      <c r="A342" s="16">
        <v>631278.0</v>
      </c>
      <c r="B342" s="3" t="str">
        <f t="shared" si="1"/>
        <v>#REF!</v>
      </c>
    </row>
    <row r="343">
      <c r="A343" s="14">
        <v>43033.0</v>
      </c>
      <c r="B343" s="3" t="str">
        <f t="shared" si="1"/>
        <v>#REF!</v>
      </c>
    </row>
    <row r="344">
      <c r="A344" s="8">
        <v>58.24</v>
      </c>
      <c r="B344" s="3" t="str">
        <f t="shared" si="1"/>
        <v>#REF!</v>
      </c>
    </row>
    <row r="345">
      <c r="A345" s="8">
        <v>58.5</v>
      </c>
      <c r="B345" s="3" t="str">
        <f t="shared" si="1"/>
        <v>#REF!</v>
      </c>
    </row>
    <row r="346">
      <c r="A346" s="8">
        <v>57.68</v>
      </c>
      <c r="B346" s="3" t="str">
        <f t="shared" si="1"/>
        <v>#REF!</v>
      </c>
    </row>
    <row r="347">
      <c r="A347" s="8">
        <v>58.23</v>
      </c>
      <c r="B347" s="3" t="str">
        <f t="shared" si="1"/>
        <v>#REF!</v>
      </c>
    </row>
    <row r="348">
      <c r="A348" s="9">
        <f>+0.06</f>
        <v>0.06</v>
      </c>
      <c r="B348" s="3" t="str">
        <f t="shared" si="1"/>
        <v>#REF!</v>
      </c>
    </row>
    <row r="349">
      <c r="A349" s="9">
        <f>+0.1%</f>
        <v>0.001</v>
      </c>
      <c r="B349" s="3" t="str">
        <f t="shared" si="1"/>
        <v>#REF!</v>
      </c>
    </row>
    <row r="350">
      <c r="A350" s="16">
        <v>258536.0</v>
      </c>
      <c r="B350" s="3" t="str">
        <f t="shared" si="1"/>
        <v>#REF!</v>
      </c>
    </row>
    <row r="351">
      <c r="A351" s="16">
        <v>632299.0</v>
      </c>
      <c r="B351" s="3" t="str">
        <f t="shared" si="1"/>
        <v>#REF!</v>
      </c>
    </row>
    <row r="352">
      <c r="A352" s="14">
        <v>43034.0</v>
      </c>
      <c r="B352" s="3" t="str">
        <f t="shared" si="1"/>
        <v>#REF!</v>
      </c>
    </row>
    <row r="353">
      <c r="A353" s="8">
        <v>58.22</v>
      </c>
      <c r="B353" s="3" t="str">
        <f t="shared" si="1"/>
        <v>#REF!</v>
      </c>
    </row>
    <row r="354">
      <c r="A354" s="8">
        <v>59.29</v>
      </c>
      <c r="B354" s="3" t="str">
        <f t="shared" si="1"/>
        <v>#REF!</v>
      </c>
    </row>
    <row r="355">
      <c r="A355" s="8">
        <v>57.84</v>
      </c>
      <c r="B355" s="3" t="str">
        <f t="shared" si="1"/>
        <v>#REF!</v>
      </c>
    </row>
    <row r="356">
      <c r="A356" s="8">
        <v>59.04</v>
      </c>
      <c r="B356" s="3" t="str">
        <f t="shared" si="1"/>
        <v>#REF!</v>
      </c>
    </row>
    <row r="357">
      <c r="A357" s="9">
        <f>+0.81</f>
        <v>0.81</v>
      </c>
      <c r="B357" s="3" t="str">
        <f t="shared" si="1"/>
        <v>#REF!</v>
      </c>
    </row>
    <row r="358">
      <c r="A358" s="9">
        <f>+1.39%</f>
        <v>0.0139</v>
      </c>
      <c r="B358" s="3" t="str">
        <f t="shared" si="1"/>
        <v>#REF!</v>
      </c>
    </row>
    <row r="359">
      <c r="A359" s="16">
        <v>236037.0</v>
      </c>
      <c r="B359" s="3" t="str">
        <f t="shared" si="1"/>
        <v>#REF!</v>
      </c>
    </row>
    <row r="360">
      <c r="A360" s="16">
        <v>642599.0</v>
      </c>
      <c r="B360" s="3" t="str">
        <f t="shared" si="1"/>
        <v>#REF!</v>
      </c>
    </row>
    <row r="361">
      <c r="A361" s="14">
        <v>43035.0</v>
      </c>
      <c r="B361" s="3" t="str">
        <f t="shared" si="1"/>
        <v>#REF!</v>
      </c>
    </row>
    <row r="362">
      <c r="A362" s="8">
        <v>59.14</v>
      </c>
      <c r="B362" s="3" t="str">
        <f t="shared" si="1"/>
        <v>#REF!</v>
      </c>
    </row>
    <row r="363">
      <c r="A363" s="8">
        <v>60.35</v>
      </c>
      <c r="B363" s="3" t="str">
        <f t="shared" si="1"/>
        <v>#REF!</v>
      </c>
    </row>
    <row r="364">
      <c r="A364" s="8">
        <v>58.58</v>
      </c>
      <c r="B364" s="3" t="str">
        <f t="shared" si="1"/>
        <v>#REF!</v>
      </c>
    </row>
    <row r="365">
      <c r="A365" s="8">
        <v>60.13</v>
      </c>
      <c r="B365" s="3" t="str">
        <f t="shared" si="1"/>
        <v>#REF!</v>
      </c>
    </row>
    <row r="366">
      <c r="A366" s="9">
        <f>+1.09</f>
        <v>1.09</v>
      </c>
      <c r="B366" s="3" t="str">
        <f t="shared" si="1"/>
        <v>#REF!</v>
      </c>
    </row>
    <row r="367">
      <c r="A367" s="9">
        <f>+1.85%</f>
        <v>0.0185</v>
      </c>
      <c r="B367" s="3" t="str">
        <f t="shared" si="1"/>
        <v>#REF!</v>
      </c>
    </row>
    <row r="368">
      <c r="A368" s="16">
        <v>332438.0</v>
      </c>
      <c r="B368" s="3" t="str">
        <f t="shared" si="1"/>
        <v>#REF!</v>
      </c>
    </row>
    <row r="369">
      <c r="A369" s="16">
        <v>669688.0</v>
      </c>
      <c r="B369" s="3" t="str">
        <f t="shared" si="1"/>
        <v>#REF!</v>
      </c>
    </row>
    <row r="370">
      <c r="A370" s="14">
        <v>43038.0</v>
      </c>
      <c r="B370" s="3" t="str">
        <f t="shared" si="1"/>
        <v>#REF!</v>
      </c>
    </row>
    <row r="371">
      <c r="A371" s="8">
        <v>60.23</v>
      </c>
      <c r="B371" s="3" t="str">
        <f t="shared" si="1"/>
        <v>#REF!</v>
      </c>
    </row>
    <row r="372">
      <c r="A372" s="8">
        <v>60.7</v>
      </c>
      <c r="B372" s="3" t="str">
        <f t="shared" si="1"/>
        <v>#REF!</v>
      </c>
    </row>
    <row r="373">
      <c r="A373" s="8">
        <v>59.91</v>
      </c>
      <c r="B373" s="3" t="str">
        <f t="shared" si="1"/>
        <v>#REF!</v>
      </c>
    </row>
    <row r="374">
      <c r="A374" s="8">
        <v>60.59</v>
      </c>
      <c r="B374" s="3" t="str">
        <f t="shared" si="1"/>
        <v>#REF!</v>
      </c>
    </row>
    <row r="375">
      <c r="A375" s="9">
        <f>+0.46</f>
        <v>0.46</v>
      </c>
      <c r="B375" s="3" t="str">
        <f t="shared" si="1"/>
        <v>#REF!</v>
      </c>
    </row>
    <row r="376">
      <c r="A376" s="9">
        <f>+0.77%</f>
        <v>0.0077</v>
      </c>
      <c r="B376" s="3" t="str">
        <f t="shared" si="1"/>
        <v>#REF!</v>
      </c>
    </row>
    <row r="377">
      <c r="A377" s="16">
        <v>331677.0</v>
      </c>
      <c r="B377" s="3" t="str">
        <f t="shared" si="1"/>
        <v>#REF!</v>
      </c>
    </row>
    <row r="378">
      <c r="A378" s="16">
        <v>665494.0</v>
      </c>
      <c r="B378" s="3" t="str">
        <f t="shared" si="1"/>
        <v>#REF!</v>
      </c>
    </row>
    <row r="379">
      <c r="A379" s="14">
        <v>43039.0</v>
      </c>
      <c r="B379" s="3" t="str">
        <f t="shared" si="1"/>
        <v>#REF!</v>
      </c>
    </row>
    <row r="380">
      <c r="A380" s="8">
        <v>60.55</v>
      </c>
      <c r="B380" s="3" t="str">
        <f t="shared" si="1"/>
        <v>#REF!</v>
      </c>
    </row>
    <row r="381">
      <c r="A381" s="8">
        <v>61.19</v>
      </c>
      <c r="B381" s="3" t="str">
        <f t="shared" si="1"/>
        <v>#REF!</v>
      </c>
    </row>
    <row r="382">
      <c r="A382" s="8">
        <v>60.25</v>
      </c>
      <c r="B382" s="3" t="str">
        <f t="shared" si="1"/>
        <v>#REF!</v>
      </c>
    </row>
    <row r="383">
      <c r="A383" s="8">
        <v>60.94</v>
      </c>
      <c r="B383" s="3" t="str">
        <f t="shared" si="1"/>
        <v>#REF!</v>
      </c>
    </row>
    <row r="384">
      <c r="A384" s="9">
        <f>+0.35</f>
        <v>0.35</v>
      </c>
      <c r="B384" s="3" t="str">
        <f t="shared" si="1"/>
        <v>#REF!</v>
      </c>
    </row>
    <row r="385">
      <c r="A385" s="9">
        <f>+0.58%</f>
        <v>0.0058</v>
      </c>
      <c r="B385" s="3" t="str">
        <f t="shared" si="1"/>
        <v>#REF!</v>
      </c>
    </row>
    <row r="386">
      <c r="A386" s="16">
        <v>311141.0</v>
      </c>
      <c r="B386" s="3" t="str">
        <f t="shared" si="1"/>
        <v>#REF!</v>
      </c>
    </row>
    <row r="387">
      <c r="A387" s="16">
        <v>676182.0</v>
      </c>
      <c r="B387" s="3" t="str">
        <f t="shared" si="1"/>
        <v>#REF!</v>
      </c>
    </row>
    <row r="388">
      <c r="A388" s="7">
        <v>43040.0</v>
      </c>
      <c r="B388" s="3" t="str">
        <f t="shared" si="1"/>
        <v>#REF!</v>
      </c>
    </row>
    <row r="389">
      <c r="A389" s="8">
        <v>61.07</v>
      </c>
      <c r="B389" s="3" t="str">
        <f t="shared" si="1"/>
        <v>#REF!</v>
      </c>
    </row>
    <row r="390">
      <c r="A390" s="8">
        <v>61.7</v>
      </c>
      <c r="B390" s="3" t="str">
        <f t="shared" si="1"/>
        <v>#REF!</v>
      </c>
    </row>
    <row r="391">
      <c r="A391" s="8">
        <v>60.0</v>
      </c>
      <c r="B391" s="3" t="str">
        <f t="shared" si="1"/>
        <v>#REF!</v>
      </c>
    </row>
    <row r="392">
      <c r="A392" s="8">
        <v>60.49</v>
      </c>
      <c r="B392" s="3" t="str">
        <f t="shared" si="1"/>
        <v>#REF!</v>
      </c>
    </row>
    <row r="393">
      <c r="A393" s="11">
        <v>-0.45</v>
      </c>
      <c r="B393" s="3" t="str">
        <f t="shared" si="1"/>
        <v>#REF!</v>
      </c>
    </row>
    <row r="394">
      <c r="A394" s="12">
        <v>-0.0074</v>
      </c>
      <c r="B394" s="3" t="str">
        <f t="shared" si="1"/>
        <v>#REF!</v>
      </c>
    </row>
    <row r="395">
      <c r="A395" s="17">
        <v>337761.0</v>
      </c>
      <c r="B395" s="3" t="str">
        <f t="shared" si="1"/>
        <v>#REF!</v>
      </c>
    </row>
    <row r="396">
      <c r="A396" s="17">
        <v>661419.0</v>
      </c>
      <c r="B396" s="3" t="str">
        <f t="shared" si="1"/>
        <v>#REF!</v>
      </c>
    </row>
    <row r="397">
      <c r="A397" s="7">
        <v>43041.0</v>
      </c>
      <c r="B397" s="3" t="str">
        <f t="shared" si="1"/>
        <v>#REF!</v>
      </c>
    </row>
    <row r="398">
      <c r="A398" s="8">
        <v>60.5</v>
      </c>
      <c r="B398" s="3" t="str">
        <f t="shared" si="1"/>
        <v>#REF!</v>
      </c>
    </row>
    <row r="399">
      <c r="A399" s="8">
        <v>60.86</v>
      </c>
      <c r="B399" s="3" t="str">
        <f t="shared" si="1"/>
        <v>#REF!</v>
      </c>
    </row>
    <row r="400">
      <c r="A400" s="8">
        <v>60.02</v>
      </c>
      <c r="B400" s="3" t="str">
        <f t="shared" si="1"/>
        <v>#REF!</v>
      </c>
    </row>
    <row r="401">
      <c r="A401" s="8">
        <v>60.62</v>
      </c>
      <c r="B401" s="3" t="str">
        <f t="shared" si="1"/>
        <v>#REF!</v>
      </c>
    </row>
    <row r="402">
      <c r="A402" s="9">
        <f>+0.13</f>
        <v>0.13</v>
      </c>
      <c r="B402" s="3" t="str">
        <f t="shared" si="1"/>
        <v>#REF!</v>
      </c>
    </row>
    <row r="403">
      <c r="A403" s="9">
        <f>+0.21%</f>
        <v>0.0021</v>
      </c>
      <c r="B403" s="3" t="str">
        <f t="shared" si="1"/>
        <v>#REF!</v>
      </c>
    </row>
    <row r="404">
      <c r="A404" s="16">
        <v>289300.0</v>
      </c>
      <c r="B404" s="3" t="str">
        <f t="shared" si="1"/>
        <v>#REF!</v>
      </c>
    </row>
    <row r="405">
      <c r="A405" s="16">
        <v>638854.0</v>
      </c>
      <c r="B405" s="3" t="str">
        <f t="shared" si="1"/>
        <v>#REF!</v>
      </c>
    </row>
    <row r="406">
      <c r="A406" s="7">
        <v>43042.0</v>
      </c>
      <c r="B406" s="3" t="str">
        <f t="shared" si="1"/>
        <v>#REF!</v>
      </c>
    </row>
    <row r="407">
      <c r="A407" s="8">
        <v>60.88</v>
      </c>
      <c r="B407" s="3" t="str">
        <f t="shared" si="1"/>
        <v>#REF!</v>
      </c>
    </row>
    <row r="408">
      <c r="A408" s="8">
        <v>62.23</v>
      </c>
      <c r="B408" s="3" t="str">
        <f t="shared" si="1"/>
        <v>#REF!</v>
      </c>
    </row>
    <row r="409">
      <c r="A409" s="8">
        <v>60.6</v>
      </c>
      <c r="B409" s="3" t="str">
        <f t="shared" si="1"/>
        <v>#REF!</v>
      </c>
    </row>
    <row r="410">
      <c r="A410" s="8">
        <v>62.07</v>
      </c>
      <c r="B410" s="3" t="str">
        <f t="shared" si="1"/>
        <v>#REF!</v>
      </c>
    </row>
    <row r="411">
      <c r="A411" s="9">
        <f>+1.45</f>
        <v>1.45</v>
      </c>
      <c r="B411" s="3" t="str">
        <f t="shared" si="1"/>
        <v>#REF!</v>
      </c>
    </row>
    <row r="412">
      <c r="A412" s="9">
        <f>+2.39%</f>
        <v>0.0239</v>
      </c>
      <c r="B412" s="3" t="str">
        <f t="shared" si="1"/>
        <v>#REF!</v>
      </c>
    </row>
    <row r="413">
      <c r="A413" s="16">
        <v>272739.0</v>
      </c>
      <c r="B413" s="3" t="str">
        <f t="shared" si="1"/>
        <v>#REF!</v>
      </c>
    </row>
    <row r="414">
      <c r="A414" s="16">
        <v>635198.0</v>
      </c>
      <c r="B414" s="3" t="str">
        <f t="shared" si="1"/>
        <v>#REF!</v>
      </c>
    </row>
    <row r="415">
      <c r="A415" s="7">
        <v>43045.0</v>
      </c>
      <c r="B415" s="3" t="str">
        <f t="shared" si="1"/>
        <v>#REF!</v>
      </c>
    </row>
    <row r="416">
      <c r="A416" s="8">
        <v>62.27</v>
      </c>
      <c r="B416" s="3" t="str">
        <f t="shared" si="1"/>
        <v>#REF!</v>
      </c>
    </row>
    <row r="417">
      <c r="A417" s="8">
        <v>64.44</v>
      </c>
      <c r="B417" s="3" t="str">
        <f t="shared" si="1"/>
        <v>#REF!</v>
      </c>
    </row>
    <row r="418">
      <c r="A418" s="8">
        <v>62.08</v>
      </c>
      <c r="B418" s="3" t="str">
        <f t="shared" si="1"/>
        <v>#REF!</v>
      </c>
    </row>
    <row r="419">
      <c r="A419" s="8">
        <v>64.27</v>
      </c>
      <c r="B419" s="3" t="str">
        <f t="shared" si="1"/>
        <v>#REF!</v>
      </c>
    </row>
    <row r="420">
      <c r="A420" s="9">
        <f>+2.2</f>
        <v>2.2</v>
      </c>
      <c r="B420" s="3" t="str">
        <f t="shared" si="1"/>
        <v>#REF!</v>
      </c>
    </row>
    <row r="421">
      <c r="A421" s="9">
        <f>+3.54%</f>
        <v>0.0354</v>
      </c>
      <c r="B421" s="3" t="str">
        <f t="shared" si="1"/>
        <v>#REF!</v>
      </c>
    </row>
    <row r="422">
      <c r="A422" s="16">
        <v>356994.0</v>
      </c>
      <c r="B422" s="3" t="str">
        <f t="shared" si="1"/>
        <v>#REF!</v>
      </c>
    </row>
    <row r="423">
      <c r="A423" s="16">
        <v>611022.0</v>
      </c>
      <c r="B423" s="3" t="str">
        <f t="shared" si="1"/>
        <v>#REF!</v>
      </c>
    </row>
    <row r="424">
      <c r="A424" s="7">
        <v>43046.0</v>
      </c>
      <c r="B424" s="3" t="str">
        <f t="shared" si="1"/>
        <v>#REF!</v>
      </c>
    </row>
    <row r="425">
      <c r="A425" s="8">
        <v>64.12</v>
      </c>
      <c r="B425" s="3" t="str">
        <f t="shared" si="1"/>
        <v>#REF!</v>
      </c>
    </row>
    <row r="426">
      <c r="A426" s="8">
        <v>64.65</v>
      </c>
      <c r="B426" s="3" t="str">
        <f t="shared" si="1"/>
        <v>#REF!</v>
      </c>
    </row>
    <row r="427">
      <c r="A427" s="8">
        <v>63.5</v>
      </c>
      <c r="B427" s="3" t="str">
        <f t="shared" si="1"/>
        <v>#REF!</v>
      </c>
    </row>
    <row r="428">
      <c r="A428" s="8">
        <v>63.69</v>
      </c>
      <c r="B428" s="3" t="str">
        <f t="shared" si="1"/>
        <v>#REF!</v>
      </c>
    </row>
    <row r="429">
      <c r="A429" s="11">
        <v>-0.58</v>
      </c>
      <c r="B429" s="3" t="str">
        <f t="shared" si="1"/>
        <v>#REF!</v>
      </c>
    </row>
    <row r="430">
      <c r="A430" s="12">
        <v>-0.009</v>
      </c>
      <c r="B430" s="3" t="str">
        <f t="shared" si="1"/>
        <v>#REF!</v>
      </c>
    </row>
    <row r="431">
      <c r="A431" s="17">
        <v>389455.0</v>
      </c>
      <c r="B431" s="3" t="str">
        <f t="shared" si="1"/>
        <v>#REF!</v>
      </c>
    </row>
    <row r="432">
      <c r="A432" s="17">
        <v>578023.0</v>
      </c>
      <c r="B432" s="3" t="str">
        <f t="shared" si="1"/>
        <v>#REF!</v>
      </c>
    </row>
    <row r="433">
      <c r="A433" s="7">
        <v>43047.0</v>
      </c>
      <c r="B433" s="3" t="str">
        <f t="shared" si="1"/>
        <v>#REF!</v>
      </c>
    </row>
    <row r="434">
      <c r="A434" s="8">
        <v>63.69</v>
      </c>
      <c r="B434" s="3" t="str">
        <f t="shared" si="1"/>
        <v>#REF!</v>
      </c>
    </row>
    <row r="435">
      <c r="A435" s="8">
        <v>64.64</v>
      </c>
      <c r="B435" s="3" t="str">
        <f t="shared" si="1"/>
        <v>#REF!</v>
      </c>
    </row>
    <row r="436">
      <c r="A436" s="8">
        <v>62.95</v>
      </c>
      <c r="B436" s="3" t="str">
        <f t="shared" si="1"/>
        <v>#REF!</v>
      </c>
    </row>
    <row r="437">
      <c r="A437" s="8">
        <v>63.49</v>
      </c>
      <c r="B437" s="3" t="str">
        <f t="shared" si="1"/>
        <v>#REF!</v>
      </c>
    </row>
    <row r="438">
      <c r="A438" s="11">
        <v>-0.2</v>
      </c>
      <c r="B438" s="3" t="str">
        <f t="shared" si="1"/>
        <v>#REF!</v>
      </c>
    </row>
    <row r="439">
      <c r="A439" s="12">
        <v>-0.0031</v>
      </c>
      <c r="B439" s="3" t="str">
        <f t="shared" si="1"/>
        <v>#REF!</v>
      </c>
    </row>
    <row r="440">
      <c r="A440" s="17">
        <v>418072.0</v>
      </c>
      <c r="B440" s="3" t="str">
        <f t="shared" si="1"/>
        <v>#REF!</v>
      </c>
    </row>
    <row r="441">
      <c r="A441" s="17">
        <v>544098.0</v>
      </c>
      <c r="B441" s="3" t="str">
        <f t="shared" si="1"/>
        <v>#REF!</v>
      </c>
    </row>
    <row r="442">
      <c r="A442" s="7">
        <v>43048.0</v>
      </c>
      <c r="B442" s="3" t="str">
        <f t="shared" si="1"/>
        <v>#REF!</v>
      </c>
    </row>
    <row r="443">
      <c r="A443" s="8">
        <v>63.52</v>
      </c>
      <c r="B443" s="3" t="str">
        <f t="shared" si="1"/>
        <v>#REF!</v>
      </c>
    </row>
    <row r="444">
      <c r="A444" s="8">
        <v>64.25</v>
      </c>
      <c r="B444" s="3" t="str">
        <f t="shared" si="1"/>
        <v>#REF!</v>
      </c>
    </row>
    <row r="445">
      <c r="A445" s="8">
        <v>63.26</v>
      </c>
      <c r="B445" s="3" t="str">
        <f t="shared" si="1"/>
        <v>#REF!</v>
      </c>
    </row>
    <row r="446">
      <c r="A446" s="8">
        <v>63.93</v>
      </c>
      <c r="B446" s="3" t="str">
        <f t="shared" si="1"/>
        <v>#REF!</v>
      </c>
    </row>
    <row r="447">
      <c r="A447" s="9">
        <f>+0.44</f>
        <v>0.44</v>
      </c>
      <c r="B447" s="3" t="str">
        <f t="shared" si="1"/>
        <v>#REF!</v>
      </c>
    </row>
    <row r="448">
      <c r="A448" s="9">
        <f>+0.69%</f>
        <v>0.0069</v>
      </c>
      <c r="B448" s="3" t="str">
        <f t="shared" si="1"/>
        <v>#REF!</v>
      </c>
    </row>
    <row r="449">
      <c r="A449" s="16">
        <v>319856.0</v>
      </c>
      <c r="B449" s="3" t="str">
        <f t="shared" si="1"/>
        <v>#REF!</v>
      </c>
    </row>
    <row r="450">
      <c r="A450" s="16">
        <v>520907.0</v>
      </c>
      <c r="B450" s="3" t="str">
        <f t="shared" si="1"/>
        <v>#REF!</v>
      </c>
    </row>
    <row r="451">
      <c r="A451" s="14">
        <v>43049.0</v>
      </c>
      <c r="B451" s="3" t="str">
        <f t="shared" si="1"/>
        <v>#REF!</v>
      </c>
    </row>
    <row r="452">
      <c r="A452" s="8">
        <v>63.8</v>
      </c>
      <c r="B452" s="3" t="str">
        <f t="shared" si="1"/>
        <v>#REF!</v>
      </c>
    </row>
    <row r="453">
      <c r="A453" s="8">
        <v>64.27</v>
      </c>
      <c r="B453" s="3" t="str">
        <f t="shared" si="1"/>
        <v>#REF!</v>
      </c>
    </row>
    <row r="454">
      <c r="A454" s="8">
        <v>63.35</v>
      </c>
      <c r="B454" s="3" t="str">
        <f t="shared" si="1"/>
        <v>#REF!</v>
      </c>
    </row>
    <row r="455">
      <c r="A455" s="8">
        <v>63.52</v>
      </c>
      <c r="B455" s="3" t="str">
        <f t="shared" si="1"/>
        <v>#REF!</v>
      </c>
    </row>
    <row r="456">
      <c r="A456" s="11">
        <v>-0.41</v>
      </c>
      <c r="B456" s="3" t="str">
        <f t="shared" si="1"/>
        <v>#REF!</v>
      </c>
    </row>
    <row r="457">
      <c r="A457" s="12">
        <v>-0.0064</v>
      </c>
      <c r="B457" s="3" t="str">
        <f t="shared" si="1"/>
        <v>#REF!</v>
      </c>
    </row>
    <row r="458">
      <c r="A458" s="17">
        <v>307965.0</v>
      </c>
      <c r="B458" s="3" t="str">
        <f t="shared" si="1"/>
        <v>#REF!</v>
      </c>
    </row>
    <row r="459">
      <c r="A459" s="17">
        <v>515186.0</v>
      </c>
      <c r="B459" s="3" t="str">
        <f t="shared" si="1"/>
        <v>#REF!</v>
      </c>
    </row>
    <row r="460">
      <c r="A460" s="14">
        <v>43052.0</v>
      </c>
      <c r="B460" s="3" t="str">
        <f t="shared" si="1"/>
        <v>#REF!</v>
      </c>
    </row>
    <row r="461">
      <c r="A461" s="8">
        <v>63.68</v>
      </c>
      <c r="B461" s="3" t="str">
        <f t="shared" si="1"/>
        <v>#REF!</v>
      </c>
    </row>
    <row r="462">
      <c r="A462" s="8">
        <v>63.77</v>
      </c>
      <c r="B462" s="3" t="str">
        <f t="shared" si="1"/>
        <v>#REF!</v>
      </c>
    </row>
    <row r="463">
      <c r="A463" s="8">
        <v>62.61</v>
      </c>
      <c r="B463" s="3" t="str">
        <f t="shared" si="1"/>
        <v>#REF!</v>
      </c>
    </row>
    <row r="464">
      <c r="A464" s="8">
        <v>63.16</v>
      </c>
      <c r="B464" s="3" t="str">
        <f t="shared" si="1"/>
        <v>#REF!</v>
      </c>
    </row>
    <row r="465">
      <c r="A465" s="11">
        <v>-0.36</v>
      </c>
      <c r="B465" s="3" t="str">
        <f t="shared" si="1"/>
        <v>#REF!</v>
      </c>
    </row>
    <row r="466">
      <c r="A466" s="12">
        <v>-0.0057</v>
      </c>
      <c r="B466" s="3" t="str">
        <f t="shared" si="1"/>
        <v>#REF!</v>
      </c>
    </row>
    <row r="467">
      <c r="A467" s="17">
        <v>335154.0</v>
      </c>
      <c r="B467" s="3" t="str">
        <f t="shared" si="1"/>
        <v>#REF!</v>
      </c>
    </row>
    <row r="468">
      <c r="A468" s="17">
        <v>485349.0</v>
      </c>
      <c r="B468" s="3" t="str">
        <f t="shared" si="1"/>
        <v>#REF!</v>
      </c>
    </row>
    <row r="469">
      <c r="A469" s="14">
        <v>43053.0</v>
      </c>
      <c r="B469" s="3" t="str">
        <f t="shared" si="1"/>
        <v>#REF!</v>
      </c>
    </row>
    <row r="470">
      <c r="A470" s="8">
        <v>63.06</v>
      </c>
      <c r="B470" s="3" t="str">
        <f t="shared" si="1"/>
        <v>#REF!</v>
      </c>
    </row>
    <row r="471">
      <c r="A471" s="8">
        <v>63.17</v>
      </c>
      <c r="B471" s="3" t="str">
        <f t="shared" si="1"/>
        <v>#REF!</v>
      </c>
    </row>
    <row r="472">
      <c r="A472" s="8">
        <v>61.21</v>
      </c>
      <c r="B472" s="3" t="str">
        <f t="shared" si="1"/>
        <v>#REF!</v>
      </c>
    </row>
    <row r="473">
      <c r="A473" s="8">
        <v>62.21</v>
      </c>
      <c r="B473" s="3" t="str">
        <f t="shared" si="1"/>
        <v>#REF!</v>
      </c>
    </row>
    <row r="474">
      <c r="A474" s="11">
        <v>-0.95</v>
      </c>
      <c r="B474" s="3" t="str">
        <f t="shared" si="1"/>
        <v>#REF!</v>
      </c>
    </row>
    <row r="475">
      <c r="A475" s="12">
        <v>-0.015</v>
      </c>
      <c r="B475" s="3" t="str">
        <f t="shared" si="1"/>
        <v>#REF!</v>
      </c>
    </row>
    <row r="476">
      <c r="A476" s="17">
        <v>418939.0</v>
      </c>
      <c r="B476" s="3" t="str">
        <f t="shared" si="1"/>
        <v>#REF!</v>
      </c>
    </row>
    <row r="477">
      <c r="A477" s="17">
        <v>449454.0</v>
      </c>
      <c r="B477" s="3" t="str">
        <f t="shared" si="1"/>
        <v>#REF!</v>
      </c>
    </row>
    <row r="478">
      <c r="A478" s="14">
        <v>43054.0</v>
      </c>
      <c r="B478" s="3" t="str">
        <f t="shared" si="1"/>
        <v>#REF!</v>
      </c>
    </row>
    <row r="479">
      <c r="A479" s="8">
        <v>61.55</v>
      </c>
      <c r="B479" s="3" t="str">
        <f t="shared" si="1"/>
        <v>#REF!</v>
      </c>
    </row>
    <row r="480">
      <c r="A480" s="8">
        <v>62.13</v>
      </c>
      <c r="B480" s="3" t="str">
        <f t="shared" si="1"/>
        <v>#REF!</v>
      </c>
    </row>
    <row r="481">
      <c r="A481" s="8">
        <v>61.3</v>
      </c>
      <c r="B481" s="3" t="str">
        <f t="shared" si="1"/>
        <v>#REF!</v>
      </c>
    </row>
    <row r="482">
      <c r="A482" s="8">
        <v>61.87</v>
      </c>
      <c r="B482" s="3" t="str">
        <f t="shared" si="1"/>
        <v>#REF!</v>
      </c>
    </row>
    <row r="483">
      <c r="A483" s="11">
        <v>-0.34</v>
      </c>
      <c r="B483" s="3" t="str">
        <f t="shared" si="1"/>
        <v>#REF!</v>
      </c>
    </row>
    <row r="484">
      <c r="A484" s="12">
        <v>-0.0055</v>
      </c>
      <c r="B484" s="3" t="str">
        <f t="shared" si="1"/>
        <v>#REF!</v>
      </c>
    </row>
    <row r="485">
      <c r="A485" s="17">
        <v>279411.0</v>
      </c>
      <c r="B485" s="3" t="str">
        <f t="shared" si="1"/>
        <v>#REF!</v>
      </c>
    </row>
    <row r="486">
      <c r="A486" s="17">
        <v>430814.0</v>
      </c>
      <c r="B486" s="3" t="str">
        <f t="shared" si="1"/>
        <v>#REF!</v>
      </c>
    </row>
    <row r="487">
      <c r="A487" s="14">
        <v>43055.0</v>
      </c>
      <c r="B487" s="3" t="str">
        <f t="shared" si="1"/>
        <v>#REF!</v>
      </c>
    </row>
    <row r="488">
      <c r="A488" s="8">
        <v>61.88</v>
      </c>
      <c r="B488" s="3" t="str">
        <f t="shared" si="1"/>
        <v>#REF!</v>
      </c>
    </row>
    <row r="489">
      <c r="A489" s="8">
        <v>62.15</v>
      </c>
      <c r="B489" s="3" t="str">
        <f t="shared" si="1"/>
        <v>#REF!</v>
      </c>
    </row>
    <row r="490">
      <c r="A490" s="8">
        <v>61.25</v>
      </c>
      <c r="B490" s="3" t="str">
        <f t="shared" si="1"/>
        <v>#REF!</v>
      </c>
    </row>
    <row r="491">
      <c r="A491" s="8">
        <v>61.36</v>
      </c>
      <c r="B491" s="3" t="str">
        <f t="shared" si="1"/>
        <v>#REF!</v>
      </c>
    </row>
    <row r="492">
      <c r="A492" s="11">
        <v>-0.51</v>
      </c>
      <c r="B492" s="3" t="str">
        <f t="shared" si="1"/>
        <v>#REF!</v>
      </c>
    </row>
    <row r="493">
      <c r="A493" s="12">
        <v>-0.0082</v>
      </c>
      <c r="B493" s="3" t="str">
        <f t="shared" si="1"/>
        <v>#REF!</v>
      </c>
    </row>
    <row r="494">
      <c r="A494" s="17">
        <v>314062.0</v>
      </c>
      <c r="B494" s="3" t="str">
        <f t="shared" si="1"/>
        <v>#REF!</v>
      </c>
    </row>
    <row r="495">
      <c r="A495" s="17">
        <v>392517.0</v>
      </c>
      <c r="B495" s="3" t="str">
        <f t="shared" si="1"/>
        <v>#REF!</v>
      </c>
    </row>
    <row r="496">
      <c r="A496" s="14">
        <v>43056.0</v>
      </c>
      <c r="B496" s="3" t="str">
        <f t="shared" si="1"/>
        <v>#REF!</v>
      </c>
    </row>
    <row r="497">
      <c r="A497" s="8">
        <v>61.41</v>
      </c>
      <c r="B497" s="3" t="str">
        <f t="shared" si="1"/>
        <v>#REF!</v>
      </c>
    </row>
    <row r="498">
      <c r="A498" s="8">
        <v>62.92</v>
      </c>
      <c r="B498" s="3" t="str">
        <f t="shared" si="1"/>
        <v>#REF!</v>
      </c>
    </row>
    <row r="499">
      <c r="A499" s="8">
        <v>61.08</v>
      </c>
      <c r="B499" s="3" t="str">
        <f t="shared" si="1"/>
        <v>#REF!</v>
      </c>
    </row>
    <row r="500">
      <c r="A500" s="8">
        <v>62.72</v>
      </c>
      <c r="B500" s="3" t="str">
        <f t="shared" si="1"/>
        <v>#REF!</v>
      </c>
    </row>
    <row r="501">
      <c r="A501" s="9">
        <f>+1.36</f>
        <v>1.36</v>
      </c>
      <c r="B501" s="3" t="str">
        <f t="shared" si="1"/>
        <v>#REF!</v>
      </c>
    </row>
    <row r="502">
      <c r="A502" s="9">
        <f>+2.22%</f>
        <v>0.0222</v>
      </c>
      <c r="B502" s="3" t="str">
        <f t="shared" si="1"/>
        <v>#REF!</v>
      </c>
    </row>
    <row r="503">
      <c r="A503" s="16">
        <v>356735.0</v>
      </c>
      <c r="B503" s="3" t="str">
        <f t="shared" si="1"/>
        <v>#REF!</v>
      </c>
    </row>
    <row r="504">
      <c r="A504" s="16">
        <v>374662.0</v>
      </c>
      <c r="B504" s="3" t="str">
        <f t="shared" si="1"/>
        <v>#REF!</v>
      </c>
    </row>
    <row r="505">
      <c r="A505" s="14">
        <v>43059.0</v>
      </c>
      <c r="B505" s="3" t="str">
        <f t="shared" si="1"/>
        <v>#REF!</v>
      </c>
    </row>
    <row r="506">
      <c r="A506" s="8">
        <v>62.8</v>
      </c>
      <c r="B506" s="3" t="str">
        <f t="shared" si="1"/>
        <v>#REF!</v>
      </c>
    </row>
    <row r="507">
      <c r="A507" s="8">
        <v>62.8</v>
      </c>
      <c r="B507" s="3" t="str">
        <f t="shared" si="1"/>
        <v>#REF!</v>
      </c>
    </row>
    <row r="508">
      <c r="A508" s="8">
        <v>61.44</v>
      </c>
      <c r="B508" s="3" t="str">
        <f t="shared" si="1"/>
        <v>#REF!</v>
      </c>
    </row>
    <row r="509">
      <c r="A509" s="8">
        <v>62.22</v>
      </c>
      <c r="B509" s="3" t="str">
        <f t="shared" si="1"/>
        <v>#REF!</v>
      </c>
    </row>
    <row r="510">
      <c r="A510" s="11">
        <v>-0.5</v>
      </c>
      <c r="B510" s="3" t="str">
        <f t="shared" si="1"/>
        <v>#REF!</v>
      </c>
    </row>
    <row r="511">
      <c r="A511" s="12">
        <v>-0.008</v>
      </c>
      <c r="B511" s="3" t="str">
        <f t="shared" si="1"/>
        <v>#REF!</v>
      </c>
    </row>
    <row r="512">
      <c r="A512" s="17">
        <v>283479.0</v>
      </c>
      <c r="B512" s="3" t="str">
        <f t="shared" si="1"/>
        <v>#REF!</v>
      </c>
    </row>
    <row r="513">
      <c r="A513" s="17">
        <v>336268.0</v>
      </c>
      <c r="B513" s="3" t="str">
        <f t="shared" si="1"/>
        <v>#REF!</v>
      </c>
    </row>
    <row r="514">
      <c r="A514" s="14">
        <v>43060.0</v>
      </c>
      <c r="B514" s="3" t="str">
        <f t="shared" si="1"/>
        <v>#REF!</v>
      </c>
    </row>
    <row r="515">
      <c r="A515" s="8">
        <v>62.1</v>
      </c>
      <c r="B515" s="3" t="str">
        <f t="shared" si="1"/>
        <v>#REF!</v>
      </c>
    </row>
    <row r="516">
      <c r="A516" s="8">
        <v>62.87</v>
      </c>
      <c r="B516" s="3" t="str">
        <f t="shared" si="1"/>
        <v>#REF!</v>
      </c>
    </row>
    <row r="517">
      <c r="A517" s="8">
        <v>62.07</v>
      </c>
      <c r="B517" s="3" t="str">
        <f t="shared" si="1"/>
        <v>#REF!</v>
      </c>
    </row>
    <row r="518">
      <c r="A518" s="8">
        <v>62.57</v>
      </c>
      <c r="B518" s="3" t="str">
        <f t="shared" si="1"/>
        <v>#REF!</v>
      </c>
    </row>
    <row r="519">
      <c r="A519" s="9">
        <f>+0.35</f>
        <v>0.35</v>
      </c>
      <c r="B519" s="3" t="str">
        <f t="shared" si="1"/>
        <v>#REF!</v>
      </c>
    </row>
    <row r="520">
      <c r="A520" s="9">
        <f>+0.56%</f>
        <v>0.0056</v>
      </c>
      <c r="B520" s="3" t="str">
        <f t="shared" si="1"/>
        <v>#REF!</v>
      </c>
    </row>
    <row r="521">
      <c r="A521" s="16">
        <v>338157.0</v>
      </c>
      <c r="B521" s="3" t="str">
        <f t="shared" si="1"/>
        <v>#REF!</v>
      </c>
    </row>
    <row r="522">
      <c r="A522" s="16">
        <v>295204.0</v>
      </c>
      <c r="B522" s="3" t="str">
        <f t="shared" si="1"/>
        <v>#REF!</v>
      </c>
    </row>
    <row r="523">
      <c r="A523" s="14">
        <v>43061.0</v>
      </c>
      <c r="B523" s="3" t="str">
        <f t="shared" si="1"/>
        <v>#REF!</v>
      </c>
    </row>
    <row r="524">
      <c r="A524" s="8">
        <v>62.78</v>
      </c>
      <c r="B524" s="3" t="str">
        <f t="shared" si="1"/>
        <v>#REF!</v>
      </c>
    </row>
    <row r="525">
      <c r="A525" s="8">
        <v>63.43</v>
      </c>
      <c r="B525" s="3" t="str">
        <f t="shared" si="1"/>
        <v>#REF!</v>
      </c>
    </row>
    <row r="526">
      <c r="A526" s="8">
        <v>62.62</v>
      </c>
      <c r="B526" s="3" t="str">
        <f t="shared" si="1"/>
        <v>#REF!</v>
      </c>
    </row>
    <row r="527">
      <c r="A527" s="8">
        <v>63.32</v>
      </c>
      <c r="B527" s="3" t="str">
        <f t="shared" si="1"/>
        <v>#REF!</v>
      </c>
    </row>
    <row r="528">
      <c r="A528" s="9">
        <f>+0.75</f>
        <v>0.75</v>
      </c>
      <c r="B528" s="3" t="str">
        <f t="shared" si="1"/>
        <v>#REF!</v>
      </c>
    </row>
    <row r="529">
      <c r="A529" s="9">
        <f>+1.2%</f>
        <v>0.012</v>
      </c>
      <c r="B529" s="3" t="str">
        <f t="shared" si="1"/>
        <v>#REF!</v>
      </c>
    </row>
    <row r="530">
      <c r="A530" s="16">
        <v>322870.0</v>
      </c>
      <c r="B530" s="3" t="str">
        <f t="shared" si="1"/>
        <v>#REF!</v>
      </c>
    </row>
    <row r="531">
      <c r="A531" s="16">
        <v>246541.0</v>
      </c>
      <c r="B531" s="3" t="str">
        <f t="shared" si="1"/>
        <v>#REF!</v>
      </c>
    </row>
    <row r="532">
      <c r="A532" s="14">
        <v>43062.0</v>
      </c>
      <c r="B532" s="3" t="str">
        <f t="shared" si="1"/>
        <v>#REF!</v>
      </c>
    </row>
    <row r="533">
      <c r="A533" s="8">
        <v>63.24</v>
      </c>
      <c r="B533" s="3" t="str">
        <f t="shared" si="1"/>
        <v>#REF!</v>
      </c>
    </row>
    <row r="534">
      <c r="A534" s="8">
        <v>63.57</v>
      </c>
      <c r="B534" s="3" t="str">
        <f t="shared" si="1"/>
        <v>#REF!</v>
      </c>
    </row>
    <row r="535">
      <c r="A535" s="8">
        <v>62.88</v>
      </c>
      <c r="B535" s="3" t="str">
        <f t="shared" si="1"/>
        <v>#REF!</v>
      </c>
    </row>
    <row r="536">
      <c r="A536" s="8">
        <v>63.55</v>
      </c>
      <c r="B536" s="3" t="str">
        <f t="shared" si="1"/>
        <v>#REF!</v>
      </c>
    </row>
    <row r="537">
      <c r="A537" s="9">
        <f>+0.23</f>
        <v>0.23</v>
      </c>
      <c r="B537" s="3" t="str">
        <f t="shared" si="1"/>
        <v>#REF!</v>
      </c>
    </row>
    <row r="538">
      <c r="A538" s="9">
        <f>+0.36%</f>
        <v>0.0036</v>
      </c>
      <c r="B538" s="3" t="str">
        <f t="shared" si="1"/>
        <v>#REF!</v>
      </c>
    </row>
    <row r="539">
      <c r="A539" s="16">
        <v>113080.0</v>
      </c>
      <c r="B539" s="3" t="str">
        <f t="shared" si="1"/>
        <v>#REF!</v>
      </c>
    </row>
    <row r="540">
      <c r="A540" s="16">
        <v>233155.0</v>
      </c>
      <c r="B540" s="3" t="str">
        <f t="shared" si="1"/>
        <v>#REF!</v>
      </c>
    </row>
    <row r="541">
      <c r="A541" s="14">
        <v>43063.0</v>
      </c>
      <c r="B541" s="3" t="str">
        <f t="shared" si="1"/>
        <v>#REF!</v>
      </c>
    </row>
    <row r="542">
      <c r="A542" s="8">
        <v>63.35</v>
      </c>
      <c r="B542" s="3" t="str">
        <f t="shared" si="1"/>
        <v>#REF!</v>
      </c>
    </row>
    <row r="543">
      <c r="A543" s="8">
        <v>63.95</v>
      </c>
      <c r="B543" s="3" t="str">
        <f t="shared" si="1"/>
        <v>#REF!</v>
      </c>
    </row>
    <row r="544">
      <c r="A544" s="8">
        <v>63.28</v>
      </c>
      <c r="B544" s="3" t="str">
        <f t="shared" si="1"/>
        <v>#REF!</v>
      </c>
    </row>
    <row r="545">
      <c r="A545" s="8">
        <v>63.86</v>
      </c>
      <c r="B545" s="3" t="str">
        <f t="shared" si="1"/>
        <v>#REF!</v>
      </c>
    </row>
    <row r="546">
      <c r="A546" s="9">
        <f>+0.31</f>
        <v>0.31</v>
      </c>
      <c r="B546" s="3" t="str">
        <f t="shared" si="1"/>
        <v>#REF!</v>
      </c>
    </row>
    <row r="547">
      <c r="A547" s="9">
        <f>+0.49%</f>
        <v>0.0049</v>
      </c>
      <c r="B547" s="3" t="str">
        <f t="shared" si="1"/>
        <v>#REF!</v>
      </c>
    </row>
    <row r="548">
      <c r="A548" s="16">
        <v>152696.0</v>
      </c>
      <c r="B548" s="3" t="str">
        <f t="shared" si="1"/>
        <v>#REF!</v>
      </c>
    </row>
    <row r="549">
      <c r="A549" s="16">
        <v>218043.0</v>
      </c>
      <c r="B549" s="3" t="str">
        <f t="shared" si="1"/>
        <v>#REF!</v>
      </c>
    </row>
    <row r="550">
      <c r="A550" s="14">
        <v>43066.0</v>
      </c>
      <c r="B550" s="3" t="str">
        <f t="shared" si="1"/>
        <v>#REF!</v>
      </c>
    </row>
    <row r="551">
      <c r="A551" s="8">
        <v>63.8</v>
      </c>
      <c r="B551" s="3" t="str">
        <f t="shared" si="1"/>
        <v>#REF!</v>
      </c>
    </row>
    <row r="552">
      <c r="A552" s="8">
        <v>63.99</v>
      </c>
      <c r="B552" s="3" t="str">
        <f t="shared" si="1"/>
        <v>#REF!</v>
      </c>
    </row>
    <row r="553">
      <c r="A553" s="8">
        <v>63.1</v>
      </c>
      <c r="B553" s="3" t="str">
        <f t="shared" si="1"/>
        <v>#REF!</v>
      </c>
    </row>
    <row r="554">
      <c r="A554" s="8">
        <v>63.84</v>
      </c>
      <c r="B554" s="3" t="str">
        <f t="shared" si="1"/>
        <v>#REF!</v>
      </c>
    </row>
    <row r="555">
      <c r="A555" s="11">
        <v>-0.02</v>
      </c>
      <c r="B555" s="3" t="str">
        <f t="shared" si="1"/>
        <v>#REF!</v>
      </c>
    </row>
    <row r="556">
      <c r="A556" s="12">
        <v>-3.0E-4</v>
      </c>
      <c r="B556" s="3" t="str">
        <f t="shared" si="1"/>
        <v>#REF!</v>
      </c>
    </row>
    <row r="557">
      <c r="A557" s="17">
        <v>249086.0</v>
      </c>
      <c r="B557" s="3" t="str">
        <f t="shared" si="1"/>
        <v>#REF!</v>
      </c>
    </row>
    <row r="558">
      <c r="A558" s="17">
        <v>156869.0</v>
      </c>
      <c r="B558" s="3" t="str">
        <f t="shared" si="1"/>
        <v>#REF!</v>
      </c>
    </row>
    <row r="559">
      <c r="A559" s="14">
        <v>43067.0</v>
      </c>
      <c r="B559" s="3" t="str">
        <f t="shared" si="1"/>
        <v>#REF!</v>
      </c>
    </row>
    <row r="560">
      <c r="A560" s="8">
        <v>63.78</v>
      </c>
      <c r="B560" s="3" t="str">
        <f t="shared" si="1"/>
        <v>#REF!</v>
      </c>
    </row>
    <row r="561">
      <c r="A561" s="8">
        <v>63.89</v>
      </c>
      <c r="B561" s="3" t="str">
        <f t="shared" si="1"/>
        <v>#REF!</v>
      </c>
    </row>
    <row r="562">
      <c r="A562" s="8">
        <v>63.1</v>
      </c>
      <c r="B562" s="3" t="str">
        <f t="shared" si="1"/>
        <v>#REF!</v>
      </c>
    </row>
    <row r="563">
      <c r="A563" s="8">
        <v>63.61</v>
      </c>
      <c r="B563" s="3" t="str">
        <f t="shared" si="1"/>
        <v>#REF!</v>
      </c>
    </row>
    <row r="564">
      <c r="A564" s="11">
        <v>-0.23</v>
      </c>
      <c r="B564" s="3" t="str">
        <f t="shared" si="1"/>
        <v>#REF!</v>
      </c>
    </row>
    <row r="565">
      <c r="A565" s="12">
        <v>-0.0036</v>
      </c>
      <c r="B565" s="3" t="str">
        <f t="shared" si="1"/>
        <v>#REF!</v>
      </c>
    </row>
    <row r="566">
      <c r="A566" s="17">
        <v>186934.0</v>
      </c>
      <c r="B566" s="3" t="str">
        <f t="shared" si="1"/>
        <v>#REF!</v>
      </c>
    </row>
    <row r="567">
      <c r="A567" s="17">
        <v>118462.0</v>
      </c>
      <c r="B567" s="3" t="str">
        <f t="shared" si="1"/>
        <v>#REF!</v>
      </c>
    </row>
    <row r="568">
      <c r="A568" s="14">
        <v>43068.0</v>
      </c>
      <c r="B568" s="3" t="str">
        <f t="shared" si="1"/>
        <v>#REF!</v>
      </c>
    </row>
    <row r="569">
      <c r="A569" s="8">
        <v>63.3</v>
      </c>
      <c r="B569" s="3" t="str">
        <f t="shared" si="1"/>
        <v>#REF!</v>
      </c>
    </row>
    <row r="570">
      <c r="A570" s="8">
        <v>64.07</v>
      </c>
      <c r="B570" s="3" t="str">
        <f t="shared" si="1"/>
        <v>#REF!</v>
      </c>
    </row>
    <row r="571">
      <c r="A571" s="8">
        <v>62.5</v>
      </c>
      <c r="B571" s="3" t="str">
        <f t="shared" si="1"/>
        <v>#REF!</v>
      </c>
    </row>
    <row r="572">
      <c r="A572" s="8">
        <v>63.11</v>
      </c>
      <c r="B572" s="3" t="str">
        <f t="shared" si="1"/>
        <v>#REF!</v>
      </c>
    </row>
    <row r="573">
      <c r="A573" s="11">
        <v>-0.5</v>
      </c>
      <c r="B573" s="3" t="str">
        <f t="shared" si="1"/>
        <v>#REF!</v>
      </c>
    </row>
    <row r="574">
      <c r="A574" s="12">
        <v>-0.0079</v>
      </c>
      <c r="B574" s="3" t="str">
        <f t="shared" si="1"/>
        <v>#REF!</v>
      </c>
    </row>
    <row r="575">
      <c r="A575" s="17">
        <v>178202.0</v>
      </c>
      <c r="B575" s="3" t="str">
        <f t="shared" si="1"/>
        <v>#REF!</v>
      </c>
    </row>
    <row r="576">
      <c r="A576" s="17">
        <v>66961.0</v>
      </c>
      <c r="B576" s="3" t="str">
        <f t="shared" si="1"/>
        <v>#REF!</v>
      </c>
    </row>
    <row r="577">
      <c r="A577" s="14">
        <v>43069.0</v>
      </c>
      <c r="B577" s="3" t="str">
        <f t="shared" si="1"/>
        <v>#REF!</v>
      </c>
    </row>
    <row r="578">
      <c r="A578" s="8">
        <v>63.28</v>
      </c>
      <c r="B578" s="3" t="str">
        <f t="shared" si="1"/>
        <v>#REF!</v>
      </c>
    </row>
    <row r="579">
      <c r="A579" s="8">
        <v>64.21</v>
      </c>
      <c r="B579" s="3" t="str">
        <f t="shared" si="1"/>
        <v>#REF!</v>
      </c>
    </row>
    <row r="580">
      <c r="A580" s="8">
        <v>63.21</v>
      </c>
      <c r="B580" s="3" t="str">
        <f t="shared" si="1"/>
        <v>#REF!</v>
      </c>
    </row>
    <row r="581">
      <c r="A581" s="8">
        <v>63.57</v>
      </c>
      <c r="B581" s="3" t="str">
        <f t="shared" si="1"/>
        <v>#REF!</v>
      </c>
    </row>
    <row r="582">
      <c r="A582" s="9">
        <f>+0.46</f>
        <v>0.46</v>
      </c>
      <c r="B582" s="3" t="str">
        <f t="shared" si="1"/>
        <v>#REF!</v>
      </c>
    </row>
    <row r="583">
      <c r="A583" s="9">
        <f>+0.73%</f>
        <v>0.0073</v>
      </c>
      <c r="B583" s="3" t="str">
        <f t="shared" si="1"/>
        <v>#REF!</v>
      </c>
    </row>
    <row r="584">
      <c r="A584" s="16">
        <v>26207.0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43007</v>
      </c>
      <c r="C3" s="3">
        <v>56.79</v>
      </c>
      <c r="D3" s="3">
        <v>56.97</v>
      </c>
      <c r="E3" s="3">
        <v>56.11</v>
      </c>
      <c r="F3" s="3">
        <v>56.43</v>
      </c>
      <c r="G3" s="3">
        <v>-0.3</v>
      </c>
      <c r="H3" s="6">
        <v>-0.0053</v>
      </c>
      <c r="I3" s="15">
        <v>56698.0</v>
      </c>
      <c r="J3" s="15">
        <v>143657.0</v>
      </c>
    </row>
    <row r="4">
      <c r="A4" s="4" t="s">
        <v>4</v>
      </c>
      <c r="B4" s="5">
        <f t="shared" si="1"/>
        <v>43010</v>
      </c>
      <c r="C4" s="3">
        <v>56.38</v>
      </c>
      <c r="D4" s="3">
        <v>56.38</v>
      </c>
      <c r="E4" s="3">
        <v>55.16</v>
      </c>
      <c r="F4" s="3">
        <v>55.71</v>
      </c>
      <c r="G4" s="3">
        <v>-0.72</v>
      </c>
      <c r="H4" s="6">
        <v>-0.0128</v>
      </c>
      <c r="I4" s="15">
        <v>64582.0</v>
      </c>
      <c r="J4" s="15">
        <v>139944.0</v>
      </c>
    </row>
    <row r="5">
      <c r="A5" s="4" t="s">
        <v>5</v>
      </c>
      <c r="B5" s="5">
        <f t="shared" si="1"/>
        <v>43011</v>
      </c>
      <c r="C5" s="3">
        <v>55.63</v>
      </c>
      <c r="D5" s="3">
        <v>55.9</v>
      </c>
      <c r="E5" s="3">
        <v>55.24</v>
      </c>
      <c r="F5" s="3">
        <v>55.59</v>
      </c>
      <c r="G5" s="3">
        <v>-0.12</v>
      </c>
      <c r="H5" s="6">
        <v>-0.0022</v>
      </c>
      <c r="I5" s="15">
        <v>63366.0</v>
      </c>
      <c r="J5" s="15">
        <v>142134.0</v>
      </c>
    </row>
    <row r="6">
      <c r="A6" s="4" t="s">
        <v>6</v>
      </c>
      <c r="B6" s="5">
        <f t="shared" si="1"/>
        <v>43012</v>
      </c>
      <c r="C6" s="3">
        <v>55.21</v>
      </c>
      <c r="D6" s="3">
        <v>55.76</v>
      </c>
      <c r="E6" s="3">
        <v>55.04</v>
      </c>
      <c r="F6" s="3">
        <v>55.41</v>
      </c>
      <c r="G6" s="3">
        <v>-0.18</v>
      </c>
      <c r="H6" s="6">
        <v>-0.0032</v>
      </c>
      <c r="I6" s="15">
        <v>61700.0</v>
      </c>
      <c r="J6" s="15">
        <v>145634.0</v>
      </c>
    </row>
    <row r="7">
      <c r="A7" s="4" t="s">
        <v>7</v>
      </c>
      <c r="B7" s="5">
        <f t="shared" si="1"/>
        <v>43013</v>
      </c>
      <c r="C7" s="3">
        <v>55.36</v>
      </c>
      <c r="D7" s="3">
        <v>56.68</v>
      </c>
      <c r="E7" s="3">
        <v>55.29</v>
      </c>
      <c r="F7" s="3">
        <v>56.46</v>
      </c>
      <c r="G7" s="3">
        <v>1.05</v>
      </c>
      <c r="H7" s="3">
        <v>0.0189</v>
      </c>
      <c r="I7" s="15">
        <v>87181.0</v>
      </c>
      <c r="J7" s="15">
        <v>160394.0</v>
      </c>
    </row>
    <row r="8">
      <c r="A8" s="4" t="s">
        <v>8</v>
      </c>
      <c r="B8" s="5">
        <f t="shared" si="1"/>
        <v>43014</v>
      </c>
      <c r="C8" s="3">
        <v>56.42</v>
      </c>
      <c r="D8" s="3">
        <v>56.7</v>
      </c>
      <c r="E8" s="3">
        <v>54.68</v>
      </c>
      <c r="F8" s="3">
        <v>55.13</v>
      </c>
      <c r="G8" s="3">
        <v>-1.33</v>
      </c>
      <c r="H8" s="6">
        <v>-0.0236</v>
      </c>
      <c r="I8" s="15">
        <v>71697.0</v>
      </c>
      <c r="J8" s="15">
        <v>158531.0</v>
      </c>
    </row>
    <row r="9">
      <c r="A9" s="4" t="s">
        <v>9</v>
      </c>
      <c r="B9" s="5">
        <f t="shared" si="1"/>
        <v>43017</v>
      </c>
      <c r="C9" s="3">
        <v>55.03</v>
      </c>
      <c r="D9" s="3">
        <v>55.5</v>
      </c>
      <c r="E9" s="3">
        <v>54.66</v>
      </c>
      <c r="F9" s="3">
        <v>55.3</v>
      </c>
      <c r="G9" s="3">
        <v>0.17</v>
      </c>
      <c r="H9" s="3">
        <v>0.0031</v>
      </c>
      <c r="I9" s="15">
        <v>69283.0</v>
      </c>
      <c r="J9" s="15">
        <v>166884.0</v>
      </c>
    </row>
    <row r="10">
      <c r="A10" s="7">
        <v>43007.0</v>
      </c>
      <c r="B10" s="13">
        <f t="shared" si="1"/>
        <v>43018</v>
      </c>
      <c r="C10" s="3">
        <v>55.25</v>
      </c>
      <c r="D10" s="3">
        <v>56.39</v>
      </c>
      <c r="E10" s="3">
        <v>55.24</v>
      </c>
      <c r="F10" s="3">
        <v>56.12</v>
      </c>
      <c r="G10" s="3">
        <v>0.82</v>
      </c>
      <c r="H10" s="3">
        <v>0.0148</v>
      </c>
      <c r="I10" s="15">
        <v>79616.0</v>
      </c>
      <c r="J10" s="15">
        <v>183320.0</v>
      </c>
    </row>
    <row r="11">
      <c r="A11" s="8">
        <v>56.79</v>
      </c>
      <c r="B11" s="13">
        <f t="shared" si="1"/>
        <v>43019</v>
      </c>
      <c r="C11" s="3">
        <v>56.05</v>
      </c>
      <c r="D11" s="3">
        <v>56.55</v>
      </c>
      <c r="E11" s="3">
        <v>55.73</v>
      </c>
      <c r="F11" s="3">
        <v>56.52</v>
      </c>
      <c r="G11" s="3">
        <v>0.4</v>
      </c>
      <c r="H11" s="3">
        <v>0.0070999999999999995</v>
      </c>
      <c r="I11" s="15">
        <v>89839.0</v>
      </c>
      <c r="J11" s="15">
        <v>195850.0</v>
      </c>
    </row>
    <row r="12">
      <c r="A12" s="8">
        <v>56.97</v>
      </c>
      <c r="B12" s="13">
        <f t="shared" si="1"/>
        <v>43020</v>
      </c>
      <c r="C12" s="3">
        <v>56.31</v>
      </c>
      <c r="D12" s="3">
        <v>56.37</v>
      </c>
      <c r="E12" s="3">
        <v>55.49</v>
      </c>
      <c r="F12" s="3">
        <v>55.89</v>
      </c>
      <c r="G12" s="3">
        <v>-0.63</v>
      </c>
      <c r="H12" s="6">
        <v>-0.0111</v>
      </c>
      <c r="I12" s="15">
        <v>106123.0</v>
      </c>
      <c r="J12" s="15">
        <v>201639.0</v>
      </c>
    </row>
    <row r="13">
      <c r="A13" s="8">
        <v>56.11</v>
      </c>
      <c r="B13" s="13">
        <f t="shared" si="1"/>
        <v>43021</v>
      </c>
      <c r="C13" s="3">
        <v>56.02</v>
      </c>
      <c r="D13" s="3">
        <v>57.11</v>
      </c>
      <c r="E13" s="3">
        <v>55.98</v>
      </c>
      <c r="F13" s="3">
        <v>56.71</v>
      </c>
      <c r="G13" s="3">
        <v>0.82</v>
      </c>
      <c r="H13" s="3">
        <v>0.0147</v>
      </c>
      <c r="I13" s="15">
        <v>86365.0</v>
      </c>
      <c r="J13" s="15">
        <v>210493.0</v>
      </c>
    </row>
    <row r="14">
      <c r="A14" s="8">
        <v>56.43</v>
      </c>
      <c r="B14" s="13">
        <f t="shared" si="1"/>
        <v>43024</v>
      </c>
      <c r="C14" s="3">
        <v>56.77</v>
      </c>
      <c r="D14" s="3">
        <v>57.9</v>
      </c>
      <c r="E14" s="3">
        <v>56.74</v>
      </c>
      <c r="F14" s="3">
        <v>57.28</v>
      </c>
      <c r="G14" s="3">
        <v>0.57</v>
      </c>
      <c r="H14" s="3">
        <v>0.0101</v>
      </c>
      <c r="I14" s="15">
        <v>86610.0</v>
      </c>
      <c r="J14" s="15">
        <v>211943.0</v>
      </c>
    </row>
    <row r="15">
      <c r="A15" s="11">
        <v>-0.3</v>
      </c>
      <c r="B15" s="13">
        <f t="shared" si="1"/>
        <v>43025</v>
      </c>
      <c r="C15" s="3">
        <v>57.27</v>
      </c>
      <c r="D15" s="3">
        <v>57.74</v>
      </c>
      <c r="E15" s="3">
        <v>56.63</v>
      </c>
      <c r="F15" s="3">
        <v>57.21</v>
      </c>
      <c r="G15" s="3">
        <v>-0.07</v>
      </c>
      <c r="H15" s="6">
        <v>-0.0012</v>
      </c>
      <c r="I15" s="15">
        <v>102631.0</v>
      </c>
      <c r="J15" s="15">
        <v>218946.0</v>
      </c>
    </row>
    <row r="16">
      <c r="A16" s="12">
        <v>-0.0053</v>
      </c>
      <c r="B16" s="13">
        <f t="shared" si="1"/>
        <v>43026</v>
      </c>
      <c r="C16" s="3">
        <v>57.48</v>
      </c>
      <c r="D16" s="3">
        <v>57.85</v>
      </c>
      <c r="E16" s="3">
        <v>57.11</v>
      </c>
      <c r="F16" s="3">
        <v>57.48</v>
      </c>
      <c r="G16" s="3">
        <v>0.27</v>
      </c>
      <c r="H16" s="3">
        <v>0.004699999999999999</v>
      </c>
      <c r="I16" s="15">
        <v>96293.0</v>
      </c>
      <c r="J16" s="15">
        <v>224970.0</v>
      </c>
    </row>
    <row r="17">
      <c r="A17" s="17">
        <v>56698.0</v>
      </c>
      <c r="B17" s="13">
        <f t="shared" si="1"/>
        <v>43027</v>
      </c>
      <c r="C17" s="3">
        <v>57.56</v>
      </c>
      <c r="D17" s="3">
        <v>57.63</v>
      </c>
      <c r="E17" s="3">
        <v>56.52</v>
      </c>
      <c r="F17" s="3">
        <v>56.73</v>
      </c>
      <c r="G17" s="3">
        <v>-0.75</v>
      </c>
      <c r="H17" s="6">
        <v>-0.013</v>
      </c>
      <c r="I17" s="15">
        <v>123366.0</v>
      </c>
      <c r="J17" s="15">
        <v>234645.0</v>
      </c>
    </row>
    <row r="18">
      <c r="A18" s="17">
        <v>143657.0</v>
      </c>
      <c r="B18" s="13">
        <f t="shared" si="1"/>
        <v>43028</v>
      </c>
      <c r="C18" s="3">
        <v>56.75</v>
      </c>
      <c r="D18" s="3">
        <v>57.48</v>
      </c>
      <c r="E18" s="3">
        <v>56.14</v>
      </c>
      <c r="F18" s="3">
        <v>57.33</v>
      </c>
      <c r="G18" s="3">
        <v>0.6</v>
      </c>
      <c r="H18" s="3">
        <v>0.0106</v>
      </c>
      <c r="I18" s="15">
        <v>104796.0</v>
      </c>
      <c r="J18" s="15">
        <v>238215.0</v>
      </c>
    </row>
    <row r="19">
      <c r="A19" s="7">
        <v>43010.0</v>
      </c>
      <c r="B19" s="13">
        <f t="shared" si="1"/>
        <v>43031</v>
      </c>
      <c r="C19" s="3">
        <v>57.53</v>
      </c>
      <c r="D19" s="3">
        <v>57.6</v>
      </c>
      <c r="E19" s="3">
        <v>56.98</v>
      </c>
      <c r="F19" s="3">
        <v>57.08</v>
      </c>
      <c r="G19" s="3">
        <v>-0.25</v>
      </c>
      <c r="H19" s="6">
        <v>-0.0044</v>
      </c>
      <c r="I19" s="15">
        <v>112047.0</v>
      </c>
      <c r="J19" s="15">
        <v>239433.0</v>
      </c>
    </row>
    <row r="20">
      <c r="A20" s="8">
        <v>56.38</v>
      </c>
      <c r="B20" s="13">
        <f t="shared" si="1"/>
        <v>43032</v>
      </c>
      <c r="C20" s="3">
        <v>57.08</v>
      </c>
      <c r="D20" s="3">
        <v>58.08</v>
      </c>
      <c r="E20" s="3">
        <v>56.74</v>
      </c>
      <c r="F20" s="3">
        <v>57.91</v>
      </c>
      <c r="G20" s="3">
        <v>0.83</v>
      </c>
      <c r="H20" s="3">
        <v>0.014499999999999999</v>
      </c>
      <c r="I20" s="15">
        <v>135112.0</v>
      </c>
      <c r="J20" s="15">
        <v>243428.0</v>
      </c>
    </row>
    <row r="21">
      <c r="A21" s="8">
        <v>56.38</v>
      </c>
      <c r="B21" s="13">
        <f t="shared" si="1"/>
        <v>43033</v>
      </c>
      <c r="C21" s="3">
        <v>58.04</v>
      </c>
      <c r="D21" s="3">
        <v>58.17</v>
      </c>
      <c r="E21" s="3">
        <v>57.41</v>
      </c>
      <c r="F21" s="3">
        <v>57.97</v>
      </c>
      <c r="G21" s="3">
        <v>0.06</v>
      </c>
      <c r="H21" s="3">
        <v>0.001</v>
      </c>
      <c r="I21" s="15">
        <v>123790.0</v>
      </c>
      <c r="J21" s="15">
        <v>258193.0</v>
      </c>
    </row>
    <row r="22">
      <c r="A22" s="8">
        <v>55.16</v>
      </c>
      <c r="B22" s="13">
        <f t="shared" si="1"/>
        <v>43034</v>
      </c>
      <c r="C22" s="3">
        <v>57.98</v>
      </c>
      <c r="D22" s="3">
        <v>58.99</v>
      </c>
      <c r="E22" s="3">
        <v>57.58</v>
      </c>
      <c r="F22" s="3">
        <v>58.74</v>
      </c>
      <c r="G22" s="3">
        <v>0.77</v>
      </c>
      <c r="H22" s="3">
        <v>0.013300000000000001</v>
      </c>
      <c r="I22" s="15">
        <v>100233.0</v>
      </c>
      <c r="J22" s="15">
        <v>268052.0</v>
      </c>
    </row>
    <row r="23">
      <c r="A23" s="8">
        <v>55.71</v>
      </c>
      <c r="B23" s="13">
        <f t="shared" si="1"/>
        <v>43035</v>
      </c>
      <c r="C23" s="3">
        <v>58.92</v>
      </c>
      <c r="D23" s="3">
        <v>60.03</v>
      </c>
      <c r="E23" s="3">
        <v>58.29</v>
      </c>
      <c r="F23" s="3">
        <v>59.81</v>
      </c>
      <c r="G23" s="3">
        <v>1.07</v>
      </c>
      <c r="H23" s="3">
        <v>0.0182</v>
      </c>
      <c r="I23" s="15">
        <v>127449.0</v>
      </c>
      <c r="J23" s="15">
        <v>275443.0</v>
      </c>
    </row>
    <row r="24">
      <c r="A24" s="11">
        <v>-0.72</v>
      </c>
      <c r="B24" s="13">
        <f t="shared" si="1"/>
        <v>43038</v>
      </c>
      <c r="C24" s="3">
        <v>60.06</v>
      </c>
      <c r="D24" s="3">
        <v>60.38</v>
      </c>
      <c r="E24" s="3">
        <v>59.67</v>
      </c>
      <c r="F24" s="3">
        <v>60.31</v>
      </c>
      <c r="G24" s="3">
        <v>0.5</v>
      </c>
      <c r="H24" s="3">
        <v>0.0084</v>
      </c>
      <c r="I24" s="15">
        <v>103990.0</v>
      </c>
      <c r="J24" s="15">
        <v>279571.0</v>
      </c>
    </row>
    <row r="25">
      <c r="A25" s="12">
        <v>-0.0128</v>
      </c>
      <c r="B25" s="13">
        <f t="shared" si="1"/>
        <v>43039</v>
      </c>
      <c r="C25" s="3">
        <v>60.25</v>
      </c>
      <c r="D25" s="3">
        <v>60.89</v>
      </c>
      <c r="E25" s="3">
        <v>60.01</v>
      </c>
      <c r="F25" s="3">
        <v>60.66</v>
      </c>
      <c r="G25" s="3">
        <v>0.35</v>
      </c>
      <c r="H25" s="3">
        <v>0.0058</v>
      </c>
      <c r="I25" s="15">
        <v>112742.0</v>
      </c>
      <c r="J25" s="15">
        <v>279732.0</v>
      </c>
    </row>
    <row r="26">
      <c r="A26" s="17">
        <v>64582.0</v>
      </c>
      <c r="B26" s="5">
        <f t="shared" si="1"/>
        <v>43040</v>
      </c>
      <c r="C26" s="3">
        <v>60.78</v>
      </c>
      <c r="D26" s="3">
        <v>61.4</v>
      </c>
      <c r="E26" s="3">
        <v>59.75</v>
      </c>
      <c r="F26" s="3">
        <v>60.23</v>
      </c>
      <c r="G26" s="3">
        <v>-0.43</v>
      </c>
      <c r="H26" s="6">
        <v>-0.0071</v>
      </c>
      <c r="I26" s="15">
        <v>134851.0</v>
      </c>
      <c r="J26" s="15">
        <v>291392.0</v>
      </c>
    </row>
    <row r="27">
      <c r="A27" s="17">
        <v>139944.0</v>
      </c>
      <c r="B27" s="5">
        <f t="shared" si="1"/>
        <v>43041</v>
      </c>
      <c r="C27" s="3">
        <v>60.27</v>
      </c>
      <c r="D27" s="3">
        <v>60.59</v>
      </c>
      <c r="E27" s="3">
        <v>59.8</v>
      </c>
      <c r="F27" s="3">
        <v>60.37</v>
      </c>
      <c r="G27" s="3">
        <v>0.14</v>
      </c>
      <c r="H27" s="3">
        <v>0.0023</v>
      </c>
      <c r="I27" s="15">
        <v>128375.0</v>
      </c>
      <c r="J27" s="15">
        <v>290993.0</v>
      </c>
    </row>
    <row r="28">
      <c r="A28" s="7">
        <v>43011.0</v>
      </c>
      <c r="B28" s="5">
        <f t="shared" si="1"/>
        <v>43042</v>
      </c>
      <c r="C28" s="3">
        <v>60.77</v>
      </c>
      <c r="D28" s="3">
        <v>61.95</v>
      </c>
      <c r="E28" s="3">
        <v>60.35</v>
      </c>
      <c r="F28" s="3">
        <v>61.8</v>
      </c>
      <c r="G28" s="3">
        <v>1.43</v>
      </c>
      <c r="H28" s="3">
        <v>0.023700000000000002</v>
      </c>
      <c r="I28" s="15">
        <v>123393.0</v>
      </c>
      <c r="J28" s="15">
        <v>309816.0</v>
      </c>
    </row>
    <row r="29">
      <c r="A29" s="8">
        <v>55.63</v>
      </c>
      <c r="B29" s="5">
        <f t="shared" si="1"/>
        <v>43045</v>
      </c>
      <c r="C29" s="3">
        <v>61.75</v>
      </c>
      <c r="D29" s="3">
        <v>64.12</v>
      </c>
      <c r="E29" s="3">
        <v>61.75</v>
      </c>
      <c r="F29" s="3">
        <v>63.96</v>
      </c>
      <c r="G29" s="3">
        <v>2.16</v>
      </c>
      <c r="H29" s="3">
        <v>0.035</v>
      </c>
      <c r="I29" s="15">
        <v>166971.0</v>
      </c>
      <c r="J29" s="15">
        <v>321903.0</v>
      </c>
    </row>
    <row r="30">
      <c r="A30" s="8">
        <v>55.9</v>
      </c>
      <c r="B30" s="5">
        <f t="shared" si="1"/>
        <v>43046</v>
      </c>
      <c r="C30" s="3">
        <v>63.66</v>
      </c>
      <c r="D30" s="3">
        <v>64.33</v>
      </c>
      <c r="E30" s="3">
        <v>63.27</v>
      </c>
      <c r="F30" s="3">
        <v>63.47</v>
      </c>
      <c r="G30" s="3">
        <v>-0.49</v>
      </c>
      <c r="H30" s="6">
        <v>-0.0077</v>
      </c>
      <c r="I30" s="15">
        <v>226396.0</v>
      </c>
      <c r="J30" s="15">
        <v>346552.0</v>
      </c>
    </row>
    <row r="31">
      <c r="A31" s="8">
        <v>55.24</v>
      </c>
      <c r="B31" s="5">
        <f t="shared" si="1"/>
        <v>43047</v>
      </c>
      <c r="C31" s="3">
        <v>63.48</v>
      </c>
      <c r="D31" s="3">
        <v>64.41</v>
      </c>
      <c r="E31" s="3">
        <v>62.76</v>
      </c>
      <c r="F31" s="3">
        <v>63.28</v>
      </c>
      <c r="G31" s="3">
        <v>-0.19</v>
      </c>
      <c r="H31" s="6">
        <v>-0.003</v>
      </c>
      <c r="I31" s="15">
        <v>236850.0</v>
      </c>
      <c r="J31" s="15">
        <v>366995.0</v>
      </c>
    </row>
    <row r="32">
      <c r="A32" s="8">
        <v>55.59</v>
      </c>
      <c r="B32" s="5">
        <f t="shared" si="1"/>
        <v>43048</v>
      </c>
      <c r="C32" s="3">
        <v>63.34</v>
      </c>
      <c r="D32" s="3">
        <v>64.04</v>
      </c>
      <c r="E32" s="3">
        <v>63.09</v>
      </c>
      <c r="F32" s="3">
        <v>63.74</v>
      </c>
      <c r="G32" s="3">
        <v>0.46</v>
      </c>
      <c r="H32" s="3">
        <v>0.0073</v>
      </c>
      <c r="I32" s="15">
        <v>184383.0</v>
      </c>
      <c r="J32" s="15">
        <v>396993.0</v>
      </c>
    </row>
    <row r="33">
      <c r="A33" s="11">
        <v>-0.12</v>
      </c>
      <c r="B33" s="13">
        <f t="shared" si="1"/>
        <v>43049</v>
      </c>
      <c r="C33" s="3">
        <v>63.68</v>
      </c>
      <c r="D33" s="3">
        <v>64.07</v>
      </c>
      <c r="E33" s="3">
        <v>63.22</v>
      </c>
      <c r="F33" s="3">
        <v>63.41</v>
      </c>
      <c r="G33" s="3">
        <v>-0.33</v>
      </c>
      <c r="H33" s="6">
        <v>-0.0052</v>
      </c>
      <c r="I33" s="15">
        <v>190659.0</v>
      </c>
      <c r="J33" s="15">
        <v>430630.0</v>
      </c>
    </row>
    <row r="34">
      <c r="A34" s="12">
        <v>-0.0022</v>
      </c>
      <c r="B34" s="13">
        <f t="shared" si="1"/>
        <v>43052</v>
      </c>
      <c r="C34" s="3">
        <v>63.65</v>
      </c>
      <c r="D34" s="3">
        <v>63.65</v>
      </c>
      <c r="E34" s="3">
        <v>62.58</v>
      </c>
      <c r="F34" s="3">
        <v>63.1</v>
      </c>
      <c r="G34" s="3">
        <v>-0.31</v>
      </c>
      <c r="H34" s="6">
        <v>-0.0049</v>
      </c>
      <c r="I34" s="15">
        <v>251290.0</v>
      </c>
      <c r="J34" s="15">
        <v>441567.0</v>
      </c>
    </row>
    <row r="35">
      <c r="A35" s="17">
        <v>63366.0</v>
      </c>
      <c r="B35" s="13">
        <f t="shared" si="1"/>
        <v>43053</v>
      </c>
      <c r="C35" s="3">
        <v>63.07</v>
      </c>
      <c r="D35" s="3">
        <v>63.08</v>
      </c>
      <c r="E35" s="3">
        <v>61.08</v>
      </c>
      <c r="F35" s="3">
        <v>62.06</v>
      </c>
      <c r="G35" s="3">
        <v>-1.04</v>
      </c>
      <c r="H35" s="6">
        <v>-0.0165</v>
      </c>
      <c r="I35" s="15">
        <v>264860.0</v>
      </c>
      <c r="J35" s="15">
        <v>466437.0</v>
      </c>
    </row>
    <row r="36">
      <c r="A36" s="17">
        <v>142134.0</v>
      </c>
      <c r="B36" s="13">
        <f t="shared" si="1"/>
        <v>43054</v>
      </c>
      <c r="C36" s="3">
        <v>61.34</v>
      </c>
      <c r="D36" s="3">
        <v>61.97</v>
      </c>
      <c r="E36" s="3">
        <v>61.18</v>
      </c>
      <c r="F36" s="3">
        <v>61.76</v>
      </c>
      <c r="G36" s="3">
        <v>-0.3</v>
      </c>
      <c r="H36" s="6">
        <v>-0.0048</v>
      </c>
      <c r="I36" s="15">
        <v>192378.0</v>
      </c>
      <c r="J36" s="15">
        <v>473889.0</v>
      </c>
    </row>
    <row r="37">
      <c r="A37" s="7">
        <v>43012.0</v>
      </c>
      <c r="B37" s="13">
        <f t="shared" si="1"/>
        <v>43055</v>
      </c>
      <c r="C37" s="3">
        <v>61.78</v>
      </c>
      <c r="D37" s="3">
        <v>62.01</v>
      </c>
      <c r="E37" s="3">
        <v>61.19</v>
      </c>
      <c r="F37" s="3">
        <v>61.29</v>
      </c>
      <c r="G37" s="3">
        <v>-0.47</v>
      </c>
      <c r="H37" s="6">
        <v>-0.0076</v>
      </c>
      <c r="I37" s="15">
        <v>214034.0</v>
      </c>
      <c r="J37" s="15">
        <v>471757.0</v>
      </c>
    </row>
    <row r="38">
      <c r="A38" s="8">
        <v>55.21</v>
      </c>
      <c r="B38" s="13">
        <f t="shared" si="1"/>
        <v>43056</v>
      </c>
      <c r="C38" s="3">
        <v>61.35</v>
      </c>
      <c r="D38" s="3">
        <v>62.73</v>
      </c>
      <c r="E38" s="3">
        <v>61.0</v>
      </c>
      <c r="F38" s="3">
        <v>62.55</v>
      </c>
      <c r="G38" s="3">
        <v>1.26</v>
      </c>
      <c r="H38" s="3">
        <v>0.0206</v>
      </c>
      <c r="I38" s="15">
        <v>239756.0</v>
      </c>
      <c r="J38" s="15">
        <v>506124.0</v>
      </c>
    </row>
    <row r="39">
      <c r="A39" s="8">
        <v>55.76</v>
      </c>
      <c r="B39" s="13">
        <f t="shared" si="1"/>
        <v>43059</v>
      </c>
      <c r="C39" s="3">
        <v>62.46</v>
      </c>
      <c r="D39" s="3">
        <v>62.54</v>
      </c>
      <c r="E39" s="3">
        <v>61.31</v>
      </c>
      <c r="F39" s="3">
        <v>62.06</v>
      </c>
      <c r="G39" s="3">
        <v>-0.49</v>
      </c>
      <c r="H39" s="6">
        <v>-0.0078</v>
      </c>
      <c r="I39" s="15">
        <v>173699.0</v>
      </c>
      <c r="J39" s="15">
        <v>539499.0</v>
      </c>
    </row>
    <row r="40">
      <c r="A40" s="8">
        <v>55.04</v>
      </c>
      <c r="B40" s="13">
        <f t="shared" si="1"/>
        <v>43060</v>
      </c>
      <c r="C40" s="3">
        <v>61.97</v>
      </c>
      <c r="D40" s="3">
        <v>62.65</v>
      </c>
      <c r="E40" s="3">
        <v>61.92</v>
      </c>
      <c r="F40" s="3">
        <v>62.32</v>
      </c>
      <c r="G40" s="3">
        <v>0.26</v>
      </c>
      <c r="H40" s="3">
        <v>0.0042</v>
      </c>
      <c r="I40" s="15">
        <v>260460.0</v>
      </c>
      <c r="J40" s="15">
        <v>558744.0</v>
      </c>
    </row>
    <row r="41">
      <c r="A41" s="8">
        <v>55.41</v>
      </c>
      <c r="B41" s="13">
        <f t="shared" si="1"/>
        <v>43061</v>
      </c>
      <c r="C41" s="3">
        <v>62.57</v>
      </c>
      <c r="D41" s="3">
        <v>63.09</v>
      </c>
      <c r="E41" s="3">
        <v>62.32</v>
      </c>
      <c r="F41" s="3">
        <v>62.99</v>
      </c>
      <c r="G41" s="3">
        <v>0.67</v>
      </c>
      <c r="H41" s="3">
        <v>0.0108</v>
      </c>
      <c r="I41" s="15">
        <v>247809.0</v>
      </c>
      <c r="J41" s="15">
        <v>580022.0</v>
      </c>
    </row>
    <row r="42">
      <c r="A42" s="11">
        <v>-0.18</v>
      </c>
      <c r="B42" s="13">
        <f t="shared" si="1"/>
        <v>43062</v>
      </c>
      <c r="C42" s="3">
        <v>62.92</v>
      </c>
      <c r="D42" s="3">
        <v>63.27</v>
      </c>
      <c r="E42" s="3">
        <v>62.57</v>
      </c>
      <c r="F42" s="3">
        <v>63.24</v>
      </c>
      <c r="G42" s="3">
        <v>0.25</v>
      </c>
      <c r="H42" s="3">
        <v>0.004</v>
      </c>
      <c r="I42" s="15">
        <v>87730.0</v>
      </c>
      <c r="J42" s="15">
        <v>587026.0</v>
      </c>
    </row>
    <row r="43">
      <c r="A43" s="12">
        <v>-0.0032</v>
      </c>
      <c r="B43" s="13">
        <f t="shared" si="1"/>
        <v>43063</v>
      </c>
      <c r="C43" s="3">
        <v>63.13</v>
      </c>
      <c r="D43" s="3">
        <v>63.57</v>
      </c>
      <c r="E43" s="3">
        <v>62.91</v>
      </c>
      <c r="F43" s="3">
        <v>63.47</v>
      </c>
      <c r="G43" s="3">
        <v>0.23</v>
      </c>
      <c r="H43" s="3">
        <v>0.0036</v>
      </c>
      <c r="I43" s="15">
        <v>150534.0</v>
      </c>
      <c r="J43" s="15">
        <v>605569.0</v>
      </c>
    </row>
    <row r="44">
      <c r="A44" s="17">
        <v>61700.0</v>
      </c>
      <c r="B44" s="13">
        <f t="shared" si="1"/>
        <v>43066</v>
      </c>
      <c r="C44" s="3">
        <v>63.58</v>
      </c>
      <c r="D44" s="3">
        <v>63.58</v>
      </c>
      <c r="E44" s="3">
        <v>62.7</v>
      </c>
      <c r="F44" s="3">
        <v>63.38</v>
      </c>
      <c r="G44" s="3">
        <v>-0.09</v>
      </c>
      <c r="H44" s="6">
        <v>-0.0014</v>
      </c>
      <c r="I44" s="15">
        <v>265922.0</v>
      </c>
      <c r="J44" s="15">
        <v>612678.0</v>
      </c>
    </row>
    <row r="45">
      <c r="A45" s="17">
        <v>145634.0</v>
      </c>
      <c r="B45" s="13">
        <f t="shared" si="1"/>
        <v>43067</v>
      </c>
      <c r="C45" s="3">
        <v>63.33</v>
      </c>
      <c r="D45" s="3">
        <v>63.44</v>
      </c>
      <c r="E45" s="3">
        <v>62.71</v>
      </c>
      <c r="F45" s="3">
        <v>63.24</v>
      </c>
      <c r="G45" s="3">
        <v>-0.14</v>
      </c>
      <c r="H45" s="6">
        <v>-0.0022</v>
      </c>
      <c r="I45" s="15">
        <v>300440.0</v>
      </c>
      <c r="J45" s="15">
        <v>618037.0</v>
      </c>
    </row>
    <row r="46">
      <c r="A46" s="7">
        <v>43013.0</v>
      </c>
      <c r="B46" s="13">
        <f t="shared" si="1"/>
        <v>43068</v>
      </c>
      <c r="C46" s="3">
        <v>63.02</v>
      </c>
      <c r="D46" s="3">
        <v>63.59</v>
      </c>
      <c r="E46" s="3">
        <v>61.93</v>
      </c>
      <c r="F46" s="3">
        <v>62.53</v>
      </c>
      <c r="G46" s="3">
        <v>-0.71</v>
      </c>
      <c r="H46" s="6">
        <v>-0.0112</v>
      </c>
      <c r="I46" s="15">
        <v>441956.0</v>
      </c>
      <c r="J46" s="15">
        <v>631497.0</v>
      </c>
    </row>
    <row r="47">
      <c r="A47" s="8">
        <v>55.36</v>
      </c>
      <c r="B47" s="13">
        <f t="shared" si="1"/>
        <v>43069</v>
      </c>
      <c r="C47" s="3">
        <v>62.52</v>
      </c>
      <c r="D47" s="3">
        <v>63.41</v>
      </c>
      <c r="E47" s="3">
        <v>62.15</v>
      </c>
      <c r="F47" s="3">
        <v>62.63</v>
      </c>
      <c r="G47" s="3">
        <v>0.1</v>
      </c>
      <c r="H47" s="3">
        <v>0.0016</v>
      </c>
      <c r="I47" s="15">
        <v>416613.0</v>
      </c>
      <c r="J47" s="15">
        <v>645235.0</v>
      </c>
    </row>
    <row r="48">
      <c r="A48" s="8">
        <v>56.68</v>
      </c>
      <c r="B48" s="5">
        <f t="shared" si="1"/>
        <v>43070</v>
      </c>
      <c r="C48" s="3">
        <v>62.74</v>
      </c>
      <c r="D48" s="3">
        <v>64.32</v>
      </c>
      <c r="E48" s="3">
        <v>62.59</v>
      </c>
      <c r="F48" s="3">
        <v>63.73</v>
      </c>
      <c r="G48" s="3">
        <v>1.1</v>
      </c>
      <c r="H48" s="3">
        <v>0.0176</v>
      </c>
      <c r="I48" s="15">
        <v>308154.0</v>
      </c>
      <c r="J48" s="15">
        <v>629824.0</v>
      </c>
    </row>
    <row r="49">
      <c r="A49" s="8">
        <v>55.29</v>
      </c>
      <c r="B49" s="5">
        <f t="shared" si="1"/>
        <v>43073</v>
      </c>
      <c r="C49" s="3">
        <v>63.5</v>
      </c>
      <c r="D49" s="3">
        <v>63.68</v>
      </c>
      <c r="E49" s="3">
        <v>62.31</v>
      </c>
      <c r="F49" s="3">
        <v>62.45</v>
      </c>
      <c r="G49" s="3">
        <v>-1.28</v>
      </c>
      <c r="H49" s="6">
        <v>-0.0201</v>
      </c>
      <c r="I49" s="15">
        <v>250521.0</v>
      </c>
      <c r="J49" s="15">
        <v>589810.0</v>
      </c>
    </row>
    <row r="50">
      <c r="A50" s="8">
        <v>56.46</v>
      </c>
      <c r="B50" s="5">
        <f t="shared" si="1"/>
        <v>43074</v>
      </c>
      <c r="C50" s="3">
        <v>62.45</v>
      </c>
      <c r="D50" s="3">
        <v>63.15</v>
      </c>
      <c r="E50" s="3">
        <v>62.12</v>
      </c>
      <c r="F50" s="3">
        <v>62.86</v>
      </c>
      <c r="G50" s="3">
        <v>0.41</v>
      </c>
      <c r="H50" s="3">
        <v>0.0066</v>
      </c>
      <c r="I50" s="15">
        <v>219338.0</v>
      </c>
      <c r="J50" s="15">
        <v>577330.0</v>
      </c>
    </row>
    <row r="51">
      <c r="A51" s="9">
        <f>+1.05</f>
        <v>1.05</v>
      </c>
      <c r="B51" s="5">
        <f t="shared" si="1"/>
        <v>43075</v>
      </c>
      <c r="C51" s="3">
        <v>62.64</v>
      </c>
      <c r="D51" s="3">
        <v>62.93</v>
      </c>
      <c r="E51" s="3">
        <v>61.13</v>
      </c>
      <c r="F51" s="3">
        <v>61.22</v>
      </c>
      <c r="G51" s="3">
        <v>-1.64</v>
      </c>
      <c r="H51" s="6">
        <v>-0.0261</v>
      </c>
      <c r="I51" s="15">
        <v>314261.0</v>
      </c>
      <c r="J51" s="15">
        <v>540993.0</v>
      </c>
    </row>
    <row r="52">
      <c r="A52" s="9">
        <f>+1.89%</f>
        <v>0.0189</v>
      </c>
      <c r="B52" s="5">
        <f t="shared" si="1"/>
        <v>43076</v>
      </c>
      <c r="C52" s="3">
        <v>61.3</v>
      </c>
      <c r="D52" s="3">
        <v>62.26</v>
      </c>
      <c r="E52" s="3">
        <v>61.15</v>
      </c>
      <c r="F52" s="3">
        <v>62.2</v>
      </c>
      <c r="G52" s="3">
        <v>0.98</v>
      </c>
      <c r="H52" s="3">
        <v>0.016</v>
      </c>
      <c r="I52" s="15">
        <v>238964.0</v>
      </c>
      <c r="J52" s="15">
        <v>515543.0</v>
      </c>
    </row>
    <row r="53">
      <c r="A53" s="16">
        <v>87181.0</v>
      </c>
      <c r="B53" s="5">
        <f t="shared" si="1"/>
        <v>43077</v>
      </c>
      <c r="C53" s="3">
        <v>62.08</v>
      </c>
      <c r="D53" s="3">
        <v>63.64</v>
      </c>
      <c r="E53" s="3">
        <v>62.01</v>
      </c>
      <c r="F53" s="3">
        <v>63.4</v>
      </c>
      <c r="G53" s="3">
        <v>1.2</v>
      </c>
      <c r="H53" s="3">
        <v>0.019299999999999998</v>
      </c>
      <c r="I53" s="15">
        <v>362429.0</v>
      </c>
      <c r="J53" s="15">
        <v>508521.0</v>
      </c>
    </row>
    <row r="54">
      <c r="A54" s="16">
        <v>160394.0</v>
      </c>
      <c r="B54" s="13">
        <f t="shared" si="1"/>
        <v>43080</v>
      </c>
      <c r="C54" s="3">
        <v>63.29</v>
      </c>
      <c r="D54" s="3">
        <v>64.93</v>
      </c>
      <c r="E54" s="3">
        <v>62.99</v>
      </c>
      <c r="F54" s="3">
        <v>64.69</v>
      </c>
      <c r="G54" s="3">
        <v>1.29</v>
      </c>
      <c r="H54" s="3">
        <v>0.0203</v>
      </c>
      <c r="I54" s="15">
        <v>488007.0</v>
      </c>
      <c r="J54" s="15">
        <v>455375.0</v>
      </c>
    </row>
    <row r="55">
      <c r="A55" s="7">
        <v>43014.0</v>
      </c>
      <c r="B55" s="13">
        <f t="shared" si="1"/>
        <v>43081</v>
      </c>
      <c r="C55" s="3">
        <v>64.66</v>
      </c>
      <c r="D55" s="3">
        <v>65.83</v>
      </c>
      <c r="E55" s="3">
        <v>63.07</v>
      </c>
      <c r="F55" s="3">
        <v>63.34</v>
      </c>
      <c r="G55" s="3">
        <v>-1.35</v>
      </c>
      <c r="H55" s="6">
        <v>-0.0209</v>
      </c>
      <c r="I55" s="15">
        <v>508993.0</v>
      </c>
      <c r="J55" s="15">
        <v>385663.0</v>
      </c>
    </row>
    <row r="56">
      <c r="A56" s="8">
        <v>56.42</v>
      </c>
      <c r="B56" s="13">
        <f t="shared" si="1"/>
        <v>43082</v>
      </c>
      <c r="C56" s="3">
        <v>63.8</v>
      </c>
      <c r="D56" s="3">
        <v>64.32</v>
      </c>
      <c r="E56" s="3">
        <v>62.36</v>
      </c>
      <c r="F56" s="3">
        <v>62.44</v>
      </c>
      <c r="G56" s="3">
        <v>-0.9</v>
      </c>
      <c r="H56" s="6">
        <v>-0.0142</v>
      </c>
      <c r="I56" s="15">
        <v>354367.0</v>
      </c>
      <c r="J56" s="15">
        <v>361300.0</v>
      </c>
    </row>
    <row r="57">
      <c r="A57" s="8">
        <v>56.7</v>
      </c>
      <c r="B57" s="13">
        <f t="shared" si="1"/>
        <v>43083</v>
      </c>
      <c r="C57" s="3">
        <v>62.81</v>
      </c>
      <c r="D57" s="3">
        <v>63.5</v>
      </c>
      <c r="E57" s="3">
        <v>62.01</v>
      </c>
      <c r="F57" s="3">
        <v>63.31</v>
      </c>
      <c r="G57" s="3">
        <v>0.87</v>
      </c>
      <c r="H57" s="3">
        <v>0.0139</v>
      </c>
      <c r="I57" s="15">
        <v>277672.0</v>
      </c>
      <c r="J57" s="15">
        <v>336444.0</v>
      </c>
    </row>
    <row r="58">
      <c r="A58" s="8">
        <v>54.68</v>
      </c>
      <c r="B58" s="13">
        <f t="shared" si="1"/>
        <v>43084</v>
      </c>
      <c r="C58" s="3">
        <v>63.39</v>
      </c>
      <c r="D58" s="3">
        <v>63.68</v>
      </c>
      <c r="E58" s="3">
        <v>63.08</v>
      </c>
      <c r="F58" s="3">
        <v>63.23</v>
      </c>
      <c r="G58" s="3">
        <v>-0.08</v>
      </c>
      <c r="H58" s="6">
        <v>-0.0013</v>
      </c>
      <c r="I58" s="15">
        <v>212995.0</v>
      </c>
      <c r="J58" s="15">
        <v>307124.0</v>
      </c>
    </row>
    <row r="59">
      <c r="A59" s="8">
        <v>55.13</v>
      </c>
      <c r="B59" s="13">
        <f t="shared" si="1"/>
        <v>43087</v>
      </c>
      <c r="C59" s="3">
        <v>63.36</v>
      </c>
      <c r="D59" s="3">
        <v>63.91</v>
      </c>
      <c r="E59" s="3">
        <v>63.0</v>
      </c>
      <c r="F59" s="3">
        <v>63.41</v>
      </c>
      <c r="G59" s="3">
        <v>0.18</v>
      </c>
      <c r="H59" s="3">
        <v>0.0028000000000000004</v>
      </c>
      <c r="I59" s="15">
        <v>234617.0</v>
      </c>
      <c r="J59" s="15">
        <v>260457.0</v>
      </c>
    </row>
    <row r="60">
      <c r="A60" s="11">
        <v>-1.33</v>
      </c>
      <c r="B60" s="13">
        <f t="shared" si="1"/>
        <v>43088</v>
      </c>
      <c r="C60" s="3">
        <v>63.41</v>
      </c>
      <c r="D60" s="3">
        <v>63.91</v>
      </c>
      <c r="E60" s="3">
        <v>63.3</v>
      </c>
      <c r="F60" s="3">
        <v>63.8</v>
      </c>
      <c r="G60" s="3">
        <v>0.39</v>
      </c>
      <c r="H60" s="3">
        <v>0.0062</v>
      </c>
      <c r="I60" s="15">
        <v>213190.0</v>
      </c>
      <c r="J60" s="15">
        <v>215903.0</v>
      </c>
    </row>
    <row r="61">
      <c r="A61" s="12">
        <v>-0.0236</v>
      </c>
      <c r="B61" s="13">
        <f t="shared" si="1"/>
        <v>43089</v>
      </c>
      <c r="C61" s="3">
        <v>63.83</v>
      </c>
      <c r="D61" s="3">
        <v>64.6</v>
      </c>
      <c r="E61" s="3">
        <v>63.67</v>
      </c>
      <c r="F61" s="3">
        <v>64.56</v>
      </c>
      <c r="G61" s="3">
        <v>0.76</v>
      </c>
      <c r="H61" s="3">
        <v>0.011899999999999999</v>
      </c>
      <c r="I61" s="15">
        <v>222727.0</v>
      </c>
      <c r="J61" s="15">
        <v>190588.0</v>
      </c>
    </row>
    <row r="62">
      <c r="A62" s="17">
        <v>71697.0</v>
      </c>
      <c r="B62" s="13">
        <f t="shared" si="1"/>
        <v>43090</v>
      </c>
      <c r="C62" s="3">
        <v>64.49</v>
      </c>
      <c r="D62" s="3">
        <v>64.93</v>
      </c>
      <c r="E62" s="3">
        <v>64.2</v>
      </c>
      <c r="F62" s="3">
        <v>64.9</v>
      </c>
      <c r="G62" s="3">
        <v>0.34</v>
      </c>
      <c r="H62" s="3">
        <v>0.0053</v>
      </c>
      <c r="I62" s="15">
        <v>155417.0</v>
      </c>
      <c r="J62" s="15">
        <v>148812.0</v>
      </c>
    </row>
    <row r="63">
      <c r="A63" s="17">
        <v>158531.0</v>
      </c>
      <c r="B63" s="13">
        <f t="shared" si="1"/>
        <v>43091</v>
      </c>
      <c r="C63" s="3">
        <v>64.63</v>
      </c>
      <c r="D63" s="3">
        <v>65.28</v>
      </c>
      <c r="E63" s="3">
        <v>64.38</v>
      </c>
      <c r="F63" s="3">
        <v>65.25</v>
      </c>
      <c r="G63" s="3">
        <v>0.35</v>
      </c>
      <c r="H63" s="3">
        <v>0.0054</v>
      </c>
      <c r="I63" s="15">
        <v>110419.0</v>
      </c>
      <c r="J63" s="15">
        <v>131240.0</v>
      </c>
    </row>
    <row r="64">
      <c r="A64" s="7">
        <v>43017.0</v>
      </c>
      <c r="B64" s="13">
        <f t="shared" si="1"/>
        <v>43095</v>
      </c>
      <c r="C64" s="3">
        <v>65.2</v>
      </c>
      <c r="D64" s="3">
        <v>67.1</v>
      </c>
      <c r="E64" s="3">
        <v>65.0</v>
      </c>
      <c r="F64" s="3">
        <v>67.02</v>
      </c>
      <c r="G64" s="3">
        <v>1.77</v>
      </c>
      <c r="H64" s="3">
        <v>0.0271</v>
      </c>
      <c r="I64" s="15">
        <v>74246.0</v>
      </c>
      <c r="J64" s="15">
        <v>104652.0</v>
      </c>
    </row>
    <row r="65">
      <c r="A65" s="8">
        <v>55.03</v>
      </c>
      <c r="B65" s="13">
        <f t="shared" si="1"/>
        <v>43096</v>
      </c>
      <c r="C65" s="3">
        <v>66.76</v>
      </c>
      <c r="D65" s="3">
        <v>66.94</v>
      </c>
      <c r="E65" s="3">
        <v>66.03</v>
      </c>
      <c r="F65" s="3">
        <v>66.44</v>
      </c>
      <c r="G65" s="3">
        <v>-0.58</v>
      </c>
      <c r="H65" s="6">
        <v>-0.0087</v>
      </c>
      <c r="I65" s="15">
        <v>122431.0</v>
      </c>
      <c r="J65" s="15">
        <v>59143.0</v>
      </c>
    </row>
    <row r="66">
      <c r="A66" s="8">
        <v>55.5</v>
      </c>
      <c r="B66" s="13">
        <f t="shared" si="1"/>
        <v>43097</v>
      </c>
      <c r="C66" s="3">
        <v>66.43</v>
      </c>
      <c r="D66" s="3">
        <v>66.85</v>
      </c>
      <c r="E66" s="3">
        <v>66.23</v>
      </c>
      <c r="F66" s="3">
        <v>66.72</v>
      </c>
      <c r="G66" s="3">
        <v>0.28</v>
      </c>
      <c r="H66" s="3">
        <v>0.0042</v>
      </c>
      <c r="I66" s="15">
        <v>35088.0</v>
      </c>
      <c r="J66" s="3">
        <v>0.0</v>
      </c>
    </row>
    <row r="67">
      <c r="A67" s="8">
        <v>54.66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55.3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+0.17</f>
        <v>0.17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+0.31%</f>
        <v>0.0031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69283.0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166884.0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4">
        <v>43018.0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55.25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56.39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55.24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56.12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+0.82</f>
        <v>0.82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+1.48%</f>
        <v>0.0148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79616.0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183320.0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43019.0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56.05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56.55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55.73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56.52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+0.4</f>
        <v>0.4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+0.71%</f>
        <v>0.0071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89839.0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195850.0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4">
        <v>43020.0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56.31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56.37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55.49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55.89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-0.63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-0.0111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106123.0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201639.0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43021.0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56.02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57.11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55.98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56.71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+0.82</f>
        <v>0.82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+1.47%</f>
        <v>0.0147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86365.0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210493.0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14">
        <v>43024.0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56.77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57.9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56.74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57.28</v>
      </c>
      <c r="B113" s="3" t="str">
        <f t="shared" si="1"/>
        <v/>
      </c>
    </row>
    <row r="114">
      <c r="A114" s="9">
        <f>+0.57</f>
        <v>0.57</v>
      </c>
      <c r="B114" s="3" t="str">
        <f t="shared" si="1"/>
        <v>#REF!</v>
      </c>
    </row>
    <row r="115">
      <c r="A115" s="9">
        <f>+1.01%</f>
        <v>0.0101</v>
      </c>
      <c r="B115" s="3" t="str">
        <f t="shared" si="1"/>
        <v>#REF!</v>
      </c>
    </row>
    <row r="116">
      <c r="A116" s="16">
        <v>86610.0</v>
      </c>
      <c r="B116" s="3" t="str">
        <f t="shared" si="1"/>
        <v>#REF!</v>
      </c>
    </row>
    <row r="117">
      <c r="A117" s="16">
        <v>211943.0</v>
      </c>
      <c r="B117" s="3" t="str">
        <f t="shared" si="1"/>
        <v>#REF!</v>
      </c>
    </row>
    <row r="118">
      <c r="A118" s="14">
        <v>43025.0</v>
      </c>
      <c r="B118" s="3" t="str">
        <f t="shared" si="1"/>
        <v>#REF!</v>
      </c>
    </row>
    <row r="119">
      <c r="A119" s="8">
        <v>57.27</v>
      </c>
      <c r="B119" s="3" t="str">
        <f t="shared" si="1"/>
        <v>#REF!</v>
      </c>
    </row>
    <row r="120">
      <c r="A120" s="8">
        <v>57.74</v>
      </c>
      <c r="B120" s="3" t="str">
        <f t="shared" si="1"/>
        <v>#REF!</v>
      </c>
    </row>
    <row r="121">
      <c r="A121" s="8">
        <v>56.63</v>
      </c>
      <c r="B121" s="3" t="str">
        <f t="shared" si="1"/>
        <v>#REF!</v>
      </c>
    </row>
    <row r="122">
      <c r="A122" s="8">
        <v>57.21</v>
      </c>
      <c r="B122" s="3" t="str">
        <f t="shared" si="1"/>
        <v>#REF!</v>
      </c>
    </row>
    <row r="123">
      <c r="A123" s="11">
        <v>-0.07</v>
      </c>
      <c r="B123" s="3" t="str">
        <f t="shared" si="1"/>
        <v>#REF!</v>
      </c>
    </row>
    <row r="124">
      <c r="A124" s="12">
        <v>-0.0012</v>
      </c>
      <c r="B124" s="3" t="str">
        <f t="shared" si="1"/>
        <v>#REF!</v>
      </c>
    </row>
    <row r="125">
      <c r="A125" s="17">
        <v>102631.0</v>
      </c>
      <c r="B125" s="3" t="str">
        <f t="shared" si="1"/>
        <v>#REF!</v>
      </c>
    </row>
    <row r="126">
      <c r="A126" s="17">
        <v>218946.0</v>
      </c>
      <c r="B126" s="3" t="str">
        <f t="shared" si="1"/>
        <v>#REF!</v>
      </c>
    </row>
    <row r="127">
      <c r="A127" s="14">
        <v>43026.0</v>
      </c>
      <c r="B127" s="3" t="str">
        <f t="shared" si="1"/>
        <v>#REF!</v>
      </c>
    </row>
    <row r="128">
      <c r="A128" s="8">
        <v>57.48</v>
      </c>
      <c r="B128" s="3" t="str">
        <f t="shared" si="1"/>
        <v>#REF!</v>
      </c>
    </row>
    <row r="129">
      <c r="A129" s="8">
        <v>57.85</v>
      </c>
      <c r="B129" s="3" t="str">
        <f t="shared" si="1"/>
        <v>#REF!</v>
      </c>
    </row>
    <row r="130">
      <c r="A130" s="8">
        <v>57.11</v>
      </c>
      <c r="B130" s="3" t="str">
        <f t="shared" si="1"/>
        <v>#REF!</v>
      </c>
    </row>
    <row r="131">
      <c r="A131" s="8">
        <v>57.48</v>
      </c>
      <c r="B131" s="3" t="str">
        <f t="shared" si="1"/>
        <v>#REF!</v>
      </c>
    </row>
    <row r="132">
      <c r="A132" s="9">
        <f>+0.27</f>
        <v>0.27</v>
      </c>
      <c r="B132" s="3" t="str">
        <f t="shared" si="1"/>
        <v>#REF!</v>
      </c>
    </row>
    <row r="133">
      <c r="A133" s="9">
        <f>+0.47%</f>
        <v>0.0047</v>
      </c>
      <c r="B133" s="3" t="str">
        <f t="shared" si="1"/>
        <v>#REF!</v>
      </c>
    </row>
    <row r="134">
      <c r="A134" s="16">
        <v>96293.0</v>
      </c>
      <c r="B134" s="3" t="str">
        <f t="shared" si="1"/>
        <v>#REF!</v>
      </c>
    </row>
    <row r="135">
      <c r="A135" s="16">
        <v>224970.0</v>
      </c>
      <c r="B135" s="3" t="str">
        <f t="shared" si="1"/>
        <v>#REF!</v>
      </c>
    </row>
    <row r="136">
      <c r="A136" s="14">
        <v>43027.0</v>
      </c>
      <c r="B136" s="3" t="str">
        <f t="shared" si="1"/>
        <v>#REF!</v>
      </c>
    </row>
    <row r="137">
      <c r="A137" s="8">
        <v>57.56</v>
      </c>
      <c r="B137" s="3" t="str">
        <f t="shared" si="1"/>
        <v>#REF!</v>
      </c>
    </row>
    <row r="138">
      <c r="A138" s="8">
        <v>57.63</v>
      </c>
      <c r="B138" s="3" t="str">
        <f t="shared" si="1"/>
        <v>#REF!</v>
      </c>
    </row>
    <row r="139">
      <c r="A139" s="8">
        <v>56.52</v>
      </c>
      <c r="B139" s="3" t="str">
        <f t="shared" si="1"/>
        <v>#REF!</v>
      </c>
    </row>
    <row r="140">
      <c r="A140" s="8">
        <v>56.73</v>
      </c>
      <c r="B140" s="3" t="str">
        <f t="shared" si="1"/>
        <v>#REF!</v>
      </c>
    </row>
    <row r="141">
      <c r="A141" s="11">
        <v>-0.75</v>
      </c>
      <c r="B141" s="3" t="str">
        <f t="shared" si="1"/>
        <v>#REF!</v>
      </c>
    </row>
    <row r="142">
      <c r="A142" s="12">
        <v>-0.013</v>
      </c>
      <c r="B142" s="3" t="str">
        <f t="shared" si="1"/>
        <v>#REF!</v>
      </c>
    </row>
    <row r="143">
      <c r="A143" s="17">
        <v>123366.0</v>
      </c>
      <c r="B143" s="3" t="str">
        <f t="shared" si="1"/>
        <v>#REF!</v>
      </c>
    </row>
    <row r="144">
      <c r="A144" s="17">
        <v>234645.0</v>
      </c>
      <c r="B144" s="3" t="str">
        <f t="shared" si="1"/>
        <v>#REF!</v>
      </c>
    </row>
    <row r="145">
      <c r="A145" s="14">
        <v>43028.0</v>
      </c>
      <c r="B145" s="3" t="str">
        <f t="shared" si="1"/>
        <v>#REF!</v>
      </c>
    </row>
    <row r="146">
      <c r="A146" s="8">
        <v>56.75</v>
      </c>
      <c r="B146" s="3" t="str">
        <f t="shared" si="1"/>
        <v>#REF!</v>
      </c>
    </row>
    <row r="147">
      <c r="A147" s="8">
        <v>57.48</v>
      </c>
      <c r="B147" s="3" t="str">
        <f t="shared" si="1"/>
        <v>#REF!</v>
      </c>
    </row>
    <row r="148">
      <c r="A148" s="8">
        <v>56.14</v>
      </c>
      <c r="B148" s="3" t="str">
        <f t="shared" si="1"/>
        <v>#REF!</v>
      </c>
    </row>
    <row r="149">
      <c r="A149" s="8">
        <v>57.33</v>
      </c>
      <c r="B149" s="3" t="str">
        <f t="shared" si="1"/>
        <v>#REF!</v>
      </c>
    </row>
    <row r="150">
      <c r="A150" s="9">
        <f>+0.6</f>
        <v>0.6</v>
      </c>
      <c r="B150" s="3" t="str">
        <f t="shared" si="1"/>
        <v>#REF!</v>
      </c>
    </row>
    <row r="151">
      <c r="A151" s="9">
        <f>+1.06%</f>
        <v>0.0106</v>
      </c>
      <c r="B151" s="3" t="str">
        <f t="shared" si="1"/>
        <v>#REF!</v>
      </c>
    </row>
    <row r="152">
      <c r="A152" s="16">
        <v>104796.0</v>
      </c>
      <c r="B152" s="3" t="str">
        <f t="shared" si="1"/>
        <v>#REF!</v>
      </c>
    </row>
    <row r="153">
      <c r="A153" s="16">
        <v>238215.0</v>
      </c>
      <c r="B153" s="3" t="str">
        <f t="shared" si="1"/>
        <v>#REF!</v>
      </c>
    </row>
    <row r="154">
      <c r="A154" s="14">
        <v>43031.0</v>
      </c>
      <c r="B154" s="3" t="str">
        <f t="shared" si="1"/>
        <v>#REF!</v>
      </c>
    </row>
    <row r="155">
      <c r="A155" s="8">
        <v>57.53</v>
      </c>
      <c r="B155" s="3" t="str">
        <f t="shared" si="1"/>
        <v>#REF!</v>
      </c>
    </row>
    <row r="156">
      <c r="A156" s="8">
        <v>57.6</v>
      </c>
      <c r="B156" s="3" t="str">
        <f t="shared" si="1"/>
        <v>#REF!</v>
      </c>
    </row>
    <row r="157">
      <c r="A157" s="8">
        <v>56.98</v>
      </c>
      <c r="B157" s="3" t="str">
        <f t="shared" si="1"/>
        <v>#REF!</v>
      </c>
    </row>
    <row r="158">
      <c r="A158" s="8">
        <v>57.08</v>
      </c>
      <c r="B158" s="3" t="str">
        <f t="shared" si="1"/>
        <v>#REF!</v>
      </c>
    </row>
    <row r="159">
      <c r="A159" s="11">
        <v>-0.25</v>
      </c>
      <c r="B159" s="3" t="str">
        <f t="shared" si="1"/>
        <v>#REF!</v>
      </c>
    </row>
    <row r="160">
      <c r="A160" s="12">
        <v>-0.0044</v>
      </c>
      <c r="B160" s="3" t="str">
        <f t="shared" si="1"/>
        <v>#REF!</v>
      </c>
    </row>
    <row r="161">
      <c r="A161" s="17">
        <v>112047.0</v>
      </c>
      <c r="B161" s="3" t="str">
        <f t="shared" si="1"/>
        <v>#REF!</v>
      </c>
    </row>
    <row r="162">
      <c r="A162" s="17">
        <v>239433.0</v>
      </c>
      <c r="B162" s="3" t="str">
        <f t="shared" si="1"/>
        <v>#REF!</v>
      </c>
    </row>
    <row r="163">
      <c r="A163" s="14">
        <v>43032.0</v>
      </c>
      <c r="B163" s="3" t="str">
        <f t="shared" si="1"/>
        <v>#REF!</v>
      </c>
    </row>
    <row r="164">
      <c r="A164" s="8">
        <v>57.08</v>
      </c>
      <c r="B164" s="3" t="str">
        <f t="shared" si="1"/>
        <v>#REF!</v>
      </c>
    </row>
    <row r="165">
      <c r="A165" s="8">
        <v>58.08</v>
      </c>
      <c r="B165" s="3" t="str">
        <f t="shared" si="1"/>
        <v>#REF!</v>
      </c>
    </row>
    <row r="166">
      <c r="A166" s="8">
        <v>56.74</v>
      </c>
      <c r="B166" s="3" t="str">
        <f t="shared" si="1"/>
        <v>#REF!</v>
      </c>
    </row>
    <row r="167">
      <c r="A167" s="8">
        <v>57.91</v>
      </c>
      <c r="B167" s="3" t="str">
        <f t="shared" si="1"/>
        <v>#REF!</v>
      </c>
    </row>
    <row r="168">
      <c r="A168" s="9">
        <f>+0.83</f>
        <v>0.83</v>
      </c>
      <c r="B168" s="3" t="str">
        <f t="shared" si="1"/>
        <v>#REF!</v>
      </c>
    </row>
    <row r="169">
      <c r="A169" s="9">
        <f>+1.45%</f>
        <v>0.0145</v>
      </c>
      <c r="B169" s="3" t="str">
        <f t="shared" si="1"/>
        <v>#REF!</v>
      </c>
    </row>
    <row r="170">
      <c r="A170" s="16">
        <v>135112.0</v>
      </c>
      <c r="B170" s="3" t="str">
        <f t="shared" si="1"/>
        <v>#REF!</v>
      </c>
    </row>
    <row r="171">
      <c r="A171" s="16">
        <v>243428.0</v>
      </c>
      <c r="B171" s="3" t="str">
        <f t="shared" si="1"/>
        <v>#REF!</v>
      </c>
    </row>
    <row r="172">
      <c r="A172" s="14">
        <v>43033.0</v>
      </c>
      <c r="B172" s="3" t="str">
        <f t="shared" si="1"/>
        <v>#REF!</v>
      </c>
    </row>
    <row r="173">
      <c r="A173" s="8">
        <v>58.04</v>
      </c>
      <c r="B173" s="3" t="str">
        <f t="shared" si="1"/>
        <v>#REF!</v>
      </c>
    </row>
    <row r="174">
      <c r="A174" s="8">
        <v>58.17</v>
      </c>
      <c r="B174" s="3" t="str">
        <f t="shared" si="1"/>
        <v>#REF!</v>
      </c>
    </row>
    <row r="175">
      <c r="A175" s="8">
        <v>57.41</v>
      </c>
      <c r="B175" s="3" t="str">
        <f t="shared" si="1"/>
        <v>#REF!</v>
      </c>
    </row>
    <row r="176">
      <c r="A176" s="8">
        <v>57.97</v>
      </c>
      <c r="B176" s="3" t="str">
        <f t="shared" si="1"/>
        <v>#REF!</v>
      </c>
    </row>
    <row r="177">
      <c r="A177" s="9">
        <f>+0.06</f>
        <v>0.06</v>
      </c>
      <c r="B177" s="3" t="str">
        <f t="shared" si="1"/>
        <v>#REF!</v>
      </c>
    </row>
    <row r="178">
      <c r="A178" s="9">
        <f>+0.1%</f>
        <v>0.001</v>
      </c>
      <c r="B178" s="3" t="str">
        <f t="shared" si="1"/>
        <v>#REF!</v>
      </c>
    </row>
    <row r="179">
      <c r="A179" s="16">
        <v>123790.0</v>
      </c>
      <c r="B179" s="3" t="str">
        <f t="shared" si="1"/>
        <v>#REF!</v>
      </c>
    </row>
    <row r="180">
      <c r="A180" s="16">
        <v>258193.0</v>
      </c>
      <c r="B180" s="3" t="str">
        <f t="shared" si="1"/>
        <v>#REF!</v>
      </c>
    </row>
    <row r="181">
      <c r="A181" s="14">
        <v>43034.0</v>
      </c>
      <c r="B181" s="3" t="str">
        <f t="shared" si="1"/>
        <v>#REF!</v>
      </c>
    </row>
    <row r="182">
      <c r="A182" s="8">
        <v>57.98</v>
      </c>
      <c r="B182" s="3" t="str">
        <f t="shared" si="1"/>
        <v>#REF!</v>
      </c>
    </row>
    <row r="183">
      <c r="A183" s="8">
        <v>58.99</v>
      </c>
      <c r="B183" s="3" t="str">
        <f t="shared" si="1"/>
        <v>#REF!</v>
      </c>
    </row>
    <row r="184">
      <c r="A184" s="8">
        <v>57.58</v>
      </c>
      <c r="B184" s="3" t="str">
        <f t="shared" si="1"/>
        <v>#REF!</v>
      </c>
    </row>
    <row r="185">
      <c r="A185" s="8">
        <v>58.74</v>
      </c>
      <c r="B185" s="3" t="str">
        <f t="shared" si="1"/>
        <v>#REF!</v>
      </c>
    </row>
    <row r="186">
      <c r="A186" s="9">
        <f>+0.77</f>
        <v>0.77</v>
      </c>
      <c r="B186" s="3" t="str">
        <f t="shared" si="1"/>
        <v>#REF!</v>
      </c>
    </row>
    <row r="187">
      <c r="A187" s="9">
        <f>+1.33%</f>
        <v>0.0133</v>
      </c>
      <c r="B187" s="3" t="str">
        <f t="shared" si="1"/>
        <v>#REF!</v>
      </c>
    </row>
    <row r="188">
      <c r="A188" s="16">
        <v>100233.0</v>
      </c>
      <c r="B188" s="3" t="str">
        <f t="shared" si="1"/>
        <v>#REF!</v>
      </c>
    </row>
    <row r="189">
      <c r="A189" s="16">
        <v>268052.0</v>
      </c>
      <c r="B189" s="3" t="str">
        <f t="shared" si="1"/>
        <v>#REF!</v>
      </c>
    </row>
    <row r="190">
      <c r="A190" s="14">
        <v>43035.0</v>
      </c>
      <c r="B190" s="3" t="str">
        <f t="shared" si="1"/>
        <v>#REF!</v>
      </c>
    </row>
    <row r="191">
      <c r="A191" s="8">
        <v>58.92</v>
      </c>
      <c r="B191" s="3" t="str">
        <f t="shared" si="1"/>
        <v>#REF!</v>
      </c>
    </row>
    <row r="192">
      <c r="A192" s="8">
        <v>60.03</v>
      </c>
      <c r="B192" s="3" t="str">
        <f t="shared" si="1"/>
        <v>#REF!</v>
      </c>
    </row>
    <row r="193">
      <c r="A193" s="8">
        <v>58.29</v>
      </c>
      <c r="B193" s="3" t="str">
        <f t="shared" si="1"/>
        <v>#REF!</v>
      </c>
    </row>
    <row r="194">
      <c r="A194" s="8">
        <v>59.81</v>
      </c>
      <c r="B194" s="3" t="str">
        <f t="shared" si="1"/>
        <v>#REF!</v>
      </c>
    </row>
    <row r="195">
      <c r="A195" s="9">
        <f>+1.07</f>
        <v>1.07</v>
      </c>
      <c r="B195" s="3" t="str">
        <f t="shared" si="1"/>
        <v>#REF!</v>
      </c>
    </row>
    <row r="196">
      <c r="A196" s="9">
        <f>+1.82%</f>
        <v>0.0182</v>
      </c>
      <c r="B196" s="3" t="str">
        <f t="shared" si="1"/>
        <v>#REF!</v>
      </c>
    </row>
    <row r="197">
      <c r="A197" s="16">
        <v>127449.0</v>
      </c>
      <c r="B197" s="3" t="str">
        <f t="shared" si="1"/>
        <v>#REF!</v>
      </c>
    </row>
    <row r="198">
      <c r="A198" s="16">
        <v>275443.0</v>
      </c>
      <c r="B198" s="3" t="str">
        <f t="shared" si="1"/>
        <v>#REF!</v>
      </c>
    </row>
    <row r="199">
      <c r="A199" s="14">
        <v>43038.0</v>
      </c>
      <c r="B199" s="3" t="str">
        <f t="shared" si="1"/>
        <v>#REF!</v>
      </c>
    </row>
    <row r="200">
      <c r="A200" s="8">
        <v>60.06</v>
      </c>
      <c r="B200" s="3" t="str">
        <f t="shared" si="1"/>
        <v>#REF!</v>
      </c>
    </row>
    <row r="201">
      <c r="A201" s="8">
        <v>60.38</v>
      </c>
      <c r="B201" s="3" t="str">
        <f t="shared" si="1"/>
        <v>#REF!</v>
      </c>
    </row>
    <row r="202">
      <c r="A202" s="8">
        <v>59.67</v>
      </c>
      <c r="B202" s="3" t="str">
        <f t="shared" si="1"/>
        <v>#REF!</v>
      </c>
    </row>
    <row r="203">
      <c r="A203" s="8">
        <v>60.31</v>
      </c>
      <c r="B203" s="3" t="str">
        <f t="shared" si="1"/>
        <v>#REF!</v>
      </c>
    </row>
    <row r="204">
      <c r="A204" s="9">
        <f>+0.5</f>
        <v>0.5</v>
      </c>
      <c r="B204" s="3" t="str">
        <f t="shared" si="1"/>
        <v>#REF!</v>
      </c>
    </row>
    <row r="205">
      <c r="A205" s="9">
        <f>+0.84%</f>
        <v>0.0084</v>
      </c>
      <c r="B205" s="3" t="str">
        <f t="shared" si="1"/>
        <v>#REF!</v>
      </c>
    </row>
    <row r="206">
      <c r="A206" s="16">
        <v>103990.0</v>
      </c>
      <c r="B206" s="3" t="str">
        <f t="shared" si="1"/>
        <v>#REF!</v>
      </c>
    </row>
    <row r="207">
      <c r="A207" s="16">
        <v>279571.0</v>
      </c>
      <c r="B207" s="3" t="str">
        <f t="shared" si="1"/>
        <v>#REF!</v>
      </c>
    </row>
    <row r="208">
      <c r="A208" s="14">
        <v>43039.0</v>
      </c>
      <c r="B208" s="3" t="str">
        <f t="shared" si="1"/>
        <v>#REF!</v>
      </c>
    </row>
    <row r="209">
      <c r="A209" s="8">
        <v>60.25</v>
      </c>
      <c r="B209" s="3" t="str">
        <f t="shared" si="1"/>
        <v>#REF!</v>
      </c>
    </row>
    <row r="210">
      <c r="A210" s="8">
        <v>60.89</v>
      </c>
      <c r="B210" s="3" t="str">
        <f t="shared" si="1"/>
        <v>#REF!</v>
      </c>
    </row>
    <row r="211">
      <c r="A211" s="8">
        <v>60.01</v>
      </c>
      <c r="B211" s="3" t="str">
        <f t="shared" si="1"/>
        <v>#REF!</v>
      </c>
    </row>
    <row r="212">
      <c r="A212" s="8">
        <v>60.66</v>
      </c>
      <c r="B212" s="3" t="str">
        <f t="shared" si="1"/>
        <v>#REF!</v>
      </c>
    </row>
    <row r="213">
      <c r="A213" s="9">
        <f>+0.35</f>
        <v>0.35</v>
      </c>
      <c r="B213" s="3" t="str">
        <f t="shared" si="1"/>
        <v>#REF!</v>
      </c>
    </row>
    <row r="214">
      <c r="A214" s="9">
        <f>+0.58%</f>
        <v>0.0058</v>
      </c>
      <c r="B214" s="3" t="str">
        <f t="shared" si="1"/>
        <v>#REF!</v>
      </c>
    </row>
    <row r="215">
      <c r="A215" s="16">
        <v>112742.0</v>
      </c>
      <c r="B215" s="3" t="str">
        <f t="shared" si="1"/>
        <v>#REF!</v>
      </c>
    </row>
    <row r="216">
      <c r="A216" s="16">
        <v>279732.0</v>
      </c>
      <c r="B216" s="3" t="str">
        <f t="shared" si="1"/>
        <v>#REF!</v>
      </c>
    </row>
    <row r="217">
      <c r="A217" s="7">
        <v>43040.0</v>
      </c>
      <c r="B217" s="3" t="str">
        <f t="shared" si="1"/>
        <v>#REF!</v>
      </c>
    </row>
    <row r="218">
      <c r="A218" s="8">
        <v>60.78</v>
      </c>
      <c r="B218" s="3" t="str">
        <f t="shared" si="1"/>
        <v>#REF!</v>
      </c>
    </row>
    <row r="219">
      <c r="A219" s="8">
        <v>61.4</v>
      </c>
      <c r="B219" s="3" t="str">
        <f t="shared" si="1"/>
        <v>#REF!</v>
      </c>
    </row>
    <row r="220">
      <c r="A220" s="8">
        <v>59.75</v>
      </c>
      <c r="B220" s="3" t="str">
        <f t="shared" si="1"/>
        <v>#REF!</v>
      </c>
    </row>
    <row r="221">
      <c r="A221" s="8">
        <v>60.23</v>
      </c>
      <c r="B221" s="3" t="str">
        <f t="shared" si="1"/>
        <v>#REF!</v>
      </c>
    </row>
    <row r="222">
      <c r="A222" s="11">
        <v>-0.43</v>
      </c>
      <c r="B222" s="3" t="str">
        <f t="shared" si="1"/>
        <v>#REF!</v>
      </c>
    </row>
    <row r="223">
      <c r="A223" s="12">
        <v>-0.0071</v>
      </c>
      <c r="B223" s="3" t="str">
        <f t="shared" si="1"/>
        <v>#REF!</v>
      </c>
    </row>
    <row r="224">
      <c r="A224" s="17">
        <v>134851.0</v>
      </c>
      <c r="B224" s="3" t="str">
        <f t="shared" si="1"/>
        <v>#REF!</v>
      </c>
    </row>
    <row r="225">
      <c r="A225" s="17">
        <v>291392.0</v>
      </c>
      <c r="B225" s="3" t="str">
        <f t="shared" si="1"/>
        <v>#REF!</v>
      </c>
    </row>
    <row r="226">
      <c r="A226" s="7">
        <v>43041.0</v>
      </c>
      <c r="B226" s="3" t="str">
        <f t="shared" si="1"/>
        <v>#REF!</v>
      </c>
    </row>
    <row r="227">
      <c r="A227" s="8">
        <v>60.27</v>
      </c>
      <c r="B227" s="3" t="str">
        <f t="shared" si="1"/>
        <v>#REF!</v>
      </c>
    </row>
    <row r="228">
      <c r="A228" s="8">
        <v>60.59</v>
      </c>
      <c r="B228" s="3" t="str">
        <f t="shared" si="1"/>
        <v>#REF!</v>
      </c>
    </row>
    <row r="229">
      <c r="A229" s="8">
        <v>59.8</v>
      </c>
      <c r="B229" s="3" t="str">
        <f t="shared" si="1"/>
        <v>#REF!</v>
      </c>
    </row>
    <row r="230">
      <c r="A230" s="8">
        <v>60.37</v>
      </c>
      <c r="B230" s="3" t="str">
        <f t="shared" si="1"/>
        <v>#REF!</v>
      </c>
    </row>
    <row r="231">
      <c r="A231" s="9">
        <f>+0.14</f>
        <v>0.14</v>
      </c>
      <c r="B231" s="3" t="str">
        <f t="shared" si="1"/>
        <v>#REF!</v>
      </c>
    </row>
    <row r="232">
      <c r="A232" s="9">
        <f>+0.23%</f>
        <v>0.0023</v>
      </c>
      <c r="B232" s="3" t="str">
        <f t="shared" si="1"/>
        <v>#REF!</v>
      </c>
    </row>
    <row r="233">
      <c r="A233" s="16">
        <v>128375.0</v>
      </c>
      <c r="B233" s="3" t="str">
        <f t="shared" si="1"/>
        <v>#REF!</v>
      </c>
    </row>
    <row r="234">
      <c r="A234" s="16">
        <v>290993.0</v>
      </c>
      <c r="B234" s="3" t="str">
        <f t="shared" si="1"/>
        <v>#REF!</v>
      </c>
    </row>
    <row r="235">
      <c r="A235" s="7">
        <v>43042.0</v>
      </c>
      <c r="B235" s="3" t="str">
        <f t="shared" si="1"/>
        <v>#REF!</v>
      </c>
    </row>
    <row r="236">
      <c r="A236" s="8">
        <v>60.77</v>
      </c>
      <c r="B236" s="3" t="str">
        <f t="shared" si="1"/>
        <v>#REF!</v>
      </c>
    </row>
    <row r="237">
      <c r="A237" s="8">
        <v>61.95</v>
      </c>
      <c r="B237" s="3" t="str">
        <f t="shared" si="1"/>
        <v>#REF!</v>
      </c>
    </row>
    <row r="238">
      <c r="A238" s="8">
        <v>60.35</v>
      </c>
      <c r="B238" s="3" t="str">
        <f t="shared" si="1"/>
        <v>#REF!</v>
      </c>
    </row>
    <row r="239">
      <c r="A239" s="8">
        <v>61.8</v>
      </c>
      <c r="B239" s="3" t="str">
        <f t="shared" si="1"/>
        <v>#REF!</v>
      </c>
    </row>
    <row r="240">
      <c r="A240" s="9">
        <f>+1.43</f>
        <v>1.43</v>
      </c>
      <c r="B240" s="3" t="str">
        <f t="shared" si="1"/>
        <v>#REF!</v>
      </c>
    </row>
    <row r="241">
      <c r="A241" s="9">
        <f>+2.37%</f>
        <v>0.0237</v>
      </c>
      <c r="B241" s="3" t="str">
        <f t="shared" si="1"/>
        <v>#REF!</v>
      </c>
    </row>
    <row r="242">
      <c r="A242" s="16">
        <v>123393.0</v>
      </c>
      <c r="B242" s="3" t="str">
        <f t="shared" si="1"/>
        <v>#REF!</v>
      </c>
    </row>
    <row r="243">
      <c r="A243" s="16">
        <v>309816.0</v>
      </c>
      <c r="B243" s="3" t="str">
        <f t="shared" si="1"/>
        <v>#REF!</v>
      </c>
    </row>
    <row r="244">
      <c r="A244" s="7">
        <v>43045.0</v>
      </c>
      <c r="B244" s="3" t="str">
        <f t="shared" si="1"/>
        <v>#REF!</v>
      </c>
    </row>
    <row r="245">
      <c r="A245" s="8">
        <v>61.75</v>
      </c>
      <c r="B245" s="3" t="str">
        <f t="shared" si="1"/>
        <v>#REF!</v>
      </c>
    </row>
    <row r="246">
      <c r="A246" s="8">
        <v>64.12</v>
      </c>
      <c r="B246" s="3" t="str">
        <f t="shared" si="1"/>
        <v>#REF!</v>
      </c>
    </row>
    <row r="247">
      <c r="A247" s="8">
        <v>61.75</v>
      </c>
      <c r="B247" s="3" t="str">
        <f t="shared" si="1"/>
        <v>#REF!</v>
      </c>
    </row>
    <row r="248">
      <c r="A248" s="8">
        <v>63.96</v>
      </c>
      <c r="B248" s="3" t="str">
        <f t="shared" si="1"/>
        <v>#REF!</v>
      </c>
    </row>
    <row r="249">
      <c r="A249" s="9">
        <f>+2.16</f>
        <v>2.16</v>
      </c>
      <c r="B249" s="3" t="str">
        <f t="shared" si="1"/>
        <v>#REF!</v>
      </c>
    </row>
    <row r="250">
      <c r="A250" s="9">
        <f>+3.5%</f>
        <v>0.035</v>
      </c>
      <c r="B250" s="3" t="str">
        <f t="shared" si="1"/>
        <v>#REF!</v>
      </c>
    </row>
    <row r="251">
      <c r="A251" s="16">
        <v>166971.0</v>
      </c>
      <c r="B251" s="3" t="str">
        <f t="shared" si="1"/>
        <v>#REF!</v>
      </c>
    </row>
    <row r="252">
      <c r="A252" s="16">
        <v>321903.0</v>
      </c>
      <c r="B252" s="3" t="str">
        <f t="shared" si="1"/>
        <v>#REF!</v>
      </c>
    </row>
    <row r="253">
      <c r="A253" s="7">
        <v>43046.0</v>
      </c>
      <c r="B253" s="3" t="str">
        <f t="shared" si="1"/>
        <v>#REF!</v>
      </c>
    </row>
    <row r="254">
      <c r="A254" s="8">
        <v>63.66</v>
      </c>
      <c r="B254" s="3" t="str">
        <f t="shared" si="1"/>
        <v>#REF!</v>
      </c>
    </row>
    <row r="255">
      <c r="A255" s="8">
        <v>64.33</v>
      </c>
      <c r="B255" s="3" t="str">
        <f t="shared" si="1"/>
        <v>#REF!</v>
      </c>
    </row>
    <row r="256">
      <c r="A256" s="8">
        <v>63.27</v>
      </c>
      <c r="B256" s="3" t="str">
        <f t="shared" si="1"/>
        <v>#REF!</v>
      </c>
    </row>
    <row r="257">
      <c r="A257" s="8">
        <v>63.47</v>
      </c>
      <c r="B257" s="3" t="str">
        <f t="shared" si="1"/>
        <v>#REF!</v>
      </c>
    </row>
    <row r="258">
      <c r="A258" s="11">
        <v>-0.49</v>
      </c>
      <c r="B258" s="3" t="str">
        <f t="shared" si="1"/>
        <v>#REF!</v>
      </c>
    </row>
    <row r="259">
      <c r="A259" s="12">
        <v>-0.0077</v>
      </c>
      <c r="B259" s="3" t="str">
        <f t="shared" si="1"/>
        <v>#REF!</v>
      </c>
    </row>
    <row r="260">
      <c r="A260" s="17">
        <v>226396.0</v>
      </c>
      <c r="B260" s="3" t="str">
        <f t="shared" si="1"/>
        <v>#REF!</v>
      </c>
    </row>
    <row r="261">
      <c r="A261" s="17">
        <v>346552.0</v>
      </c>
      <c r="B261" s="3" t="str">
        <f t="shared" si="1"/>
        <v>#REF!</v>
      </c>
    </row>
    <row r="262">
      <c r="A262" s="7">
        <v>43047.0</v>
      </c>
      <c r="B262" s="3" t="str">
        <f t="shared" si="1"/>
        <v>#REF!</v>
      </c>
    </row>
    <row r="263">
      <c r="A263" s="8">
        <v>63.48</v>
      </c>
      <c r="B263" s="3" t="str">
        <f t="shared" si="1"/>
        <v>#REF!</v>
      </c>
    </row>
    <row r="264">
      <c r="A264" s="8">
        <v>64.41</v>
      </c>
      <c r="B264" s="3" t="str">
        <f t="shared" si="1"/>
        <v>#REF!</v>
      </c>
    </row>
    <row r="265">
      <c r="A265" s="8">
        <v>62.76</v>
      </c>
      <c r="B265" s="3" t="str">
        <f t="shared" si="1"/>
        <v>#REF!</v>
      </c>
    </row>
    <row r="266">
      <c r="A266" s="8">
        <v>63.28</v>
      </c>
      <c r="B266" s="3" t="str">
        <f t="shared" si="1"/>
        <v>#REF!</v>
      </c>
    </row>
    <row r="267">
      <c r="A267" s="11">
        <v>-0.19</v>
      </c>
      <c r="B267" s="3" t="str">
        <f t="shared" si="1"/>
        <v>#REF!</v>
      </c>
    </row>
    <row r="268">
      <c r="A268" s="12">
        <v>-0.003</v>
      </c>
      <c r="B268" s="3" t="str">
        <f t="shared" si="1"/>
        <v>#REF!</v>
      </c>
    </row>
    <row r="269">
      <c r="A269" s="17">
        <v>236850.0</v>
      </c>
      <c r="B269" s="3" t="str">
        <f t="shared" si="1"/>
        <v>#REF!</v>
      </c>
    </row>
    <row r="270">
      <c r="A270" s="17">
        <v>366995.0</v>
      </c>
      <c r="B270" s="3" t="str">
        <f t="shared" si="1"/>
        <v>#REF!</v>
      </c>
    </row>
    <row r="271">
      <c r="A271" s="7">
        <v>43048.0</v>
      </c>
      <c r="B271" s="3" t="str">
        <f t="shared" si="1"/>
        <v>#REF!</v>
      </c>
    </row>
    <row r="272">
      <c r="A272" s="8">
        <v>63.34</v>
      </c>
      <c r="B272" s="3" t="str">
        <f t="shared" si="1"/>
        <v>#REF!</v>
      </c>
    </row>
    <row r="273">
      <c r="A273" s="8">
        <v>64.04</v>
      </c>
      <c r="B273" s="3" t="str">
        <f t="shared" si="1"/>
        <v>#REF!</v>
      </c>
    </row>
    <row r="274">
      <c r="A274" s="8">
        <v>63.09</v>
      </c>
      <c r="B274" s="3" t="str">
        <f t="shared" si="1"/>
        <v>#REF!</v>
      </c>
    </row>
    <row r="275">
      <c r="A275" s="8">
        <v>63.74</v>
      </c>
      <c r="B275" s="3" t="str">
        <f t="shared" si="1"/>
        <v>#REF!</v>
      </c>
    </row>
    <row r="276">
      <c r="A276" s="9">
        <f>+0.46</f>
        <v>0.46</v>
      </c>
      <c r="B276" s="3" t="str">
        <f t="shared" si="1"/>
        <v>#REF!</v>
      </c>
    </row>
    <row r="277">
      <c r="A277" s="9">
        <f>+0.73%</f>
        <v>0.0073</v>
      </c>
      <c r="B277" s="3" t="str">
        <f t="shared" si="1"/>
        <v>#REF!</v>
      </c>
    </row>
    <row r="278">
      <c r="A278" s="16">
        <v>184383.0</v>
      </c>
      <c r="B278" s="3" t="str">
        <f t="shared" si="1"/>
        <v>#REF!</v>
      </c>
    </row>
    <row r="279">
      <c r="A279" s="16">
        <v>396993.0</v>
      </c>
      <c r="B279" s="3" t="str">
        <f t="shared" si="1"/>
        <v>#REF!</v>
      </c>
    </row>
    <row r="280">
      <c r="A280" s="14">
        <v>43049.0</v>
      </c>
      <c r="B280" s="3" t="str">
        <f t="shared" si="1"/>
        <v>#REF!</v>
      </c>
    </row>
    <row r="281">
      <c r="A281" s="8">
        <v>63.68</v>
      </c>
      <c r="B281" s="3" t="str">
        <f t="shared" si="1"/>
        <v>#REF!</v>
      </c>
    </row>
    <row r="282">
      <c r="A282" s="8">
        <v>64.07</v>
      </c>
      <c r="B282" s="3" t="str">
        <f t="shared" si="1"/>
        <v>#REF!</v>
      </c>
    </row>
    <row r="283">
      <c r="A283" s="8">
        <v>63.22</v>
      </c>
      <c r="B283" s="3" t="str">
        <f t="shared" si="1"/>
        <v>#REF!</v>
      </c>
    </row>
    <row r="284">
      <c r="A284" s="8">
        <v>63.41</v>
      </c>
      <c r="B284" s="3" t="str">
        <f t="shared" si="1"/>
        <v>#REF!</v>
      </c>
    </row>
    <row r="285">
      <c r="A285" s="11">
        <v>-0.33</v>
      </c>
      <c r="B285" s="3" t="str">
        <f t="shared" si="1"/>
        <v>#REF!</v>
      </c>
    </row>
    <row r="286">
      <c r="A286" s="12">
        <v>-0.0052</v>
      </c>
      <c r="B286" s="3" t="str">
        <f t="shared" si="1"/>
        <v>#REF!</v>
      </c>
    </row>
    <row r="287">
      <c r="A287" s="17">
        <v>190659.0</v>
      </c>
      <c r="B287" s="3" t="str">
        <f t="shared" si="1"/>
        <v>#REF!</v>
      </c>
    </row>
    <row r="288">
      <c r="A288" s="17">
        <v>430630.0</v>
      </c>
      <c r="B288" s="3" t="str">
        <f t="shared" si="1"/>
        <v>#REF!</v>
      </c>
    </row>
    <row r="289">
      <c r="A289" s="14">
        <v>43052.0</v>
      </c>
      <c r="B289" s="3" t="str">
        <f t="shared" si="1"/>
        <v>#REF!</v>
      </c>
    </row>
    <row r="290">
      <c r="A290" s="8">
        <v>63.65</v>
      </c>
      <c r="B290" s="3" t="str">
        <f t="shared" si="1"/>
        <v>#REF!</v>
      </c>
    </row>
    <row r="291">
      <c r="A291" s="8">
        <v>63.65</v>
      </c>
      <c r="B291" s="3" t="str">
        <f t="shared" si="1"/>
        <v>#REF!</v>
      </c>
    </row>
    <row r="292">
      <c r="A292" s="8">
        <v>62.58</v>
      </c>
      <c r="B292" s="3" t="str">
        <f t="shared" si="1"/>
        <v>#REF!</v>
      </c>
    </row>
    <row r="293">
      <c r="A293" s="8">
        <v>63.1</v>
      </c>
      <c r="B293" s="3" t="str">
        <f t="shared" si="1"/>
        <v>#REF!</v>
      </c>
    </row>
    <row r="294">
      <c r="A294" s="11">
        <v>-0.31</v>
      </c>
      <c r="B294" s="3" t="str">
        <f t="shared" si="1"/>
        <v>#REF!</v>
      </c>
    </row>
    <row r="295">
      <c r="A295" s="12">
        <v>-0.0049</v>
      </c>
      <c r="B295" s="3" t="str">
        <f t="shared" si="1"/>
        <v>#REF!</v>
      </c>
    </row>
    <row r="296">
      <c r="A296" s="17">
        <v>251290.0</v>
      </c>
      <c r="B296" s="3" t="str">
        <f t="shared" si="1"/>
        <v>#REF!</v>
      </c>
    </row>
    <row r="297">
      <c r="A297" s="17">
        <v>441567.0</v>
      </c>
      <c r="B297" s="3" t="str">
        <f t="shared" si="1"/>
        <v>#REF!</v>
      </c>
    </row>
    <row r="298">
      <c r="A298" s="14">
        <v>43053.0</v>
      </c>
      <c r="B298" s="3" t="str">
        <f t="shared" si="1"/>
        <v>#REF!</v>
      </c>
    </row>
    <row r="299">
      <c r="A299" s="8">
        <v>63.07</v>
      </c>
      <c r="B299" s="3" t="str">
        <f t="shared" si="1"/>
        <v>#REF!</v>
      </c>
    </row>
    <row r="300">
      <c r="A300" s="8">
        <v>63.08</v>
      </c>
      <c r="B300" s="3" t="str">
        <f t="shared" si="1"/>
        <v>#REF!</v>
      </c>
    </row>
    <row r="301">
      <c r="A301" s="8">
        <v>61.08</v>
      </c>
      <c r="B301" s="3" t="str">
        <f t="shared" si="1"/>
        <v>#REF!</v>
      </c>
    </row>
    <row r="302">
      <c r="A302" s="8">
        <v>62.06</v>
      </c>
      <c r="B302" s="3" t="str">
        <f t="shared" si="1"/>
        <v>#REF!</v>
      </c>
    </row>
    <row r="303">
      <c r="A303" s="11">
        <v>-1.04</v>
      </c>
      <c r="B303" s="3" t="str">
        <f t="shared" si="1"/>
        <v>#REF!</v>
      </c>
    </row>
    <row r="304">
      <c r="A304" s="12">
        <v>-0.0165</v>
      </c>
      <c r="B304" s="3" t="str">
        <f t="shared" si="1"/>
        <v>#REF!</v>
      </c>
    </row>
    <row r="305">
      <c r="A305" s="17">
        <v>264860.0</v>
      </c>
      <c r="B305" s="3" t="str">
        <f t="shared" si="1"/>
        <v>#REF!</v>
      </c>
    </row>
    <row r="306">
      <c r="A306" s="17">
        <v>466437.0</v>
      </c>
      <c r="B306" s="3" t="str">
        <f t="shared" si="1"/>
        <v>#REF!</v>
      </c>
    </row>
    <row r="307">
      <c r="A307" s="14">
        <v>43054.0</v>
      </c>
      <c r="B307" s="3" t="str">
        <f t="shared" si="1"/>
        <v>#REF!</v>
      </c>
    </row>
    <row r="308">
      <c r="A308" s="8">
        <v>61.34</v>
      </c>
      <c r="B308" s="3" t="str">
        <f t="shared" si="1"/>
        <v>#REF!</v>
      </c>
    </row>
    <row r="309">
      <c r="A309" s="8">
        <v>61.97</v>
      </c>
      <c r="B309" s="3" t="str">
        <f t="shared" si="1"/>
        <v>#REF!</v>
      </c>
    </row>
    <row r="310">
      <c r="A310" s="8">
        <v>61.18</v>
      </c>
      <c r="B310" s="3" t="str">
        <f t="shared" si="1"/>
        <v>#REF!</v>
      </c>
    </row>
    <row r="311">
      <c r="A311" s="8">
        <v>61.76</v>
      </c>
      <c r="B311" s="3" t="str">
        <f t="shared" si="1"/>
        <v>#REF!</v>
      </c>
    </row>
    <row r="312">
      <c r="A312" s="11">
        <v>-0.3</v>
      </c>
      <c r="B312" s="3" t="str">
        <f t="shared" si="1"/>
        <v>#REF!</v>
      </c>
    </row>
    <row r="313">
      <c r="A313" s="12">
        <v>-0.0048</v>
      </c>
      <c r="B313" s="3" t="str">
        <f t="shared" si="1"/>
        <v>#REF!</v>
      </c>
    </row>
    <row r="314">
      <c r="A314" s="17">
        <v>192378.0</v>
      </c>
      <c r="B314" s="3" t="str">
        <f t="shared" si="1"/>
        <v>#REF!</v>
      </c>
    </row>
    <row r="315">
      <c r="A315" s="17">
        <v>473889.0</v>
      </c>
      <c r="B315" s="3" t="str">
        <f t="shared" si="1"/>
        <v>#REF!</v>
      </c>
    </row>
    <row r="316">
      <c r="A316" s="14">
        <v>43055.0</v>
      </c>
      <c r="B316" s="3" t="str">
        <f t="shared" si="1"/>
        <v>#REF!</v>
      </c>
    </row>
    <row r="317">
      <c r="A317" s="8">
        <v>61.78</v>
      </c>
      <c r="B317" s="3" t="str">
        <f t="shared" si="1"/>
        <v>#REF!</v>
      </c>
    </row>
    <row r="318">
      <c r="A318" s="8">
        <v>62.01</v>
      </c>
      <c r="B318" s="3" t="str">
        <f t="shared" si="1"/>
        <v>#REF!</v>
      </c>
    </row>
    <row r="319">
      <c r="A319" s="8">
        <v>61.19</v>
      </c>
      <c r="B319" s="3" t="str">
        <f t="shared" si="1"/>
        <v>#REF!</v>
      </c>
    </row>
    <row r="320">
      <c r="A320" s="8">
        <v>61.29</v>
      </c>
      <c r="B320" s="3" t="str">
        <f t="shared" si="1"/>
        <v>#REF!</v>
      </c>
    </row>
    <row r="321">
      <c r="A321" s="11">
        <v>-0.47</v>
      </c>
      <c r="B321" s="3" t="str">
        <f t="shared" si="1"/>
        <v>#REF!</v>
      </c>
    </row>
    <row r="322">
      <c r="A322" s="12">
        <v>-0.0076</v>
      </c>
      <c r="B322" s="3" t="str">
        <f t="shared" si="1"/>
        <v>#REF!</v>
      </c>
    </row>
    <row r="323">
      <c r="A323" s="17">
        <v>214034.0</v>
      </c>
      <c r="B323" s="3" t="str">
        <f t="shared" si="1"/>
        <v>#REF!</v>
      </c>
    </row>
    <row r="324">
      <c r="A324" s="17">
        <v>471757.0</v>
      </c>
      <c r="B324" s="3" t="str">
        <f t="shared" si="1"/>
        <v>#REF!</v>
      </c>
    </row>
    <row r="325">
      <c r="A325" s="14">
        <v>43056.0</v>
      </c>
      <c r="B325" s="3" t="str">
        <f t="shared" si="1"/>
        <v>#REF!</v>
      </c>
    </row>
    <row r="326">
      <c r="A326" s="8">
        <v>61.35</v>
      </c>
      <c r="B326" s="3" t="str">
        <f t="shared" si="1"/>
        <v>#REF!</v>
      </c>
    </row>
    <row r="327">
      <c r="A327" s="8">
        <v>62.73</v>
      </c>
      <c r="B327" s="3" t="str">
        <f t="shared" si="1"/>
        <v>#REF!</v>
      </c>
    </row>
    <row r="328">
      <c r="A328" s="8">
        <v>61.0</v>
      </c>
      <c r="B328" s="3" t="str">
        <f t="shared" si="1"/>
        <v>#REF!</v>
      </c>
    </row>
    <row r="329">
      <c r="A329" s="8">
        <v>62.55</v>
      </c>
      <c r="B329" s="3" t="str">
        <f t="shared" si="1"/>
        <v>#REF!</v>
      </c>
    </row>
    <row r="330">
      <c r="A330" s="9">
        <f>+1.26</f>
        <v>1.26</v>
      </c>
      <c r="B330" s="3" t="str">
        <f t="shared" si="1"/>
        <v>#REF!</v>
      </c>
    </row>
    <row r="331">
      <c r="A331" s="9">
        <f>+2.06%</f>
        <v>0.0206</v>
      </c>
      <c r="B331" s="3" t="str">
        <f t="shared" si="1"/>
        <v>#REF!</v>
      </c>
    </row>
    <row r="332">
      <c r="A332" s="16">
        <v>239756.0</v>
      </c>
      <c r="B332" s="3" t="str">
        <f t="shared" si="1"/>
        <v>#REF!</v>
      </c>
    </row>
    <row r="333">
      <c r="A333" s="16">
        <v>506124.0</v>
      </c>
      <c r="B333" s="3" t="str">
        <f t="shared" si="1"/>
        <v>#REF!</v>
      </c>
    </row>
    <row r="334">
      <c r="A334" s="14">
        <v>43059.0</v>
      </c>
      <c r="B334" s="3" t="str">
        <f t="shared" si="1"/>
        <v>#REF!</v>
      </c>
    </row>
    <row r="335">
      <c r="A335" s="8">
        <v>62.46</v>
      </c>
      <c r="B335" s="3" t="str">
        <f t="shared" si="1"/>
        <v>#REF!</v>
      </c>
    </row>
    <row r="336">
      <c r="A336" s="8">
        <v>62.54</v>
      </c>
      <c r="B336" s="3" t="str">
        <f t="shared" si="1"/>
        <v>#REF!</v>
      </c>
    </row>
    <row r="337">
      <c r="A337" s="8">
        <v>61.31</v>
      </c>
      <c r="B337" s="3" t="str">
        <f t="shared" si="1"/>
        <v>#REF!</v>
      </c>
    </row>
    <row r="338">
      <c r="A338" s="8">
        <v>62.06</v>
      </c>
      <c r="B338" s="3" t="str">
        <f t="shared" si="1"/>
        <v>#REF!</v>
      </c>
    </row>
    <row r="339">
      <c r="A339" s="11">
        <v>-0.49</v>
      </c>
      <c r="B339" s="3" t="str">
        <f t="shared" si="1"/>
        <v>#REF!</v>
      </c>
    </row>
    <row r="340">
      <c r="A340" s="12">
        <v>-0.0078</v>
      </c>
      <c r="B340" s="3" t="str">
        <f t="shared" si="1"/>
        <v>#REF!</v>
      </c>
    </row>
    <row r="341">
      <c r="A341" s="17">
        <v>173699.0</v>
      </c>
      <c r="B341" s="3" t="str">
        <f t="shared" si="1"/>
        <v>#REF!</v>
      </c>
    </row>
    <row r="342">
      <c r="A342" s="17">
        <v>539499.0</v>
      </c>
      <c r="B342" s="3" t="str">
        <f t="shared" si="1"/>
        <v>#REF!</v>
      </c>
    </row>
    <row r="343">
      <c r="A343" s="14">
        <v>43060.0</v>
      </c>
      <c r="B343" s="3" t="str">
        <f t="shared" si="1"/>
        <v>#REF!</v>
      </c>
    </row>
    <row r="344">
      <c r="A344" s="8">
        <v>61.97</v>
      </c>
      <c r="B344" s="3" t="str">
        <f t="shared" si="1"/>
        <v>#REF!</v>
      </c>
    </row>
    <row r="345">
      <c r="A345" s="8">
        <v>62.65</v>
      </c>
      <c r="B345" s="3" t="str">
        <f t="shared" si="1"/>
        <v>#REF!</v>
      </c>
    </row>
    <row r="346">
      <c r="A346" s="8">
        <v>61.92</v>
      </c>
      <c r="B346" s="3" t="str">
        <f t="shared" si="1"/>
        <v>#REF!</v>
      </c>
    </row>
    <row r="347">
      <c r="A347" s="8">
        <v>62.32</v>
      </c>
      <c r="B347" s="3" t="str">
        <f t="shared" si="1"/>
        <v>#REF!</v>
      </c>
    </row>
    <row r="348">
      <c r="A348" s="9">
        <f>+0.26</f>
        <v>0.26</v>
      </c>
      <c r="B348" s="3" t="str">
        <f t="shared" si="1"/>
        <v>#REF!</v>
      </c>
    </row>
    <row r="349">
      <c r="A349" s="9">
        <f>+0.42%</f>
        <v>0.0042</v>
      </c>
      <c r="B349" s="3" t="str">
        <f t="shared" si="1"/>
        <v>#REF!</v>
      </c>
    </row>
    <row r="350">
      <c r="A350" s="16">
        <v>260460.0</v>
      </c>
      <c r="B350" s="3" t="str">
        <f t="shared" si="1"/>
        <v>#REF!</v>
      </c>
    </row>
    <row r="351">
      <c r="A351" s="16">
        <v>558744.0</v>
      </c>
      <c r="B351" s="3" t="str">
        <f t="shared" si="1"/>
        <v>#REF!</v>
      </c>
    </row>
    <row r="352">
      <c r="A352" s="14">
        <v>43061.0</v>
      </c>
      <c r="B352" s="3" t="str">
        <f t="shared" si="1"/>
        <v>#REF!</v>
      </c>
    </row>
    <row r="353">
      <c r="A353" s="8">
        <v>62.57</v>
      </c>
      <c r="B353" s="3" t="str">
        <f t="shared" si="1"/>
        <v>#REF!</v>
      </c>
    </row>
    <row r="354">
      <c r="A354" s="8">
        <v>63.09</v>
      </c>
      <c r="B354" s="3" t="str">
        <f t="shared" si="1"/>
        <v>#REF!</v>
      </c>
    </row>
    <row r="355">
      <c r="A355" s="8">
        <v>62.32</v>
      </c>
      <c r="B355" s="3" t="str">
        <f t="shared" si="1"/>
        <v>#REF!</v>
      </c>
    </row>
    <row r="356">
      <c r="A356" s="8">
        <v>62.99</v>
      </c>
      <c r="B356" s="3" t="str">
        <f t="shared" si="1"/>
        <v>#REF!</v>
      </c>
    </row>
    <row r="357">
      <c r="A357" s="9">
        <f>+0.67</f>
        <v>0.67</v>
      </c>
      <c r="B357" s="3" t="str">
        <f t="shared" si="1"/>
        <v>#REF!</v>
      </c>
    </row>
    <row r="358">
      <c r="A358" s="9">
        <f>+1.08%</f>
        <v>0.0108</v>
      </c>
      <c r="B358" s="3" t="str">
        <f t="shared" si="1"/>
        <v>#REF!</v>
      </c>
    </row>
    <row r="359">
      <c r="A359" s="16">
        <v>247809.0</v>
      </c>
      <c r="B359" s="3" t="str">
        <f t="shared" si="1"/>
        <v>#REF!</v>
      </c>
    </row>
    <row r="360">
      <c r="A360" s="16">
        <v>580022.0</v>
      </c>
      <c r="B360" s="3" t="str">
        <f t="shared" si="1"/>
        <v>#REF!</v>
      </c>
    </row>
    <row r="361">
      <c r="A361" s="14">
        <v>43062.0</v>
      </c>
      <c r="B361" s="3" t="str">
        <f t="shared" si="1"/>
        <v>#REF!</v>
      </c>
    </row>
    <row r="362">
      <c r="A362" s="8">
        <v>62.92</v>
      </c>
      <c r="B362" s="3" t="str">
        <f t="shared" si="1"/>
        <v>#REF!</v>
      </c>
    </row>
    <row r="363">
      <c r="A363" s="8">
        <v>63.27</v>
      </c>
      <c r="B363" s="3" t="str">
        <f t="shared" si="1"/>
        <v>#REF!</v>
      </c>
    </row>
    <row r="364">
      <c r="A364" s="8">
        <v>62.57</v>
      </c>
      <c r="B364" s="3" t="str">
        <f t="shared" si="1"/>
        <v>#REF!</v>
      </c>
    </row>
    <row r="365">
      <c r="A365" s="8">
        <v>63.24</v>
      </c>
      <c r="B365" s="3" t="str">
        <f t="shared" si="1"/>
        <v>#REF!</v>
      </c>
    </row>
    <row r="366">
      <c r="A366" s="9">
        <f>+0.25</f>
        <v>0.25</v>
      </c>
      <c r="B366" s="3" t="str">
        <f t="shared" si="1"/>
        <v>#REF!</v>
      </c>
    </row>
    <row r="367">
      <c r="A367" s="9">
        <f>+0.4%</f>
        <v>0.004</v>
      </c>
      <c r="B367" s="3" t="str">
        <f t="shared" si="1"/>
        <v>#REF!</v>
      </c>
    </row>
    <row r="368">
      <c r="A368" s="16">
        <v>87730.0</v>
      </c>
      <c r="B368" s="3" t="str">
        <f t="shared" si="1"/>
        <v>#REF!</v>
      </c>
    </row>
    <row r="369">
      <c r="A369" s="16">
        <v>587026.0</v>
      </c>
      <c r="B369" s="3" t="str">
        <f t="shared" si="1"/>
        <v>#REF!</v>
      </c>
    </row>
    <row r="370">
      <c r="A370" s="14">
        <v>43063.0</v>
      </c>
      <c r="B370" s="3" t="str">
        <f t="shared" si="1"/>
        <v>#REF!</v>
      </c>
    </row>
    <row r="371">
      <c r="A371" s="8">
        <v>63.13</v>
      </c>
      <c r="B371" s="3" t="str">
        <f t="shared" si="1"/>
        <v>#REF!</v>
      </c>
    </row>
    <row r="372">
      <c r="A372" s="8">
        <v>63.57</v>
      </c>
      <c r="B372" s="3" t="str">
        <f t="shared" si="1"/>
        <v>#REF!</v>
      </c>
    </row>
    <row r="373">
      <c r="A373" s="8">
        <v>62.91</v>
      </c>
      <c r="B373" s="3" t="str">
        <f t="shared" si="1"/>
        <v>#REF!</v>
      </c>
    </row>
    <row r="374">
      <c r="A374" s="8">
        <v>63.47</v>
      </c>
      <c r="B374" s="3" t="str">
        <f t="shared" si="1"/>
        <v>#REF!</v>
      </c>
    </row>
    <row r="375">
      <c r="A375" s="9">
        <f>+0.23</f>
        <v>0.23</v>
      </c>
      <c r="B375" s="3" t="str">
        <f t="shared" si="1"/>
        <v>#REF!</v>
      </c>
    </row>
    <row r="376">
      <c r="A376" s="9">
        <f>+0.36%</f>
        <v>0.0036</v>
      </c>
      <c r="B376" s="3" t="str">
        <f t="shared" si="1"/>
        <v>#REF!</v>
      </c>
    </row>
    <row r="377">
      <c r="A377" s="16">
        <v>150534.0</v>
      </c>
      <c r="B377" s="3" t="str">
        <f t="shared" si="1"/>
        <v>#REF!</v>
      </c>
    </row>
    <row r="378">
      <c r="A378" s="16">
        <v>605569.0</v>
      </c>
      <c r="B378" s="3" t="str">
        <f t="shared" si="1"/>
        <v>#REF!</v>
      </c>
    </row>
    <row r="379">
      <c r="A379" s="14">
        <v>43066.0</v>
      </c>
      <c r="B379" s="3" t="str">
        <f t="shared" si="1"/>
        <v>#REF!</v>
      </c>
    </row>
    <row r="380">
      <c r="A380" s="8">
        <v>63.58</v>
      </c>
      <c r="B380" s="3" t="str">
        <f t="shared" si="1"/>
        <v>#REF!</v>
      </c>
    </row>
    <row r="381">
      <c r="A381" s="8">
        <v>63.58</v>
      </c>
      <c r="B381" s="3" t="str">
        <f t="shared" si="1"/>
        <v>#REF!</v>
      </c>
    </row>
    <row r="382">
      <c r="A382" s="8">
        <v>62.7</v>
      </c>
      <c r="B382" s="3" t="str">
        <f t="shared" si="1"/>
        <v>#REF!</v>
      </c>
    </row>
    <row r="383">
      <c r="A383" s="8">
        <v>63.38</v>
      </c>
      <c r="B383" s="3" t="str">
        <f t="shared" si="1"/>
        <v>#REF!</v>
      </c>
    </row>
    <row r="384">
      <c r="A384" s="11">
        <v>-0.09</v>
      </c>
      <c r="B384" s="3" t="str">
        <f t="shared" si="1"/>
        <v>#REF!</v>
      </c>
    </row>
    <row r="385">
      <c r="A385" s="12">
        <v>-0.0014</v>
      </c>
      <c r="B385" s="3" t="str">
        <f t="shared" si="1"/>
        <v>#REF!</v>
      </c>
    </row>
    <row r="386">
      <c r="A386" s="17">
        <v>265922.0</v>
      </c>
      <c r="B386" s="3" t="str">
        <f t="shared" si="1"/>
        <v>#REF!</v>
      </c>
    </row>
    <row r="387">
      <c r="A387" s="17">
        <v>612678.0</v>
      </c>
      <c r="B387" s="3" t="str">
        <f t="shared" si="1"/>
        <v>#REF!</v>
      </c>
    </row>
    <row r="388">
      <c r="A388" s="14">
        <v>43067.0</v>
      </c>
      <c r="B388" s="3" t="str">
        <f t="shared" si="1"/>
        <v>#REF!</v>
      </c>
    </row>
    <row r="389">
      <c r="A389" s="8">
        <v>63.33</v>
      </c>
      <c r="B389" s="3" t="str">
        <f t="shared" si="1"/>
        <v>#REF!</v>
      </c>
    </row>
    <row r="390">
      <c r="A390" s="8">
        <v>63.44</v>
      </c>
      <c r="B390" s="3" t="str">
        <f t="shared" si="1"/>
        <v>#REF!</v>
      </c>
    </row>
    <row r="391">
      <c r="A391" s="8">
        <v>62.71</v>
      </c>
      <c r="B391" s="3" t="str">
        <f t="shared" si="1"/>
        <v>#REF!</v>
      </c>
    </row>
    <row r="392">
      <c r="A392" s="8">
        <v>63.24</v>
      </c>
      <c r="B392" s="3" t="str">
        <f t="shared" si="1"/>
        <v>#REF!</v>
      </c>
    </row>
    <row r="393">
      <c r="A393" s="11">
        <v>-0.14</v>
      </c>
      <c r="B393" s="3" t="str">
        <f t="shared" si="1"/>
        <v>#REF!</v>
      </c>
    </row>
    <row r="394">
      <c r="A394" s="12">
        <v>-0.0022</v>
      </c>
      <c r="B394" s="3" t="str">
        <f t="shared" si="1"/>
        <v>#REF!</v>
      </c>
    </row>
    <row r="395">
      <c r="A395" s="17">
        <v>300440.0</v>
      </c>
      <c r="B395" s="3" t="str">
        <f t="shared" si="1"/>
        <v>#REF!</v>
      </c>
    </row>
    <row r="396">
      <c r="A396" s="17">
        <v>618037.0</v>
      </c>
      <c r="B396" s="3" t="str">
        <f t="shared" si="1"/>
        <v>#REF!</v>
      </c>
    </row>
    <row r="397">
      <c r="A397" s="14">
        <v>43068.0</v>
      </c>
      <c r="B397" s="3" t="str">
        <f t="shared" si="1"/>
        <v>#REF!</v>
      </c>
    </row>
    <row r="398">
      <c r="A398" s="8">
        <v>63.02</v>
      </c>
      <c r="B398" s="3" t="str">
        <f t="shared" si="1"/>
        <v>#REF!</v>
      </c>
    </row>
    <row r="399">
      <c r="A399" s="8">
        <v>63.59</v>
      </c>
      <c r="B399" s="3" t="str">
        <f t="shared" si="1"/>
        <v>#REF!</v>
      </c>
    </row>
    <row r="400">
      <c r="A400" s="8">
        <v>61.93</v>
      </c>
      <c r="B400" s="3" t="str">
        <f t="shared" si="1"/>
        <v>#REF!</v>
      </c>
    </row>
    <row r="401">
      <c r="A401" s="8">
        <v>62.53</v>
      </c>
      <c r="B401" s="3" t="str">
        <f t="shared" si="1"/>
        <v>#REF!</v>
      </c>
    </row>
    <row r="402">
      <c r="A402" s="11">
        <v>-0.71</v>
      </c>
      <c r="B402" s="3" t="str">
        <f t="shared" si="1"/>
        <v>#REF!</v>
      </c>
    </row>
    <row r="403">
      <c r="A403" s="12">
        <v>-0.0112</v>
      </c>
      <c r="B403" s="3" t="str">
        <f t="shared" si="1"/>
        <v>#REF!</v>
      </c>
    </row>
    <row r="404">
      <c r="A404" s="17">
        <v>441956.0</v>
      </c>
      <c r="B404" s="3" t="str">
        <f t="shared" si="1"/>
        <v>#REF!</v>
      </c>
    </row>
    <row r="405">
      <c r="A405" s="17">
        <v>631497.0</v>
      </c>
      <c r="B405" s="3" t="str">
        <f t="shared" si="1"/>
        <v>#REF!</v>
      </c>
    </row>
    <row r="406">
      <c r="A406" s="14">
        <v>43069.0</v>
      </c>
      <c r="B406" s="3" t="str">
        <f t="shared" si="1"/>
        <v>#REF!</v>
      </c>
    </row>
    <row r="407">
      <c r="A407" s="8">
        <v>62.52</v>
      </c>
      <c r="B407" s="3" t="str">
        <f t="shared" si="1"/>
        <v>#REF!</v>
      </c>
    </row>
    <row r="408">
      <c r="A408" s="8">
        <v>63.41</v>
      </c>
      <c r="B408" s="3" t="str">
        <f t="shared" si="1"/>
        <v>#REF!</v>
      </c>
    </row>
    <row r="409">
      <c r="A409" s="8">
        <v>62.15</v>
      </c>
      <c r="B409" s="3" t="str">
        <f t="shared" si="1"/>
        <v>#REF!</v>
      </c>
    </row>
    <row r="410">
      <c r="A410" s="8">
        <v>62.63</v>
      </c>
      <c r="B410" s="3" t="str">
        <f t="shared" si="1"/>
        <v>#REF!</v>
      </c>
    </row>
    <row r="411">
      <c r="A411" s="9">
        <f>+0.1</f>
        <v>0.1</v>
      </c>
      <c r="B411" s="3" t="str">
        <f t="shared" si="1"/>
        <v>#REF!</v>
      </c>
    </row>
    <row r="412">
      <c r="A412" s="9">
        <f>+0.16%</f>
        <v>0.0016</v>
      </c>
      <c r="B412" s="3" t="str">
        <f t="shared" si="1"/>
        <v>#REF!</v>
      </c>
    </row>
    <row r="413">
      <c r="A413" s="16">
        <v>416613.0</v>
      </c>
      <c r="B413" s="3" t="str">
        <f t="shared" si="1"/>
        <v>#REF!</v>
      </c>
    </row>
    <row r="414">
      <c r="A414" s="16">
        <v>645235.0</v>
      </c>
      <c r="B414" s="3" t="str">
        <f t="shared" si="1"/>
        <v>#REF!</v>
      </c>
    </row>
    <row r="415">
      <c r="A415" s="7">
        <v>43070.0</v>
      </c>
      <c r="B415" s="3" t="str">
        <f t="shared" si="1"/>
        <v>#REF!</v>
      </c>
    </row>
    <row r="416">
      <c r="A416" s="8">
        <v>62.74</v>
      </c>
      <c r="B416" s="3" t="str">
        <f t="shared" si="1"/>
        <v>#REF!</v>
      </c>
    </row>
    <row r="417">
      <c r="A417" s="8">
        <v>64.32</v>
      </c>
      <c r="B417" s="3" t="str">
        <f t="shared" si="1"/>
        <v>#REF!</v>
      </c>
    </row>
    <row r="418">
      <c r="A418" s="8">
        <v>62.59</v>
      </c>
      <c r="B418" s="3" t="str">
        <f t="shared" si="1"/>
        <v>#REF!</v>
      </c>
    </row>
    <row r="419">
      <c r="A419" s="8">
        <v>63.73</v>
      </c>
      <c r="B419" s="3" t="str">
        <f t="shared" si="1"/>
        <v>#REF!</v>
      </c>
    </row>
    <row r="420">
      <c r="A420" s="9">
        <f>+1.1</f>
        <v>1.1</v>
      </c>
      <c r="B420" s="3" t="str">
        <f t="shared" si="1"/>
        <v>#REF!</v>
      </c>
    </row>
    <row r="421">
      <c r="A421" s="9">
        <f>+1.76%</f>
        <v>0.0176</v>
      </c>
      <c r="B421" s="3" t="str">
        <f t="shared" si="1"/>
        <v>#REF!</v>
      </c>
    </row>
    <row r="422">
      <c r="A422" s="16">
        <v>308154.0</v>
      </c>
      <c r="B422" s="3" t="str">
        <f t="shared" si="1"/>
        <v>#REF!</v>
      </c>
    </row>
    <row r="423">
      <c r="A423" s="16">
        <v>629824.0</v>
      </c>
      <c r="B423" s="3" t="str">
        <f t="shared" si="1"/>
        <v>#REF!</v>
      </c>
    </row>
    <row r="424">
      <c r="A424" s="7">
        <v>43073.0</v>
      </c>
      <c r="B424" s="3" t="str">
        <f t="shared" si="1"/>
        <v>#REF!</v>
      </c>
    </row>
    <row r="425">
      <c r="A425" s="8">
        <v>63.5</v>
      </c>
      <c r="B425" s="3" t="str">
        <f t="shared" si="1"/>
        <v>#REF!</v>
      </c>
    </row>
    <row r="426">
      <c r="A426" s="8">
        <v>63.68</v>
      </c>
      <c r="B426" s="3" t="str">
        <f t="shared" si="1"/>
        <v>#REF!</v>
      </c>
    </row>
    <row r="427">
      <c r="A427" s="8">
        <v>62.31</v>
      </c>
      <c r="B427" s="3" t="str">
        <f t="shared" si="1"/>
        <v>#REF!</v>
      </c>
    </row>
    <row r="428">
      <c r="A428" s="8">
        <v>62.45</v>
      </c>
      <c r="B428" s="3" t="str">
        <f t="shared" si="1"/>
        <v>#REF!</v>
      </c>
    </row>
    <row r="429">
      <c r="A429" s="11">
        <v>-1.28</v>
      </c>
      <c r="B429" s="3" t="str">
        <f t="shared" si="1"/>
        <v>#REF!</v>
      </c>
    </row>
    <row r="430">
      <c r="A430" s="12">
        <v>-0.0201</v>
      </c>
      <c r="B430" s="3" t="str">
        <f t="shared" si="1"/>
        <v>#REF!</v>
      </c>
    </row>
    <row r="431">
      <c r="A431" s="17">
        <v>250521.0</v>
      </c>
      <c r="B431" s="3" t="str">
        <f t="shared" si="1"/>
        <v>#REF!</v>
      </c>
    </row>
    <row r="432">
      <c r="A432" s="17">
        <v>589810.0</v>
      </c>
      <c r="B432" s="3" t="str">
        <f t="shared" si="1"/>
        <v>#REF!</v>
      </c>
    </row>
    <row r="433">
      <c r="A433" s="7">
        <v>43074.0</v>
      </c>
      <c r="B433" s="3" t="str">
        <f t="shared" si="1"/>
        <v>#REF!</v>
      </c>
    </row>
    <row r="434">
      <c r="A434" s="8">
        <v>62.45</v>
      </c>
      <c r="B434" s="3" t="str">
        <f t="shared" si="1"/>
        <v>#REF!</v>
      </c>
    </row>
    <row r="435">
      <c r="A435" s="8">
        <v>63.15</v>
      </c>
      <c r="B435" s="3" t="str">
        <f t="shared" si="1"/>
        <v>#REF!</v>
      </c>
    </row>
    <row r="436">
      <c r="A436" s="8">
        <v>62.12</v>
      </c>
      <c r="B436" s="3" t="str">
        <f t="shared" si="1"/>
        <v>#REF!</v>
      </c>
    </row>
    <row r="437">
      <c r="A437" s="8">
        <v>62.86</v>
      </c>
      <c r="B437" s="3" t="str">
        <f t="shared" si="1"/>
        <v>#REF!</v>
      </c>
    </row>
    <row r="438">
      <c r="A438" s="9">
        <f>+0.41</f>
        <v>0.41</v>
      </c>
      <c r="B438" s="3" t="str">
        <f t="shared" si="1"/>
        <v>#REF!</v>
      </c>
    </row>
    <row r="439">
      <c r="A439" s="9">
        <f>+0.66%</f>
        <v>0.0066</v>
      </c>
      <c r="B439" s="3" t="str">
        <f t="shared" si="1"/>
        <v>#REF!</v>
      </c>
    </row>
    <row r="440">
      <c r="A440" s="16">
        <v>219338.0</v>
      </c>
      <c r="B440" s="3" t="str">
        <f t="shared" si="1"/>
        <v>#REF!</v>
      </c>
    </row>
    <row r="441">
      <c r="A441" s="16">
        <v>577330.0</v>
      </c>
      <c r="B441" s="3" t="str">
        <f t="shared" si="1"/>
        <v>#REF!</v>
      </c>
    </row>
    <row r="442">
      <c r="A442" s="7">
        <v>43075.0</v>
      </c>
      <c r="B442" s="3" t="str">
        <f t="shared" si="1"/>
        <v>#REF!</v>
      </c>
    </row>
    <row r="443">
      <c r="A443" s="8">
        <v>62.64</v>
      </c>
      <c r="B443" s="3" t="str">
        <f t="shared" si="1"/>
        <v>#REF!</v>
      </c>
    </row>
    <row r="444">
      <c r="A444" s="8">
        <v>62.93</v>
      </c>
      <c r="B444" s="3" t="str">
        <f t="shared" si="1"/>
        <v>#REF!</v>
      </c>
    </row>
    <row r="445">
      <c r="A445" s="8">
        <v>61.13</v>
      </c>
      <c r="B445" s="3" t="str">
        <f t="shared" si="1"/>
        <v>#REF!</v>
      </c>
    </row>
    <row r="446">
      <c r="A446" s="8">
        <v>61.22</v>
      </c>
      <c r="B446" s="3" t="str">
        <f t="shared" si="1"/>
        <v>#REF!</v>
      </c>
    </row>
    <row r="447">
      <c r="A447" s="11">
        <v>-1.64</v>
      </c>
      <c r="B447" s="3" t="str">
        <f t="shared" si="1"/>
        <v>#REF!</v>
      </c>
    </row>
    <row r="448">
      <c r="A448" s="12">
        <v>-0.0261</v>
      </c>
      <c r="B448" s="3" t="str">
        <f t="shared" si="1"/>
        <v>#REF!</v>
      </c>
    </row>
    <row r="449">
      <c r="A449" s="17">
        <v>314261.0</v>
      </c>
      <c r="B449" s="3" t="str">
        <f t="shared" si="1"/>
        <v>#REF!</v>
      </c>
    </row>
    <row r="450">
      <c r="A450" s="17">
        <v>540993.0</v>
      </c>
      <c r="B450" s="3" t="str">
        <f t="shared" si="1"/>
        <v>#REF!</v>
      </c>
    </row>
    <row r="451">
      <c r="A451" s="7">
        <v>43076.0</v>
      </c>
      <c r="B451" s="3" t="str">
        <f t="shared" si="1"/>
        <v>#REF!</v>
      </c>
    </row>
    <row r="452">
      <c r="A452" s="8">
        <v>61.3</v>
      </c>
      <c r="B452" s="3" t="str">
        <f t="shared" si="1"/>
        <v>#REF!</v>
      </c>
    </row>
    <row r="453">
      <c r="A453" s="8">
        <v>62.26</v>
      </c>
      <c r="B453" s="3" t="str">
        <f t="shared" si="1"/>
        <v>#REF!</v>
      </c>
    </row>
    <row r="454">
      <c r="A454" s="8">
        <v>61.15</v>
      </c>
      <c r="B454" s="3" t="str">
        <f t="shared" si="1"/>
        <v>#REF!</v>
      </c>
    </row>
    <row r="455">
      <c r="A455" s="8">
        <v>62.2</v>
      </c>
      <c r="B455" s="3" t="str">
        <f t="shared" si="1"/>
        <v>#REF!</v>
      </c>
    </row>
    <row r="456">
      <c r="A456" s="9">
        <f>+0.98</f>
        <v>0.98</v>
      </c>
      <c r="B456" s="3" t="str">
        <f t="shared" si="1"/>
        <v>#REF!</v>
      </c>
    </row>
    <row r="457">
      <c r="A457" s="9">
        <f>+1.6%</f>
        <v>0.016</v>
      </c>
      <c r="B457" s="3" t="str">
        <f t="shared" si="1"/>
        <v>#REF!</v>
      </c>
    </row>
    <row r="458">
      <c r="A458" s="16">
        <v>238964.0</v>
      </c>
      <c r="B458" s="3" t="str">
        <f t="shared" si="1"/>
        <v>#REF!</v>
      </c>
    </row>
    <row r="459">
      <c r="A459" s="16">
        <v>515543.0</v>
      </c>
      <c r="B459" s="3" t="str">
        <f t="shared" si="1"/>
        <v>#REF!</v>
      </c>
    </row>
    <row r="460">
      <c r="A460" s="7">
        <v>43077.0</v>
      </c>
      <c r="B460" s="3" t="str">
        <f t="shared" si="1"/>
        <v>#REF!</v>
      </c>
    </row>
    <row r="461">
      <c r="A461" s="8">
        <v>62.08</v>
      </c>
      <c r="B461" s="3" t="str">
        <f t="shared" si="1"/>
        <v>#REF!</v>
      </c>
    </row>
    <row r="462">
      <c r="A462" s="8">
        <v>63.64</v>
      </c>
      <c r="B462" s="3" t="str">
        <f t="shared" si="1"/>
        <v>#REF!</v>
      </c>
    </row>
    <row r="463">
      <c r="A463" s="8">
        <v>62.01</v>
      </c>
      <c r="B463" s="3" t="str">
        <f t="shared" si="1"/>
        <v>#REF!</v>
      </c>
    </row>
    <row r="464">
      <c r="A464" s="8">
        <v>63.4</v>
      </c>
      <c r="B464" s="3" t="str">
        <f t="shared" si="1"/>
        <v>#REF!</v>
      </c>
    </row>
    <row r="465">
      <c r="A465" s="9">
        <f>+1.2</f>
        <v>1.2</v>
      </c>
      <c r="B465" s="3" t="str">
        <f t="shared" si="1"/>
        <v>#REF!</v>
      </c>
    </row>
    <row r="466">
      <c r="A466" s="9">
        <f>+1.93%</f>
        <v>0.0193</v>
      </c>
      <c r="B466" s="3" t="str">
        <f t="shared" si="1"/>
        <v>#REF!</v>
      </c>
    </row>
    <row r="467">
      <c r="A467" s="16">
        <v>362429.0</v>
      </c>
      <c r="B467" s="3" t="str">
        <f t="shared" si="1"/>
        <v>#REF!</v>
      </c>
    </row>
    <row r="468">
      <c r="A468" s="16">
        <v>508521.0</v>
      </c>
      <c r="B468" s="3" t="str">
        <f t="shared" si="1"/>
        <v>#REF!</v>
      </c>
    </row>
    <row r="469">
      <c r="A469" s="14">
        <v>43080.0</v>
      </c>
      <c r="B469" s="3" t="str">
        <f t="shared" si="1"/>
        <v>#REF!</v>
      </c>
    </row>
    <row r="470">
      <c r="A470" s="8">
        <v>63.29</v>
      </c>
      <c r="B470" s="3" t="str">
        <f t="shared" si="1"/>
        <v>#REF!</v>
      </c>
    </row>
    <row r="471">
      <c r="A471" s="8">
        <v>64.93</v>
      </c>
      <c r="B471" s="3" t="str">
        <f t="shared" si="1"/>
        <v>#REF!</v>
      </c>
    </row>
    <row r="472">
      <c r="A472" s="8">
        <v>62.99</v>
      </c>
      <c r="B472" s="3" t="str">
        <f t="shared" si="1"/>
        <v>#REF!</v>
      </c>
    </row>
    <row r="473">
      <c r="A473" s="8">
        <v>64.69</v>
      </c>
      <c r="B473" s="3" t="str">
        <f t="shared" si="1"/>
        <v>#REF!</v>
      </c>
    </row>
    <row r="474">
      <c r="A474" s="9">
        <f>+1.29</f>
        <v>1.29</v>
      </c>
      <c r="B474" s="3" t="str">
        <f t="shared" si="1"/>
        <v>#REF!</v>
      </c>
    </row>
    <row r="475">
      <c r="A475" s="9">
        <f>+2.03%</f>
        <v>0.0203</v>
      </c>
      <c r="B475" s="3" t="str">
        <f t="shared" si="1"/>
        <v>#REF!</v>
      </c>
    </row>
    <row r="476">
      <c r="A476" s="16">
        <v>488007.0</v>
      </c>
      <c r="B476" s="3" t="str">
        <f t="shared" si="1"/>
        <v>#REF!</v>
      </c>
    </row>
    <row r="477">
      <c r="A477" s="16">
        <v>455375.0</v>
      </c>
      <c r="B477" s="3" t="str">
        <f t="shared" si="1"/>
        <v>#REF!</v>
      </c>
    </row>
    <row r="478">
      <c r="A478" s="14">
        <v>43081.0</v>
      </c>
      <c r="B478" s="3" t="str">
        <f t="shared" si="1"/>
        <v>#REF!</v>
      </c>
    </row>
    <row r="479">
      <c r="A479" s="8">
        <v>64.66</v>
      </c>
      <c r="B479" s="3" t="str">
        <f t="shared" si="1"/>
        <v>#REF!</v>
      </c>
    </row>
    <row r="480">
      <c r="A480" s="8">
        <v>65.83</v>
      </c>
      <c r="B480" s="3" t="str">
        <f t="shared" si="1"/>
        <v>#REF!</v>
      </c>
    </row>
    <row r="481">
      <c r="A481" s="8">
        <v>63.07</v>
      </c>
      <c r="B481" s="3" t="str">
        <f t="shared" si="1"/>
        <v>#REF!</v>
      </c>
    </row>
    <row r="482">
      <c r="A482" s="8">
        <v>63.34</v>
      </c>
      <c r="B482" s="3" t="str">
        <f t="shared" si="1"/>
        <v>#REF!</v>
      </c>
    </row>
    <row r="483">
      <c r="A483" s="11">
        <v>-1.35</v>
      </c>
      <c r="B483" s="3" t="str">
        <f t="shared" si="1"/>
        <v>#REF!</v>
      </c>
    </row>
    <row r="484">
      <c r="A484" s="12">
        <v>-0.0209</v>
      </c>
      <c r="B484" s="3" t="str">
        <f t="shared" si="1"/>
        <v>#REF!</v>
      </c>
    </row>
    <row r="485">
      <c r="A485" s="17">
        <v>508993.0</v>
      </c>
      <c r="B485" s="3" t="str">
        <f t="shared" si="1"/>
        <v>#REF!</v>
      </c>
    </row>
    <row r="486">
      <c r="A486" s="17">
        <v>385663.0</v>
      </c>
      <c r="B486" s="3" t="str">
        <f t="shared" si="1"/>
        <v>#REF!</v>
      </c>
    </row>
    <row r="487">
      <c r="A487" s="14">
        <v>43082.0</v>
      </c>
      <c r="B487" s="3" t="str">
        <f t="shared" si="1"/>
        <v>#REF!</v>
      </c>
    </row>
    <row r="488">
      <c r="A488" s="8">
        <v>63.8</v>
      </c>
      <c r="B488" s="3" t="str">
        <f t="shared" si="1"/>
        <v>#REF!</v>
      </c>
    </row>
    <row r="489">
      <c r="A489" s="8">
        <v>64.32</v>
      </c>
      <c r="B489" s="3" t="str">
        <f t="shared" si="1"/>
        <v>#REF!</v>
      </c>
    </row>
    <row r="490">
      <c r="A490" s="8">
        <v>62.36</v>
      </c>
      <c r="B490" s="3" t="str">
        <f t="shared" si="1"/>
        <v>#REF!</v>
      </c>
    </row>
    <row r="491">
      <c r="A491" s="8">
        <v>62.44</v>
      </c>
      <c r="B491" s="3" t="str">
        <f t="shared" si="1"/>
        <v>#REF!</v>
      </c>
    </row>
    <row r="492">
      <c r="A492" s="11">
        <v>-0.9</v>
      </c>
      <c r="B492" s="3" t="str">
        <f t="shared" si="1"/>
        <v>#REF!</v>
      </c>
    </row>
    <row r="493">
      <c r="A493" s="12">
        <v>-0.0142</v>
      </c>
      <c r="B493" s="3" t="str">
        <f t="shared" si="1"/>
        <v>#REF!</v>
      </c>
    </row>
    <row r="494">
      <c r="A494" s="17">
        <v>354367.0</v>
      </c>
      <c r="B494" s="3" t="str">
        <f t="shared" si="1"/>
        <v>#REF!</v>
      </c>
    </row>
    <row r="495">
      <c r="A495" s="17">
        <v>361300.0</v>
      </c>
      <c r="B495" s="3" t="str">
        <f t="shared" si="1"/>
        <v>#REF!</v>
      </c>
    </row>
    <row r="496">
      <c r="A496" s="14">
        <v>43083.0</v>
      </c>
      <c r="B496" s="3" t="str">
        <f t="shared" si="1"/>
        <v>#REF!</v>
      </c>
    </row>
    <row r="497">
      <c r="A497" s="8">
        <v>62.81</v>
      </c>
      <c r="B497" s="3" t="str">
        <f t="shared" si="1"/>
        <v>#REF!</v>
      </c>
    </row>
    <row r="498">
      <c r="A498" s="8">
        <v>63.5</v>
      </c>
      <c r="B498" s="3" t="str">
        <f t="shared" si="1"/>
        <v>#REF!</v>
      </c>
    </row>
    <row r="499">
      <c r="A499" s="8">
        <v>62.01</v>
      </c>
      <c r="B499" s="3" t="str">
        <f t="shared" si="1"/>
        <v>#REF!</v>
      </c>
    </row>
    <row r="500">
      <c r="A500" s="8">
        <v>63.31</v>
      </c>
      <c r="B500" s="3" t="str">
        <f t="shared" si="1"/>
        <v>#REF!</v>
      </c>
    </row>
    <row r="501">
      <c r="A501" s="9">
        <f>+0.87</f>
        <v>0.87</v>
      </c>
      <c r="B501" s="3" t="str">
        <f t="shared" si="1"/>
        <v>#REF!</v>
      </c>
    </row>
    <row r="502">
      <c r="A502" s="9">
        <f>+1.39%</f>
        <v>0.0139</v>
      </c>
      <c r="B502" s="3" t="str">
        <f t="shared" si="1"/>
        <v>#REF!</v>
      </c>
    </row>
    <row r="503">
      <c r="A503" s="16">
        <v>277672.0</v>
      </c>
      <c r="B503" s="3" t="str">
        <f t="shared" si="1"/>
        <v>#REF!</v>
      </c>
    </row>
    <row r="504">
      <c r="A504" s="16">
        <v>336444.0</v>
      </c>
      <c r="B504" s="3" t="str">
        <f t="shared" si="1"/>
        <v>#REF!</v>
      </c>
    </row>
    <row r="505">
      <c r="A505" s="14">
        <v>43084.0</v>
      </c>
      <c r="B505" s="3" t="str">
        <f t="shared" si="1"/>
        <v>#REF!</v>
      </c>
    </row>
    <row r="506">
      <c r="A506" s="8">
        <v>63.39</v>
      </c>
      <c r="B506" s="3" t="str">
        <f t="shared" si="1"/>
        <v>#REF!</v>
      </c>
    </row>
    <row r="507">
      <c r="A507" s="8">
        <v>63.68</v>
      </c>
      <c r="B507" s="3" t="str">
        <f t="shared" si="1"/>
        <v>#REF!</v>
      </c>
    </row>
    <row r="508">
      <c r="A508" s="8">
        <v>63.08</v>
      </c>
      <c r="B508" s="3" t="str">
        <f t="shared" si="1"/>
        <v>#REF!</v>
      </c>
    </row>
    <row r="509">
      <c r="A509" s="8">
        <v>63.23</v>
      </c>
      <c r="B509" s="3" t="str">
        <f t="shared" si="1"/>
        <v>#REF!</v>
      </c>
    </row>
    <row r="510">
      <c r="A510" s="11">
        <v>-0.08</v>
      </c>
      <c r="B510" s="3" t="str">
        <f t="shared" si="1"/>
        <v>#REF!</v>
      </c>
    </row>
    <row r="511">
      <c r="A511" s="12">
        <v>-0.0013</v>
      </c>
      <c r="B511" s="3" t="str">
        <f t="shared" si="1"/>
        <v>#REF!</v>
      </c>
    </row>
    <row r="512">
      <c r="A512" s="17">
        <v>212995.0</v>
      </c>
      <c r="B512" s="3" t="str">
        <f t="shared" si="1"/>
        <v>#REF!</v>
      </c>
    </row>
    <row r="513">
      <c r="A513" s="17">
        <v>307124.0</v>
      </c>
      <c r="B513" s="3" t="str">
        <f t="shared" si="1"/>
        <v>#REF!</v>
      </c>
    </row>
    <row r="514">
      <c r="A514" s="14">
        <v>43087.0</v>
      </c>
      <c r="B514" s="3" t="str">
        <f t="shared" si="1"/>
        <v>#REF!</v>
      </c>
    </row>
    <row r="515">
      <c r="A515" s="8">
        <v>63.36</v>
      </c>
      <c r="B515" s="3" t="str">
        <f t="shared" si="1"/>
        <v>#REF!</v>
      </c>
    </row>
    <row r="516">
      <c r="A516" s="8">
        <v>63.91</v>
      </c>
      <c r="B516" s="3" t="str">
        <f t="shared" si="1"/>
        <v>#REF!</v>
      </c>
    </row>
    <row r="517">
      <c r="A517" s="8">
        <v>63.0</v>
      </c>
      <c r="B517" s="3" t="str">
        <f t="shared" si="1"/>
        <v>#REF!</v>
      </c>
    </row>
    <row r="518">
      <c r="A518" s="8">
        <v>63.41</v>
      </c>
      <c r="B518" s="3" t="str">
        <f t="shared" si="1"/>
        <v>#REF!</v>
      </c>
    </row>
    <row r="519">
      <c r="A519" s="9">
        <f>+0.18</f>
        <v>0.18</v>
      </c>
      <c r="B519" s="3" t="str">
        <f t="shared" si="1"/>
        <v>#REF!</v>
      </c>
    </row>
    <row r="520">
      <c r="A520" s="9">
        <f>+0.28%</f>
        <v>0.0028</v>
      </c>
      <c r="B520" s="3" t="str">
        <f t="shared" si="1"/>
        <v>#REF!</v>
      </c>
    </row>
    <row r="521">
      <c r="A521" s="16">
        <v>234617.0</v>
      </c>
      <c r="B521" s="3" t="str">
        <f t="shared" si="1"/>
        <v>#REF!</v>
      </c>
    </row>
    <row r="522">
      <c r="A522" s="16">
        <v>260457.0</v>
      </c>
      <c r="B522" s="3" t="str">
        <f t="shared" si="1"/>
        <v>#REF!</v>
      </c>
    </row>
    <row r="523">
      <c r="A523" s="14">
        <v>43088.0</v>
      </c>
      <c r="B523" s="3" t="str">
        <f t="shared" si="1"/>
        <v>#REF!</v>
      </c>
    </row>
    <row r="524">
      <c r="A524" s="8">
        <v>63.41</v>
      </c>
      <c r="B524" s="3" t="str">
        <f t="shared" si="1"/>
        <v>#REF!</v>
      </c>
    </row>
    <row r="525">
      <c r="A525" s="8">
        <v>63.91</v>
      </c>
      <c r="B525" s="3" t="str">
        <f t="shared" si="1"/>
        <v>#REF!</v>
      </c>
    </row>
    <row r="526">
      <c r="A526" s="8">
        <v>63.3</v>
      </c>
      <c r="B526" s="3" t="str">
        <f t="shared" si="1"/>
        <v>#REF!</v>
      </c>
    </row>
    <row r="527">
      <c r="A527" s="8">
        <v>63.8</v>
      </c>
      <c r="B527" s="3" t="str">
        <f t="shared" si="1"/>
        <v>#REF!</v>
      </c>
    </row>
    <row r="528">
      <c r="A528" s="9">
        <f>+0.39</f>
        <v>0.39</v>
      </c>
      <c r="B528" s="3" t="str">
        <f t="shared" si="1"/>
        <v>#REF!</v>
      </c>
    </row>
    <row r="529">
      <c r="A529" s="9">
        <f>+0.62%</f>
        <v>0.0062</v>
      </c>
      <c r="B529" s="3" t="str">
        <f t="shared" si="1"/>
        <v>#REF!</v>
      </c>
    </row>
    <row r="530">
      <c r="A530" s="16">
        <v>213190.0</v>
      </c>
      <c r="B530" s="3" t="str">
        <f t="shared" si="1"/>
        <v>#REF!</v>
      </c>
    </row>
    <row r="531">
      <c r="A531" s="16">
        <v>215903.0</v>
      </c>
      <c r="B531" s="3" t="str">
        <f t="shared" si="1"/>
        <v>#REF!</v>
      </c>
    </row>
    <row r="532">
      <c r="A532" s="14">
        <v>43089.0</v>
      </c>
      <c r="B532" s="3" t="str">
        <f t="shared" si="1"/>
        <v>#REF!</v>
      </c>
    </row>
    <row r="533">
      <c r="A533" s="8">
        <v>63.83</v>
      </c>
      <c r="B533" s="3" t="str">
        <f t="shared" si="1"/>
        <v>#REF!</v>
      </c>
    </row>
    <row r="534">
      <c r="A534" s="8">
        <v>64.6</v>
      </c>
      <c r="B534" s="3" t="str">
        <f t="shared" si="1"/>
        <v>#REF!</v>
      </c>
    </row>
    <row r="535">
      <c r="A535" s="8">
        <v>63.67</v>
      </c>
      <c r="B535" s="3" t="str">
        <f t="shared" si="1"/>
        <v>#REF!</v>
      </c>
    </row>
    <row r="536">
      <c r="A536" s="8">
        <v>64.56</v>
      </c>
      <c r="B536" s="3" t="str">
        <f t="shared" si="1"/>
        <v>#REF!</v>
      </c>
    </row>
    <row r="537">
      <c r="A537" s="9">
        <f>+0.76</f>
        <v>0.76</v>
      </c>
      <c r="B537" s="3" t="str">
        <f t="shared" si="1"/>
        <v>#REF!</v>
      </c>
    </row>
    <row r="538">
      <c r="A538" s="9">
        <f>+1.19%</f>
        <v>0.0119</v>
      </c>
      <c r="B538" s="3" t="str">
        <f t="shared" si="1"/>
        <v>#REF!</v>
      </c>
    </row>
    <row r="539">
      <c r="A539" s="16">
        <v>222727.0</v>
      </c>
      <c r="B539" s="3" t="str">
        <f t="shared" si="1"/>
        <v>#REF!</v>
      </c>
    </row>
    <row r="540">
      <c r="A540" s="16">
        <v>190588.0</v>
      </c>
      <c r="B540" s="3" t="str">
        <f t="shared" si="1"/>
        <v>#REF!</v>
      </c>
    </row>
    <row r="541">
      <c r="A541" s="14">
        <v>43090.0</v>
      </c>
      <c r="B541" s="3" t="str">
        <f t="shared" si="1"/>
        <v>#REF!</v>
      </c>
    </row>
    <row r="542">
      <c r="A542" s="8">
        <v>64.49</v>
      </c>
      <c r="B542" s="3" t="str">
        <f t="shared" si="1"/>
        <v>#REF!</v>
      </c>
    </row>
    <row r="543">
      <c r="A543" s="8">
        <v>64.93</v>
      </c>
      <c r="B543" s="3" t="str">
        <f t="shared" si="1"/>
        <v>#REF!</v>
      </c>
    </row>
    <row r="544">
      <c r="A544" s="8">
        <v>64.2</v>
      </c>
      <c r="B544" s="3" t="str">
        <f t="shared" si="1"/>
        <v>#REF!</v>
      </c>
    </row>
    <row r="545">
      <c r="A545" s="8">
        <v>64.9</v>
      </c>
      <c r="B545" s="3" t="str">
        <f t="shared" si="1"/>
        <v>#REF!</v>
      </c>
    </row>
    <row r="546">
      <c r="A546" s="9">
        <f>+0.34</f>
        <v>0.34</v>
      </c>
      <c r="B546" s="3" t="str">
        <f t="shared" si="1"/>
        <v>#REF!</v>
      </c>
    </row>
    <row r="547">
      <c r="A547" s="9">
        <f>+0.53%</f>
        <v>0.0053</v>
      </c>
      <c r="B547" s="3" t="str">
        <f t="shared" si="1"/>
        <v>#REF!</v>
      </c>
    </row>
    <row r="548">
      <c r="A548" s="16">
        <v>155417.0</v>
      </c>
      <c r="B548" s="3" t="str">
        <f t="shared" si="1"/>
        <v>#REF!</v>
      </c>
    </row>
    <row r="549">
      <c r="A549" s="16">
        <v>148812.0</v>
      </c>
      <c r="B549" s="3" t="str">
        <f t="shared" si="1"/>
        <v>#REF!</v>
      </c>
    </row>
    <row r="550">
      <c r="A550" s="14">
        <v>43091.0</v>
      </c>
      <c r="B550" s="3" t="str">
        <f t="shared" si="1"/>
        <v>#REF!</v>
      </c>
    </row>
    <row r="551">
      <c r="A551" s="8">
        <v>64.63</v>
      </c>
      <c r="B551" s="3" t="str">
        <f t="shared" si="1"/>
        <v>#REF!</v>
      </c>
    </row>
    <row r="552">
      <c r="A552" s="8">
        <v>65.28</v>
      </c>
      <c r="B552" s="3" t="str">
        <f t="shared" si="1"/>
        <v>#REF!</v>
      </c>
    </row>
    <row r="553">
      <c r="A553" s="8">
        <v>64.38</v>
      </c>
      <c r="B553" s="3" t="str">
        <f t="shared" si="1"/>
        <v>#REF!</v>
      </c>
    </row>
    <row r="554">
      <c r="A554" s="8">
        <v>65.25</v>
      </c>
      <c r="B554" s="3" t="str">
        <f t="shared" si="1"/>
        <v>#REF!</v>
      </c>
    </row>
    <row r="555">
      <c r="A555" s="9">
        <f>+0.35</f>
        <v>0.35</v>
      </c>
      <c r="B555" s="3" t="str">
        <f t="shared" si="1"/>
        <v>#REF!</v>
      </c>
    </row>
    <row r="556">
      <c r="A556" s="9">
        <f>+0.54%</f>
        <v>0.0054</v>
      </c>
      <c r="B556" s="3" t="str">
        <f t="shared" si="1"/>
        <v>#REF!</v>
      </c>
    </row>
    <row r="557">
      <c r="A557" s="16">
        <v>110419.0</v>
      </c>
      <c r="B557" s="3" t="str">
        <f t="shared" si="1"/>
        <v>#REF!</v>
      </c>
    </row>
    <row r="558">
      <c r="A558" s="16">
        <v>131240.0</v>
      </c>
      <c r="B558" s="3" t="str">
        <f t="shared" si="1"/>
        <v>#REF!</v>
      </c>
    </row>
    <row r="559">
      <c r="A559" s="14">
        <v>43095.0</v>
      </c>
      <c r="B559" s="3" t="str">
        <f t="shared" si="1"/>
        <v>#REF!</v>
      </c>
    </row>
    <row r="560">
      <c r="A560" s="8">
        <v>65.2</v>
      </c>
      <c r="B560" s="3" t="str">
        <f t="shared" si="1"/>
        <v>#REF!</v>
      </c>
    </row>
    <row r="561">
      <c r="A561" s="8">
        <v>67.1</v>
      </c>
      <c r="B561" s="3" t="str">
        <f t="shared" si="1"/>
        <v>#REF!</v>
      </c>
    </row>
    <row r="562">
      <c r="A562" s="8">
        <v>65.0</v>
      </c>
      <c r="B562" s="3" t="str">
        <f t="shared" si="1"/>
        <v>#REF!</v>
      </c>
    </row>
    <row r="563">
      <c r="A563" s="8">
        <v>67.02</v>
      </c>
      <c r="B563" s="3" t="str">
        <f t="shared" si="1"/>
        <v>#REF!</v>
      </c>
    </row>
    <row r="564">
      <c r="A564" s="9">
        <f>+1.77</f>
        <v>1.77</v>
      </c>
      <c r="B564" s="3" t="str">
        <f t="shared" si="1"/>
        <v>#REF!</v>
      </c>
    </row>
    <row r="565">
      <c r="A565" s="9">
        <f>+2.71%</f>
        <v>0.0271</v>
      </c>
      <c r="B565" s="3" t="str">
        <f t="shared" si="1"/>
        <v>#REF!</v>
      </c>
    </row>
    <row r="566">
      <c r="A566" s="16">
        <v>74246.0</v>
      </c>
      <c r="B566" s="3" t="str">
        <f t="shared" si="1"/>
        <v>#REF!</v>
      </c>
    </row>
    <row r="567">
      <c r="A567" s="16">
        <v>104652.0</v>
      </c>
      <c r="B567" s="3" t="str">
        <f t="shared" si="1"/>
        <v>#REF!</v>
      </c>
    </row>
    <row r="568">
      <c r="A568" s="14">
        <v>43096.0</v>
      </c>
      <c r="B568" s="3" t="str">
        <f t="shared" si="1"/>
        <v>#REF!</v>
      </c>
    </row>
    <row r="569">
      <c r="A569" s="8">
        <v>66.76</v>
      </c>
      <c r="B569" s="3" t="str">
        <f t="shared" si="1"/>
        <v>#REF!</v>
      </c>
    </row>
    <row r="570">
      <c r="A570" s="8">
        <v>66.94</v>
      </c>
      <c r="B570" s="3" t="str">
        <f t="shared" si="1"/>
        <v>#REF!</v>
      </c>
    </row>
    <row r="571">
      <c r="A571" s="8">
        <v>66.03</v>
      </c>
      <c r="B571" s="3" t="str">
        <f t="shared" si="1"/>
        <v>#REF!</v>
      </c>
    </row>
    <row r="572">
      <c r="A572" s="8">
        <v>66.44</v>
      </c>
      <c r="B572" s="3" t="str">
        <f t="shared" si="1"/>
        <v>#REF!</v>
      </c>
    </row>
    <row r="573">
      <c r="A573" s="11">
        <v>-0.58</v>
      </c>
      <c r="B573" s="3" t="str">
        <f t="shared" si="1"/>
        <v>#REF!</v>
      </c>
    </row>
    <row r="574">
      <c r="A574" s="12">
        <v>-0.0087</v>
      </c>
      <c r="B574" s="3" t="str">
        <f t="shared" si="1"/>
        <v>#REF!</v>
      </c>
    </row>
    <row r="575">
      <c r="A575" s="17">
        <v>122431.0</v>
      </c>
      <c r="B575" s="3" t="str">
        <f t="shared" si="1"/>
        <v>#REF!</v>
      </c>
    </row>
    <row r="576">
      <c r="A576" s="17">
        <v>59143.0</v>
      </c>
      <c r="B576" s="3" t="str">
        <f t="shared" si="1"/>
        <v>#REF!</v>
      </c>
    </row>
    <row r="577">
      <c r="A577" s="14">
        <v>43097.0</v>
      </c>
      <c r="B577" s="3" t="str">
        <f t="shared" si="1"/>
        <v>#REF!</v>
      </c>
    </row>
    <row r="578">
      <c r="A578" s="8">
        <v>66.43</v>
      </c>
      <c r="B578" s="3" t="str">
        <f t="shared" si="1"/>
        <v>#REF!</v>
      </c>
    </row>
    <row r="579">
      <c r="A579" s="8">
        <v>66.85</v>
      </c>
      <c r="B579" s="3" t="str">
        <f t="shared" si="1"/>
        <v>#REF!</v>
      </c>
    </row>
    <row r="580">
      <c r="A580" s="8">
        <v>66.23</v>
      </c>
      <c r="B580" s="3" t="str">
        <f t="shared" si="1"/>
        <v>#REF!</v>
      </c>
    </row>
    <row r="581">
      <c r="A581" s="8">
        <v>66.72</v>
      </c>
      <c r="B581" s="3" t="str">
        <f t="shared" si="1"/>
        <v>#REF!</v>
      </c>
    </row>
    <row r="582">
      <c r="A582" s="9">
        <f>+0.28</f>
        <v>0.28</v>
      </c>
      <c r="B582" s="3" t="str">
        <f t="shared" si="1"/>
        <v>#REF!</v>
      </c>
    </row>
    <row r="583">
      <c r="A583" s="9">
        <f>+0.42%</f>
        <v>0.0042</v>
      </c>
      <c r="B583" s="3" t="str">
        <f t="shared" si="1"/>
        <v>#REF!</v>
      </c>
    </row>
    <row r="584">
      <c r="A584" s="16">
        <v>35088.0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43131</v>
      </c>
      <c r="C3" s="3">
        <v>68.43</v>
      </c>
      <c r="D3" s="3">
        <v>69.15</v>
      </c>
      <c r="E3" s="3">
        <v>68.33</v>
      </c>
      <c r="F3" s="3">
        <v>69.05</v>
      </c>
      <c r="G3" s="3">
        <v>0.03</v>
      </c>
      <c r="H3" s="3">
        <v>4.0E-4</v>
      </c>
      <c r="I3" s="15">
        <v>20433.0</v>
      </c>
      <c r="J3" s="3">
        <v>0.0</v>
      </c>
    </row>
    <row r="4">
      <c r="A4" s="4" t="s">
        <v>4</v>
      </c>
      <c r="B4" s="5">
        <f t="shared" si="1"/>
        <v>43130</v>
      </c>
      <c r="C4" s="3">
        <v>69.3</v>
      </c>
      <c r="D4" s="3">
        <v>69.39</v>
      </c>
      <c r="E4" s="3">
        <v>68.4</v>
      </c>
      <c r="F4" s="3">
        <v>69.02</v>
      </c>
      <c r="G4" s="3">
        <v>-0.44</v>
      </c>
      <c r="H4" s="6">
        <v>-0.0063</v>
      </c>
      <c r="I4" s="15">
        <v>135872.0</v>
      </c>
      <c r="J4" s="15">
        <v>87147.0</v>
      </c>
    </row>
    <row r="5">
      <c r="A5" s="4" t="s">
        <v>5</v>
      </c>
      <c r="B5" s="5">
        <f t="shared" si="1"/>
        <v>43129</v>
      </c>
      <c r="C5" s="3">
        <v>70.47</v>
      </c>
      <c r="D5" s="3">
        <v>70.64</v>
      </c>
      <c r="E5" s="3">
        <v>69.07</v>
      </c>
      <c r="F5" s="3">
        <v>69.46</v>
      </c>
      <c r="G5" s="3">
        <v>-1.06</v>
      </c>
      <c r="H5" s="6">
        <v>-0.015</v>
      </c>
      <c r="I5" s="15">
        <v>202236.0</v>
      </c>
      <c r="J5" s="15">
        <v>141779.0</v>
      </c>
    </row>
    <row r="6">
      <c r="A6" s="4" t="s">
        <v>6</v>
      </c>
      <c r="B6" s="5">
        <f t="shared" si="1"/>
        <v>43126</v>
      </c>
      <c r="C6" s="3">
        <v>70.07</v>
      </c>
      <c r="D6" s="3">
        <v>70.83</v>
      </c>
      <c r="E6" s="3">
        <v>70.05</v>
      </c>
      <c r="F6" s="3">
        <v>70.52</v>
      </c>
      <c r="G6" s="3">
        <v>0.1</v>
      </c>
      <c r="H6" s="3">
        <v>0.0014000000000000002</v>
      </c>
      <c r="I6" s="15">
        <v>227599.0</v>
      </c>
      <c r="J6" s="15">
        <v>181840.0</v>
      </c>
    </row>
    <row r="7">
      <c r="A7" s="4" t="s">
        <v>7</v>
      </c>
      <c r="B7" s="5">
        <f t="shared" si="1"/>
        <v>43125</v>
      </c>
      <c r="C7" s="3">
        <v>70.95</v>
      </c>
      <c r="D7" s="3">
        <v>71.28</v>
      </c>
      <c r="E7" s="3">
        <v>69.97</v>
      </c>
      <c r="F7" s="3">
        <v>70.42</v>
      </c>
      <c r="G7" s="3">
        <v>-0.11</v>
      </c>
      <c r="H7" s="6">
        <v>-0.0016</v>
      </c>
      <c r="I7" s="15">
        <v>301926.0</v>
      </c>
      <c r="J7" s="15">
        <v>225590.0</v>
      </c>
    </row>
    <row r="8">
      <c r="A8" s="4" t="s">
        <v>8</v>
      </c>
      <c r="B8" s="5">
        <f t="shared" si="1"/>
        <v>43124</v>
      </c>
      <c r="C8" s="3">
        <v>69.97</v>
      </c>
      <c r="D8" s="3">
        <v>70.94</v>
      </c>
      <c r="E8" s="3">
        <v>69.54</v>
      </c>
      <c r="F8" s="3">
        <v>70.53</v>
      </c>
      <c r="G8" s="3">
        <v>0.57</v>
      </c>
      <c r="H8" s="3">
        <v>0.008100000000000001</v>
      </c>
      <c r="I8" s="15">
        <v>308365.0</v>
      </c>
      <c r="J8" s="15">
        <v>256528.0</v>
      </c>
    </row>
    <row r="9">
      <c r="A9" s="4" t="s">
        <v>9</v>
      </c>
      <c r="B9" s="5">
        <f t="shared" si="1"/>
        <v>43123</v>
      </c>
      <c r="C9" s="3">
        <v>69.17</v>
      </c>
      <c r="D9" s="3">
        <v>70.24</v>
      </c>
      <c r="E9" s="3">
        <v>69.12</v>
      </c>
      <c r="F9" s="3">
        <v>69.96</v>
      </c>
      <c r="G9" s="3">
        <v>0.93</v>
      </c>
      <c r="H9" s="3">
        <v>0.013500000000000002</v>
      </c>
      <c r="I9" s="15">
        <v>343734.0</v>
      </c>
      <c r="J9" s="15">
        <v>297885.0</v>
      </c>
    </row>
    <row r="10">
      <c r="A10" s="7">
        <v>43131.0</v>
      </c>
      <c r="B10" s="5">
        <f t="shared" si="1"/>
        <v>43122</v>
      </c>
      <c r="C10" s="3">
        <v>68.8</v>
      </c>
      <c r="D10" s="3">
        <v>69.51</v>
      </c>
      <c r="E10" s="3">
        <v>68.39</v>
      </c>
      <c r="F10" s="3">
        <v>69.03</v>
      </c>
      <c r="G10" s="3">
        <v>0.42</v>
      </c>
      <c r="H10" s="3">
        <v>0.0060999999999999995</v>
      </c>
      <c r="I10" s="15">
        <v>250603.0</v>
      </c>
      <c r="J10" s="15">
        <v>328212.0</v>
      </c>
    </row>
    <row r="11">
      <c r="A11" s="8">
        <v>68.43</v>
      </c>
      <c r="B11" s="5">
        <f t="shared" si="1"/>
        <v>43119</v>
      </c>
      <c r="C11" s="3">
        <v>69.01</v>
      </c>
      <c r="D11" s="3">
        <v>69.08</v>
      </c>
      <c r="E11" s="3">
        <v>68.28</v>
      </c>
      <c r="F11" s="3">
        <v>68.61</v>
      </c>
      <c r="G11" s="3">
        <v>-0.7</v>
      </c>
      <c r="H11" s="6">
        <v>-0.0101</v>
      </c>
      <c r="I11" s="15">
        <v>278360.0</v>
      </c>
      <c r="J11" s="15">
        <v>354058.0</v>
      </c>
    </row>
    <row r="12">
      <c r="A12" s="8">
        <v>69.15</v>
      </c>
      <c r="B12" s="5">
        <f t="shared" si="1"/>
        <v>43118</v>
      </c>
      <c r="C12" s="3">
        <v>69.53</v>
      </c>
      <c r="D12" s="3">
        <v>69.63</v>
      </c>
      <c r="E12" s="3">
        <v>68.8</v>
      </c>
      <c r="F12" s="3">
        <v>69.31</v>
      </c>
      <c r="G12" s="3">
        <v>-0.07</v>
      </c>
      <c r="H12" s="6">
        <v>-0.001</v>
      </c>
      <c r="I12" s="15">
        <v>270231.0</v>
      </c>
      <c r="J12" s="15">
        <v>379968.0</v>
      </c>
    </row>
    <row r="13">
      <c r="A13" s="8">
        <v>68.33</v>
      </c>
      <c r="B13" s="5">
        <f t="shared" si="1"/>
        <v>43117</v>
      </c>
      <c r="C13" s="3">
        <v>69.35</v>
      </c>
      <c r="D13" s="3">
        <v>69.59</v>
      </c>
      <c r="E13" s="3">
        <v>68.55</v>
      </c>
      <c r="F13" s="3">
        <v>69.38</v>
      </c>
      <c r="G13" s="3">
        <v>0.23</v>
      </c>
      <c r="H13" s="3">
        <v>0.0033</v>
      </c>
      <c r="I13" s="15">
        <v>280419.0</v>
      </c>
      <c r="J13" s="15">
        <v>402155.0</v>
      </c>
    </row>
    <row r="14">
      <c r="A14" s="8">
        <v>69.05</v>
      </c>
      <c r="B14" s="5">
        <f t="shared" si="1"/>
        <v>43116</v>
      </c>
      <c r="C14" s="3">
        <v>70.05</v>
      </c>
      <c r="D14" s="3">
        <v>70.13</v>
      </c>
      <c r="E14" s="3">
        <v>68.83</v>
      </c>
      <c r="F14" s="3">
        <v>69.15</v>
      </c>
      <c r="G14" s="3">
        <v>-1.11</v>
      </c>
      <c r="H14" s="6">
        <v>-0.0158</v>
      </c>
      <c r="I14" s="15">
        <v>322952.0</v>
      </c>
      <c r="J14" s="15">
        <v>419658.0</v>
      </c>
    </row>
    <row r="15">
      <c r="A15" s="9">
        <f>+0.03</f>
        <v>0.03</v>
      </c>
      <c r="B15" s="5">
        <f t="shared" si="1"/>
        <v>43115</v>
      </c>
      <c r="C15" s="3">
        <v>69.88</v>
      </c>
      <c r="D15" s="3">
        <v>70.37</v>
      </c>
      <c r="E15" s="3">
        <v>69.55</v>
      </c>
      <c r="F15" s="3">
        <v>70.26</v>
      </c>
      <c r="G15" s="3">
        <v>0.39</v>
      </c>
      <c r="H15" s="3">
        <v>0.005600000000000001</v>
      </c>
      <c r="I15" s="15">
        <v>173445.0</v>
      </c>
      <c r="J15" s="15">
        <v>440381.0</v>
      </c>
    </row>
    <row r="16">
      <c r="A16" s="9">
        <f>+0.04%</f>
        <v>0.0004</v>
      </c>
      <c r="B16" s="5">
        <f t="shared" si="1"/>
        <v>43112</v>
      </c>
      <c r="C16" s="3">
        <v>69.15</v>
      </c>
      <c r="D16" s="3">
        <v>69.93</v>
      </c>
      <c r="E16" s="3">
        <v>68.59</v>
      </c>
      <c r="F16" s="3">
        <v>69.87</v>
      </c>
      <c r="G16" s="3">
        <v>0.61</v>
      </c>
      <c r="H16" s="3">
        <v>0.0088</v>
      </c>
      <c r="I16" s="15">
        <v>302098.0</v>
      </c>
      <c r="J16" s="15">
        <v>442782.0</v>
      </c>
    </row>
    <row r="17">
      <c r="A17" s="16">
        <v>20433.0</v>
      </c>
      <c r="B17" s="5">
        <f t="shared" si="1"/>
        <v>43111</v>
      </c>
      <c r="C17" s="3">
        <v>69.15</v>
      </c>
      <c r="D17" s="3">
        <v>70.05</v>
      </c>
      <c r="E17" s="3">
        <v>69.0</v>
      </c>
      <c r="F17" s="3">
        <v>69.26</v>
      </c>
      <c r="G17" s="3">
        <v>0.06</v>
      </c>
      <c r="H17" s="3">
        <v>9.0E-4</v>
      </c>
      <c r="I17" s="15">
        <v>341936.0</v>
      </c>
      <c r="J17" s="15">
        <v>465090.0</v>
      </c>
    </row>
    <row r="18">
      <c r="A18" s="10">
        <v>0.0</v>
      </c>
      <c r="B18" s="5">
        <f t="shared" si="1"/>
        <v>43110</v>
      </c>
      <c r="C18" s="3">
        <v>69.12</v>
      </c>
      <c r="D18" s="3">
        <v>69.37</v>
      </c>
      <c r="E18" s="3">
        <v>68.75</v>
      </c>
      <c r="F18" s="3">
        <v>69.2</v>
      </c>
      <c r="G18" s="3">
        <v>0.38</v>
      </c>
      <c r="H18" s="3">
        <v>0.0055000000000000005</v>
      </c>
      <c r="I18" s="15">
        <v>290542.0</v>
      </c>
      <c r="J18" s="15">
        <v>503711.0</v>
      </c>
    </row>
    <row r="19">
      <c r="A19" s="7">
        <v>43130.0</v>
      </c>
      <c r="B19" s="5">
        <f t="shared" si="1"/>
        <v>43109</v>
      </c>
      <c r="C19" s="3">
        <v>68.0</v>
      </c>
      <c r="D19" s="3">
        <v>69.29</v>
      </c>
      <c r="E19" s="3">
        <v>67.7</v>
      </c>
      <c r="F19" s="3">
        <v>68.82</v>
      </c>
      <c r="G19" s="3">
        <v>1.04</v>
      </c>
      <c r="H19" s="3">
        <v>0.015300000000000001</v>
      </c>
      <c r="I19" s="15">
        <v>319922.0</v>
      </c>
      <c r="J19" s="15">
        <v>537151.0</v>
      </c>
    </row>
    <row r="20">
      <c r="A20" s="8">
        <v>69.3</v>
      </c>
      <c r="B20" s="5">
        <f t="shared" si="1"/>
        <v>43108</v>
      </c>
      <c r="C20" s="3">
        <v>67.8</v>
      </c>
      <c r="D20" s="3">
        <v>67.99</v>
      </c>
      <c r="E20" s="3">
        <v>67.44</v>
      </c>
      <c r="F20" s="3">
        <v>67.78</v>
      </c>
      <c r="G20" s="3">
        <v>0.16</v>
      </c>
      <c r="H20" s="3">
        <v>0.0024</v>
      </c>
      <c r="I20" s="15">
        <v>210348.0</v>
      </c>
      <c r="J20" s="15">
        <v>570832.0</v>
      </c>
    </row>
    <row r="21">
      <c r="A21" s="8">
        <v>69.39</v>
      </c>
      <c r="B21" s="5">
        <f t="shared" si="1"/>
        <v>43105</v>
      </c>
      <c r="C21" s="3">
        <v>67.97</v>
      </c>
      <c r="D21" s="3">
        <v>68.11</v>
      </c>
      <c r="E21" s="3">
        <v>67.26</v>
      </c>
      <c r="F21" s="3">
        <v>67.62</v>
      </c>
      <c r="G21" s="3">
        <v>-0.45</v>
      </c>
      <c r="H21" s="6">
        <v>-0.0066</v>
      </c>
      <c r="I21" s="15">
        <v>183452.0</v>
      </c>
      <c r="J21" s="15">
        <v>599424.0</v>
      </c>
    </row>
    <row r="22">
      <c r="A22" s="8">
        <v>68.4</v>
      </c>
      <c r="B22" s="5">
        <f t="shared" si="1"/>
        <v>43104</v>
      </c>
      <c r="C22" s="3">
        <v>67.89</v>
      </c>
      <c r="D22" s="3">
        <v>68.27</v>
      </c>
      <c r="E22" s="3">
        <v>67.62</v>
      </c>
      <c r="F22" s="3">
        <v>68.07</v>
      </c>
      <c r="G22" s="3">
        <v>0.23</v>
      </c>
      <c r="H22" s="3">
        <v>0.0034000000000000002</v>
      </c>
      <c r="I22" s="15">
        <v>246148.0</v>
      </c>
      <c r="J22" s="15">
        <v>600783.0</v>
      </c>
    </row>
    <row r="23">
      <c r="A23" s="8">
        <v>69.02</v>
      </c>
      <c r="B23" s="5">
        <f t="shared" si="1"/>
        <v>43103</v>
      </c>
      <c r="C23" s="3">
        <v>66.54</v>
      </c>
      <c r="D23" s="3">
        <v>68.03</v>
      </c>
      <c r="E23" s="3">
        <v>66.4</v>
      </c>
      <c r="F23" s="3">
        <v>67.84</v>
      </c>
      <c r="G23" s="3">
        <v>1.27</v>
      </c>
      <c r="H23" s="3">
        <v>0.0191</v>
      </c>
      <c r="I23" s="15">
        <v>260862.0</v>
      </c>
      <c r="J23" s="15">
        <v>619637.0</v>
      </c>
    </row>
    <row r="24">
      <c r="A24" s="11">
        <v>-0.44</v>
      </c>
      <c r="B24" s="5">
        <f t="shared" si="1"/>
        <v>43102</v>
      </c>
      <c r="C24" s="3">
        <v>66.55</v>
      </c>
      <c r="D24" s="3">
        <v>67.29</v>
      </c>
      <c r="E24" s="3">
        <v>66.24</v>
      </c>
      <c r="F24" s="3">
        <v>66.57</v>
      </c>
      <c r="G24" s="3">
        <v>-0.3</v>
      </c>
      <c r="H24" s="6">
        <v>-0.0045</v>
      </c>
      <c r="I24" s="15">
        <v>211739.0</v>
      </c>
      <c r="J24" s="15">
        <v>631709.0</v>
      </c>
    </row>
    <row r="25">
      <c r="A25" s="12">
        <v>-0.0063</v>
      </c>
      <c r="B25" s="13">
        <f t="shared" si="1"/>
        <v>43098</v>
      </c>
      <c r="C25" s="3">
        <v>66.15</v>
      </c>
      <c r="D25" s="3">
        <v>66.98</v>
      </c>
      <c r="E25" s="3">
        <v>66.15</v>
      </c>
      <c r="F25" s="3">
        <v>66.87</v>
      </c>
      <c r="G25" s="3">
        <v>0.71</v>
      </c>
      <c r="H25" s="3">
        <v>0.010700000000000001</v>
      </c>
      <c r="I25" s="15">
        <v>157948.0</v>
      </c>
      <c r="J25" s="15">
        <v>652480.0</v>
      </c>
    </row>
    <row r="26">
      <c r="A26" s="17">
        <v>135872.0</v>
      </c>
      <c r="B26" s="13">
        <f t="shared" si="1"/>
        <v>43097</v>
      </c>
      <c r="C26" s="3">
        <v>66.01</v>
      </c>
      <c r="D26" s="3">
        <v>66.32</v>
      </c>
      <c r="E26" s="3">
        <v>65.71</v>
      </c>
      <c r="F26" s="3">
        <v>66.16</v>
      </c>
      <c r="G26" s="3">
        <v>0.17</v>
      </c>
      <c r="H26" s="3">
        <v>0.0026</v>
      </c>
      <c r="I26" s="15">
        <v>183704.0</v>
      </c>
      <c r="J26" s="15">
        <v>656277.0</v>
      </c>
    </row>
    <row r="27">
      <c r="A27" s="17">
        <v>87147.0</v>
      </c>
      <c r="B27" s="13">
        <f t="shared" si="1"/>
        <v>43096</v>
      </c>
      <c r="C27" s="3">
        <v>66.19</v>
      </c>
      <c r="D27" s="3">
        <v>66.38</v>
      </c>
      <c r="E27" s="3">
        <v>65.46</v>
      </c>
      <c r="F27" s="3">
        <v>65.99</v>
      </c>
      <c r="G27" s="3">
        <v>-0.47</v>
      </c>
      <c r="H27" s="6">
        <v>-0.0071</v>
      </c>
      <c r="I27" s="15">
        <v>228212.0</v>
      </c>
      <c r="J27" s="15">
        <v>661939.0</v>
      </c>
    </row>
    <row r="28">
      <c r="A28" s="7">
        <v>43129.0</v>
      </c>
      <c r="B28" s="13">
        <f t="shared" si="1"/>
        <v>43095</v>
      </c>
      <c r="C28" s="3">
        <v>64.74</v>
      </c>
      <c r="D28" s="3">
        <v>66.54</v>
      </c>
      <c r="E28" s="3">
        <v>64.48</v>
      </c>
      <c r="F28" s="3">
        <v>66.46</v>
      </c>
      <c r="G28" s="3">
        <v>1.73</v>
      </c>
      <c r="H28" s="3">
        <v>0.026699999999999998</v>
      </c>
      <c r="I28" s="15">
        <v>126506.0</v>
      </c>
      <c r="J28" s="15">
        <v>654306.0</v>
      </c>
    </row>
    <row r="29">
      <c r="A29" s="8">
        <v>70.47</v>
      </c>
      <c r="B29" s="13">
        <f t="shared" si="1"/>
        <v>43091</v>
      </c>
      <c r="C29" s="3">
        <v>64.19</v>
      </c>
      <c r="D29" s="3">
        <v>64.76</v>
      </c>
      <c r="E29" s="3">
        <v>63.92</v>
      </c>
      <c r="F29" s="3">
        <v>64.73</v>
      </c>
      <c r="G29" s="3">
        <v>0.3</v>
      </c>
      <c r="H29" s="3">
        <v>0.004699999999999999</v>
      </c>
      <c r="I29" s="15">
        <v>130895.0</v>
      </c>
      <c r="J29" s="15">
        <v>642387.0</v>
      </c>
    </row>
    <row r="30">
      <c r="A30" s="8">
        <v>70.64</v>
      </c>
      <c r="B30" s="13">
        <f t="shared" si="1"/>
        <v>43090</v>
      </c>
      <c r="C30" s="3">
        <v>64.02</v>
      </c>
      <c r="D30" s="3">
        <v>64.46</v>
      </c>
      <c r="E30" s="3">
        <v>63.78</v>
      </c>
      <c r="F30" s="3">
        <v>64.43</v>
      </c>
      <c r="G30" s="3">
        <v>0.32</v>
      </c>
      <c r="H30" s="3">
        <v>0.005</v>
      </c>
      <c r="I30" s="15">
        <v>165044.0</v>
      </c>
      <c r="J30" s="15">
        <v>627877.0</v>
      </c>
    </row>
    <row r="31">
      <c r="A31" s="8">
        <v>69.07</v>
      </c>
      <c r="B31" s="13">
        <f t="shared" si="1"/>
        <v>43089</v>
      </c>
      <c r="C31" s="3">
        <v>63.43</v>
      </c>
      <c r="D31" s="3">
        <v>64.15</v>
      </c>
      <c r="E31" s="3">
        <v>63.3</v>
      </c>
      <c r="F31" s="3">
        <v>64.11</v>
      </c>
      <c r="G31" s="3">
        <v>0.71</v>
      </c>
      <c r="H31" s="3">
        <v>0.011200000000000002</v>
      </c>
      <c r="I31" s="15">
        <v>204160.0</v>
      </c>
      <c r="J31" s="15">
        <v>610231.0</v>
      </c>
    </row>
    <row r="32">
      <c r="A32" s="8">
        <v>69.46</v>
      </c>
      <c r="B32" s="13">
        <f t="shared" si="1"/>
        <v>43088</v>
      </c>
      <c r="C32" s="3">
        <v>62.9</v>
      </c>
      <c r="D32" s="3">
        <v>63.5</v>
      </c>
      <c r="E32" s="3">
        <v>62.79</v>
      </c>
      <c r="F32" s="3">
        <v>63.4</v>
      </c>
      <c r="G32" s="3">
        <v>0.49</v>
      </c>
      <c r="H32" s="3">
        <v>0.0078000000000000005</v>
      </c>
      <c r="I32" s="15">
        <v>210345.0</v>
      </c>
      <c r="J32" s="15">
        <v>582570.0</v>
      </c>
    </row>
    <row r="33">
      <c r="A33" s="11">
        <v>-1.06</v>
      </c>
      <c r="B33" s="13">
        <f t="shared" si="1"/>
        <v>43087</v>
      </c>
      <c r="C33" s="3">
        <v>62.78</v>
      </c>
      <c r="D33" s="3">
        <v>63.31</v>
      </c>
      <c r="E33" s="3">
        <v>62.53</v>
      </c>
      <c r="F33" s="3">
        <v>62.91</v>
      </c>
      <c r="G33" s="3">
        <v>0.26</v>
      </c>
      <c r="H33" s="3">
        <v>0.0042</v>
      </c>
      <c r="I33" s="15">
        <v>192336.0</v>
      </c>
      <c r="J33" s="15">
        <v>542019.0</v>
      </c>
    </row>
    <row r="34">
      <c r="A34" s="12">
        <v>-0.015</v>
      </c>
      <c r="B34" s="13">
        <f t="shared" si="1"/>
        <v>43084</v>
      </c>
      <c r="C34" s="3">
        <v>62.68</v>
      </c>
      <c r="D34" s="3">
        <v>63.05</v>
      </c>
      <c r="E34" s="3">
        <v>62.5</v>
      </c>
      <c r="F34" s="3">
        <v>62.65</v>
      </c>
      <c r="G34" s="3">
        <v>-0.01</v>
      </c>
      <c r="H34" s="6">
        <v>-2.0E-4</v>
      </c>
      <c r="I34" s="15">
        <v>151530.0</v>
      </c>
      <c r="J34" s="15">
        <v>504523.0</v>
      </c>
    </row>
    <row r="35">
      <c r="A35" s="17">
        <v>202236.0</v>
      </c>
      <c r="B35" s="13">
        <f t="shared" si="1"/>
        <v>43083</v>
      </c>
      <c r="C35" s="3">
        <v>62.07</v>
      </c>
      <c r="D35" s="3">
        <v>62.86</v>
      </c>
      <c r="E35" s="3">
        <v>61.47</v>
      </c>
      <c r="F35" s="3">
        <v>62.66</v>
      </c>
      <c r="G35" s="3">
        <v>0.85</v>
      </c>
      <c r="H35" s="3">
        <v>0.0138</v>
      </c>
      <c r="I35" s="15">
        <v>194032.0</v>
      </c>
      <c r="J35" s="15">
        <v>488186.0</v>
      </c>
    </row>
    <row r="36">
      <c r="A36" s="17">
        <v>141779.0</v>
      </c>
      <c r="B36" s="13">
        <f t="shared" si="1"/>
        <v>43082</v>
      </c>
      <c r="C36" s="3">
        <v>63.21</v>
      </c>
      <c r="D36" s="3">
        <v>63.59</v>
      </c>
      <c r="E36" s="3">
        <v>61.75</v>
      </c>
      <c r="F36" s="3">
        <v>61.81</v>
      </c>
      <c r="G36" s="3">
        <v>-0.92</v>
      </c>
      <c r="H36" s="6">
        <v>-0.0147</v>
      </c>
      <c r="I36" s="15">
        <v>258138.0</v>
      </c>
      <c r="J36" s="15">
        <v>479504.0</v>
      </c>
    </row>
    <row r="37">
      <c r="A37" s="7">
        <v>43126.0</v>
      </c>
      <c r="B37" s="13">
        <f t="shared" si="1"/>
        <v>43081</v>
      </c>
      <c r="C37" s="3">
        <v>63.95</v>
      </c>
      <c r="D37" s="3">
        <v>64.95</v>
      </c>
      <c r="E37" s="3">
        <v>62.5</v>
      </c>
      <c r="F37" s="3">
        <v>62.73</v>
      </c>
      <c r="G37" s="3">
        <v>-1.27</v>
      </c>
      <c r="H37" s="6">
        <v>-0.0198</v>
      </c>
      <c r="I37" s="15">
        <v>386695.0</v>
      </c>
      <c r="J37" s="15">
        <v>439244.0</v>
      </c>
    </row>
    <row r="38">
      <c r="A38" s="8">
        <v>70.07</v>
      </c>
      <c r="B38" s="13">
        <f t="shared" si="1"/>
        <v>43080</v>
      </c>
      <c r="C38" s="3">
        <v>62.91</v>
      </c>
      <c r="D38" s="3">
        <v>64.19</v>
      </c>
      <c r="E38" s="3">
        <v>62.63</v>
      </c>
      <c r="F38" s="3">
        <v>64.0</v>
      </c>
      <c r="G38" s="3">
        <v>0.97</v>
      </c>
      <c r="H38" s="3">
        <v>0.0154</v>
      </c>
      <c r="I38" s="15">
        <v>415478.0</v>
      </c>
      <c r="J38" s="15">
        <v>435663.0</v>
      </c>
    </row>
    <row r="39">
      <c r="A39" s="8">
        <v>70.83</v>
      </c>
      <c r="B39" s="5">
        <f t="shared" si="1"/>
        <v>43077</v>
      </c>
      <c r="C39" s="3">
        <v>61.8</v>
      </c>
      <c r="D39" s="3">
        <v>63.29</v>
      </c>
      <c r="E39" s="3">
        <v>61.75</v>
      </c>
      <c r="F39" s="3">
        <v>63.03</v>
      </c>
      <c r="G39" s="3">
        <v>1.08</v>
      </c>
      <c r="H39" s="3">
        <v>0.0174</v>
      </c>
      <c r="I39" s="15">
        <v>211235.0</v>
      </c>
      <c r="J39" s="15">
        <v>406352.0</v>
      </c>
    </row>
    <row r="40">
      <c r="A40" s="8">
        <v>70.05</v>
      </c>
      <c r="B40" s="5">
        <f t="shared" si="1"/>
        <v>43076</v>
      </c>
      <c r="C40" s="3">
        <v>61.15</v>
      </c>
      <c r="D40" s="3">
        <v>62.02</v>
      </c>
      <c r="E40" s="3">
        <v>60.96</v>
      </c>
      <c r="F40" s="3">
        <v>61.95</v>
      </c>
      <c r="G40" s="3">
        <v>0.92</v>
      </c>
      <c r="H40" s="3">
        <v>0.0151</v>
      </c>
      <c r="I40" s="15">
        <v>145905.0</v>
      </c>
      <c r="J40" s="15">
        <v>376927.0</v>
      </c>
    </row>
    <row r="41">
      <c r="A41" s="8">
        <v>70.52</v>
      </c>
      <c r="B41" s="5">
        <f t="shared" si="1"/>
        <v>43075</v>
      </c>
      <c r="C41" s="3">
        <v>62.4</v>
      </c>
      <c r="D41" s="3">
        <v>62.7</v>
      </c>
      <c r="E41" s="3">
        <v>60.94</v>
      </c>
      <c r="F41" s="3">
        <v>61.03</v>
      </c>
      <c r="G41" s="3">
        <v>-1.61</v>
      </c>
      <c r="H41" s="6">
        <v>-0.0257</v>
      </c>
      <c r="I41" s="15">
        <v>167502.0</v>
      </c>
      <c r="J41" s="15">
        <v>347892.0</v>
      </c>
    </row>
    <row r="42">
      <c r="A42" s="9">
        <f>+0.1</f>
        <v>0.1</v>
      </c>
      <c r="B42" s="5">
        <f t="shared" si="1"/>
        <v>43074</v>
      </c>
      <c r="C42" s="3">
        <v>62.25</v>
      </c>
      <c r="D42" s="3">
        <v>62.91</v>
      </c>
      <c r="E42" s="3">
        <v>61.92</v>
      </c>
      <c r="F42" s="3">
        <v>62.64</v>
      </c>
      <c r="G42" s="3">
        <v>0.4</v>
      </c>
      <c r="H42" s="3">
        <v>0.0064</v>
      </c>
      <c r="I42" s="15">
        <v>108402.0</v>
      </c>
      <c r="J42" s="15">
        <v>348273.0</v>
      </c>
    </row>
    <row r="43">
      <c r="A43" s="9">
        <f>+0.14%</f>
        <v>0.0014</v>
      </c>
      <c r="B43" s="5">
        <f t="shared" si="1"/>
        <v>43073</v>
      </c>
      <c r="C43" s="3">
        <v>63.31</v>
      </c>
      <c r="D43" s="3">
        <v>63.38</v>
      </c>
      <c r="E43" s="3">
        <v>62.11</v>
      </c>
      <c r="F43" s="3">
        <v>62.24</v>
      </c>
      <c r="G43" s="3">
        <v>-1.22</v>
      </c>
      <c r="H43" s="6">
        <v>-0.0192</v>
      </c>
      <c r="I43" s="15">
        <v>133942.0</v>
      </c>
      <c r="J43" s="15">
        <v>343974.0</v>
      </c>
    </row>
    <row r="44">
      <c r="A44" s="16">
        <v>227599.0</v>
      </c>
      <c r="B44" s="5">
        <f t="shared" si="1"/>
        <v>43070</v>
      </c>
      <c r="C44" s="3">
        <v>62.43</v>
      </c>
      <c r="D44" s="3">
        <v>64.03</v>
      </c>
      <c r="E44" s="3">
        <v>62.31</v>
      </c>
      <c r="F44" s="3">
        <v>63.46</v>
      </c>
      <c r="G44" s="3">
        <v>1.12</v>
      </c>
      <c r="H44" s="3">
        <v>0.018000000000000002</v>
      </c>
      <c r="I44" s="15">
        <v>128798.0</v>
      </c>
      <c r="J44" s="15">
        <v>351276.0</v>
      </c>
    </row>
    <row r="45">
      <c r="A45" s="16">
        <v>181840.0</v>
      </c>
      <c r="B45" s="13">
        <f t="shared" si="1"/>
        <v>43069</v>
      </c>
      <c r="C45" s="3">
        <v>62.24</v>
      </c>
      <c r="D45" s="3">
        <v>63.1</v>
      </c>
      <c r="E45" s="3">
        <v>61.87</v>
      </c>
      <c r="F45" s="3">
        <v>62.34</v>
      </c>
      <c r="G45" s="3">
        <v>0.1</v>
      </c>
      <c r="H45" s="3">
        <v>0.0016</v>
      </c>
      <c r="I45" s="15">
        <v>181831.0</v>
      </c>
      <c r="J45" s="15">
        <v>340025.0</v>
      </c>
    </row>
    <row r="46">
      <c r="A46" s="7">
        <v>43125.0</v>
      </c>
      <c r="B46" s="13">
        <f t="shared" si="1"/>
        <v>43068</v>
      </c>
      <c r="C46" s="3">
        <v>62.7</v>
      </c>
      <c r="D46" s="3">
        <v>63.28</v>
      </c>
      <c r="E46" s="3">
        <v>61.67</v>
      </c>
      <c r="F46" s="3">
        <v>62.24</v>
      </c>
      <c r="G46" s="3">
        <v>-0.75</v>
      </c>
      <c r="H46" s="6">
        <v>-0.0119</v>
      </c>
      <c r="I46" s="15">
        <v>164696.0</v>
      </c>
      <c r="J46" s="15">
        <v>333335.0</v>
      </c>
    </row>
    <row r="47">
      <c r="A47" s="8">
        <v>70.95</v>
      </c>
      <c r="B47" s="13">
        <f t="shared" si="1"/>
        <v>43067</v>
      </c>
      <c r="C47" s="3">
        <v>63.05</v>
      </c>
      <c r="D47" s="3">
        <v>63.16</v>
      </c>
      <c r="E47" s="3">
        <v>62.46</v>
      </c>
      <c r="F47" s="3">
        <v>62.99</v>
      </c>
      <c r="G47" s="3">
        <v>-0.1</v>
      </c>
      <c r="H47" s="6">
        <v>-0.0016</v>
      </c>
      <c r="I47" s="15">
        <v>124654.0</v>
      </c>
      <c r="J47" s="15">
        <v>330394.0</v>
      </c>
    </row>
    <row r="48">
      <c r="A48" s="8">
        <v>71.28</v>
      </c>
      <c r="B48" s="13">
        <f t="shared" si="1"/>
        <v>43066</v>
      </c>
      <c r="C48" s="3">
        <v>63.21</v>
      </c>
      <c r="D48" s="3">
        <v>63.23</v>
      </c>
      <c r="E48" s="3">
        <v>62.42</v>
      </c>
      <c r="F48" s="3">
        <v>63.09</v>
      </c>
      <c r="G48" s="3">
        <v>-0.09</v>
      </c>
      <c r="H48" s="6">
        <v>-0.0014</v>
      </c>
      <c r="I48" s="15">
        <v>133262.0</v>
      </c>
      <c r="J48" s="15">
        <v>319803.0</v>
      </c>
    </row>
    <row r="49">
      <c r="A49" s="8">
        <v>69.97</v>
      </c>
      <c r="B49" s="13">
        <f t="shared" si="1"/>
        <v>43063</v>
      </c>
      <c r="C49" s="3">
        <v>62.79</v>
      </c>
      <c r="D49" s="3">
        <v>63.29</v>
      </c>
      <c r="E49" s="3">
        <v>62.62</v>
      </c>
      <c r="F49" s="3">
        <v>63.18</v>
      </c>
      <c r="G49" s="3">
        <v>0.21</v>
      </c>
      <c r="H49" s="3">
        <v>0.0033</v>
      </c>
      <c r="I49" s="15">
        <v>71281.0</v>
      </c>
      <c r="J49" s="15">
        <v>320999.0</v>
      </c>
    </row>
    <row r="50">
      <c r="A50" s="8">
        <v>70.42</v>
      </c>
      <c r="B50" s="13">
        <f t="shared" si="1"/>
        <v>43062</v>
      </c>
      <c r="C50" s="3">
        <v>62.64</v>
      </c>
      <c r="D50" s="3">
        <v>63.01</v>
      </c>
      <c r="E50" s="3">
        <v>62.32</v>
      </c>
      <c r="F50" s="3">
        <v>62.97</v>
      </c>
      <c r="G50" s="3">
        <v>0.25</v>
      </c>
      <c r="H50" s="3">
        <v>0.004</v>
      </c>
      <c r="I50" s="15">
        <v>26719.0</v>
      </c>
      <c r="J50" s="15">
        <v>318255.0</v>
      </c>
    </row>
    <row r="51">
      <c r="A51" s="11">
        <v>-0.11</v>
      </c>
      <c r="B51" s="13">
        <f t="shared" si="1"/>
        <v>43061</v>
      </c>
      <c r="C51" s="3">
        <v>62.24</v>
      </c>
      <c r="D51" s="3">
        <v>62.82</v>
      </c>
      <c r="E51" s="3">
        <v>62.06</v>
      </c>
      <c r="F51" s="3">
        <v>62.72</v>
      </c>
      <c r="G51" s="3">
        <v>0.63</v>
      </c>
      <c r="H51" s="3">
        <v>0.0101</v>
      </c>
      <c r="I51" s="15">
        <v>114587.0</v>
      </c>
      <c r="J51" s="15">
        <v>318535.0</v>
      </c>
    </row>
    <row r="52">
      <c r="A52" s="12">
        <v>-0.0016</v>
      </c>
      <c r="B52" s="13">
        <f t="shared" si="1"/>
        <v>43060</v>
      </c>
      <c r="C52" s="3">
        <v>61.78</v>
      </c>
      <c r="D52" s="3">
        <v>62.43</v>
      </c>
      <c r="E52" s="3">
        <v>61.72</v>
      </c>
      <c r="F52" s="3">
        <v>62.09</v>
      </c>
      <c r="G52" s="3">
        <v>0.23</v>
      </c>
      <c r="H52" s="3">
        <v>0.0037</v>
      </c>
      <c r="I52" s="15">
        <v>121324.0</v>
      </c>
      <c r="J52" s="15">
        <v>315353.0</v>
      </c>
    </row>
    <row r="53">
      <c r="A53" s="17">
        <v>301926.0</v>
      </c>
      <c r="B53" s="13">
        <f t="shared" si="1"/>
        <v>43059</v>
      </c>
      <c r="C53" s="3">
        <v>62.28</v>
      </c>
      <c r="D53" s="3">
        <v>62.32</v>
      </c>
      <c r="E53" s="3">
        <v>61.12</v>
      </c>
      <c r="F53" s="3">
        <v>61.86</v>
      </c>
      <c r="G53" s="3">
        <v>-0.47</v>
      </c>
      <c r="H53" s="6">
        <v>-0.0075</v>
      </c>
      <c r="I53" s="15">
        <v>76149.0</v>
      </c>
      <c r="J53" s="15">
        <v>306475.0</v>
      </c>
    </row>
    <row r="54">
      <c r="A54" s="17">
        <v>225590.0</v>
      </c>
      <c r="B54" s="13">
        <f t="shared" si="1"/>
        <v>43056</v>
      </c>
      <c r="C54" s="3">
        <v>61.17</v>
      </c>
      <c r="D54" s="3">
        <v>62.51</v>
      </c>
      <c r="E54" s="3">
        <v>60.84</v>
      </c>
      <c r="F54" s="3">
        <v>62.33</v>
      </c>
      <c r="G54" s="3">
        <v>1.2</v>
      </c>
      <c r="H54" s="3">
        <v>0.0196</v>
      </c>
      <c r="I54" s="15">
        <v>104750.0</v>
      </c>
      <c r="J54" s="15">
        <v>302421.0</v>
      </c>
    </row>
    <row r="55">
      <c r="A55" s="7">
        <v>43124.0</v>
      </c>
      <c r="B55" s="13">
        <f t="shared" si="1"/>
        <v>43055</v>
      </c>
      <c r="C55" s="3">
        <v>61.59</v>
      </c>
      <c r="D55" s="3">
        <v>61.82</v>
      </c>
      <c r="E55" s="3">
        <v>61.04</v>
      </c>
      <c r="F55" s="3">
        <v>61.13</v>
      </c>
      <c r="G55" s="3">
        <v>-0.44</v>
      </c>
      <c r="H55" s="6">
        <v>-0.0071</v>
      </c>
      <c r="I55" s="15">
        <v>112881.0</v>
      </c>
      <c r="J55" s="15">
        <v>292193.0</v>
      </c>
    </row>
    <row r="56">
      <c r="A56" s="8">
        <v>69.97</v>
      </c>
      <c r="B56" s="13">
        <f t="shared" si="1"/>
        <v>43054</v>
      </c>
      <c r="C56" s="3">
        <v>61.17</v>
      </c>
      <c r="D56" s="3">
        <v>61.77</v>
      </c>
      <c r="E56" s="3">
        <v>60.99</v>
      </c>
      <c r="F56" s="3">
        <v>61.57</v>
      </c>
      <c r="G56" s="3">
        <v>-0.3</v>
      </c>
      <c r="H56" s="6">
        <v>-0.0048</v>
      </c>
      <c r="I56" s="15">
        <v>112905.0</v>
      </c>
      <c r="J56" s="15">
        <v>278131.0</v>
      </c>
    </row>
    <row r="57">
      <c r="A57" s="8">
        <v>70.94</v>
      </c>
      <c r="B57" s="13">
        <f t="shared" si="1"/>
        <v>43053</v>
      </c>
      <c r="C57" s="3">
        <v>62.86</v>
      </c>
      <c r="D57" s="3">
        <v>62.94</v>
      </c>
      <c r="E57" s="3">
        <v>60.91</v>
      </c>
      <c r="F57" s="3">
        <v>61.87</v>
      </c>
      <c r="G57" s="3">
        <v>-1.1</v>
      </c>
      <c r="H57" s="6">
        <v>-0.0175</v>
      </c>
      <c r="I57" s="15">
        <v>141062.0</v>
      </c>
      <c r="J57" s="15">
        <v>266450.0</v>
      </c>
    </row>
    <row r="58">
      <c r="A58" s="8">
        <v>69.54</v>
      </c>
      <c r="B58" s="13">
        <f t="shared" si="1"/>
        <v>43052</v>
      </c>
      <c r="C58" s="3">
        <v>63.38</v>
      </c>
      <c r="D58" s="3">
        <v>63.47</v>
      </c>
      <c r="E58" s="3">
        <v>62.48</v>
      </c>
      <c r="F58" s="3">
        <v>62.97</v>
      </c>
      <c r="G58" s="3">
        <v>-0.25</v>
      </c>
      <c r="H58" s="6">
        <v>-0.004</v>
      </c>
      <c r="I58" s="15">
        <v>163805.0</v>
      </c>
      <c r="J58" s="15">
        <v>267652.0</v>
      </c>
    </row>
    <row r="59">
      <c r="A59" s="8">
        <v>70.53</v>
      </c>
      <c r="B59" s="13">
        <f t="shared" si="1"/>
        <v>43049</v>
      </c>
      <c r="C59" s="3">
        <v>63.38</v>
      </c>
      <c r="D59" s="3">
        <v>63.83</v>
      </c>
      <c r="E59" s="3">
        <v>63.02</v>
      </c>
      <c r="F59" s="3">
        <v>63.22</v>
      </c>
      <c r="G59" s="3">
        <v>-0.27</v>
      </c>
      <c r="H59" s="6">
        <v>-0.0043</v>
      </c>
      <c r="I59" s="15">
        <v>94749.0</v>
      </c>
      <c r="J59" s="15">
        <v>255733.0</v>
      </c>
    </row>
    <row r="60">
      <c r="A60" s="9">
        <f>+0.57</f>
        <v>0.57</v>
      </c>
      <c r="B60" s="5">
        <f t="shared" si="1"/>
        <v>43048</v>
      </c>
      <c r="C60" s="3">
        <v>63.05</v>
      </c>
      <c r="D60" s="3">
        <v>63.79</v>
      </c>
      <c r="E60" s="3">
        <v>62.87</v>
      </c>
      <c r="F60" s="3">
        <v>63.49</v>
      </c>
      <c r="G60" s="3">
        <v>0.47</v>
      </c>
      <c r="H60" s="3">
        <v>0.0075</v>
      </c>
      <c r="I60" s="15">
        <v>106099.0</v>
      </c>
      <c r="J60" s="15">
        <v>252387.0</v>
      </c>
    </row>
    <row r="61">
      <c r="A61" s="9">
        <f>+0.81%</f>
        <v>0.0081</v>
      </c>
      <c r="B61" s="5">
        <f t="shared" si="1"/>
        <v>43047</v>
      </c>
      <c r="C61" s="3">
        <v>63.18</v>
      </c>
      <c r="D61" s="3">
        <v>64.13</v>
      </c>
      <c r="E61" s="3">
        <v>62.52</v>
      </c>
      <c r="F61" s="3">
        <v>63.02</v>
      </c>
      <c r="G61" s="3">
        <v>-0.19</v>
      </c>
      <c r="H61" s="6">
        <v>-0.003</v>
      </c>
      <c r="I61" s="15">
        <v>152673.0</v>
      </c>
      <c r="J61" s="15">
        <v>246660.0</v>
      </c>
    </row>
    <row r="62">
      <c r="A62" s="16">
        <v>308365.0</v>
      </c>
      <c r="B62" s="5">
        <f t="shared" si="1"/>
        <v>43046</v>
      </c>
      <c r="C62" s="3">
        <v>63.42</v>
      </c>
      <c r="D62" s="3">
        <v>63.98</v>
      </c>
      <c r="E62" s="3">
        <v>63.02</v>
      </c>
      <c r="F62" s="3">
        <v>63.21</v>
      </c>
      <c r="G62" s="3">
        <v>-0.42</v>
      </c>
      <c r="H62" s="6">
        <v>-0.0066</v>
      </c>
      <c r="I62" s="15">
        <v>132270.0</v>
      </c>
      <c r="J62" s="15">
        <v>246704.0</v>
      </c>
    </row>
    <row r="63">
      <c r="A63" s="16">
        <v>256528.0</v>
      </c>
      <c r="B63" s="5">
        <f t="shared" si="1"/>
        <v>43045</v>
      </c>
      <c r="C63" s="3">
        <v>61.51</v>
      </c>
      <c r="D63" s="3">
        <v>63.8</v>
      </c>
      <c r="E63" s="3">
        <v>61.51</v>
      </c>
      <c r="F63" s="3">
        <v>63.63</v>
      </c>
      <c r="G63" s="3">
        <v>2.11</v>
      </c>
      <c r="H63" s="3">
        <v>0.034300000000000004</v>
      </c>
      <c r="I63" s="15">
        <v>102230.0</v>
      </c>
      <c r="J63" s="15">
        <v>257595.0</v>
      </c>
    </row>
    <row r="64">
      <c r="A64" s="7">
        <v>43123.0</v>
      </c>
      <c r="B64" s="5">
        <f t="shared" si="1"/>
        <v>43042</v>
      </c>
      <c r="C64" s="3">
        <v>60.21</v>
      </c>
      <c r="D64" s="3">
        <v>61.65</v>
      </c>
      <c r="E64" s="3">
        <v>60.09</v>
      </c>
      <c r="F64" s="3">
        <v>61.52</v>
      </c>
      <c r="G64" s="3">
        <v>1.41</v>
      </c>
      <c r="H64" s="3">
        <v>0.0235</v>
      </c>
      <c r="I64" s="15">
        <v>74851.0</v>
      </c>
      <c r="J64" s="15">
        <v>258066.0</v>
      </c>
    </row>
    <row r="65">
      <c r="A65" s="8">
        <v>69.17</v>
      </c>
      <c r="B65" s="5">
        <f t="shared" si="1"/>
        <v>43041</v>
      </c>
      <c r="C65" s="3">
        <v>59.97</v>
      </c>
      <c r="D65" s="3">
        <v>60.32</v>
      </c>
      <c r="E65" s="3">
        <v>59.59</v>
      </c>
      <c r="F65" s="3">
        <v>60.11</v>
      </c>
      <c r="G65" s="3">
        <v>0.12</v>
      </c>
      <c r="H65" s="3">
        <v>0.002</v>
      </c>
      <c r="I65" s="15">
        <v>66538.0</v>
      </c>
      <c r="J65" s="15">
        <v>259970.0</v>
      </c>
    </row>
    <row r="66">
      <c r="A66" s="8">
        <v>70.24</v>
      </c>
      <c r="B66" s="5">
        <f t="shared" si="1"/>
        <v>43040</v>
      </c>
      <c r="C66" s="3">
        <v>60.55</v>
      </c>
      <c r="D66" s="3">
        <v>61.16</v>
      </c>
      <c r="E66" s="3">
        <v>59.53</v>
      </c>
      <c r="F66" s="3">
        <v>59.99</v>
      </c>
      <c r="G66" s="3">
        <v>-0.45</v>
      </c>
      <c r="H66" s="6">
        <v>-0.0074</v>
      </c>
      <c r="I66" s="15">
        <v>95646.0</v>
      </c>
      <c r="J66" s="15">
        <v>256897.0</v>
      </c>
    </row>
    <row r="67">
      <c r="A67" s="8">
        <v>69.12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69.96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+0.93</f>
        <v>0.93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+1.35%</f>
        <v>0.0135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343734.0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297885.0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43122.0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68.8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69.51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68.39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69.03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+0.42</f>
        <v>0.42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+0.61%</f>
        <v>0.0061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250603.0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328212.0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43119.0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69.01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69.08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68.28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68.61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-0.0101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278360.0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354058.0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43118.0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69.53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69.63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68.8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69.31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-0.07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270231.0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379968.0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43117.0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69.35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69.59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68.55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69.38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+0.23</f>
        <v>0.23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+0.33%</f>
        <v>0.0033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280419.0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402155.0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43116.0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70.05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70.13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68.83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69.15</v>
      </c>
      <c r="B113" s="3" t="str">
        <f t="shared" si="1"/>
        <v/>
      </c>
    </row>
    <row r="114">
      <c r="A114" s="11">
        <v>-1.11</v>
      </c>
      <c r="B114" s="3" t="str">
        <f t="shared" si="1"/>
        <v>#REF!</v>
      </c>
    </row>
    <row r="115">
      <c r="A115" s="12">
        <v>-0.0158</v>
      </c>
      <c r="B115" s="3" t="str">
        <f t="shared" si="1"/>
        <v>#REF!</v>
      </c>
    </row>
    <row r="116">
      <c r="A116" s="17">
        <v>322952.0</v>
      </c>
      <c r="B116" s="3" t="str">
        <f t="shared" si="1"/>
        <v>#REF!</v>
      </c>
    </row>
    <row r="117">
      <c r="A117" s="17">
        <v>419658.0</v>
      </c>
      <c r="B117" s="3" t="str">
        <f t="shared" si="1"/>
        <v>#REF!</v>
      </c>
    </row>
    <row r="118">
      <c r="A118" s="7">
        <v>43115.0</v>
      </c>
      <c r="B118" s="3" t="str">
        <f t="shared" si="1"/>
        <v>#REF!</v>
      </c>
    </row>
    <row r="119">
      <c r="A119" s="8">
        <v>69.88</v>
      </c>
      <c r="B119" s="3" t="str">
        <f t="shared" si="1"/>
        <v>#REF!</v>
      </c>
    </row>
    <row r="120">
      <c r="A120" s="8">
        <v>70.37</v>
      </c>
      <c r="B120" s="3" t="str">
        <f t="shared" si="1"/>
        <v>#REF!</v>
      </c>
    </row>
    <row r="121">
      <c r="A121" s="8">
        <v>69.55</v>
      </c>
      <c r="B121" s="3" t="str">
        <f t="shared" si="1"/>
        <v>#REF!</v>
      </c>
    </row>
    <row r="122">
      <c r="A122" s="8">
        <v>70.26</v>
      </c>
      <c r="B122" s="3" t="str">
        <f t="shared" si="1"/>
        <v>#REF!</v>
      </c>
    </row>
    <row r="123">
      <c r="A123" s="9">
        <f>+0.39</f>
        <v>0.39</v>
      </c>
      <c r="B123" s="3" t="str">
        <f t="shared" si="1"/>
        <v>#REF!</v>
      </c>
    </row>
    <row r="124">
      <c r="A124" s="9">
        <f>+0.56%</f>
        <v>0.0056</v>
      </c>
      <c r="B124" s="3" t="str">
        <f t="shared" si="1"/>
        <v>#REF!</v>
      </c>
    </row>
    <row r="125">
      <c r="A125" s="16">
        <v>173445.0</v>
      </c>
      <c r="B125" s="3" t="str">
        <f t="shared" si="1"/>
        <v>#REF!</v>
      </c>
    </row>
    <row r="126">
      <c r="A126" s="16">
        <v>440381.0</v>
      </c>
      <c r="B126" s="3" t="str">
        <f t="shared" si="1"/>
        <v>#REF!</v>
      </c>
    </row>
    <row r="127">
      <c r="A127" s="7">
        <v>43112.0</v>
      </c>
      <c r="B127" s="3" t="str">
        <f t="shared" si="1"/>
        <v>#REF!</v>
      </c>
    </row>
    <row r="128">
      <c r="A128" s="8">
        <v>69.15</v>
      </c>
      <c r="B128" s="3" t="str">
        <f t="shared" si="1"/>
        <v>#REF!</v>
      </c>
    </row>
    <row r="129">
      <c r="A129" s="8">
        <v>69.93</v>
      </c>
      <c r="B129" s="3" t="str">
        <f t="shared" si="1"/>
        <v>#REF!</v>
      </c>
    </row>
    <row r="130">
      <c r="A130" s="8">
        <v>68.59</v>
      </c>
      <c r="B130" s="3" t="str">
        <f t="shared" si="1"/>
        <v>#REF!</v>
      </c>
    </row>
    <row r="131">
      <c r="A131" s="8">
        <v>69.87</v>
      </c>
      <c r="B131" s="3" t="str">
        <f t="shared" si="1"/>
        <v>#REF!</v>
      </c>
    </row>
    <row r="132">
      <c r="A132" s="9">
        <f>+0.61</f>
        <v>0.61</v>
      </c>
      <c r="B132" s="3" t="str">
        <f t="shared" si="1"/>
        <v>#REF!</v>
      </c>
    </row>
    <row r="133">
      <c r="A133" s="9">
        <f>+0.88%</f>
        <v>0.0088</v>
      </c>
      <c r="B133" s="3" t="str">
        <f t="shared" si="1"/>
        <v>#REF!</v>
      </c>
    </row>
    <row r="134">
      <c r="A134" s="16">
        <v>302098.0</v>
      </c>
      <c r="B134" s="3" t="str">
        <f t="shared" si="1"/>
        <v>#REF!</v>
      </c>
    </row>
    <row r="135">
      <c r="A135" s="16">
        <v>442782.0</v>
      </c>
      <c r="B135" s="3" t="str">
        <f t="shared" si="1"/>
        <v>#REF!</v>
      </c>
    </row>
    <row r="136">
      <c r="A136" s="7">
        <v>43111.0</v>
      </c>
      <c r="B136" s="3" t="str">
        <f t="shared" si="1"/>
        <v>#REF!</v>
      </c>
    </row>
    <row r="137">
      <c r="A137" s="8">
        <v>69.15</v>
      </c>
      <c r="B137" s="3" t="str">
        <f t="shared" si="1"/>
        <v>#REF!</v>
      </c>
    </row>
    <row r="138">
      <c r="A138" s="8">
        <v>70.05</v>
      </c>
      <c r="B138" s="3" t="str">
        <f t="shared" si="1"/>
        <v>#REF!</v>
      </c>
    </row>
    <row r="139">
      <c r="A139" s="8">
        <v>69.0</v>
      </c>
      <c r="B139" s="3" t="str">
        <f t="shared" si="1"/>
        <v>#REF!</v>
      </c>
    </row>
    <row r="140">
      <c r="A140" s="8">
        <v>69.26</v>
      </c>
      <c r="B140" s="3" t="str">
        <f t="shared" si="1"/>
        <v>#REF!</v>
      </c>
    </row>
    <row r="141">
      <c r="A141" s="9">
        <f>+0.06</f>
        <v>0.06</v>
      </c>
      <c r="B141" s="3" t="str">
        <f t="shared" si="1"/>
        <v>#REF!</v>
      </c>
    </row>
    <row r="142">
      <c r="A142" s="9">
        <f>+0.09%</f>
        <v>0.0009</v>
      </c>
      <c r="B142" s="3" t="str">
        <f t="shared" si="1"/>
        <v>#REF!</v>
      </c>
    </row>
    <row r="143">
      <c r="A143" s="16">
        <v>341936.0</v>
      </c>
      <c r="B143" s="3" t="str">
        <f t="shared" si="1"/>
        <v>#REF!</v>
      </c>
    </row>
    <row r="144">
      <c r="A144" s="16">
        <v>465090.0</v>
      </c>
      <c r="B144" s="3" t="str">
        <f t="shared" si="1"/>
        <v>#REF!</v>
      </c>
    </row>
    <row r="145">
      <c r="A145" s="7">
        <v>43110.0</v>
      </c>
      <c r="B145" s="3" t="str">
        <f t="shared" si="1"/>
        <v>#REF!</v>
      </c>
    </row>
    <row r="146">
      <c r="A146" s="8">
        <v>69.12</v>
      </c>
      <c r="B146" s="3" t="str">
        <f t="shared" si="1"/>
        <v>#REF!</v>
      </c>
    </row>
    <row r="147">
      <c r="A147" s="8">
        <v>69.37</v>
      </c>
      <c r="B147" s="3" t="str">
        <f t="shared" si="1"/>
        <v>#REF!</v>
      </c>
    </row>
    <row r="148">
      <c r="A148" s="8">
        <v>68.75</v>
      </c>
      <c r="B148" s="3" t="str">
        <f t="shared" si="1"/>
        <v>#REF!</v>
      </c>
    </row>
    <row r="149">
      <c r="A149" s="8">
        <v>69.2</v>
      </c>
      <c r="B149" s="3" t="str">
        <f t="shared" si="1"/>
        <v>#REF!</v>
      </c>
    </row>
    <row r="150">
      <c r="A150" s="9">
        <f>+0.38</f>
        <v>0.38</v>
      </c>
      <c r="B150" s="3" t="str">
        <f t="shared" si="1"/>
        <v>#REF!</v>
      </c>
    </row>
    <row r="151">
      <c r="A151" s="9">
        <f>+0.55%</f>
        <v>0.0055</v>
      </c>
      <c r="B151" s="3" t="str">
        <f t="shared" si="1"/>
        <v>#REF!</v>
      </c>
    </row>
    <row r="152">
      <c r="A152" s="16">
        <v>290542.0</v>
      </c>
      <c r="B152" s="3" t="str">
        <f t="shared" si="1"/>
        <v>#REF!</v>
      </c>
    </row>
    <row r="153">
      <c r="A153" s="16">
        <v>503711.0</v>
      </c>
      <c r="B153" s="3" t="str">
        <f t="shared" si="1"/>
        <v>#REF!</v>
      </c>
    </row>
    <row r="154">
      <c r="A154" s="7">
        <v>43109.0</v>
      </c>
      <c r="B154" s="3" t="str">
        <f t="shared" si="1"/>
        <v>#REF!</v>
      </c>
    </row>
    <row r="155">
      <c r="A155" s="8">
        <v>68.0</v>
      </c>
      <c r="B155" s="3" t="str">
        <f t="shared" si="1"/>
        <v>#REF!</v>
      </c>
    </row>
    <row r="156">
      <c r="A156" s="8">
        <v>69.29</v>
      </c>
      <c r="B156" s="3" t="str">
        <f t="shared" si="1"/>
        <v>#REF!</v>
      </c>
    </row>
    <row r="157">
      <c r="A157" s="8">
        <v>67.7</v>
      </c>
      <c r="B157" s="3" t="str">
        <f t="shared" si="1"/>
        <v>#REF!</v>
      </c>
    </row>
    <row r="158">
      <c r="A158" s="8">
        <v>68.82</v>
      </c>
      <c r="B158" s="3" t="str">
        <f t="shared" si="1"/>
        <v>#REF!</v>
      </c>
    </row>
    <row r="159">
      <c r="A159" s="9">
        <f>+1.04</f>
        <v>1.04</v>
      </c>
      <c r="B159" s="3" t="str">
        <f t="shared" si="1"/>
        <v>#REF!</v>
      </c>
    </row>
    <row r="160">
      <c r="A160" s="9">
        <f>+1.53%</f>
        <v>0.0153</v>
      </c>
      <c r="B160" s="3" t="str">
        <f t="shared" si="1"/>
        <v>#REF!</v>
      </c>
    </row>
    <row r="161">
      <c r="A161" s="16">
        <v>319922.0</v>
      </c>
      <c r="B161" s="3" t="str">
        <f t="shared" si="1"/>
        <v>#REF!</v>
      </c>
    </row>
    <row r="162">
      <c r="A162" s="16">
        <v>537151.0</v>
      </c>
      <c r="B162" s="3" t="str">
        <f t="shared" si="1"/>
        <v>#REF!</v>
      </c>
    </row>
    <row r="163">
      <c r="A163" s="7">
        <v>43108.0</v>
      </c>
      <c r="B163" s="3" t="str">
        <f t="shared" si="1"/>
        <v>#REF!</v>
      </c>
    </row>
    <row r="164">
      <c r="A164" s="8">
        <v>67.8</v>
      </c>
      <c r="B164" s="3" t="str">
        <f t="shared" si="1"/>
        <v>#REF!</v>
      </c>
    </row>
    <row r="165">
      <c r="A165" s="8">
        <v>67.99</v>
      </c>
      <c r="B165" s="3" t="str">
        <f t="shared" si="1"/>
        <v>#REF!</v>
      </c>
    </row>
    <row r="166">
      <c r="A166" s="8">
        <v>67.44</v>
      </c>
      <c r="B166" s="3" t="str">
        <f t="shared" si="1"/>
        <v>#REF!</v>
      </c>
    </row>
    <row r="167">
      <c r="A167" s="8">
        <v>67.78</v>
      </c>
      <c r="B167" s="3" t="str">
        <f t="shared" si="1"/>
        <v>#REF!</v>
      </c>
    </row>
    <row r="168">
      <c r="A168" s="9">
        <f>+0.16</f>
        <v>0.16</v>
      </c>
      <c r="B168" s="3" t="str">
        <f t="shared" si="1"/>
        <v>#REF!</v>
      </c>
    </row>
    <row r="169">
      <c r="A169" s="9">
        <f>+0.24%</f>
        <v>0.0024</v>
      </c>
      <c r="B169" s="3" t="str">
        <f t="shared" si="1"/>
        <v>#REF!</v>
      </c>
    </row>
    <row r="170">
      <c r="A170" s="16">
        <v>210348.0</v>
      </c>
      <c r="B170" s="3" t="str">
        <f t="shared" si="1"/>
        <v>#REF!</v>
      </c>
    </row>
    <row r="171">
      <c r="A171" s="16">
        <v>570832.0</v>
      </c>
      <c r="B171" s="3" t="str">
        <f t="shared" si="1"/>
        <v>#REF!</v>
      </c>
    </row>
    <row r="172">
      <c r="A172" s="7">
        <v>43105.0</v>
      </c>
      <c r="B172" s="3" t="str">
        <f t="shared" si="1"/>
        <v>#REF!</v>
      </c>
    </row>
    <row r="173">
      <c r="A173" s="8">
        <v>67.97</v>
      </c>
      <c r="B173" s="3" t="str">
        <f t="shared" si="1"/>
        <v>#REF!</v>
      </c>
    </row>
    <row r="174">
      <c r="A174" s="8">
        <v>68.11</v>
      </c>
      <c r="B174" s="3" t="str">
        <f t="shared" si="1"/>
        <v>#REF!</v>
      </c>
    </row>
    <row r="175">
      <c r="A175" s="8">
        <v>67.26</v>
      </c>
      <c r="B175" s="3" t="str">
        <f t="shared" si="1"/>
        <v>#REF!</v>
      </c>
    </row>
    <row r="176">
      <c r="A176" s="8">
        <v>67.62</v>
      </c>
      <c r="B176" s="3" t="str">
        <f t="shared" si="1"/>
        <v>#REF!</v>
      </c>
    </row>
    <row r="177">
      <c r="A177" s="11">
        <v>-0.45</v>
      </c>
      <c r="B177" s="3" t="str">
        <f t="shared" si="1"/>
        <v>#REF!</v>
      </c>
    </row>
    <row r="178">
      <c r="A178" s="12">
        <v>-0.0066</v>
      </c>
      <c r="B178" s="3" t="str">
        <f t="shared" si="1"/>
        <v>#REF!</v>
      </c>
    </row>
    <row r="179">
      <c r="A179" s="17">
        <v>183452.0</v>
      </c>
      <c r="B179" s="3" t="str">
        <f t="shared" si="1"/>
        <v>#REF!</v>
      </c>
    </row>
    <row r="180">
      <c r="A180" s="17">
        <v>599424.0</v>
      </c>
      <c r="B180" s="3" t="str">
        <f t="shared" si="1"/>
        <v>#REF!</v>
      </c>
    </row>
    <row r="181">
      <c r="A181" s="7">
        <v>43104.0</v>
      </c>
      <c r="B181" s="3" t="str">
        <f t="shared" si="1"/>
        <v>#REF!</v>
      </c>
    </row>
    <row r="182">
      <c r="A182" s="8">
        <v>67.89</v>
      </c>
      <c r="B182" s="3" t="str">
        <f t="shared" si="1"/>
        <v>#REF!</v>
      </c>
    </row>
    <row r="183">
      <c r="A183" s="8">
        <v>68.27</v>
      </c>
      <c r="B183" s="3" t="str">
        <f t="shared" si="1"/>
        <v>#REF!</v>
      </c>
    </row>
    <row r="184">
      <c r="A184" s="8">
        <v>67.62</v>
      </c>
      <c r="B184" s="3" t="str">
        <f t="shared" si="1"/>
        <v>#REF!</v>
      </c>
    </row>
    <row r="185">
      <c r="A185" s="8">
        <v>68.07</v>
      </c>
      <c r="B185" s="3" t="str">
        <f t="shared" si="1"/>
        <v>#REF!</v>
      </c>
    </row>
    <row r="186">
      <c r="A186" s="9">
        <f>+0.23</f>
        <v>0.23</v>
      </c>
      <c r="B186" s="3" t="str">
        <f t="shared" si="1"/>
        <v>#REF!</v>
      </c>
    </row>
    <row r="187">
      <c r="A187" s="9">
        <f>+0.34%</f>
        <v>0.0034</v>
      </c>
      <c r="B187" s="3" t="str">
        <f t="shared" si="1"/>
        <v>#REF!</v>
      </c>
    </row>
    <row r="188">
      <c r="A188" s="16">
        <v>246148.0</v>
      </c>
      <c r="B188" s="3" t="str">
        <f t="shared" si="1"/>
        <v>#REF!</v>
      </c>
    </row>
    <row r="189">
      <c r="A189" s="16">
        <v>600783.0</v>
      </c>
      <c r="B189" s="3" t="str">
        <f t="shared" si="1"/>
        <v>#REF!</v>
      </c>
    </row>
    <row r="190">
      <c r="A190" s="7">
        <v>43103.0</v>
      </c>
      <c r="B190" s="3" t="str">
        <f t="shared" si="1"/>
        <v>#REF!</v>
      </c>
    </row>
    <row r="191">
      <c r="A191" s="8">
        <v>66.54</v>
      </c>
      <c r="B191" s="3" t="str">
        <f t="shared" si="1"/>
        <v>#REF!</v>
      </c>
    </row>
    <row r="192">
      <c r="A192" s="8">
        <v>68.03</v>
      </c>
      <c r="B192" s="3" t="str">
        <f t="shared" si="1"/>
        <v>#REF!</v>
      </c>
    </row>
    <row r="193">
      <c r="A193" s="8">
        <v>66.4</v>
      </c>
      <c r="B193" s="3" t="str">
        <f t="shared" si="1"/>
        <v>#REF!</v>
      </c>
    </row>
    <row r="194">
      <c r="A194" s="8">
        <v>67.84</v>
      </c>
      <c r="B194" s="3" t="str">
        <f t="shared" si="1"/>
        <v>#REF!</v>
      </c>
    </row>
    <row r="195">
      <c r="A195" s="9">
        <f>+1.27</f>
        <v>1.27</v>
      </c>
      <c r="B195" s="3" t="str">
        <f t="shared" si="1"/>
        <v>#REF!</v>
      </c>
    </row>
    <row r="196">
      <c r="A196" s="9">
        <f>+1.91%</f>
        <v>0.0191</v>
      </c>
      <c r="B196" s="3" t="str">
        <f t="shared" si="1"/>
        <v>#REF!</v>
      </c>
    </row>
    <row r="197">
      <c r="A197" s="16">
        <v>260862.0</v>
      </c>
      <c r="B197" s="3" t="str">
        <f t="shared" si="1"/>
        <v>#REF!</v>
      </c>
    </row>
    <row r="198">
      <c r="A198" s="16">
        <v>619637.0</v>
      </c>
      <c r="B198" s="3" t="str">
        <f t="shared" si="1"/>
        <v>#REF!</v>
      </c>
    </row>
    <row r="199">
      <c r="A199" s="7">
        <v>43102.0</v>
      </c>
      <c r="B199" s="3" t="str">
        <f t="shared" si="1"/>
        <v>#REF!</v>
      </c>
    </row>
    <row r="200">
      <c r="A200" s="8">
        <v>66.55</v>
      </c>
      <c r="B200" s="3" t="str">
        <f t="shared" si="1"/>
        <v>#REF!</v>
      </c>
    </row>
    <row r="201">
      <c r="A201" s="8">
        <v>67.29</v>
      </c>
      <c r="B201" s="3" t="str">
        <f t="shared" si="1"/>
        <v>#REF!</v>
      </c>
    </row>
    <row r="202">
      <c r="A202" s="8">
        <v>66.24</v>
      </c>
      <c r="B202" s="3" t="str">
        <f t="shared" si="1"/>
        <v>#REF!</v>
      </c>
    </row>
    <row r="203">
      <c r="A203" s="8">
        <v>66.57</v>
      </c>
      <c r="B203" s="3" t="str">
        <f t="shared" si="1"/>
        <v>#REF!</v>
      </c>
    </row>
    <row r="204">
      <c r="A204" s="11">
        <v>-0.3</v>
      </c>
      <c r="B204" s="3" t="str">
        <f t="shared" si="1"/>
        <v>#REF!</v>
      </c>
    </row>
    <row r="205">
      <c r="A205" s="12">
        <v>-0.0045</v>
      </c>
      <c r="B205" s="3" t="str">
        <f t="shared" si="1"/>
        <v>#REF!</v>
      </c>
    </row>
    <row r="206">
      <c r="A206" s="17">
        <v>211739.0</v>
      </c>
      <c r="B206" s="3" t="str">
        <f t="shared" si="1"/>
        <v>#REF!</v>
      </c>
    </row>
    <row r="207">
      <c r="A207" s="17">
        <v>631709.0</v>
      </c>
      <c r="B207" s="3" t="str">
        <f t="shared" si="1"/>
        <v>#REF!</v>
      </c>
    </row>
    <row r="208">
      <c r="A208" s="14">
        <v>43098.0</v>
      </c>
      <c r="B208" s="3" t="str">
        <f t="shared" si="1"/>
        <v>#REF!</v>
      </c>
    </row>
    <row r="209">
      <c r="A209" s="8">
        <v>66.15</v>
      </c>
      <c r="B209" s="3" t="str">
        <f t="shared" si="1"/>
        <v>#REF!</v>
      </c>
    </row>
    <row r="210">
      <c r="A210" s="8">
        <v>66.98</v>
      </c>
      <c r="B210" s="3" t="str">
        <f t="shared" si="1"/>
        <v>#REF!</v>
      </c>
    </row>
    <row r="211">
      <c r="A211" s="8">
        <v>66.15</v>
      </c>
      <c r="B211" s="3" t="str">
        <f t="shared" si="1"/>
        <v>#REF!</v>
      </c>
    </row>
    <row r="212">
      <c r="A212" s="8">
        <v>66.87</v>
      </c>
      <c r="B212" s="3" t="str">
        <f t="shared" si="1"/>
        <v>#REF!</v>
      </c>
    </row>
    <row r="213">
      <c r="A213" s="9">
        <f>+0.71</f>
        <v>0.71</v>
      </c>
      <c r="B213" s="3" t="str">
        <f t="shared" si="1"/>
        <v>#REF!</v>
      </c>
    </row>
    <row r="214">
      <c r="A214" s="9">
        <f>+1.07%</f>
        <v>0.0107</v>
      </c>
      <c r="B214" s="3" t="str">
        <f t="shared" si="1"/>
        <v>#REF!</v>
      </c>
    </row>
    <row r="215">
      <c r="A215" s="16">
        <v>157948.0</v>
      </c>
      <c r="B215" s="3" t="str">
        <f t="shared" si="1"/>
        <v>#REF!</v>
      </c>
    </row>
    <row r="216">
      <c r="A216" s="16">
        <v>652480.0</v>
      </c>
      <c r="B216" s="3" t="str">
        <f t="shared" si="1"/>
        <v>#REF!</v>
      </c>
    </row>
    <row r="217">
      <c r="A217" s="14">
        <v>43097.0</v>
      </c>
      <c r="B217" s="3" t="str">
        <f t="shared" si="1"/>
        <v>#REF!</v>
      </c>
    </row>
    <row r="218">
      <c r="A218" s="8">
        <v>66.01</v>
      </c>
      <c r="B218" s="3" t="str">
        <f t="shared" si="1"/>
        <v>#REF!</v>
      </c>
    </row>
    <row r="219">
      <c r="A219" s="8">
        <v>66.32</v>
      </c>
      <c r="B219" s="3" t="str">
        <f t="shared" si="1"/>
        <v>#REF!</v>
      </c>
    </row>
    <row r="220">
      <c r="A220" s="8">
        <v>65.71</v>
      </c>
      <c r="B220" s="3" t="str">
        <f t="shared" si="1"/>
        <v>#REF!</v>
      </c>
    </row>
    <row r="221">
      <c r="A221" s="8">
        <v>66.16</v>
      </c>
      <c r="B221" s="3" t="str">
        <f t="shared" si="1"/>
        <v>#REF!</v>
      </c>
    </row>
    <row r="222">
      <c r="A222" s="9">
        <f>+0.17</f>
        <v>0.17</v>
      </c>
      <c r="B222" s="3" t="str">
        <f t="shared" si="1"/>
        <v>#REF!</v>
      </c>
    </row>
    <row r="223">
      <c r="A223" s="9">
        <f>+0.26%</f>
        <v>0.0026</v>
      </c>
      <c r="B223" s="3" t="str">
        <f t="shared" si="1"/>
        <v>#REF!</v>
      </c>
    </row>
    <row r="224">
      <c r="A224" s="16">
        <v>183704.0</v>
      </c>
      <c r="B224" s="3" t="str">
        <f t="shared" si="1"/>
        <v>#REF!</v>
      </c>
    </row>
    <row r="225">
      <c r="A225" s="16">
        <v>656277.0</v>
      </c>
      <c r="B225" s="3" t="str">
        <f t="shared" si="1"/>
        <v>#REF!</v>
      </c>
    </row>
    <row r="226">
      <c r="A226" s="14">
        <v>43096.0</v>
      </c>
      <c r="B226" s="3" t="str">
        <f t="shared" si="1"/>
        <v>#REF!</v>
      </c>
    </row>
    <row r="227">
      <c r="A227" s="8">
        <v>66.19</v>
      </c>
      <c r="B227" s="3" t="str">
        <f t="shared" si="1"/>
        <v>#REF!</v>
      </c>
    </row>
    <row r="228">
      <c r="A228" s="8">
        <v>66.38</v>
      </c>
      <c r="B228" s="3" t="str">
        <f t="shared" si="1"/>
        <v>#REF!</v>
      </c>
    </row>
    <row r="229">
      <c r="A229" s="8">
        <v>65.46</v>
      </c>
      <c r="B229" s="3" t="str">
        <f t="shared" si="1"/>
        <v>#REF!</v>
      </c>
    </row>
    <row r="230">
      <c r="A230" s="8">
        <v>65.99</v>
      </c>
      <c r="B230" s="3" t="str">
        <f t="shared" si="1"/>
        <v>#REF!</v>
      </c>
    </row>
    <row r="231">
      <c r="A231" s="11">
        <v>-0.47</v>
      </c>
      <c r="B231" s="3" t="str">
        <f t="shared" si="1"/>
        <v>#REF!</v>
      </c>
    </row>
    <row r="232">
      <c r="A232" s="12">
        <v>-0.0071</v>
      </c>
      <c r="B232" s="3" t="str">
        <f t="shared" si="1"/>
        <v>#REF!</v>
      </c>
    </row>
    <row r="233">
      <c r="A233" s="17">
        <v>228212.0</v>
      </c>
      <c r="B233" s="3" t="str">
        <f t="shared" si="1"/>
        <v>#REF!</v>
      </c>
    </row>
    <row r="234">
      <c r="A234" s="17">
        <v>661939.0</v>
      </c>
      <c r="B234" s="3" t="str">
        <f t="shared" si="1"/>
        <v>#REF!</v>
      </c>
    </row>
    <row r="235">
      <c r="A235" s="14">
        <v>43095.0</v>
      </c>
      <c r="B235" s="3" t="str">
        <f t="shared" si="1"/>
        <v>#REF!</v>
      </c>
    </row>
    <row r="236">
      <c r="A236" s="8">
        <v>64.74</v>
      </c>
      <c r="B236" s="3" t="str">
        <f t="shared" si="1"/>
        <v>#REF!</v>
      </c>
    </row>
    <row r="237">
      <c r="A237" s="8">
        <v>66.54</v>
      </c>
      <c r="B237" s="3" t="str">
        <f t="shared" si="1"/>
        <v>#REF!</v>
      </c>
    </row>
    <row r="238">
      <c r="A238" s="8">
        <v>64.48</v>
      </c>
      <c r="B238" s="3" t="str">
        <f t="shared" si="1"/>
        <v>#REF!</v>
      </c>
    </row>
    <row r="239">
      <c r="A239" s="8">
        <v>66.46</v>
      </c>
      <c r="B239" s="3" t="str">
        <f t="shared" si="1"/>
        <v>#REF!</v>
      </c>
    </row>
    <row r="240">
      <c r="A240" s="9">
        <f>+1.73</f>
        <v>1.73</v>
      </c>
      <c r="B240" s="3" t="str">
        <f t="shared" si="1"/>
        <v>#REF!</v>
      </c>
    </row>
    <row r="241">
      <c r="A241" s="9">
        <f>+2.67%</f>
        <v>0.0267</v>
      </c>
      <c r="B241" s="3" t="str">
        <f t="shared" si="1"/>
        <v>#REF!</v>
      </c>
    </row>
    <row r="242">
      <c r="A242" s="16">
        <v>126506.0</v>
      </c>
      <c r="B242" s="3" t="str">
        <f t="shared" si="1"/>
        <v>#REF!</v>
      </c>
    </row>
    <row r="243">
      <c r="A243" s="16">
        <v>654306.0</v>
      </c>
      <c r="B243" s="3" t="str">
        <f t="shared" si="1"/>
        <v>#REF!</v>
      </c>
    </row>
    <row r="244">
      <c r="A244" s="14">
        <v>43091.0</v>
      </c>
      <c r="B244" s="3" t="str">
        <f t="shared" si="1"/>
        <v>#REF!</v>
      </c>
    </row>
    <row r="245">
      <c r="A245" s="8">
        <v>64.19</v>
      </c>
      <c r="B245" s="3" t="str">
        <f t="shared" si="1"/>
        <v>#REF!</v>
      </c>
    </row>
    <row r="246">
      <c r="A246" s="8">
        <v>64.76</v>
      </c>
      <c r="B246" s="3" t="str">
        <f t="shared" si="1"/>
        <v>#REF!</v>
      </c>
    </row>
    <row r="247">
      <c r="A247" s="8">
        <v>63.92</v>
      </c>
      <c r="B247" s="3" t="str">
        <f t="shared" si="1"/>
        <v>#REF!</v>
      </c>
    </row>
    <row r="248">
      <c r="A248" s="8">
        <v>64.73</v>
      </c>
      <c r="B248" s="3" t="str">
        <f t="shared" si="1"/>
        <v>#REF!</v>
      </c>
    </row>
    <row r="249">
      <c r="A249" s="9">
        <f>+0.3</f>
        <v>0.3</v>
      </c>
      <c r="B249" s="3" t="str">
        <f t="shared" si="1"/>
        <v>#REF!</v>
      </c>
    </row>
    <row r="250">
      <c r="A250" s="9">
        <f>+0.47%</f>
        <v>0.0047</v>
      </c>
      <c r="B250" s="3" t="str">
        <f t="shared" si="1"/>
        <v>#REF!</v>
      </c>
    </row>
    <row r="251">
      <c r="A251" s="16">
        <v>130895.0</v>
      </c>
      <c r="B251" s="3" t="str">
        <f t="shared" si="1"/>
        <v>#REF!</v>
      </c>
    </row>
    <row r="252">
      <c r="A252" s="16">
        <v>642387.0</v>
      </c>
      <c r="B252" s="3" t="str">
        <f t="shared" si="1"/>
        <v>#REF!</v>
      </c>
    </row>
    <row r="253">
      <c r="A253" s="14">
        <v>43090.0</v>
      </c>
      <c r="B253" s="3" t="str">
        <f t="shared" si="1"/>
        <v>#REF!</v>
      </c>
    </row>
    <row r="254">
      <c r="A254" s="8">
        <v>64.02</v>
      </c>
      <c r="B254" s="3" t="str">
        <f t="shared" si="1"/>
        <v>#REF!</v>
      </c>
    </row>
    <row r="255">
      <c r="A255" s="8">
        <v>64.46</v>
      </c>
      <c r="B255" s="3" t="str">
        <f t="shared" si="1"/>
        <v>#REF!</v>
      </c>
    </row>
    <row r="256">
      <c r="A256" s="8">
        <v>63.78</v>
      </c>
      <c r="B256" s="3" t="str">
        <f t="shared" si="1"/>
        <v>#REF!</v>
      </c>
    </row>
    <row r="257">
      <c r="A257" s="8">
        <v>64.43</v>
      </c>
      <c r="B257" s="3" t="str">
        <f t="shared" si="1"/>
        <v>#REF!</v>
      </c>
    </row>
    <row r="258">
      <c r="A258" s="9">
        <f>+0.32</f>
        <v>0.32</v>
      </c>
      <c r="B258" s="3" t="str">
        <f t="shared" si="1"/>
        <v>#REF!</v>
      </c>
    </row>
    <row r="259">
      <c r="A259" s="9">
        <f>+0.5%</f>
        <v>0.005</v>
      </c>
      <c r="B259" s="3" t="str">
        <f t="shared" si="1"/>
        <v>#REF!</v>
      </c>
    </row>
    <row r="260">
      <c r="A260" s="16">
        <v>165044.0</v>
      </c>
      <c r="B260" s="3" t="str">
        <f t="shared" si="1"/>
        <v>#REF!</v>
      </c>
    </row>
    <row r="261">
      <c r="A261" s="16">
        <v>627877.0</v>
      </c>
      <c r="B261" s="3" t="str">
        <f t="shared" si="1"/>
        <v>#REF!</v>
      </c>
    </row>
    <row r="262">
      <c r="A262" s="14">
        <v>43089.0</v>
      </c>
      <c r="B262" s="3" t="str">
        <f t="shared" si="1"/>
        <v>#REF!</v>
      </c>
    </row>
    <row r="263">
      <c r="A263" s="8">
        <v>63.43</v>
      </c>
      <c r="B263" s="3" t="str">
        <f t="shared" si="1"/>
        <v>#REF!</v>
      </c>
    </row>
    <row r="264">
      <c r="A264" s="8">
        <v>64.15</v>
      </c>
      <c r="B264" s="3" t="str">
        <f t="shared" si="1"/>
        <v>#REF!</v>
      </c>
    </row>
    <row r="265">
      <c r="A265" s="8">
        <v>63.3</v>
      </c>
      <c r="B265" s="3" t="str">
        <f t="shared" si="1"/>
        <v>#REF!</v>
      </c>
    </row>
    <row r="266">
      <c r="A266" s="8">
        <v>64.11</v>
      </c>
      <c r="B266" s="3" t="str">
        <f t="shared" si="1"/>
        <v>#REF!</v>
      </c>
    </row>
    <row r="267">
      <c r="A267" s="9">
        <f>+0.71</f>
        <v>0.71</v>
      </c>
      <c r="B267" s="3" t="str">
        <f t="shared" si="1"/>
        <v>#REF!</v>
      </c>
    </row>
    <row r="268">
      <c r="A268" s="9">
        <f>+1.12%</f>
        <v>0.0112</v>
      </c>
      <c r="B268" s="3" t="str">
        <f t="shared" si="1"/>
        <v>#REF!</v>
      </c>
    </row>
    <row r="269">
      <c r="A269" s="16">
        <v>204160.0</v>
      </c>
      <c r="B269" s="3" t="str">
        <f t="shared" si="1"/>
        <v>#REF!</v>
      </c>
    </row>
    <row r="270">
      <c r="A270" s="16">
        <v>610231.0</v>
      </c>
      <c r="B270" s="3" t="str">
        <f t="shared" si="1"/>
        <v>#REF!</v>
      </c>
    </row>
    <row r="271">
      <c r="A271" s="14">
        <v>43088.0</v>
      </c>
      <c r="B271" s="3" t="str">
        <f t="shared" si="1"/>
        <v>#REF!</v>
      </c>
    </row>
    <row r="272">
      <c r="A272" s="8">
        <v>62.9</v>
      </c>
      <c r="B272" s="3" t="str">
        <f t="shared" si="1"/>
        <v>#REF!</v>
      </c>
    </row>
    <row r="273">
      <c r="A273" s="8">
        <v>63.5</v>
      </c>
      <c r="B273" s="3" t="str">
        <f t="shared" si="1"/>
        <v>#REF!</v>
      </c>
    </row>
    <row r="274">
      <c r="A274" s="8">
        <v>62.79</v>
      </c>
      <c r="B274" s="3" t="str">
        <f t="shared" si="1"/>
        <v>#REF!</v>
      </c>
    </row>
    <row r="275">
      <c r="A275" s="8">
        <v>63.4</v>
      </c>
      <c r="B275" s="3" t="str">
        <f t="shared" si="1"/>
        <v>#REF!</v>
      </c>
    </row>
    <row r="276">
      <c r="A276" s="9">
        <f>+0.49</f>
        <v>0.49</v>
      </c>
      <c r="B276" s="3" t="str">
        <f t="shared" si="1"/>
        <v>#REF!</v>
      </c>
    </row>
    <row r="277">
      <c r="A277" s="9">
        <f>+0.78%</f>
        <v>0.0078</v>
      </c>
      <c r="B277" s="3" t="str">
        <f t="shared" si="1"/>
        <v>#REF!</v>
      </c>
    </row>
    <row r="278">
      <c r="A278" s="16">
        <v>210345.0</v>
      </c>
      <c r="B278" s="3" t="str">
        <f t="shared" si="1"/>
        <v>#REF!</v>
      </c>
    </row>
    <row r="279">
      <c r="A279" s="16">
        <v>582570.0</v>
      </c>
      <c r="B279" s="3" t="str">
        <f t="shared" si="1"/>
        <v>#REF!</v>
      </c>
    </row>
    <row r="280">
      <c r="A280" s="14">
        <v>43087.0</v>
      </c>
      <c r="B280" s="3" t="str">
        <f t="shared" si="1"/>
        <v>#REF!</v>
      </c>
    </row>
    <row r="281">
      <c r="A281" s="8">
        <v>62.78</v>
      </c>
      <c r="B281" s="3" t="str">
        <f t="shared" si="1"/>
        <v>#REF!</v>
      </c>
    </row>
    <row r="282">
      <c r="A282" s="8">
        <v>63.31</v>
      </c>
      <c r="B282" s="3" t="str">
        <f t="shared" si="1"/>
        <v>#REF!</v>
      </c>
    </row>
    <row r="283">
      <c r="A283" s="8">
        <v>62.53</v>
      </c>
      <c r="B283" s="3" t="str">
        <f t="shared" si="1"/>
        <v>#REF!</v>
      </c>
    </row>
    <row r="284">
      <c r="A284" s="8">
        <v>62.91</v>
      </c>
      <c r="B284" s="3" t="str">
        <f t="shared" si="1"/>
        <v>#REF!</v>
      </c>
    </row>
    <row r="285">
      <c r="A285" s="9">
        <f>+0.26</f>
        <v>0.26</v>
      </c>
      <c r="B285" s="3" t="str">
        <f t="shared" si="1"/>
        <v>#REF!</v>
      </c>
    </row>
    <row r="286">
      <c r="A286" s="9">
        <f>+0.42%</f>
        <v>0.0042</v>
      </c>
      <c r="B286" s="3" t="str">
        <f t="shared" si="1"/>
        <v>#REF!</v>
      </c>
    </row>
    <row r="287">
      <c r="A287" s="16">
        <v>192336.0</v>
      </c>
      <c r="B287" s="3" t="str">
        <f t="shared" si="1"/>
        <v>#REF!</v>
      </c>
    </row>
    <row r="288">
      <c r="A288" s="16">
        <v>542019.0</v>
      </c>
      <c r="B288" s="3" t="str">
        <f t="shared" si="1"/>
        <v>#REF!</v>
      </c>
    </row>
    <row r="289">
      <c r="A289" s="14">
        <v>43084.0</v>
      </c>
      <c r="B289" s="3" t="str">
        <f t="shared" si="1"/>
        <v>#REF!</v>
      </c>
    </row>
    <row r="290">
      <c r="A290" s="8">
        <v>62.68</v>
      </c>
      <c r="B290" s="3" t="str">
        <f t="shared" si="1"/>
        <v>#REF!</v>
      </c>
    </row>
    <row r="291">
      <c r="A291" s="8">
        <v>63.05</v>
      </c>
      <c r="B291" s="3" t="str">
        <f t="shared" si="1"/>
        <v>#REF!</v>
      </c>
    </row>
    <row r="292">
      <c r="A292" s="8">
        <v>62.5</v>
      </c>
      <c r="B292" s="3" t="str">
        <f t="shared" si="1"/>
        <v>#REF!</v>
      </c>
    </row>
    <row r="293">
      <c r="A293" s="8">
        <v>62.65</v>
      </c>
      <c r="B293" s="3" t="str">
        <f t="shared" si="1"/>
        <v>#REF!</v>
      </c>
    </row>
    <row r="294">
      <c r="A294" s="11">
        <v>-0.01</v>
      </c>
      <c r="B294" s="3" t="str">
        <f t="shared" si="1"/>
        <v>#REF!</v>
      </c>
    </row>
    <row r="295">
      <c r="A295" s="12">
        <v>-2.0E-4</v>
      </c>
      <c r="B295" s="3" t="str">
        <f t="shared" si="1"/>
        <v>#REF!</v>
      </c>
    </row>
    <row r="296">
      <c r="A296" s="17">
        <v>151530.0</v>
      </c>
      <c r="B296" s="3" t="str">
        <f t="shared" si="1"/>
        <v>#REF!</v>
      </c>
    </row>
    <row r="297">
      <c r="A297" s="17">
        <v>504523.0</v>
      </c>
      <c r="B297" s="3" t="str">
        <f t="shared" si="1"/>
        <v>#REF!</v>
      </c>
    </row>
    <row r="298">
      <c r="A298" s="14">
        <v>43083.0</v>
      </c>
      <c r="B298" s="3" t="str">
        <f t="shared" si="1"/>
        <v>#REF!</v>
      </c>
    </row>
    <row r="299">
      <c r="A299" s="8">
        <v>62.07</v>
      </c>
      <c r="B299" s="3" t="str">
        <f t="shared" si="1"/>
        <v>#REF!</v>
      </c>
    </row>
    <row r="300">
      <c r="A300" s="8">
        <v>62.86</v>
      </c>
      <c r="B300" s="3" t="str">
        <f t="shared" si="1"/>
        <v>#REF!</v>
      </c>
    </row>
    <row r="301">
      <c r="A301" s="8">
        <v>61.47</v>
      </c>
      <c r="B301" s="3" t="str">
        <f t="shared" si="1"/>
        <v>#REF!</v>
      </c>
    </row>
    <row r="302">
      <c r="A302" s="8">
        <v>62.66</v>
      </c>
      <c r="B302" s="3" t="str">
        <f t="shared" si="1"/>
        <v>#REF!</v>
      </c>
    </row>
    <row r="303">
      <c r="A303" s="9">
        <f>+0.85</f>
        <v>0.85</v>
      </c>
      <c r="B303" s="3" t="str">
        <f t="shared" si="1"/>
        <v>#REF!</v>
      </c>
    </row>
    <row r="304">
      <c r="A304" s="9">
        <f>+1.38%</f>
        <v>0.0138</v>
      </c>
      <c r="B304" s="3" t="str">
        <f t="shared" si="1"/>
        <v>#REF!</v>
      </c>
    </row>
    <row r="305">
      <c r="A305" s="16">
        <v>194032.0</v>
      </c>
      <c r="B305" s="3" t="str">
        <f t="shared" si="1"/>
        <v>#REF!</v>
      </c>
    </row>
    <row r="306">
      <c r="A306" s="16">
        <v>488186.0</v>
      </c>
      <c r="B306" s="3" t="str">
        <f t="shared" si="1"/>
        <v>#REF!</v>
      </c>
    </row>
    <row r="307">
      <c r="A307" s="14">
        <v>43082.0</v>
      </c>
      <c r="B307" s="3" t="str">
        <f t="shared" si="1"/>
        <v>#REF!</v>
      </c>
    </row>
    <row r="308">
      <c r="A308" s="8">
        <v>63.21</v>
      </c>
      <c r="B308" s="3" t="str">
        <f t="shared" si="1"/>
        <v>#REF!</v>
      </c>
    </row>
    <row r="309">
      <c r="A309" s="8">
        <v>63.59</v>
      </c>
      <c r="B309" s="3" t="str">
        <f t="shared" si="1"/>
        <v>#REF!</v>
      </c>
    </row>
    <row r="310">
      <c r="A310" s="8">
        <v>61.75</v>
      </c>
      <c r="B310" s="3" t="str">
        <f t="shared" si="1"/>
        <v>#REF!</v>
      </c>
    </row>
    <row r="311">
      <c r="A311" s="8">
        <v>61.81</v>
      </c>
      <c r="B311" s="3" t="str">
        <f t="shared" si="1"/>
        <v>#REF!</v>
      </c>
    </row>
    <row r="312">
      <c r="A312" s="11">
        <v>-0.92</v>
      </c>
      <c r="B312" s="3" t="str">
        <f t="shared" si="1"/>
        <v>#REF!</v>
      </c>
    </row>
    <row r="313">
      <c r="A313" s="12">
        <v>-0.0147</v>
      </c>
      <c r="B313" s="3" t="str">
        <f t="shared" si="1"/>
        <v>#REF!</v>
      </c>
    </row>
    <row r="314">
      <c r="A314" s="17">
        <v>258138.0</v>
      </c>
      <c r="B314" s="3" t="str">
        <f t="shared" si="1"/>
        <v>#REF!</v>
      </c>
    </row>
    <row r="315">
      <c r="A315" s="17">
        <v>479504.0</v>
      </c>
      <c r="B315" s="3" t="str">
        <f t="shared" si="1"/>
        <v>#REF!</v>
      </c>
    </row>
    <row r="316">
      <c r="A316" s="14">
        <v>43081.0</v>
      </c>
      <c r="B316" s="3" t="str">
        <f t="shared" si="1"/>
        <v>#REF!</v>
      </c>
    </row>
    <row r="317">
      <c r="A317" s="8">
        <v>63.95</v>
      </c>
      <c r="B317" s="3" t="str">
        <f t="shared" si="1"/>
        <v>#REF!</v>
      </c>
    </row>
    <row r="318">
      <c r="A318" s="8">
        <v>64.95</v>
      </c>
      <c r="B318" s="3" t="str">
        <f t="shared" si="1"/>
        <v>#REF!</v>
      </c>
    </row>
    <row r="319">
      <c r="A319" s="8">
        <v>62.5</v>
      </c>
      <c r="B319" s="3" t="str">
        <f t="shared" si="1"/>
        <v>#REF!</v>
      </c>
    </row>
    <row r="320">
      <c r="A320" s="8">
        <v>62.73</v>
      </c>
      <c r="B320" s="3" t="str">
        <f t="shared" si="1"/>
        <v>#REF!</v>
      </c>
    </row>
    <row r="321">
      <c r="A321" s="11">
        <v>-1.27</v>
      </c>
      <c r="B321" s="3" t="str">
        <f t="shared" si="1"/>
        <v>#REF!</v>
      </c>
    </row>
    <row r="322">
      <c r="A322" s="12">
        <v>-0.0198</v>
      </c>
      <c r="B322" s="3" t="str">
        <f t="shared" si="1"/>
        <v>#REF!</v>
      </c>
    </row>
    <row r="323">
      <c r="A323" s="17">
        <v>386695.0</v>
      </c>
      <c r="B323" s="3" t="str">
        <f t="shared" si="1"/>
        <v>#REF!</v>
      </c>
    </row>
    <row r="324">
      <c r="A324" s="17">
        <v>439244.0</v>
      </c>
      <c r="B324" s="3" t="str">
        <f t="shared" si="1"/>
        <v>#REF!</v>
      </c>
    </row>
    <row r="325">
      <c r="A325" s="14">
        <v>43080.0</v>
      </c>
      <c r="B325" s="3" t="str">
        <f t="shared" si="1"/>
        <v>#REF!</v>
      </c>
    </row>
    <row r="326">
      <c r="A326" s="8">
        <v>62.91</v>
      </c>
      <c r="B326" s="3" t="str">
        <f t="shared" si="1"/>
        <v>#REF!</v>
      </c>
    </row>
    <row r="327">
      <c r="A327" s="8">
        <v>64.19</v>
      </c>
      <c r="B327" s="3" t="str">
        <f t="shared" si="1"/>
        <v>#REF!</v>
      </c>
    </row>
    <row r="328">
      <c r="A328" s="8">
        <v>62.63</v>
      </c>
      <c r="B328" s="3" t="str">
        <f t="shared" si="1"/>
        <v>#REF!</v>
      </c>
    </row>
    <row r="329">
      <c r="A329" s="8">
        <v>64.0</v>
      </c>
      <c r="B329" s="3" t="str">
        <f t="shared" si="1"/>
        <v>#REF!</v>
      </c>
    </row>
    <row r="330">
      <c r="A330" s="9">
        <f>+0.97</f>
        <v>0.97</v>
      </c>
      <c r="B330" s="3" t="str">
        <f t="shared" si="1"/>
        <v>#REF!</v>
      </c>
    </row>
    <row r="331">
      <c r="A331" s="9">
        <f>+1.54%</f>
        <v>0.0154</v>
      </c>
      <c r="B331" s="3" t="str">
        <f t="shared" si="1"/>
        <v>#REF!</v>
      </c>
    </row>
    <row r="332">
      <c r="A332" s="16">
        <v>415478.0</v>
      </c>
      <c r="B332" s="3" t="str">
        <f t="shared" si="1"/>
        <v>#REF!</v>
      </c>
    </row>
    <row r="333">
      <c r="A333" s="16">
        <v>435663.0</v>
      </c>
      <c r="B333" s="3" t="str">
        <f t="shared" si="1"/>
        <v>#REF!</v>
      </c>
    </row>
    <row r="334">
      <c r="A334" s="7">
        <v>43077.0</v>
      </c>
      <c r="B334" s="3" t="str">
        <f t="shared" si="1"/>
        <v>#REF!</v>
      </c>
    </row>
    <row r="335">
      <c r="A335" s="8">
        <v>61.8</v>
      </c>
      <c r="B335" s="3" t="str">
        <f t="shared" si="1"/>
        <v>#REF!</v>
      </c>
    </row>
    <row r="336">
      <c r="A336" s="8">
        <v>63.29</v>
      </c>
      <c r="B336" s="3" t="str">
        <f t="shared" si="1"/>
        <v>#REF!</v>
      </c>
    </row>
    <row r="337">
      <c r="A337" s="8">
        <v>61.75</v>
      </c>
      <c r="B337" s="3" t="str">
        <f t="shared" si="1"/>
        <v>#REF!</v>
      </c>
    </row>
    <row r="338">
      <c r="A338" s="8">
        <v>63.03</v>
      </c>
      <c r="B338" s="3" t="str">
        <f t="shared" si="1"/>
        <v>#REF!</v>
      </c>
    </row>
    <row r="339">
      <c r="A339" s="9">
        <f>+1.08</f>
        <v>1.08</v>
      </c>
      <c r="B339" s="3" t="str">
        <f t="shared" si="1"/>
        <v>#REF!</v>
      </c>
    </row>
    <row r="340">
      <c r="A340" s="9">
        <f>+1.74%</f>
        <v>0.0174</v>
      </c>
      <c r="B340" s="3" t="str">
        <f t="shared" si="1"/>
        <v>#REF!</v>
      </c>
    </row>
    <row r="341">
      <c r="A341" s="16">
        <v>211235.0</v>
      </c>
      <c r="B341" s="3" t="str">
        <f t="shared" si="1"/>
        <v>#REF!</v>
      </c>
    </row>
    <row r="342">
      <c r="A342" s="16">
        <v>406352.0</v>
      </c>
      <c r="B342" s="3" t="str">
        <f t="shared" si="1"/>
        <v>#REF!</v>
      </c>
    </row>
    <row r="343">
      <c r="A343" s="7">
        <v>43076.0</v>
      </c>
      <c r="B343" s="3" t="str">
        <f t="shared" si="1"/>
        <v>#REF!</v>
      </c>
    </row>
    <row r="344">
      <c r="A344" s="8">
        <v>61.15</v>
      </c>
      <c r="B344" s="3" t="str">
        <f t="shared" si="1"/>
        <v>#REF!</v>
      </c>
    </row>
    <row r="345">
      <c r="A345" s="8">
        <v>62.02</v>
      </c>
      <c r="B345" s="3" t="str">
        <f t="shared" si="1"/>
        <v>#REF!</v>
      </c>
    </row>
    <row r="346">
      <c r="A346" s="8">
        <v>60.96</v>
      </c>
      <c r="B346" s="3" t="str">
        <f t="shared" si="1"/>
        <v>#REF!</v>
      </c>
    </row>
    <row r="347">
      <c r="A347" s="8">
        <v>61.95</v>
      </c>
      <c r="B347" s="3" t="str">
        <f t="shared" si="1"/>
        <v>#REF!</v>
      </c>
    </row>
    <row r="348">
      <c r="A348" s="9">
        <f>+0.92</f>
        <v>0.92</v>
      </c>
      <c r="B348" s="3" t="str">
        <f t="shared" si="1"/>
        <v>#REF!</v>
      </c>
    </row>
    <row r="349">
      <c r="A349" s="9">
        <f>+1.51%</f>
        <v>0.0151</v>
      </c>
      <c r="B349" s="3" t="str">
        <f t="shared" si="1"/>
        <v>#REF!</v>
      </c>
    </row>
    <row r="350">
      <c r="A350" s="16">
        <v>145905.0</v>
      </c>
      <c r="B350" s="3" t="str">
        <f t="shared" si="1"/>
        <v>#REF!</v>
      </c>
    </row>
    <row r="351">
      <c r="A351" s="16">
        <v>376927.0</v>
      </c>
      <c r="B351" s="3" t="str">
        <f t="shared" si="1"/>
        <v>#REF!</v>
      </c>
    </row>
    <row r="352">
      <c r="A352" s="7">
        <v>43075.0</v>
      </c>
      <c r="B352" s="3" t="str">
        <f t="shared" si="1"/>
        <v>#REF!</v>
      </c>
    </row>
    <row r="353">
      <c r="A353" s="8">
        <v>62.4</v>
      </c>
      <c r="B353" s="3" t="str">
        <f t="shared" si="1"/>
        <v>#REF!</v>
      </c>
    </row>
    <row r="354">
      <c r="A354" s="8">
        <v>62.7</v>
      </c>
      <c r="B354" s="3" t="str">
        <f t="shared" si="1"/>
        <v>#REF!</v>
      </c>
    </row>
    <row r="355">
      <c r="A355" s="8">
        <v>60.94</v>
      </c>
      <c r="B355" s="3" t="str">
        <f t="shared" si="1"/>
        <v>#REF!</v>
      </c>
    </row>
    <row r="356">
      <c r="A356" s="8">
        <v>61.03</v>
      </c>
      <c r="B356" s="3" t="str">
        <f t="shared" si="1"/>
        <v>#REF!</v>
      </c>
    </row>
    <row r="357">
      <c r="A357" s="11">
        <v>-1.61</v>
      </c>
      <c r="B357" s="3" t="str">
        <f t="shared" si="1"/>
        <v>#REF!</v>
      </c>
    </row>
    <row r="358">
      <c r="A358" s="12">
        <v>-0.0257</v>
      </c>
      <c r="B358" s="3" t="str">
        <f t="shared" si="1"/>
        <v>#REF!</v>
      </c>
    </row>
    <row r="359">
      <c r="A359" s="17">
        <v>167502.0</v>
      </c>
      <c r="B359" s="3" t="str">
        <f t="shared" si="1"/>
        <v>#REF!</v>
      </c>
    </row>
    <row r="360">
      <c r="A360" s="17">
        <v>347892.0</v>
      </c>
      <c r="B360" s="3" t="str">
        <f t="shared" si="1"/>
        <v>#REF!</v>
      </c>
    </row>
    <row r="361">
      <c r="A361" s="7">
        <v>43074.0</v>
      </c>
      <c r="B361" s="3" t="str">
        <f t="shared" si="1"/>
        <v>#REF!</v>
      </c>
    </row>
    <row r="362">
      <c r="A362" s="8">
        <v>62.25</v>
      </c>
      <c r="B362" s="3" t="str">
        <f t="shared" si="1"/>
        <v>#REF!</v>
      </c>
    </row>
    <row r="363">
      <c r="A363" s="8">
        <v>62.91</v>
      </c>
      <c r="B363" s="3" t="str">
        <f t="shared" si="1"/>
        <v>#REF!</v>
      </c>
    </row>
    <row r="364">
      <c r="A364" s="8">
        <v>61.92</v>
      </c>
      <c r="B364" s="3" t="str">
        <f t="shared" si="1"/>
        <v>#REF!</v>
      </c>
    </row>
    <row r="365">
      <c r="A365" s="8">
        <v>62.64</v>
      </c>
      <c r="B365" s="3" t="str">
        <f t="shared" si="1"/>
        <v>#REF!</v>
      </c>
    </row>
    <row r="366">
      <c r="A366" s="9">
        <f>+0.4</f>
        <v>0.4</v>
      </c>
      <c r="B366" s="3" t="str">
        <f t="shared" si="1"/>
        <v>#REF!</v>
      </c>
    </row>
    <row r="367">
      <c r="A367" s="9">
        <f>+0.64%</f>
        <v>0.0064</v>
      </c>
      <c r="B367" s="3" t="str">
        <f t="shared" si="1"/>
        <v>#REF!</v>
      </c>
    </row>
    <row r="368">
      <c r="A368" s="16">
        <v>108402.0</v>
      </c>
      <c r="B368" s="3" t="str">
        <f t="shared" si="1"/>
        <v>#REF!</v>
      </c>
    </row>
    <row r="369">
      <c r="A369" s="16">
        <v>348273.0</v>
      </c>
      <c r="B369" s="3" t="str">
        <f t="shared" si="1"/>
        <v>#REF!</v>
      </c>
    </row>
    <row r="370">
      <c r="A370" s="7">
        <v>43073.0</v>
      </c>
      <c r="B370" s="3" t="str">
        <f t="shared" si="1"/>
        <v>#REF!</v>
      </c>
    </row>
    <row r="371">
      <c r="A371" s="8">
        <v>63.31</v>
      </c>
      <c r="B371" s="3" t="str">
        <f t="shared" si="1"/>
        <v>#REF!</v>
      </c>
    </row>
    <row r="372">
      <c r="A372" s="8">
        <v>63.38</v>
      </c>
      <c r="B372" s="3" t="str">
        <f t="shared" si="1"/>
        <v>#REF!</v>
      </c>
    </row>
    <row r="373">
      <c r="A373" s="8">
        <v>62.11</v>
      </c>
      <c r="B373" s="3" t="str">
        <f t="shared" si="1"/>
        <v>#REF!</v>
      </c>
    </row>
    <row r="374">
      <c r="A374" s="8">
        <v>62.24</v>
      </c>
      <c r="B374" s="3" t="str">
        <f t="shared" si="1"/>
        <v>#REF!</v>
      </c>
    </row>
    <row r="375">
      <c r="A375" s="11">
        <v>-1.22</v>
      </c>
      <c r="B375" s="3" t="str">
        <f t="shared" si="1"/>
        <v>#REF!</v>
      </c>
    </row>
    <row r="376">
      <c r="A376" s="12">
        <v>-0.0192</v>
      </c>
      <c r="B376" s="3" t="str">
        <f t="shared" si="1"/>
        <v>#REF!</v>
      </c>
    </row>
    <row r="377">
      <c r="A377" s="17">
        <v>133942.0</v>
      </c>
      <c r="B377" s="3" t="str">
        <f t="shared" si="1"/>
        <v>#REF!</v>
      </c>
    </row>
    <row r="378">
      <c r="A378" s="17">
        <v>343974.0</v>
      </c>
      <c r="B378" s="3" t="str">
        <f t="shared" si="1"/>
        <v>#REF!</v>
      </c>
    </row>
    <row r="379">
      <c r="A379" s="7">
        <v>43070.0</v>
      </c>
      <c r="B379" s="3" t="str">
        <f t="shared" si="1"/>
        <v>#REF!</v>
      </c>
    </row>
    <row r="380">
      <c r="A380" s="8">
        <v>62.43</v>
      </c>
      <c r="B380" s="3" t="str">
        <f t="shared" si="1"/>
        <v>#REF!</v>
      </c>
    </row>
    <row r="381">
      <c r="A381" s="8">
        <v>64.03</v>
      </c>
      <c r="B381" s="3" t="str">
        <f t="shared" si="1"/>
        <v>#REF!</v>
      </c>
    </row>
    <row r="382">
      <c r="A382" s="8">
        <v>62.31</v>
      </c>
      <c r="B382" s="3" t="str">
        <f t="shared" si="1"/>
        <v>#REF!</v>
      </c>
    </row>
    <row r="383">
      <c r="A383" s="8">
        <v>63.46</v>
      </c>
      <c r="B383" s="3" t="str">
        <f t="shared" si="1"/>
        <v>#REF!</v>
      </c>
    </row>
    <row r="384">
      <c r="A384" s="9">
        <f>+1.12</f>
        <v>1.12</v>
      </c>
      <c r="B384" s="3" t="str">
        <f t="shared" si="1"/>
        <v>#REF!</v>
      </c>
    </row>
    <row r="385">
      <c r="A385" s="9">
        <f>+1.8%</f>
        <v>0.018</v>
      </c>
      <c r="B385" s="3" t="str">
        <f t="shared" si="1"/>
        <v>#REF!</v>
      </c>
    </row>
    <row r="386">
      <c r="A386" s="16">
        <v>128798.0</v>
      </c>
      <c r="B386" s="3" t="str">
        <f t="shared" si="1"/>
        <v>#REF!</v>
      </c>
    </row>
    <row r="387">
      <c r="A387" s="16">
        <v>351276.0</v>
      </c>
      <c r="B387" s="3" t="str">
        <f t="shared" si="1"/>
        <v>#REF!</v>
      </c>
    </row>
    <row r="388">
      <c r="A388" s="14">
        <v>43069.0</v>
      </c>
      <c r="B388" s="3" t="str">
        <f t="shared" si="1"/>
        <v>#REF!</v>
      </c>
    </row>
    <row r="389">
      <c r="A389" s="8">
        <v>62.24</v>
      </c>
      <c r="B389" s="3" t="str">
        <f t="shared" si="1"/>
        <v>#REF!</v>
      </c>
    </row>
    <row r="390">
      <c r="A390" s="8">
        <v>63.1</v>
      </c>
      <c r="B390" s="3" t="str">
        <f t="shared" si="1"/>
        <v>#REF!</v>
      </c>
    </row>
    <row r="391">
      <c r="A391" s="8">
        <v>61.87</v>
      </c>
      <c r="B391" s="3" t="str">
        <f t="shared" si="1"/>
        <v>#REF!</v>
      </c>
    </row>
    <row r="392">
      <c r="A392" s="8">
        <v>62.34</v>
      </c>
      <c r="B392" s="3" t="str">
        <f t="shared" si="1"/>
        <v>#REF!</v>
      </c>
    </row>
    <row r="393">
      <c r="A393" s="9">
        <f>+0.1</f>
        <v>0.1</v>
      </c>
      <c r="B393" s="3" t="str">
        <f t="shared" si="1"/>
        <v>#REF!</v>
      </c>
    </row>
    <row r="394">
      <c r="A394" s="9">
        <f>+0.16%</f>
        <v>0.0016</v>
      </c>
      <c r="B394" s="3" t="str">
        <f t="shared" si="1"/>
        <v>#REF!</v>
      </c>
    </row>
    <row r="395">
      <c r="A395" s="16">
        <v>181831.0</v>
      </c>
      <c r="B395" s="3" t="str">
        <f t="shared" si="1"/>
        <v>#REF!</v>
      </c>
    </row>
    <row r="396">
      <c r="A396" s="16">
        <v>340025.0</v>
      </c>
      <c r="B396" s="3" t="str">
        <f t="shared" si="1"/>
        <v>#REF!</v>
      </c>
    </row>
    <row r="397">
      <c r="A397" s="14">
        <v>43068.0</v>
      </c>
      <c r="B397" s="3" t="str">
        <f t="shared" si="1"/>
        <v>#REF!</v>
      </c>
    </row>
    <row r="398">
      <c r="A398" s="8">
        <v>62.7</v>
      </c>
      <c r="B398" s="3" t="str">
        <f t="shared" si="1"/>
        <v>#REF!</v>
      </c>
    </row>
    <row r="399">
      <c r="A399" s="8">
        <v>63.28</v>
      </c>
      <c r="B399" s="3" t="str">
        <f t="shared" si="1"/>
        <v>#REF!</v>
      </c>
    </row>
    <row r="400">
      <c r="A400" s="8">
        <v>61.67</v>
      </c>
      <c r="B400" s="3" t="str">
        <f t="shared" si="1"/>
        <v>#REF!</v>
      </c>
    </row>
    <row r="401">
      <c r="A401" s="8">
        <v>62.24</v>
      </c>
      <c r="B401" s="3" t="str">
        <f t="shared" si="1"/>
        <v>#REF!</v>
      </c>
    </row>
    <row r="402">
      <c r="A402" s="11">
        <v>-0.75</v>
      </c>
      <c r="B402" s="3" t="str">
        <f t="shared" si="1"/>
        <v>#REF!</v>
      </c>
    </row>
    <row r="403">
      <c r="A403" s="12">
        <v>-0.0119</v>
      </c>
      <c r="B403" s="3" t="str">
        <f t="shared" si="1"/>
        <v>#REF!</v>
      </c>
    </row>
    <row r="404">
      <c r="A404" s="17">
        <v>164696.0</v>
      </c>
      <c r="B404" s="3" t="str">
        <f t="shared" si="1"/>
        <v>#REF!</v>
      </c>
    </row>
    <row r="405">
      <c r="A405" s="17">
        <v>333335.0</v>
      </c>
      <c r="B405" s="3" t="str">
        <f t="shared" si="1"/>
        <v>#REF!</v>
      </c>
    </row>
    <row r="406">
      <c r="A406" s="14">
        <v>43067.0</v>
      </c>
      <c r="B406" s="3" t="str">
        <f t="shared" si="1"/>
        <v>#REF!</v>
      </c>
    </row>
    <row r="407">
      <c r="A407" s="8">
        <v>63.05</v>
      </c>
      <c r="B407" s="3" t="str">
        <f t="shared" si="1"/>
        <v>#REF!</v>
      </c>
    </row>
    <row r="408">
      <c r="A408" s="8">
        <v>63.16</v>
      </c>
      <c r="B408" s="3" t="str">
        <f t="shared" si="1"/>
        <v>#REF!</v>
      </c>
    </row>
    <row r="409">
      <c r="A409" s="8">
        <v>62.46</v>
      </c>
      <c r="B409" s="3" t="str">
        <f t="shared" si="1"/>
        <v>#REF!</v>
      </c>
    </row>
    <row r="410">
      <c r="A410" s="8">
        <v>62.99</v>
      </c>
      <c r="B410" s="3" t="str">
        <f t="shared" si="1"/>
        <v>#REF!</v>
      </c>
    </row>
    <row r="411">
      <c r="A411" s="11">
        <v>-0.1</v>
      </c>
      <c r="B411" s="3" t="str">
        <f t="shared" si="1"/>
        <v>#REF!</v>
      </c>
    </row>
    <row r="412">
      <c r="A412" s="12">
        <v>-0.0016</v>
      </c>
      <c r="B412" s="3" t="str">
        <f t="shared" si="1"/>
        <v>#REF!</v>
      </c>
    </row>
    <row r="413">
      <c r="A413" s="17">
        <v>124654.0</v>
      </c>
      <c r="B413" s="3" t="str">
        <f t="shared" si="1"/>
        <v>#REF!</v>
      </c>
    </row>
    <row r="414">
      <c r="A414" s="17">
        <v>330394.0</v>
      </c>
      <c r="B414" s="3" t="str">
        <f t="shared" si="1"/>
        <v>#REF!</v>
      </c>
    </row>
    <row r="415">
      <c r="A415" s="14">
        <v>43066.0</v>
      </c>
      <c r="B415" s="3" t="str">
        <f t="shared" si="1"/>
        <v>#REF!</v>
      </c>
    </row>
    <row r="416">
      <c r="A416" s="8">
        <v>63.21</v>
      </c>
      <c r="B416" s="3" t="str">
        <f t="shared" si="1"/>
        <v>#REF!</v>
      </c>
    </row>
    <row r="417">
      <c r="A417" s="8">
        <v>63.23</v>
      </c>
      <c r="B417" s="3" t="str">
        <f t="shared" si="1"/>
        <v>#REF!</v>
      </c>
    </row>
    <row r="418">
      <c r="A418" s="8">
        <v>62.42</v>
      </c>
      <c r="B418" s="3" t="str">
        <f t="shared" si="1"/>
        <v>#REF!</v>
      </c>
    </row>
    <row r="419">
      <c r="A419" s="8">
        <v>63.09</v>
      </c>
      <c r="B419" s="3" t="str">
        <f t="shared" si="1"/>
        <v>#REF!</v>
      </c>
    </row>
    <row r="420">
      <c r="A420" s="11">
        <v>-0.09</v>
      </c>
      <c r="B420" s="3" t="str">
        <f t="shared" si="1"/>
        <v>#REF!</v>
      </c>
    </row>
    <row r="421">
      <c r="A421" s="12">
        <v>-0.0014</v>
      </c>
      <c r="B421" s="3" t="str">
        <f t="shared" si="1"/>
        <v>#REF!</v>
      </c>
    </row>
    <row r="422">
      <c r="A422" s="17">
        <v>133262.0</v>
      </c>
      <c r="B422" s="3" t="str">
        <f t="shared" si="1"/>
        <v>#REF!</v>
      </c>
    </row>
    <row r="423">
      <c r="A423" s="17">
        <v>319803.0</v>
      </c>
      <c r="B423" s="3" t="str">
        <f t="shared" si="1"/>
        <v>#REF!</v>
      </c>
    </row>
    <row r="424">
      <c r="A424" s="14">
        <v>43063.0</v>
      </c>
      <c r="B424" s="3" t="str">
        <f t="shared" si="1"/>
        <v>#REF!</v>
      </c>
    </row>
    <row r="425">
      <c r="A425" s="8">
        <v>62.79</v>
      </c>
      <c r="B425" s="3" t="str">
        <f t="shared" si="1"/>
        <v>#REF!</v>
      </c>
    </row>
    <row r="426">
      <c r="A426" s="8">
        <v>63.29</v>
      </c>
      <c r="B426" s="3" t="str">
        <f t="shared" si="1"/>
        <v>#REF!</v>
      </c>
    </row>
    <row r="427">
      <c r="A427" s="8">
        <v>62.62</v>
      </c>
      <c r="B427" s="3" t="str">
        <f t="shared" si="1"/>
        <v>#REF!</v>
      </c>
    </row>
    <row r="428">
      <c r="A428" s="8">
        <v>63.18</v>
      </c>
      <c r="B428" s="3" t="str">
        <f t="shared" si="1"/>
        <v>#REF!</v>
      </c>
    </row>
    <row r="429">
      <c r="A429" s="9">
        <f>+0.21</f>
        <v>0.21</v>
      </c>
      <c r="B429" s="3" t="str">
        <f t="shared" si="1"/>
        <v>#REF!</v>
      </c>
    </row>
    <row r="430">
      <c r="A430" s="9">
        <f>+0.33%</f>
        <v>0.0033</v>
      </c>
      <c r="B430" s="3" t="str">
        <f t="shared" si="1"/>
        <v>#REF!</v>
      </c>
    </row>
    <row r="431">
      <c r="A431" s="16">
        <v>71281.0</v>
      </c>
      <c r="B431" s="3" t="str">
        <f t="shared" si="1"/>
        <v>#REF!</v>
      </c>
    </row>
    <row r="432">
      <c r="A432" s="16">
        <v>320999.0</v>
      </c>
      <c r="B432" s="3" t="str">
        <f t="shared" si="1"/>
        <v>#REF!</v>
      </c>
    </row>
    <row r="433">
      <c r="A433" s="14">
        <v>43062.0</v>
      </c>
      <c r="B433" s="3" t="str">
        <f t="shared" si="1"/>
        <v>#REF!</v>
      </c>
    </row>
    <row r="434">
      <c r="A434" s="8">
        <v>62.64</v>
      </c>
      <c r="B434" s="3" t="str">
        <f t="shared" si="1"/>
        <v>#REF!</v>
      </c>
    </row>
    <row r="435">
      <c r="A435" s="8">
        <v>63.01</v>
      </c>
      <c r="B435" s="3" t="str">
        <f t="shared" si="1"/>
        <v>#REF!</v>
      </c>
    </row>
    <row r="436">
      <c r="A436" s="8">
        <v>62.32</v>
      </c>
      <c r="B436" s="3" t="str">
        <f t="shared" si="1"/>
        <v>#REF!</v>
      </c>
    </row>
    <row r="437">
      <c r="A437" s="8">
        <v>62.97</v>
      </c>
      <c r="B437" s="3" t="str">
        <f t="shared" si="1"/>
        <v>#REF!</v>
      </c>
    </row>
    <row r="438">
      <c r="A438" s="9">
        <f>+0.25</f>
        <v>0.25</v>
      </c>
      <c r="B438" s="3" t="str">
        <f t="shared" si="1"/>
        <v>#REF!</v>
      </c>
    </row>
    <row r="439">
      <c r="A439" s="9">
        <f>+0.4%</f>
        <v>0.004</v>
      </c>
      <c r="B439" s="3" t="str">
        <f t="shared" si="1"/>
        <v>#REF!</v>
      </c>
    </row>
    <row r="440">
      <c r="A440" s="16">
        <v>26719.0</v>
      </c>
      <c r="B440" s="3" t="str">
        <f t="shared" si="1"/>
        <v>#REF!</v>
      </c>
    </row>
    <row r="441">
      <c r="A441" s="16">
        <v>318255.0</v>
      </c>
      <c r="B441" s="3" t="str">
        <f t="shared" si="1"/>
        <v>#REF!</v>
      </c>
    </row>
    <row r="442">
      <c r="A442" s="14">
        <v>43061.0</v>
      </c>
      <c r="B442" s="3" t="str">
        <f t="shared" si="1"/>
        <v>#REF!</v>
      </c>
    </row>
    <row r="443">
      <c r="A443" s="8">
        <v>62.24</v>
      </c>
      <c r="B443" s="3" t="str">
        <f t="shared" si="1"/>
        <v>#REF!</v>
      </c>
    </row>
    <row r="444">
      <c r="A444" s="8">
        <v>62.82</v>
      </c>
      <c r="B444" s="3" t="str">
        <f t="shared" si="1"/>
        <v>#REF!</v>
      </c>
    </row>
    <row r="445">
      <c r="A445" s="8">
        <v>62.06</v>
      </c>
      <c r="B445" s="3" t="str">
        <f t="shared" si="1"/>
        <v>#REF!</v>
      </c>
    </row>
    <row r="446">
      <c r="A446" s="8">
        <v>62.72</v>
      </c>
      <c r="B446" s="3" t="str">
        <f t="shared" si="1"/>
        <v>#REF!</v>
      </c>
    </row>
    <row r="447">
      <c r="A447" s="9">
        <f>+0.63</f>
        <v>0.63</v>
      </c>
      <c r="B447" s="3" t="str">
        <f t="shared" si="1"/>
        <v>#REF!</v>
      </c>
    </row>
    <row r="448">
      <c r="A448" s="9">
        <f>+1.01%</f>
        <v>0.0101</v>
      </c>
      <c r="B448" s="3" t="str">
        <f t="shared" si="1"/>
        <v>#REF!</v>
      </c>
    </row>
    <row r="449">
      <c r="A449" s="16">
        <v>114587.0</v>
      </c>
      <c r="B449" s="3" t="str">
        <f t="shared" si="1"/>
        <v>#REF!</v>
      </c>
    </row>
    <row r="450">
      <c r="A450" s="16">
        <v>318535.0</v>
      </c>
      <c r="B450" s="3" t="str">
        <f t="shared" si="1"/>
        <v>#REF!</v>
      </c>
    </row>
    <row r="451">
      <c r="A451" s="14">
        <v>43060.0</v>
      </c>
      <c r="B451" s="3" t="str">
        <f t="shared" si="1"/>
        <v>#REF!</v>
      </c>
    </row>
    <row r="452">
      <c r="A452" s="8">
        <v>61.78</v>
      </c>
      <c r="B452" s="3" t="str">
        <f t="shared" si="1"/>
        <v>#REF!</v>
      </c>
    </row>
    <row r="453">
      <c r="A453" s="8">
        <v>62.43</v>
      </c>
      <c r="B453" s="3" t="str">
        <f t="shared" si="1"/>
        <v>#REF!</v>
      </c>
    </row>
    <row r="454">
      <c r="A454" s="8">
        <v>61.72</v>
      </c>
      <c r="B454" s="3" t="str">
        <f t="shared" si="1"/>
        <v>#REF!</v>
      </c>
    </row>
    <row r="455">
      <c r="A455" s="8">
        <v>62.09</v>
      </c>
      <c r="B455" s="3" t="str">
        <f t="shared" si="1"/>
        <v>#REF!</v>
      </c>
    </row>
    <row r="456">
      <c r="A456" s="9">
        <f>+0.23</f>
        <v>0.23</v>
      </c>
      <c r="B456" s="3" t="str">
        <f t="shared" si="1"/>
        <v>#REF!</v>
      </c>
    </row>
    <row r="457">
      <c r="A457" s="9">
        <f>+0.37%</f>
        <v>0.0037</v>
      </c>
      <c r="B457" s="3" t="str">
        <f t="shared" si="1"/>
        <v>#REF!</v>
      </c>
    </row>
    <row r="458">
      <c r="A458" s="16">
        <v>121324.0</v>
      </c>
      <c r="B458" s="3" t="str">
        <f t="shared" si="1"/>
        <v>#REF!</v>
      </c>
    </row>
    <row r="459">
      <c r="A459" s="16">
        <v>315353.0</v>
      </c>
      <c r="B459" s="3" t="str">
        <f t="shared" si="1"/>
        <v>#REF!</v>
      </c>
    </row>
    <row r="460">
      <c r="A460" s="14">
        <v>43059.0</v>
      </c>
      <c r="B460" s="3" t="str">
        <f t="shared" si="1"/>
        <v>#REF!</v>
      </c>
    </row>
    <row r="461">
      <c r="A461" s="8">
        <v>62.28</v>
      </c>
      <c r="B461" s="3" t="str">
        <f t="shared" si="1"/>
        <v>#REF!</v>
      </c>
    </row>
    <row r="462">
      <c r="A462" s="8">
        <v>62.32</v>
      </c>
      <c r="B462" s="3" t="str">
        <f t="shared" si="1"/>
        <v>#REF!</v>
      </c>
    </row>
    <row r="463">
      <c r="A463" s="8">
        <v>61.12</v>
      </c>
      <c r="B463" s="3" t="str">
        <f t="shared" si="1"/>
        <v>#REF!</v>
      </c>
    </row>
    <row r="464">
      <c r="A464" s="8">
        <v>61.86</v>
      </c>
      <c r="B464" s="3" t="str">
        <f t="shared" si="1"/>
        <v>#REF!</v>
      </c>
    </row>
    <row r="465">
      <c r="A465" s="11">
        <v>-0.47</v>
      </c>
      <c r="B465" s="3" t="str">
        <f t="shared" si="1"/>
        <v>#REF!</v>
      </c>
    </row>
    <row r="466">
      <c r="A466" s="12">
        <v>-0.0075</v>
      </c>
      <c r="B466" s="3" t="str">
        <f t="shared" si="1"/>
        <v>#REF!</v>
      </c>
    </row>
    <row r="467">
      <c r="A467" s="17">
        <v>76149.0</v>
      </c>
      <c r="B467" s="3" t="str">
        <f t="shared" si="1"/>
        <v>#REF!</v>
      </c>
    </row>
    <row r="468">
      <c r="A468" s="17">
        <v>306475.0</v>
      </c>
      <c r="B468" s="3" t="str">
        <f t="shared" si="1"/>
        <v>#REF!</v>
      </c>
    </row>
    <row r="469">
      <c r="A469" s="14">
        <v>43056.0</v>
      </c>
      <c r="B469" s="3" t="str">
        <f t="shared" si="1"/>
        <v>#REF!</v>
      </c>
    </row>
    <row r="470">
      <c r="A470" s="8">
        <v>61.17</v>
      </c>
      <c r="B470" s="3" t="str">
        <f t="shared" si="1"/>
        <v>#REF!</v>
      </c>
    </row>
    <row r="471">
      <c r="A471" s="8">
        <v>62.51</v>
      </c>
      <c r="B471" s="3" t="str">
        <f t="shared" si="1"/>
        <v>#REF!</v>
      </c>
    </row>
    <row r="472">
      <c r="A472" s="8">
        <v>60.84</v>
      </c>
      <c r="B472" s="3" t="str">
        <f t="shared" si="1"/>
        <v>#REF!</v>
      </c>
    </row>
    <row r="473">
      <c r="A473" s="8">
        <v>62.33</v>
      </c>
      <c r="B473" s="3" t="str">
        <f t="shared" si="1"/>
        <v>#REF!</v>
      </c>
    </row>
    <row r="474">
      <c r="A474" s="9">
        <f>+1.2</f>
        <v>1.2</v>
      </c>
      <c r="B474" s="3" t="str">
        <f t="shared" si="1"/>
        <v>#REF!</v>
      </c>
    </row>
    <row r="475">
      <c r="A475" s="9">
        <f>+1.96%</f>
        <v>0.0196</v>
      </c>
      <c r="B475" s="3" t="str">
        <f t="shared" si="1"/>
        <v>#REF!</v>
      </c>
    </row>
    <row r="476">
      <c r="A476" s="16">
        <v>104750.0</v>
      </c>
      <c r="B476" s="3" t="str">
        <f t="shared" si="1"/>
        <v>#REF!</v>
      </c>
    </row>
    <row r="477">
      <c r="A477" s="16">
        <v>302421.0</v>
      </c>
      <c r="B477" s="3" t="str">
        <f t="shared" si="1"/>
        <v>#REF!</v>
      </c>
    </row>
    <row r="478">
      <c r="A478" s="14">
        <v>43055.0</v>
      </c>
      <c r="B478" s="3" t="str">
        <f t="shared" si="1"/>
        <v>#REF!</v>
      </c>
    </row>
    <row r="479">
      <c r="A479" s="8">
        <v>61.59</v>
      </c>
      <c r="B479" s="3" t="str">
        <f t="shared" si="1"/>
        <v>#REF!</v>
      </c>
    </row>
    <row r="480">
      <c r="A480" s="8">
        <v>61.82</v>
      </c>
      <c r="B480" s="3" t="str">
        <f t="shared" si="1"/>
        <v>#REF!</v>
      </c>
    </row>
    <row r="481">
      <c r="A481" s="8">
        <v>61.04</v>
      </c>
      <c r="B481" s="3" t="str">
        <f t="shared" si="1"/>
        <v>#REF!</v>
      </c>
    </row>
    <row r="482">
      <c r="A482" s="8">
        <v>61.13</v>
      </c>
      <c r="B482" s="3" t="str">
        <f t="shared" si="1"/>
        <v>#REF!</v>
      </c>
    </row>
    <row r="483">
      <c r="A483" s="11">
        <v>-0.44</v>
      </c>
      <c r="B483" s="3" t="str">
        <f t="shared" si="1"/>
        <v>#REF!</v>
      </c>
    </row>
    <row r="484">
      <c r="A484" s="12">
        <v>-0.0071</v>
      </c>
      <c r="B484" s="3" t="str">
        <f t="shared" si="1"/>
        <v>#REF!</v>
      </c>
    </row>
    <row r="485">
      <c r="A485" s="17">
        <v>112881.0</v>
      </c>
      <c r="B485" s="3" t="str">
        <f t="shared" si="1"/>
        <v>#REF!</v>
      </c>
    </row>
    <row r="486">
      <c r="A486" s="17">
        <v>292193.0</v>
      </c>
      <c r="B486" s="3" t="str">
        <f t="shared" si="1"/>
        <v>#REF!</v>
      </c>
    </row>
    <row r="487">
      <c r="A487" s="14">
        <v>43054.0</v>
      </c>
      <c r="B487" s="3" t="str">
        <f t="shared" si="1"/>
        <v>#REF!</v>
      </c>
    </row>
    <row r="488">
      <c r="A488" s="8">
        <v>61.17</v>
      </c>
      <c r="B488" s="3" t="str">
        <f t="shared" si="1"/>
        <v>#REF!</v>
      </c>
    </row>
    <row r="489">
      <c r="A489" s="8">
        <v>61.77</v>
      </c>
      <c r="B489" s="3" t="str">
        <f t="shared" si="1"/>
        <v>#REF!</v>
      </c>
    </row>
    <row r="490">
      <c r="A490" s="8">
        <v>60.99</v>
      </c>
      <c r="B490" s="3" t="str">
        <f t="shared" si="1"/>
        <v>#REF!</v>
      </c>
    </row>
    <row r="491">
      <c r="A491" s="8">
        <v>61.57</v>
      </c>
      <c r="B491" s="3" t="str">
        <f t="shared" si="1"/>
        <v>#REF!</v>
      </c>
    </row>
    <row r="492">
      <c r="A492" s="11">
        <v>-0.3</v>
      </c>
      <c r="B492" s="3" t="str">
        <f t="shared" si="1"/>
        <v>#REF!</v>
      </c>
    </row>
    <row r="493">
      <c r="A493" s="12">
        <v>-0.0048</v>
      </c>
      <c r="B493" s="3" t="str">
        <f t="shared" si="1"/>
        <v>#REF!</v>
      </c>
    </row>
    <row r="494">
      <c r="A494" s="17">
        <v>112905.0</v>
      </c>
      <c r="B494" s="3" t="str">
        <f t="shared" si="1"/>
        <v>#REF!</v>
      </c>
    </row>
    <row r="495">
      <c r="A495" s="17">
        <v>278131.0</v>
      </c>
      <c r="B495" s="3" t="str">
        <f t="shared" si="1"/>
        <v>#REF!</v>
      </c>
    </row>
    <row r="496">
      <c r="A496" s="14">
        <v>43053.0</v>
      </c>
      <c r="B496" s="3" t="str">
        <f t="shared" si="1"/>
        <v>#REF!</v>
      </c>
    </row>
    <row r="497">
      <c r="A497" s="8">
        <v>62.86</v>
      </c>
      <c r="B497" s="3" t="str">
        <f t="shared" si="1"/>
        <v>#REF!</v>
      </c>
    </row>
    <row r="498">
      <c r="A498" s="8">
        <v>62.94</v>
      </c>
      <c r="B498" s="3" t="str">
        <f t="shared" si="1"/>
        <v>#REF!</v>
      </c>
    </row>
    <row r="499">
      <c r="A499" s="8">
        <v>60.91</v>
      </c>
      <c r="B499" s="3" t="str">
        <f t="shared" si="1"/>
        <v>#REF!</v>
      </c>
    </row>
    <row r="500">
      <c r="A500" s="8">
        <v>61.87</v>
      </c>
      <c r="B500" s="3" t="str">
        <f t="shared" si="1"/>
        <v>#REF!</v>
      </c>
    </row>
    <row r="501">
      <c r="A501" s="11">
        <v>-1.1</v>
      </c>
      <c r="B501" s="3" t="str">
        <f t="shared" si="1"/>
        <v>#REF!</v>
      </c>
    </row>
    <row r="502">
      <c r="A502" s="12">
        <v>-0.0175</v>
      </c>
      <c r="B502" s="3" t="str">
        <f t="shared" si="1"/>
        <v>#REF!</v>
      </c>
    </row>
    <row r="503">
      <c r="A503" s="17">
        <v>141062.0</v>
      </c>
      <c r="B503" s="3" t="str">
        <f t="shared" si="1"/>
        <v>#REF!</v>
      </c>
    </row>
    <row r="504">
      <c r="A504" s="17">
        <v>266450.0</v>
      </c>
      <c r="B504" s="3" t="str">
        <f t="shared" si="1"/>
        <v>#REF!</v>
      </c>
    </row>
    <row r="505">
      <c r="A505" s="14">
        <v>43052.0</v>
      </c>
      <c r="B505" s="3" t="str">
        <f t="shared" si="1"/>
        <v>#REF!</v>
      </c>
    </row>
    <row r="506">
      <c r="A506" s="8">
        <v>63.38</v>
      </c>
      <c r="B506" s="3" t="str">
        <f t="shared" si="1"/>
        <v>#REF!</v>
      </c>
    </row>
    <row r="507">
      <c r="A507" s="8">
        <v>63.47</v>
      </c>
      <c r="B507" s="3" t="str">
        <f t="shared" si="1"/>
        <v>#REF!</v>
      </c>
    </row>
    <row r="508">
      <c r="A508" s="8">
        <v>62.48</v>
      </c>
      <c r="B508" s="3" t="str">
        <f t="shared" si="1"/>
        <v>#REF!</v>
      </c>
    </row>
    <row r="509">
      <c r="A509" s="8">
        <v>62.97</v>
      </c>
      <c r="B509" s="3" t="str">
        <f t="shared" si="1"/>
        <v>#REF!</v>
      </c>
    </row>
    <row r="510">
      <c r="A510" s="11">
        <v>-0.25</v>
      </c>
      <c r="B510" s="3" t="str">
        <f t="shared" si="1"/>
        <v>#REF!</v>
      </c>
    </row>
    <row r="511">
      <c r="A511" s="12">
        <v>-0.004</v>
      </c>
      <c r="B511" s="3" t="str">
        <f t="shared" si="1"/>
        <v>#REF!</v>
      </c>
    </row>
    <row r="512">
      <c r="A512" s="17">
        <v>163805.0</v>
      </c>
      <c r="B512" s="3" t="str">
        <f t="shared" si="1"/>
        <v>#REF!</v>
      </c>
    </row>
    <row r="513">
      <c r="A513" s="17">
        <v>267652.0</v>
      </c>
      <c r="B513" s="3" t="str">
        <f t="shared" si="1"/>
        <v>#REF!</v>
      </c>
    </row>
    <row r="514">
      <c r="A514" s="14">
        <v>43049.0</v>
      </c>
      <c r="B514" s="3" t="str">
        <f t="shared" si="1"/>
        <v>#REF!</v>
      </c>
    </row>
    <row r="515">
      <c r="A515" s="8">
        <v>63.38</v>
      </c>
      <c r="B515" s="3" t="str">
        <f t="shared" si="1"/>
        <v>#REF!</v>
      </c>
    </row>
    <row r="516">
      <c r="A516" s="8">
        <v>63.83</v>
      </c>
      <c r="B516" s="3" t="str">
        <f t="shared" si="1"/>
        <v>#REF!</v>
      </c>
    </row>
    <row r="517">
      <c r="A517" s="8">
        <v>63.02</v>
      </c>
      <c r="B517" s="3" t="str">
        <f t="shared" si="1"/>
        <v>#REF!</v>
      </c>
    </row>
    <row r="518">
      <c r="A518" s="8">
        <v>63.22</v>
      </c>
      <c r="B518" s="3" t="str">
        <f t="shared" si="1"/>
        <v>#REF!</v>
      </c>
    </row>
    <row r="519">
      <c r="A519" s="11">
        <v>-0.27</v>
      </c>
      <c r="B519" s="3" t="str">
        <f t="shared" si="1"/>
        <v>#REF!</v>
      </c>
    </row>
    <row r="520">
      <c r="A520" s="12">
        <v>-0.0043</v>
      </c>
      <c r="B520" s="3" t="str">
        <f t="shared" si="1"/>
        <v>#REF!</v>
      </c>
    </row>
    <row r="521">
      <c r="A521" s="17">
        <v>94749.0</v>
      </c>
      <c r="B521" s="3" t="str">
        <f t="shared" si="1"/>
        <v>#REF!</v>
      </c>
    </row>
    <row r="522">
      <c r="A522" s="17">
        <v>255733.0</v>
      </c>
      <c r="B522" s="3" t="str">
        <f t="shared" si="1"/>
        <v>#REF!</v>
      </c>
    </row>
    <row r="523">
      <c r="A523" s="7">
        <v>43048.0</v>
      </c>
      <c r="B523" s="3" t="str">
        <f t="shared" si="1"/>
        <v>#REF!</v>
      </c>
    </row>
    <row r="524">
      <c r="A524" s="8">
        <v>63.05</v>
      </c>
      <c r="B524" s="3" t="str">
        <f t="shared" si="1"/>
        <v>#REF!</v>
      </c>
    </row>
    <row r="525">
      <c r="A525" s="8">
        <v>63.79</v>
      </c>
      <c r="B525" s="3" t="str">
        <f t="shared" si="1"/>
        <v>#REF!</v>
      </c>
    </row>
    <row r="526">
      <c r="A526" s="8">
        <v>62.87</v>
      </c>
      <c r="B526" s="3" t="str">
        <f t="shared" si="1"/>
        <v>#REF!</v>
      </c>
    </row>
    <row r="527">
      <c r="A527" s="8">
        <v>63.49</v>
      </c>
      <c r="B527" s="3" t="str">
        <f t="shared" si="1"/>
        <v>#REF!</v>
      </c>
    </row>
    <row r="528">
      <c r="A528" s="9">
        <f>+0.47</f>
        <v>0.47</v>
      </c>
      <c r="B528" s="3" t="str">
        <f t="shared" si="1"/>
        <v>#REF!</v>
      </c>
    </row>
    <row r="529">
      <c r="A529" s="9">
        <f>+0.75%</f>
        <v>0.0075</v>
      </c>
      <c r="B529" s="3" t="str">
        <f t="shared" si="1"/>
        <v>#REF!</v>
      </c>
    </row>
    <row r="530">
      <c r="A530" s="16">
        <v>106099.0</v>
      </c>
      <c r="B530" s="3" t="str">
        <f t="shared" si="1"/>
        <v>#REF!</v>
      </c>
    </row>
    <row r="531">
      <c r="A531" s="16">
        <v>252387.0</v>
      </c>
      <c r="B531" s="3" t="str">
        <f t="shared" si="1"/>
        <v>#REF!</v>
      </c>
    </row>
    <row r="532">
      <c r="A532" s="7">
        <v>43047.0</v>
      </c>
      <c r="B532" s="3" t="str">
        <f t="shared" si="1"/>
        <v>#REF!</v>
      </c>
    </row>
    <row r="533">
      <c r="A533" s="8">
        <v>63.18</v>
      </c>
      <c r="B533" s="3" t="str">
        <f t="shared" si="1"/>
        <v>#REF!</v>
      </c>
    </row>
    <row r="534">
      <c r="A534" s="8">
        <v>64.13</v>
      </c>
      <c r="B534" s="3" t="str">
        <f t="shared" si="1"/>
        <v>#REF!</v>
      </c>
    </row>
    <row r="535">
      <c r="A535" s="8">
        <v>62.52</v>
      </c>
      <c r="B535" s="3" t="str">
        <f t="shared" si="1"/>
        <v>#REF!</v>
      </c>
    </row>
    <row r="536">
      <c r="A536" s="8">
        <v>63.02</v>
      </c>
      <c r="B536" s="3" t="str">
        <f t="shared" si="1"/>
        <v>#REF!</v>
      </c>
    </row>
    <row r="537">
      <c r="A537" s="11">
        <v>-0.19</v>
      </c>
      <c r="B537" s="3" t="str">
        <f t="shared" si="1"/>
        <v>#REF!</v>
      </c>
    </row>
    <row r="538">
      <c r="A538" s="12">
        <v>-0.003</v>
      </c>
      <c r="B538" s="3" t="str">
        <f t="shared" si="1"/>
        <v>#REF!</v>
      </c>
    </row>
    <row r="539">
      <c r="A539" s="17">
        <v>152673.0</v>
      </c>
      <c r="B539" s="3" t="str">
        <f t="shared" si="1"/>
        <v>#REF!</v>
      </c>
    </row>
    <row r="540">
      <c r="A540" s="17">
        <v>246660.0</v>
      </c>
      <c r="B540" s="3" t="str">
        <f t="shared" si="1"/>
        <v>#REF!</v>
      </c>
    </row>
    <row r="541">
      <c r="A541" s="7">
        <v>43046.0</v>
      </c>
      <c r="B541" s="3" t="str">
        <f t="shared" si="1"/>
        <v>#REF!</v>
      </c>
    </row>
    <row r="542">
      <c r="A542" s="8">
        <v>63.42</v>
      </c>
      <c r="B542" s="3" t="str">
        <f t="shared" si="1"/>
        <v>#REF!</v>
      </c>
    </row>
    <row r="543">
      <c r="A543" s="8">
        <v>63.98</v>
      </c>
      <c r="B543" s="3" t="str">
        <f t="shared" si="1"/>
        <v>#REF!</v>
      </c>
    </row>
    <row r="544">
      <c r="A544" s="8">
        <v>63.02</v>
      </c>
      <c r="B544" s="3" t="str">
        <f t="shared" si="1"/>
        <v>#REF!</v>
      </c>
    </row>
    <row r="545">
      <c r="A545" s="8">
        <v>63.21</v>
      </c>
      <c r="B545" s="3" t="str">
        <f t="shared" si="1"/>
        <v>#REF!</v>
      </c>
    </row>
    <row r="546">
      <c r="A546" s="11">
        <v>-0.42</v>
      </c>
      <c r="B546" s="3" t="str">
        <f t="shared" si="1"/>
        <v>#REF!</v>
      </c>
    </row>
    <row r="547">
      <c r="A547" s="12">
        <v>-0.0066</v>
      </c>
      <c r="B547" s="3" t="str">
        <f t="shared" si="1"/>
        <v>#REF!</v>
      </c>
    </row>
    <row r="548">
      <c r="A548" s="17">
        <v>132270.0</v>
      </c>
      <c r="B548" s="3" t="str">
        <f t="shared" si="1"/>
        <v>#REF!</v>
      </c>
    </row>
    <row r="549">
      <c r="A549" s="17">
        <v>246704.0</v>
      </c>
      <c r="B549" s="3" t="str">
        <f t="shared" si="1"/>
        <v>#REF!</v>
      </c>
    </row>
    <row r="550">
      <c r="A550" s="7">
        <v>43045.0</v>
      </c>
      <c r="B550" s="3" t="str">
        <f t="shared" si="1"/>
        <v>#REF!</v>
      </c>
    </row>
    <row r="551">
      <c r="A551" s="8">
        <v>61.51</v>
      </c>
      <c r="B551" s="3" t="str">
        <f t="shared" si="1"/>
        <v>#REF!</v>
      </c>
    </row>
    <row r="552">
      <c r="A552" s="8">
        <v>63.8</v>
      </c>
      <c r="B552" s="3" t="str">
        <f t="shared" si="1"/>
        <v>#REF!</v>
      </c>
    </row>
    <row r="553">
      <c r="A553" s="8">
        <v>61.51</v>
      </c>
      <c r="B553" s="3" t="str">
        <f t="shared" si="1"/>
        <v>#REF!</v>
      </c>
    </row>
    <row r="554">
      <c r="A554" s="8">
        <v>63.63</v>
      </c>
      <c r="B554" s="3" t="str">
        <f t="shared" si="1"/>
        <v>#REF!</v>
      </c>
    </row>
    <row r="555">
      <c r="A555" s="9">
        <f>+2.11</f>
        <v>2.11</v>
      </c>
      <c r="B555" s="3" t="str">
        <f t="shared" si="1"/>
        <v>#REF!</v>
      </c>
    </row>
    <row r="556">
      <c r="A556" s="9">
        <f>+3.43%</f>
        <v>0.0343</v>
      </c>
      <c r="B556" s="3" t="str">
        <f t="shared" si="1"/>
        <v>#REF!</v>
      </c>
    </row>
    <row r="557">
      <c r="A557" s="16">
        <v>102230.0</v>
      </c>
      <c r="B557" s="3" t="str">
        <f t="shared" si="1"/>
        <v>#REF!</v>
      </c>
    </row>
    <row r="558">
      <c r="A558" s="16">
        <v>257595.0</v>
      </c>
      <c r="B558" s="3" t="str">
        <f t="shared" si="1"/>
        <v>#REF!</v>
      </c>
    </row>
    <row r="559">
      <c r="A559" s="7">
        <v>43042.0</v>
      </c>
      <c r="B559" s="3" t="str">
        <f t="shared" si="1"/>
        <v>#REF!</v>
      </c>
    </row>
    <row r="560">
      <c r="A560" s="8">
        <v>60.21</v>
      </c>
      <c r="B560" s="3" t="str">
        <f t="shared" si="1"/>
        <v>#REF!</v>
      </c>
    </row>
    <row r="561">
      <c r="A561" s="8">
        <v>61.65</v>
      </c>
      <c r="B561" s="3" t="str">
        <f t="shared" si="1"/>
        <v>#REF!</v>
      </c>
    </row>
    <row r="562">
      <c r="A562" s="8">
        <v>60.09</v>
      </c>
      <c r="B562" s="3" t="str">
        <f t="shared" si="1"/>
        <v>#REF!</v>
      </c>
    </row>
    <row r="563">
      <c r="A563" s="8">
        <v>61.52</v>
      </c>
      <c r="B563" s="3" t="str">
        <f t="shared" si="1"/>
        <v>#REF!</v>
      </c>
    </row>
    <row r="564">
      <c r="A564" s="9">
        <f>+1.41</f>
        <v>1.41</v>
      </c>
      <c r="B564" s="3" t="str">
        <f t="shared" si="1"/>
        <v>#REF!</v>
      </c>
    </row>
    <row r="565">
      <c r="A565" s="9">
        <f>+2.35%</f>
        <v>0.0235</v>
      </c>
      <c r="B565" s="3" t="str">
        <f t="shared" si="1"/>
        <v>#REF!</v>
      </c>
    </row>
    <row r="566">
      <c r="A566" s="16">
        <v>74851.0</v>
      </c>
      <c r="B566" s="3" t="str">
        <f t="shared" si="1"/>
        <v>#REF!</v>
      </c>
    </row>
    <row r="567">
      <c r="A567" s="16">
        <v>258066.0</v>
      </c>
      <c r="B567" s="3" t="str">
        <f t="shared" si="1"/>
        <v>#REF!</v>
      </c>
    </row>
    <row r="568">
      <c r="A568" s="7">
        <v>43041.0</v>
      </c>
      <c r="B568" s="3" t="str">
        <f t="shared" si="1"/>
        <v>#REF!</v>
      </c>
    </row>
    <row r="569">
      <c r="A569" s="8">
        <v>59.97</v>
      </c>
      <c r="B569" s="3" t="str">
        <f t="shared" si="1"/>
        <v>#REF!</v>
      </c>
    </row>
    <row r="570">
      <c r="A570" s="8">
        <v>60.32</v>
      </c>
      <c r="B570" s="3" t="str">
        <f t="shared" si="1"/>
        <v>#REF!</v>
      </c>
    </row>
    <row r="571">
      <c r="A571" s="8">
        <v>59.59</v>
      </c>
      <c r="B571" s="3" t="str">
        <f t="shared" si="1"/>
        <v>#REF!</v>
      </c>
    </row>
    <row r="572">
      <c r="A572" s="8">
        <v>60.11</v>
      </c>
      <c r="B572" s="3" t="str">
        <f t="shared" si="1"/>
        <v>#REF!</v>
      </c>
    </row>
    <row r="573">
      <c r="A573" s="9">
        <f>+0.12</f>
        <v>0.12</v>
      </c>
      <c r="B573" s="3" t="str">
        <f t="shared" si="1"/>
        <v>#REF!</v>
      </c>
    </row>
    <row r="574">
      <c r="A574" s="9">
        <f>+0.2%</f>
        <v>0.002</v>
      </c>
      <c r="B574" s="3" t="str">
        <f t="shared" si="1"/>
        <v>#REF!</v>
      </c>
    </row>
    <row r="575">
      <c r="A575" s="16">
        <v>66538.0</v>
      </c>
      <c r="B575" s="3" t="str">
        <f t="shared" si="1"/>
        <v>#REF!</v>
      </c>
    </row>
    <row r="576">
      <c r="A576" s="16">
        <v>259970.0</v>
      </c>
      <c r="B576" s="3" t="str">
        <f t="shared" si="1"/>
        <v>#REF!</v>
      </c>
    </row>
    <row r="577">
      <c r="A577" s="7">
        <v>43040.0</v>
      </c>
      <c r="B577" s="3" t="str">
        <f t="shared" si="1"/>
        <v>#REF!</v>
      </c>
    </row>
    <row r="578">
      <c r="A578" s="8">
        <v>60.55</v>
      </c>
      <c r="B578" s="3" t="str">
        <f t="shared" si="1"/>
        <v>#REF!</v>
      </c>
    </row>
    <row r="579">
      <c r="A579" s="8">
        <v>61.16</v>
      </c>
      <c r="B579" s="3" t="str">
        <f t="shared" si="1"/>
        <v>#REF!</v>
      </c>
    </row>
    <row r="580">
      <c r="A580" s="8">
        <v>59.53</v>
      </c>
      <c r="B580" s="3" t="str">
        <f t="shared" si="1"/>
        <v>#REF!</v>
      </c>
    </row>
    <row r="581">
      <c r="A581" s="8">
        <v>59.99</v>
      </c>
      <c r="B581" s="3" t="str">
        <f t="shared" si="1"/>
        <v>#REF!</v>
      </c>
    </row>
    <row r="582">
      <c r="A582" s="11">
        <v>-0.45</v>
      </c>
      <c r="B582" s="3" t="str">
        <f t="shared" si="1"/>
        <v>#REF!</v>
      </c>
    </row>
    <row r="583">
      <c r="A583" s="12">
        <v>-0.0074</v>
      </c>
      <c r="B583" s="3" t="str">
        <f t="shared" si="1"/>
        <v>#REF!</v>
      </c>
    </row>
    <row r="584">
      <c r="A584" s="17">
        <v>95646.0</v>
      </c>
      <c r="B584" s="3" t="str">
        <f t="shared" si="1"/>
        <v>#REF!</v>
      </c>
    </row>
    <row r="585">
      <c r="A585" s="17">
        <v>256897.0</v>
      </c>
      <c r="B585" s="3" t="str">
        <f t="shared" si="1"/>
        <v>#REF!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43068</v>
      </c>
      <c r="C3" s="3">
        <v>62.42</v>
      </c>
      <c r="D3" s="3">
        <v>63.02</v>
      </c>
      <c r="E3" s="3">
        <v>61.45</v>
      </c>
      <c r="F3" s="3">
        <v>61.99</v>
      </c>
      <c r="G3" s="3">
        <v>-0.76</v>
      </c>
      <c r="H3" s="6">
        <v>-0.0121</v>
      </c>
      <c r="I3" s="15">
        <v>87954.0</v>
      </c>
      <c r="J3" s="15">
        <v>138020.0</v>
      </c>
    </row>
    <row r="4">
      <c r="A4" s="4" t="s">
        <v>4</v>
      </c>
      <c r="B4" s="13">
        <f t="shared" si="1"/>
        <v>43069</v>
      </c>
      <c r="C4" s="3">
        <v>61.99</v>
      </c>
      <c r="D4" s="3">
        <v>62.79</v>
      </c>
      <c r="E4" s="3">
        <v>61.62</v>
      </c>
      <c r="F4" s="3">
        <v>62.07</v>
      </c>
      <c r="G4" s="3">
        <v>0.08</v>
      </c>
      <c r="H4" s="3">
        <v>0.0013</v>
      </c>
      <c r="I4" s="15">
        <v>85284.0</v>
      </c>
      <c r="J4" s="15">
        <v>138403.0</v>
      </c>
    </row>
    <row r="5">
      <c r="A5" s="4" t="s">
        <v>5</v>
      </c>
      <c r="B5" s="5">
        <f t="shared" si="1"/>
        <v>43070</v>
      </c>
      <c r="C5" s="3">
        <v>62.17</v>
      </c>
      <c r="D5" s="3">
        <v>63.73</v>
      </c>
      <c r="E5" s="3">
        <v>62.02</v>
      </c>
      <c r="F5" s="3">
        <v>63.19</v>
      </c>
      <c r="G5" s="3">
        <v>1.12</v>
      </c>
      <c r="H5" s="3">
        <v>0.018000000000000002</v>
      </c>
      <c r="I5" s="15">
        <v>60417.0</v>
      </c>
      <c r="J5" s="15">
        <v>142121.0</v>
      </c>
    </row>
    <row r="6">
      <c r="A6" s="4" t="s">
        <v>6</v>
      </c>
      <c r="B6" s="5">
        <f t="shared" si="1"/>
        <v>43073</v>
      </c>
      <c r="C6" s="3">
        <v>63.03</v>
      </c>
      <c r="D6" s="3">
        <v>63.12</v>
      </c>
      <c r="E6" s="3">
        <v>61.92</v>
      </c>
      <c r="F6" s="3">
        <v>62.04</v>
      </c>
      <c r="G6" s="3">
        <v>-1.15</v>
      </c>
      <c r="H6" s="6">
        <v>-0.0182</v>
      </c>
      <c r="I6" s="15">
        <v>56315.0</v>
      </c>
      <c r="J6" s="15">
        <v>140943.0</v>
      </c>
    </row>
    <row r="7">
      <c r="A7" s="4" t="s">
        <v>7</v>
      </c>
      <c r="B7" s="5">
        <f t="shared" si="1"/>
        <v>43074</v>
      </c>
      <c r="C7" s="3">
        <v>62.04</v>
      </c>
      <c r="D7" s="3">
        <v>62.69</v>
      </c>
      <c r="E7" s="3">
        <v>61.73</v>
      </c>
      <c r="F7" s="3">
        <v>62.43</v>
      </c>
      <c r="G7" s="3">
        <v>0.39</v>
      </c>
      <c r="H7" s="3">
        <v>0.0063</v>
      </c>
      <c r="I7" s="15">
        <v>43537.0</v>
      </c>
      <c r="J7" s="15">
        <v>142687.0</v>
      </c>
    </row>
    <row r="8">
      <c r="A8" s="4" t="s">
        <v>8</v>
      </c>
      <c r="B8" s="5">
        <f t="shared" si="1"/>
        <v>43075</v>
      </c>
      <c r="C8" s="3">
        <v>62.19</v>
      </c>
      <c r="D8" s="3">
        <v>62.48</v>
      </c>
      <c r="E8" s="3">
        <v>60.78</v>
      </c>
      <c r="F8" s="3">
        <v>60.87</v>
      </c>
      <c r="G8" s="3">
        <v>-1.56</v>
      </c>
      <c r="H8" s="6">
        <v>-0.025</v>
      </c>
      <c r="I8" s="15">
        <v>73691.0</v>
      </c>
      <c r="J8" s="15">
        <v>152263.0</v>
      </c>
    </row>
    <row r="9">
      <c r="A9" s="4" t="s">
        <v>9</v>
      </c>
      <c r="B9" s="5">
        <f t="shared" si="1"/>
        <v>43076</v>
      </c>
      <c r="C9" s="3">
        <v>60.97</v>
      </c>
      <c r="D9" s="3">
        <v>61.8</v>
      </c>
      <c r="E9" s="3">
        <v>60.79</v>
      </c>
      <c r="F9" s="3">
        <v>61.74</v>
      </c>
      <c r="G9" s="3">
        <v>0.87</v>
      </c>
      <c r="H9" s="3">
        <v>0.0143</v>
      </c>
      <c r="I9" s="15">
        <v>59049.0</v>
      </c>
      <c r="J9" s="15">
        <v>157600.0</v>
      </c>
    </row>
    <row r="10">
      <c r="A10" s="14">
        <v>43068.0</v>
      </c>
      <c r="B10" s="5">
        <f t="shared" si="1"/>
        <v>43077</v>
      </c>
      <c r="C10" s="3">
        <v>61.61</v>
      </c>
      <c r="D10" s="3">
        <v>63.02</v>
      </c>
      <c r="E10" s="3">
        <v>61.56</v>
      </c>
      <c r="F10" s="3">
        <v>62.76</v>
      </c>
      <c r="G10" s="3">
        <v>1.02</v>
      </c>
      <c r="H10" s="3">
        <v>0.0165</v>
      </c>
      <c r="I10" s="15">
        <v>72486.0</v>
      </c>
      <c r="J10" s="15">
        <v>161095.0</v>
      </c>
    </row>
    <row r="11">
      <c r="A11" s="8">
        <v>62.42</v>
      </c>
      <c r="B11" s="13">
        <f t="shared" si="1"/>
        <v>43080</v>
      </c>
      <c r="C11" s="3">
        <v>62.63</v>
      </c>
      <c r="D11" s="3">
        <v>63.75</v>
      </c>
      <c r="E11" s="3">
        <v>62.38</v>
      </c>
      <c r="F11" s="3">
        <v>63.59</v>
      </c>
      <c r="G11" s="3">
        <v>0.83</v>
      </c>
      <c r="H11" s="3">
        <v>0.0132</v>
      </c>
      <c r="I11" s="15">
        <v>202691.0</v>
      </c>
      <c r="J11" s="15">
        <v>184344.0</v>
      </c>
    </row>
    <row r="12">
      <c r="A12" s="8">
        <v>63.02</v>
      </c>
      <c r="B12" s="13">
        <f t="shared" si="1"/>
        <v>43081</v>
      </c>
      <c r="C12" s="3">
        <v>63.61</v>
      </c>
      <c r="D12" s="3">
        <v>64.48</v>
      </c>
      <c r="E12" s="3">
        <v>62.15</v>
      </c>
      <c r="F12" s="3">
        <v>62.39</v>
      </c>
      <c r="G12" s="3">
        <v>-1.2</v>
      </c>
      <c r="H12" s="6">
        <v>-0.0189</v>
      </c>
      <c r="I12" s="15">
        <v>189300.0</v>
      </c>
      <c r="J12" s="15">
        <v>180572.0</v>
      </c>
    </row>
    <row r="13">
      <c r="A13" s="8">
        <v>61.45</v>
      </c>
      <c r="B13" s="13">
        <f t="shared" si="1"/>
        <v>43082</v>
      </c>
      <c r="C13" s="3">
        <v>62.84</v>
      </c>
      <c r="D13" s="3">
        <v>63.18</v>
      </c>
      <c r="E13" s="3">
        <v>61.4</v>
      </c>
      <c r="F13" s="3">
        <v>61.46</v>
      </c>
      <c r="G13" s="3">
        <v>-0.93</v>
      </c>
      <c r="H13" s="6">
        <v>-0.0149</v>
      </c>
      <c r="I13" s="15">
        <v>97352.0</v>
      </c>
      <c r="J13" s="15">
        <v>184532.0</v>
      </c>
    </row>
    <row r="14">
      <c r="A14" s="8">
        <v>61.99</v>
      </c>
      <c r="B14" s="13">
        <f t="shared" si="1"/>
        <v>43083</v>
      </c>
      <c r="C14" s="3">
        <v>61.68</v>
      </c>
      <c r="D14" s="3">
        <v>62.48</v>
      </c>
      <c r="E14" s="3">
        <v>61.11</v>
      </c>
      <c r="F14" s="3">
        <v>62.28</v>
      </c>
      <c r="G14" s="3">
        <v>0.82</v>
      </c>
      <c r="H14" s="3">
        <v>0.013300000000000001</v>
      </c>
      <c r="I14" s="15">
        <v>76412.0</v>
      </c>
      <c r="J14" s="15">
        <v>185483.0</v>
      </c>
    </row>
    <row r="15">
      <c r="A15" s="11">
        <v>-0.76</v>
      </c>
      <c r="B15" s="13">
        <f t="shared" si="1"/>
        <v>43084</v>
      </c>
      <c r="C15" s="3">
        <v>62.3</v>
      </c>
      <c r="D15" s="3">
        <v>62.67</v>
      </c>
      <c r="E15" s="3">
        <v>62.12</v>
      </c>
      <c r="F15" s="3">
        <v>62.26</v>
      </c>
      <c r="G15" s="3">
        <v>-0.02</v>
      </c>
      <c r="H15" s="6">
        <v>-3.0E-4</v>
      </c>
      <c r="I15" s="15">
        <v>62628.0</v>
      </c>
      <c r="J15" s="15">
        <v>192783.0</v>
      </c>
    </row>
    <row r="16">
      <c r="A16" s="12">
        <v>-0.0121</v>
      </c>
      <c r="B16" s="13">
        <f t="shared" si="1"/>
        <v>43087</v>
      </c>
      <c r="C16" s="3">
        <v>62.4</v>
      </c>
      <c r="D16" s="3">
        <v>62.9</v>
      </c>
      <c r="E16" s="3">
        <v>62.18</v>
      </c>
      <c r="F16" s="3">
        <v>62.56</v>
      </c>
      <c r="G16" s="3">
        <v>0.3</v>
      </c>
      <c r="H16" s="3">
        <v>0.0048</v>
      </c>
      <c r="I16" s="15">
        <v>65972.0</v>
      </c>
      <c r="J16" s="15">
        <v>202736.0</v>
      </c>
    </row>
    <row r="17">
      <c r="A17" s="17">
        <v>87954.0</v>
      </c>
      <c r="B17" s="13">
        <f t="shared" si="1"/>
        <v>43088</v>
      </c>
      <c r="C17" s="3">
        <v>62.53</v>
      </c>
      <c r="D17" s="3">
        <v>63.13</v>
      </c>
      <c r="E17" s="3">
        <v>62.42</v>
      </c>
      <c r="F17" s="3">
        <v>63.04</v>
      </c>
      <c r="G17" s="3">
        <v>0.48</v>
      </c>
      <c r="H17" s="3">
        <v>0.0077</v>
      </c>
      <c r="I17" s="15">
        <v>74373.0</v>
      </c>
      <c r="J17" s="15">
        <v>218991.0</v>
      </c>
    </row>
    <row r="18">
      <c r="A18" s="17">
        <v>138020.0</v>
      </c>
      <c r="B18" s="13">
        <f t="shared" si="1"/>
        <v>43089</v>
      </c>
      <c r="C18" s="3">
        <v>63.06</v>
      </c>
      <c r="D18" s="3">
        <v>63.77</v>
      </c>
      <c r="E18" s="3">
        <v>62.96</v>
      </c>
      <c r="F18" s="3">
        <v>63.72</v>
      </c>
      <c r="G18" s="3">
        <v>0.68</v>
      </c>
      <c r="H18" s="3">
        <v>0.0108</v>
      </c>
      <c r="I18" s="15">
        <v>76086.0</v>
      </c>
      <c r="J18" s="15">
        <v>225602.0</v>
      </c>
    </row>
    <row r="19">
      <c r="A19" s="14">
        <v>43069.0</v>
      </c>
      <c r="B19" s="13">
        <f t="shared" si="1"/>
        <v>43090</v>
      </c>
      <c r="C19" s="3">
        <v>63.61</v>
      </c>
      <c r="D19" s="3">
        <v>64.06</v>
      </c>
      <c r="E19" s="3">
        <v>63.39</v>
      </c>
      <c r="F19" s="3">
        <v>64.04</v>
      </c>
      <c r="G19" s="3">
        <v>0.32</v>
      </c>
      <c r="H19" s="3">
        <v>0.005</v>
      </c>
      <c r="I19" s="15">
        <v>74275.0</v>
      </c>
      <c r="J19" s="15">
        <v>230250.0</v>
      </c>
    </row>
    <row r="20">
      <c r="A20" s="8">
        <v>61.99</v>
      </c>
      <c r="B20" s="13">
        <f t="shared" si="1"/>
        <v>43091</v>
      </c>
      <c r="C20" s="3">
        <v>63.87</v>
      </c>
      <c r="D20" s="3">
        <v>64.36</v>
      </c>
      <c r="E20" s="3">
        <v>63.54</v>
      </c>
      <c r="F20" s="3">
        <v>64.33</v>
      </c>
      <c r="G20" s="3">
        <v>0.29</v>
      </c>
      <c r="H20" s="3">
        <v>0.0045000000000000005</v>
      </c>
      <c r="I20" s="15">
        <v>44235.0</v>
      </c>
      <c r="J20" s="15">
        <v>232986.0</v>
      </c>
    </row>
    <row r="21">
      <c r="A21" s="8">
        <v>62.79</v>
      </c>
      <c r="B21" s="13">
        <f t="shared" si="1"/>
        <v>43095</v>
      </c>
      <c r="C21" s="3">
        <v>64.35</v>
      </c>
      <c r="D21" s="3">
        <v>66.1</v>
      </c>
      <c r="E21" s="3">
        <v>64.1</v>
      </c>
      <c r="F21" s="3">
        <v>66.04</v>
      </c>
      <c r="G21" s="3">
        <v>1.71</v>
      </c>
      <c r="H21" s="3">
        <v>0.026600000000000002</v>
      </c>
      <c r="I21" s="15">
        <v>31743.0</v>
      </c>
      <c r="J21" s="15">
        <v>236362.0</v>
      </c>
    </row>
    <row r="22">
      <c r="A22" s="8">
        <v>61.62</v>
      </c>
      <c r="B22" s="13">
        <f t="shared" si="1"/>
        <v>43096</v>
      </c>
      <c r="C22" s="3">
        <v>65.77</v>
      </c>
      <c r="D22" s="3">
        <v>65.95</v>
      </c>
      <c r="E22" s="3">
        <v>65.07</v>
      </c>
      <c r="F22" s="3">
        <v>65.6</v>
      </c>
      <c r="G22" s="3">
        <v>-0.44</v>
      </c>
      <c r="H22" s="6">
        <v>-0.0067</v>
      </c>
      <c r="I22" s="15">
        <v>52328.0</v>
      </c>
      <c r="J22" s="15">
        <v>236419.0</v>
      </c>
    </row>
    <row r="23">
      <c r="A23" s="8">
        <v>62.07</v>
      </c>
      <c r="B23" s="13">
        <f t="shared" si="1"/>
        <v>43097</v>
      </c>
      <c r="C23" s="3">
        <v>65.6</v>
      </c>
      <c r="D23" s="3">
        <v>65.9</v>
      </c>
      <c r="E23" s="3">
        <v>65.34</v>
      </c>
      <c r="F23" s="3">
        <v>65.77</v>
      </c>
      <c r="G23" s="3">
        <v>0.17</v>
      </c>
      <c r="H23" s="3">
        <v>0.0026</v>
      </c>
      <c r="I23" s="15">
        <v>52918.0</v>
      </c>
      <c r="J23" s="15">
        <v>240298.0</v>
      </c>
    </row>
    <row r="24">
      <c r="A24" s="9">
        <f>+0.08</f>
        <v>0.08</v>
      </c>
      <c r="B24" s="13">
        <f t="shared" si="1"/>
        <v>43098</v>
      </c>
      <c r="C24" s="3">
        <v>65.77</v>
      </c>
      <c r="D24" s="3">
        <v>66.54</v>
      </c>
      <c r="E24" s="3">
        <v>65.75</v>
      </c>
      <c r="F24" s="3">
        <v>66.44</v>
      </c>
      <c r="G24" s="3">
        <v>0.67</v>
      </c>
      <c r="H24" s="3">
        <v>0.0102</v>
      </c>
      <c r="I24" s="15">
        <v>56185.0</v>
      </c>
      <c r="J24" s="15">
        <v>249123.0</v>
      </c>
    </row>
    <row r="25">
      <c r="A25" s="9">
        <f>+0.13%</f>
        <v>0.0013</v>
      </c>
      <c r="B25" s="5">
        <f t="shared" si="1"/>
        <v>43102</v>
      </c>
      <c r="C25" s="3">
        <v>66.23</v>
      </c>
      <c r="D25" s="3">
        <v>66.82</v>
      </c>
      <c r="E25" s="3">
        <v>65.82</v>
      </c>
      <c r="F25" s="3">
        <v>66.13</v>
      </c>
      <c r="G25" s="3">
        <v>-0.31</v>
      </c>
      <c r="H25" s="6">
        <v>-0.0047</v>
      </c>
      <c r="I25" s="15">
        <v>91765.0</v>
      </c>
      <c r="J25" s="15">
        <v>258888.0</v>
      </c>
    </row>
    <row r="26">
      <c r="A26" s="16">
        <v>85284.0</v>
      </c>
      <c r="B26" s="5">
        <f t="shared" si="1"/>
        <v>43103</v>
      </c>
      <c r="C26" s="3">
        <v>66.1</v>
      </c>
      <c r="D26" s="3">
        <v>67.47</v>
      </c>
      <c r="E26" s="3">
        <v>65.97</v>
      </c>
      <c r="F26" s="3">
        <v>67.29</v>
      </c>
      <c r="G26" s="3">
        <v>1.16</v>
      </c>
      <c r="H26" s="3">
        <v>0.0175</v>
      </c>
      <c r="I26" s="15">
        <v>134074.0</v>
      </c>
      <c r="J26" s="15">
        <v>275547.0</v>
      </c>
    </row>
    <row r="27">
      <c r="A27" s="16">
        <v>138403.0</v>
      </c>
      <c r="B27" s="5">
        <f t="shared" si="1"/>
        <v>43104</v>
      </c>
      <c r="C27" s="3">
        <v>67.33</v>
      </c>
      <c r="D27" s="3">
        <v>67.72</v>
      </c>
      <c r="E27" s="3">
        <v>67.08</v>
      </c>
      <c r="F27" s="3">
        <v>67.51</v>
      </c>
      <c r="G27" s="3">
        <v>0.22</v>
      </c>
      <c r="H27" s="3">
        <v>0.0033</v>
      </c>
      <c r="I27" s="15">
        <v>132396.0</v>
      </c>
      <c r="J27" s="15">
        <v>281953.0</v>
      </c>
    </row>
    <row r="28">
      <c r="A28" s="7">
        <v>43070.0</v>
      </c>
      <c r="B28" s="5">
        <f t="shared" si="1"/>
        <v>43105</v>
      </c>
      <c r="C28" s="3">
        <v>67.5</v>
      </c>
      <c r="D28" s="3">
        <v>67.55</v>
      </c>
      <c r="E28" s="3">
        <v>66.74</v>
      </c>
      <c r="F28" s="3">
        <v>67.1</v>
      </c>
      <c r="G28" s="3">
        <v>-0.41</v>
      </c>
      <c r="H28" s="6">
        <v>-0.0061</v>
      </c>
      <c r="I28" s="15">
        <v>100437.0</v>
      </c>
      <c r="J28" s="15">
        <v>294582.0</v>
      </c>
    </row>
    <row r="29">
      <c r="A29" s="8">
        <v>62.17</v>
      </c>
      <c r="B29" s="5">
        <f t="shared" si="1"/>
        <v>43108</v>
      </c>
      <c r="C29" s="3">
        <v>67.24</v>
      </c>
      <c r="D29" s="3">
        <v>67.47</v>
      </c>
      <c r="E29" s="3">
        <v>66.95</v>
      </c>
      <c r="F29" s="3">
        <v>67.31</v>
      </c>
      <c r="G29" s="3">
        <v>0.21</v>
      </c>
      <c r="H29" s="3">
        <v>0.0031</v>
      </c>
      <c r="I29" s="15">
        <v>131209.0</v>
      </c>
      <c r="J29" s="15">
        <v>309699.0</v>
      </c>
    </row>
    <row r="30">
      <c r="A30" s="8">
        <v>63.73</v>
      </c>
      <c r="B30" s="5">
        <f t="shared" si="1"/>
        <v>43109</v>
      </c>
      <c r="C30" s="3">
        <v>67.71</v>
      </c>
      <c r="D30" s="3">
        <v>68.76</v>
      </c>
      <c r="E30" s="3">
        <v>67.22</v>
      </c>
      <c r="F30" s="3">
        <v>68.34</v>
      </c>
      <c r="G30" s="3">
        <v>1.03</v>
      </c>
      <c r="H30" s="3">
        <v>0.015300000000000001</v>
      </c>
      <c r="I30" s="15">
        <v>166967.0</v>
      </c>
      <c r="J30" s="15">
        <v>340874.0</v>
      </c>
    </row>
    <row r="31">
      <c r="A31" s="8">
        <v>62.02</v>
      </c>
      <c r="B31" s="5">
        <f t="shared" si="1"/>
        <v>43110</v>
      </c>
      <c r="C31" s="3">
        <v>68.62</v>
      </c>
      <c r="D31" s="3">
        <v>68.86</v>
      </c>
      <c r="E31" s="3">
        <v>68.27</v>
      </c>
      <c r="F31" s="3">
        <v>68.73</v>
      </c>
      <c r="G31" s="3">
        <v>0.39</v>
      </c>
      <c r="H31" s="3">
        <v>0.005699999999999999</v>
      </c>
      <c r="I31" s="15">
        <v>174752.0</v>
      </c>
      <c r="J31" s="15">
        <v>364398.0</v>
      </c>
    </row>
    <row r="32">
      <c r="A32" s="8">
        <v>63.19</v>
      </c>
      <c r="B32" s="5">
        <f t="shared" si="1"/>
        <v>43111</v>
      </c>
      <c r="C32" s="3">
        <v>68.71</v>
      </c>
      <c r="D32" s="3">
        <v>69.53</v>
      </c>
      <c r="E32" s="3">
        <v>68.53</v>
      </c>
      <c r="F32" s="3">
        <v>68.77</v>
      </c>
      <c r="G32" s="3">
        <v>0.04</v>
      </c>
      <c r="H32" s="3">
        <v>6.0E-4</v>
      </c>
      <c r="I32" s="15">
        <v>204452.0</v>
      </c>
      <c r="J32" s="15">
        <v>394356.0</v>
      </c>
    </row>
    <row r="33">
      <c r="A33" s="9">
        <f>+1.12</f>
        <v>1.12</v>
      </c>
      <c r="B33" s="5">
        <f t="shared" si="1"/>
        <v>43112</v>
      </c>
      <c r="C33" s="3">
        <v>68.77</v>
      </c>
      <c r="D33" s="3">
        <v>69.43</v>
      </c>
      <c r="E33" s="3">
        <v>68.13</v>
      </c>
      <c r="F33" s="3">
        <v>69.38</v>
      </c>
      <c r="G33" s="3">
        <v>0.61</v>
      </c>
      <c r="H33" s="3">
        <v>0.0089</v>
      </c>
      <c r="I33" s="15">
        <v>174507.0</v>
      </c>
      <c r="J33" s="15">
        <v>430692.0</v>
      </c>
    </row>
    <row r="34">
      <c r="A34" s="9">
        <f>+1.8%</f>
        <v>0.018</v>
      </c>
      <c r="B34" s="5">
        <f t="shared" si="1"/>
        <v>43115</v>
      </c>
      <c r="C34" s="3">
        <v>69.62</v>
      </c>
      <c r="D34" s="3">
        <v>69.94</v>
      </c>
      <c r="E34" s="3">
        <v>69.06</v>
      </c>
      <c r="F34" s="3">
        <v>69.83</v>
      </c>
      <c r="G34" s="3">
        <v>0.45</v>
      </c>
      <c r="H34" s="3">
        <v>0.006500000000000001</v>
      </c>
      <c r="I34" s="15">
        <v>99486.0</v>
      </c>
      <c r="J34" s="15">
        <v>434451.0</v>
      </c>
    </row>
    <row r="35">
      <c r="A35" s="16">
        <v>60417.0</v>
      </c>
      <c r="B35" s="5">
        <f t="shared" si="1"/>
        <v>43116</v>
      </c>
      <c r="C35" s="3">
        <v>69.6</v>
      </c>
      <c r="D35" s="3">
        <v>69.7</v>
      </c>
      <c r="E35" s="3">
        <v>68.48</v>
      </c>
      <c r="F35" s="3">
        <v>68.78</v>
      </c>
      <c r="G35" s="3">
        <v>-1.05</v>
      </c>
      <c r="H35" s="6">
        <v>-0.015</v>
      </c>
      <c r="I35" s="15">
        <v>223924.0</v>
      </c>
      <c r="J35" s="15">
        <v>460611.0</v>
      </c>
    </row>
    <row r="36">
      <c r="A36" s="16">
        <v>142121.0</v>
      </c>
      <c r="B36" s="5">
        <f t="shared" si="1"/>
        <v>43117</v>
      </c>
      <c r="C36" s="3">
        <v>68.95</v>
      </c>
      <c r="D36" s="3">
        <v>69.21</v>
      </c>
      <c r="E36" s="3">
        <v>68.19</v>
      </c>
      <c r="F36" s="3">
        <v>69.0</v>
      </c>
      <c r="G36" s="3">
        <v>0.22</v>
      </c>
      <c r="H36" s="3">
        <v>0.0032</v>
      </c>
      <c r="I36" s="15">
        <v>182822.0</v>
      </c>
      <c r="J36" s="15">
        <v>479564.0</v>
      </c>
    </row>
    <row r="37">
      <c r="A37" s="7">
        <v>43073.0</v>
      </c>
      <c r="B37" s="5">
        <f t="shared" si="1"/>
        <v>43118</v>
      </c>
      <c r="C37" s="3">
        <v>69.19</v>
      </c>
      <c r="D37" s="3">
        <v>69.24</v>
      </c>
      <c r="E37" s="3">
        <v>68.41</v>
      </c>
      <c r="F37" s="3">
        <v>68.92</v>
      </c>
      <c r="G37" s="3">
        <v>-0.08</v>
      </c>
      <c r="H37" s="6">
        <v>-0.0012</v>
      </c>
      <c r="I37" s="15">
        <v>204245.0</v>
      </c>
      <c r="J37" s="15">
        <v>484651.0</v>
      </c>
    </row>
    <row r="38">
      <c r="A38" s="8">
        <v>63.03</v>
      </c>
      <c r="B38" s="5">
        <f t="shared" si="1"/>
        <v>43119</v>
      </c>
      <c r="C38" s="3">
        <v>68.61</v>
      </c>
      <c r="D38" s="3">
        <v>68.67</v>
      </c>
      <c r="E38" s="3">
        <v>67.9</v>
      </c>
      <c r="F38" s="3">
        <v>68.24</v>
      </c>
      <c r="G38" s="3">
        <v>-0.68</v>
      </c>
      <c r="H38" s="6">
        <v>-0.0099</v>
      </c>
      <c r="I38" s="15">
        <v>164215.0</v>
      </c>
      <c r="J38" s="15">
        <v>506693.0</v>
      </c>
    </row>
    <row r="39">
      <c r="A39" s="8">
        <v>63.12</v>
      </c>
      <c r="B39" s="5">
        <f t="shared" si="1"/>
        <v>43122</v>
      </c>
      <c r="C39" s="3">
        <v>68.54</v>
      </c>
      <c r="D39" s="3">
        <v>69.11</v>
      </c>
      <c r="E39" s="3">
        <v>68.03</v>
      </c>
      <c r="F39" s="3">
        <v>68.63</v>
      </c>
      <c r="G39" s="3">
        <v>0.39</v>
      </c>
      <c r="H39" s="3">
        <v>0.005699999999999999</v>
      </c>
      <c r="I39" s="15">
        <v>161595.0</v>
      </c>
      <c r="J39" s="15">
        <v>525122.0</v>
      </c>
    </row>
    <row r="40">
      <c r="A40" s="8">
        <v>61.92</v>
      </c>
      <c r="B40" s="5">
        <f t="shared" si="1"/>
        <v>43123</v>
      </c>
      <c r="C40" s="3">
        <v>68.88</v>
      </c>
      <c r="D40" s="3">
        <v>69.81</v>
      </c>
      <c r="E40" s="3">
        <v>68.72</v>
      </c>
      <c r="F40" s="3">
        <v>69.54</v>
      </c>
      <c r="G40" s="3">
        <v>0.91</v>
      </c>
      <c r="H40" s="3">
        <v>0.013300000000000001</v>
      </c>
      <c r="I40" s="15">
        <v>297329.0</v>
      </c>
      <c r="J40" s="15">
        <v>582344.0</v>
      </c>
    </row>
    <row r="41">
      <c r="A41" s="8">
        <v>62.04</v>
      </c>
      <c r="B41" s="5">
        <f t="shared" si="1"/>
        <v>43124</v>
      </c>
      <c r="C41" s="3">
        <v>69.54</v>
      </c>
      <c r="D41" s="3">
        <v>70.42</v>
      </c>
      <c r="E41" s="3">
        <v>69.11</v>
      </c>
      <c r="F41" s="3">
        <v>70.02</v>
      </c>
      <c r="G41" s="3">
        <v>0.48</v>
      </c>
      <c r="H41" s="3">
        <v>0.0069</v>
      </c>
      <c r="I41" s="15">
        <v>250177.0</v>
      </c>
      <c r="J41" s="15">
        <v>604286.0</v>
      </c>
    </row>
    <row r="42">
      <c r="A42" s="11">
        <v>-1.15</v>
      </c>
      <c r="B42" s="5">
        <f t="shared" si="1"/>
        <v>43125</v>
      </c>
      <c r="C42" s="3">
        <v>70.53</v>
      </c>
      <c r="D42" s="3">
        <v>70.78</v>
      </c>
      <c r="E42" s="3">
        <v>69.55</v>
      </c>
      <c r="F42" s="3">
        <v>69.97</v>
      </c>
      <c r="G42" s="3">
        <v>-0.05</v>
      </c>
      <c r="H42" s="6">
        <v>-7.0E-4</v>
      </c>
      <c r="I42" s="15">
        <v>277003.0</v>
      </c>
      <c r="J42" s="15">
        <v>609573.0</v>
      </c>
    </row>
    <row r="43">
      <c r="A43" s="12">
        <v>-0.0182</v>
      </c>
      <c r="B43" s="5">
        <f t="shared" si="1"/>
        <v>43126</v>
      </c>
      <c r="C43" s="3">
        <v>69.69</v>
      </c>
      <c r="D43" s="3">
        <v>70.44</v>
      </c>
      <c r="E43" s="3">
        <v>69.62</v>
      </c>
      <c r="F43" s="3">
        <v>70.15</v>
      </c>
      <c r="G43" s="3">
        <v>0.18</v>
      </c>
      <c r="H43" s="3">
        <v>0.0026</v>
      </c>
      <c r="I43" s="15">
        <v>232715.0</v>
      </c>
      <c r="J43" s="15">
        <v>619070.0</v>
      </c>
    </row>
    <row r="44">
      <c r="A44" s="17">
        <v>56315.0</v>
      </c>
      <c r="B44" s="5">
        <f t="shared" si="1"/>
        <v>43129</v>
      </c>
      <c r="C44" s="3">
        <v>70.18</v>
      </c>
      <c r="D44" s="3">
        <v>70.27</v>
      </c>
      <c r="E44" s="3">
        <v>68.75</v>
      </c>
      <c r="F44" s="3">
        <v>69.2</v>
      </c>
      <c r="G44" s="3">
        <v>-0.95</v>
      </c>
      <c r="H44" s="6">
        <v>-0.0135</v>
      </c>
      <c r="I44" s="15">
        <v>353738.0</v>
      </c>
      <c r="J44" s="15">
        <v>621039.0</v>
      </c>
    </row>
    <row r="45">
      <c r="A45" s="17">
        <v>140943.0</v>
      </c>
      <c r="B45" s="5">
        <f t="shared" si="1"/>
        <v>43130</v>
      </c>
      <c r="C45" s="3">
        <v>69.01</v>
      </c>
      <c r="D45" s="3">
        <v>69.1</v>
      </c>
      <c r="E45" s="3">
        <v>68.0</v>
      </c>
      <c r="F45" s="3">
        <v>68.52</v>
      </c>
      <c r="G45" s="3">
        <v>-0.68</v>
      </c>
      <c r="H45" s="6">
        <v>-0.0098</v>
      </c>
      <c r="I45" s="15">
        <v>356664.0</v>
      </c>
      <c r="J45" s="15">
        <v>622213.0</v>
      </c>
    </row>
    <row r="46">
      <c r="A46" s="7">
        <v>43074.0</v>
      </c>
      <c r="B46" s="5">
        <f t="shared" si="1"/>
        <v>43131</v>
      </c>
      <c r="C46" s="3">
        <v>67.99</v>
      </c>
      <c r="D46" s="3">
        <v>69.0</v>
      </c>
      <c r="E46" s="3">
        <v>67.81</v>
      </c>
      <c r="F46" s="3">
        <v>68.89</v>
      </c>
      <c r="G46" s="3">
        <v>0.37</v>
      </c>
      <c r="H46" s="3">
        <v>0.0054</v>
      </c>
      <c r="I46" s="15">
        <v>290975.0</v>
      </c>
      <c r="J46" s="15">
        <v>619563.0</v>
      </c>
    </row>
    <row r="47">
      <c r="A47" s="8">
        <v>62.04</v>
      </c>
      <c r="B47" s="5">
        <f t="shared" si="1"/>
        <v>43132</v>
      </c>
      <c r="C47" s="3">
        <v>69.0</v>
      </c>
      <c r="D47" s="3">
        <v>69.97</v>
      </c>
      <c r="E47" s="3">
        <v>68.81</v>
      </c>
      <c r="F47" s="3">
        <v>69.65</v>
      </c>
      <c r="G47" s="3">
        <v>0.76</v>
      </c>
      <c r="H47" s="3">
        <v>0.011000000000000001</v>
      </c>
      <c r="I47" s="15">
        <v>336923.0</v>
      </c>
      <c r="J47" s="15">
        <v>619898.0</v>
      </c>
    </row>
    <row r="48">
      <c r="A48" s="8">
        <v>62.69</v>
      </c>
      <c r="B48" s="5">
        <f t="shared" si="1"/>
        <v>43133</v>
      </c>
      <c r="C48" s="3">
        <v>70.0</v>
      </c>
      <c r="D48" s="3">
        <v>70.02</v>
      </c>
      <c r="E48" s="3">
        <v>67.96</v>
      </c>
      <c r="F48" s="3">
        <v>68.58</v>
      </c>
      <c r="G48" s="3">
        <v>-1.07</v>
      </c>
      <c r="H48" s="6">
        <v>-0.0154</v>
      </c>
      <c r="I48" s="15">
        <v>307134.0</v>
      </c>
      <c r="J48" s="15">
        <v>598047.0</v>
      </c>
    </row>
    <row r="49">
      <c r="A49" s="8">
        <v>61.73</v>
      </c>
      <c r="B49" s="5">
        <f t="shared" si="1"/>
        <v>43136</v>
      </c>
      <c r="C49" s="3">
        <v>68.15</v>
      </c>
      <c r="D49" s="3">
        <v>68.46</v>
      </c>
      <c r="E49" s="3">
        <v>66.9</v>
      </c>
      <c r="F49" s="3">
        <v>67.62</v>
      </c>
      <c r="G49" s="3">
        <v>-0.96</v>
      </c>
      <c r="H49" s="6">
        <v>-0.014</v>
      </c>
      <c r="I49" s="15">
        <v>335637.0</v>
      </c>
      <c r="J49" s="15">
        <v>560630.0</v>
      </c>
    </row>
    <row r="50">
      <c r="A50" s="8">
        <v>62.43</v>
      </c>
      <c r="B50" s="5">
        <f t="shared" si="1"/>
        <v>43137</v>
      </c>
      <c r="C50" s="3">
        <v>67.02</v>
      </c>
      <c r="D50" s="3">
        <v>67.6</v>
      </c>
      <c r="E50" s="3">
        <v>66.53</v>
      </c>
      <c r="F50" s="3">
        <v>66.86</v>
      </c>
      <c r="G50" s="3">
        <v>-0.76</v>
      </c>
      <c r="H50" s="6">
        <v>-0.0112</v>
      </c>
      <c r="I50" s="15">
        <v>328847.0</v>
      </c>
      <c r="J50" s="15">
        <v>544513.0</v>
      </c>
    </row>
    <row r="51">
      <c r="A51" s="9">
        <f>+0.39</f>
        <v>0.39</v>
      </c>
      <c r="B51" s="5">
        <f t="shared" si="1"/>
        <v>43138</v>
      </c>
      <c r="C51" s="3">
        <v>67.2</v>
      </c>
      <c r="D51" s="3">
        <v>67.72</v>
      </c>
      <c r="E51" s="3">
        <v>65.16</v>
      </c>
      <c r="F51" s="3">
        <v>65.51</v>
      </c>
      <c r="G51" s="3">
        <v>-1.35</v>
      </c>
      <c r="H51" s="6">
        <v>-0.0202</v>
      </c>
      <c r="I51" s="15">
        <v>567758.0</v>
      </c>
      <c r="J51" s="15">
        <v>488637.0</v>
      </c>
    </row>
    <row r="52">
      <c r="A52" s="9">
        <f>+0.63%</f>
        <v>0.0063</v>
      </c>
      <c r="B52" s="5">
        <f t="shared" si="1"/>
        <v>43139</v>
      </c>
      <c r="C52" s="3">
        <v>65.28</v>
      </c>
      <c r="D52" s="3">
        <v>65.6</v>
      </c>
      <c r="E52" s="3">
        <v>64.1</v>
      </c>
      <c r="F52" s="3">
        <v>64.81</v>
      </c>
      <c r="G52" s="3">
        <v>-0.7</v>
      </c>
      <c r="H52" s="6">
        <v>-0.0107</v>
      </c>
      <c r="I52" s="15">
        <v>346318.0</v>
      </c>
      <c r="J52" s="15">
        <v>457424.0</v>
      </c>
    </row>
    <row r="53">
      <c r="A53" s="16">
        <v>43537.0</v>
      </c>
      <c r="B53" s="5">
        <f t="shared" si="1"/>
        <v>43140</v>
      </c>
      <c r="C53" s="3">
        <v>64.44</v>
      </c>
      <c r="D53" s="3">
        <v>64.64</v>
      </c>
      <c r="E53" s="3">
        <v>61.77</v>
      </c>
      <c r="F53" s="3">
        <v>62.79</v>
      </c>
      <c r="G53" s="3">
        <v>-2.02</v>
      </c>
      <c r="H53" s="6">
        <v>-0.0312</v>
      </c>
      <c r="I53" s="15">
        <v>399495.0</v>
      </c>
      <c r="J53" s="15">
        <v>415345.0</v>
      </c>
    </row>
    <row r="54">
      <c r="A54" s="16">
        <v>142687.0</v>
      </c>
      <c r="B54" s="5">
        <f t="shared" si="1"/>
        <v>43143</v>
      </c>
      <c r="C54" s="3">
        <v>62.5</v>
      </c>
      <c r="D54" s="3">
        <v>64.4</v>
      </c>
      <c r="E54" s="3">
        <v>62.5</v>
      </c>
      <c r="F54" s="3">
        <v>62.59</v>
      </c>
      <c r="G54" s="3">
        <v>-0.2</v>
      </c>
      <c r="H54" s="6">
        <v>-0.0032</v>
      </c>
      <c r="I54" s="15">
        <v>349667.0</v>
      </c>
      <c r="J54" s="15">
        <v>383168.0</v>
      </c>
    </row>
    <row r="55">
      <c r="A55" s="7">
        <v>43075.0</v>
      </c>
      <c r="B55" s="5">
        <f t="shared" si="1"/>
        <v>43144</v>
      </c>
      <c r="C55" s="3">
        <v>62.85</v>
      </c>
      <c r="D55" s="3">
        <v>63.1</v>
      </c>
      <c r="E55" s="3">
        <v>61.76</v>
      </c>
      <c r="F55" s="3">
        <v>62.72</v>
      </c>
      <c r="G55" s="3">
        <v>0.13</v>
      </c>
      <c r="H55" s="3">
        <v>0.0021</v>
      </c>
      <c r="I55" s="15">
        <v>367263.0</v>
      </c>
      <c r="J55" s="15">
        <v>353897.0</v>
      </c>
    </row>
    <row r="56">
      <c r="A56" s="8">
        <v>62.19</v>
      </c>
      <c r="B56" s="5">
        <f t="shared" si="1"/>
        <v>43145</v>
      </c>
      <c r="C56" s="3">
        <v>62.84</v>
      </c>
      <c r="D56" s="3">
        <v>64.58</v>
      </c>
      <c r="E56" s="3">
        <v>61.95</v>
      </c>
      <c r="F56" s="3">
        <v>64.36</v>
      </c>
      <c r="G56" s="3">
        <v>1.64</v>
      </c>
      <c r="H56" s="3">
        <v>0.026099999999999998</v>
      </c>
      <c r="I56" s="15">
        <v>349099.0</v>
      </c>
      <c r="J56" s="15">
        <v>307693.0</v>
      </c>
    </row>
    <row r="57">
      <c r="A57" s="8">
        <v>62.48</v>
      </c>
      <c r="B57" s="5">
        <f t="shared" si="1"/>
        <v>43146</v>
      </c>
      <c r="C57" s="3">
        <v>64.44</v>
      </c>
      <c r="D57" s="3">
        <v>65.15</v>
      </c>
      <c r="E57" s="3">
        <v>63.12</v>
      </c>
      <c r="F57" s="3">
        <v>64.33</v>
      </c>
      <c r="G57" s="3">
        <v>-0.03</v>
      </c>
      <c r="H57" s="6">
        <v>-5.0E-4</v>
      </c>
      <c r="I57" s="15">
        <v>292913.0</v>
      </c>
      <c r="J57" s="15">
        <v>283166.0</v>
      </c>
    </row>
    <row r="58">
      <c r="A58" s="8">
        <v>60.78</v>
      </c>
      <c r="B58" s="5">
        <f t="shared" si="1"/>
        <v>43147</v>
      </c>
      <c r="C58" s="3">
        <v>64.66</v>
      </c>
      <c r="D58" s="3">
        <v>65.22</v>
      </c>
      <c r="E58" s="3">
        <v>64.19</v>
      </c>
      <c r="F58" s="3">
        <v>64.84</v>
      </c>
      <c r="G58" s="3">
        <v>0.51</v>
      </c>
      <c r="H58" s="3">
        <v>0.0079</v>
      </c>
      <c r="I58" s="15">
        <v>239577.0</v>
      </c>
      <c r="J58" s="15">
        <v>264457.0</v>
      </c>
    </row>
    <row r="59">
      <c r="A59" s="8">
        <v>60.87</v>
      </c>
      <c r="B59" s="5">
        <f t="shared" si="1"/>
        <v>43150</v>
      </c>
      <c r="C59" s="3">
        <v>64.96</v>
      </c>
      <c r="D59" s="3">
        <v>65.9</v>
      </c>
      <c r="E59" s="3">
        <v>64.84</v>
      </c>
      <c r="F59" s="3">
        <v>65.67</v>
      </c>
      <c r="G59" s="3">
        <v>0.83</v>
      </c>
      <c r="H59" s="3">
        <v>0.0128</v>
      </c>
      <c r="I59" s="15">
        <v>125633.0</v>
      </c>
      <c r="J59" s="15">
        <v>256595.0</v>
      </c>
    </row>
    <row r="60">
      <c r="A60" s="11">
        <v>-1.56</v>
      </c>
      <c r="B60" s="5">
        <f t="shared" si="1"/>
        <v>43151</v>
      </c>
      <c r="C60" s="3">
        <v>65.64</v>
      </c>
      <c r="D60" s="3">
        <v>65.81</v>
      </c>
      <c r="E60" s="3">
        <v>64.78</v>
      </c>
      <c r="F60" s="3">
        <v>65.25</v>
      </c>
      <c r="G60" s="3">
        <v>-0.42</v>
      </c>
      <c r="H60" s="6">
        <v>-0.0064</v>
      </c>
      <c r="I60" s="15">
        <v>289165.0</v>
      </c>
      <c r="J60" s="15">
        <v>219385.0</v>
      </c>
    </row>
    <row r="61">
      <c r="A61" s="12">
        <v>-0.025</v>
      </c>
      <c r="B61" s="5">
        <f t="shared" si="1"/>
        <v>43152</v>
      </c>
      <c r="C61" s="3">
        <v>65.05</v>
      </c>
      <c r="D61" s="3">
        <v>65.53</v>
      </c>
      <c r="E61" s="3">
        <v>64.4</v>
      </c>
      <c r="F61" s="3">
        <v>65.42</v>
      </c>
      <c r="G61" s="3">
        <v>0.17</v>
      </c>
      <c r="H61" s="3">
        <v>0.0026</v>
      </c>
      <c r="I61" s="15">
        <v>245865.0</v>
      </c>
      <c r="J61" s="15">
        <v>201691.0</v>
      </c>
    </row>
    <row r="62">
      <c r="A62" s="17">
        <v>73691.0</v>
      </c>
      <c r="B62" s="5">
        <f t="shared" si="1"/>
        <v>43153</v>
      </c>
      <c r="C62" s="3">
        <v>64.91</v>
      </c>
      <c r="D62" s="3">
        <v>66.56</v>
      </c>
      <c r="E62" s="3">
        <v>64.62</v>
      </c>
      <c r="F62" s="3">
        <v>66.39</v>
      </c>
      <c r="G62" s="3">
        <v>0.97</v>
      </c>
      <c r="H62" s="3">
        <v>0.0148</v>
      </c>
      <c r="I62" s="15">
        <v>253001.0</v>
      </c>
      <c r="J62" s="15">
        <v>178125.0</v>
      </c>
    </row>
    <row r="63">
      <c r="A63" s="17">
        <v>152263.0</v>
      </c>
      <c r="B63" s="5">
        <f t="shared" si="1"/>
        <v>43154</v>
      </c>
      <c r="C63" s="3">
        <v>66.3</v>
      </c>
      <c r="D63" s="3">
        <v>67.37</v>
      </c>
      <c r="E63" s="3">
        <v>65.79</v>
      </c>
      <c r="F63" s="3">
        <v>67.31</v>
      </c>
      <c r="G63" s="3">
        <v>0.92</v>
      </c>
      <c r="H63" s="3">
        <v>0.0139</v>
      </c>
      <c r="I63" s="15">
        <v>201717.0</v>
      </c>
      <c r="J63" s="15">
        <v>139887.0</v>
      </c>
    </row>
    <row r="64">
      <c r="A64" s="7">
        <v>43076.0</v>
      </c>
      <c r="B64" s="5">
        <f t="shared" si="1"/>
        <v>43157</v>
      </c>
      <c r="C64" s="3">
        <v>67.29</v>
      </c>
      <c r="D64" s="3">
        <v>67.9</v>
      </c>
      <c r="E64" s="3">
        <v>66.72</v>
      </c>
      <c r="F64" s="3">
        <v>67.5</v>
      </c>
      <c r="G64" s="3">
        <v>0.19</v>
      </c>
      <c r="H64" s="3">
        <v>0.0028000000000000004</v>
      </c>
      <c r="I64" s="15">
        <v>188304.0</v>
      </c>
      <c r="J64" s="15">
        <v>102895.0</v>
      </c>
    </row>
    <row r="65">
      <c r="A65" s="8">
        <v>60.97</v>
      </c>
      <c r="B65" s="5">
        <f t="shared" si="1"/>
        <v>43158</v>
      </c>
      <c r="C65" s="3">
        <v>67.57</v>
      </c>
      <c r="D65" s="3">
        <v>67.61</v>
      </c>
      <c r="E65" s="3">
        <v>66.32</v>
      </c>
      <c r="F65" s="3">
        <v>66.63</v>
      </c>
      <c r="G65" s="3">
        <v>-0.87</v>
      </c>
      <c r="H65" s="6">
        <v>-0.0129</v>
      </c>
      <c r="I65" s="15">
        <v>106337.0</v>
      </c>
      <c r="J65" s="15">
        <v>67082.0</v>
      </c>
    </row>
    <row r="66">
      <c r="A66" s="8">
        <v>61.8</v>
      </c>
      <c r="B66" s="5">
        <f t="shared" si="1"/>
        <v>43159</v>
      </c>
      <c r="C66" s="3">
        <v>66.41</v>
      </c>
      <c r="D66" s="3">
        <v>66.87</v>
      </c>
      <c r="E66" s="3">
        <v>65.43</v>
      </c>
      <c r="F66" s="3">
        <v>65.78</v>
      </c>
      <c r="G66" s="3">
        <v>-0.85</v>
      </c>
      <c r="H66" s="6">
        <v>-0.0128</v>
      </c>
      <c r="I66" s="15">
        <v>27394.0</v>
      </c>
      <c r="J66" s="3">
        <v>0.0</v>
      </c>
    </row>
    <row r="67">
      <c r="A67" s="8">
        <v>60.79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61.74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+0.87</f>
        <v>0.87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+1.43%</f>
        <v>0.0143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59049.0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157600.0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43077.0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61.61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63.02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61.56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62.76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+1.02</f>
        <v>1.02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+1.65%</f>
        <v>0.0165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72486.0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161095.0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43080.0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62.63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63.75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62.38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63.59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+0.83</f>
        <v>0.83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+1.32%</f>
        <v>0.0132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202691.0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184344.0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4">
        <v>43081.0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63.61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64.48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62.15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62.39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-1.2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-0.0189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189300.0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180572.0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43082.0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62.84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63.18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61.4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61.46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-0.93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-0.0149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97352.0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184532.0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14">
        <v>43083.0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61.68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62.48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61.11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62.28</v>
      </c>
      <c r="B113" s="3" t="str">
        <f t="shared" si="1"/>
        <v/>
      </c>
    </row>
    <row r="114">
      <c r="A114" s="9">
        <f>+0.82</f>
        <v>0.82</v>
      </c>
      <c r="B114" s="3" t="str">
        <f t="shared" si="1"/>
        <v>#REF!</v>
      </c>
    </row>
    <row r="115">
      <c r="A115" s="9">
        <f>+1.33%</f>
        <v>0.0133</v>
      </c>
      <c r="B115" s="3" t="str">
        <f t="shared" si="1"/>
        <v>#REF!</v>
      </c>
    </row>
    <row r="116">
      <c r="A116" s="16">
        <v>76412.0</v>
      </c>
      <c r="B116" s="3" t="str">
        <f t="shared" si="1"/>
        <v>#REF!</v>
      </c>
    </row>
    <row r="117">
      <c r="A117" s="16">
        <v>185483.0</v>
      </c>
      <c r="B117" s="3" t="str">
        <f t="shared" si="1"/>
        <v>#REF!</v>
      </c>
    </row>
    <row r="118">
      <c r="A118" s="14">
        <v>43084.0</v>
      </c>
      <c r="B118" s="3" t="str">
        <f t="shared" si="1"/>
        <v>#REF!</v>
      </c>
    </row>
    <row r="119">
      <c r="A119" s="8">
        <v>62.3</v>
      </c>
      <c r="B119" s="3" t="str">
        <f t="shared" si="1"/>
        <v>#REF!</v>
      </c>
    </row>
    <row r="120">
      <c r="A120" s="8">
        <v>62.67</v>
      </c>
      <c r="B120" s="3" t="str">
        <f t="shared" si="1"/>
        <v>#REF!</v>
      </c>
    </row>
    <row r="121">
      <c r="A121" s="8">
        <v>62.12</v>
      </c>
      <c r="B121" s="3" t="str">
        <f t="shared" si="1"/>
        <v>#REF!</v>
      </c>
    </row>
    <row r="122">
      <c r="A122" s="8">
        <v>62.26</v>
      </c>
      <c r="B122" s="3" t="str">
        <f t="shared" si="1"/>
        <v>#REF!</v>
      </c>
    </row>
    <row r="123">
      <c r="A123" s="11">
        <v>-0.02</v>
      </c>
      <c r="B123" s="3" t="str">
        <f t="shared" si="1"/>
        <v>#REF!</v>
      </c>
    </row>
    <row r="124">
      <c r="A124" s="12">
        <v>-3.0E-4</v>
      </c>
      <c r="B124" s="3" t="str">
        <f t="shared" si="1"/>
        <v>#REF!</v>
      </c>
    </row>
    <row r="125">
      <c r="A125" s="17">
        <v>62628.0</v>
      </c>
      <c r="B125" s="3" t="str">
        <f t="shared" si="1"/>
        <v>#REF!</v>
      </c>
    </row>
    <row r="126">
      <c r="A126" s="17">
        <v>192783.0</v>
      </c>
      <c r="B126" s="3" t="str">
        <f t="shared" si="1"/>
        <v>#REF!</v>
      </c>
    </row>
    <row r="127">
      <c r="A127" s="14">
        <v>43087.0</v>
      </c>
      <c r="B127" s="3" t="str">
        <f t="shared" si="1"/>
        <v>#REF!</v>
      </c>
    </row>
    <row r="128">
      <c r="A128" s="8">
        <v>62.4</v>
      </c>
      <c r="B128" s="3" t="str">
        <f t="shared" si="1"/>
        <v>#REF!</v>
      </c>
    </row>
    <row r="129">
      <c r="A129" s="8">
        <v>62.9</v>
      </c>
      <c r="B129" s="3" t="str">
        <f t="shared" si="1"/>
        <v>#REF!</v>
      </c>
    </row>
    <row r="130">
      <c r="A130" s="8">
        <v>62.18</v>
      </c>
      <c r="B130" s="3" t="str">
        <f t="shared" si="1"/>
        <v>#REF!</v>
      </c>
    </row>
    <row r="131">
      <c r="A131" s="8">
        <v>62.56</v>
      </c>
      <c r="B131" s="3" t="str">
        <f t="shared" si="1"/>
        <v>#REF!</v>
      </c>
    </row>
    <row r="132">
      <c r="A132" s="9">
        <f>+0.3</f>
        <v>0.3</v>
      </c>
      <c r="B132" s="3" t="str">
        <f t="shared" si="1"/>
        <v>#REF!</v>
      </c>
    </row>
    <row r="133">
      <c r="A133" s="9">
        <f>+0.48%</f>
        <v>0.0048</v>
      </c>
      <c r="B133" s="3" t="str">
        <f t="shared" si="1"/>
        <v>#REF!</v>
      </c>
    </row>
    <row r="134">
      <c r="A134" s="16">
        <v>65972.0</v>
      </c>
      <c r="B134" s="3" t="str">
        <f t="shared" si="1"/>
        <v>#REF!</v>
      </c>
    </row>
    <row r="135">
      <c r="A135" s="16">
        <v>202736.0</v>
      </c>
      <c r="B135" s="3" t="str">
        <f t="shared" si="1"/>
        <v>#REF!</v>
      </c>
    </row>
    <row r="136">
      <c r="A136" s="14">
        <v>43088.0</v>
      </c>
      <c r="B136" s="3" t="str">
        <f t="shared" si="1"/>
        <v>#REF!</v>
      </c>
    </row>
    <row r="137">
      <c r="A137" s="8">
        <v>62.53</v>
      </c>
      <c r="B137" s="3" t="str">
        <f t="shared" si="1"/>
        <v>#REF!</v>
      </c>
    </row>
    <row r="138">
      <c r="A138" s="8">
        <v>63.13</v>
      </c>
      <c r="B138" s="3" t="str">
        <f t="shared" si="1"/>
        <v>#REF!</v>
      </c>
    </row>
    <row r="139">
      <c r="A139" s="8">
        <v>62.42</v>
      </c>
      <c r="B139" s="3" t="str">
        <f t="shared" si="1"/>
        <v>#REF!</v>
      </c>
    </row>
    <row r="140">
      <c r="A140" s="8">
        <v>63.04</v>
      </c>
      <c r="B140" s="3" t="str">
        <f t="shared" si="1"/>
        <v>#REF!</v>
      </c>
    </row>
    <row r="141">
      <c r="A141" s="9">
        <f>+0.48</f>
        <v>0.48</v>
      </c>
      <c r="B141" s="3" t="str">
        <f t="shared" si="1"/>
        <v>#REF!</v>
      </c>
    </row>
    <row r="142">
      <c r="A142" s="9">
        <f>+0.77%</f>
        <v>0.0077</v>
      </c>
      <c r="B142" s="3" t="str">
        <f t="shared" si="1"/>
        <v>#REF!</v>
      </c>
    </row>
    <row r="143">
      <c r="A143" s="16">
        <v>74373.0</v>
      </c>
      <c r="B143" s="3" t="str">
        <f t="shared" si="1"/>
        <v>#REF!</v>
      </c>
    </row>
    <row r="144">
      <c r="A144" s="16">
        <v>218991.0</v>
      </c>
      <c r="B144" s="3" t="str">
        <f t="shared" si="1"/>
        <v>#REF!</v>
      </c>
    </row>
    <row r="145">
      <c r="A145" s="14">
        <v>43089.0</v>
      </c>
      <c r="B145" s="3" t="str">
        <f t="shared" si="1"/>
        <v>#REF!</v>
      </c>
    </row>
    <row r="146">
      <c r="A146" s="8">
        <v>63.06</v>
      </c>
      <c r="B146" s="3" t="str">
        <f t="shared" si="1"/>
        <v>#REF!</v>
      </c>
    </row>
    <row r="147">
      <c r="A147" s="8">
        <v>63.77</v>
      </c>
      <c r="B147" s="3" t="str">
        <f t="shared" si="1"/>
        <v>#REF!</v>
      </c>
    </row>
    <row r="148">
      <c r="A148" s="8">
        <v>62.96</v>
      </c>
      <c r="B148" s="3" t="str">
        <f t="shared" si="1"/>
        <v>#REF!</v>
      </c>
    </row>
    <row r="149">
      <c r="A149" s="8">
        <v>63.72</v>
      </c>
      <c r="B149" s="3" t="str">
        <f t="shared" si="1"/>
        <v>#REF!</v>
      </c>
    </row>
    <row r="150">
      <c r="A150" s="9">
        <f>+0.68</f>
        <v>0.68</v>
      </c>
      <c r="B150" s="3" t="str">
        <f t="shared" si="1"/>
        <v>#REF!</v>
      </c>
    </row>
    <row r="151">
      <c r="A151" s="9">
        <f>+1.08%</f>
        <v>0.0108</v>
      </c>
      <c r="B151" s="3" t="str">
        <f t="shared" si="1"/>
        <v>#REF!</v>
      </c>
    </row>
    <row r="152">
      <c r="A152" s="16">
        <v>76086.0</v>
      </c>
      <c r="B152" s="3" t="str">
        <f t="shared" si="1"/>
        <v>#REF!</v>
      </c>
    </row>
    <row r="153">
      <c r="A153" s="16">
        <v>225602.0</v>
      </c>
      <c r="B153" s="3" t="str">
        <f t="shared" si="1"/>
        <v>#REF!</v>
      </c>
    </row>
    <row r="154">
      <c r="A154" s="14">
        <v>43090.0</v>
      </c>
      <c r="B154" s="3" t="str">
        <f t="shared" si="1"/>
        <v>#REF!</v>
      </c>
    </row>
    <row r="155">
      <c r="A155" s="8">
        <v>63.61</v>
      </c>
      <c r="B155" s="3" t="str">
        <f t="shared" si="1"/>
        <v>#REF!</v>
      </c>
    </row>
    <row r="156">
      <c r="A156" s="8">
        <v>64.06</v>
      </c>
      <c r="B156" s="3" t="str">
        <f t="shared" si="1"/>
        <v>#REF!</v>
      </c>
    </row>
    <row r="157">
      <c r="A157" s="8">
        <v>63.39</v>
      </c>
      <c r="B157" s="3" t="str">
        <f t="shared" si="1"/>
        <v>#REF!</v>
      </c>
    </row>
    <row r="158">
      <c r="A158" s="8">
        <v>64.04</v>
      </c>
      <c r="B158" s="3" t="str">
        <f t="shared" si="1"/>
        <v>#REF!</v>
      </c>
    </row>
    <row r="159">
      <c r="A159" s="9">
        <f>+0.32</f>
        <v>0.32</v>
      </c>
      <c r="B159" s="3" t="str">
        <f t="shared" si="1"/>
        <v>#REF!</v>
      </c>
    </row>
    <row r="160">
      <c r="A160" s="9">
        <f>+0.5%</f>
        <v>0.005</v>
      </c>
      <c r="B160" s="3" t="str">
        <f t="shared" si="1"/>
        <v>#REF!</v>
      </c>
    </row>
    <row r="161">
      <c r="A161" s="16">
        <v>74275.0</v>
      </c>
      <c r="B161" s="3" t="str">
        <f t="shared" si="1"/>
        <v>#REF!</v>
      </c>
    </row>
    <row r="162">
      <c r="A162" s="16">
        <v>230250.0</v>
      </c>
      <c r="B162" s="3" t="str">
        <f t="shared" si="1"/>
        <v>#REF!</v>
      </c>
    </row>
    <row r="163">
      <c r="A163" s="14">
        <v>43091.0</v>
      </c>
      <c r="B163" s="3" t="str">
        <f t="shared" si="1"/>
        <v>#REF!</v>
      </c>
    </row>
    <row r="164">
      <c r="A164" s="8">
        <v>63.87</v>
      </c>
      <c r="B164" s="3" t="str">
        <f t="shared" si="1"/>
        <v>#REF!</v>
      </c>
    </row>
    <row r="165">
      <c r="A165" s="8">
        <v>64.36</v>
      </c>
      <c r="B165" s="3" t="str">
        <f t="shared" si="1"/>
        <v>#REF!</v>
      </c>
    </row>
    <row r="166">
      <c r="A166" s="8">
        <v>63.54</v>
      </c>
      <c r="B166" s="3" t="str">
        <f t="shared" si="1"/>
        <v>#REF!</v>
      </c>
    </row>
    <row r="167">
      <c r="A167" s="8">
        <v>64.33</v>
      </c>
      <c r="B167" s="3" t="str">
        <f t="shared" si="1"/>
        <v>#REF!</v>
      </c>
    </row>
    <row r="168">
      <c r="A168" s="9">
        <f>+0.29</f>
        <v>0.29</v>
      </c>
      <c r="B168" s="3" t="str">
        <f t="shared" si="1"/>
        <v>#REF!</v>
      </c>
    </row>
    <row r="169">
      <c r="A169" s="9">
        <f>+0.45%</f>
        <v>0.0045</v>
      </c>
      <c r="B169" s="3" t="str">
        <f t="shared" si="1"/>
        <v>#REF!</v>
      </c>
    </row>
    <row r="170">
      <c r="A170" s="16">
        <v>44235.0</v>
      </c>
      <c r="B170" s="3" t="str">
        <f t="shared" si="1"/>
        <v>#REF!</v>
      </c>
    </row>
    <row r="171">
      <c r="A171" s="16">
        <v>232986.0</v>
      </c>
      <c r="B171" s="3" t="str">
        <f t="shared" si="1"/>
        <v>#REF!</v>
      </c>
    </row>
    <row r="172">
      <c r="A172" s="14">
        <v>43095.0</v>
      </c>
      <c r="B172" s="3" t="str">
        <f t="shared" si="1"/>
        <v>#REF!</v>
      </c>
    </row>
    <row r="173">
      <c r="A173" s="8">
        <v>64.35</v>
      </c>
      <c r="B173" s="3" t="str">
        <f t="shared" si="1"/>
        <v>#REF!</v>
      </c>
    </row>
    <row r="174">
      <c r="A174" s="8">
        <v>66.1</v>
      </c>
      <c r="B174" s="3" t="str">
        <f t="shared" si="1"/>
        <v>#REF!</v>
      </c>
    </row>
    <row r="175">
      <c r="A175" s="8">
        <v>64.1</v>
      </c>
      <c r="B175" s="3" t="str">
        <f t="shared" si="1"/>
        <v>#REF!</v>
      </c>
    </row>
    <row r="176">
      <c r="A176" s="8">
        <v>66.04</v>
      </c>
      <c r="B176" s="3" t="str">
        <f t="shared" si="1"/>
        <v>#REF!</v>
      </c>
    </row>
    <row r="177">
      <c r="A177" s="9">
        <f>+1.71</f>
        <v>1.71</v>
      </c>
      <c r="B177" s="3" t="str">
        <f t="shared" si="1"/>
        <v>#REF!</v>
      </c>
    </row>
    <row r="178">
      <c r="A178" s="9">
        <f>+2.66%</f>
        <v>0.0266</v>
      </c>
      <c r="B178" s="3" t="str">
        <f t="shared" si="1"/>
        <v>#REF!</v>
      </c>
    </row>
    <row r="179">
      <c r="A179" s="16">
        <v>31743.0</v>
      </c>
      <c r="B179" s="3" t="str">
        <f t="shared" si="1"/>
        <v>#REF!</v>
      </c>
    </row>
    <row r="180">
      <c r="A180" s="16">
        <v>236362.0</v>
      </c>
      <c r="B180" s="3" t="str">
        <f t="shared" si="1"/>
        <v>#REF!</v>
      </c>
    </row>
    <row r="181">
      <c r="A181" s="14">
        <v>43096.0</v>
      </c>
      <c r="B181" s="3" t="str">
        <f t="shared" si="1"/>
        <v>#REF!</v>
      </c>
    </row>
    <row r="182">
      <c r="A182" s="8">
        <v>65.77</v>
      </c>
      <c r="B182" s="3" t="str">
        <f t="shared" si="1"/>
        <v>#REF!</v>
      </c>
    </row>
    <row r="183">
      <c r="A183" s="8">
        <v>65.95</v>
      </c>
      <c r="B183" s="3" t="str">
        <f t="shared" si="1"/>
        <v>#REF!</v>
      </c>
    </row>
    <row r="184">
      <c r="A184" s="8">
        <v>65.07</v>
      </c>
      <c r="B184" s="3" t="str">
        <f t="shared" si="1"/>
        <v>#REF!</v>
      </c>
    </row>
    <row r="185">
      <c r="A185" s="8">
        <v>65.6</v>
      </c>
      <c r="B185" s="3" t="str">
        <f t="shared" si="1"/>
        <v>#REF!</v>
      </c>
    </row>
    <row r="186">
      <c r="A186" s="11">
        <v>-0.44</v>
      </c>
      <c r="B186" s="3" t="str">
        <f t="shared" si="1"/>
        <v>#REF!</v>
      </c>
    </row>
    <row r="187">
      <c r="A187" s="12">
        <v>-0.0067</v>
      </c>
      <c r="B187" s="3" t="str">
        <f t="shared" si="1"/>
        <v>#REF!</v>
      </c>
    </row>
    <row r="188">
      <c r="A188" s="17">
        <v>52328.0</v>
      </c>
      <c r="B188" s="3" t="str">
        <f t="shared" si="1"/>
        <v>#REF!</v>
      </c>
    </row>
    <row r="189">
      <c r="A189" s="17">
        <v>236419.0</v>
      </c>
      <c r="B189" s="3" t="str">
        <f t="shared" si="1"/>
        <v>#REF!</v>
      </c>
    </row>
    <row r="190">
      <c r="A190" s="14">
        <v>43097.0</v>
      </c>
      <c r="B190" s="3" t="str">
        <f t="shared" si="1"/>
        <v>#REF!</v>
      </c>
    </row>
    <row r="191">
      <c r="A191" s="8">
        <v>65.6</v>
      </c>
      <c r="B191" s="3" t="str">
        <f t="shared" si="1"/>
        <v>#REF!</v>
      </c>
    </row>
    <row r="192">
      <c r="A192" s="8">
        <v>65.9</v>
      </c>
      <c r="B192" s="3" t="str">
        <f t="shared" si="1"/>
        <v>#REF!</v>
      </c>
    </row>
    <row r="193">
      <c r="A193" s="8">
        <v>65.34</v>
      </c>
      <c r="B193" s="3" t="str">
        <f t="shared" si="1"/>
        <v>#REF!</v>
      </c>
    </row>
    <row r="194">
      <c r="A194" s="8">
        <v>65.77</v>
      </c>
      <c r="B194" s="3" t="str">
        <f t="shared" si="1"/>
        <v>#REF!</v>
      </c>
    </row>
    <row r="195">
      <c r="A195" s="9">
        <f>+0.17</f>
        <v>0.17</v>
      </c>
      <c r="B195" s="3" t="str">
        <f t="shared" si="1"/>
        <v>#REF!</v>
      </c>
    </row>
    <row r="196">
      <c r="A196" s="9">
        <f>+0.26%</f>
        <v>0.0026</v>
      </c>
      <c r="B196" s="3" t="str">
        <f t="shared" si="1"/>
        <v>#REF!</v>
      </c>
    </row>
    <row r="197">
      <c r="A197" s="16">
        <v>52918.0</v>
      </c>
      <c r="B197" s="3" t="str">
        <f t="shared" si="1"/>
        <v>#REF!</v>
      </c>
    </row>
    <row r="198">
      <c r="A198" s="16">
        <v>240298.0</v>
      </c>
      <c r="B198" s="3" t="str">
        <f t="shared" si="1"/>
        <v>#REF!</v>
      </c>
    </row>
    <row r="199">
      <c r="A199" s="14">
        <v>43098.0</v>
      </c>
      <c r="B199" s="3" t="str">
        <f t="shared" si="1"/>
        <v>#REF!</v>
      </c>
    </row>
    <row r="200">
      <c r="A200" s="8">
        <v>65.77</v>
      </c>
      <c r="B200" s="3" t="str">
        <f t="shared" si="1"/>
        <v>#REF!</v>
      </c>
    </row>
    <row r="201">
      <c r="A201" s="8">
        <v>66.54</v>
      </c>
      <c r="B201" s="3" t="str">
        <f t="shared" si="1"/>
        <v>#REF!</v>
      </c>
    </row>
    <row r="202">
      <c r="A202" s="8">
        <v>65.75</v>
      </c>
      <c r="B202" s="3" t="str">
        <f t="shared" si="1"/>
        <v>#REF!</v>
      </c>
    </row>
    <row r="203">
      <c r="A203" s="8">
        <v>66.44</v>
      </c>
      <c r="B203" s="3" t="str">
        <f t="shared" si="1"/>
        <v>#REF!</v>
      </c>
    </row>
    <row r="204">
      <c r="A204" s="9">
        <f>+0.67</f>
        <v>0.67</v>
      </c>
      <c r="B204" s="3" t="str">
        <f t="shared" si="1"/>
        <v>#REF!</v>
      </c>
    </row>
    <row r="205">
      <c r="A205" s="9">
        <f>+1.02%</f>
        <v>0.0102</v>
      </c>
      <c r="B205" s="3" t="str">
        <f t="shared" si="1"/>
        <v>#REF!</v>
      </c>
    </row>
    <row r="206">
      <c r="A206" s="16">
        <v>56185.0</v>
      </c>
      <c r="B206" s="3" t="str">
        <f t="shared" si="1"/>
        <v>#REF!</v>
      </c>
    </row>
    <row r="207">
      <c r="A207" s="16">
        <v>249123.0</v>
      </c>
      <c r="B207" s="3" t="str">
        <f t="shared" si="1"/>
        <v>#REF!</v>
      </c>
    </row>
    <row r="208">
      <c r="A208" s="7">
        <v>43102.0</v>
      </c>
      <c r="B208" s="3" t="str">
        <f t="shared" si="1"/>
        <v>#REF!</v>
      </c>
    </row>
    <row r="209">
      <c r="A209" s="8">
        <v>66.23</v>
      </c>
      <c r="B209" s="3" t="str">
        <f t="shared" si="1"/>
        <v>#REF!</v>
      </c>
    </row>
    <row r="210">
      <c r="A210" s="8">
        <v>66.82</v>
      </c>
      <c r="B210" s="3" t="str">
        <f t="shared" si="1"/>
        <v>#REF!</v>
      </c>
    </row>
    <row r="211">
      <c r="A211" s="8">
        <v>65.82</v>
      </c>
      <c r="B211" s="3" t="str">
        <f t="shared" si="1"/>
        <v>#REF!</v>
      </c>
    </row>
    <row r="212">
      <c r="A212" s="8">
        <v>66.13</v>
      </c>
      <c r="B212" s="3" t="str">
        <f t="shared" si="1"/>
        <v>#REF!</v>
      </c>
    </row>
    <row r="213">
      <c r="A213" s="11">
        <v>-0.31</v>
      </c>
      <c r="B213" s="3" t="str">
        <f t="shared" si="1"/>
        <v>#REF!</v>
      </c>
    </row>
    <row r="214">
      <c r="A214" s="12">
        <v>-0.0047</v>
      </c>
      <c r="B214" s="3" t="str">
        <f t="shared" si="1"/>
        <v>#REF!</v>
      </c>
    </row>
    <row r="215">
      <c r="A215" s="17">
        <v>91765.0</v>
      </c>
      <c r="B215" s="3" t="str">
        <f t="shared" si="1"/>
        <v>#REF!</v>
      </c>
    </row>
    <row r="216">
      <c r="A216" s="17">
        <v>258888.0</v>
      </c>
      <c r="B216" s="3" t="str">
        <f t="shared" si="1"/>
        <v>#REF!</v>
      </c>
    </row>
    <row r="217">
      <c r="A217" s="7">
        <v>43103.0</v>
      </c>
      <c r="B217" s="3" t="str">
        <f t="shared" si="1"/>
        <v>#REF!</v>
      </c>
    </row>
    <row r="218">
      <c r="A218" s="8">
        <v>66.1</v>
      </c>
      <c r="B218" s="3" t="str">
        <f t="shared" si="1"/>
        <v>#REF!</v>
      </c>
    </row>
    <row r="219">
      <c r="A219" s="8">
        <v>67.47</v>
      </c>
      <c r="B219" s="3" t="str">
        <f t="shared" si="1"/>
        <v>#REF!</v>
      </c>
    </row>
    <row r="220">
      <c r="A220" s="8">
        <v>65.97</v>
      </c>
      <c r="B220" s="3" t="str">
        <f t="shared" si="1"/>
        <v>#REF!</v>
      </c>
    </row>
    <row r="221">
      <c r="A221" s="8">
        <v>67.29</v>
      </c>
      <c r="B221" s="3" t="str">
        <f t="shared" si="1"/>
        <v>#REF!</v>
      </c>
    </row>
    <row r="222">
      <c r="A222" s="9">
        <f>+1.16</f>
        <v>1.16</v>
      </c>
      <c r="B222" s="3" t="str">
        <f t="shared" si="1"/>
        <v>#REF!</v>
      </c>
    </row>
    <row r="223">
      <c r="A223" s="9">
        <f>+1.75%</f>
        <v>0.0175</v>
      </c>
      <c r="B223" s="3" t="str">
        <f t="shared" si="1"/>
        <v>#REF!</v>
      </c>
    </row>
    <row r="224">
      <c r="A224" s="16">
        <v>134074.0</v>
      </c>
      <c r="B224" s="3" t="str">
        <f t="shared" si="1"/>
        <v>#REF!</v>
      </c>
    </row>
    <row r="225">
      <c r="A225" s="16">
        <v>275547.0</v>
      </c>
      <c r="B225" s="3" t="str">
        <f t="shared" si="1"/>
        <v>#REF!</v>
      </c>
    </row>
    <row r="226">
      <c r="A226" s="7">
        <v>43104.0</v>
      </c>
      <c r="B226" s="3" t="str">
        <f t="shared" si="1"/>
        <v>#REF!</v>
      </c>
    </row>
    <row r="227">
      <c r="A227" s="8">
        <v>67.33</v>
      </c>
      <c r="B227" s="3" t="str">
        <f t="shared" si="1"/>
        <v>#REF!</v>
      </c>
    </row>
    <row r="228">
      <c r="A228" s="8">
        <v>67.72</v>
      </c>
      <c r="B228" s="3" t="str">
        <f t="shared" si="1"/>
        <v>#REF!</v>
      </c>
    </row>
    <row r="229">
      <c r="A229" s="8">
        <v>67.08</v>
      </c>
      <c r="B229" s="3" t="str">
        <f t="shared" si="1"/>
        <v>#REF!</v>
      </c>
    </row>
    <row r="230">
      <c r="A230" s="8">
        <v>67.51</v>
      </c>
      <c r="B230" s="3" t="str">
        <f t="shared" si="1"/>
        <v>#REF!</v>
      </c>
    </row>
    <row r="231">
      <c r="A231" s="9">
        <f>+0.22</f>
        <v>0.22</v>
      </c>
      <c r="B231" s="3" t="str">
        <f t="shared" si="1"/>
        <v>#REF!</v>
      </c>
    </row>
    <row r="232">
      <c r="A232" s="9">
        <f>+0.33%</f>
        <v>0.0033</v>
      </c>
      <c r="B232" s="3" t="str">
        <f t="shared" si="1"/>
        <v>#REF!</v>
      </c>
    </row>
    <row r="233">
      <c r="A233" s="16">
        <v>132396.0</v>
      </c>
      <c r="B233" s="3" t="str">
        <f t="shared" si="1"/>
        <v>#REF!</v>
      </c>
    </row>
    <row r="234">
      <c r="A234" s="16">
        <v>281953.0</v>
      </c>
      <c r="B234" s="3" t="str">
        <f t="shared" si="1"/>
        <v>#REF!</v>
      </c>
    </row>
    <row r="235">
      <c r="A235" s="7">
        <v>43105.0</v>
      </c>
      <c r="B235" s="3" t="str">
        <f t="shared" si="1"/>
        <v>#REF!</v>
      </c>
    </row>
    <row r="236">
      <c r="A236" s="8">
        <v>67.5</v>
      </c>
      <c r="B236" s="3" t="str">
        <f t="shared" si="1"/>
        <v>#REF!</v>
      </c>
    </row>
    <row r="237">
      <c r="A237" s="8">
        <v>67.55</v>
      </c>
      <c r="B237" s="3" t="str">
        <f t="shared" si="1"/>
        <v>#REF!</v>
      </c>
    </row>
    <row r="238">
      <c r="A238" s="8">
        <v>66.74</v>
      </c>
      <c r="B238" s="3" t="str">
        <f t="shared" si="1"/>
        <v>#REF!</v>
      </c>
    </row>
    <row r="239">
      <c r="A239" s="8">
        <v>67.1</v>
      </c>
      <c r="B239" s="3" t="str">
        <f t="shared" si="1"/>
        <v>#REF!</v>
      </c>
    </row>
    <row r="240">
      <c r="A240" s="11">
        <v>-0.41</v>
      </c>
      <c r="B240" s="3" t="str">
        <f t="shared" si="1"/>
        <v>#REF!</v>
      </c>
    </row>
    <row r="241">
      <c r="A241" s="12">
        <v>-0.0061</v>
      </c>
      <c r="B241" s="3" t="str">
        <f t="shared" si="1"/>
        <v>#REF!</v>
      </c>
    </row>
    <row r="242">
      <c r="A242" s="17">
        <v>100437.0</v>
      </c>
      <c r="B242" s="3" t="str">
        <f t="shared" si="1"/>
        <v>#REF!</v>
      </c>
    </row>
    <row r="243">
      <c r="A243" s="17">
        <v>294582.0</v>
      </c>
      <c r="B243" s="3" t="str">
        <f t="shared" si="1"/>
        <v>#REF!</v>
      </c>
    </row>
    <row r="244">
      <c r="A244" s="7">
        <v>43108.0</v>
      </c>
      <c r="B244" s="3" t="str">
        <f t="shared" si="1"/>
        <v>#REF!</v>
      </c>
    </row>
    <row r="245">
      <c r="A245" s="8">
        <v>67.24</v>
      </c>
      <c r="B245" s="3" t="str">
        <f t="shared" si="1"/>
        <v>#REF!</v>
      </c>
    </row>
    <row r="246">
      <c r="A246" s="8">
        <v>67.47</v>
      </c>
      <c r="B246" s="3" t="str">
        <f t="shared" si="1"/>
        <v>#REF!</v>
      </c>
    </row>
    <row r="247">
      <c r="A247" s="8">
        <v>66.95</v>
      </c>
      <c r="B247" s="3" t="str">
        <f t="shared" si="1"/>
        <v>#REF!</v>
      </c>
    </row>
    <row r="248">
      <c r="A248" s="8">
        <v>67.31</v>
      </c>
      <c r="B248" s="3" t="str">
        <f t="shared" si="1"/>
        <v>#REF!</v>
      </c>
    </row>
    <row r="249">
      <c r="A249" s="9">
        <f>+0.21</f>
        <v>0.21</v>
      </c>
      <c r="B249" s="3" t="str">
        <f t="shared" si="1"/>
        <v>#REF!</v>
      </c>
    </row>
    <row r="250">
      <c r="A250" s="9">
        <f>+0.31%</f>
        <v>0.0031</v>
      </c>
      <c r="B250" s="3" t="str">
        <f t="shared" si="1"/>
        <v>#REF!</v>
      </c>
    </row>
    <row r="251">
      <c r="A251" s="16">
        <v>131209.0</v>
      </c>
      <c r="B251" s="3" t="str">
        <f t="shared" si="1"/>
        <v>#REF!</v>
      </c>
    </row>
    <row r="252">
      <c r="A252" s="16">
        <v>309699.0</v>
      </c>
      <c r="B252" s="3" t="str">
        <f t="shared" si="1"/>
        <v>#REF!</v>
      </c>
    </row>
    <row r="253">
      <c r="A253" s="7">
        <v>43109.0</v>
      </c>
      <c r="B253" s="3" t="str">
        <f t="shared" si="1"/>
        <v>#REF!</v>
      </c>
    </row>
    <row r="254">
      <c r="A254" s="8">
        <v>67.71</v>
      </c>
      <c r="B254" s="3" t="str">
        <f t="shared" si="1"/>
        <v>#REF!</v>
      </c>
    </row>
    <row r="255">
      <c r="A255" s="8">
        <v>68.76</v>
      </c>
      <c r="B255" s="3" t="str">
        <f t="shared" si="1"/>
        <v>#REF!</v>
      </c>
    </row>
    <row r="256">
      <c r="A256" s="8">
        <v>67.22</v>
      </c>
      <c r="B256" s="3" t="str">
        <f t="shared" si="1"/>
        <v>#REF!</v>
      </c>
    </row>
    <row r="257">
      <c r="A257" s="8">
        <v>68.34</v>
      </c>
      <c r="B257" s="3" t="str">
        <f t="shared" si="1"/>
        <v>#REF!</v>
      </c>
    </row>
    <row r="258">
      <c r="A258" s="9">
        <f>+1.03</f>
        <v>1.03</v>
      </c>
      <c r="B258" s="3" t="str">
        <f t="shared" si="1"/>
        <v>#REF!</v>
      </c>
    </row>
    <row r="259">
      <c r="A259" s="9">
        <f>+1.53%</f>
        <v>0.0153</v>
      </c>
      <c r="B259" s="3" t="str">
        <f t="shared" si="1"/>
        <v>#REF!</v>
      </c>
    </row>
    <row r="260">
      <c r="A260" s="16">
        <v>166967.0</v>
      </c>
      <c r="B260" s="3" t="str">
        <f t="shared" si="1"/>
        <v>#REF!</v>
      </c>
    </row>
    <row r="261">
      <c r="A261" s="16">
        <v>340874.0</v>
      </c>
      <c r="B261" s="3" t="str">
        <f t="shared" si="1"/>
        <v>#REF!</v>
      </c>
    </row>
    <row r="262">
      <c r="A262" s="7">
        <v>43110.0</v>
      </c>
      <c r="B262" s="3" t="str">
        <f t="shared" si="1"/>
        <v>#REF!</v>
      </c>
    </row>
    <row r="263">
      <c r="A263" s="8">
        <v>68.62</v>
      </c>
      <c r="B263" s="3" t="str">
        <f t="shared" si="1"/>
        <v>#REF!</v>
      </c>
    </row>
    <row r="264">
      <c r="A264" s="8">
        <v>68.86</v>
      </c>
      <c r="B264" s="3" t="str">
        <f t="shared" si="1"/>
        <v>#REF!</v>
      </c>
    </row>
    <row r="265">
      <c r="A265" s="8">
        <v>68.27</v>
      </c>
      <c r="B265" s="3" t="str">
        <f t="shared" si="1"/>
        <v>#REF!</v>
      </c>
    </row>
    <row r="266">
      <c r="A266" s="8">
        <v>68.73</v>
      </c>
      <c r="B266" s="3" t="str">
        <f t="shared" si="1"/>
        <v>#REF!</v>
      </c>
    </row>
    <row r="267">
      <c r="A267" s="9">
        <f>+0.39</f>
        <v>0.39</v>
      </c>
      <c r="B267" s="3" t="str">
        <f t="shared" si="1"/>
        <v>#REF!</v>
      </c>
    </row>
    <row r="268">
      <c r="A268" s="9">
        <f>+0.57%</f>
        <v>0.0057</v>
      </c>
      <c r="B268" s="3" t="str">
        <f t="shared" si="1"/>
        <v>#REF!</v>
      </c>
    </row>
    <row r="269">
      <c r="A269" s="16">
        <v>174752.0</v>
      </c>
      <c r="B269" s="3" t="str">
        <f t="shared" si="1"/>
        <v>#REF!</v>
      </c>
    </row>
    <row r="270">
      <c r="A270" s="16">
        <v>364398.0</v>
      </c>
      <c r="B270" s="3" t="str">
        <f t="shared" si="1"/>
        <v>#REF!</v>
      </c>
    </row>
    <row r="271">
      <c r="A271" s="7">
        <v>43111.0</v>
      </c>
      <c r="B271" s="3" t="str">
        <f t="shared" si="1"/>
        <v>#REF!</v>
      </c>
    </row>
    <row r="272">
      <c r="A272" s="8">
        <v>68.71</v>
      </c>
      <c r="B272" s="3" t="str">
        <f t="shared" si="1"/>
        <v>#REF!</v>
      </c>
    </row>
    <row r="273">
      <c r="A273" s="8">
        <v>69.53</v>
      </c>
      <c r="B273" s="3" t="str">
        <f t="shared" si="1"/>
        <v>#REF!</v>
      </c>
    </row>
    <row r="274">
      <c r="A274" s="8">
        <v>68.53</v>
      </c>
      <c r="B274" s="3" t="str">
        <f t="shared" si="1"/>
        <v>#REF!</v>
      </c>
    </row>
    <row r="275">
      <c r="A275" s="8">
        <v>68.77</v>
      </c>
      <c r="B275" s="3" t="str">
        <f t="shared" si="1"/>
        <v>#REF!</v>
      </c>
    </row>
    <row r="276">
      <c r="A276" s="9">
        <f>+0.04</f>
        <v>0.04</v>
      </c>
      <c r="B276" s="3" t="str">
        <f t="shared" si="1"/>
        <v>#REF!</v>
      </c>
    </row>
    <row r="277">
      <c r="A277" s="9">
        <f>+0.06%</f>
        <v>0.0006</v>
      </c>
      <c r="B277" s="3" t="str">
        <f t="shared" si="1"/>
        <v>#REF!</v>
      </c>
    </row>
    <row r="278">
      <c r="A278" s="16">
        <v>204452.0</v>
      </c>
      <c r="B278" s="3" t="str">
        <f t="shared" si="1"/>
        <v>#REF!</v>
      </c>
    </row>
    <row r="279">
      <c r="A279" s="16">
        <v>394356.0</v>
      </c>
      <c r="B279" s="3" t="str">
        <f t="shared" si="1"/>
        <v>#REF!</v>
      </c>
    </row>
    <row r="280">
      <c r="A280" s="7">
        <v>43112.0</v>
      </c>
      <c r="B280" s="3" t="str">
        <f t="shared" si="1"/>
        <v>#REF!</v>
      </c>
    </row>
    <row r="281">
      <c r="A281" s="8">
        <v>68.77</v>
      </c>
      <c r="B281" s="3" t="str">
        <f t="shared" si="1"/>
        <v>#REF!</v>
      </c>
    </row>
    <row r="282">
      <c r="A282" s="8">
        <v>69.43</v>
      </c>
      <c r="B282" s="3" t="str">
        <f t="shared" si="1"/>
        <v>#REF!</v>
      </c>
    </row>
    <row r="283">
      <c r="A283" s="8">
        <v>68.13</v>
      </c>
      <c r="B283" s="3" t="str">
        <f t="shared" si="1"/>
        <v>#REF!</v>
      </c>
    </row>
    <row r="284">
      <c r="A284" s="8">
        <v>69.38</v>
      </c>
      <c r="B284" s="3" t="str">
        <f t="shared" si="1"/>
        <v>#REF!</v>
      </c>
    </row>
    <row r="285">
      <c r="A285" s="9">
        <f>+0.61</f>
        <v>0.61</v>
      </c>
      <c r="B285" s="3" t="str">
        <f t="shared" si="1"/>
        <v>#REF!</v>
      </c>
    </row>
    <row r="286">
      <c r="A286" s="9">
        <f>+0.89%</f>
        <v>0.0089</v>
      </c>
      <c r="B286" s="3" t="str">
        <f t="shared" si="1"/>
        <v>#REF!</v>
      </c>
    </row>
    <row r="287">
      <c r="A287" s="16">
        <v>174507.0</v>
      </c>
      <c r="B287" s="3" t="str">
        <f t="shared" si="1"/>
        <v>#REF!</v>
      </c>
    </row>
    <row r="288">
      <c r="A288" s="16">
        <v>430692.0</v>
      </c>
      <c r="B288" s="3" t="str">
        <f t="shared" si="1"/>
        <v>#REF!</v>
      </c>
    </row>
    <row r="289">
      <c r="A289" s="7">
        <v>43115.0</v>
      </c>
      <c r="B289" s="3" t="str">
        <f t="shared" si="1"/>
        <v>#REF!</v>
      </c>
    </row>
    <row r="290">
      <c r="A290" s="8">
        <v>69.62</v>
      </c>
      <c r="B290" s="3" t="str">
        <f t="shared" si="1"/>
        <v>#REF!</v>
      </c>
    </row>
    <row r="291">
      <c r="A291" s="8">
        <v>69.94</v>
      </c>
      <c r="B291" s="3" t="str">
        <f t="shared" si="1"/>
        <v>#REF!</v>
      </c>
    </row>
    <row r="292">
      <c r="A292" s="8">
        <v>69.06</v>
      </c>
      <c r="B292" s="3" t="str">
        <f t="shared" si="1"/>
        <v>#REF!</v>
      </c>
    </row>
    <row r="293">
      <c r="A293" s="8">
        <v>69.83</v>
      </c>
      <c r="B293" s="3" t="str">
        <f t="shared" si="1"/>
        <v>#REF!</v>
      </c>
    </row>
    <row r="294">
      <c r="A294" s="9">
        <f>+0.45</f>
        <v>0.45</v>
      </c>
      <c r="B294" s="3" t="str">
        <f t="shared" si="1"/>
        <v>#REF!</v>
      </c>
    </row>
    <row r="295">
      <c r="A295" s="9">
        <f>+0.65%</f>
        <v>0.0065</v>
      </c>
      <c r="B295" s="3" t="str">
        <f t="shared" si="1"/>
        <v>#REF!</v>
      </c>
    </row>
    <row r="296">
      <c r="A296" s="16">
        <v>99486.0</v>
      </c>
      <c r="B296" s="3" t="str">
        <f t="shared" si="1"/>
        <v>#REF!</v>
      </c>
    </row>
    <row r="297">
      <c r="A297" s="16">
        <v>434451.0</v>
      </c>
      <c r="B297" s="3" t="str">
        <f t="shared" si="1"/>
        <v>#REF!</v>
      </c>
    </row>
    <row r="298">
      <c r="A298" s="7">
        <v>43116.0</v>
      </c>
      <c r="B298" s="3" t="str">
        <f t="shared" si="1"/>
        <v>#REF!</v>
      </c>
    </row>
    <row r="299">
      <c r="A299" s="8">
        <v>69.6</v>
      </c>
      <c r="B299" s="3" t="str">
        <f t="shared" si="1"/>
        <v>#REF!</v>
      </c>
    </row>
    <row r="300">
      <c r="A300" s="8">
        <v>69.7</v>
      </c>
      <c r="B300" s="3" t="str">
        <f t="shared" si="1"/>
        <v>#REF!</v>
      </c>
    </row>
    <row r="301">
      <c r="A301" s="8">
        <v>68.48</v>
      </c>
      <c r="B301" s="3" t="str">
        <f t="shared" si="1"/>
        <v>#REF!</v>
      </c>
    </row>
    <row r="302">
      <c r="A302" s="8">
        <v>68.78</v>
      </c>
      <c r="B302" s="3" t="str">
        <f t="shared" si="1"/>
        <v>#REF!</v>
      </c>
    </row>
    <row r="303">
      <c r="A303" s="11">
        <v>-1.05</v>
      </c>
      <c r="B303" s="3" t="str">
        <f t="shared" si="1"/>
        <v>#REF!</v>
      </c>
    </row>
    <row r="304">
      <c r="A304" s="12">
        <v>-0.015</v>
      </c>
      <c r="B304" s="3" t="str">
        <f t="shared" si="1"/>
        <v>#REF!</v>
      </c>
    </row>
    <row r="305">
      <c r="A305" s="17">
        <v>223924.0</v>
      </c>
      <c r="B305" s="3" t="str">
        <f t="shared" si="1"/>
        <v>#REF!</v>
      </c>
    </row>
    <row r="306">
      <c r="A306" s="17">
        <v>460611.0</v>
      </c>
      <c r="B306" s="3" t="str">
        <f t="shared" si="1"/>
        <v>#REF!</v>
      </c>
    </row>
    <row r="307">
      <c r="A307" s="7">
        <v>43117.0</v>
      </c>
      <c r="B307" s="3" t="str">
        <f t="shared" si="1"/>
        <v>#REF!</v>
      </c>
    </row>
    <row r="308">
      <c r="A308" s="8">
        <v>68.95</v>
      </c>
      <c r="B308" s="3" t="str">
        <f t="shared" si="1"/>
        <v>#REF!</v>
      </c>
    </row>
    <row r="309">
      <c r="A309" s="8">
        <v>69.21</v>
      </c>
      <c r="B309" s="3" t="str">
        <f t="shared" si="1"/>
        <v>#REF!</v>
      </c>
    </row>
    <row r="310">
      <c r="A310" s="8">
        <v>68.19</v>
      </c>
      <c r="B310" s="3" t="str">
        <f t="shared" si="1"/>
        <v>#REF!</v>
      </c>
    </row>
    <row r="311">
      <c r="A311" s="8">
        <v>69.0</v>
      </c>
      <c r="B311" s="3" t="str">
        <f t="shared" si="1"/>
        <v>#REF!</v>
      </c>
    </row>
    <row r="312">
      <c r="A312" s="9">
        <f>+0.22</f>
        <v>0.22</v>
      </c>
      <c r="B312" s="3" t="str">
        <f t="shared" si="1"/>
        <v>#REF!</v>
      </c>
    </row>
    <row r="313">
      <c r="A313" s="9">
        <f>+0.32%</f>
        <v>0.0032</v>
      </c>
      <c r="B313" s="3" t="str">
        <f t="shared" si="1"/>
        <v>#REF!</v>
      </c>
    </row>
    <row r="314">
      <c r="A314" s="16">
        <v>182822.0</v>
      </c>
      <c r="B314" s="3" t="str">
        <f t="shared" si="1"/>
        <v>#REF!</v>
      </c>
    </row>
    <row r="315">
      <c r="A315" s="16">
        <v>479564.0</v>
      </c>
      <c r="B315" s="3" t="str">
        <f t="shared" si="1"/>
        <v>#REF!</v>
      </c>
    </row>
    <row r="316">
      <c r="A316" s="7">
        <v>43118.0</v>
      </c>
      <c r="B316" s="3" t="str">
        <f t="shared" si="1"/>
        <v>#REF!</v>
      </c>
    </row>
    <row r="317">
      <c r="A317" s="8">
        <v>69.19</v>
      </c>
      <c r="B317" s="3" t="str">
        <f t="shared" si="1"/>
        <v>#REF!</v>
      </c>
    </row>
    <row r="318">
      <c r="A318" s="8">
        <v>69.24</v>
      </c>
      <c r="B318" s="3" t="str">
        <f t="shared" si="1"/>
        <v>#REF!</v>
      </c>
    </row>
    <row r="319">
      <c r="A319" s="8">
        <v>68.41</v>
      </c>
      <c r="B319" s="3" t="str">
        <f t="shared" si="1"/>
        <v>#REF!</v>
      </c>
    </row>
    <row r="320">
      <c r="A320" s="8">
        <v>68.92</v>
      </c>
      <c r="B320" s="3" t="str">
        <f t="shared" si="1"/>
        <v>#REF!</v>
      </c>
    </row>
    <row r="321">
      <c r="A321" s="11">
        <v>-0.08</v>
      </c>
      <c r="B321" s="3" t="str">
        <f t="shared" si="1"/>
        <v>#REF!</v>
      </c>
    </row>
    <row r="322">
      <c r="A322" s="12">
        <v>-0.0012</v>
      </c>
      <c r="B322" s="3" t="str">
        <f t="shared" si="1"/>
        <v>#REF!</v>
      </c>
    </row>
    <row r="323">
      <c r="A323" s="17">
        <v>204245.0</v>
      </c>
      <c r="B323" s="3" t="str">
        <f t="shared" si="1"/>
        <v>#REF!</v>
      </c>
    </row>
    <row r="324">
      <c r="A324" s="17">
        <v>484651.0</v>
      </c>
      <c r="B324" s="3" t="str">
        <f t="shared" si="1"/>
        <v>#REF!</v>
      </c>
    </row>
    <row r="325">
      <c r="A325" s="7">
        <v>43119.0</v>
      </c>
      <c r="B325" s="3" t="str">
        <f t="shared" si="1"/>
        <v>#REF!</v>
      </c>
    </row>
    <row r="326">
      <c r="A326" s="8">
        <v>68.61</v>
      </c>
      <c r="B326" s="3" t="str">
        <f t="shared" si="1"/>
        <v>#REF!</v>
      </c>
    </row>
    <row r="327">
      <c r="A327" s="8">
        <v>68.67</v>
      </c>
      <c r="B327" s="3" t="str">
        <f t="shared" si="1"/>
        <v>#REF!</v>
      </c>
    </row>
    <row r="328">
      <c r="A328" s="8">
        <v>67.9</v>
      </c>
      <c r="B328" s="3" t="str">
        <f t="shared" si="1"/>
        <v>#REF!</v>
      </c>
    </row>
    <row r="329">
      <c r="A329" s="8">
        <v>68.24</v>
      </c>
      <c r="B329" s="3" t="str">
        <f t="shared" si="1"/>
        <v>#REF!</v>
      </c>
    </row>
    <row r="330">
      <c r="A330" s="11">
        <v>-0.68</v>
      </c>
      <c r="B330" s="3" t="str">
        <f t="shared" si="1"/>
        <v>#REF!</v>
      </c>
    </row>
    <row r="331">
      <c r="A331" s="12">
        <v>-0.0099</v>
      </c>
      <c r="B331" s="3" t="str">
        <f t="shared" si="1"/>
        <v>#REF!</v>
      </c>
    </row>
    <row r="332">
      <c r="A332" s="17">
        <v>164215.0</v>
      </c>
      <c r="B332" s="3" t="str">
        <f t="shared" si="1"/>
        <v>#REF!</v>
      </c>
    </row>
    <row r="333">
      <c r="A333" s="17">
        <v>506693.0</v>
      </c>
      <c r="B333" s="3" t="str">
        <f t="shared" si="1"/>
        <v>#REF!</v>
      </c>
    </row>
    <row r="334">
      <c r="A334" s="7">
        <v>43122.0</v>
      </c>
      <c r="B334" s="3" t="str">
        <f t="shared" si="1"/>
        <v>#REF!</v>
      </c>
    </row>
    <row r="335">
      <c r="A335" s="8">
        <v>68.54</v>
      </c>
      <c r="B335" s="3" t="str">
        <f t="shared" si="1"/>
        <v>#REF!</v>
      </c>
    </row>
    <row r="336">
      <c r="A336" s="8">
        <v>69.11</v>
      </c>
      <c r="B336" s="3" t="str">
        <f t="shared" si="1"/>
        <v>#REF!</v>
      </c>
    </row>
    <row r="337">
      <c r="A337" s="8">
        <v>68.03</v>
      </c>
      <c r="B337" s="3" t="str">
        <f t="shared" si="1"/>
        <v>#REF!</v>
      </c>
    </row>
    <row r="338">
      <c r="A338" s="8">
        <v>68.63</v>
      </c>
      <c r="B338" s="3" t="str">
        <f t="shared" si="1"/>
        <v>#REF!</v>
      </c>
    </row>
    <row r="339">
      <c r="A339" s="9">
        <f>+0.39</f>
        <v>0.39</v>
      </c>
      <c r="B339" s="3" t="str">
        <f t="shared" si="1"/>
        <v>#REF!</v>
      </c>
    </row>
    <row r="340">
      <c r="A340" s="9">
        <f>+0.57%</f>
        <v>0.0057</v>
      </c>
      <c r="B340" s="3" t="str">
        <f t="shared" si="1"/>
        <v>#REF!</v>
      </c>
    </row>
    <row r="341">
      <c r="A341" s="16">
        <v>161595.0</v>
      </c>
      <c r="B341" s="3" t="str">
        <f t="shared" si="1"/>
        <v>#REF!</v>
      </c>
    </row>
    <row r="342">
      <c r="A342" s="16">
        <v>525122.0</v>
      </c>
      <c r="B342" s="3" t="str">
        <f t="shared" si="1"/>
        <v>#REF!</v>
      </c>
    </row>
    <row r="343">
      <c r="A343" s="7">
        <v>43123.0</v>
      </c>
      <c r="B343" s="3" t="str">
        <f t="shared" si="1"/>
        <v>#REF!</v>
      </c>
    </row>
    <row r="344">
      <c r="A344" s="8">
        <v>68.88</v>
      </c>
      <c r="B344" s="3" t="str">
        <f t="shared" si="1"/>
        <v>#REF!</v>
      </c>
    </row>
    <row r="345">
      <c r="A345" s="8">
        <v>69.81</v>
      </c>
      <c r="B345" s="3" t="str">
        <f t="shared" si="1"/>
        <v>#REF!</v>
      </c>
    </row>
    <row r="346">
      <c r="A346" s="8">
        <v>68.72</v>
      </c>
      <c r="B346" s="3" t="str">
        <f t="shared" si="1"/>
        <v>#REF!</v>
      </c>
    </row>
    <row r="347">
      <c r="A347" s="8">
        <v>69.54</v>
      </c>
      <c r="B347" s="3" t="str">
        <f t="shared" si="1"/>
        <v>#REF!</v>
      </c>
    </row>
    <row r="348">
      <c r="A348" s="9">
        <f>+0.91</f>
        <v>0.91</v>
      </c>
      <c r="B348" s="3" t="str">
        <f t="shared" si="1"/>
        <v>#REF!</v>
      </c>
    </row>
    <row r="349">
      <c r="A349" s="9">
        <f>+1.33%</f>
        <v>0.0133</v>
      </c>
      <c r="B349" s="3" t="str">
        <f t="shared" si="1"/>
        <v>#REF!</v>
      </c>
    </row>
    <row r="350">
      <c r="A350" s="16">
        <v>297329.0</v>
      </c>
      <c r="B350" s="3" t="str">
        <f t="shared" si="1"/>
        <v>#REF!</v>
      </c>
    </row>
    <row r="351">
      <c r="A351" s="16">
        <v>582344.0</v>
      </c>
      <c r="B351" s="3" t="str">
        <f t="shared" si="1"/>
        <v>#REF!</v>
      </c>
    </row>
    <row r="352">
      <c r="A352" s="7">
        <v>43124.0</v>
      </c>
      <c r="B352" s="3" t="str">
        <f t="shared" si="1"/>
        <v>#REF!</v>
      </c>
    </row>
    <row r="353">
      <c r="A353" s="8">
        <v>69.54</v>
      </c>
      <c r="B353" s="3" t="str">
        <f t="shared" si="1"/>
        <v>#REF!</v>
      </c>
    </row>
    <row r="354">
      <c r="A354" s="8">
        <v>70.42</v>
      </c>
      <c r="B354" s="3" t="str">
        <f t="shared" si="1"/>
        <v>#REF!</v>
      </c>
    </row>
    <row r="355">
      <c r="A355" s="8">
        <v>69.11</v>
      </c>
      <c r="B355" s="3" t="str">
        <f t="shared" si="1"/>
        <v>#REF!</v>
      </c>
    </row>
    <row r="356">
      <c r="A356" s="8">
        <v>70.02</v>
      </c>
      <c r="B356" s="3" t="str">
        <f t="shared" si="1"/>
        <v>#REF!</v>
      </c>
    </row>
    <row r="357">
      <c r="A357" s="9">
        <f>+0.48</f>
        <v>0.48</v>
      </c>
      <c r="B357" s="3" t="str">
        <f t="shared" si="1"/>
        <v>#REF!</v>
      </c>
    </row>
    <row r="358">
      <c r="A358" s="9">
        <f>+0.69%</f>
        <v>0.0069</v>
      </c>
      <c r="B358" s="3" t="str">
        <f t="shared" si="1"/>
        <v>#REF!</v>
      </c>
    </row>
    <row r="359">
      <c r="A359" s="16">
        <v>250177.0</v>
      </c>
      <c r="B359" s="3" t="str">
        <f t="shared" si="1"/>
        <v>#REF!</v>
      </c>
    </row>
    <row r="360">
      <c r="A360" s="16">
        <v>604286.0</v>
      </c>
      <c r="B360" s="3" t="str">
        <f t="shared" si="1"/>
        <v>#REF!</v>
      </c>
    </row>
    <row r="361">
      <c r="A361" s="7">
        <v>43125.0</v>
      </c>
      <c r="B361" s="3" t="str">
        <f t="shared" si="1"/>
        <v>#REF!</v>
      </c>
    </row>
    <row r="362">
      <c r="A362" s="8">
        <v>70.53</v>
      </c>
      <c r="B362" s="3" t="str">
        <f t="shared" si="1"/>
        <v>#REF!</v>
      </c>
    </row>
    <row r="363">
      <c r="A363" s="8">
        <v>70.78</v>
      </c>
      <c r="B363" s="3" t="str">
        <f t="shared" si="1"/>
        <v>#REF!</v>
      </c>
    </row>
    <row r="364">
      <c r="A364" s="8">
        <v>69.55</v>
      </c>
      <c r="B364" s="3" t="str">
        <f t="shared" si="1"/>
        <v>#REF!</v>
      </c>
    </row>
    <row r="365">
      <c r="A365" s="8">
        <v>69.97</v>
      </c>
      <c r="B365" s="3" t="str">
        <f t="shared" si="1"/>
        <v>#REF!</v>
      </c>
    </row>
    <row r="366">
      <c r="A366" s="11">
        <v>-0.05</v>
      </c>
      <c r="B366" s="3" t="str">
        <f t="shared" si="1"/>
        <v>#REF!</v>
      </c>
    </row>
    <row r="367">
      <c r="A367" s="12">
        <v>-7.0E-4</v>
      </c>
      <c r="B367" s="3" t="str">
        <f t="shared" si="1"/>
        <v>#REF!</v>
      </c>
    </row>
    <row r="368">
      <c r="A368" s="17">
        <v>277003.0</v>
      </c>
      <c r="B368" s="3" t="str">
        <f t="shared" si="1"/>
        <v>#REF!</v>
      </c>
    </row>
    <row r="369">
      <c r="A369" s="17">
        <v>609573.0</v>
      </c>
      <c r="B369" s="3" t="str">
        <f t="shared" si="1"/>
        <v>#REF!</v>
      </c>
    </row>
    <row r="370">
      <c r="A370" s="7">
        <v>43126.0</v>
      </c>
      <c r="B370" s="3" t="str">
        <f t="shared" si="1"/>
        <v>#REF!</v>
      </c>
    </row>
    <row r="371">
      <c r="A371" s="8">
        <v>69.69</v>
      </c>
      <c r="B371" s="3" t="str">
        <f t="shared" si="1"/>
        <v>#REF!</v>
      </c>
    </row>
    <row r="372">
      <c r="A372" s="8">
        <v>70.44</v>
      </c>
      <c r="B372" s="3" t="str">
        <f t="shared" si="1"/>
        <v>#REF!</v>
      </c>
    </row>
    <row r="373">
      <c r="A373" s="8">
        <v>69.62</v>
      </c>
      <c r="B373" s="3" t="str">
        <f t="shared" si="1"/>
        <v>#REF!</v>
      </c>
    </row>
    <row r="374">
      <c r="A374" s="8">
        <v>70.15</v>
      </c>
      <c r="B374" s="3" t="str">
        <f t="shared" si="1"/>
        <v>#REF!</v>
      </c>
    </row>
    <row r="375">
      <c r="A375" s="9">
        <f>+0.18</f>
        <v>0.18</v>
      </c>
      <c r="B375" s="3" t="str">
        <f t="shared" si="1"/>
        <v>#REF!</v>
      </c>
    </row>
    <row r="376">
      <c r="A376" s="9">
        <f>+0.26%</f>
        <v>0.0026</v>
      </c>
      <c r="B376" s="3" t="str">
        <f t="shared" si="1"/>
        <v>#REF!</v>
      </c>
    </row>
    <row r="377">
      <c r="A377" s="16">
        <v>232715.0</v>
      </c>
      <c r="B377" s="3" t="str">
        <f t="shared" si="1"/>
        <v>#REF!</v>
      </c>
    </row>
    <row r="378">
      <c r="A378" s="16">
        <v>619070.0</v>
      </c>
      <c r="B378" s="3" t="str">
        <f t="shared" si="1"/>
        <v>#REF!</v>
      </c>
    </row>
    <row r="379">
      <c r="A379" s="7">
        <v>43129.0</v>
      </c>
      <c r="B379" s="3" t="str">
        <f t="shared" si="1"/>
        <v>#REF!</v>
      </c>
    </row>
    <row r="380">
      <c r="A380" s="8">
        <v>70.18</v>
      </c>
      <c r="B380" s="3" t="str">
        <f t="shared" si="1"/>
        <v>#REF!</v>
      </c>
    </row>
    <row r="381">
      <c r="A381" s="8">
        <v>70.27</v>
      </c>
      <c r="B381" s="3" t="str">
        <f t="shared" si="1"/>
        <v>#REF!</v>
      </c>
    </row>
    <row r="382">
      <c r="A382" s="8">
        <v>68.75</v>
      </c>
      <c r="B382" s="3" t="str">
        <f t="shared" si="1"/>
        <v>#REF!</v>
      </c>
    </row>
    <row r="383">
      <c r="A383" s="8">
        <v>69.2</v>
      </c>
      <c r="B383" s="3" t="str">
        <f t="shared" si="1"/>
        <v>#REF!</v>
      </c>
    </row>
    <row r="384">
      <c r="A384" s="11">
        <v>-0.95</v>
      </c>
      <c r="B384" s="3" t="str">
        <f t="shared" si="1"/>
        <v>#REF!</v>
      </c>
    </row>
    <row r="385">
      <c r="A385" s="12">
        <v>-0.0135</v>
      </c>
      <c r="B385" s="3" t="str">
        <f t="shared" si="1"/>
        <v>#REF!</v>
      </c>
    </row>
    <row r="386">
      <c r="A386" s="17">
        <v>353738.0</v>
      </c>
      <c r="B386" s="3" t="str">
        <f t="shared" si="1"/>
        <v>#REF!</v>
      </c>
    </row>
    <row r="387">
      <c r="A387" s="17">
        <v>621039.0</v>
      </c>
      <c r="B387" s="3" t="str">
        <f t="shared" si="1"/>
        <v>#REF!</v>
      </c>
    </row>
    <row r="388">
      <c r="A388" s="7">
        <v>43130.0</v>
      </c>
      <c r="B388" s="3" t="str">
        <f t="shared" si="1"/>
        <v>#REF!</v>
      </c>
    </row>
    <row r="389">
      <c r="A389" s="8">
        <v>69.01</v>
      </c>
      <c r="B389" s="3" t="str">
        <f t="shared" si="1"/>
        <v>#REF!</v>
      </c>
    </row>
    <row r="390">
      <c r="A390" s="8">
        <v>69.1</v>
      </c>
      <c r="B390" s="3" t="str">
        <f t="shared" si="1"/>
        <v>#REF!</v>
      </c>
    </row>
    <row r="391">
      <c r="A391" s="8">
        <v>68.0</v>
      </c>
      <c r="B391" s="3" t="str">
        <f t="shared" si="1"/>
        <v>#REF!</v>
      </c>
    </row>
    <row r="392">
      <c r="A392" s="8">
        <v>68.52</v>
      </c>
      <c r="B392" s="3" t="str">
        <f t="shared" si="1"/>
        <v>#REF!</v>
      </c>
    </row>
    <row r="393">
      <c r="A393" s="11">
        <v>-0.68</v>
      </c>
      <c r="B393" s="3" t="str">
        <f t="shared" si="1"/>
        <v>#REF!</v>
      </c>
    </row>
    <row r="394">
      <c r="A394" s="12">
        <v>-0.0098</v>
      </c>
      <c r="B394" s="3" t="str">
        <f t="shared" si="1"/>
        <v>#REF!</v>
      </c>
    </row>
    <row r="395">
      <c r="A395" s="17">
        <v>356664.0</v>
      </c>
      <c r="B395" s="3" t="str">
        <f t="shared" si="1"/>
        <v>#REF!</v>
      </c>
    </row>
    <row r="396">
      <c r="A396" s="17">
        <v>622213.0</v>
      </c>
      <c r="B396" s="3" t="str">
        <f t="shared" si="1"/>
        <v>#REF!</v>
      </c>
    </row>
    <row r="397">
      <c r="A397" s="7">
        <v>43131.0</v>
      </c>
      <c r="B397" s="3" t="str">
        <f t="shared" si="1"/>
        <v>#REF!</v>
      </c>
    </row>
    <row r="398">
      <c r="A398" s="8">
        <v>67.99</v>
      </c>
      <c r="B398" s="3" t="str">
        <f t="shared" si="1"/>
        <v>#REF!</v>
      </c>
    </row>
    <row r="399">
      <c r="A399" s="8">
        <v>69.0</v>
      </c>
      <c r="B399" s="3" t="str">
        <f t="shared" si="1"/>
        <v>#REF!</v>
      </c>
    </row>
    <row r="400">
      <c r="A400" s="8">
        <v>67.81</v>
      </c>
      <c r="B400" s="3" t="str">
        <f t="shared" si="1"/>
        <v>#REF!</v>
      </c>
    </row>
    <row r="401">
      <c r="A401" s="8">
        <v>68.89</v>
      </c>
      <c r="B401" s="3" t="str">
        <f t="shared" si="1"/>
        <v>#REF!</v>
      </c>
    </row>
    <row r="402">
      <c r="A402" s="9">
        <f>+0.37</f>
        <v>0.37</v>
      </c>
      <c r="B402" s="3" t="str">
        <f t="shared" si="1"/>
        <v>#REF!</v>
      </c>
    </row>
    <row r="403">
      <c r="A403" s="9">
        <f>+0.54%</f>
        <v>0.0054</v>
      </c>
      <c r="B403" s="3" t="str">
        <f t="shared" si="1"/>
        <v>#REF!</v>
      </c>
    </row>
    <row r="404">
      <c r="A404" s="16">
        <v>290975.0</v>
      </c>
      <c r="B404" s="3" t="str">
        <f t="shared" si="1"/>
        <v>#REF!</v>
      </c>
    </row>
    <row r="405">
      <c r="A405" s="16">
        <v>619563.0</v>
      </c>
      <c r="B405" s="3" t="str">
        <f t="shared" si="1"/>
        <v>#REF!</v>
      </c>
    </row>
    <row r="406">
      <c r="A406" s="7">
        <v>43132.0</v>
      </c>
      <c r="B406" s="3" t="str">
        <f t="shared" si="1"/>
        <v>#REF!</v>
      </c>
    </row>
    <row r="407">
      <c r="A407" s="8">
        <v>69.0</v>
      </c>
      <c r="B407" s="3" t="str">
        <f t="shared" si="1"/>
        <v>#REF!</v>
      </c>
    </row>
    <row r="408">
      <c r="A408" s="8">
        <v>69.97</v>
      </c>
      <c r="B408" s="3" t="str">
        <f t="shared" si="1"/>
        <v>#REF!</v>
      </c>
    </row>
    <row r="409">
      <c r="A409" s="8">
        <v>68.81</v>
      </c>
      <c r="B409" s="3" t="str">
        <f t="shared" si="1"/>
        <v>#REF!</v>
      </c>
    </row>
    <row r="410">
      <c r="A410" s="8">
        <v>69.65</v>
      </c>
      <c r="B410" s="3" t="str">
        <f t="shared" si="1"/>
        <v>#REF!</v>
      </c>
    </row>
    <row r="411">
      <c r="A411" s="9">
        <f>+0.76</f>
        <v>0.76</v>
      </c>
      <c r="B411" s="3" t="str">
        <f t="shared" si="1"/>
        <v>#REF!</v>
      </c>
    </row>
    <row r="412">
      <c r="A412" s="9">
        <f>+1.1%</f>
        <v>0.011</v>
      </c>
      <c r="B412" s="3" t="str">
        <f t="shared" si="1"/>
        <v>#REF!</v>
      </c>
    </row>
    <row r="413">
      <c r="A413" s="16">
        <v>336923.0</v>
      </c>
      <c r="B413" s="3" t="str">
        <f t="shared" si="1"/>
        <v>#REF!</v>
      </c>
    </row>
    <row r="414">
      <c r="A414" s="16">
        <v>619898.0</v>
      </c>
      <c r="B414" s="3" t="str">
        <f t="shared" si="1"/>
        <v>#REF!</v>
      </c>
    </row>
    <row r="415">
      <c r="A415" s="7">
        <v>43133.0</v>
      </c>
      <c r="B415" s="3" t="str">
        <f t="shared" si="1"/>
        <v>#REF!</v>
      </c>
    </row>
    <row r="416">
      <c r="A416" s="8">
        <v>70.0</v>
      </c>
      <c r="B416" s="3" t="str">
        <f t="shared" si="1"/>
        <v>#REF!</v>
      </c>
    </row>
    <row r="417">
      <c r="A417" s="8">
        <v>70.02</v>
      </c>
      <c r="B417" s="3" t="str">
        <f t="shared" si="1"/>
        <v>#REF!</v>
      </c>
    </row>
    <row r="418">
      <c r="A418" s="8">
        <v>67.96</v>
      </c>
      <c r="B418" s="3" t="str">
        <f t="shared" si="1"/>
        <v>#REF!</v>
      </c>
    </row>
    <row r="419">
      <c r="A419" s="8">
        <v>68.58</v>
      </c>
      <c r="B419" s="3" t="str">
        <f t="shared" si="1"/>
        <v>#REF!</v>
      </c>
    </row>
    <row r="420">
      <c r="A420" s="11">
        <v>-1.07</v>
      </c>
      <c r="B420" s="3" t="str">
        <f t="shared" si="1"/>
        <v>#REF!</v>
      </c>
    </row>
    <row r="421">
      <c r="A421" s="12">
        <v>-0.0154</v>
      </c>
      <c r="B421" s="3" t="str">
        <f t="shared" si="1"/>
        <v>#REF!</v>
      </c>
    </row>
    <row r="422">
      <c r="A422" s="17">
        <v>307134.0</v>
      </c>
      <c r="B422" s="3" t="str">
        <f t="shared" si="1"/>
        <v>#REF!</v>
      </c>
    </row>
    <row r="423">
      <c r="A423" s="17">
        <v>598047.0</v>
      </c>
      <c r="B423" s="3" t="str">
        <f t="shared" si="1"/>
        <v>#REF!</v>
      </c>
    </row>
    <row r="424">
      <c r="A424" s="7">
        <v>43136.0</v>
      </c>
      <c r="B424" s="3" t="str">
        <f t="shared" si="1"/>
        <v>#REF!</v>
      </c>
    </row>
    <row r="425">
      <c r="A425" s="8">
        <v>68.15</v>
      </c>
      <c r="B425" s="3" t="str">
        <f t="shared" si="1"/>
        <v>#REF!</v>
      </c>
    </row>
    <row r="426">
      <c r="A426" s="8">
        <v>68.46</v>
      </c>
      <c r="B426" s="3" t="str">
        <f t="shared" si="1"/>
        <v>#REF!</v>
      </c>
    </row>
    <row r="427">
      <c r="A427" s="8">
        <v>66.9</v>
      </c>
      <c r="B427" s="3" t="str">
        <f t="shared" si="1"/>
        <v>#REF!</v>
      </c>
    </row>
    <row r="428">
      <c r="A428" s="8">
        <v>67.62</v>
      </c>
      <c r="B428" s="3" t="str">
        <f t="shared" si="1"/>
        <v>#REF!</v>
      </c>
    </row>
    <row r="429">
      <c r="A429" s="11">
        <v>-0.96</v>
      </c>
      <c r="B429" s="3" t="str">
        <f t="shared" si="1"/>
        <v>#REF!</v>
      </c>
    </row>
    <row r="430">
      <c r="A430" s="12">
        <v>-0.014</v>
      </c>
      <c r="B430" s="3" t="str">
        <f t="shared" si="1"/>
        <v>#REF!</v>
      </c>
    </row>
    <row r="431">
      <c r="A431" s="17">
        <v>335637.0</v>
      </c>
      <c r="B431" s="3" t="str">
        <f t="shared" si="1"/>
        <v>#REF!</v>
      </c>
    </row>
    <row r="432">
      <c r="A432" s="17">
        <v>560630.0</v>
      </c>
      <c r="B432" s="3" t="str">
        <f t="shared" si="1"/>
        <v>#REF!</v>
      </c>
    </row>
    <row r="433">
      <c r="A433" s="7">
        <v>43137.0</v>
      </c>
      <c r="B433" s="3" t="str">
        <f t="shared" si="1"/>
        <v>#REF!</v>
      </c>
    </row>
    <row r="434">
      <c r="A434" s="8">
        <v>67.02</v>
      </c>
      <c r="B434" s="3" t="str">
        <f t="shared" si="1"/>
        <v>#REF!</v>
      </c>
    </row>
    <row r="435">
      <c r="A435" s="8">
        <v>67.6</v>
      </c>
      <c r="B435" s="3" t="str">
        <f t="shared" si="1"/>
        <v>#REF!</v>
      </c>
    </row>
    <row r="436">
      <c r="A436" s="8">
        <v>66.53</v>
      </c>
      <c r="B436" s="3" t="str">
        <f t="shared" si="1"/>
        <v>#REF!</v>
      </c>
    </row>
    <row r="437">
      <c r="A437" s="8">
        <v>66.86</v>
      </c>
      <c r="B437" s="3" t="str">
        <f t="shared" si="1"/>
        <v>#REF!</v>
      </c>
    </row>
    <row r="438">
      <c r="A438" s="11">
        <v>-0.76</v>
      </c>
      <c r="B438" s="3" t="str">
        <f t="shared" si="1"/>
        <v>#REF!</v>
      </c>
    </row>
    <row r="439">
      <c r="A439" s="12">
        <v>-0.0112</v>
      </c>
      <c r="B439" s="3" t="str">
        <f t="shared" si="1"/>
        <v>#REF!</v>
      </c>
    </row>
    <row r="440">
      <c r="A440" s="17">
        <v>328847.0</v>
      </c>
      <c r="B440" s="3" t="str">
        <f t="shared" si="1"/>
        <v>#REF!</v>
      </c>
    </row>
    <row r="441">
      <c r="A441" s="17">
        <v>544513.0</v>
      </c>
      <c r="B441" s="3" t="str">
        <f t="shared" si="1"/>
        <v>#REF!</v>
      </c>
    </row>
    <row r="442">
      <c r="A442" s="7">
        <v>43138.0</v>
      </c>
      <c r="B442" s="3" t="str">
        <f t="shared" si="1"/>
        <v>#REF!</v>
      </c>
    </row>
    <row r="443">
      <c r="A443" s="8">
        <v>67.2</v>
      </c>
      <c r="B443" s="3" t="str">
        <f t="shared" si="1"/>
        <v>#REF!</v>
      </c>
    </row>
    <row r="444">
      <c r="A444" s="8">
        <v>67.72</v>
      </c>
      <c r="B444" s="3" t="str">
        <f t="shared" si="1"/>
        <v>#REF!</v>
      </c>
    </row>
    <row r="445">
      <c r="A445" s="8">
        <v>65.16</v>
      </c>
      <c r="B445" s="3" t="str">
        <f t="shared" si="1"/>
        <v>#REF!</v>
      </c>
    </row>
    <row r="446">
      <c r="A446" s="8">
        <v>65.51</v>
      </c>
      <c r="B446" s="3" t="str">
        <f t="shared" si="1"/>
        <v>#REF!</v>
      </c>
    </row>
    <row r="447">
      <c r="A447" s="11">
        <v>-1.35</v>
      </c>
      <c r="B447" s="3" t="str">
        <f t="shared" si="1"/>
        <v>#REF!</v>
      </c>
    </row>
    <row r="448">
      <c r="A448" s="12">
        <v>-0.0202</v>
      </c>
      <c r="B448" s="3" t="str">
        <f t="shared" si="1"/>
        <v>#REF!</v>
      </c>
    </row>
    <row r="449">
      <c r="A449" s="17">
        <v>567758.0</v>
      </c>
      <c r="B449" s="3" t="str">
        <f t="shared" si="1"/>
        <v>#REF!</v>
      </c>
    </row>
    <row r="450">
      <c r="A450" s="17">
        <v>488637.0</v>
      </c>
      <c r="B450" s="3" t="str">
        <f t="shared" si="1"/>
        <v>#REF!</v>
      </c>
    </row>
    <row r="451">
      <c r="A451" s="7">
        <v>43139.0</v>
      </c>
      <c r="B451" s="3" t="str">
        <f t="shared" si="1"/>
        <v>#REF!</v>
      </c>
    </row>
    <row r="452">
      <c r="A452" s="8">
        <v>65.28</v>
      </c>
      <c r="B452" s="3" t="str">
        <f t="shared" si="1"/>
        <v>#REF!</v>
      </c>
    </row>
    <row r="453">
      <c r="A453" s="8">
        <v>65.6</v>
      </c>
      <c r="B453" s="3" t="str">
        <f t="shared" si="1"/>
        <v>#REF!</v>
      </c>
    </row>
    <row r="454">
      <c r="A454" s="8">
        <v>64.1</v>
      </c>
      <c r="B454" s="3" t="str">
        <f t="shared" si="1"/>
        <v>#REF!</v>
      </c>
    </row>
    <row r="455">
      <c r="A455" s="8">
        <v>64.81</v>
      </c>
      <c r="B455" s="3" t="str">
        <f t="shared" si="1"/>
        <v>#REF!</v>
      </c>
    </row>
    <row r="456">
      <c r="A456" s="11">
        <v>-0.7</v>
      </c>
      <c r="B456" s="3" t="str">
        <f t="shared" si="1"/>
        <v>#REF!</v>
      </c>
    </row>
    <row r="457">
      <c r="A457" s="12">
        <v>-0.0107</v>
      </c>
      <c r="B457" s="3" t="str">
        <f t="shared" si="1"/>
        <v>#REF!</v>
      </c>
    </row>
    <row r="458">
      <c r="A458" s="17">
        <v>346318.0</v>
      </c>
      <c r="B458" s="3" t="str">
        <f t="shared" si="1"/>
        <v>#REF!</v>
      </c>
    </row>
    <row r="459">
      <c r="A459" s="17">
        <v>457424.0</v>
      </c>
      <c r="B459" s="3" t="str">
        <f t="shared" si="1"/>
        <v>#REF!</v>
      </c>
    </row>
    <row r="460">
      <c r="A460" s="7">
        <v>43140.0</v>
      </c>
      <c r="B460" s="3" t="str">
        <f t="shared" si="1"/>
        <v>#REF!</v>
      </c>
    </row>
    <row r="461">
      <c r="A461" s="8">
        <v>64.44</v>
      </c>
      <c r="B461" s="3" t="str">
        <f t="shared" si="1"/>
        <v>#REF!</v>
      </c>
    </row>
    <row r="462">
      <c r="A462" s="8">
        <v>64.64</v>
      </c>
      <c r="B462" s="3" t="str">
        <f t="shared" si="1"/>
        <v>#REF!</v>
      </c>
    </row>
    <row r="463">
      <c r="A463" s="8">
        <v>61.77</v>
      </c>
      <c r="B463" s="3" t="str">
        <f t="shared" si="1"/>
        <v>#REF!</v>
      </c>
    </row>
    <row r="464">
      <c r="A464" s="8">
        <v>62.79</v>
      </c>
      <c r="B464" s="3" t="str">
        <f t="shared" si="1"/>
        <v>#REF!</v>
      </c>
    </row>
    <row r="465">
      <c r="A465" s="11">
        <v>-2.02</v>
      </c>
      <c r="B465" s="3" t="str">
        <f t="shared" si="1"/>
        <v>#REF!</v>
      </c>
    </row>
    <row r="466">
      <c r="A466" s="12">
        <v>-0.0312</v>
      </c>
      <c r="B466" s="3" t="str">
        <f t="shared" si="1"/>
        <v>#REF!</v>
      </c>
    </row>
    <row r="467">
      <c r="A467" s="17">
        <v>399495.0</v>
      </c>
      <c r="B467" s="3" t="str">
        <f t="shared" si="1"/>
        <v>#REF!</v>
      </c>
    </row>
    <row r="468">
      <c r="A468" s="17">
        <v>415345.0</v>
      </c>
      <c r="B468" s="3" t="str">
        <f t="shared" si="1"/>
        <v>#REF!</v>
      </c>
    </row>
    <row r="469">
      <c r="A469" s="7">
        <v>43143.0</v>
      </c>
      <c r="B469" s="3" t="str">
        <f t="shared" si="1"/>
        <v>#REF!</v>
      </c>
    </row>
    <row r="470">
      <c r="A470" s="8">
        <v>62.5</v>
      </c>
      <c r="B470" s="3" t="str">
        <f t="shared" si="1"/>
        <v>#REF!</v>
      </c>
    </row>
    <row r="471">
      <c r="A471" s="8">
        <v>64.4</v>
      </c>
      <c r="B471" s="3" t="str">
        <f t="shared" si="1"/>
        <v>#REF!</v>
      </c>
    </row>
    <row r="472">
      <c r="A472" s="8">
        <v>62.5</v>
      </c>
      <c r="B472" s="3" t="str">
        <f t="shared" si="1"/>
        <v>#REF!</v>
      </c>
    </row>
    <row r="473">
      <c r="A473" s="8">
        <v>62.59</v>
      </c>
      <c r="B473" s="3" t="str">
        <f t="shared" si="1"/>
        <v>#REF!</v>
      </c>
    </row>
    <row r="474">
      <c r="A474" s="11">
        <v>-0.2</v>
      </c>
      <c r="B474" s="3" t="str">
        <f t="shared" si="1"/>
        <v>#REF!</v>
      </c>
    </row>
    <row r="475">
      <c r="A475" s="12">
        <v>-0.0032</v>
      </c>
      <c r="B475" s="3" t="str">
        <f t="shared" si="1"/>
        <v>#REF!</v>
      </c>
    </row>
    <row r="476">
      <c r="A476" s="17">
        <v>349667.0</v>
      </c>
      <c r="B476" s="3" t="str">
        <f t="shared" si="1"/>
        <v>#REF!</v>
      </c>
    </row>
    <row r="477">
      <c r="A477" s="17">
        <v>383168.0</v>
      </c>
      <c r="B477" s="3" t="str">
        <f t="shared" si="1"/>
        <v>#REF!</v>
      </c>
    </row>
    <row r="478">
      <c r="A478" s="7">
        <v>43144.0</v>
      </c>
      <c r="B478" s="3" t="str">
        <f t="shared" si="1"/>
        <v>#REF!</v>
      </c>
    </row>
    <row r="479">
      <c r="A479" s="8">
        <v>62.85</v>
      </c>
      <c r="B479" s="3" t="str">
        <f t="shared" si="1"/>
        <v>#REF!</v>
      </c>
    </row>
    <row r="480">
      <c r="A480" s="8">
        <v>63.1</v>
      </c>
      <c r="B480" s="3" t="str">
        <f t="shared" si="1"/>
        <v>#REF!</v>
      </c>
    </row>
    <row r="481">
      <c r="A481" s="8">
        <v>61.76</v>
      </c>
      <c r="B481" s="3" t="str">
        <f t="shared" si="1"/>
        <v>#REF!</v>
      </c>
    </row>
    <row r="482">
      <c r="A482" s="8">
        <v>62.72</v>
      </c>
      <c r="B482" s="3" t="str">
        <f t="shared" si="1"/>
        <v>#REF!</v>
      </c>
    </row>
    <row r="483">
      <c r="A483" s="9">
        <f>+0.13</f>
        <v>0.13</v>
      </c>
      <c r="B483" s="3" t="str">
        <f t="shared" si="1"/>
        <v>#REF!</v>
      </c>
    </row>
    <row r="484">
      <c r="A484" s="9">
        <f>+0.21%</f>
        <v>0.0021</v>
      </c>
      <c r="B484" s="3" t="str">
        <f t="shared" si="1"/>
        <v>#REF!</v>
      </c>
    </row>
    <row r="485">
      <c r="A485" s="16">
        <v>367263.0</v>
      </c>
      <c r="B485" s="3" t="str">
        <f t="shared" si="1"/>
        <v>#REF!</v>
      </c>
    </row>
    <row r="486">
      <c r="A486" s="16">
        <v>353897.0</v>
      </c>
      <c r="B486" s="3" t="str">
        <f t="shared" si="1"/>
        <v>#REF!</v>
      </c>
    </row>
    <row r="487">
      <c r="A487" s="7">
        <v>43145.0</v>
      </c>
      <c r="B487" s="3" t="str">
        <f t="shared" si="1"/>
        <v>#REF!</v>
      </c>
    </row>
    <row r="488">
      <c r="A488" s="8">
        <v>62.84</v>
      </c>
      <c r="B488" s="3" t="str">
        <f t="shared" si="1"/>
        <v>#REF!</v>
      </c>
    </row>
    <row r="489">
      <c r="A489" s="8">
        <v>64.58</v>
      </c>
      <c r="B489" s="3" t="str">
        <f t="shared" si="1"/>
        <v>#REF!</v>
      </c>
    </row>
    <row r="490">
      <c r="A490" s="8">
        <v>61.95</v>
      </c>
      <c r="B490" s="3" t="str">
        <f t="shared" si="1"/>
        <v>#REF!</v>
      </c>
    </row>
    <row r="491">
      <c r="A491" s="8">
        <v>64.36</v>
      </c>
      <c r="B491" s="3" t="str">
        <f t="shared" si="1"/>
        <v>#REF!</v>
      </c>
    </row>
    <row r="492">
      <c r="A492" s="9">
        <f>+1.64</f>
        <v>1.64</v>
      </c>
      <c r="B492" s="3" t="str">
        <f t="shared" si="1"/>
        <v>#REF!</v>
      </c>
    </row>
    <row r="493">
      <c r="A493" s="9">
        <f>+2.61%</f>
        <v>0.0261</v>
      </c>
      <c r="B493" s="3" t="str">
        <f t="shared" si="1"/>
        <v>#REF!</v>
      </c>
    </row>
    <row r="494">
      <c r="A494" s="16">
        <v>349099.0</v>
      </c>
      <c r="B494" s="3" t="str">
        <f t="shared" si="1"/>
        <v>#REF!</v>
      </c>
    </row>
    <row r="495">
      <c r="A495" s="16">
        <v>307693.0</v>
      </c>
      <c r="B495" s="3" t="str">
        <f t="shared" si="1"/>
        <v>#REF!</v>
      </c>
    </row>
    <row r="496">
      <c r="A496" s="7">
        <v>43146.0</v>
      </c>
      <c r="B496" s="3" t="str">
        <f t="shared" si="1"/>
        <v>#REF!</v>
      </c>
    </row>
    <row r="497">
      <c r="A497" s="8">
        <v>64.44</v>
      </c>
      <c r="B497" s="3" t="str">
        <f t="shared" si="1"/>
        <v>#REF!</v>
      </c>
    </row>
    <row r="498">
      <c r="A498" s="8">
        <v>65.15</v>
      </c>
      <c r="B498" s="3" t="str">
        <f t="shared" si="1"/>
        <v>#REF!</v>
      </c>
    </row>
    <row r="499">
      <c r="A499" s="8">
        <v>63.12</v>
      </c>
      <c r="B499" s="3" t="str">
        <f t="shared" si="1"/>
        <v>#REF!</v>
      </c>
    </row>
    <row r="500">
      <c r="A500" s="8">
        <v>64.33</v>
      </c>
      <c r="B500" s="3" t="str">
        <f t="shared" si="1"/>
        <v>#REF!</v>
      </c>
    </row>
    <row r="501">
      <c r="A501" s="11">
        <v>-0.03</v>
      </c>
      <c r="B501" s="3" t="str">
        <f t="shared" si="1"/>
        <v>#REF!</v>
      </c>
    </row>
    <row r="502">
      <c r="A502" s="12">
        <v>-5.0E-4</v>
      </c>
      <c r="B502" s="3" t="str">
        <f t="shared" si="1"/>
        <v>#REF!</v>
      </c>
    </row>
    <row r="503">
      <c r="A503" s="17">
        <v>292913.0</v>
      </c>
      <c r="B503" s="3" t="str">
        <f t="shared" si="1"/>
        <v>#REF!</v>
      </c>
    </row>
    <row r="504">
      <c r="A504" s="17">
        <v>283166.0</v>
      </c>
      <c r="B504" s="3" t="str">
        <f t="shared" si="1"/>
        <v>#REF!</v>
      </c>
    </row>
    <row r="505">
      <c r="A505" s="7">
        <v>43147.0</v>
      </c>
      <c r="B505" s="3" t="str">
        <f t="shared" si="1"/>
        <v>#REF!</v>
      </c>
    </row>
    <row r="506">
      <c r="A506" s="8">
        <v>64.66</v>
      </c>
      <c r="B506" s="3" t="str">
        <f t="shared" si="1"/>
        <v>#REF!</v>
      </c>
    </row>
    <row r="507">
      <c r="A507" s="8">
        <v>65.22</v>
      </c>
      <c r="B507" s="3" t="str">
        <f t="shared" si="1"/>
        <v>#REF!</v>
      </c>
    </row>
    <row r="508">
      <c r="A508" s="8">
        <v>64.19</v>
      </c>
      <c r="B508" s="3" t="str">
        <f t="shared" si="1"/>
        <v>#REF!</v>
      </c>
    </row>
    <row r="509">
      <c r="A509" s="8">
        <v>64.84</v>
      </c>
      <c r="B509" s="3" t="str">
        <f t="shared" si="1"/>
        <v>#REF!</v>
      </c>
    </row>
    <row r="510">
      <c r="A510" s="9">
        <f>+0.51</f>
        <v>0.51</v>
      </c>
      <c r="B510" s="3" t="str">
        <f t="shared" si="1"/>
        <v>#REF!</v>
      </c>
    </row>
    <row r="511">
      <c r="A511" s="9">
        <f>+0.79%</f>
        <v>0.0079</v>
      </c>
      <c r="B511" s="3" t="str">
        <f t="shared" si="1"/>
        <v>#REF!</v>
      </c>
    </row>
    <row r="512">
      <c r="A512" s="16">
        <v>239577.0</v>
      </c>
      <c r="B512" s="3" t="str">
        <f t="shared" si="1"/>
        <v>#REF!</v>
      </c>
    </row>
    <row r="513">
      <c r="A513" s="16">
        <v>264457.0</v>
      </c>
      <c r="B513" s="3" t="str">
        <f t="shared" si="1"/>
        <v>#REF!</v>
      </c>
    </row>
    <row r="514">
      <c r="A514" s="7">
        <v>43150.0</v>
      </c>
      <c r="B514" s="3" t="str">
        <f t="shared" si="1"/>
        <v>#REF!</v>
      </c>
    </row>
    <row r="515">
      <c r="A515" s="8">
        <v>64.96</v>
      </c>
      <c r="B515" s="3" t="str">
        <f t="shared" si="1"/>
        <v>#REF!</v>
      </c>
    </row>
    <row r="516">
      <c r="A516" s="8">
        <v>65.9</v>
      </c>
      <c r="B516" s="3" t="str">
        <f t="shared" si="1"/>
        <v>#REF!</v>
      </c>
    </row>
    <row r="517">
      <c r="A517" s="8">
        <v>64.84</v>
      </c>
      <c r="B517" s="3" t="str">
        <f t="shared" si="1"/>
        <v>#REF!</v>
      </c>
    </row>
    <row r="518">
      <c r="A518" s="8">
        <v>65.67</v>
      </c>
      <c r="B518" s="3" t="str">
        <f t="shared" si="1"/>
        <v>#REF!</v>
      </c>
    </row>
    <row r="519">
      <c r="A519" s="9">
        <f>+0.83</f>
        <v>0.83</v>
      </c>
      <c r="B519" s="3" t="str">
        <f t="shared" si="1"/>
        <v>#REF!</v>
      </c>
    </row>
    <row r="520">
      <c r="A520" s="9">
        <f>+1.28%</f>
        <v>0.0128</v>
      </c>
      <c r="B520" s="3" t="str">
        <f t="shared" si="1"/>
        <v>#REF!</v>
      </c>
    </row>
    <row r="521">
      <c r="A521" s="16">
        <v>125633.0</v>
      </c>
      <c r="B521" s="3" t="str">
        <f t="shared" si="1"/>
        <v>#REF!</v>
      </c>
    </row>
    <row r="522">
      <c r="A522" s="16">
        <v>256595.0</v>
      </c>
      <c r="B522" s="3" t="str">
        <f t="shared" si="1"/>
        <v>#REF!</v>
      </c>
    </row>
    <row r="523">
      <c r="A523" s="7">
        <v>43151.0</v>
      </c>
      <c r="B523" s="3" t="str">
        <f t="shared" si="1"/>
        <v>#REF!</v>
      </c>
    </row>
    <row r="524">
      <c r="A524" s="8">
        <v>65.64</v>
      </c>
      <c r="B524" s="3" t="str">
        <f t="shared" si="1"/>
        <v>#REF!</v>
      </c>
    </row>
    <row r="525">
      <c r="A525" s="8">
        <v>65.81</v>
      </c>
      <c r="B525" s="3" t="str">
        <f t="shared" si="1"/>
        <v>#REF!</v>
      </c>
    </row>
    <row r="526">
      <c r="A526" s="8">
        <v>64.78</v>
      </c>
      <c r="B526" s="3" t="str">
        <f t="shared" si="1"/>
        <v>#REF!</v>
      </c>
    </row>
    <row r="527">
      <c r="A527" s="8">
        <v>65.25</v>
      </c>
      <c r="B527" s="3" t="str">
        <f t="shared" si="1"/>
        <v>#REF!</v>
      </c>
    </row>
    <row r="528">
      <c r="A528" s="11">
        <v>-0.42</v>
      </c>
      <c r="B528" s="3" t="str">
        <f t="shared" si="1"/>
        <v>#REF!</v>
      </c>
    </row>
    <row r="529">
      <c r="A529" s="12">
        <v>-0.0064</v>
      </c>
      <c r="B529" s="3" t="str">
        <f t="shared" si="1"/>
        <v>#REF!</v>
      </c>
    </row>
    <row r="530">
      <c r="A530" s="17">
        <v>289165.0</v>
      </c>
      <c r="B530" s="3" t="str">
        <f t="shared" si="1"/>
        <v>#REF!</v>
      </c>
    </row>
    <row r="531">
      <c r="A531" s="17">
        <v>219385.0</v>
      </c>
      <c r="B531" s="3" t="str">
        <f t="shared" si="1"/>
        <v>#REF!</v>
      </c>
    </row>
    <row r="532">
      <c r="A532" s="7">
        <v>43152.0</v>
      </c>
      <c r="B532" s="3" t="str">
        <f t="shared" si="1"/>
        <v>#REF!</v>
      </c>
    </row>
    <row r="533">
      <c r="A533" s="8">
        <v>65.05</v>
      </c>
      <c r="B533" s="3" t="str">
        <f t="shared" si="1"/>
        <v>#REF!</v>
      </c>
    </row>
    <row r="534">
      <c r="A534" s="8">
        <v>65.53</v>
      </c>
      <c r="B534" s="3" t="str">
        <f t="shared" si="1"/>
        <v>#REF!</v>
      </c>
    </row>
    <row r="535">
      <c r="A535" s="8">
        <v>64.4</v>
      </c>
      <c r="B535" s="3" t="str">
        <f t="shared" si="1"/>
        <v>#REF!</v>
      </c>
    </row>
    <row r="536">
      <c r="A536" s="8">
        <v>65.42</v>
      </c>
      <c r="B536" s="3" t="str">
        <f t="shared" si="1"/>
        <v>#REF!</v>
      </c>
    </row>
    <row r="537">
      <c r="A537" s="9">
        <f>+0.17</f>
        <v>0.17</v>
      </c>
      <c r="B537" s="3" t="str">
        <f t="shared" si="1"/>
        <v>#REF!</v>
      </c>
    </row>
    <row r="538">
      <c r="A538" s="9">
        <f>+0.26%</f>
        <v>0.0026</v>
      </c>
      <c r="B538" s="3" t="str">
        <f t="shared" si="1"/>
        <v>#REF!</v>
      </c>
    </row>
    <row r="539">
      <c r="A539" s="16">
        <v>245865.0</v>
      </c>
      <c r="B539" s="3" t="str">
        <f t="shared" si="1"/>
        <v>#REF!</v>
      </c>
    </row>
    <row r="540">
      <c r="A540" s="16">
        <v>201691.0</v>
      </c>
      <c r="B540" s="3" t="str">
        <f t="shared" si="1"/>
        <v>#REF!</v>
      </c>
    </row>
    <row r="541">
      <c r="A541" s="7">
        <v>43153.0</v>
      </c>
      <c r="B541" s="3" t="str">
        <f t="shared" si="1"/>
        <v>#REF!</v>
      </c>
    </row>
    <row r="542">
      <c r="A542" s="8">
        <v>64.91</v>
      </c>
      <c r="B542" s="3" t="str">
        <f t="shared" si="1"/>
        <v>#REF!</v>
      </c>
    </row>
    <row r="543">
      <c r="A543" s="8">
        <v>66.56</v>
      </c>
      <c r="B543" s="3" t="str">
        <f t="shared" si="1"/>
        <v>#REF!</v>
      </c>
    </row>
    <row r="544">
      <c r="A544" s="8">
        <v>64.62</v>
      </c>
      <c r="B544" s="3" t="str">
        <f t="shared" si="1"/>
        <v>#REF!</v>
      </c>
    </row>
    <row r="545">
      <c r="A545" s="8">
        <v>66.39</v>
      </c>
      <c r="B545" s="3" t="str">
        <f t="shared" si="1"/>
        <v>#REF!</v>
      </c>
    </row>
    <row r="546">
      <c r="A546" s="9">
        <f>+0.97</f>
        <v>0.97</v>
      </c>
      <c r="B546" s="3" t="str">
        <f t="shared" si="1"/>
        <v>#REF!</v>
      </c>
    </row>
    <row r="547">
      <c r="A547" s="9">
        <f>+1.48%</f>
        <v>0.0148</v>
      </c>
      <c r="B547" s="3" t="str">
        <f t="shared" si="1"/>
        <v>#REF!</v>
      </c>
    </row>
    <row r="548">
      <c r="A548" s="16">
        <v>253001.0</v>
      </c>
      <c r="B548" s="3" t="str">
        <f t="shared" si="1"/>
        <v>#REF!</v>
      </c>
    </row>
    <row r="549">
      <c r="A549" s="16">
        <v>178125.0</v>
      </c>
      <c r="B549" s="3" t="str">
        <f t="shared" si="1"/>
        <v>#REF!</v>
      </c>
    </row>
    <row r="550">
      <c r="A550" s="7">
        <v>43154.0</v>
      </c>
      <c r="B550" s="3" t="str">
        <f t="shared" si="1"/>
        <v>#REF!</v>
      </c>
    </row>
    <row r="551">
      <c r="A551" s="8">
        <v>66.3</v>
      </c>
      <c r="B551" s="3" t="str">
        <f t="shared" si="1"/>
        <v>#REF!</v>
      </c>
    </row>
    <row r="552">
      <c r="A552" s="8">
        <v>67.37</v>
      </c>
      <c r="B552" s="3" t="str">
        <f t="shared" si="1"/>
        <v>#REF!</v>
      </c>
    </row>
    <row r="553">
      <c r="A553" s="8">
        <v>65.79</v>
      </c>
      <c r="B553" s="3" t="str">
        <f t="shared" si="1"/>
        <v>#REF!</v>
      </c>
    </row>
    <row r="554">
      <c r="A554" s="8">
        <v>67.31</v>
      </c>
      <c r="B554" s="3" t="str">
        <f t="shared" si="1"/>
        <v>#REF!</v>
      </c>
    </row>
    <row r="555">
      <c r="A555" s="9">
        <f>+0.92</f>
        <v>0.92</v>
      </c>
      <c r="B555" s="3" t="str">
        <f t="shared" si="1"/>
        <v>#REF!</v>
      </c>
    </row>
    <row r="556">
      <c r="A556" s="9">
        <f>+1.39%</f>
        <v>0.0139</v>
      </c>
      <c r="B556" s="3" t="str">
        <f t="shared" si="1"/>
        <v>#REF!</v>
      </c>
    </row>
    <row r="557">
      <c r="A557" s="16">
        <v>201717.0</v>
      </c>
      <c r="B557" s="3" t="str">
        <f t="shared" si="1"/>
        <v>#REF!</v>
      </c>
    </row>
    <row r="558">
      <c r="A558" s="16">
        <v>139887.0</v>
      </c>
      <c r="B558" s="3" t="str">
        <f t="shared" si="1"/>
        <v>#REF!</v>
      </c>
    </row>
    <row r="559">
      <c r="A559" s="7">
        <v>43157.0</v>
      </c>
      <c r="B559" s="3" t="str">
        <f t="shared" si="1"/>
        <v>#REF!</v>
      </c>
    </row>
    <row r="560">
      <c r="A560" s="8">
        <v>67.29</v>
      </c>
      <c r="B560" s="3" t="str">
        <f t="shared" si="1"/>
        <v>#REF!</v>
      </c>
    </row>
    <row r="561">
      <c r="A561" s="8">
        <v>67.9</v>
      </c>
      <c r="B561" s="3" t="str">
        <f t="shared" si="1"/>
        <v>#REF!</v>
      </c>
    </row>
    <row r="562">
      <c r="A562" s="8">
        <v>66.72</v>
      </c>
      <c r="B562" s="3" t="str">
        <f t="shared" si="1"/>
        <v>#REF!</v>
      </c>
    </row>
    <row r="563">
      <c r="A563" s="8">
        <v>67.5</v>
      </c>
      <c r="B563" s="3" t="str">
        <f t="shared" si="1"/>
        <v>#REF!</v>
      </c>
    </row>
    <row r="564">
      <c r="A564" s="9">
        <f>+0.19</f>
        <v>0.19</v>
      </c>
      <c r="B564" s="3" t="str">
        <f t="shared" si="1"/>
        <v>#REF!</v>
      </c>
    </row>
    <row r="565">
      <c r="A565" s="9">
        <f>+0.28%</f>
        <v>0.0028</v>
      </c>
      <c r="B565" s="3" t="str">
        <f t="shared" si="1"/>
        <v>#REF!</v>
      </c>
    </row>
    <row r="566">
      <c r="A566" s="16">
        <v>188304.0</v>
      </c>
      <c r="B566" s="3" t="str">
        <f t="shared" si="1"/>
        <v>#REF!</v>
      </c>
    </row>
    <row r="567">
      <c r="A567" s="16">
        <v>102895.0</v>
      </c>
      <c r="B567" s="3" t="str">
        <f t="shared" si="1"/>
        <v>#REF!</v>
      </c>
    </row>
    <row r="568">
      <c r="A568" s="7">
        <v>43158.0</v>
      </c>
      <c r="B568" s="3" t="str">
        <f t="shared" si="1"/>
        <v>#REF!</v>
      </c>
    </row>
    <row r="569">
      <c r="A569" s="8">
        <v>67.57</v>
      </c>
      <c r="B569" s="3" t="str">
        <f t="shared" si="1"/>
        <v>#REF!</v>
      </c>
    </row>
    <row r="570">
      <c r="A570" s="8">
        <v>67.61</v>
      </c>
      <c r="B570" s="3" t="str">
        <f t="shared" si="1"/>
        <v>#REF!</v>
      </c>
    </row>
    <row r="571">
      <c r="A571" s="8">
        <v>66.32</v>
      </c>
      <c r="B571" s="3" t="str">
        <f t="shared" si="1"/>
        <v>#REF!</v>
      </c>
    </row>
    <row r="572">
      <c r="A572" s="8">
        <v>66.63</v>
      </c>
      <c r="B572" s="3" t="str">
        <f t="shared" si="1"/>
        <v>#REF!</v>
      </c>
    </row>
    <row r="573">
      <c r="A573" s="11">
        <v>-0.87</v>
      </c>
      <c r="B573" s="3" t="str">
        <f t="shared" si="1"/>
        <v>#REF!</v>
      </c>
    </row>
    <row r="574">
      <c r="A574" s="12">
        <v>-0.0129</v>
      </c>
      <c r="B574" s="3" t="str">
        <f t="shared" si="1"/>
        <v>#REF!</v>
      </c>
    </row>
    <row r="575">
      <c r="A575" s="17">
        <v>106337.0</v>
      </c>
      <c r="B575" s="3" t="str">
        <f t="shared" si="1"/>
        <v>#REF!</v>
      </c>
    </row>
    <row r="576">
      <c r="A576" s="17">
        <v>67082.0</v>
      </c>
      <c r="B576" s="3" t="str">
        <f t="shared" si="1"/>
        <v>#REF!</v>
      </c>
    </row>
    <row r="577">
      <c r="A577" s="7">
        <v>43159.0</v>
      </c>
      <c r="B577" s="3" t="str">
        <f t="shared" si="1"/>
        <v>#REF!</v>
      </c>
    </row>
    <row r="578">
      <c r="A578" s="8">
        <v>66.41</v>
      </c>
      <c r="B578" s="3" t="str">
        <f t="shared" si="1"/>
        <v>#REF!</v>
      </c>
    </row>
    <row r="579">
      <c r="A579" s="8">
        <v>66.87</v>
      </c>
      <c r="B579" s="3" t="str">
        <f t="shared" si="1"/>
        <v>#REF!</v>
      </c>
    </row>
    <row r="580">
      <c r="A580" s="8">
        <v>65.43</v>
      </c>
      <c r="B580" s="3" t="str">
        <f t="shared" si="1"/>
        <v>#REF!</v>
      </c>
    </row>
    <row r="581">
      <c r="A581" s="8">
        <v>65.78</v>
      </c>
      <c r="B581" s="3" t="str">
        <f t="shared" si="1"/>
        <v>#REF!</v>
      </c>
    </row>
    <row r="582">
      <c r="A582" s="11">
        <v>-0.85</v>
      </c>
      <c r="B582" s="3" t="str">
        <f t="shared" si="1"/>
        <v>#REF!</v>
      </c>
    </row>
    <row r="583">
      <c r="A583" s="12">
        <v>-0.0128</v>
      </c>
      <c r="B583" s="3" t="str">
        <f t="shared" si="1"/>
        <v>#REF!</v>
      </c>
    </row>
    <row r="584">
      <c r="A584" s="17">
        <v>27394.0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43098</v>
      </c>
      <c r="C3" s="3">
        <v>65.47</v>
      </c>
      <c r="D3" s="3">
        <v>66.23</v>
      </c>
      <c r="E3" s="3">
        <v>65.46</v>
      </c>
      <c r="F3" s="3">
        <v>66.09</v>
      </c>
      <c r="G3" s="3">
        <v>0.63</v>
      </c>
      <c r="H3" s="3">
        <v>0.0096</v>
      </c>
      <c r="I3" s="15">
        <v>28802.0</v>
      </c>
      <c r="J3" s="15">
        <v>136051.0</v>
      </c>
    </row>
    <row r="4">
      <c r="A4" s="4" t="s">
        <v>4</v>
      </c>
      <c r="B4" s="5">
        <f t="shared" si="1"/>
        <v>43102</v>
      </c>
      <c r="C4" s="3">
        <v>66.09</v>
      </c>
      <c r="D4" s="3">
        <v>66.42</v>
      </c>
      <c r="E4" s="3">
        <v>65.52</v>
      </c>
      <c r="F4" s="3">
        <v>65.79</v>
      </c>
      <c r="G4" s="3">
        <v>-0.3</v>
      </c>
      <c r="H4" s="6">
        <v>-0.0045</v>
      </c>
      <c r="I4" s="15">
        <v>51663.0</v>
      </c>
      <c r="J4" s="15">
        <v>142823.0</v>
      </c>
    </row>
    <row r="5">
      <c r="A5" s="4" t="s">
        <v>5</v>
      </c>
      <c r="B5" s="5">
        <f t="shared" si="1"/>
        <v>43103</v>
      </c>
      <c r="C5" s="3">
        <v>65.76</v>
      </c>
      <c r="D5" s="3">
        <v>67.07</v>
      </c>
      <c r="E5" s="3">
        <v>65.65</v>
      </c>
      <c r="F5" s="3">
        <v>66.9</v>
      </c>
      <c r="G5" s="3">
        <v>1.11</v>
      </c>
      <c r="H5" s="3">
        <v>0.0169</v>
      </c>
      <c r="I5" s="15">
        <v>67007.0</v>
      </c>
      <c r="J5" s="15">
        <v>143650.0</v>
      </c>
    </row>
    <row r="6">
      <c r="A6" s="4" t="s">
        <v>6</v>
      </c>
      <c r="B6" s="5">
        <f t="shared" si="1"/>
        <v>43104</v>
      </c>
      <c r="C6" s="3">
        <v>66.94</v>
      </c>
      <c r="D6" s="3">
        <v>67.32</v>
      </c>
      <c r="E6" s="3">
        <v>66.67</v>
      </c>
      <c r="F6" s="3">
        <v>67.11</v>
      </c>
      <c r="G6" s="3">
        <v>0.21</v>
      </c>
      <c r="H6" s="3">
        <v>0.0031</v>
      </c>
      <c r="I6" s="15">
        <v>64304.0</v>
      </c>
      <c r="J6" s="15">
        <v>145202.0</v>
      </c>
    </row>
    <row r="7">
      <c r="A7" s="4" t="s">
        <v>7</v>
      </c>
      <c r="B7" s="5">
        <f t="shared" si="1"/>
        <v>43105</v>
      </c>
      <c r="C7" s="3">
        <v>67.09</v>
      </c>
      <c r="D7" s="3">
        <v>67.15</v>
      </c>
      <c r="E7" s="3">
        <v>66.39</v>
      </c>
      <c r="F7" s="3">
        <v>66.73</v>
      </c>
      <c r="G7" s="3">
        <v>-0.38</v>
      </c>
      <c r="H7" s="6">
        <v>-0.0057</v>
      </c>
      <c r="I7" s="15">
        <v>54544.0</v>
      </c>
      <c r="J7" s="15">
        <v>151339.0</v>
      </c>
    </row>
    <row r="8">
      <c r="A8" s="4" t="s">
        <v>8</v>
      </c>
      <c r="B8" s="5">
        <f t="shared" si="1"/>
        <v>43108</v>
      </c>
      <c r="C8" s="3">
        <v>66.91</v>
      </c>
      <c r="D8" s="3">
        <v>67.09</v>
      </c>
      <c r="E8" s="3">
        <v>66.6</v>
      </c>
      <c r="F8" s="3">
        <v>66.95</v>
      </c>
      <c r="G8" s="3">
        <v>0.22</v>
      </c>
      <c r="H8" s="3">
        <v>0.0033</v>
      </c>
      <c r="I8" s="15">
        <v>61996.0</v>
      </c>
      <c r="J8" s="15">
        <v>154544.0</v>
      </c>
    </row>
    <row r="9">
      <c r="A9" s="4" t="s">
        <v>9</v>
      </c>
      <c r="B9" s="5">
        <f t="shared" si="1"/>
        <v>43109</v>
      </c>
      <c r="C9" s="3">
        <v>67.12</v>
      </c>
      <c r="D9" s="3">
        <v>68.36</v>
      </c>
      <c r="E9" s="3">
        <v>66.88</v>
      </c>
      <c r="F9" s="3">
        <v>67.96</v>
      </c>
      <c r="G9" s="3">
        <v>1.01</v>
      </c>
      <c r="H9" s="3">
        <v>0.0151</v>
      </c>
      <c r="I9" s="15">
        <v>88504.0</v>
      </c>
      <c r="J9" s="15">
        <v>156595.0</v>
      </c>
    </row>
    <row r="10">
      <c r="A10" s="14">
        <v>43098.0</v>
      </c>
      <c r="B10" s="5">
        <f t="shared" si="1"/>
        <v>43110</v>
      </c>
      <c r="C10" s="3">
        <v>68.22</v>
      </c>
      <c r="D10" s="3">
        <v>68.46</v>
      </c>
      <c r="E10" s="3">
        <v>67.88</v>
      </c>
      <c r="F10" s="3">
        <v>68.35</v>
      </c>
      <c r="G10" s="3">
        <v>0.39</v>
      </c>
      <c r="H10" s="3">
        <v>0.005699999999999999</v>
      </c>
      <c r="I10" s="15">
        <v>82286.0</v>
      </c>
      <c r="J10" s="15">
        <v>163495.0</v>
      </c>
    </row>
    <row r="11">
      <c r="A11" s="8">
        <v>65.47</v>
      </c>
      <c r="B11" s="5">
        <f t="shared" si="1"/>
        <v>43111</v>
      </c>
      <c r="C11" s="3">
        <v>68.29</v>
      </c>
      <c r="D11" s="3">
        <v>69.11</v>
      </c>
      <c r="E11" s="3">
        <v>68.15</v>
      </c>
      <c r="F11" s="3">
        <v>68.37</v>
      </c>
      <c r="G11" s="3">
        <v>0.02</v>
      </c>
      <c r="H11" s="3">
        <v>3.0E-4</v>
      </c>
      <c r="I11" s="15">
        <v>102276.0</v>
      </c>
      <c r="J11" s="15">
        <v>168484.0</v>
      </c>
    </row>
    <row r="12">
      <c r="A12" s="8">
        <v>66.23</v>
      </c>
      <c r="B12" s="5">
        <f t="shared" si="1"/>
        <v>43112</v>
      </c>
      <c r="C12" s="3">
        <v>68.3</v>
      </c>
      <c r="D12" s="3">
        <v>69.03</v>
      </c>
      <c r="E12" s="3">
        <v>67.74</v>
      </c>
      <c r="F12" s="3">
        <v>68.98</v>
      </c>
      <c r="G12" s="3">
        <v>0.61</v>
      </c>
      <c r="H12" s="3">
        <v>0.0089</v>
      </c>
      <c r="I12" s="15">
        <v>71961.0</v>
      </c>
      <c r="J12" s="15">
        <v>179791.0</v>
      </c>
    </row>
    <row r="13">
      <c r="A13" s="8">
        <v>65.46</v>
      </c>
      <c r="B13" s="5">
        <f t="shared" si="1"/>
        <v>43115</v>
      </c>
      <c r="C13" s="3">
        <v>68.99</v>
      </c>
      <c r="D13" s="3">
        <v>69.57</v>
      </c>
      <c r="E13" s="3">
        <v>68.68</v>
      </c>
      <c r="F13" s="3">
        <v>69.48</v>
      </c>
      <c r="G13" s="3">
        <v>0.5</v>
      </c>
      <c r="H13" s="3">
        <v>0.0072</v>
      </c>
      <c r="I13" s="15">
        <v>42588.0</v>
      </c>
      <c r="J13" s="15">
        <v>184497.0</v>
      </c>
    </row>
    <row r="14">
      <c r="A14" s="8">
        <v>66.09</v>
      </c>
      <c r="B14" s="5">
        <f t="shared" si="1"/>
        <v>43116</v>
      </c>
      <c r="C14" s="3">
        <v>69.25</v>
      </c>
      <c r="D14" s="3">
        <v>69.33</v>
      </c>
      <c r="E14" s="3">
        <v>68.16</v>
      </c>
      <c r="F14" s="3">
        <v>68.45</v>
      </c>
      <c r="G14" s="3">
        <v>-1.03</v>
      </c>
      <c r="H14" s="6">
        <v>-0.0148</v>
      </c>
      <c r="I14" s="15">
        <v>110242.0</v>
      </c>
      <c r="J14" s="15">
        <v>194126.0</v>
      </c>
    </row>
    <row r="15">
      <c r="A15" s="9">
        <f>+0.63</f>
        <v>0.63</v>
      </c>
      <c r="B15" s="5">
        <f t="shared" si="1"/>
        <v>43117</v>
      </c>
      <c r="C15" s="3">
        <v>68.67</v>
      </c>
      <c r="D15" s="3">
        <v>68.86</v>
      </c>
      <c r="E15" s="3">
        <v>67.87</v>
      </c>
      <c r="F15" s="3">
        <v>68.65</v>
      </c>
      <c r="G15" s="3">
        <v>0.2</v>
      </c>
      <c r="H15" s="3">
        <v>0.0029</v>
      </c>
      <c r="I15" s="15">
        <v>90448.0</v>
      </c>
      <c r="J15" s="15">
        <v>195017.0</v>
      </c>
    </row>
    <row r="16">
      <c r="A16" s="9">
        <f>+0.96%</f>
        <v>0.0096</v>
      </c>
      <c r="B16" s="5">
        <f t="shared" si="1"/>
        <v>43118</v>
      </c>
      <c r="C16" s="3">
        <v>68.8</v>
      </c>
      <c r="D16" s="3">
        <v>68.89</v>
      </c>
      <c r="E16" s="3">
        <v>68.09</v>
      </c>
      <c r="F16" s="3">
        <v>68.59</v>
      </c>
      <c r="G16" s="3">
        <v>-0.06</v>
      </c>
      <c r="H16" s="6">
        <v>-9.0E-4</v>
      </c>
      <c r="I16" s="15">
        <v>80547.0</v>
      </c>
      <c r="J16" s="15">
        <v>199881.0</v>
      </c>
    </row>
    <row r="17">
      <c r="A17" s="16">
        <v>28802.0</v>
      </c>
      <c r="B17" s="5">
        <f t="shared" si="1"/>
        <v>43119</v>
      </c>
      <c r="C17" s="3">
        <v>68.25</v>
      </c>
      <c r="D17" s="3">
        <v>68.34</v>
      </c>
      <c r="E17" s="3">
        <v>67.59</v>
      </c>
      <c r="F17" s="3">
        <v>67.9</v>
      </c>
      <c r="G17" s="3">
        <v>-0.69</v>
      </c>
      <c r="H17" s="6">
        <v>-0.0101</v>
      </c>
      <c r="I17" s="15">
        <v>65572.0</v>
      </c>
      <c r="J17" s="15">
        <v>202435.0</v>
      </c>
    </row>
    <row r="18">
      <c r="A18" s="16">
        <v>136051.0</v>
      </c>
      <c r="B18" s="5">
        <f t="shared" si="1"/>
        <v>43122</v>
      </c>
      <c r="C18" s="3">
        <v>68.1</v>
      </c>
      <c r="D18" s="3">
        <v>68.75</v>
      </c>
      <c r="E18" s="3">
        <v>67.7</v>
      </c>
      <c r="F18" s="3">
        <v>68.26</v>
      </c>
      <c r="G18" s="3">
        <v>0.36</v>
      </c>
      <c r="H18" s="3">
        <v>0.0053</v>
      </c>
      <c r="I18" s="15">
        <v>54815.0</v>
      </c>
      <c r="J18" s="15">
        <v>207661.0</v>
      </c>
    </row>
    <row r="19">
      <c r="A19" s="7">
        <v>43102.0</v>
      </c>
      <c r="B19" s="5">
        <f t="shared" si="1"/>
        <v>43123</v>
      </c>
      <c r="C19" s="3">
        <v>68.46</v>
      </c>
      <c r="D19" s="3">
        <v>69.41</v>
      </c>
      <c r="E19" s="3">
        <v>68.36</v>
      </c>
      <c r="F19" s="3">
        <v>69.15</v>
      </c>
      <c r="G19" s="3">
        <v>0.89</v>
      </c>
      <c r="H19" s="3">
        <v>0.013000000000000001</v>
      </c>
      <c r="I19" s="15">
        <v>116062.0</v>
      </c>
      <c r="J19" s="15">
        <v>223481.0</v>
      </c>
    </row>
    <row r="20">
      <c r="A20" s="8">
        <v>66.09</v>
      </c>
      <c r="B20" s="5">
        <f t="shared" si="1"/>
        <v>43124</v>
      </c>
      <c r="C20" s="3">
        <v>69.16</v>
      </c>
      <c r="D20" s="3">
        <v>69.98</v>
      </c>
      <c r="E20" s="3">
        <v>68.74</v>
      </c>
      <c r="F20" s="3">
        <v>69.6</v>
      </c>
      <c r="G20" s="3">
        <v>0.45</v>
      </c>
      <c r="H20" s="3">
        <v>0.006500000000000001</v>
      </c>
      <c r="I20" s="15">
        <v>93902.0</v>
      </c>
      <c r="J20" s="15">
        <v>233084.0</v>
      </c>
    </row>
    <row r="21">
      <c r="A21" s="8">
        <v>66.42</v>
      </c>
      <c r="B21" s="5">
        <f t="shared" si="1"/>
        <v>43125</v>
      </c>
      <c r="C21" s="3">
        <v>70.0</v>
      </c>
      <c r="D21" s="3">
        <v>70.35</v>
      </c>
      <c r="E21" s="3">
        <v>69.18</v>
      </c>
      <c r="F21" s="3">
        <v>69.6</v>
      </c>
      <c r="G21" s="3" t="s">
        <v>10</v>
      </c>
      <c r="H21" s="3" t="s">
        <v>10</v>
      </c>
      <c r="I21" s="15">
        <v>117179.0</v>
      </c>
      <c r="J21" s="15">
        <v>247363.0</v>
      </c>
    </row>
    <row r="22">
      <c r="A22" s="8">
        <v>65.52</v>
      </c>
      <c r="B22" s="5">
        <f t="shared" si="1"/>
        <v>43126</v>
      </c>
      <c r="C22" s="3">
        <v>69.3</v>
      </c>
      <c r="D22" s="3">
        <v>70.07</v>
      </c>
      <c r="E22" s="3">
        <v>69.3</v>
      </c>
      <c r="F22" s="3">
        <v>69.8</v>
      </c>
      <c r="G22" s="3">
        <v>0.2</v>
      </c>
      <c r="H22" s="3">
        <v>0.0029</v>
      </c>
      <c r="I22" s="15">
        <v>84711.0</v>
      </c>
      <c r="J22" s="15">
        <v>250693.0</v>
      </c>
    </row>
    <row r="23">
      <c r="A23" s="8">
        <v>65.79</v>
      </c>
      <c r="B23" s="5">
        <f t="shared" si="1"/>
        <v>43129</v>
      </c>
      <c r="C23" s="3">
        <v>69.77</v>
      </c>
      <c r="D23" s="3">
        <v>69.91</v>
      </c>
      <c r="E23" s="3">
        <v>68.48</v>
      </c>
      <c r="F23" s="3">
        <v>68.94</v>
      </c>
      <c r="G23" s="3">
        <v>-0.86</v>
      </c>
      <c r="H23" s="6">
        <v>-0.0123</v>
      </c>
      <c r="I23" s="15">
        <v>142860.0</v>
      </c>
      <c r="J23" s="15">
        <v>258229.0</v>
      </c>
    </row>
    <row r="24">
      <c r="A24" s="11">
        <v>-0.3</v>
      </c>
      <c r="B24" s="5">
        <f t="shared" si="1"/>
        <v>43130</v>
      </c>
      <c r="C24" s="3">
        <v>68.79</v>
      </c>
      <c r="D24" s="3">
        <v>68.84</v>
      </c>
      <c r="E24" s="3">
        <v>67.69</v>
      </c>
      <c r="F24" s="3">
        <v>68.21</v>
      </c>
      <c r="G24" s="3">
        <v>-0.73</v>
      </c>
      <c r="H24" s="6">
        <v>-0.0106</v>
      </c>
      <c r="I24" s="15">
        <v>142163.0</v>
      </c>
      <c r="J24" s="15">
        <v>269239.0</v>
      </c>
    </row>
    <row r="25">
      <c r="A25" s="12">
        <v>-0.0045</v>
      </c>
      <c r="B25" s="5">
        <f t="shared" si="1"/>
        <v>43131</v>
      </c>
      <c r="C25" s="3">
        <v>67.66</v>
      </c>
      <c r="D25" s="3">
        <v>68.66</v>
      </c>
      <c r="E25" s="3">
        <v>67.52</v>
      </c>
      <c r="F25" s="3">
        <v>68.57</v>
      </c>
      <c r="G25" s="3">
        <v>0.36</v>
      </c>
      <c r="H25" s="3">
        <v>0.0053</v>
      </c>
      <c r="I25" s="15">
        <v>123445.0</v>
      </c>
      <c r="J25" s="15">
        <v>273201.0</v>
      </c>
    </row>
    <row r="26">
      <c r="A26" s="17">
        <v>51663.0</v>
      </c>
      <c r="B26" s="5">
        <f t="shared" si="1"/>
        <v>43132</v>
      </c>
      <c r="C26" s="3">
        <v>68.59</v>
      </c>
      <c r="D26" s="3">
        <v>69.66</v>
      </c>
      <c r="E26" s="3">
        <v>68.49</v>
      </c>
      <c r="F26" s="3">
        <v>69.35</v>
      </c>
      <c r="G26" s="3">
        <v>0.78</v>
      </c>
      <c r="H26" s="3">
        <v>0.011399999999999999</v>
      </c>
      <c r="I26" s="15">
        <v>192438.0</v>
      </c>
      <c r="J26" s="15">
        <v>274776.0</v>
      </c>
    </row>
    <row r="27">
      <c r="A27" s="17">
        <v>142823.0</v>
      </c>
      <c r="B27" s="5">
        <f t="shared" si="1"/>
        <v>43133</v>
      </c>
      <c r="C27" s="3">
        <v>69.66</v>
      </c>
      <c r="D27" s="3">
        <v>69.72</v>
      </c>
      <c r="E27" s="3">
        <v>67.68</v>
      </c>
      <c r="F27" s="3">
        <v>68.28</v>
      </c>
      <c r="G27" s="3">
        <v>-1.07</v>
      </c>
      <c r="H27" s="6">
        <v>-0.0154</v>
      </c>
      <c r="I27" s="15">
        <v>160132.0</v>
      </c>
      <c r="J27" s="15">
        <v>280691.0</v>
      </c>
    </row>
    <row r="28">
      <c r="A28" s="7">
        <v>43103.0</v>
      </c>
      <c r="B28" s="5">
        <f t="shared" si="1"/>
        <v>43136</v>
      </c>
      <c r="C28" s="3">
        <v>67.87</v>
      </c>
      <c r="D28" s="3">
        <v>68.12</v>
      </c>
      <c r="E28" s="3">
        <v>66.58</v>
      </c>
      <c r="F28" s="3">
        <v>67.28</v>
      </c>
      <c r="G28" s="3">
        <v>-1.0</v>
      </c>
      <c r="H28" s="6">
        <v>-0.0146</v>
      </c>
      <c r="I28" s="15">
        <v>146127.0</v>
      </c>
      <c r="J28" s="15">
        <v>290115.0</v>
      </c>
    </row>
    <row r="29">
      <c r="A29" s="8">
        <v>65.76</v>
      </c>
      <c r="B29" s="5">
        <f t="shared" si="1"/>
        <v>43137</v>
      </c>
      <c r="C29" s="3">
        <v>66.7</v>
      </c>
      <c r="D29" s="3">
        <v>67.2</v>
      </c>
      <c r="E29" s="3">
        <v>66.19</v>
      </c>
      <c r="F29" s="3">
        <v>66.48</v>
      </c>
      <c r="G29" s="3">
        <v>-0.8</v>
      </c>
      <c r="H29" s="6">
        <v>-0.0119</v>
      </c>
      <c r="I29" s="15">
        <v>161684.0</v>
      </c>
      <c r="J29" s="15">
        <v>293020.0</v>
      </c>
    </row>
    <row r="30">
      <c r="A30" s="8">
        <v>67.07</v>
      </c>
      <c r="B30" s="5">
        <f t="shared" si="1"/>
        <v>43138</v>
      </c>
      <c r="C30" s="3">
        <v>66.83</v>
      </c>
      <c r="D30" s="3">
        <v>67.23</v>
      </c>
      <c r="E30" s="3">
        <v>64.8</v>
      </c>
      <c r="F30" s="3">
        <v>65.15</v>
      </c>
      <c r="G30" s="3">
        <v>-1.33</v>
      </c>
      <c r="H30" s="6">
        <v>-0.02</v>
      </c>
      <c r="I30" s="15">
        <v>388911.0</v>
      </c>
      <c r="J30" s="15">
        <v>321446.0</v>
      </c>
    </row>
    <row r="31">
      <c r="A31" s="8">
        <v>65.65</v>
      </c>
      <c r="B31" s="5">
        <f t="shared" si="1"/>
        <v>43139</v>
      </c>
      <c r="C31" s="3">
        <v>64.97</v>
      </c>
      <c r="D31" s="3">
        <v>65.23</v>
      </c>
      <c r="E31" s="3">
        <v>63.78</v>
      </c>
      <c r="F31" s="3">
        <v>64.49</v>
      </c>
      <c r="G31" s="3">
        <v>-0.66</v>
      </c>
      <c r="H31" s="6">
        <v>-0.0101</v>
      </c>
      <c r="I31" s="15">
        <v>183008.0</v>
      </c>
      <c r="J31" s="15">
        <v>340949.0</v>
      </c>
    </row>
    <row r="32">
      <c r="A32" s="8">
        <v>66.9</v>
      </c>
      <c r="B32" s="5">
        <f t="shared" si="1"/>
        <v>43140</v>
      </c>
      <c r="C32" s="3">
        <v>64.06</v>
      </c>
      <c r="D32" s="3">
        <v>64.31</v>
      </c>
      <c r="E32" s="3">
        <v>61.48</v>
      </c>
      <c r="F32" s="3">
        <v>62.48</v>
      </c>
      <c r="G32" s="3">
        <v>-2.01</v>
      </c>
      <c r="H32" s="6">
        <v>-0.0312</v>
      </c>
      <c r="I32" s="15">
        <v>203639.0</v>
      </c>
      <c r="J32" s="15">
        <v>349731.0</v>
      </c>
    </row>
    <row r="33">
      <c r="A33" s="9">
        <f>+1.11</f>
        <v>1.11</v>
      </c>
      <c r="B33" s="5">
        <f t="shared" si="1"/>
        <v>43143</v>
      </c>
      <c r="C33" s="3">
        <v>62.36</v>
      </c>
      <c r="D33" s="3">
        <v>64.06</v>
      </c>
      <c r="E33" s="3">
        <v>62.22</v>
      </c>
      <c r="F33" s="3">
        <v>62.33</v>
      </c>
      <c r="G33" s="3">
        <v>-0.15</v>
      </c>
      <c r="H33" s="6">
        <v>-0.0024</v>
      </c>
      <c r="I33" s="15">
        <v>203036.0</v>
      </c>
      <c r="J33" s="15">
        <v>374016.0</v>
      </c>
    </row>
    <row r="34">
      <c r="A34" s="9">
        <f>+1.69%</f>
        <v>0.0169</v>
      </c>
      <c r="B34" s="5">
        <f t="shared" si="1"/>
        <v>43144</v>
      </c>
      <c r="C34" s="3">
        <v>62.43</v>
      </c>
      <c r="D34" s="3">
        <v>62.81</v>
      </c>
      <c r="E34" s="3">
        <v>61.55</v>
      </c>
      <c r="F34" s="3">
        <v>62.44</v>
      </c>
      <c r="G34" s="3">
        <v>0.11</v>
      </c>
      <c r="H34" s="3">
        <v>0.0018</v>
      </c>
      <c r="I34" s="15">
        <v>251801.0</v>
      </c>
      <c r="J34" s="15">
        <v>414473.0</v>
      </c>
    </row>
    <row r="35">
      <c r="A35" s="16">
        <v>67007.0</v>
      </c>
      <c r="B35" s="5">
        <f t="shared" si="1"/>
        <v>43145</v>
      </c>
      <c r="C35" s="3">
        <v>62.54</v>
      </c>
      <c r="D35" s="3">
        <v>64.25</v>
      </c>
      <c r="E35" s="3">
        <v>61.65</v>
      </c>
      <c r="F35" s="3">
        <v>64.02</v>
      </c>
      <c r="G35" s="3">
        <v>1.58</v>
      </c>
      <c r="H35" s="3">
        <v>0.0253</v>
      </c>
      <c r="I35" s="15">
        <v>213340.0</v>
      </c>
      <c r="J35" s="15">
        <v>436428.0</v>
      </c>
    </row>
    <row r="36">
      <c r="A36" s="16">
        <v>143650.0</v>
      </c>
      <c r="B36" s="5">
        <f t="shared" si="1"/>
        <v>43146</v>
      </c>
      <c r="C36" s="3">
        <v>64.15</v>
      </c>
      <c r="D36" s="3">
        <v>64.81</v>
      </c>
      <c r="E36" s="3">
        <v>62.79</v>
      </c>
      <c r="F36" s="3">
        <v>64.0</v>
      </c>
      <c r="G36" s="3">
        <v>-0.02</v>
      </c>
      <c r="H36" s="6">
        <v>-3.0E-4</v>
      </c>
      <c r="I36" s="15">
        <v>165650.0</v>
      </c>
      <c r="J36" s="15">
        <v>433481.0</v>
      </c>
    </row>
    <row r="37">
      <c r="A37" s="7">
        <v>43104.0</v>
      </c>
      <c r="B37" s="5">
        <f t="shared" si="1"/>
        <v>43147</v>
      </c>
      <c r="C37" s="3">
        <v>64.33</v>
      </c>
      <c r="D37" s="3">
        <v>64.87</v>
      </c>
      <c r="E37" s="3">
        <v>63.86</v>
      </c>
      <c r="F37" s="3">
        <v>64.53</v>
      </c>
      <c r="G37" s="3">
        <v>0.53</v>
      </c>
      <c r="H37" s="3">
        <v>0.0083</v>
      </c>
      <c r="I37" s="15">
        <v>137708.0</v>
      </c>
      <c r="J37" s="15">
        <v>443887.0</v>
      </c>
    </row>
    <row r="38">
      <c r="A38" s="8">
        <v>66.94</v>
      </c>
      <c r="B38" s="5">
        <f t="shared" si="1"/>
        <v>43150</v>
      </c>
      <c r="C38" s="3">
        <v>64.61</v>
      </c>
      <c r="D38" s="3">
        <v>65.61</v>
      </c>
      <c r="E38" s="3">
        <v>64.52</v>
      </c>
      <c r="F38" s="3">
        <v>65.39</v>
      </c>
      <c r="G38" s="3">
        <v>0.86</v>
      </c>
      <c r="H38" s="3">
        <v>0.013300000000000001</v>
      </c>
      <c r="I38" s="15">
        <v>89540.0</v>
      </c>
      <c r="J38" s="15">
        <v>448045.0</v>
      </c>
    </row>
    <row r="39">
      <c r="A39" s="8">
        <v>67.32</v>
      </c>
      <c r="B39" s="5">
        <f t="shared" si="1"/>
        <v>43151</v>
      </c>
      <c r="C39" s="3">
        <v>65.4</v>
      </c>
      <c r="D39" s="3">
        <v>65.56</v>
      </c>
      <c r="E39" s="3">
        <v>64.56</v>
      </c>
      <c r="F39" s="3">
        <v>65.05</v>
      </c>
      <c r="G39" s="3">
        <v>-0.34</v>
      </c>
      <c r="H39" s="6">
        <v>-0.0052</v>
      </c>
      <c r="I39" s="15">
        <v>207573.0</v>
      </c>
      <c r="J39" s="15">
        <v>497995.0</v>
      </c>
    </row>
    <row r="40">
      <c r="A40" s="8">
        <v>66.67</v>
      </c>
      <c r="B40" s="5">
        <f t="shared" si="1"/>
        <v>43152</v>
      </c>
      <c r="C40" s="3">
        <v>64.84</v>
      </c>
      <c r="D40" s="3">
        <v>65.26</v>
      </c>
      <c r="E40" s="3">
        <v>64.21</v>
      </c>
      <c r="F40" s="3">
        <v>65.15</v>
      </c>
      <c r="G40" s="3">
        <v>0.1</v>
      </c>
      <c r="H40" s="3">
        <v>0.0015</v>
      </c>
      <c r="I40" s="15">
        <v>202207.0</v>
      </c>
      <c r="J40" s="15">
        <v>514514.0</v>
      </c>
    </row>
    <row r="41">
      <c r="A41" s="8">
        <v>67.11</v>
      </c>
      <c r="B41" s="5">
        <f t="shared" si="1"/>
        <v>43153</v>
      </c>
      <c r="C41" s="3">
        <v>64.68</v>
      </c>
      <c r="D41" s="3">
        <v>66.29</v>
      </c>
      <c r="E41" s="3">
        <v>64.37</v>
      </c>
      <c r="F41" s="3">
        <v>66.11</v>
      </c>
      <c r="G41" s="3">
        <v>0.96</v>
      </c>
      <c r="H41" s="3">
        <v>0.0147</v>
      </c>
      <c r="I41" s="15">
        <v>202288.0</v>
      </c>
      <c r="J41" s="15">
        <v>534017.0</v>
      </c>
    </row>
    <row r="42">
      <c r="A42" s="9">
        <f>+0.21</f>
        <v>0.21</v>
      </c>
      <c r="B42" s="5">
        <f t="shared" si="1"/>
        <v>43154</v>
      </c>
      <c r="C42" s="3">
        <v>66.01</v>
      </c>
      <c r="D42" s="3">
        <v>67.1</v>
      </c>
      <c r="E42" s="3">
        <v>65.57</v>
      </c>
      <c r="F42" s="3">
        <v>67.04</v>
      </c>
      <c r="G42" s="3">
        <v>0.93</v>
      </c>
      <c r="H42" s="3">
        <v>0.0141</v>
      </c>
      <c r="I42" s="15">
        <v>184365.0</v>
      </c>
      <c r="J42" s="15">
        <v>540141.0</v>
      </c>
    </row>
    <row r="43">
      <c r="A43" s="9">
        <f>+0.31%</f>
        <v>0.0031</v>
      </c>
      <c r="B43" s="5">
        <f t="shared" si="1"/>
        <v>43157</v>
      </c>
      <c r="C43" s="3">
        <v>67.02</v>
      </c>
      <c r="D43" s="3">
        <v>67.67</v>
      </c>
      <c r="E43" s="3">
        <v>66.49</v>
      </c>
      <c r="F43" s="3">
        <v>67.29</v>
      </c>
      <c r="G43" s="3">
        <v>0.25</v>
      </c>
      <c r="H43" s="3">
        <v>0.0037</v>
      </c>
      <c r="I43" s="15">
        <v>269161.0</v>
      </c>
      <c r="J43" s="15">
        <v>542874.0</v>
      </c>
    </row>
    <row r="44">
      <c r="A44" s="16">
        <v>64304.0</v>
      </c>
      <c r="B44" s="5">
        <f t="shared" si="1"/>
        <v>43158</v>
      </c>
      <c r="C44" s="3">
        <v>67.36</v>
      </c>
      <c r="D44" s="3">
        <v>67.42</v>
      </c>
      <c r="E44" s="3">
        <v>66.22</v>
      </c>
      <c r="F44" s="3">
        <v>66.52</v>
      </c>
      <c r="G44" s="3">
        <v>-0.77</v>
      </c>
      <c r="H44" s="6">
        <v>-0.0114</v>
      </c>
      <c r="I44" s="15">
        <v>286282.0</v>
      </c>
      <c r="J44" s="15">
        <v>549678.0</v>
      </c>
    </row>
    <row r="45">
      <c r="A45" s="16">
        <v>145202.0</v>
      </c>
      <c r="B45" s="5">
        <f t="shared" si="1"/>
        <v>43159</v>
      </c>
      <c r="C45" s="3">
        <v>66.29</v>
      </c>
      <c r="D45" s="3">
        <v>66.8</v>
      </c>
      <c r="E45" s="3">
        <v>64.5</v>
      </c>
      <c r="F45" s="3">
        <v>64.73</v>
      </c>
      <c r="G45" s="3">
        <v>-1.79</v>
      </c>
      <c r="H45" s="6">
        <v>-0.0269</v>
      </c>
      <c r="I45" s="15">
        <v>356644.0</v>
      </c>
      <c r="J45" s="15">
        <v>541386.0</v>
      </c>
    </row>
    <row r="46">
      <c r="A46" s="7">
        <v>43105.0</v>
      </c>
      <c r="B46" s="5">
        <f t="shared" si="1"/>
        <v>43160</v>
      </c>
      <c r="C46" s="3">
        <v>64.57</v>
      </c>
      <c r="D46" s="3">
        <v>65.04</v>
      </c>
      <c r="E46" s="3">
        <v>63.19</v>
      </c>
      <c r="F46" s="3">
        <v>63.83</v>
      </c>
      <c r="G46" s="3">
        <v>-0.9</v>
      </c>
      <c r="H46" s="6">
        <v>-0.0139</v>
      </c>
      <c r="I46" s="15">
        <v>340966.0</v>
      </c>
      <c r="J46" s="15">
        <v>529687.0</v>
      </c>
    </row>
    <row r="47">
      <c r="A47" s="8">
        <v>67.09</v>
      </c>
      <c r="B47" s="5">
        <f t="shared" si="1"/>
        <v>43161</v>
      </c>
      <c r="C47" s="3">
        <v>64.07</v>
      </c>
      <c r="D47" s="3">
        <v>64.64</v>
      </c>
      <c r="E47" s="3">
        <v>63.2</v>
      </c>
      <c r="F47" s="3">
        <v>64.37</v>
      </c>
      <c r="G47" s="3">
        <v>0.54</v>
      </c>
      <c r="H47" s="3">
        <v>0.0085</v>
      </c>
      <c r="I47" s="15">
        <v>266382.0</v>
      </c>
      <c r="J47" s="15">
        <v>508221.0</v>
      </c>
    </row>
    <row r="48">
      <c r="A48" s="8">
        <v>67.15</v>
      </c>
      <c r="B48" s="5">
        <f t="shared" si="1"/>
        <v>43164</v>
      </c>
      <c r="C48" s="3">
        <v>64.65</v>
      </c>
      <c r="D48" s="3">
        <v>65.88</v>
      </c>
      <c r="E48" s="3">
        <v>64.1</v>
      </c>
      <c r="F48" s="3">
        <v>65.54</v>
      </c>
      <c r="G48" s="3">
        <v>1.17</v>
      </c>
      <c r="H48" s="3">
        <v>0.0182</v>
      </c>
      <c r="I48" s="15">
        <v>261060.0</v>
      </c>
      <c r="J48" s="15">
        <v>509505.0</v>
      </c>
    </row>
    <row r="49">
      <c r="A49" s="8">
        <v>66.39</v>
      </c>
      <c r="B49" s="5">
        <f t="shared" si="1"/>
        <v>43165</v>
      </c>
      <c r="C49" s="3">
        <v>65.74</v>
      </c>
      <c r="D49" s="3">
        <v>66.16</v>
      </c>
      <c r="E49" s="3">
        <v>65.3</v>
      </c>
      <c r="F49" s="3">
        <v>65.79</v>
      </c>
      <c r="G49" s="3">
        <v>0.25</v>
      </c>
      <c r="H49" s="3">
        <v>0.0038</v>
      </c>
      <c r="I49" s="15">
        <v>199793.0</v>
      </c>
      <c r="J49" s="15">
        <v>498677.0</v>
      </c>
    </row>
    <row r="50">
      <c r="A50" s="8">
        <v>66.73</v>
      </c>
      <c r="B50" s="5">
        <f t="shared" si="1"/>
        <v>43166</v>
      </c>
      <c r="C50" s="3">
        <v>65.23</v>
      </c>
      <c r="D50" s="3">
        <v>65.8</v>
      </c>
      <c r="E50" s="3">
        <v>63.83</v>
      </c>
      <c r="F50" s="3">
        <v>64.34</v>
      </c>
      <c r="G50" s="3">
        <v>-1.45</v>
      </c>
      <c r="H50" s="6">
        <v>-0.022</v>
      </c>
      <c r="I50" s="15">
        <v>332906.0</v>
      </c>
      <c r="J50" s="15">
        <v>480678.0</v>
      </c>
    </row>
    <row r="51">
      <c r="A51" s="11">
        <v>-0.38</v>
      </c>
      <c r="B51" s="5">
        <f t="shared" si="1"/>
        <v>43167</v>
      </c>
      <c r="C51" s="3">
        <v>64.51</v>
      </c>
      <c r="D51" s="3">
        <v>64.56</v>
      </c>
      <c r="E51" s="3">
        <v>63.43</v>
      </c>
      <c r="F51" s="3">
        <v>63.61</v>
      </c>
      <c r="G51" s="3">
        <v>-0.73</v>
      </c>
      <c r="H51" s="6">
        <v>-0.0113</v>
      </c>
      <c r="I51" s="15">
        <v>294786.0</v>
      </c>
      <c r="J51" s="15">
        <v>433554.0</v>
      </c>
    </row>
    <row r="52">
      <c r="A52" s="12">
        <v>-0.0057</v>
      </c>
      <c r="B52" s="5">
        <f t="shared" si="1"/>
        <v>43168</v>
      </c>
      <c r="C52" s="3">
        <v>63.93</v>
      </c>
      <c r="D52" s="3">
        <v>65.63</v>
      </c>
      <c r="E52" s="3">
        <v>63.69</v>
      </c>
      <c r="F52" s="3">
        <v>65.49</v>
      </c>
      <c r="G52" s="3">
        <v>1.88</v>
      </c>
      <c r="H52" s="3">
        <v>0.0296</v>
      </c>
      <c r="I52" s="15">
        <v>286492.0</v>
      </c>
      <c r="J52" s="15">
        <v>402202.0</v>
      </c>
    </row>
    <row r="53">
      <c r="A53" s="17">
        <v>54544.0</v>
      </c>
      <c r="B53" s="5">
        <f t="shared" si="1"/>
        <v>43171</v>
      </c>
      <c r="C53" s="3">
        <v>65.5</v>
      </c>
      <c r="D53" s="3">
        <v>65.86</v>
      </c>
      <c r="E53" s="3">
        <v>64.18</v>
      </c>
      <c r="F53" s="3">
        <v>64.95</v>
      </c>
      <c r="G53" s="3">
        <v>-0.54</v>
      </c>
      <c r="H53" s="6">
        <v>-0.0082</v>
      </c>
      <c r="I53" s="15">
        <v>240034.0</v>
      </c>
      <c r="J53" s="15">
        <v>380827.0</v>
      </c>
    </row>
    <row r="54">
      <c r="A54" s="17">
        <v>151339.0</v>
      </c>
      <c r="B54" s="5">
        <f t="shared" si="1"/>
        <v>43172</v>
      </c>
      <c r="C54" s="3">
        <v>64.92</v>
      </c>
      <c r="D54" s="3">
        <v>65.68</v>
      </c>
      <c r="E54" s="3">
        <v>64.05</v>
      </c>
      <c r="F54" s="3">
        <v>64.64</v>
      </c>
      <c r="G54" s="3">
        <v>-0.31</v>
      </c>
      <c r="H54" s="6">
        <v>-0.0048</v>
      </c>
      <c r="I54" s="15">
        <v>320571.0</v>
      </c>
      <c r="J54" s="15">
        <v>346387.0</v>
      </c>
    </row>
    <row r="55">
      <c r="A55" s="7">
        <v>43108.0</v>
      </c>
      <c r="B55" s="5">
        <f t="shared" si="1"/>
        <v>43173</v>
      </c>
      <c r="C55" s="3">
        <v>64.73</v>
      </c>
      <c r="D55" s="3">
        <v>65.21</v>
      </c>
      <c r="E55" s="3">
        <v>64.06</v>
      </c>
      <c r="F55" s="3">
        <v>64.89</v>
      </c>
      <c r="G55" s="3">
        <v>0.25</v>
      </c>
      <c r="H55" s="3">
        <v>0.0039000000000000003</v>
      </c>
      <c r="I55" s="15">
        <v>267591.0</v>
      </c>
      <c r="J55" s="15">
        <v>346873.0</v>
      </c>
    </row>
    <row r="56">
      <c r="A56" s="8">
        <v>66.91</v>
      </c>
      <c r="B56" s="5">
        <f t="shared" si="1"/>
        <v>43174</v>
      </c>
      <c r="C56" s="3">
        <v>64.9</v>
      </c>
      <c r="D56" s="3">
        <v>65.38</v>
      </c>
      <c r="E56" s="3">
        <v>64.61</v>
      </c>
      <c r="F56" s="3">
        <v>65.12</v>
      </c>
      <c r="G56" s="3">
        <v>0.23</v>
      </c>
      <c r="H56" s="3">
        <v>0.0034999999999999996</v>
      </c>
      <c r="I56" s="15">
        <v>208594.0</v>
      </c>
      <c r="J56" s="15">
        <v>328408.0</v>
      </c>
    </row>
    <row r="57">
      <c r="A57" s="8">
        <v>67.09</v>
      </c>
      <c r="B57" s="5">
        <f t="shared" si="1"/>
        <v>43175</v>
      </c>
      <c r="C57" s="3">
        <v>65.07</v>
      </c>
      <c r="D57" s="3">
        <v>66.42</v>
      </c>
      <c r="E57" s="3">
        <v>64.88</v>
      </c>
      <c r="F57" s="3">
        <v>66.21</v>
      </c>
      <c r="G57" s="3">
        <v>1.09</v>
      </c>
      <c r="H57" s="3">
        <v>0.0167</v>
      </c>
      <c r="I57" s="15">
        <v>264214.0</v>
      </c>
      <c r="J57" s="15">
        <v>309956.0</v>
      </c>
    </row>
    <row r="58">
      <c r="A58" s="8">
        <v>66.6</v>
      </c>
      <c r="B58" s="5">
        <f t="shared" si="1"/>
        <v>43178</v>
      </c>
      <c r="C58" s="3">
        <v>66.01</v>
      </c>
      <c r="D58" s="3">
        <v>66.39</v>
      </c>
      <c r="E58" s="3">
        <v>65.39</v>
      </c>
      <c r="F58" s="3">
        <v>66.05</v>
      </c>
      <c r="G58" s="3">
        <v>-0.16</v>
      </c>
      <c r="H58" s="6">
        <v>-0.0024</v>
      </c>
      <c r="I58" s="15">
        <v>272416.0</v>
      </c>
      <c r="J58" s="15">
        <v>288955.0</v>
      </c>
    </row>
    <row r="59">
      <c r="A59" s="8">
        <v>66.95</v>
      </c>
      <c r="B59" s="5">
        <f t="shared" si="1"/>
        <v>43179</v>
      </c>
      <c r="C59" s="3">
        <v>66.15</v>
      </c>
      <c r="D59" s="3">
        <v>67.88</v>
      </c>
      <c r="E59" s="3">
        <v>66.15</v>
      </c>
      <c r="F59" s="3">
        <v>67.42</v>
      </c>
      <c r="G59" s="3">
        <v>1.37</v>
      </c>
      <c r="H59" s="3">
        <v>0.0207</v>
      </c>
      <c r="I59" s="15">
        <v>326466.0</v>
      </c>
      <c r="J59" s="15">
        <v>281904.0</v>
      </c>
    </row>
    <row r="60">
      <c r="A60" s="9">
        <f>+0.22</f>
        <v>0.22</v>
      </c>
      <c r="B60" s="5">
        <f t="shared" si="1"/>
        <v>43180</v>
      </c>
      <c r="C60" s="3">
        <v>67.61</v>
      </c>
      <c r="D60" s="3">
        <v>69.86</v>
      </c>
      <c r="E60" s="3">
        <v>67.48</v>
      </c>
      <c r="F60" s="3">
        <v>69.47</v>
      </c>
      <c r="G60" s="3">
        <v>2.05</v>
      </c>
      <c r="H60" s="3">
        <v>0.0304</v>
      </c>
      <c r="I60" s="15">
        <v>401046.0</v>
      </c>
      <c r="J60" s="15">
        <v>233396.0</v>
      </c>
    </row>
    <row r="61">
      <c r="A61" s="9">
        <f>+0.33%</f>
        <v>0.0033</v>
      </c>
      <c r="B61" s="5">
        <f t="shared" si="1"/>
        <v>43181</v>
      </c>
      <c r="C61" s="3">
        <v>69.63</v>
      </c>
      <c r="D61" s="3">
        <v>69.7</v>
      </c>
      <c r="E61" s="3">
        <v>68.58</v>
      </c>
      <c r="F61" s="3">
        <v>68.91</v>
      </c>
      <c r="G61" s="3">
        <v>-0.56</v>
      </c>
      <c r="H61" s="6">
        <v>-0.0081</v>
      </c>
      <c r="I61" s="15">
        <v>286629.0</v>
      </c>
      <c r="J61" s="15">
        <v>199526.0</v>
      </c>
    </row>
    <row r="62">
      <c r="A62" s="16">
        <v>61996.0</v>
      </c>
      <c r="B62" s="5">
        <f t="shared" si="1"/>
        <v>43182</v>
      </c>
      <c r="C62" s="3">
        <v>69.11</v>
      </c>
      <c r="D62" s="3">
        <v>70.57</v>
      </c>
      <c r="E62" s="3">
        <v>68.87</v>
      </c>
      <c r="F62" s="3">
        <v>70.45</v>
      </c>
      <c r="G62" s="3">
        <v>1.54</v>
      </c>
      <c r="H62" s="3">
        <v>0.0223</v>
      </c>
      <c r="I62" s="15">
        <v>283010.0</v>
      </c>
      <c r="J62" s="15">
        <v>176855.0</v>
      </c>
    </row>
    <row r="63">
      <c r="A63" s="16">
        <v>154544.0</v>
      </c>
      <c r="B63" s="5">
        <f t="shared" si="1"/>
        <v>43185</v>
      </c>
      <c r="C63" s="3">
        <v>70.43</v>
      </c>
      <c r="D63" s="3">
        <v>71.05</v>
      </c>
      <c r="E63" s="3">
        <v>69.67</v>
      </c>
      <c r="F63" s="3">
        <v>70.12</v>
      </c>
      <c r="G63" s="3">
        <v>-0.33</v>
      </c>
      <c r="H63" s="6">
        <v>-0.0047</v>
      </c>
      <c r="I63" s="15">
        <v>183689.0</v>
      </c>
      <c r="J63" s="15">
        <v>139161.0</v>
      </c>
    </row>
    <row r="64">
      <c r="A64" s="7">
        <v>43109.0</v>
      </c>
      <c r="B64" s="5">
        <f t="shared" si="1"/>
        <v>43186</v>
      </c>
      <c r="C64" s="3">
        <v>70.13</v>
      </c>
      <c r="D64" s="3">
        <v>71.03</v>
      </c>
      <c r="E64" s="3">
        <v>69.45</v>
      </c>
      <c r="F64" s="3">
        <v>70.11</v>
      </c>
      <c r="G64" s="3">
        <v>-0.01</v>
      </c>
      <c r="H64" s="6">
        <v>-1.0E-4</v>
      </c>
      <c r="I64" s="15">
        <v>131391.0</v>
      </c>
      <c r="J64" s="15">
        <v>115692.0</v>
      </c>
    </row>
    <row r="65">
      <c r="A65" s="8">
        <v>67.12</v>
      </c>
      <c r="B65" s="5">
        <f t="shared" si="1"/>
        <v>43187</v>
      </c>
      <c r="C65" s="3">
        <v>69.72</v>
      </c>
      <c r="D65" s="3">
        <v>70.25</v>
      </c>
      <c r="E65" s="3">
        <v>68.78</v>
      </c>
      <c r="F65" s="3">
        <v>69.53</v>
      </c>
      <c r="G65" s="3">
        <v>-0.58</v>
      </c>
      <c r="H65" s="6">
        <v>-0.0083</v>
      </c>
      <c r="I65" s="15">
        <v>141890.0</v>
      </c>
      <c r="J65" s="15">
        <v>59443.0</v>
      </c>
    </row>
    <row r="66">
      <c r="A66" s="8">
        <v>68.36</v>
      </c>
      <c r="B66" s="5">
        <f t="shared" si="1"/>
        <v>43188</v>
      </c>
      <c r="C66" s="3">
        <v>69.86</v>
      </c>
      <c r="D66" s="3">
        <v>70.44</v>
      </c>
      <c r="E66" s="3">
        <v>69.1</v>
      </c>
      <c r="F66" s="3">
        <v>70.27</v>
      </c>
      <c r="G66" s="3">
        <v>0.74</v>
      </c>
      <c r="H66" s="3">
        <v>0.0106</v>
      </c>
      <c r="I66" s="15">
        <v>25293.0</v>
      </c>
      <c r="J66" s="3">
        <v>0.0</v>
      </c>
    </row>
    <row r="67">
      <c r="A67" s="8">
        <v>66.88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67.96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+1.01</f>
        <v>1.01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+1.51%</f>
        <v>0.0151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88504.0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156595.0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43110.0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68.22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68.46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67.88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68.35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+0.39</f>
        <v>0.39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+0.57%</f>
        <v>0.0057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82286.0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163495.0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43111.0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68.29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69.11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68.15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68.37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+0.02</f>
        <v>0.02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+0.03%</f>
        <v>0.0003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102276.0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168484.0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43112.0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68.3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69.03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67.74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68.98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+0.61</f>
        <v>0.61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+0.89%</f>
        <v>0.0089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71961.0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179791.0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43115.0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68.99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69.57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68.68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69.48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+0.5</f>
        <v>0.5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+0.72%</f>
        <v>0.0072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42588.0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184497.0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43116.0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69.25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69.33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68.16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68.45</v>
      </c>
      <c r="B113" s="3" t="str">
        <f t="shared" si="1"/>
        <v/>
      </c>
    </row>
    <row r="114">
      <c r="A114" s="11">
        <v>-1.03</v>
      </c>
      <c r="B114" s="3" t="str">
        <f t="shared" si="1"/>
        <v>#REF!</v>
      </c>
    </row>
    <row r="115">
      <c r="A115" s="12">
        <v>-0.0148</v>
      </c>
      <c r="B115" s="3" t="str">
        <f t="shared" si="1"/>
        <v>#REF!</v>
      </c>
    </row>
    <row r="116">
      <c r="A116" s="17">
        <v>110242.0</v>
      </c>
      <c r="B116" s="3" t="str">
        <f t="shared" si="1"/>
        <v>#REF!</v>
      </c>
    </row>
    <row r="117">
      <c r="A117" s="17">
        <v>194126.0</v>
      </c>
      <c r="B117" s="3" t="str">
        <f t="shared" si="1"/>
        <v>#REF!</v>
      </c>
    </row>
    <row r="118">
      <c r="A118" s="7">
        <v>43117.0</v>
      </c>
      <c r="B118" s="3" t="str">
        <f t="shared" si="1"/>
        <v>#REF!</v>
      </c>
    </row>
    <row r="119">
      <c r="A119" s="8">
        <v>68.67</v>
      </c>
      <c r="B119" s="3" t="str">
        <f t="shared" si="1"/>
        <v>#REF!</v>
      </c>
    </row>
    <row r="120">
      <c r="A120" s="8">
        <v>68.86</v>
      </c>
      <c r="B120" s="3" t="str">
        <f t="shared" si="1"/>
        <v>#REF!</v>
      </c>
    </row>
    <row r="121">
      <c r="A121" s="8">
        <v>67.87</v>
      </c>
      <c r="B121" s="3" t="str">
        <f t="shared" si="1"/>
        <v>#REF!</v>
      </c>
    </row>
    <row r="122">
      <c r="A122" s="8">
        <v>68.65</v>
      </c>
      <c r="B122" s="3" t="str">
        <f t="shared" si="1"/>
        <v>#REF!</v>
      </c>
    </row>
    <row r="123">
      <c r="A123" s="9">
        <f>+0.2</f>
        <v>0.2</v>
      </c>
      <c r="B123" s="3" t="str">
        <f t="shared" si="1"/>
        <v>#REF!</v>
      </c>
    </row>
    <row r="124">
      <c r="A124" s="9">
        <f>+0.29%</f>
        <v>0.0029</v>
      </c>
      <c r="B124" s="3" t="str">
        <f t="shared" si="1"/>
        <v>#REF!</v>
      </c>
    </row>
    <row r="125">
      <c r="A125" s="16">
        <v>90448.0</v>
      </c>
      <c r="B125" s="3" t="str">
        <f t="shared" si="1"/>
        <v>#REF!</v>
      </c>
    </row>
    <row r="126">
      <c r="A126" s="16">
        <v>195017.0</v>
      </c>
      <c r="B126" s="3" t="str">
        <f t="shared" si="1"/>
        <v>#REF!</v>
      </c>
    </row>
    <row r="127">
      <c r="A127" s="7">
        <v>43118.0</v>
      </c>
      <c r="B127" s="3" t="str">
        <f t="shared" si="1"/>
        <v>#REF!</v>
      </c>
    </row>
    <row r="128">
      <c r="A128" s="8">
        <v>68.8</v>
      </c>
      <c r="B128" s="3" t="str">
        <f t="shared" si="1"/>
        <v>#REF!</v>
      </c>
    </row>
    <row r="129">
      <c r="A129" s="8">
        <v>68.89</v>
      </c>
      <c r="B129" s="3" t="str">
        <f t="shared" si="1"/>
        <v>#REF!</v>
      </c>
    </row>
    <row r="130">
      <c r="A130" s="8">
        <v>68.09</v>
      </c>
      <c r="B130" s="3" t="str">
        <f t="shared" si="1"/>
        <v>#REF!</v>
      </c>
    </row>
    <row r="131">
      <c r="A131" s="8">
        <v>68.59</v>
      </c>
      <c r="B131" s="3" t="str">
        <f t="shared" si="1"/>
        <v>#REF!</v>
      </c>
    </row>
    <row r="132">
      <c r="A132" s="11">
        <v>-0.06</v>
      </c>
      <c r="B132" s="3" t="str">
        <f t="shared" si="1"/>
        <v>#REF!</v>
      </c>
    </row>
    <row r="133">
      <c r="A133" s="12">
        <v>-9.0E-4</v>
      </c>
      <c r="B133" s="3" t="str">
        <f t="shared" si="1"/>
        <v>#REF!</v>
      </c>
    </row>
    <row r="134">
      <c r="A134" s="17">
        <v>80547.0</v>
      </c>
      <c r="B134" s="3" t="str">
        <f t="shared" si="1"/>
        <v>#REF!</v>
      </c>
    </row>
    <row r="135">
      <c r="A135" s="17">
        <v>199881.0</v>
      </c>
      <c r="B135" s="3" t="str">
        <f t="shared" si="1"/>
        <v>#REF!</v>
      </c>
    </row>
    <row r="136">
      <c r="A136" s="7">
        <v>43119.0</v>
      </c>
      <c r="B136" s="3" t="str">
        <f t="shared" si="1"/>
        <v>#REF!</v>
      </c>
    </row>
    <row r="137">
      <c r="A137" s="8">
        <v>68.25</v>
      </c>
      <c r="B137" s="3" t="str">
        <f t="shared" si="1"/>
        <v>#REF!</v>
      </c>
    </row>
    <row r="138">
      <c r="A138" s="8">
        <v>68.34</v>
      </c>
      <c r="B138" s="3" t="str">
        <f t="shared" si="1"/>
        <v>#REF!</v>
      </c>
    </row>
    <row r="139">
      <c r="A139" s="8">
        <v>67.59</v>
      </c>
      <c r="B139" s="3" t="str">
        <f t="shared" si="1"/>
        <v>#REF!</v>
      </c>
    </row>
    <row r="140">
      <c r="A140" s="8">
        <v>67.9</v>
      </c>
      <c r="B140" s="3" t="str">
        <f t="shared" si="1"/>
        <v>#REF!</v>
      </c>
    </row>
    <row r="141">
      <c r="A141" s="11">
        <v>-0.69</v>
      </c>
      <c r="B141" s="3" t="str">
        <f t="shared" si="1"/>
        <v>#REF!</v>
      </c>
    </row>
    <row r="142">
      <c r="A142" s="12">
        <v>-0.0101</v>
      </c>
      <c r="B142" s="3" t="str">
        <f t="shared" si="1"/>
        <v>#REF!</v>
      </c>
    </row>
    <row r="143">
      <c r="A143" s="17">
        <v>65572.0</v>
      </c>
      <c r="B143" s="3" t="str">
        <f t="shared" si="1"/>
        <v>#REF!</v>
      </c>
    </row>
    <row r="144">
      <c r="A144" s="17">
        <v>202435.0</v>
      </c>
      <c r="B144" s="3" t="str">
        <f t="shared" si="1"/>
        <v>#REF!</v>
      </c>
    </row>
    <row r="145">
      <c r="A145" s="7">
        <v>43122.0</v>
      </c>
      <c r="B145" s="3" t="str">
        <f t="shared" si="1"/>
        <v>#REF!</v>
      </c>
    </row>
    <row r="146">
      <c r="A146" s="8">
        <v>68.1</v>
      </c>
      <c r="B146" s="3" t="str">
        <f t="shared" si="1"/>
        <v>#REF!</v>
      </c>
    </row>
    <row r="147">
      <c r="A147" s="8">
        <v>68.75</v>
      </c>
      <c r="B147" s="3" t="str">
        <f t="shared" si="1"/>
        <v>#REF!</v>
      </c>
    </row>
    <row r="148">
      <c r="A148" s="8">
        <v>67.7</v>
      </c>
      <c r="B148" s="3" t="str">
        <f t="shared" si="1"/>
        <v>#REF!</v>
      </c>
    </row>
    <row r="149">
      <c r="A149" s="8">
        <v>68.26</v>
      </c>
      <c r="B149" s="3" t="str">
        <f t="shared" si="1"/>
        <v>#REF!</v>
      </c>
    </row>
    <row r="150">
      <c r="A150" s="9">
        <f>+0.36</f>
        <v>0.36</v>
      </c>
      <c r="B150" s="3" t="str">
        <f t="shared" si="1"/>
        <v>#REF!</v>
      </c>
    </row>
    <row r="151">
      <c r="A151" s="9">
        <f>+0.53%</f>
        <v>0.0053</v>
      </c>
      <c r="B151" s="3" t="str">
        <f t="shared" si="1"/>
        <v>#REF!</v>
      </c>
    </row>
    <row r="152">
      <c r="A152" s="16">
        <v>54815.0</v>
      </c>
      <c r="B152" s="3" t="str">
        <f t="shared" si="1"/>
        <v>#REF!</v>
      </c>
    </row>
    <row r="153">
      <c r="A153" s="16">
        <v>207661.0</v>
      </c>
      <c r="B153" s="3" t="str">
        <f t="shared" si="1"/>
        <v>#REF!</v>
      </c>
    </row>
    <row r="154">
      <c r="A154" s="7">
        <v>43123.0</v>
      </c>
      <c r="B154" s="3" t="str">
        <f t="shared" si="1"/>
        <v>#REF!</v>
      </c>
    </row>
    <row r="155">
      <c r="A155" s="8">
        <v>68.46</v>
      </c>
      <c r="B155" s="3" t="str">
        <f t="shared" si="1"/>
        <v>#REF!</v>
      </c>
    </row>
    <row r="156">
      <c r="A156" s="8">
        <v>69.41</v>
      </c>
      <c r="B156" s="3" t="str">
        <f t="shared" si="1"/>
        <v>#REF!</v>
      </c>
    </row>
    <row r="157">
      <c r="A157" s="8">
        <v>68.36</v>
      </c>
      <c r="B157" s="3" t="str">
        <f t="shared" si="1"/>
        <v>#REF!</v>
      </c>
    </row>
    <row r="158">
      <c r="A158" s="8">
        <v>69.15</v>
      </c>
      <c r="B158" s="3" t="str">
        <f t="shared" si="1"/>
        <v>#REF!</v>
      </c>
    </row>
    <row r="159">
      <c r="A159" s="9">
        <f>+0.89</f>
        <v>0.89</v>
      </c>
      <c r="B159" s="3" t="str">
        <f t="shared" si="1"/>
        <v>#REF!</v>
      </c>
    </row>
    <row r="160">
      <c r="A160" s="9">
        <f>+1.3%</f>
        <v>0.013</v>
      </c>
      <c r="B160" s="3" t="str">
        <f t="shared" si="1"/>
        <v>#REF!</v>
      </c>
    </row>
    <row r="161">
      <c r="A161" s="16">
        <v>116062.0</v>
      </c>
      <c r="B161" s="3" t="str">
        <f t="shared" si="1"/>
        <v>#REF!</v>
      </c>
    </row>
    <row r="162">
      <c r="A162" s="16">
        <v>223481.0</v>
      </c>
      <c r="B162" s="3" t="str">
        <f t="shared" si="1"/>
        <v>#REF!</v>
      </c>
    </row>
    <row r="163">
      <c r="A163" s="7">
        <v>43124.0</v>
      </c>
      <c r="B163" s="3" t="str">
        <f t="shared" si="1"/>
        <v>#REF!</v>
      </c>
    </row>
    <row r="164">
      <c r="A164" s="8">
        <v>69.16</v>
      </c>
      <c r="B164" s="3" t="str">
        <f t="shared" si="1"/>
        <v>#REF!</v>
      </c>
    </row>
    <row r="165">
      <c r="A165" s="8">
        <v>69.98</v>
      </c>
      <c r="B165" s="3" t="str">
        <f t="shared" si="1"/>
        <v>#REF!</v>
      </c>
    </row>
    <row r="166">
      <c r="A166" s="8">
        <v>68.74</v>
      </c>
      <c r="B166" s="3" t="str">
        <f t="shared" si="1"/>
        <v>#REF!</v>
      </c>
    </row>
    <row r="167">
      <c r="A167" s="8">
        <v>69.6</v>
      </c>
      <c r="B167" s="3" t="str">
        <f t="shared" si="1"/>
        <v>#REF!</v>
      </c>
    </row>
    <row r="168">
      <c r="A168" s="9">
        <f>+0.45</f>
        <v>0.45</v>
      </c>
      <c r="B168" s="3" t="str">
        <f t="shared" si="1"/>
        <v>#REF!</v>
      </c>
    </row>
    <row r="169">
      <c r="A169" s="9">
        <f>+0.65%</f>
        <v>0.0065</v>
      </c>
      <c r="B169" s="3" t="str">
        <f t="shared" si="1"/>
        <v>#REF!</v>
      </c>
    </row>
    <row r="170">
      <c r="A170" s="16">
        <v>93902.0</v>
      </c>
      <c r="B170" s="3" t="str">
        <f t="shared" si="1"/>
        <v>#REF!</v>
      </c>
    </row>
    <row r="171">
      <c r="A171" s="16">
        <v>233084.0</v>
      </c>
      <c r="B171" s="3" t="str">
        <f t="shared" si="1"/>
        <v>#REF!</v>
      </c>
    </row>
    <row r="172">
      <c r="A172" s="7">
        <v>43125.0</v>
      </c>
      <c r="B172" s="3" t="str">
        <f t="shared" si="1"/>
        <v>#REF!</v>
      </c>
    </row>
    <row r="173">
      <c r="A173" s="8">
        <v>70.0</v>
      </c>
      <c r="B173" s="3" t="str">
        <f t="shared" si="1"/>
        <v>#REF!</v>
      </c>
    </row>
    <row r="174">
      <c r="A174" s="8">
        <v>70.35</v>
      </c>
      <c r="B174" s="3" t="str">
        <f t="shared" si="1"/>
        <v>#REF!</v>
      </c>
    </row>
    <row r="175">
      <c r="A175" s="8">
        <v>69.18</v>
      </c>
      <c r="B175" s="3" t="str">
        <f t="shared" si="1"/>
        <v>#REF!</v>
      </c>
    </row>
    <row r="176">
      <c r="A176" s="8">
        <v>69.6</v>
      </c>
      <c r="B176" s="3" t="str">
        <f t="shared" si="1"/>
        <v>#REF!</v>
      </c>
    </row>
    <row r="177">
      <c r="A177" s="37" t="s">
        <v>10</v>
      </c>
      <c r="B177" s="3" t="str">
        <f t="shared" si="1"/>
        <v>#REF!</v>
      </c>
    </row>
    <row r="178">
      <c r="A178" s="37" t="s">
        <v>10</v>
      </c>
      <c r="B178" s="3" t="str">
        <f t="shared" si="1"/>
        <v>#REF!</v>
      </c>
    </row>
    <row r="179">
      <c r="A179" s="38">
        <v>117179.0</v>
      </c>
      <c r="B179" s="3" t="str">
        <f t="shared" si="1"/>
        <v>#REF!</v>
      </c>
    </row>
    <row r="180">
      <c r="A180" s="38">
        <v>247363.0</v>
      </c>
      <c r="B180" s="3" t="str">
        <f t="shared" si="1"/>
        <v>#REF!</v>
      </c>
    </row>
    <row r="181">
      <c r="A181" s="7">
        <v>43126.0</v>
      </c>
      <c r="B181" s="3" t="str">
        <f t="shared" si="1"/>
        <v>#REF!</v>
      </c>
    </row>
    <row r="182">
      <c r="A182" s="8">
        <v>69.3</v>
      </c>
      <c r="B182" s="3" t="str">
        <f t="shared" si="1"/>
        <v>#REF!</v>
      </c>
    </row>
    <row r="183">
      <c r="A183" s="8">
        <v>70.07</v>
      </c>
      <c r="B183" s="3" t="str">
        <f t="shared" si="1"/>
        <v>#REF!</v>
      </c>
    </row>
    <row r="184">
      <c r="A184" s="8">
        <v>69.3</v>
      </c>
      <c r="B184" s="3" t="str">
        <f t="shared" si="1"/>
        <v>#REF!</v>
      </c>
    </row>
    <row r="185">
      <c r="A185" s="8">
        <v>69.8</v>
      </c>
      <c r="B185" s="3" t="str">
        <f t="shared" si="1"/>
        <v>#REF!</v>
      </c>
    </row>
    <row r="186">
      <c r="A186" s="9">
        <f>+0.2</f>
        <v>0.2</v>
      </c>
      <c r="B186" s="3" t="str">
        <f t="shared" si="1"/>
        <v>#REF!</v>
      </c>
    </row>
    <row r="187">
      <c r="A187" s="9">
        <f>+0.29%</f>
        <v>0.0029</v>
      </c>
      <c r="B187" s="3" t="str">
        <f t="shared" si="1"/>
        <v>#REF!</v>
      </c>
    </row>
    <row r="188">
      <c r="A188" s="16">
        <v>84711.0</v>
      </c>
      <c r="B188" s="3" t="str">
        <f t="shared" si="1"/>
        <v>#REF!</v>
      </c>
    </row>
    <row r="189">
      <c r="A189" s="16">
        <v>250693.0</v>
      </c>
      <c r="B189" s="3" t="str">
        <f t="shared" si="1"/>
        <v>#REF!</v>
      </c>
    </row>
    <row r="190">
      <c r="A190" s="7">
        <v>43129.0</v>
      </c>
      <c r="B190" s="3" t="str">
        <f t="shared" si="1"/>
        <v>#REF!</v>
      </c>
    </row>
    <row r="191">
      <c r="A191" s="8">
        <v>69.77</v>
      </c>
      <c r="B191" s="3" t="str">
        <f t="shared" si="1"/>
        <v>#REF!</v>
      </c>
    </row>
    <row r="192">
      <c r="A192" s="8">
        <v>69.91</v>
      </c>
      <c r="B192" s="3" t="str">
        <f t="shared" si="1"/>
        <v>#REF!</v>
      </c>
    </row>
    <row r="193">
      <c r="A193" s="8">
        <v>68.48</v>
      </c>
      <c r="B193" s="3" t="str">
        <f t="shared" si="1"/>
        <v>#REF!</v>
      </c>
    </row>
    <row r="194">
      <c r="A194" s="8">
        <v>68.94</v>
      </c>
      <c r="B194" s="3" t="str">
        <f t="shared" si="1"/>
        <v>#REF!</v>
      </c>
    </row>
    <row r="195">
      <c r="A195" s="11">
        <v>-0.86</v>
      </c>
      <c r="B195" s="3" t="str">
        <f t="shared" si="1"/>
        <v>#REF!</v>
      </c>
    </row>
    <row r="196">
      <c r="A196" s="12">
        <v>-0.0123</v>
      </c>
      <c r="B196" s="3" t="str">
        <f t="shared" si="1"/>
        <v>#REF!</v>
      </c>
    </row>
    <row r="197">
      <c r="A197" s="17">
        <v>142860.0</v>
      </c>
      <c r="B197" s="3" t="str">
        <f t="shared" si="1"/>
        <v>#REF!</v>
      </c>
    </row>
    <row r="198">
      <c r="A198" s="17">
        <v>258229.0</v>
      </c>
      <c r="B198" s="3" t="str">
        <f t="shared" si="1"/>
        <v>#REF!</v>
      </c>
    </row>
    <row r="199">
      <c r="A199" s="7">
        <v>43130.0</v>
      </c>
      <c r="B199" s="3" t="str">
        <f t="shared" si="1"/>
        <v>#REF!</v>
      </c>
    </row>
    <row r="200">
      <c r="A200" s="8">
        <v>68.79</v>
      </c>
      <c r="B200" s="3" t="str">
        <f t="shared" si="1"/>
        <v>#REF!</v>
      </c>
    </row>
    <row r="201">
      <c r="A201" s="8">
        <v>68.84</v>
      </c>
      <c r="B201" s="3" t="str">
        <f t="shared" si="1"/>
        <v>#REF!</v>
      </c>
    </row>
    <row r="202">
      <c r="A202" s="8">
        <v>67.69</v>
      </c>
      <c r="B202" s="3" t="str">
        <f t="shared" si="1"/>
        <v>#REF!</v>
      </c>
    </row>
    <row r="203">
      <c r="A203" s="8">
        <v>68.21</v>
      </c>
      <c r="B203" s="3" t="str">
        <f t="shared" si="1"/>
        <v>#REF!</v>
      </c>
    </row>
    <row r="204">
      <c r="A204" s="11">
        <v>-0.73</v>
      </c>
      <c r="B204" s="3" t="str">
        <f t="shared" si="1"/>
        <v>#REF!</v>
      </c>
    </row>
    <row r="205">
      <c r="A205" s="12">
        <v>-0.0106</v>
      </c>
      <c r="B205" s="3" t="str">
        <f t="shared" si="1"/>
        <v>#REF!</v>
      </c>
    </row>
    <row r="206">
      <c r="A206" s="17">
        <v>142163.0</v>
      </c>
      <c r="B206" s="3" t="str">
        <f t="shared" si="1"/>
        <v>#REF!</v>
      </c>
    </row>
    <row r="207">
      <c r="A207" s="17">
        <v>269239.0</v>
      </c>
      <c r="B207" s="3" t="str">
        <f t="shared" si="1"/>
        <v>#REF!</v>
      </c>
    </row>
    <row r="208">
      <c r="A208" s="7">
        <v>43131.0</v>
      </c>
      <c r="B208" s="3" t="str">
        <f t="shared" si="1"/>
        <v>#REF!</v>
      </c>
    </row>
    <row r="209">
      <c r="A209" s="8">
        <v>67.66</v>
      </c>
      <c r="B209" s="3" t="str">
        <f t="shared" si="1"/>
        <v>#REF!</v>
      </c>
    </row>
    <row r="210">
      <c r="A210" s="8">
        <v>68.66</v>
      </c>
      <c r="B210" s="3" t="str">
        <f t="shared" si="1"/>
        <v>#REF!</v>
      </c>
    </row>
    <row r="211">
      <c r="A211" s="8">
        <v>67.52</v>
      </c>
      <c r="B211" s="3" t="str">
        <f t="shared" si="1"/>
        <v>#REF!</v>
      </c>
    </row>
    <row r="212">
      <c r="A212" s="8">
        <v>68.57</v>
      </c>
      <c r="B212" s="3" t="str">
        <f t="shared" si="1"/>
        <v>#REF!</v>
      </c>
    </row>
    <row r="213">
      <c r="A213" s="9">
        <f>+0.36</f>
        <v>0.36</v>
      </c>
      <c r="B213" s="3" t="str">
        <f t="shared" si="1"/>
        <v>#REF!</v>
      </c>
    </row>
    <row r="214">
      <c r="A214" s="9">
        <f>+0.53%</f>
        <v>0.0053</v>
      </c>
      <c r="B214" s="3" t="str">
        <f t="shared" si="1"/>
        <v>#REF!</v>
      </c>
    </row>
    <row r="215">
      <c r="A215" s="16">
        <v>123445.0</v>
      </c>
      <c r="B215" s="3" t="str">
        <f t="shared" si="1"/>
        <v>#REF!</v>
      </c>
    </row>
    <row r="216">
      <c r="A216" s="16">
        <v>273201.0</v>
      </c>
      <c r="B216" s="3" t="str">
        <f t="shared" si="1"/>
        <v>#REF!</v>
      </c>
    </row>
    <row r="217">
      <c r="A217" s="7">
        <v>43132.0</v>
      </c>
      <c r="B217" s="3" t="str">
        <f t="shared" si="1"/>
        <v>#REF!</v>
      </c>
    </row>
    <row r="218">
      <c r="A218" s="8">
        <v>68.59</v>
      </c>
      <c r="B218" s="3" t="str">
        <f t="shared" si="1"/>
        <v>#REF!</v>
      </c>
    </row>
    <row r="219">
      <c r="A219" s="8">
        <v>69.66</v>
      </c>
      <c r="B219" s="3" t="str">
        <f t="shared" si="1"/>
        <v>#REF!</v>
      </c>
    </row>
    <row r="220">
      <c r="A220" s="8">
        <v>68.49</v>
      </c>
      <c r="B220" s="3" t="str">
        <f t="shared" si="1"/>
        <v>#REF!</v>
      </c>
    </row>
    <row r="221">
      <c r="A221" s="8">
        <v>69.35</v>
      </c>
      <c r="B221" s="3" t="str">
        <f t="shared" si="1"/>
        <v>#REF!</v>
      </c>
    </row>
    <row r="222">
      <c r="A222" s="9">
        <f>+0.78</f>
        <v>0.78</v>
      </c>
      <c r="B222" s="3" t="str">
        <f t="shared" si="1"/>
        <v>#REF!</v>
      </c>
    </row>
    <row r="223">
      <c r="A223" s="9">
        <f>+1.14%</f>
        <v>0.0114</v>
      </c>
      <c r="B223" s="3" t="str">
        <f t="shared" si="1"/>
        <v>#REF!</v>
      </c>
    </row>
    <row r="224">
      <c r="A224" s="16">
        <v>192438.0</v>
      </c>
      <c r="B224" s="3" t="str">
        <f t="shared" si="1"/>
        <v>#REF!</v>
      </c>
    </row>
    <row r="225">
      <c r="A225" s="16">
        <v>274776.0</v>
      </c>
      <c r="B225" s="3" t="str">
        <f t="shared" si="1"/>
        <v>#REF!</v>
      </c>
    </row>
    <row r="226">
      <c r="A226" s="7">
        <v>43133.0</v>
      </c>
      <c r="B226" s="3" t="str">
        <f t="shared" si="1"/>
        <v>#REF!</v>
      </c>
    </row>
    <row r="227">
      <c r="A227" s="8">
        <v>69.66</v>
      </c>
      <c r="B227" s="3" t="str">
        <f t="shared" si="1"/>
        <v>#REF!</v>
      </c>
    </row>
    <row r="228">
      <c r="A228" s="8">
        <v>69.72</v>
      </c>
      <c r="B228" s="3" t="str">
        <f t="shared" si="1"/>
        <v>#REF!</v>
      </c>
    </row>
    <row r="229">
      <c r="A229" s="8">
        <v>67.68</v>
      </c>
      <c r="B229" s="3" t="str">
        <f t="shared" si="1"/>
        <v>#REF!</v>
      </c>
    </row>
    <row r="230">
      <c r="A230" s="8">
        <v>68.28</v>
      </c>
      <c r="B230" s="3" t="str">
        <f t="shared" si="1"/>
        <v>#REF!</v>
      </c>
    </row>
    <row r="231">
      <c r="A231" s="11">
        <v>-1.07</v>
      </c>
      <c r="B231" s="3" t="str">
        <f t="shared" si="1"/>
        <v>#REF!</v>
      </c>
    </row>
    <row r="232">
      <c r="A232" s="12">
        <v>-0.0154</v>
      </c>
      <c r="B232" s="3" t="str">
        <f t="shared" si="1"/>
        <v>#REF!</v>
      </c>
    </row>
    <row r="233">
      <c r="A233" s="17">
        <v>160132.0</v>
      </c>
      <c r="B233" s="3" t="str">
        <f t="shared" si="1"/>
        <v>#REF!</v>
      </c>
    </row>
    <row r="234">
      <c r="A234" s="17">
        <v>280691.0</v>
      </c>
      <c r="B234" s="3" t="str">
        <f t="shared" si="1"/>
        <v>#REF!</v>
      </c>
    </row>
    <row r="235">
      <c r="A235" s="7">
        <v>43136.0</v>
      </c>
      <c r="B235" s="3" t="str">
        <f t="shared" si="1"/>
        <v>#REF!</v>
      </c>
    </row>
    <row r="236">
      <c r="A236" s="8">
        <v>67.87</v>
      </c>
      <c r="B236" s="3" t="str">
        <f t="shared" si="1"/>
        <v>#REF!</v>
      </c>
    </row>
    <row r="237">
      <c r="A237" s="8">
        <v>68.12</v>
      </c>
      <c r="B237" s="3" t="str">
        <f t="shared" si="1"/>
        <v>#REF!</v>
      </c>
    </row>
    <row r="238">
      <c r="A238" s="8">
        <v>66.58</v>
      </c>
      <c r="B238" s="3" t="str">
        <f t="shared" si="1"/>
        <v>#REF!</v>
      </c>
    </row>
    <row r="239">
      <c r="A239" s="8">
        <v>67.28</v>
      </c>
      <c r="B239" s="3" t="str">
        <f t="shared" si="1"/>
        <v>#REF!</v>
      </c>
    </row>
    <row r="240">
      <c r="A240" s="11">
        <v>-1.0</v>
      </c>
      <c r="B240" s="3" t="str">
        <f t="shared" si="1"/>
        <v>#REF!</v>
      </c>
    </row>
    <row r="241">
      <c r="A241" s="12">
        <v>-0.0146</v>
      </c>
      <c r="B241" s="3" t="str">
        <f t="shared" si="1"/>
        <v>#REF!</v>
      </c>
    </row>
    <row r="242">
      <c r="A242" s="17">
        <v>146127.0</v>
      </c>
      <c r="B242" s="3" t="str">
        <f t="shared" si="1"/>
        <v>#REF!</v>
      </c>
    </row>
    <row r="243">
      <c r="A243" s="17">
        <v>290115.0</v>
      </c>
      <c r="B243" s="3" t="str">
        <f t="shared" si="1"/>
        <v>#REF!</v>
      </c>
    </row>
    <row r="244">
      <c r="A244" s="7">
        <v>43137.0</v>
      </c>
      <c r="B244" s="3" t="str">
        <f t="shared" si="1"/>
        <v>#REF!</v>
      </c>
    </row>
    <row r="245">
      <c r="A245" s="8">
        <v>66.7</v>
      </c>
      <c r="B245" s="3" t="str">
        <f t="shared" si="1"/>
        <v>#REF!</v>
      </c>
    </row>
    <row r="246">
      <c r="A246" s="8">
        <v>67.2</v>
      </c>
      <c r="B246" s="3" t="str">
        <f t="shared" si="1"/>
        <v>#REF!</v>
      </c>
    </row>
    <row r="247">
      <c r="A247" s="8">
        <v>66.19</v>
      </c>
      <c r="B247" s="3" t="str">
        <f t="shared" si="1"/>
        <v>#REF!</v>
      </c>
    </row>
    <row r="248">
      <c r="A248" s="8">
        <v>66.48</v>
      </c>
      <c r="B248" s="3" t="str">
        <f t="shared" si="1"/>
        <v>#REF!</v>
      </c>
    </row>
    <row r="249">
      <c r="A249" s="11">
        <v>-0.8</v>
      </c>
      <c r="B249" s="3" t="str">
        <f t="shared" si="1"/>
        <v>#REF!</v>
      </c>
    </row>
    <row r="250">
      <c r="A250" s="12">
        <v>-0.0119</v>
      </c>
      <c r="B250" s="3" t="str">
        <f t="shared" si="1"/>
        <v>#REF!</v>
      </c>
    </row>
    <row r="251">
      <c r="A251" s="17">
        <v>161684.0</v>
      </c>
      <c r="B251" s="3" t="str">
        <f t="shared" si="1"/>
        <v>#REF!</v>
      </c>
    </row>
    <row r="252">
      <c r="A252" s="17">
        <v>293020.0</v>
      </c>
      <c r="B252" s="3" t="str">
        <f t="shared" si="1"/>
        <v>#REF!</v>
      </c>
    </row>
    <row r="253">
      <c r="A253" s="7">
        <v>43138.0</v>
      </c>
      <c r="B253" s="3" t="str">
        <f t="shared" si="1"/>
        <v>#REF!</v>
      </c>
    </row>
    <row r="254">
      <c r="A254" s="8">
        <v>66.83</v>
      </c>
      <c r="B254" s="3" t="str">
        <f t="shared" si="1"/>
        <v>#REF!</v>
      </c>
    </row>
    <row r="255">
      <c r="A255" s="8">
        <v>67.23</v>
      </c>
      <c r="B255" s="3" t="str">
        <f t="shared" si="1"/>
        <v>#REF!</v>
      </c>
    </row>
    <row r="256">
      <c r="A256" s="8">
        <v>64.8</v>
      </c>
      <c r="B256" s="3" t="str">
        <f t="shared" si="1"/>
        <v>#REF!</v>
      </c>
    </row>
    <row r="257">
      <c r="A257" s="8">
        <v>65.15</v>
      </c>
      <c r="B257" s="3" t="str">
        <f t="shared" si="1"/>
        <v>#REF!</v>
      </c>
    </row>
    <row r="258">
      <c r="A258" s="11">
        <v>-1.33</v>
      </c>
      <c r="B258" s="3" t="str">
        <f t="shared" si="1"/>
        <v>#REF!</v>
      </c>
    </row>
    <row r="259">
      <c r="A259" s="12">
        <v>-0.02</v>
      </c>
      <c r="B259" s="3" t="str">
        <f t="shared" si="1"/>
        <v>#REF!</v>
      </c>
    </row>
    <row r="260">
      <c r="A260" s="17">
        <v>388911.0</v>
      </c>
      <c r="B260" s="3" t="str">
        <f t="shared" si="1"/>
        <v>#REF!</v>
      </c>
    </row>
    <row r="261">
      <c r="A261" s="17">
        <v>321446.0</v>
      </c>
      <c r="B261" s="3" t="str">
        <f t="shared" si="1"/>
        <v>#REF!</v>
      </c>
    </row>
    <row r="262">
      <c r="A262" s="7">
        <v>43139.0</v>
      </c>
      <c r="B262" s="3" t="str">
        <f t="shared" si="1"/>
        <v>#REF!</v>
      </c>
    </row>
    <row r="263">
      <c r="A263" s="8">
        <v>64.97</v>
      </c>
      <c r="B263" s="3" t="str">
        <f t="shared" si="1"/>
        <v>#REF!</v>
      </c>
    </row>
    <row r="264">
      <c r="A264" s="8">
        <v>65.23</v>
      </c>
      <c r="B264" s="3" t="str">
        <f t="shared" si="1"/>
        <v>#REF!</v>
      </c>
    </row>
    <row r="265">
      <c r="A265" s="8">
        <v>63.78</v>
      </c>
      <c r="B265" s="3" t="str">
        <f t="shared" si="1"/>
        <v>#REF!</v>
      </c>
    </row>
    <row r="266">
      <c r="A266" s="8">
        <v>64.49</v>
      </c>
      <c r="B266" s="3" t="str">
        <f t="shared" si="1"/>
        <v>#REF!</v>
      </c>
    </row>
    <row r="267">
      <c r="A267" s="11">
        <v>-0.66</v>
      </c>
      <c r="B267" s="3" t="str">
        <f t="shared" si="1"/>
        <v>#REF!</v>
      </c>
    </row>
    <row r="268">
      <c r="A268" s="12">
        <v>-0.0101</v>
      </c>
      <c r="B268" s="3" t="str">
        <f t="shared" si="1"/>
        <v>#REF!</v>
      </c>
    </row>
    <row r="269">
      <c r="A269" s="17">
        <v>183008.0</v>
      </c>
      <c r="B269" s="3" t="str">
        <f t="shared" si="1"/>
        <v>#REF!</v>
      </c>
    </row>
    <row r="270">
      <c r="A270" s="17">
        <v>340949.0</v>
      </c>
      <c r="B270" s="3" t="str">
        <f t="shared" si="1"/>
        <v>#REF!</v>
      </c>
    </row>
    <row r="271">
      <c r="A271" s="7">
        <v>43140.0</v>
      </c>
      <c r="B271" s="3" t="str">
        <f t="shared" si="1"/>
        <v>#REF!</v>
      </c>
    </row>
    <row r="272">
      <c r="A272" s="8">
        <v>64.06</v>
      </c>
      <c r="B272" s="3" t="str">
        <f t="shared" si="1"/>
        <v>#REF!</v>
      </c>
    </row>
    <row r="273">
      <c r="A273" s="8">
        <v>64.31</v>
      </c>
      <c r="B273" s="3" t="str">
        <f t="shared" si="1"/>
        <v>#REF!</v>
      </c>
    </row>
    <row r="274">
      <c r="A274" s="8">
        <v>61.48</v>
      </c>
      <c r="B274" s="3" t="str">
        <f t="shared" si="1"/>
        <v>#REF!</v>
      </c>
    </row>
    <row r="275">
      <c r="A275" s="8">
        <v>62.48</v>
      </c>
      <c r="B275" s="3" t="str">
        <f t="shared" si="1"/>
        <v>#REF!</v>
      </c>
    </row>
    <row r="276">
      <c r="A276" s="11">
        <v>-2.01</v>
      </c>
      <c r="B276" s="3" t="str">
        <f t="shared" si="1"/>
        <v>#REF!</v>
      </c>
    </row>
    <row r="277">
      <c r="A277" s="12">
        <v>-0.0312</v>
      </c>
      <c r="B277" s="3" t="str">
        <f t="shared" si="1"/>
        <v>#REF!</v>
      </c>
    </row>
    <row r="278">
      <c r="A278" s="17">
        <v>203639.0</v>
      </c>
      <c r="B278" s="3" t="str">
        <f t="shared" si="1"/>
        <v>#REF!</v>
      </c>
    </row>
    <row r="279">
      <c r="A279" s="17">
        <v>349731.0</v>
      </c>
      <c r="B279" s="3" t="str">
        <f t="shared" si="1"/>
        <v>#REF!</v>
      </c>
    </row>
    <row r="280">
      <c r="A280" s="7">
        <v>43143.0</v>
      </c>
      <c r="B280" s="3" t="str">
        <f t="shared" si="1"/>
        <v>#REF!</v>
      </c>
    </row>
    <row r="281">
      <c r="A281" s="8">
        <v>62.36</v>
      </c>
      <c r="B281" s="3" t="str">
        <f t="shared" si="1"/>
        <v>#REF!</v>
      </c>
    </row>
    <row r="282">
      <c r="A282" s="8">
        <v>64.06</v>
      </c>
      <c r="B282" s="3" t="str">
        <f t="shared" si="1"/>
        <v>#REF!</v>
      </c>
    </row>
    <row r="283">
      <c r="A283" s="8">
        <v>62.22</v>
      </c>
      <c r="B283" s="3" t="str">
        <f t="shared" si="1"/>
        <v>#REF!</v>
      </c>
    </row>
    <row r="284">
      <c r="A284" s="8">
        <v>62.33</v>
      </c>
      <c r="B284" s="3" t="str">
        <f t="shared" si="1"/>
        <v>#REF!</v>
      </c>
    </row>
    <row r="285">
      <c r="A285" s="11">
        <v>-0.15</v>
      </c>
      <c r="B285" s="3" t="str">
        <f t="shared" si="1"/>
        <v>#REF!</v>
      </c>
    </row>
    <row r="286">
      <c r="A286" s="12">
        <v>-0.0024</v>
      </c>
      <c r="B286" s="3" t="str">
        <f t="shared" si="1"/>
        <v>#REF!</v>
      </c>
    </row>
    <row r="287">
      <c r="A287" s="17">
        <v>203036.0</v>
      </c>
      <c r="B287" s="3" t="str">
        <f t="shared" si="1"/>
        <v>#REF!</v>
      </c>
    </row>
    <row r="288">
      <c r="A288" s="17">
        <v>374016.0</v>
      </c>
      <c r="B288" s="3" t="str">
        <f t="shared" si="1"/>
        <v>#REF!</v>
      </c>
    </row>
    <row r="289">
      <c r="A289" s="7">
        <v>43144.0</v>
      </c>
      <c r="B289" s="3" t="str">
        <f t="shared" si="1"/>
        <v>#REF!</v>
      </c>
    </row>
    <row r="290">
      <c r="A290" s="8">
        <v>62.43</v>
      </c>
      <c r="B290" s="3" t="str">
        <f t="shared" si="1"/>
        <v>#REF!</v>
      </c>
    </row>
    <row r="291">
      <c r="A291" s="8">
        <v>62.81</v>
      </c>
      <c r="B291" s="3" t="str">
        <f t="shared" si="1"/>
        <v>#REF!</v>
      </c>
    </row>
    <row r="292">
      <c r="A292" s="8">
        <v>61.55</v>
      </c>
      <c r="B292" s="3" t="str">
        <f t="shared" si="1"/>
        <v>#REF!</v>
      </c>
    </row>
    <row r="293">
      <c r="A293" s="8">
        <v>62.44</v>
      </c>
      <c r="B293" s="3" t="str">
        <f t="shared" si="1"/>
        <v>#REF!</v>
      </c>
    </row>
    <row r="294">
      <c r="A294" s="9">
        <f>+0.11</f>
        <v>0.11</v>
      </c>
      <c r="B294" s="3" t="str">
        <f t="shared" si="1"/>
        <v>#REF!</v>
      </c>
    </row>
    <row r="295">
      <c r="A295" s="9">
        <f>+0.18%</f>
        <v>0.0018</v>
      </c>
      <c r="B295" s="3" t="str">
        <f t="shared" si="1"/>
        <v>#REF!</v>
      </c>
    </row>
    <row r="296">
      <c r="A296" s="16">
        <v>251801.0</v>
      </c>
      <c r="B296" s="3" t="str">
        <f t="shared" si="1"/>
        <v>#REF!</v>
      </c>
    </row>
    <row r="297">
      <c r="A297" s="16">
        <v>414473.0</v>
      </c>
      <c r="B297" s="3" t="str">
        <f t="shared" si="1"/>
        <v>#REF!</v>
      </c>
    </row>
    <row r="298">
      <c r="A298" s="7">
        <v>43145.0</v>
      </c>
      <c r="B298" s="3" t="str">
        <f t="shared" si="1"/>
        <v>#REF!</v>
      </c>
    </row>
    <row r="299">
      <c r="A299" s="8">
        <v>62.54</v>
      </c>
      <c r="B299" s="3" t="str">
        <f t="shared" si="1"/>
        <v>#REF!</v>
      </c>
    </row>
    <row r="300">
      <c r="A300" s="8">
        <v>64.25</v>
      </c>
      <c r="B300" s="3" t="str">
        <f t="shared" si="1"/>
        <v>#REF!</v>
      </c>
    </row>
    <row r="301">
      <c r="A301" s="8">
        <v>61.65</v>
      </c>
      <c r="B301" s="3" t="str">
        <f t="shared" si="1"/>
        <v>#REF!</v>
      </c>
    </row>
    <row r="302">
      <c r="A302" s="8">
        <v>64.02</v>
      </c>
      <c r="B302" s="3" t="str">
        <f t="shared" si="1"/>
        <v>#REF!</v>
      </c>
    </row>
    <row r="303">
      <c r="A303" s="9">
        <f>+1.58</f>
        <v>1.58</v>
      </c>
      <c r="B303" s="3" t="str">
        <f t="shared" si="1"/>
        <v>#REF!</v>
      </c>
    </row>
    <row r="304">
      <c r="A304" s="9">
        <f>+2.53%</f>
        <v>0.0253</v>
      </c>
      <c r="B304" s="3" t="str">
        <f t="shared" si="1"/>
        <v>#REF!</v>
      </c>
    </row>
    <row r="305">
      <c r="A305" s="16">
        <v>213340.0</v>
      </c>
      <c r="B305" s="3" t="str">
        <f t="shared" si="1"/>
        <v>#REF!</v>
      </c>
    </row>
    <row r="306">
      <c r="A306" s="16">
        <v>436428.0</v>
      </c>
      <c r="B306" s="3" t="str">
        <f t="shared" si="1"/>
        <v>#REF!</v>
      </c>
    </row>
    <row r="307">
      <c r="A307" s="7">
        <v>43146.0</v>
      </c>
      <c r="B307" s="3" t="str">
        <f t="shared" si="1"/>
        <v>#REF!</v>
      </c>
    </row>
    <row r="308">
      <c r="A308" s="8">
        <v>64.15</v>
      </c>
      <c r="B308" s="3" t="str">
        <f t="shared" si="1"/>
        <v>#REF!</v>
      </c>
    </row>
    <row r="309">
      <c r="A309" s="8">
        <v>64.81</v>
      </c>
      <c r="B309" s="3" t="str">
        <f t="shared" si="1"/>
        <v>#REF!</v>
      </c>
    </row>
    <row r="310">
      <c r="A310" s="8">
        <v>62.79</v>
      </c>
      <c r="B310" s="3" t="str">
        <f t="shared" si="1"/>
        <v>#REF!</v>
      </c>
    </row>
    <row r="311">
      <c r="A311" s="8">
        <v>64.0</v>
      </c>
      <c r="B311" s="3" t="str">
        <f t="shared" si="1"/>
        <v>#REF!</v>
      </c>
    </row>
    <row r="312">
      <c r="A312" s="11">
        <v>-0.02</v>
      </c>
      <c r="B312" s="3" t="str">
        <f t="shared" si="1"/>
        <v>#REF!</v>
      </c>
    </row>
    <row r="313">
      <c r="A313" s="12">
        <v>-3.0E-4</v>
      </c>
      <c r="B313" s="3" t="str">
        <f t="shared" si="1"/>
        <v>#REF!</v>
      </c>
    </row>
    <row r="314">
      <c r="A314" s="17">
        <v>165650.0</v>
      </c>
      <c r="B314" s="3" t="str">
        <f t="shared" si="1"/>
        <v>#REF!</v>
      </c>
    </row>
    <row r="315">
      <c r="A315" s="17">
        <v>433481.0</v>
      </c>
      <c r="B315" s="3" t="str">
        <f t="shared" si="1"/>
        <v>#REF!</v>
      </c>
    </row>
    <row r="316">
      <c r="A316" s="7">
        <v>43147.0</v>
      </c>
      <c r="B316" s="3" t="str">
        <f t="shared" si="1"/>
        <v>#REF!</v>
      </c>
    </row>
    <row r="317">
      <c r="A317" s="8">
        <v>64.33</v>
      </c>
      <c r="B317" s="3" t="str">
        <f t="shared" si="1"/>
        <v>#REF!</v>
      </c>
    </row>
    <row r="318">
      <c r="A318" s="8">
        <v>64.87</v>
      </c>
      <c r="B318" s="3" t="str">
        <f t="shared" si="1"/>
        <v>#REF!</v>
      </c>
    </row>
    <row r="319">
      <c r="A319" s="8">
        <v>63.86</v>
      </c>
      <c r="B319" s="3" t="str">
        <f t="shared" si="1"/>
        <v>#REF!</v>
      </c>
    </row>
    <row r="320">
      <c r="A320" s="8">
        <v>64.53</v>
      </c>
      <c r="B320" s="3" t="str">
        <f t="shared" si="1"/>
        <v>#REF!</v>
      </c>
    </row>
    <row r="321">
      <c r="A321" s="9">
        <f>+0.53</f>
        <v>0.53</v>
      </c>
      <c r="B321" s="3" t="str">
        <f t="shared" si="1"/>
        <v>#REF!</v>
      </c>
    </row>
    <row r="322">
      <c r="A322" s="9">
        <f>+0.83%</f>
        <v>0.0083</v>
      </c>
      <c r="B322" s="3" t="str">
        <f t="shared" si="1"/>
        <v>#REF!</v>
      </c>
    </row>
    <row r="323">
      <c r="A323" s="16">
        <v>137708.0</v>
      </c>
      <c r="B323" s="3" t="str">
        <f t="shared" si="1"/>
        <v>#REF!</v>
      </c>
    </row>
    <row r="324">
      <c r="A324" s="16">
        <v>443887.0</v>
      </c>
      <c r="B324" s="3" t="str">
        <f t="shared" si="1"/>
        <v>#REF!</v>
      </c>
    </row>
    <row r="325">
      <c r="A325" s="7">
        <v>43150.0</v>
      </c>
      <c r="B325" s="3" t="str">
        <f t="shared" si="1"/>
        <v>#REF!</v>
      </c>
    </row>
    <row r="326">
      <c r="A326" s="8">
        <v>64.61</v>
      </c>
      <c r="B326" s="3" t="str">
        <f t="shared" si="1"/>
        <v>#REF!</v>
      </c>
    </row>
    <row r="327">
      <c r="A327" s="8">
        <v>65.61</v>
      </c>
      <c r="B327" s="3" t="str">
        <f t="shared" si="1"/>
        <v>#REF!</v>
      </c>
    </row>
    <row r="328">
      <c r="A328" s="8">
        <v>64.52</v>
      </c>
      <c r="B328" s="3" t="str">
        <f t="shared" si="1"/>
        <v>#REF!</v>
      </c>
    </row>
    <row r="329">
      <c r="A329" s="8">
        <v>65.39</v>
      </c>
      <c r="B329" s="3" t="str">
        <f t="shared" si="1"/>
        <v>#REF!</v>
      </c>
    </row>
    <row r="330">
      <c r="A330" s="9">
        <f>+0.86</f>
        <v>0.86</v>
      </c>
      <c r="B330" s="3" t="str">
        <f t="shared" si="1"/>
        <v>#REF!</v>
      </c>
    </row>
    <row r="331">
      <c r="A331" s="9">
        <f>+1.33%</f>
        <v>0.0133</v>
      </c>
      <c r="B331" s="3" t="str">
        <f t="shared" si="1"/>
        <v>#REF!</v>
      </c>
    </row>
    <row r="332">
      <c r="A332" s="16">
        <v>89540.0</v>
      </c>
      <c r="B332" s="3" t="str">
        <f t="shared" si="1"/>
        <v>#REF!</v>
      </c>
    </row>
    <row r="333">
      <c r="A333" s="16">
        <v>448045.0</v>
      </c>
      <c r="B333" s="3" t="str">
        <f t="shared" si="1"/>
        <v>#REF!</v>
      </c>
    </row>
    <row r="334">
      <c r="A334" s="7">
        <v>43151.0</v>
      </c>
      <c r="B334" s="3" t="str">
        <f t="shared" si="1"/>
        <v>#REF!</v>
      </c>
    </row>
    <row r="335">
      <c r="A335" s="8">
        <v>65.4</v>
      </c>
      <c r="B335" s="3" t="str">
        <f t="shared" si="1"/>
        <v>#REF!</v>
      </c>
    </row>
    <row r="336">
      <c r="A336" s="8">
        <v>65.56</v>
      </c>
      <c r="B336" s="3" t="str">
        <f t="shared" si="1"/>
        <v>#REF!</v>
      </c>
    </row>
    <row r="337">
      <c r="A337" s="8">
        <v>64.56</v>
      </c>
      <c r="B337" s="3" t="str">
        <f t="shared" si="1"/>
        <v>#REF!</v>
      </c>
    </row>
    <row r="338">
      <c r="A338" s="8">
        <v>65.05</v>
      </c>
      <c r="B338" s="3" t="str">
        <f t="shared" si="1"/>
        <v>#REF!</v>
      </c>
    </row>
    <row r="339">
      <c r="A339" s="11">
        <v>-0.34</v>
      </c>
      <c r="B339" s="3" t="str">
        <f t="shared" si="1"/>
        <v>#REF!</v>
      </c>
    </row>
    <row r="340">
      <c r="A340" s="12">
        <v>-0.0052</v>
      </c>
      <c r="B340" s="3" t="str">
        <f t="shared" si="1"/>
        <v>#REF!</v>
      </c>
    </row>
    <row r="341">
      <c r="A341" s="17">
        <v>207573.0</v>
      </c>
      <c r="B341" s="3" t="str">
        <f t="shared" si="1"/>
        <v>#REF!</v>
      </c>
    </row>
    <row r="342">
      <c r="A342" s="17">
        <v>497995.0</v>
      </c>
      <c r="B342" s="3" t="str">
        <f t="shared" si="1"/>
        <v>#REF!</v>
      </c>
    </row>
    <row r="343">
      <c r="A343" s="7">
        <v>43152.0</v>
      </c>
      <c r="B343" s="3" t="str">
        <f t="shared" si="1"/>
        <v>#REF!</v>
      </c>
    </row>
    <row r="344">
      <c r="A344" s="8">
        <v>64.84</v>
      </c>
      <c r="B344" s="3" t="str">
        <f t="shared" si="1"/>
        <v>#REF!</v>
      </c>
    </row>
    <row r="345">
      <c r="A345" s="8">
        <v>65.26</v>
      </c>
      <c r="B345" s="3" t="str">
        <f t="shared" si="1"/>
        <v>#REF!</v>
      </c>
    </row>
    <row r="346">
      <c r="A346" s="8">
        <v>64.21</v>
      </c>
      <c r="B346" s="3" t="str">
        <f t="shared" si="1"/>
        <v>#REF!</v>
      </c>
    </row>
    <row r="347">
      <c r="A347" s="8">
        <v>65.15</v>
      </c>
      <c r="B347" s="3" t="str">
        <f t="shared" si="1"/>
        <v>#REF!</v>
      </c>
    </row>
    <row r="348">
      <c r="A348" s="9">
        <f>+0.1</f>
        <v>0.1</v>
      </c>
      <c r="B348" s="3" t="str">
        <f t="shared" si="1"/>
        <v>#REF!</v>
      </c>
    </row>
    <row r="349">
      <c r="A349" s="9">
        <f>+0.15%</f>
        <v>0.0015</v>
      </c>
      <c r="B349" s="3" t="str">
        <f t="shared" si="1"/>
        <v>#REF!</v>
      </c>
    </row>
    <row r="350">
      <c r="A350" s="16">
        <v>202207.0</v>
      </c>
      <c r="B350" s="3" t="str">
        <f t="shared" si="1"/>
        <v>#REF!</v>
      </c>
    </row>
    <row r="351">
      <c r="A351" s="16">
        <v>514514.0</v>
      </c>
      <c r="B351" s="3" t="str">
        <f t="shared" si="1"/>
        <v>#REF!</v>
      </c>
    </row>
    <row r="352">
      <c r="A352" s="7">
        <v>43153.0</v>
      </c>
      <c r="B352" s="3" t="str">
        <f t="shared" si="1"/>
        <v>#REF!</v>
      </c>
    </row>
    <row r="353">
      <c r="A353" s="8">
        <v>64.68</v>
      </c>
      <c r="B353" s="3" t="str">
        <f t="shared" si="1"/>
        <v>#REF!</v>
      </c>
    </row>
    <row r="354">
      <c r="A354" s="8">
        <v>66.29</v>
      </c>
      <c r="B354" s="3" t="str">
        <f t="shared" si="1"/>
        <v>#REF!</v>
      </c>
    </row>
    <row r="355">
      <c r="A355" s="8">
        <v>64.37</v>
      </c>
      <c r="B355" s="3" t="str">
        <f t="shared" si="1"/>
        <v>#REF!</v>
      </c>
    </row>
    <row r="356">
      <c r="A356" s="8">
        <v>66.11</v>
      </c>
      <c r="B356" s="3" t="str">
        <f t="shared" si="1"/>
        <v>#REF!</v>
      </c>
    </row>
    <row r="357">
      <c r="A357" s="9">
        <f>+0.96</f>
        <v>0.96</v>
      </c>
      <c r="B357" s="3" t="str">
        <f t="shared" si="1"/>
        <v>#REF!</v>
      </c>
    </row>
    <row r="358">
      <c r="A358" s="9">
        <f>+1.47%</f>
        <v>0.0147</v>
      </c>
      <c r="B358" s="3" t="str">
        <f t="shared" si="1"/>
        <v>#REF!</v>
      </c>
    </row>
    <row r="359">
      <c r="A359" s="16">
        <v>202288.0</v>
      </c>
      <c r="B359" s="3" t="str">
        <f t="shared" si="1"/>
        <v>#REF!</v>
      </c>
    </row>
    <row r="360">
      <c r="A360" s="16">
        <v>534017.0</v>
      </c>
      <c r="B360" s="3" t="str">
        <f t="shared" si="1"/>
        <v>#REF!</v>
      </c>
    </row>
    <row r="361">
      <c r="A361" s="7">
        <v>43154.0</v>
      </c>
      <c r="B361" s="3" t="str">
        <f t="shared" si="1"/>
        <v>#REF!</v>
      </c>
    </row>
    <row r="362">
      <c r="A362" s="8">
        <v>66.01</v>
      </c>
      <c r="B362" s="3" t="str">
        <f t="shared" si="1"/>
        <v>#REF!</v>
      </c>
    </row>
    <row r="363">
      <c r="A363" s="8">
        <v>67.1</v>
      </c>
      <c r="B363" s="3" t="str">
        <f t="shared" si="1"/>
        <v>#REF!</v>
      </c>
    </row>
    <row r="364">
      <c r="A364" s="8">
        <v>65.57</v>
      </c>
      <c r="B364" s="3" t="str">
        <f t="shared" si="1"/>
        <v>#REF!</v>
      </c>
    </row>
    <row r="365">
      <c r="A365" s="8">
        <v>67.04</v>
      </c>
      <c r="B365" s="3" t="str">
        <f t="shared" si="1"/>
        <v>#REF!</v>
      </c>
    </row>
    <row r="366">
      <c r="A366" s="9">
        <f>+0.93</f>
        <v>0.93</v>
      </c>
      <c r="B366" s="3" t="str">
        <f t="shared" si="1"/>
        <v>#REF!</v>
      </c>
    </row>
    <row r="367">
      <c r="A367" s="9">
        <f>+1.41%</f>
        <v>0.0141</v>
      </c>
      <c r="B367" s="3" t="str">
        <f t="shared" si="1"/>
        <v>#REF!</v>
      </c>
    </row>
    <row r="368">
      <c r="A368" s="16">
        <v>184365.0</v>
      </c>
      <c r="B368" s="3" t="str">
        <f t="shared" si="1"/>
        <v>#REF!</v>
      </c>
    </row>
    <row r="369">
      <c r="A369" s="16">
        <v>540141.0</v>
      </c>
      <c r="B369" s="3" t="str">
        <f t="shared" si="1"/>
        <v>#REF!</v>
      </c>
    </row>
    <row r="370">
      <c r="A370" s="7">
        <v>43157.0</v>
      </c>
      <c r="B370" s="3" t="str">
        <f t="shared" si="1"/>
        <v>#REF!</v>
      </c>
    </row>
    <row r="371">
      <c r="A371" s="8">
        <v>67.02</v>
      </c>
      <c r="B371" s="3" t="str">
        <f t="shared" si="1"/>
        <v>#REF!</v>
      </c>
    </row>
    <row r="372">
      <c r="A372" s="8">
        <v>67.67</v>
      </c>
      <c r="B372" s="3" t="str">
        <f t="shared" si="1"/>
        <v>#REF!</v>
      </c>
    </row>
    <row r="373">
      <c r="A373" s="8">
        <v>66.49</v>
      </c>
      <c r="B373" s="3" t="str">
        <f t="shared" si="1"/>
        <v>#REF!</v>
      </c>
    </row>
    <row r="374">
      <c r="A374" s="8">
        <v>67.29</v>
      </c>
      <c r="B374" s="3" t="str">
        <f t="shared" si="1"/>
        <v>#REF!</v>
      </c>
    </row>
    <row r="375">
      <c r="A375" s="9">
        <f>+0.25</f>
        <v>0.25</v>
      </c>
      <c r="B375" s="3" t="str">
        <f t="shared" si="1"/>
        <v>#REF!</v>
      </c>
    </row>
    <row r="376">
      <c r="A376" s="9">
        <f>+0.37%</f>
        <v>0.0037</v>
      </c>
      <c r="B376" s="3" t="str">
        <f t="shared" si="1"/>
        <v>#REF!</v>
      </c>
    </row>
    <row r="377">
      <c r="A377" s="16">
        <v>269161.0</v>
      </c>
      <c r="B377" s="3" t="str">
        <f t="shared" si="1"/>
        <v>#REF!</v>
      </c>
    </row>
    <row r="378">
      <c r="A378" s="16">
        <v>542874.0</v>
      </c>
      <c r="B378" s="3" t="str">
        <f t="shared" si="1"/>
        <v>#REF!</v>
      </c>
    </row>
    <row r="379">
      <c r="A379" s="7">
        <v>43158.0</v>
      </c>
      <c r="B379" s="3" t="str">
        <f t="shared" si="1"/>
        <v>#REF!</v>
      </c>
    </row>
    <row r="380">
      <c r="A380" s="8">
        <v>67.36</v>
      </c>
      <c r="B380" s="3" t="str">
        <f t="shared" si="1"/>
        <v>#REF!</v>
      </c>
    </row>
    <row r="381">
      <c r="A381" s="8">
        <v>67.42</v>
      </c>
      <c r="B381" s="3" t="str">
        <f t="shared" si="1"/>
        <v>#REF!</v>
      </c>
    </row>
    <row r="382">
      <c r="A382" s="8">
        <v>66.22</v>
      </c>
      <c r="B382" s="3" t="str">
        <f t="shared" si="1"/>
        <v>#REF!</v>
      </c>
    </row>
    <row r="383">
      <c r="A383" s="8">
        <v>66.52</v>
      </c>
      <c r="B383" s="3" t="str">
        <f t="shared" si="1"/>
        <v>#REF!</v>
      </c>
    </row>
    <row r="384">
      <c r="A384" s="11">
        <v>-0.77</v>
      </c>
      <c r="B384" s="3" t="str">
        <f t="shared" si="1"/>
        <v>#REF!</v>
      </c>
    </row>
    <row r="385">
      <c r="A385" s="12">
        <v>-0.0114</v>
      </c>
      <c r="B385" s="3" t="str">
        <f t="shared" si="1"/>
        <v>#REF!</v>
      </c>
    </row>
    <row r="386">
      <c r="A386" s="17">
        <v>286282.0</v>
      </c>
      <c r="B386" s="3" t="str">
        <f t="shared" si="1"/>
        <v>#REF!</v>
      </c>
    </row>
    <row r="387">
      <c r="A387" s="17">
        <v>549678.0</v>
      </c>
      <c r="B387" s="3" t="str">
        <f t="shared" si="1"/>
        <v>#REF!</v>
      </c>
    </row>
    <row r="388">
      <c r="A388" s="7">
        <v>43159.0</v>
      </c>
      <c r="B388" s="3" t="str">
        <f t="shared" si="1"/>
        <v>#REF!</v>
      </c>
    </row>
    <row r="389">
      <c r="A389" s="8">
        <v>66.29</v>
      </c>
      <c r="B389" s="3" t="str">
        <f t="shared" si="1"/>
        <v>#REF!</v>
      </c>
    </row>
    <row r="390">
      <c r="A390" s="8">
        <v>66.8</v>
      </c>
      <c r="B390" s="3" t="str">
        <f t="shared" si="1"/>
        <v>#REF!</v>
      </c>
    </row>
    <row r="391">
      <c r="A391" s="8">
        <v>64.5</v>
      </c>
      <c r="B391" s="3" t="str">
        <f t="shared" si="1"/>
        <v>#REF!</v>
      </c>
    </row>
    <row r="392">
      <c r="A392" s="8">
        <v>64.73</v>
      </c>
      <c r="B392" s="3" t="str">
        <f t="shared" si="1"/>
        <v>#REF!</v>
      </c>
    </row>
    <row r="393">
      <c r="A393" s="11">
        <v>-1.79</v>
      </c>
      <c r="B393" s="3" t="str">
        <f t="shared" si="1"/>
        <v>#REF!</v>
      </c>
    </row>
    <row r="394">
      <c r="A394" s="12">
        <v>-0.0269</v>
      </c>
      <c r="B394" s="3" t="str">
        <f t="shared" si="1"/>
        <v>#REF!</v>
      </c>
    </row>
    <row r="395">
      <c r="A395" s="17">
        <v>356644.0</v>
      </c>
      <c r="B395" s="3" t="str">
        <f t="shared" si="1"/>
        <v>#REF!</v>
      </c>
    </row>
    <row r="396">
      <c r="A396" s="17">
        <v>541386.0</v>
      </c>
      <c r="B396" s="3" t="str">
        <f t="shared" si="1"/>
        <v>#REF!</v>
      </c>
    </row>
    <row r="397">
      <c r="A397" s="7">
        <v>43160.0</v>
      </c>
      <c r="B397" s="3" t="str">
        <f t="shared" si="1"/>
        <v>#REF!</v>
      </c>
    </row>
    <row r="398">
      <c r="A398" s="8">
        <v>64.57</v>
      </c>
      <c r="B398" s="3" t="str">
        <f t="shared" si="1"/>
        <v>#REF!</v>
      </c>
    </row>
    <row r="399">
      <c r="A399" s="8">
        <v>65.04</v>
      </c>
      <c r="B399" s="3" t="str">
        <f t="shared" si="1"/>
        <v>#REF!</v>
      </c>
    </row>
    <row r="400">
      <c r="A400" s="8">
        <v>63.19</v>
      </c>
      <c r="B400" s="3" t="str">
        <f t="shared" si="1"/>
        <v>#REF!</v>
      </c>
    </row>
    <row r="401">
      <c r="A401" s="8">
        <v>63.83</v>
      </c>
      <c r="B401" s="3" t="str">
        <f t="shared" si="1"/>
        <v>#REF!</v>
      </c>
    </row>
    <row r="402">
      <c r="A402" s="11">
        <v>-0.9</v>
      </c>
      <c r="B402" s="3" t="str">
        <f t="shared" si="1"/>
        <v>#REF!</v>
      </c>
    </row>
    <row r="403">
      <c r="A403" s="12">
        <v>-0.0139</v>
      </c>
      <c r="B403" s="3" t="str">
        <f t="shared" si="1"/>
        <v>#REF!</v>
      </c>
    </row>
    <row r="404">
      <c r="A404" s="17">
        <v>340966.0</v>
      </c>
      <c r="B404" s="3" t="str">
        <f t="shared" si="1"/>
        <v>#REF!</v>
      </c>
    </row>
    <row r="405">
      <c r="A405" s="17">
        <v>529687.0</v>
      </c>
      <c r="B405" s="3" t="str">
        <f t="shared" si="1"/>
        <v>#REF!</v>
      </c>
    </row>
    <row r="406">
      <c r="A406" s="7">
        <v>43161.0</v>
      </c>
      <c r="B406" s="3" t="str">
        <f t="shared" si="1"/>
        <v>#REF!</v>
      </c>
    </row>
    <row r="407">
      <c r="A407" s="8">
        <v>64.07</v>
      </c>
      <c r="B407" s="3" t="str">
        <f t="shared" si="1"/>
        <v>#REF!</v>
      </c>
    </row>
    <row r="408">
      <c r="A408" s="8">
        <v>64.64</v>
      </c>
      <c r="B408" s="3" t="str">
        <f t="shared" si="1"/>
        <v>#REF!</v>
      </c>
    </row>
    <row r="409">
      <c r="A409" s="8">
        <v>63.2</v>
      </c>
      <c r="B409" s="3" t="str">
        <f t="shared" si="1"/>
        <v>#REF!</v>
      </c>
    </row>
    <row r="410">
      <c r="A410" s="8">
        <v>64.37</v>
      </c>
      <c r="B410" s="3" t="str">
        <f t="shared" si="1"/>
        <v>#REF!</v>
      </c>
    </row>
    <row r="411">
      <c r="A411" s="9">
        <f>+0.54</f>
        <v>0.54</v>
      </c>
      <c r="B411" s="3" t="str">
        <f t="shared" si="1"/>
        <v>#REF!</v>
      </c>
    </row>
    <row r="412">
      <c r="A412" s="9">
        <f>+0.85%</f>
        <v>0.0085</v>
      </c>
      <c r="B412" s="3" t="str">
        <f t="shared" si="1"/>
        <v>#REF!</v>
      </c>
    </row>
    <row r="413">
      <c r="A413" s="16">
        <v>266382.0</v>
      </c>
      <c r="B413" s="3" t="str">
        <f t="shared" si="1"/>
        <v>#REF!</v>
      </c>
    </row>
    <row r="414">
      <c r="A414" s="16">
        <v>508221.0</v>
      </c>
      <c r="B414" s="3" t="str">
        <f t="shared" si="1"/>
        <v>#REF!</v>
      </c>
    </row>
    <row r="415">
      <c r="A415" s="7">
        <v>43164.0</v>
      </c>
      <c r="B415" s="3" t="str">
        <f t="shared" si="1"/>
        <v>#REF!</v>
      </c>
    </row>
    <row r="416">
      <c r="A416" s="8">
        <v>64.65</v>
      </c>
      <c r="B416" s="3" t="str">
        <f t="shared" si="1"/>
        <v>#REF!</v>
      </c>
    </row>
    <row r="417">
      <c r="A417" s="8">
        <v>65.88</v>
      </c>
      <c r="B417" s="3" t="str">
        <f t="shared" si="1"/>
        <v>#REF!</v>
      </c>
    </row>
    <row r="418">
      <c r="A418" s="8">
        <v>64.1</v>
      </c>
      <c r="B418" s="3" t="str">
        <f t="shared" si="1"/>
        <v>#REF!</v>
      </c>
    </row>
    <row r="419">
      <c r="A419" s="8">
        <v>65.54</v>
      </c>
      <c r="B419" s="3" t="str">
        <f t="shared" si="1"/>
        <v>#REF!</v>
      </c>
    </row>
    <row r="420">
      <c r="A420" s="9">
        <f>+1.17</f>
        <v>1.17</v>
      </c>
      <c r="B420" s="3" t="str">
        <f t="shared" si="1"/>
        <v>#REF!</v>
      </c>
    </row>
    <row r="421">
      <c r="A421" s="9">
        <f>+1.82%</f>
        <v>0.0182</v>
      </c>
      <c r="B421" s="3" t="str">
        <f t="shared" si="1"/>
        <v>#REF!</v>
      </c>
    </row>
    <row r="422">
      <c r="A422" s="16">
        <v>261060.0</v>
      </c>
      <c r="B422" s="3" t="str">
        <f t="shared" si="1"/>
        <v>#REF!</v>
      </c>
    </row>
    <row r="423">
      <c r="A423" s="16">
        <v>509505.0</v>
      </c>
      <c r="B423" s="3" t="str">
        <f t="shared" si="1"/>
        <v>#REF!</v>
      </c>
    </row>
    <row r="424">
      <c r="A424" s="7">
        <v>43165.0</v>
      </c>
      <c r="B424" s="3" t="str">
        <f t="shared" si="1"/>
        <v>#REF!</v>
      </c>
    </row>
    <row r="425">
      <c r="A425" s="8">
        <v>65.74</v>
      </c>
      <c r="B425" s="3" t="str">
        <f t="shared" si="1"/>
        <v>#REF!</v>
      </c>
    </row>
    <row r="426">
      <c r="A426" s="8">
        <v>66.16</v>
      </c>
      <c r="B426" s="3" t="str">
        <f t="shared" si="1"/>
        <v>#REF!</v>
      </c>
    </row>
    <row r="427">
      <c r="A427" s="8">
        <v>65.3</v>
      </c>
      <c r="B427" s="3" t="str">
        <f t="shared" si="1"/>
        <v>#REF!</v>
      </c>
    </row>
    <row r="428">
      <c r="A428" s="8">
        <v>65.79</v>
      </c>
      <c r="B428" s="3" t="str">
        <f t="shared" si="1"/>
        <v>#REF!</v>
      </c>
    </row>
    <row r="429">
      <c r="A429" s="9">
        <f>+0.25</f>
        <v>0.25</v>
      </c>
      <c r="B429" s="3" t="str">
        <f t="shared" si="1"/>
        <v>#REF!</v>
      </c>
    </row>
    <row r="430">
      <c r="A430" s="9">
        <f>+0.38%</f>
        <v>0.0038</v>
      </c>
      <c r="B430" s="3" t="str">
        <f t="shared" si="1"/>
        <v>#REF!</v>
      </c>
    </row>
    <row r="431">
      <c r="A431" s="16">
        <v>199793.0</v>
      </c>
      <c r="B431" s="3" t="str">
        <f t="shared" si="1"/>
        <v>#REF!</v>
      </c>
    </row>
    <row r="432">
      <c r="A432" s="16">
        <v>498677.0</v>
      </c>
      <c r="B432" s="3" t="str">
        <f t="shared" si="1"/>
        <v>#REF!</v>
      </c>
    </row>
    <row r="433">
      <c r="A433" s="7">
        <v>43166.0</v>
      </c>
      <c r="B433" s="3" t="str">
        <f t="shared" si="1"/>
        <v>#REF!</v>
      </c>
    </row>
    <row r="434">
      <c r="A434" s="8">
        <v>65.23</v>
      </c>
      <c r="B434" s="3" t="str">
        <f t="shared" si="1"/>
        <v>#REF!</v>
      </c>
    </row>
    <row r="435">
      <c r="A435" s="8">
        <v>65.8</v>
      </c>
      <c r="B435" s="3" t="str">
        <f t="shared" si="1"/>
        <v>#REF!</v>
      </c>
    </row>
    <row r="436">
      <c r="A436" s="8">
        <v>63.83</v>
      </c>
      <c r="B436" s="3" t="str">
        <f t="shared" si="1"/>
        <v>#REF!</v>
      </c>
    </row>
    <row r="437">
      <c r="A437" s="8">
        <v>64.34</v>
      </c>
      <c r="B437" s="3" t="str">
        <f t="shared" si="1"/>
        <v>#REF!</v>
      </c>
    </row>
    <row r="438">
      <c r="A438" s="11">
        <v>-1.45</v>
      </c>
      <c r="B438" s="3" t="str">
        <f t="shared" si="1"/>
        <v>#REF!</v>
      </c>
    </row>
    <row r="439">
      <c r="A439" s="12">
        <v>-0.022</v>
      </c>
      <c r="B439" s="3" t="str">
        <f t="shared" si="1"/>
        <v>#REF!</v>
      </c>
    </row>
    <row r="440">
      <c r="A440" s="17">
        <v>332906.0</v>
      </c>
      <c r="B440" s="3" t="str">
        <f t="shared" si="1"/>
        <v>#REF!</v>
      </c>
    </row>
    <row r="441">
      <c r="A441" s="17">
        <v>480678.0</v>
      </c>
      <c r="B441" s="3" t="str">
        <f t="shared" si="1"/>
        <v>#REF!</v>
      </c>
    </row>
    <row r="442">
      <c r="A442" s="7">
        <v>43167.0</v>
      </c>
      <c r="B442" s="3" t="str">
        <f t="shared" si="1"/>
        <v>#REF!</v>
      </c>
    </row>
    <row r="443">
      <c r="A443" s="8">
        <v>64.51</v>
      </c>
      <c r="B443" s="3" t="str">
        <f t="shared" si="1"/>
        <v>#REF!</v>
      </c>
    </row>
    <row r="444">
      <c r="A444" s="8">
        <v>64.56</v>
      </c>
      <c r="B444" s="3" t="str">
        <f t="shared" si="1"/>
        <v>#REF!</v>
      </c>
    </row>
    <row r="445">
      <c r="A445" s="8">
        <v>63.43</v>
      </c>
      <c r="B445" s="3" t="str">
        <f t="shared" si="1"/>
        <v>#REF!</v>
      </c>
    </row>
    <row r="446">
      <c r="A446" s="8">
        <v>63.61</v>
      </c>
      <c r="B446" s="3" t="str">
        <f t="shared" si="1"/>
        <v>#REF!</v>
      </c>
    </row>
    <row r="447">
      <c r="A447" s="11">
        <v>-0.73</v>
      </c>
      <c r="B447" s="3" t="str">
        <f t="shared" si="1"/>
        <v>#REF!</v>
      </c>
    </row>
    <row r="448">
      <c r="A448" s="12">
        <v>-0.0113</v>
      </c>
      <c r="B448" s="3" t="str">
        <f t="shared" si="1"/>
        <v>#REF!</v>
      </c>
    </row>
    <row r="449">
      <c r="A449" s="17">
        <v>294786.0</v>
      </c>
      <c r="B449" s="3" t="str">
        <f t="shared" si="1"/>
        <v>#REF!</v>
      </c>
    </row>
    <row r="450">
      <c r="A450" s="17">
        <v>433554.0</v>
      </c>
      <c r="B450" s="3" t="str">
        <f t="shared" si="1"/>
        <v>#REF!</v>
      </c>
    </row>
    <row r="451">
      <c r="A451" s="7">
        <v>43168.0</v>
      </c>
      <c r="B451" s="3" t="str">
        <f t="shared" si="1"/>
        <v>#REF!</v>
      </c>
    </row>
    <row r="452">
      <c r="A452" s="8">
        <v>63.93</v>
      </c>
      <c r="B452" s="3" t="str">
        <f t="shared" si="1"/>
        <v>#REF!</v>
      </c>
    </row>
    <row r="453">
      <c r="A453" s="8">
        <v>65.63</v>
      </c>
      <c r="B453" s="3" t="str">
        <f t="shared" si="1"/>
        <v>#REF!</v>
      </c>
    </row>
    <row r="454">
      <c r="A454" s="8">
        <v>63.69</v>
      </c>
      <c r="B454" s="3" t="str">
        <f t="shared" si="1"/>
        <v>#REF!</v>
      </c>
    </row>
    <row r="455">
      <c r="A455" s="8">
        <v>65.49</v>
      </c>
      <c r="B455" s="3" t="str">
        <f t="shared" si="1"/>
        <v>#REF!</v>
      </c>
    </row>
    <row r="456">
      <c r="A456" s="9">
        <f>+1.88</f>
        <v>1.88</v>
      </c>
      <c r="B456" s="3" t="str">
        <f t="shared" si="1"/>
        <v>#REF!</v>
      </c>
    </row>
    <row r="457">
      <c r="A457" s="9">
        <f>+2.96%</f>
        <v>0.0296</v>
      </c>
      <c r="B457" s="3" t="str">
        <f t="shared" si="1"/>
        <v>#REF!</v>
      </c>
    </row>
    <row r="458">
      <c r="A458" s="16">
        <v>286492.0</v>
      </c>
      <c r="B458" s="3" t="str">
        <f t="shared" si="1"/>
        <v>#REF!</v>
      </c>
    </row>
    <row r="459">
      <c r="A459" s="16">
        <v>402202.0</v>
      </c>
      <c r="B459" s="3" t="str">
        <f t="shared" si="1"/>
        <v>#REF!</v>
      </c>
    </row>
    <row r="460">
      <c r="A460" s="7">
        <v>43171.0</v>
      </c>
      <c r="B460" s="3" t="str">
        <f t="shared" si="1"/>
        <v>#REF!</v>
      </c>
    </row>
    <row r="461">
      <c r="A461" s="8">
        <v>65.5</v>
      </c>
      <c r="B461" s="3" t="str">
        <f t="shared" si="1"/>
        <v>#REF!</v>
      </c>
    </row>
    <row r="462">
      <c r="A462" s="8">
        <v>65.86</v>
      </c>
      <c r="B462" s="3" t="str">
        <f t="shared" si="1"/>
        <v>#REF!</v>
      </c>
    </row>
    <row r="463">
      <c r="A463" s="8">
        <v>64.18</v>
      </c>
      <c r="B463" s="3" t="str">
        <f t="shared" si="1"/>
        <v>#REF!</v>
      </c>
    </row>
    <row r="464">
      <c r="A464" s="8">
        <v>64.95</v>
      </c>
      <c r="B464" s="3" t="str">
        <f t="shared" si="1"/>
        <v>#REF!</v>
      </c>
    </row>
    <row r="465">
      <c r="A465" s="11">
        <v>-0.54</v>
      </c>
      <c r="B465" s="3" t="str">
        <f t="shared" si="1"/>
        <v>#REF!</v>
      </c>
    </row>
    <row r="466">
      <c r="A466" s="12">
        <v>-0.0082</v>
      </c>
      <c r="B466" s="3" t="str">
        <f t="shared" si="1"/>
        <v>#REF!</v>
      </c>
    </row>
    <row r="467">
      <c r="A467" s="17">
        <v>240034.0</v>
      </c>
      <c r="B467" s="3" t="str">
        <f t="shared" si="1"/>
        <v>#REF!</v>
      </c>
    </row>
    <row r="468">
      <c r="A468" s="17">
        <v>380827.0</v>
      </c>
      <c r="B468" s="3" t="str">
        <f t="shared" si="1"/>
        <v>#REF!</v>
      </c>
    </row>
    <row r="469">
      <c r="A469" s="7">
        <v>43172.0</v>
      </c>
      <c r="B469" s="3" t="str">
        <f t="shared" si="1"/>
        <v>#REF!</v>
      </c>
    </row>
    <row r="470">
      <c r="A470" s="8">
        <v>64.92</v>
      </c>
      <c r="B470" s="3" t="str">
        <f t="shared" si="1"/>
        <v>#REF!</v>
      </c>
    </row>
    <row r="471">
      <c r="A471" s="8">
        <v>65.68</v>
      </c>
      <c r="B471" s="3" t="str">
        <f t="shared" si="1"/>
        <v>#REF!</v>
      </c>
    </row>
    <row r="472">
      <c r="A472" s="8">
        <v>64.05</v>
      </c>
      <c r="B472" s="3" t="str">
        <f t="shared" si="1"/>
        <v>#REF!</v>
      </c>
    </row>
    <row r="473">
      <c r="A473" s="8">
        <v>64.64</v>
      </c>
      <c r="B473" s="3" t="str">
        <f t="shared" si="1"/>
        <v>#REF!</v>
      </c>
    </row>
    <row r="474">
      <c r="A474" s="11">
        <v>-0.31</v>
      </c>
      <c r="B474" s="3" t="str">
        <f t="shared" si="1"/>
        <v>#REF!</v>
      </c>
    </row>
    <row r="475">
      <c r="A475" s="12">
        <v>-0.0048</v>
      </c>
      <c r="B475" s="3" t="str">
        <f t="shared" si="1"/>
        <v>#REF!</v>
      </c>
    </row>
    <row r="476">
      <c r="A476" s="17">
        <v>320571.0</v>
      </c>
      <c r="B476" s="3" t="str">
        <f t="shared" si="1"/>
        <v>#REF!</v>
      </c>
    </row>
    <row r="477">
      <c r="A477" s="17">
        <v>346387.0</v>
      </c>
      <c r="B477" s="3" t="str">
        <f t="shared" si="1"/>
        <v>#REF!</v>
      </c>
    </row>
    <row r="478">
      <c r="A478" s="7">
        <v>43173.0</v>
      </c>
      <c r="B478" s="3" t="str">
        <f t="shared" si="1"/>
        <v>#REF!</v>
      </c>
    </row>
    <row r="479">
      <c r="A479" s="8">
        <v>64.73</v>
      </c>
      <c r="B479" s="3" t="str">
        <f t="shared" si="1"/>
        <v>#REF!</v>
      </c>
    </row>
    <row r="480">
      <c r="A480" s="8">
        <v>65.21</v>
      </c>
      <c r="B480" s="3" t="str">
        <f t="shared" si="1"/>
        <v>#REF!</v>
      </c>
    </row>
    <row r="481">
      <c r="A481" s="8">
        <v>64.06</v>
      </c>
      <c r="B481" s="3" t="str">
        <f t="shared" si="1"/>
        <v>#REF!</v>
      </c>
    </row>
    <row r="482">
      <c r="A482" s="8">
        <v>64.89</v>
      </c>
      <c r="B482" s="3" t="str">
        <f t="shared" si="1"/>
        <v>#REF!</v>
      </c>
    </row>
    <row r="483">
      <c r="A483" s="9">
        <f>+0.25</f>
        <v>0.25</v>
      </c>
      <c r="B483" s="3" t="str">
        <f t="shared" si="1"/>
        <v>#REF!</v>
      </c>
    </row>
    <row r="484">
      <c r="A484" s="9">
        <f>+0.39%</f>
        <v>0.0039</v>
      </c>
      <c r="B484" s="3" t="str">
        <f t="shared" si="1"/>
        <v>#REF!</v>
      </c>
    </row>
    <row r="485">
      <c r="A485" s="16">
        <v>267591.0</v>
      </c>
      <c r="B485" s="3" t="str">
        <f t="shared" si="1"/>
        <v>#REF!</v>
      </c>
    </row>
    <row r="486">
      <c r="A486" s="16">
        <v>346873.0</v>
      </c>
      <c r="B486" s="3" t="str">
        <f t="shared" si="1"/>
        <v>#REF!</v>
      </c>
    </row>
    <row r="487">
      <c r="A487" s="7">
        <v>43174.0</v>
      </c>
      <c r="B487" s="3" t="str">
        <f t="shared" si="1"/>
        <v>#REF!</v>
      </c>
    </row>
    <row r="488">
      <c r="A488" s="8">
        <v>64.9</v>
      </c>
      <c r="B488" s="3" t="str">
        <f t="shared" si="1"/>
        <v>#REF!</v>
      </c>
    </row>
    <row r="489">
      <c r="A489" s="8">
        <v>65.38</v>
      </c>
      <c r="B489" s="3" t="str">
        <f t="shared" si="1"/>
        <v>#REF!</v>
      </c>
    </row>
    <row r="490">
      <c r="A490" s="8">
        <v>64.61</v>
      </c>
      <c r="B490" s="3" t="str">
        <f t="shared" si="1"/>
        <v>#REF!</v>
      </c>
    </row>
    <row r="491">
      <c r="A491" s="8">
        <v>65.12</v>
      </c>
      <c r="B491" s="3" t="str">
        <f t="shared" si="1"/>
        <v>#REF!</v>
      </c>
    </row>
    <row r="492">
      <c r="A492" s="9">
        <f>+0.23</f>
        <v>0.23</v>
      </c>
      <c r="B492" s="3" t="str">
        <f t="shared" si="1"/>
        <v>#REF!</v>
      </c>
    </row>
    <row r="493">
      <c r="A493" s="9">
        <f>+0.35%</f>
        <v>0.0035</v>
      </c>
      <c r="B493" s="3" t="str">
        <f t="shared" si="1"/>
        <v>#REF!</v>
      </c>
    </row>
    <row r="494">
      <c r="A494" s="16">
        <v>208594.0</v>
      </c>
      <c r="B494" s="3" t="str">
        <f t="shared" si="1"/>
        <v>#REF!</v>
      </c>
    </row>
    <row r="495">
      <c r="A495" s="16">
        <v>328408.0</v>
      </c>
      <c r="B495" s="3" t="str">
        <f t="shared" si="1"/>
        <v>#REF!</v>
      </c>
    </row>
    <row r="496">
      <c r="A496" s="7">
        <v>43175.0</v>
      </c>
      <c r="B496" s="3" t="str">
        <f t="shared" si="1"/>
        <v>#REF!</v>
      </c>
    </row>
    <row r="497">
      <c r="A497" s="8">
        <v>65.07</v>
      </c>
      <c r="B497" s="3" t="str">
        <f t="shared" si="1"/>
        <v>#REF!</v>
      </c>
    </row>
    <row r="498">
      <c r="A498" s="8">
        <v>66.42</v>
      </c>
      <c r="B498" s="3" t="str">
        <f t="shared" si="1"/>
        <v>#REF!</v>
      </c>
    </row>
    <row r="499">
      <c r="A499" s="8">
        <v>64.88</v>
      </c>
      <c r="B499" s="3" t="str">
        <f t="shared" si="1"/>
        <v>#REF!</v>
      </c>
    </row>
    <row r="500">
      <c r="A500" s="8">
        <v>66.21</v>
      </c>
      <c r="B500" s="3" t="str">
        <f t="shared" si="1"/>
        <v>#REF!</v>
      </c>
    </row>
    <row r="501">
      <c r="A501" s="9">
        <f>+1.09</f>
        <v>1.09</v>
      </c>
      <c r="B501" s="3" t="str">
        <f t="shared" si="1"/>
        <v>#REF!</v>
      </c>
    </row>
    <row r="502">
      <c r="A502" s="9">
        <f>+1.67%</f>
        <v>0.0167</v>
      </c>
      <c r="B502" s="3" t="str">
        <f t="shared" si="1"/>
        <v>#REF!</v>
      </c>
    </row>
    <row r="503">
      <c r="A503" s="16">
        <v>264214.0</v>
      </c>
      <c r="B503" s="3" t="str">
        <f t="shared" si="1"/>
        <v>#REF!</v>
      </c>
    </row>
    <row r="504">
      <c r="A504" s="16">
        <v>309956.0</v>
      </c>
      <c r="B504" s="3" t="str">
        <f t="shared" si="1"/>
        <v>#REF!</v>
      </c>
    </row>
    <row r="505">
      <c r="A505" s="7">
        <v>43178.0</v>
      </c>
      <c r="B505" s="3" t="str">
        <f t="shared" si="1"/>
        <v>#REF!</v>
      </c>
    </row>
    <row r="506">
      <c r="A506" s="8">
        <v>66.01</v>
      </c>
      <c r="B506" s="3" t="str">
        <f t="shared" si="1"/>
        <v>#REF!</v>
      </c>
    </row>
    <row r="507">
      <c r="A507" s="8">
        <v>66.39</v>
      </c>
      <c r="B507" s="3" t="str">
        <f t="shared" si="1"/>
        <v>#REF!</v>
      </c>
    </row>
    <row r="508">
      <c r="A508" s="8">
        <v>65.39</v>
      </c>
      <c r="B508" s="3" t="str">
        <f t="shared" si="1"/>
        <v>#REF!</v>
      </c>
    </row>
    <row r="509">
      <c r="A509" s="8">
        <v>66.05</v>
      </c>
      <c r="B509" s="3" t="str">
        <f t="shared" si="1"/>
        <v>#REF!</v>
      </c>
    </row>
    <row r="510">
      <c r="A510" s="11">
        <v>-0.16</v>
      </c>
      <c r="B510" s="3" t="str">
        <f t="shared" si="1"/>
        <v>#REF!</v>
      </c>
    </row>
    <row r="511">
      <c r="A511" s="12">
        <v>-0.0024</v>
      </c>
      <c r="B511" s="3" t="str">
        <f t="shared" si="1"/>
        <v>#REF!</v>
      </c>
    </row>
    <row r="512">
      <c r="A512" s="17">
        <v>272416.0</v>
      </c>
      <c r="B512" s="3" t="str">
        <f t="shared" si="1"/>
        <v>#REF!</v>
      </c>
    </row>
    <row r="513">
      <c r="A513" s="17">
        <v>288955.0</v>
      </c>
      <c r="B513" s="3" t="str">
        <f t="shared" si="1"/>
        <v>#REF!</v>
      </c>
    </row>
    <row r="514">
      <c r="A514" s="7">
        <v>43179.0</v>
      </c>
      <c r="B514" s="3" t="str">
        <f t="shared" si="1"/>
        <v>#REF!</v>
      </c>
    </row>
    <row r="515">
      <c r="A515" s="8">
        <v>66.15</v>
      </c>
      <c r="B515" s="3" t="str">
        <f t="shared" si="1"/>
        <v>#REF!</v>
      </c>
    </row>
    <row r="516">
      <c r="A516" s="8">
        <v>67.88</v>
      </c>
      <c r="B516" s="3" t="str">
        <f t="shared" si="1"/>
        <v>#REF!</v>
      </c>
    </row>
    <row r="517">
      <c r="A517" s="8">
        <v>66.15</v>
      </c>
      <c r="B517" s="3" t="str">
        <f t="shared" si="1"/>
        <v>#REF!</v>
      </c>
    </row>
    <row r="518">
      <c r="A518" s="8">
        <v>67.42</v>
      </c>
      <c r="B518" s="3" t="str">
        <f t="shared" si="1"/>
        <v>#REF!</v>
      </c>
    </row>
    <row r="519">
      <c r="A519" s="9">
        <f>+1.37</f>
        <v>1.37</v>
      </c>
      <c r="B519" s="3" t="str">
        <f t="shared" si="1"/>
        <v>#REF!</v>
      </c>
    </row>
    <row r="520">
      <c r="A520" s="9">
        <f>+2.07%</f>
        <v>0.0207</v>
      </c>
      <c r="B520" s="3" t="str">
        <f t="shared" si="1"/>
        <v>#REF!</v>
      </c>
    </row>
    <row r="521">
      <c r="A521" s="16">
        <v>326466.0</v>
      </c>
      <c r="B521" s="3" t="str">
        <f t="shared" si="1"/>
        <v>#REF!</v>
      </c>
    </row>
    <row r="522">
      <c r="A522" s="16">
        <v>281904.0</v>
      </c>
      <c r="B522" s="3" t="str">
        <f t="shared" si="1"/>
        <v>#REF!</v>
      </c>
    </row>
    <row r="523">
      <c r="A523" s="7">
        <v>43180.0</v>
      </c>
      <c r="B523" s="3" t="str">
        <f t="shared" si="1"/>
        <v>#REF!</v>
      </c>
    </row>
    <row r="524">
      <c r="A524" s="8">
        <v>67.61</v>
      </c>
      <c r="B524" s="3" t="str">
        <f t="shared" si="1"/>
        <v>#REF!</v>
      </c>
    </row>
    <row r="525">
      <c r="A525" s="8">
        <v>69.86</v>
      </c>
      <c r="B525" s="3" t="str">
        <f t="shared" si="1"/>
        <v>#REF!</v>
      </c>
    </row>
    <row r="526">
      <c r="A526" s="8">
        <v>67.48</v>
      </c>
      <c r="B526" s="3" t="str">
        <f t="shared" si="1"/>
        <v>#REF!</v>
      </c>
    </row>
    <row r="527">
      <c r="A527" s="8">
        <v>69.47</v>
      </c>
      <c r="B527" s="3" t="str">
        <f t="shared" si="1"/>
        <v>#REF!</v>
      </c>
    </row>
    <row r="528">
      <c r="A528" s="9">
        <f>+2.05</f>
        <v>2.05</v>
      </c>
      <c r="B528" s="3" t="str">
        <f t="shared" si="1"/>
        <v>#REF!</v>
      </c>
    </row>
    <row r="529">
      <c r="A529" s="9">
        <f>+3.04%</f>
        <v>0.0304</v>
      </c>
      <c r="B529" s="3" t="str">
        <f t="shared" si="1"/>
        <v>#REF!</v>
      </c>
    </row>
    <row r="530">
      <c r="A530" s="16">
        <v>401046.0</v>
      </c>
      <c r="B530" s="3" t="str">
        <f t="shared" si="1"/>
        <v>#REF!</v>
      </c>
    </row>
    <row r="531">
      <c r="A531" s="16">
        <v>233396.0</v>
      </c>
      <c r="B531" s="3" t="str">
        <f t="shared" si="1"/>
        <v>#REF!</v>
      </c>
    </row>
    <row r="532">
      <c r="A532" s="7">
        <v>43181.0</v>
      </c>
      <c r="B532" s="3" t="str">
        <f t="shared" si="1"/>
        <v>#REF!</v>
      </c>
    </row>
    <row r="533">
      <c r="A533" s="8">
        <v>69.63</v>
      </c>
      <c r="B533" s="3" t="str">
        <f t="shared" si="1"/>
        <v>#REF!</v>
      </c>
    </row>
    <row r="534">
      <c r="A534" s="8">
        <v>69.7</v>
      </c>
      <c r="B534" s="3" t="str">
        <f t="shared" si="1"/>
        <v>#REF!</v>
      </c>
    </row>
    <row r="535">
      <c r="A535" s="8">
        <v>68.58</v>
      </c>
      <c r="B535" s="3" t="str">
        <f t="shared" si="1"/>
        <v>#REF!</v>
      </c>
    </row>
    <row r="536">
      <c r="A536" s="8">
        <v>68.91</v>
      </c>
      <c r="B536" s="3" t="str">
        <f t="shared" si="1"/>
        <v>#REF!</v>
      </c>
    </row>
    <row r="537">
      <c r="A537" s="11">
        <v>-0.56</v>
      </c>
      <c r="B537" s="3" t="str">
        <f t="shared" si="1"/>
        <v>#REF!</v>
      </c>
    </row>
    <row r="538">
      <c r="A538" s="12">
        <v>-0.0081</v>
      </c>
      <c r="B538" s="3" t="str">
        <f t="shared" si="1"/>
        <v>#REF!</v>
      </c>
    </row>
    <row r="539">
      <c r="A539" s="17">
        <v>286629.0</v>
      </c>
      <c r="B539" s="3" t="str">
        <f t="shared" si="1"/>
        <v>#REF!</v>
      </c>
    </row>
    <row r="540">
      <c r="A540" s="17">
        <v>199526.0</v>
      </c>
      <c r="B540" s="3" t="str">
        <f t="shared" si="1"/>
        <v>#REF!</v>
      </c>
    </row>
    <row r="541">
      <c r="A541" s="7">
        <v>43182.0</v>
      </c>
      <c r="B541" s="3" t="str">
        <f t="shared" si="1"/>
        <v>#REF!</v>
      </c>
    </row>
    <row r="542">
      <c r="A542" s="8">
        <v>69.11</v>
      </c>
      <c r="B542" s="3" t="str">
        <f t="shared" si="1"/>
        <v>#REF!</v>
      </c>
    </row>
    <row r="543">
      <c r="A543" s="8">
        <v>70.57</v>
      </c>
      <c r="B543" s="3" t="str">
        <f t="shared" si="1"/>
        <v>#REF!</v>
      </c>
    </row>
    <row r="544">
      <c r="A544" s="8">
        <v>68.87</v>
      </c>
      <c r="B544" s="3" t="str">
        <f t="shared" si="1"/>
        <v>#REF!</v>
      </c>
    </row>
    <row r="545">
      <c r="A545" s="8">
        <v>70.45</v>
      </c>
      <c r="B545" s="3" t="str">
        <f t="shared" si="1"/>
        <v>#REF!</v>
      </c>
    </row>
    <row r="546">
      <c r="A546" s="9">
        <f>+1.54</f>
        <v>1.54</v>
      </c>
      <c r="B546" s="3" t="str">
        <f t="shared" si="1"/>
        <v>#REF!</v>
      </c>
    </row>
    <row r="547">
      <c r="A547" s="9">
        <f>+2.23%</f>
        <v>0.0223</v>
      </c>
      <c r="B547" s="3" t="str">
        <f t="shared" si="1"/>
        <v>#REF!</v>
      </c>
    </row>
    <row r="548">
      <c r="A548" s="16">
        <v>283010.0</v>
      </c>
      <c r="B548" s="3" t="str">
        <f t="shared" si="1"/>
        <v>#REF!</v>
      </c>
    </row>
    <row r="549">
      <c r="A549" s="16">
        <v>176855.0</v>
      </c>
      <c r="B549" s="3" t="str">
        <f t="shared" si="1"/>
        <v>#REF!</v>
      </c>
    </row>
    <row r="550">
      <c r="A550" s="7">
        <v>43185.0</v>
      </c>
      <c r="B550" s="3" t="str">
        <f t="shared" si="1"/>
        <v>#REF!</v>
      </c>
    </row>
    <row r="551">
      <c r="A551" s="8">
        <v>70.43</v>
      </c>
      <c r="B551" s="3" t="str">
        <f t="shared" si="1"/>
        <v>#REF!</v>
      </c>
    </row>
    <row r="552">
      <c r="A552" s="8">
        <v>71.05</v>
      </c>
      <c r="B552" s="3" t="str">
        <f t="shared" si="1"/>
        <v>#REF!</v>
      </c>
    </row>
    <row r="553">
      <c r="A553" s="8">
        <v>69.67</v>
      </c>
      <c r="B553" s="3" t="str">
        <f t="shared" si="1"/>
        <v>#REF!</v>
      </c>
    </row>
    <row r="554">
      <c r="A554" s="8">
        <v>70.12</v>
      </c>
      <c r="B554" s="3" t="str">
        <f t="shared" si="1"/>
        <v>#REF!</v>
      </c>
    </row>
    <row r="555">
      <c r="A555" s="11">
        <v>-0.33</v>
      </c>
      <c r="B555" s="3" t="str">
        <f t="shared" si="1"/>
        <v>#REF!</v>
      </c>
    </row>
    <row r="556">
      <c r="A556" s="12">
        <v>-0.0047</v>
      </c>
      <c r="B556" s="3" t="str">
        <f t="shared" si="1"/>
        <v>#REF!</v>
      </c>
    </row>
    <row r="557">
      <c r="A557" s="17">
        <v>183689.0</v>
      </c>
      <c r="B557" s="3" t="str">
        <f t="shared" si="1"/>
        <v>#REF!</v>
      </c>
    </row>
    <row r="558">
      <c r="A558" s="17">
        <v>139161.0</v>
      </c>
      <c r="B558" s="3" t="str">
        <f t="shared" si="1"/>
        <v>#REF!</v>
      </c>
    </row>
    <row r="559">
      <c r="A559" s="7">
        <v>43186.0</v>
      </c>
      <c r="B559" s="3" t="str">
        <f t="shared" si="1"/>
        <v>#REF!</v>
      </c>
    </row>
    <row r="560">
      <c r="A560" s="8">
        <v>70.13</v>
      </c>
      <c r="B560" s="3" t="str">
        <f t="shared" si="1"/>
        <v>#REF!</v>
      </c>
    </row>
    <row r="561">
      <c r="A561" s="8">
        <v>71.03</v>
      </c>
      <c r="B561" s="3" t="str">
        <f t="shared" si="1"/>
        <v>#REF!</v>
      </c>
    </row>
    <row r="562">
      <c r="A562" s="8">
        <v>69.45</v>
      </c>
      <c r="B562" s="3" t="str">
        <f t="shared" si="1"/>
        <v>#REF!</v>
      </c>
    </row>
    <row r="563">
      <c r="A563" s="8">
        <v>70.11</v>
      </c>
      <c r="B563" s="3" t="str">
        <f t="shared" si="1"/>
        <v>#REF!</v>
      </c>
    </row>
    <row r="564">
      <c r="A564" s="11">
        <v>-0.01</v>
      </c>
      <c r="B564" s="3" t="str">
        <f t="shared" si="1"/>
        <v>#REF!</v>
      </c>
    </row>
    <row r="565">
      <c r="A565" s="12">
        <v>-1.0E-4</v>
      </c>
      <c r="B565" s="3" t="str">
        <f t="shared" si="1"/>
        <v>#REF!</v>
      </c>
    </row>
    <row r="566">
      <c r="A566" s="17">
        <v>131391.0</v>
      </c>
      <c r="B566" s="3" t="str">
        <f t="shared" si="1"/>
        <v>#REF!</v>
      </c>
    </row>
    <row r="567">
      <c r="A567" s="17">
        <v>115692.0</v>
      </c>
      <c r="B567" s="3" t="str">
        <f t="shared" si="1"/>
        <v>#REF!</v>
      </c>
    </row>
    <row r="568">
      <c r="A568" s="7">
        <v>43187.0</v>
      </c>
      <c r="B568" s="3" t="str">
        <f t="shared" si="1"/>
        <v>#REF!</v>
      </c>
    </row>
    <row r="569">
      <c r="A569" s="8">
        <v>69.72</v>
      </c>
      <c r="B569" s="3" t="str">
        <f t="shared" si="1"/>
        <v>#REF!</v>
      </c>
    </row>
    <row r="570">
      <c r="A570" s="8">
        <v>70.25</v>
      </c>
      <c r="B570" s="3" t="str">
        <f t="shared" si="1"/>
        <v>#REF!</v>
      </c>
    </row>
    <row r="571">
      <c r="A571" s="8">
        <v>68.78</v>
      </c>
      <c r="B571" s="3" t="str">
        <f t="shared" si="1"/>
        <v>#REF!</v>
      </c>
    </row>
    <row r="572">
      <c r="A572" s="8">
        <v>69.53</v>
      </c>
      <c r="B572" s="3" t="str">
        <f t="shared" si="1"/>
        <v>#REF!</v>
      </c>
    </row>
    <row r="573">
      <c r="A573" s="11">
        <v>-0.58</v>
      </c>
      <c r="B573" s="3" t="str">
        <f t="shared" si="1"/>
        <v>#REF!</v>
      </c>
    </row>
    <row r="574">
      <c r="A574" s="12">
        <v>-0.0083</v>
      </c>
      <c r="B574" s="3" t="str">
        <f t="shared" si="1"/>
        <v>#REF!</v>
      </c>
    </row>
    <row r="575">
      <c r="A575" s="17">
        <v>141890.0</v>
      </c>
      <c r="B575" s="3" t="str">
        <f t="shared" si="1"/>
        <v>#REF!</v>
      </c>
    </row>
    <row r="576">
      <c r="A576" s="17">
        <v>59443.0</v>
      </c>
      <c r="B576" s="3" t="str">
        <f t="shared" si="1"/>
        <v>#REF!</v>
      </c>
    </row>
    <row r="577">
      <c r="A577" s="7">
        <v>43188.0</v>
      </c>
      <c r="B577" s="3" t="str">
        <f t="shared" si="1"/>
        <v>#REF!</v>
      </c>
    </row>
    <row r="578">
      <c r="A578" s="8">
        <v>69.86</v>
      </c>
      <c r="B578" s="3" t="str">
        <f t="shared" si="1"/>
        <v>#REF!</v>
      </c>
    </row>
    <row r="579">
      <c r="A579" s="8">
        <v>70.44</v>
      </c>
      <c r="B579" s="3" t="str">
        <f t="shared" si="1"/>
        <v>#REF!</v>
      </c>
    </row>
    <row r="580">
      <c r="A580" s="8">
        <v>69.1</v>
      </c>
      <c r="B580" s="3" t="str">
        <f t="shared" si="1"/>
        <v>#REF!</v>
      </c>
    </row>
    <row r="581">
      <c r="A581" s="8">
        <v>70.27</v>
      </c>
      <c r="B581" s="3" t="str">
        <f t="shared" si="1"/>
        <v>#REF!</v>
      </c>
    </row>
    <row r="582">
      <c r="A582" s="9">
        <f>+0.74</f>
        <v>0.74</v>
      </c>
      <c r="B582" s="3" t="str">
        <f t="shared" si="1"/>
        <v>#REF!</v>
      </c>
    </row>
    <row r="583">
      <c r="A583" s="9">
        <f>+1.06%</f>
        <v>0.0106</v>
      </c>
      <c r="B583" s="3" t="str">
        <f t="shared" si="1"/>
        <v>#REF!</v>
      </c>
    </row>
    <row r="584">
      <c r="A584" s="16">
        <v>25293.0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43130</v>
      </c>
      <c r="C3" s="3">
        <v>68.56</v>
      </c>
      <c r="D3" s="3">
        <v>68.58</v>
      </c>
      <c r="E3" s="3">
        <v>67.4</v>
      </c>
      <c r="F3" s="3">
        <v>67.9</v>
      </c>
      <c r="G3" s="3">
        <v>-0.77</v>
      </c>
      <c r="H3" s="6">
        <v>-0.0112</v>
      </c>
      <c r="I3" s="15">
        <v>126146.0</v>
      </c>
      <c r="J3" s="15">
        <v>295740.0</v>
      </c>
    </row>
    <row r="4">
      <c r="A4" s="19" t="s">
        <v>4</v>
      </c>
      <c r="B4" s="5">
        <f t="shared" si="1"/>
        <v>43131</v>
      </c>
      <c r="C4" s="3">
        <v>67.38</v>
      </c>
      <c r="D4" s="3">
        <v>68.34</v>
      </c>
      <c r="E4" s="3">
        <v>67.25</v>
      </c>
      <c r="F4" s="3">
        <v>68.24</v>
      </c>
      <c r="G4" s="3">
        <v>0.34</v>
      </c>
      <c r="H4" s="3">
        <v>0.005</v>
      </c>
      <c r="I4" s="15">
        <v>104903.0</v>
      </c>
      <c r="J4" s="15">
        <v>294009.0</v>
      </c>
    </row>
    <row r="5">
      <c r="A5" s="19" t="s">
        <v>5</v>
      </c>
      <c r="B5" s="5">
        <f t="shared" si="1"/>
        <v>43132</v>
      </c>
      <c r="C5" s="3">
        <v>68.26</v>
      </c>
      <c r="D5" s="3">
        <v>69.31</v>
      </c>
      <c r="E5" s="3">
        <v>68.16</v>
      </c>
      <c r="F5" s="3">
        <v>69.02</v>
      </c>
      <c r="G5" s="3">
        <v>0.78</v>
      </c>
      <c r="H5" s="3">
        <v>0.011399999999999999</v>
      </c>
      <c r="I5" s="15">
        <v>145282.0</v>
      </c>
      <c r="J5" s="15">
        <v>295988.0</v>
      </c>
    </row>
    <row r="6">
      <c r="A6" s="19" t="s">
        <v>6</v>
      </c>
      <c r="B6" s="5">
        <f t="shared" si="1"/>
        <v>43133</v>
      </c>
      <c r="C6" s="3">
        <v>69.3</v>
      </c>
      <c r="D6" s="3">
        <v>69.36</v>
      </c>
      <c r="E6" s="3">
        <v>67.34</v>
      </c>
      <c r="F6" s="3">
        <v>67.93</v>
      </c>
      <c r="G6" s="3">
        <v>-1.09</v>
      </c>
      <c r="H6" s="6">
        <v>-0.0158</v>
      </c>
      <c r="I6" s="15">
        <v>139568.0</v>
      </c>
      <c r="J6" s="15">
        <v>292354.0</v>
      </c>
    </row>
    <row r="7">
      <c r="A7" s="19" t="s">
        <v>7</v>
      </c>
      <c r="B7" s="5">
        <f t="shared" si="1"/>
        <v>43136</v>
      </c>
      <c r="C7" s="3">
        <v>67.52</v>
      </c>
      <c r="D7" s="3">
        <v>67.77</v>
      </c>
      <c r="E7" s="3">
        <v>66.25</v>
      </c>
      <c r="F7" s="3">
        <v>66.93</v>
      </c>
      <c r="G7" s="3">
        <v>-1.0</v>
      </c>
      <c r="H7" s="6">
        <v>-0.0147</v>
      </c>
      <c r="I7" s="15">
        <v>134003.0</v>
      </c>
      <c r="J7" s="15">
        <v>288055.0</v>
      </c>
    </row>
    <row r="8">
      <c r="A8" s="19" t="s">
        <v>8</v>
      </c>
      <c r="B8" s="5">
        <f t="shared" si="1"/>
        <v>43137</v>
      </c>
      <c r="C8" s="3">
        <v>66.4</v>
      </c>
      <c r="D8" s="3">
        <v>66.82</v>
      </c>
      <c r="E8" s="3">
        <v>65.83</v>
      </c>
      <c r="F8" s="3">
        <v>66.11</v>
      </c>
      <c r="G8" s="3">
        <v>-0.82</v>
      </c>
      <c r="H8" s="6">
        <v>-0.0123</v>
      </c>
      <c r="I8" s="15">
        <v>157884.0</v>
      </c>
      <c r="J8" s="15">
        <v>286010.0</v>
      </c>
    </row>
    <row r="9">
      <c r="A9" s="19" t="s">
        <v>9</v>
      </c>
      <c r="B9" s="5">
        <f t="shared" si="1"/>
        <v>43138</v>
      </c>
      <c r="C9" s="3">
        <v>66.45</v>
      </c>
      <c r="D9" s="3">
        <v>66.82</v>
      </c>
      <c r="E9" s="3">
        <v>64.44</v>
      </c>
      <c r="F9" s="3">
        <v>64.79</v>
      </c>
      <c r="G9" s="3">
        <v>-1.32</v>
      </c>
      <c r="H9" s="6">
        <v>-0.02</v>
      </c>
      <c r="I9" s="15">
        <v>244165.0</v>
      </c>
      <c r="J9" s="15">
        <v>285154.0</v>
      </c>
    </row>
    <row r="10">
      <c r="A10" s="20">
        <v>43130.0</v>
      </c>
      <c r="B10" s="5">
        <f t="shared" si="1"/>
        <v>43139</v>
      </c>
      <c r="C10" s="3">
        <v>64.58</v>
      </c>
      <c r="D10" s="3">
        <v>64.86</v>
      </c>
      <c r="E10" s="3">
        <v>63.47</v>
      </c>
      <c r="F10" s="3">
        <v>64.18</v>
      </c>
      <c r="G10" s="3">
        <v>-0.61</v>
      </c>
      <c r="H10" s="6">
        <v>-0.0094</v>
      </c>
      <c r="I10" s="15">
        <v>156401.0</v>
      </c>
      <c r="J10" s="15">
        <v>286798.0</v>
      </c>
    </row>
    <row r="11">
      <c r="A11" s="19">
        <v>68.56</v>
      </c>
      <c r="B11" s="5">
        <f t="shared" si="1"/>
        <v>43140</v>
      </c>
      <c r="C11" s="3">
        <v>63.75</v>
      </c>
      <c r="D11" s="3">
        <v>63.99</v>
      </c>
      <c r="E11" s="3">
        <v>61.21</v>
      </c>
      <c r="F11" s="3">
        <v>62.16</v>
      </c>
      <c r="G11" s="3">
        <v>-2.02</v>
      </c>
      <c r="H11" s="6">
        <v>-0.0315</v>
      </c>
      <c r="I11" s="15">
        <v>166959.0</v>
      </c>
      <c r="J11" s="15">
        <v>284682.0</v>
      </c>
    </row>
    <row r="12">
      <c r="A12" s="19">
        <v>68.58</v>
      </c>
      <c r="B12" s="5">
        <f t="shared" si="1"/>
        <v>43143</v>
      </c>
      <c r="C12" s="3">
        <v>62.02</v>
      </c>
      <c r="D12" s="3">
        <v>63.73</v>
      </c>
      <c r="E12" s="3">
        <v>61.99</v>
      </c>
      <c r="F12" s="3">
        <v>62.04</v>
      </c>
      <c r="G12" s="3">
        <v>-0.12</v>
      </c>
      <c r="H12" s="6">
        <v>-0.0019</v>
      </c>
      <c r="I12" s="15">
        <v>148928.0</v>
      </c>
      <c r="J12" s="15">
        <v>292325.0</v>
      </c>
    </row>
    <row r="13">
      <c r="A13" s="19">
        <v>67.4</v>
      </c>
      <c r="B13" s="5">
        <f t="shared" si="1"/>
        <v>43144</v>
      </c>
      <c r="C13" s="3">
        <v>62.24</v>
      </c>
      <c r="D13" s="3">
        <v>62.52</v>
      </c>
      <c r="E13" s="3">
        <v>61.3</v>
      </c>
      <c r="F13" s="3">
        <v>62.15</v>
      </c>
      <c r="G13" s="3">
        <v>0.11</v>
      </c>
      <c r="H13" s="3">
        <v>0.0018</v>
      </c>
      <c r="I13" s="15">
        <v>182215.0</v>
      </c>
      <c r="J13" s="15">
        <v>313603.0</v>
      </c>
    </row>
    <row r="14">
      <c r="A14" s="19">
        <v>67.9</v>
      </c>
      <c r="B14" s="5">
        <f t="shared" si="1"/>
        <v>43145</v>
      </c>
      <c r="C14" s="3">
        <v>62.21</v>
      </c>
      <c r="D14" s="3">
        <v>63.91</v>
      </c>
      <c r="E14" s="3">
        <v>61.37</v>
      </c>
      <c r="F14" s="3">
        <v>63.68</v>
      </c>
      <c r="G14" s="3">
        <v>1.53</v>
      </c>
      <c r="H14" s="3">
        <v>0.0246</v>
      </c>
      <c r="I14" s="15">
        <v>171186.0</v>
      </c>
      <c r="J14" s="15">
        <v>323570.0</v>
      </c>
    </row>
    <row r="15">
      <c r="A15" s="21">
        <v>-0.77</v>
      </c>
      <c r="B15" s="5">
        <f t="shared" si="1"/>
        <v>43146</v>
      </c>
      <c r="C15" s="3">
        <v>63.83</v>
      </c>
      <c r="D15" s="3">
        <v>64.46</v>
      </c>
      <c r="E15" s="3">
        <v>62.49</v>
      </c>
      <c r="F15" s="3">
        <v>63.68</v>
      </c>
      <c r="G15" s="3" t="s">
        <v>10</v>
      </c>
      <c r="H15" s="3" t="s">
        <v>10</v>
      </c>
      <c r="I15" s="15">
        <v>133875.0</v>
      </c>
      <c r="J15" s="15">
        <v>322416.0</v>
      </c>
    </row>
    <row r="16">
      <c r="A16" s="22">
        <v>-0.0112</v>
      </c>
      <c r="B16" s="5">
        <f t="shared" si="1"/>
        <v>43147</v>
      </c>
      <c r="C16" s="3">
        <v>63.94</v>
      </c>
      <c r="D16" s="3">
        <v>64.52</v>
      </c>
      <c r="E16" s="3">
        <v>63.54</v>
      </c>
      <c r="F16" s="3">
        <v>64.21</v>
      </c>
      <c r="G16" s="3">
        <v>0.53</v>
      </c>
      <c r="H16" s="3">
        <v>0.0083</v>
      </c>
      <c r="I16" s="15">
        <v>106382.0</v>
      </c>
      <c r="J16" s="15">
        <v>315662.0</v>
      </c>
    </row>
    <row r="17">
      <c r="A17" s="24">
        <v>126146.0</v>
      </c>
      <c r="B17" s="5">
        <f t="shared" si="1"/>
        <v>43150</v>
      </c>
      <c r="C17" s="3">
        <v>64.24</v>
      </c>
      <c r="D17" s="3">
        <v>65.3</v>
      </c>
      <c r="E17" s="3">
        <v>64.24</v>
      </c>
      <c r="F17" s="3">
        <v>65.08</v>
      </c>
      <c r="G17" s="3">
        <v>0.87</v>
      </c>
      <c r="H17" s="3">
        <v>0.013500000000000002</v>
      </c>
      <c r="I17" s="15">
        <v>55183.0</v>
      </c>
      <c r="J17" s="15">
        <v>313147.0</v>
      </c>
    </row>
    <row r="18">
      <c r="A18" s="24">
        <v>295740.0</v>
      </c>
      <c r="B18" s="5">
        <f t="shared" si="1"/>
        <v>43151</v>
      </c>
      <c r="C18" s="3">
        <v>65.16</v>
      </c>
      <c r="D18" s="3">
        <v>65.28</v>
      </c>
      <c r="E18" s="3">
        <v>64.31</v>
      </c>
      <c r="F18" s="3">
        <v>64.79</v>
      </c>
      <c r="G18" s="3">
        <v>-0.29</v>
      </c>
      <c r="H18" s="6">
        <v>-0.0045</v>
      </c>
      <c r="I18" s="15">
        <v>111361.0</v>
      </c>
      <c r="J18" s="15">
        <v>318424.0</v>
      </c>
    </row>
    <row r="19">
      <c r="A19" s="23">
        <v>43131.0</v>
      </c>
      <c r="B19" s="5">
        <f t="shared" si="1"/>
        <v>43152</v>
      </c>
      <c r="C19" s="3">
        <v>64.59</v>
      </c>
      <c r="D19" s="3">
        <v>64.99</v>
      </c>
      <c r="E19" s="3">
        <v>63.98</v>
      </c>
      <c r="F19" s="3">
        <v>64.88</v>
      </c>
      <c r="G19" s="3">
        <v>0.09</v>
      </c>
      <c r="H19" s="3">
        <v>0.0014000000000000002</v>
      </c>
      <c r="I19" s="15">
        <v>121830.0</v>
      </c>
      <c r="J19" s="15">
        <v>325138.0</v>
      </c>
    </row>
    <row r="20">
      <c r="A20" s="21">
        <v>67.38</v>
      </c>
      <c r="B20" s="5">
        <f t="shared" si="1"/>
        <v>43153</v>
      </c>
      <c r="C20" s="3">
        <v>64.44</v>
      </c>
      <c r="D20" s="3">
        <v>65.99</v>
      </c>
      <c r="E20" s="3">
        <v>64.1</v>
      </c>
      <c r="F20" s="3">
        <v>65.83</v>
      </c>
      <c r="G20" s="3">
        <v>0.95</v>
      </c>
      <c r="H20" s="3">
        <v>0.0146</v>
      </c>
      <c r="I20" s="15">
        <v>134973.0</v>
      </c>
      <c r="J20" s="15">
        <v>335549.0</v>
      </c>
    </row>
    <row r="21">
      <c r="A21" s="21">
        <v>68.34</v>
      </c>
      <c r="B21" s="5">
        <f t="shared" si="1"/>
        <v>43154</v>
      </c>
      <c r="C21" s="3">
        <v>65.65</v>
      </c>
      <c r="D21" s="3">
        <v>66.83</v>
      </c>
      <c r="E21" s="3">
        <v>65.31</v>
      </c>
      <c r="F21" s="3">
        <v>66.77</v>
      </c>
      <c r="G21" s="3">
        <v>0.94</v>
      </c>
      <c r="H21" s="3">
        <v>0.0143</v>
      </c>
      <c r="I21" s="15">
        <v>114007.0</v>
      </c>
      <c r="J21" s="15">
        <v>339565.0</v>
      </c>
    </row>
    <row r="22">
      <c r="A22" s="21">
        <v>67.25</v>
      </c>
      <c r="B22" s="5">
        <f t="shared" si="1"/>
        <v>43157</v>
      </c>
      <c r="C22" s="3">
        <v>66.74</v>
      </c>
      <c r="D22" s="3">
        <v>67.4</v>
      </c>
      <c r="E22" s="3">
        <v>66.23</v>
      </c>
      <c r="F22" s="3">
        <v>67.04</v>
      </c>
      <c r="G22" s="3">
        <v>0.27</v>
      </c>
      <c r="H22" s="3">
        <v>0.004</v>
      </c>
      <c r="I22" s="15">
        <v>123048.0</v>
      </c>
      <c r="J22" s="15">
        <v>346309.0</v>
      </c>
    </row>
    <row r="23">
      <c r="A23" s="21">
        <v>68.24</v>
      </c>
      <c r="B23" s="5">
        <f t="shared" si="1"/>
        <v>43158</v>
      </c>
      <c r="C23" s="3">
        <v>67.14</v>
      </c>
      <c r="D23" s="3">
        <v>67.16</v>
      </c>
      <c r="E23" s="3">
        <v>65.96</v>
      </c>
      <c r="F23" s="3">
        <v>66.28</v>
      </c>
      <c r="G23" s="3">
        <v>-0.76</v>
      </c>
      <c r="H23" s="6">
        <v>-0.0113</v>
      </c>
      <c r="I23" s="15">
        <v>124492.0</v>
      </c>
      <c r="J23" s="15">
        <v>346407.0</v>
      </c>
    </row>
    <row r="24">
      <c r="A24" s="25">
        <f>+0.34</f>
        <v>0.34</v>
      </c>
      <c r="B24" s="5">
        <f t="shared" si="1"/>
        <v>43159</v>
      </c>
      <c r="C24" s="3">
        <v>66.05</v>
      </c>
      <c r="D24" s="3">
        <v>66.56</v>
      </c>
      <c r="E24" s="3">
        <v>64.25</v>
      </c>
      <c r="F24" s="3">
        <v>64.46</v>
      </c>
      <c r="G24" s="3">
        <v>-1.82</v>
      </c>
      <c r="H24" s="6">
        <v>-0.0275</v>
      </c>
      <c r="I24" s="15">
        <v>190670.0</v>
      </c>
      <c r="J24" s="15">
        <v>357030.0</v>
      </c>
    </row>
    <row r="25">
      <c r="A25" s="25">
        <f>+0.5%</f>
        <v>0.005</v>
      </c>
      <c r="B25" s="5">
        <f t="shared" si="1"/>
        <v>43160</v>
      </c>
      <c r="C25" s="3">
        <v>64.26</v>
      </c>
      <c r="D25" s="3">
        <v>64.75</v>
      </c>
      <c r="E25" s="3">
        <v>62.92</v>
      </c>
      <c r="F25" s="3">
        <v>63.59</v>
      </c>
      <c r="G25" s="3">
        <v>-0.87</v>
      </c>
      <c r="H25" s="6">
        <v>-0.0135</v>
      </c>
      <c r="I25" s="15">
        <v>207369.0</v>
      </c>
      <c r="J25" s="15">
        <v>353347.0</v>
      </c>
    </row>
    <row r="26">
      <c r="A26" s="26">
        <v>104903.0</v>
      </c>
      <c r="B26" s="5">
        <f t="shared" si="1"/>
        <v>43161</v>
      </c>
      <c r="C26" s="3">
        <v>63.73</v>
      </c>
      <c r="D26" s="3">
        <v>64.37</v>
      </c>
      <c r="E26" s="3">
        <v>62.96</v>
      </c>
      <c r="F26" s="3">
        <v>64.11</v>
      </c>
      <c r="G26" s="3">
        <v>0.52</v>
      </c>
      <c r="H26" s="3">
        <v>0.008199999999999999</v>
      </c>
      <c r="I26" s="15">
        <v>166799.0</v>
      </c>
      <c r="J26" s="15">
        <v>357323.0</v>
      </c>
    </row>
    <row r="27">
      <c r="A27" s="26">
        <v>294009.0</v>
      </c>
      <c r="B27" s="5">
        <f t="shared" si="1"/>
        <v>43164</v>
      </c>
      <c r="C27" s="3">
        <v>64.49</v>
      </c>
      <c r="D27" s="3">
        <v>65.59</v>
      </c>
      <c r="E27" s="3">
        <v>63.83</v>
      </c>
      <c r="F27" s="3">
        <v>65.3</v>
      </c>
      <c r="G27" s="3">
        <v>1.19</v>
      </c>
      <c r="H27" s="3">
        <v>0.018600000000000002</v>
      </c>
      <c r="I27" s="15">
        <v>172368.0</v>
      </c>
      <c r="J27" s="15">
        <v>365125.0</v>
      </c>
    </row>
    <row r="28">
      <c r="A28" s="27">
        <v>43132.0</v>
      </c>
      <c r="B28" s="5">
        <f t="shared" si="1"/>
        <v>43165</v>
      </c>
      <c r="C28" s="3">
        <v>65.5</v>
      </c>
      <c r="D28" s="3">
        <v>65.9</v>
      </c>
      <c r="E28" s="3">
        <v>65.08</v>
      </c>
      <c r="F28" s="3">
        <v>65.55</v>
      </c>
      <c r="G28" s="3">
        <v>0.25</v>
      </c>
      <c r="H28" s="3">
        <v>0.0038</v>
      </c>
      <c r="I28" s="15">
        <v>143489.0</v>
      </c>
      <c r="J28" s="15">
        <v>356460.0</v>
      </c>
    </row>
    <row r="29">
      <c r="A29" s="28">
        <v>68.26</v>
      </c>
      <c r="B29" s="5">
        <f t="shared" si="1"/>
        <v>43166</v>
      </c>
      <c r="C29" s="3">
        <v>64.94</v>
      </c>
      <c r="D29" s="3">
        <v>65.56</v>
      </c>
      <c r="E29" s="3">
        <v>63.63</v>
      </c>
      <c r="F29" s="3">
        <v>64.15</v>
      </c>
      <c r="G29" s="3">
        <v>-1.4</v>
      </c>
      <c r="H29" s="6">
        <v>-0.0214</v>
      </c>
      <c r="I29" s="15">
        <v>248587.0</v>
      </c>
      <c r="J29" s="15">
        <v>389818.0</v>
      </c>
    </row>
    <row r="30">
      <c r="A30" s="28">
        <v>69.31</v>
      </c>
      <c r="B30" s="5">
        <f t="shared" si="1"/>
        <v>43167</v>
      </c>
      <c r="C30" s="3">
        <v>64.28</v>
      </c>
      <c r="D30" s="3">
        <v>64.36</v>
      </c>
      <c r="E30" s="3">
        <v>63.26</v>
      </c>
      <c r="F30" s="3">
        <v>63.44</v>
      </c>
      <c r="G30" s="3">
        <v>-0.71</v>
      </c>
      <c r="H30" s="6">
        <v>-0.0111</v>
      </c>
      <c r="I30" s="15">
        <v>250514.0</v>
      </c>
      <c r="J30" s="15">
        <v>408963.0</v>
      </c>
    </row>
    <row r="31">
      <c r="A31" s="28">
        <v>68.16</v>
      </c>
      <c r="B31" s="5">
        <f t="shared" si="1"/>
        <v>43168</v>
      </c>
      <c r="C31" s="3">
        <v>63.75</v>
      </c>
      <c r="D31" s="3">
        <v>65.42</v>
      </c>
      <c r="E31" s="3">
        <v>63.52</v>
      </c>
      <c r="F31" s="3">
        <v>65.27</v>
      </c>
      <c r="G31" s="3">
        <v>1.83</v>
      </c>
      <c r="H31" s="3">
        <v>0.0288</v>
      </c>
      <c r="I31" s="15">
        <v>230870.0</v>
      </c>
      <c r="J31" s="15">
        <v>410480.0</v>
      </c>
    </row>
    <row r="32">
      <c r="A32" s="28">
        <v>69.02</v>
      </c>
      <c r="B32" s="5">
        <f t="shared" si="1"/>
        <v>43171</v>
      </c>
      <c r="C32" s="3">
        <v>65.2</v>
      </c>
      <c r="D32" s="3">
        <v>65.63</v>
      </c>
      <c r="E32" s="3">
        <v>64.02</v>
      </c>
      <c r="F32" s="3">
        <v>64.79</v>
      </c>
      <c r="G32" s="3">
        <v>-0.48</v>
      </c>
      <c r="H32" s="6">
        <v>-0.0074</v>
      </c>
      <c r="I32" s="15">
        <v>199698.0</v>
      </c>
      <c r="J32" s="15">
        <v>415914.0</v>
      </c>
    </row>
    <row r="33">
      <c r="A33" s="25">
        <f>+0.78</f>
        <v>0.78</v>
      </c>
      <c r="B33" s="5">
        <f t="shared" si="1"/>
        <v>43172</v>
      </c>
      <c r="C33" s="3">
        <v>64.79</v>
      </c>
      <c r="D33" s="3">
        <v>65.56</v>
      </c>
      <c r="E33" s="3">
        <v>63.93</v>
      </c>
      <c r="F33" s="3">
        <v>64.52</v>
      </c>
      <c r="G33" s="3">
        <v>-0.27</v>
      </c>
      <c r="H33" s="6">
        <v>-0.0042</v>
      </c>
      <c r="I33" s="15">
        <v>250348.0</v>
      </c>
      <c r="J33" s="15">
        <v>437178.0</v>
      </c>
    </row>
    <row r="34">
      <c r="A34" s="25">
        <f>+1.14%</f>
        <v>0.0114</v>
      </c>
      <c r="B34" s="5">
        <f t="shared" si="1"/>
        <v>43173</v>
      </c>
      <c r="C34" s="3">
        <v>64.69</v>
      </c>
      <c r="D34" s="3">
        <v>65.06</v>
      </c>
      <c r="E34" s="3">
        <v>63.92</v>
      </c>
      <c r="F34" s="3">
        <v>64.76</v>
      </c>
      <c r="G34" s="3">
        <v>0.24</v>
      </c>
      <c r="H34" s="3">
        <v>0.0037</v>
      </c>
      <c r="I34" s="15">
        <v>206818.0</v>
      </c>
      <c r="J34" s="15">
        <v>454659.0</v>
      </c>
    </row>
    <row r="35">
      <c r="A35" s="26">
        <v>145282.0</v>
      </c>
      <c r="B35" s="5">
        <f t="shared" si="1"/>
        <v>43174</v>
      </c>
      <c r="C35" s="3">
        <v>64.75</v>
      </c>
      <c r="D35" s="3">
        <v>65.22</v>
      </c>
      <c r="E35" s="3">
        <v>64.45</v>
      </c>
      <c r="F35" s="3">
        <v>64.95</v>
      </c>
      <c r="G35" s="3">
        <v>0.19</v>
      </c>
      <c r="H35" s="3">
        <v>0.0029</v>
      </c>
      <c r="I35" s="15">
        <v>169144.0</v>
      </c>
      <c r="J35" s="15">
        <v>454097.0</v>
      </c>
    </row>
    <row r="36">
      <c r="A36" s="26">
        <v>295988.0</v>
      </c>
      <c r="B36" s="5">
        <f t="shared" si="1"/>
        <v>43175</v>
      </c>
      <c r="C36" s="3">
        <v>65.01</v>
      </c>
      <c r="D36" s="3">
        <v>66.26</v>
      </c>
      <c r="E36" s="3">
        <v>64.75</v>
      </c>
      <c r="F36" s="3">
        <v>66.05</v>
      </c>
      <c r="G36" s="3">
        <v>1.1</v>
      </c>
      <c r="H36" s="3">
        <v>0.0169</v>
      </c>
      <c r="I36" s="15">
        <v>246997.0</v>
      </c>
      <c r="J36" s="15">
        <v>470207.0</v>
      </c>
    </row>
    <row r="37">
      <c r="A37" s="27">
        <v>43133.0</v>
      </c>
      <c r="B37" s="5">
        <f t="shared" si="1"/>
        <v>43178</v>
      </c>
      <c r="C37" s="3">
        <v>66.02</v>
      </c>
      <c r="D37" s="3">
        <v>66.19</v>
      </c>
      <c r="E37" s="3">
        <v>65.21</v>
      </c>
      <c r="F37" s="3">
        <v>65.82</v>
      </c>
      <c r="G37" s="3">
        <v>-0.23</v>
      </c>
      <c r="H37" s="6">
        <v>-0.0035</v>
      </c>
      <c r="I37" s="15">
        <v>220342.0</v>
      </c>
      <c r="J37" s="15">
        <v>494656.0</v>
      </c>
    </row>
    <row r="38">
      <c r="A38" s="28">
        <v>69.3</v>
      </c>
      <c r="B38" s="5">
        <f t="shared" si="1"/>
        <v>43179</v>
      </c>
      <c r="C38" s="3">
        <v>65.94</v>
      </c>
      <c r="D38" s="3">
        <v>67.6</v>
      </c>
      <c r="E38" s="3">
        <v>65.91</v>
      </c>
      <c r="F38" s="3">
        <v>67.13</v>
      </c>
      <c r="G38" s="3">
        <v>1.31</v>
      </c>
      <c r="H38" s="3">
        <v>0.0199</v>
      </c>
      <c r="I38" s="15">
        <v>277840.0</v>
      </c>
      <c r="J38" s="15">
        <v>522448.0</v>
      </c>
    </row>
    <row r="39">
      <c r="A39" s="28">
        <v>69.36</v>
      </c>
      <c r="B39" s="5">
        <f t="shared" si="1"/>
        <v>43180</v>
      </c>
      <c r="C39" s="3">
        <v>67.31</v>
      </c>
      <c r="D39" s="3">
        <v>69.44</v>
      </c>
      <c r="E39" s="3">
        <v>67.17</v>
      </c>
      <c r="F39" s="3">
        <v>69.07</v>
      </c>
      <c r="G39" s="3">
        <v>1.94</v>
      </c>
      <c r="H39" s="3">
        <v>0.028900000000000002</v>
      </c>
      <c r="I39" s="15">
        <v>401317.0</v>
      </c>
      <c r="J39" s="15">
        <v>565656.0</v>
      </c>
    </row>
    <row r="40">
      <c r="A40" s="28">
        <v>67.34</v>
      </c>
      <c r="B40" s="5">
        <f t="shared" si="1"/>
        <v>43181</v>
      </c>
      <c r="C40" s="3">
        <v>69.25</v>
      </c>
      <c r="D40" s="3">
        <v>69.3</v>
      </c>
      <c r="E40" s="3">
        <v>68.12</v>
      </c>
      <c r="F40" s="3">
        <v>68.38</v>
      </c>
      <c r="G40" s="3">
        <v>-0.69</v>
      </c>
      <c r="H40" s="6">
        <v>-0.01</v>
      </c>
      <c r="I40" s="15">
        <v>329960.0</v>
      </c>
      <c r="J40" s="15">
        <v>569546.0</v>
      </c>
    </row>
    <row r="41">
      <c r="A41" s="28">
        <v>67.93</v>
      </c>
      <c r="B41" s="5">
        <f t="shared" si="1"/>
        <v>43182</v>
      </c>
      <c r="C41" s="3">
        <v>68.57</v>
      </c>
      <c r="D41" s="3">
        <v>69.92</v>
      </c>
      <c r="E41" s="3">
        <v>68.32</v>
      </c>
      <c r="F41" s="3">
        <v>69.81</v>
      </c>
      <c r="G41" s="3">
        <v>1.43</v>
      </c>
      <c r="H41" s="3">
        <v>0.0209</v>
      </c>
      <c r="I41" s="15">
        <v>336585.0</v>
      </c>
      <c r="J41" s="15">
        <v>586326.0</v>
      </c>
    </row>
    <row r="42">
      <c r="A42" s="21">
        <v>-1.09</v>
      </c>
      <c r="B42" s="5">
        <f t="shared" si="1"/>
        <v>43185</v>
      </c>
      <c r="C42" s="3">
        <v>69.95</v>
      </c>
      <c r="D42" s="3">
        <v>70.4</v>
      </c>
      <c r="E42" s="3">
        <v>69.11</v>
      </c>
      <c r="F42" s="3">
        <v>69.52</v>
      </c>
      <c r="G42" s="3">
        <v>-0.29</v>
      </c>
      <c r="H42" s="6">
        <v>-0.0042</v>
      </c>
      <c r="I42" s="15">
        <v>267754.0</v>
      </c>
      <c r="J42" s="15">
        <v>595653.0</v>
      </c>
    </row>
    <row r="43">
      <c r="A43" s="22">
        <v>-0.0158</v>
      </c>
      <c r="B43" s="5">
        <f t="shared" si="1"/>
        <v>43186</v>
      </c>
      <c r="C43" s="3">
        <v>69.6</v>
      </c>
      <c r="D43" s="3">
        <v>70.4</v>
      </c>
      <c r="E43" s="3">
        <v>68.79</v>
      </c>
      <c r="F43" s="3">
        <v>69.46</v>
      </c>
      <c r="G43" s="3">
        <v>-0.06</v>
      </c>
      <c r="H43" s="6">
        <v>-9.0E-4</v>
      </c>
      <c r="I43" s="15">
        <v>299889.0</v>
      </c>
      <c r="J43" s="15">
        <v>610439.0</v>
      </c>
    </row>
    <row r="44">
      <c r="A44" s="24">
        <v>139568.0</v>
      </c>
      <c r="B44" s="5">
        <f t="shared" si="1"/>
        <v>43187</v>
      </c>
      <c r="C44" s="3">
        <v>69.05</v>
      </c>
      <c r="D44" s="3">
        <v>69.46</v>
      </c>
      <c r="E44" s="3">
        <v>67.97</v>
      </c>
      <c r="F44" s="3">
        <v>68.76</v>
      </c>
      <c r="G44" s="3">
        <v>-0.7</v>
      </c>
      <c r="H44" s="6">
        <v>-0.0101</v>
      </c>
      <c r="I44" s="15">
        <v>380310.0</v>
      </c>
      <c r="J44" s="15">
        <v>621315.0</v>
      </c>
    </row>
    <row r="45">
      <c r="A45" s="24">
        <v>292354.0</v>
      </c>
      <c r="B45" s="5">
        <f t="shared" si="1"/>
        <v>43188</v>
      </c>
      <c r="C45" s="3">
        <v>69.03</v>
      </c>
      <c r="D45" s="3">
        <v>69.77</v>
      </c>
      <c r="E45" s="3">
        <v>68.22</v>
      </c>
      <c r="F45" s="3">
        <v>69.34</v>
      </c>
      <c r="G45" s="3">
        <v>0.58</v>
      </c>
      <c r="H45" s="3">
        <v>0.0084</v>
      </c>
      <c r="I45" s="15">
        <v>299617.0</v>
      </c>
      <c r="J45" s="15">
        <v>620465.0</v>
      </c>
    </row>
    <row r="46">
      <c r="A46" s="23">
        <v>43136.0</v>
      </c>
      <c r="B46" s="5">
        <f t="shared" si="1"/>
        <v>43192</v>
      </c>
      <c r="C46" s="3">
        <v>69.32</v>
      </c>
      <c r="D46" s="3">
        <v>70.04</v>
      </c>
      <c r="E46" s="3">
        <v>67.49</v>
      </c>
      <c r="F46" s="3">
        <v>67.64</v>
      </c>
      <c r="G46" s="3">
        <v>-1.7</v>
      </c>
      <c r="H46" s="6">
        <v>-0.0245</v>
      </c>
      <c r="I46" s="15">
        <v>190053.0</v>
      </c>
      <c r="J46" s="15">
        <v>614545.0</v>
      </c>
    </row>
    <row r="47">
      <c r="A47" s="21">
        <v>67.52</v>
      </c>
      <c r="B47" s="5">
        <f t="shared" si="1"/>
        <v>43193</v>
      </c>
      <c r="C47" s="3">
        <v>67.63</v>
      </c>
      <c r="D47" s="3">
        <v>68.46</v>
      </c>
      <c r="E47" s="3">
        <v>67.62</v>
      </c>
      <c r="F47" s="3">
        <v>68.12</v>
      </c>
      <c r="G47" s="3">
        <v>0.48</v>
      </c>
      <c r="H47" s="3">
        <v>0.0070999999999999995</v>
      </c>
      <c r="I47" s="15">
        <v>232257.0</v>
      </c>
      <c r="J47" s="15">
        <v>611532.0</v>
      </c>
    </row>
    <row r="48">
      <c r="A48" s="21">
        <v>67.77</v>
      </c>
      <c r="B48" s="5">
        <f t="shared" si="1"/>
        <v>43194</v>
      </c>
      <c r="C48" s="3">
        <v>68.15</v>
      </c>
      <c r="D48" s="3">
        <v>68.28</v>
      </c>
      <c r="E48" s="3">
        <v>66.69</v>
      </c>
      <c r="F48" s="3">
        <v>68.02</v>
      </c>
      <c r="G48" s="3">
        <v>-0.1</v>
      </c>
      <c r="H48" s="6">
        <v>-0.0015</v>
      </c>
      <c r="I48" s="15">
        <v>361479.0</v>
      </c>
      <c r="J48" s="15">
        <v>615391.0</v>
      </c>
    </row>
    <row r="49">
      <c r="A49" s="21">
        <v>66.25</v>
      </c>
      <c r="B49" s="5">
        <f t="shared" si="1"/>
        <v>43195</v>
      </c>
      <c r="C49" s="3">
        <v>68.36</v>
      </c>
      <c r="D49" s="3">
        <v>68.93</v>
      </c>
      <c r="E49" s="3">
        <v>67.73</v>
      </c>
      <c r="F49" s="3">
        <v>68.33</v>
      </c>
      <c r="G49" s="3">
        <v>0.31</v>
      </c>
      <c r="H49" s="3">
        <v>0.0046</v>
      </c>
      <c r="I49" s="15">
        <v>270818.0</v>
      </c>
      <c r="J49" s="15">
        <v>606587.0</v>
      </c>
    </row>
    <row r="50">
      <c r="A50" s="21">
        <v>66.93</v>
      </c>
      <c r="B50" s="5">
        <f t="shared" si="1"/>
        <v>43196</v>
      </c>
      <c r="C50" s="3">
        <v>68.09</v>
      </c>
      <c r="D50" s="3">
        <v>68.62</v>
      </c>
      <c r="E50" s="3">
        <v>66.86</v>
      </c>
      <c r="F50" s="3">
        <v>67.11</v>
      </c>
      <c r="G50" s="3">
        <v>-1.22</v>
      </c>
      <c r="H50" s="6">
        <v>-0.0179</v>
      </c>
      <c r="I50" s="15">
        <v>296092.0</v>
      </c>
      <c r="J50" s="15">
        <v>593835.0</v>
      </c>
    </row>
    <row r="51">
      <c r="A51" s="21">
        <v>-1.0</v>
      </c>
      <c r="B51" s="5">
        <f t="shared" si="1"/>
        <v>43199</v>
      </c>
      <c r="C51" s="3">
        <v>67.1</v>
      </c>
      <c r="D51" s="3">
        <v>68.8</v>
      </c>
      <c r="E51" s="3">
        <v>67.0</v>
      </c>
      <c r="F51" s="3">
        <v>68.65</v>
      </c>
      <c r="G51" s="3">
        <v>1.54</v>
      </c>
      <c r="H51" s="3">
        <v>0.0229</v>
      </c>
      <c r="I51" s="15">
        <v>257496.0</v>
      </c>
      <c r="J51" s="15">
        <v>565866.0</v>
      </c>
    </row>
    <row r="52">
      <c r="A52" s="22">
        <v>-0.0147</v>
      </c>
      <c r="B52" s="5">
        <f t="shared" si="1"/>
        <v>43200</v>
      </c>
      <c r="C52" s="3">
        <v>68.46</v>
      </c>
      <c r="D52" s="3">
        <v>71.34</v>
      </c>
      <c r="E52" s="3">
        <v>68.46</v>
      </c>
      <c r="F52" s="3">
        <v>71.04</v>
      </c>
      <c r="G52" s="3">
        <v>2.39</v>
      </c>
      <c r="H52" s="3">
        <v>0.0348</v>
      </c>
      <c r="I52" s="15">
        <v>452335.0</v>
      </c>
      <c r="J52" s="15">
        <v>538820.0</v>
      </c>
    </row>
    <row r="53">
      <c r="A53" s="24">
        <v>134003.0</v>
      </c>
      <c r="B53" s="5">
        <f t="shared" si="1"/>
        <v>43201</v>
      </c>
      <c r="C53" s="3">
        <v>71.03</v>
      </c>
      <c r="D53" s="3">
        <v>73.09</v>
      </c>
      <c r="E53" s="3">
        <v>70.57</v>
      </c>
      <c r="F53" s="3">
        <v>72.06</v>
      </c>
      <c r="G53" s="3">
        <v>1.02</v>
      </c>
      <c r="H53" s="3">
        <v>0.0144</v>
      </c>
      <c r="I53" s="15">
        <v>495410.0</v>
      </c>
      <c r="J53" s="15">
        <v>485704.0</v>
      </c>
    </row>
    <row r="54">
      <c r="A54" s="24">
        <v>288055.0</v>
      </c>
      <c r="B54" s="5">
        <f t="shared" si="1"/>
        <v>43202</v>
      </c>
      <c r="C54" s="3">
        <v>72.09</v>
      </c>
      <c r="D54" s="3">
        <v>72.49</v>
      </c>
      <c r="E54" s="3">
        <v>71.1</v>
      </c>
      <c r="F54" s="3">
        <v>72.02</v>
      </c>
      <c r="G54" s="3">
        <v>-0.04</v>
      </c>
      <c r="H54" s="6">
        <v>-6.0E-4</v>
      </c>
      <c r="I54" s="15">
        <v>330212.0</v>
      </c>
      <c r="J54" s="15">
        <v>472984.0</v>
      </c>
    </row>
    <row r="55">
      <c r="A55" s="23">
        <v>43137.0</v>
      </c>
      <c r="B55" s="5">
        <f t="shared" si="1"/>
        <v>43203</v>
      </c>
      <c r="C55" s="3">
        <v>71.94</v>
      </c>
      <c r="D55" s="3">
        <v>72.88</v>
      </c>
      <c r="E55" s="3">
        <v>71.56</v>
      </c>
      <c r="F55" s="3">
        <v>72.58</v>
      </c>
      <c r="G55" s="3">
        <v>0.56</v>
      </c>
      <c r="H55" s="3">
        <v>0.0078000000000000005</v>
      </c>
      <c r="I55" s="15">
        <v>328504.0</v>
      </c>
      <c r="J55" s="15">
        <v>455326.0</v>
      </c>
    </row>
    <row r="56">
      <c r="A56" s="21">
        <v>66.4</v>
      </c>
      <c r="B56" s="5">
        <f t="shared" si="1"/>
        <v>43206</v>
      </c>
      <c r="C56" s="3">
        <v>72.7</v>
      </c>
      <c r="D56" s="3">
        <v>72.85</v>
      </c>
      <c r="E56" s="3">
        <v>71.11</v>
      </c>
      <c r="F56" s="3">
        <v>71.42</v>
      </c>
      <c r="G56" s="3">
        <v>-1.16</v>
      </c>
      <c r="H56" s="6">
        <v>-0.016</v>
      </c>
      <c r="I56" s="15">
        <v>297437.0</v>
      </c>
      <c r="J56" s="15">
        <v>434424.0</v>
      </c>
    </row>
    <row r="57">
      <c r="A57" s="21">
        <v>66.82</v>
      </c>
      <c r="B57" s="5">
        <f t="shared" si="1"/>
        <v>43207</v>
      </c>
      <c r="C57" s="3">
        <v>71.65</v>
      </c>
      <c r="D57" s="3">
        <v>71.89</v>
      </c>
      <c r="E57" s="3">
        <v>70.83</v>
      </c>
      <c r="F57" s="3">
        <v>71.58</v>
      </c>
      <c r="G57" s="3">
        <v>0.16</v>
      </c>
      <c r="H57" s="3">
        <v>0.0022</v>
      </c>
      <c r="I57" s="15">
        <v>315036.0</v>
      </c>
      <c r="J57" s="15">
        <v>405956.0</v>
      </c>
    </row>
    <row r="58">
      <c r="A58" s="21">
        <v>65.83</v>
      </c>
      <c r="B58" s="5">
        <f t="shared" si="1"/>
        <v>43208</v>
      </c>
      <c r="C58" s="3">
        <v>71.72</v>
      </c>
      <c r="D58" s="3">
        <v>73.93</v>
      </c>
      <c r="E58" s="3">
        <v>71.66</v>
      </c>
      <c r="F58" s="3">
        <v>73.48</v>
      </c>
      <c r="G58" s="3">
        <v>1.9</v>
      </c>
      <c r="H58" s="3">
        <v>0.0265</v>
      </c>
      <c r="I58" s="15">
        <v>352649.0</v>
      </c>
      <c r="J58" s="15">
        <v>389326.0</v>
      </c>
    </row>
    <row r="59">
      <c r="A59" s="21">
        <v>66.11</v>
      </c>
      <c r="B59" s="5">
        <f t="shared" si="1"/>
        <v>43209</v>
      </c>
      <c r="C59" s="3">
        <v>73.72</v>
      </c>
      <c r="D59" s="3">
        <v>74.75</v>
      </c>
      <c r="E59" s="3">
        <v>73.46</v>
      </c>
      <c r="F59" s="3">
        <v>73.78</v>
      </c>
      <c r="G59" s="3">
        <v>0.3</v>
      </c>
      <c r="H59" s="3">
        <v>0.0040999999999999995</v>
      </c>
      <c r="I59" s="15">
        <v>393964.0</v>
      </c>
      <c r="J59" s="15">
        <v>354436.0</v>
      </c>
    </row>
    <row r="60">
      <c r="A60" s="21">
        <v>-0.82</v>
      </c>
      <c r="B60" s="5">
        <f t="shared" si="1"/>
        <v>43210</v>
      </c>
      <c r="C60" s="3">
        <v>73.94</v>
      </c>
      <c r="D60" s="3">
        <v>74.2</v>
      </c>
      <c r="E60" s="3">
        <v>72.83</v>
      </c>
      <c r="F60" s="3">
        <v>74.06</v>
      </c>
      <c r="G60" s="3">
        <v>0.28</v>
      </c>
      <c r="H60" s="3">
        <v>0.0038</v>
      </c>
      <c r="I60" s="15">
        <v>371895.0</v>
      </c>
      <c r="J60" s="15">
        <v>302204.0</v>
      </c>
    </row>
    <row r="61">
      <c r="A61" s="22">
        <v>-0.0123</v>
      </c>
      <c r="B61" s="5">
        <f t="shared" si="1"/>
        <v>43213</v>
      </c>
      <c r="C61" s="3">
        <v>73.77</v>
      </c>
      <c r="D61" s="3">
        <v>75.1</v>
      </c>
      <c r="E61" s="3">
        <v>73.13</v>
      </c>
      <c r="F61" s="3">
        <v>74.71</v>
      </c>
      <c r="G61" s="3">
        <v>0.65</v>
      </c>
      <c r="H61" s="3">
        <v>0.0088</v>
      </c>
      <c r="I61" s="15">
        <v>317446.0</v>
      </c>
      <c r="J61" s="15">
        <v>275429.0</v>
      </c>
    </row>
    <row r="62">
      <c r="A62" s="24">
        <v>157884.0</v>
      </c>
      <c r="B62" s="5">
        <f t="shared" si="1"/>
        <v>43214</v>
      </c>
      <c r="C62" s="3">
        <v>75.09</v>
      </c>
      <c r="D62" s="3">
        <v>75.47</v>
      </c>
      <c r="E62" s="3">
        <v>73.68</v>
      </c>
      <c r="F62" s="3">
        <v>73.86</v>
      </c>
      <c r="G62" s="3">
        <v>-0.85</v>
      </c>
      <c r="H62" s="6">
        <v>-0.0114</v>
      </c>
      <c r="I62" s="15">
        <v>330603.0</v>
      </c>
      <c r="J62" s="15">
        <v>246325.0</v>
      </c>
    </row>
    <row r="63">
      <c r="A63" s="24">
        <v>286010.0</v>
      </c>
      <c r="B63" s="5">
        <f t="shared" si="1"/>
        <v>43215</v>
      </c>
      <c r="C63" s="3">
        <v>74.0</v>
      </c>
      <c r="D63" s="3">
        <v>74.19</v>
      </c>
      <c r="E63" s="3">
        <v>73.17</v>
      </c>
      <c r="F63" s="3">
        <v>74.0</v>
      </c>
      <c r="G63" s="3">
        <v>0.14</v>
      </c>
      <c r="H63" s="3">
        <v>0.0019</v>
      </c>
      <c r="I63" s="15">
        <v>275128.0</v>
      </c>
      <c r="J63" s="15">
        <v>180206.0</v>
      </c>
    </row>
    <row r="64">
      <c r="A64" s="23">
        <v>43138.0</v>
      </c>
      <c r="B64" s="5">
        <f t="shared" si="1"/>
        <v>43216</v>
      </c>
      <c r="C64" s="3">
        <v>74.23</v>
      </c>
      <c r="D64" s="3">
        <v>74.97</v>
      </c>
      <c r="E64" s="3">
        <v>74.11</v>
      </c>
      <c r="F64" s="3">
        <v>74.74</v>
      </c>
      <c r="G64" s="3">
        <v>0.74</v>
      </c>
      <c r="H64" s="3">
        <v>0.01</v>
      </c>
      <c r="I64" s="15">
        <v>179479.0</v>
      </c>
      <c r="J64" s="15">
        <v>154504.0</v>
      </c>
    </row>
    <row r="65">
      <c r="A65" s="21">
        <v>66.45</v>
      </c>
      <c r="B65" s="5">
        <f t="shared" si="1"/>
        <v>43217</v>
      </c>
      <c r="C65" s="3">
        <v>74.72</v>
      </c>
      <c r="D65" s="3">
        <v>75.03</v>
      </c>
      <c r="E65" s="3">
        <v>74.35</v>
      </c>
      <c r="F65" s="3">
        <v>74.64</v>
      </c>
      <c r="G65" s="3">
        <v>-0.1</v>
      </c>
      <c r="H65" s="6">
        <v>-0.0013</v>
      </c>
      <c r="I65" s="15">
        <v>156532.0</v>
      </c>
      <c r="J65" s="15">
        <v>76777.0</v>
      </c>
    </row>
    <row r="66">
      <c r="A66" s="21">
        <v>66.82</v>
      </c>
      <c r="B66" s="5">
        <f t="shared" si="1"/>
        <v>43220</v>
      </c>
      <c r="C66" s="3">
        <v>74.62</v>
      </c>
      <c r="D66" s="3">
        <v>75.41</v>
      </c>
      <c r="E66" s="3">
        <v>73.47</v>
      </c>
      <c r="F66" s="3">
        <v>75.17</v>
      </c>
      <c r="G66" s="3">
        <v>0.53</v>
      </c>
      <c r="H66" s="3">
        <v>0.0070999999999999995</v>
      </c>
      <c r="I66" s="15">
        <v>24760.0</v>
      </c>
      <c r="J66" s="3"/>
    </row>
    <row r="67">
      <c r="A67" s="21">
        <v>64.44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64.79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-1.32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244165.0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285154.0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43139.0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64.58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64.86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63.47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64.18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-0.61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-0.0094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156401.0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286798.0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43140.0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63.75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63.99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61.21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62.16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-2.02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-0.0315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166959.0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284682.0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43143.0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62.02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63.73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61.99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62.04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-0.12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-0.0019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148928.0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292325.0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43144.0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62.24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62.52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61.3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62.15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+0.11</f>
        <v>0.11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+0.18%</f>
        <v>0.0018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182215.0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313603.0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43145.0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62.21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63.91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61.37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63.68</v>
      </c>
      <c r="B113" s="3" t="str">
        <f t="shared" si="1"/>
        <v/>
      </c>
    </row>
    <row r="114">
      <c r="A114" s="25">
        <f>+1.53</f>
        <v>1.53</v>
      </c>
      <c r="B114" s="3" t="str">
        <f t="shared" si="1"/>
        <v>#REF!</v>
      </c>
    </row>
    <row r="115">
      <c r="A115" s="25">
        <f>+2.46%</f>
        <v>0.0246</v>
      </c>
      <c r="B115" s="3" t="str">
        <f t="shared" si="1"/>
        <v>#REF!</v>
      </c>
    </row>
    <row r="116">
      <c r="A116" s="26">
        <v>171186.0</v>
      </c>
      <c r="B116" s="3" t="str">
        <f t="shared" si="1"/>
        <v>#REF!</v>
      </c>
    </row>
    <row r="117">
      <c r="A117" s="26">
        <v>323570.0</v>
      </c>
      <c r="B117" s="3" t="str">
        <f t="shared" si="1"/>
        <v>#REF!</v>
      </c>
    </row>
    <row r="118">
      <c r="A118" s="27">
        <v>43146.0</v>
      </c>
      <c r="B118" s="3" t="str">
        <f t="shared" si="1"/>
        <v>#REF!</v>
      </c>
    </row>
    <row r="119">
      <c r="A119" s="28">
        <v>63.83</v>
      </c>
      <c r="B119" s="3" t="str">
        <f t="shared" si="1"/>
        <v>#REF!</v>
      </c>
    </row>
    <row r="120">
      <c r="A120" s="28">
        <v>64.46</v>
      </c>
      <c r="B120" s="3" t="str">
        <f t="shared" si="1"/>
        <v>#REF!</v>
      </c>
    </row>
    <row r="121">
      <c r="A121" s="28">
        <v>62.49</v>
      </c>
      <c r="B121" s="3" t="str">
        <f t="shared" si="1"/>
        <v>#REF!</v>
      </c>
    </row>
    <row r="122">
      <c r="A122" s="28">
        <v>63.68</v>
      </c>
      <c r="B122" s="3" t="str">
        <f t="shared" si="1"/>
        <v>#REF!</v>
      </c>
    </row>
    <row r="123">
      <c r="A123" s="34" t="s">
        <v>10</v>
      </c>
      <c r="B123" s="3" t="str">
        <f t="shared" si="1"/>
        <v>#REF!</v>
      </c>
    </row>
    <row r="124">
      <c r="A124" s="34" t="s">
        <v>10</v>
      </c>
      <c r="B124" s="3" t="str">
        <f t="shared" si="1"/>
        <v>#REF!</v>
      </c>
    </row>
    <row r="125">
      <c r="A125" s="35">
        <v>133875.0</v>
      </c>
      <c r="B125" s="3" t="str">
        <f t="shared" si="1"/>
        <v>#REF!</v>
      </c>
    </row>
    <row r="126">
      <c r="A126" s="35">
        <v>322416.0</v>
      </c>
      <c r="B126" s="3" t="str">
        <f t="shared" si="1"/>
        <v>#REF!</v>
      </c>
    </row>
    <row r="127">
      <c r="A127" s="36">
        <v>43147.0</v>
      </c>
      <c r="B127" s="3" t="str">
        <f t="shared" si="1"/>
        <v>#REF!</v>
      </c>
    </row>
    <row r="128">
      <c r="A128" s="34">
        <v>63.94</v>
      </c>
      <c r="B128" s="3" t="str">
        <f t="shared" si="1"/>
        <v>#REF!</v>
      </c>
    </row>
    <row r="129">
      <c r="A129" s="34">
        <v>64.52</v>
      </c>
      <c r="B129" s="3" t="str">
        <f t="shared" si="1"/>
        <v>#REF!</v>
      </c>
    </row>
    <row r="130">
      <c r="A130" s="34">
        <v>63.54</v>
      </c>
      <c r="B130" s="3" t="str">
        <f t="shared" si="1"/>
        <v>#REF!</v>
      </c>
    </row>
    <row r="131">
      <c r="A131" s="34">
        <v>64.21</v>
      </c>
      <c r="B131" s="3" t="str">
        <f t="shared" si="1"/>
        <v>#REF!</v>
      </c>
    </row>
    <row r="132">
      <c r="A132" s="25">
        <f>+0.53</f>
        <v>0.53</v>
      </c>
      <c r="B132" s="3" t="str">
        <f t="shared" si="1"/>
        <v>#REF!</v>
      </c>
    </row>
    <row r="133">
      <c r="A133" s="25">
        <f>+0.83%</f>
        <v>0.0083</v>
      </c>
      <c r="B133" s="3" t="str">
        <f t="shared" si="1"/>
        <v>#REF!</v>
      </c>
    </row>
    <row r="134">
      <c r="A134" s="26">
        <v>106382.0</v>
      </c>
      <c r="B134" s="3" t="str">
        <f t="shared" si="1"/>
        <v>#REF!</v>
      </c>
    </row>
    <row r="135">
      <c r="A135" s="26">
        <v>315662.0</v>
      </c>
      <c r="B135" s="3" t="str">
        <f t="shared" si="1"/>
        <v>#REF!</v>
      </c>
    </row>
    <row r="136">
      <c r="A136" s="27">
        <v>43150.0</v>
      </c>
      <c r="B136" s="3" t="str">
        <f t="shared" si="1"/>
        <v>#REF!</v>
      </c>
    </row>
    <row r="137">
      <c r="A137" s="28">
        <v>64.24</v>
      </c>
      <c r="B137" s="3" t="str">
        <f t="shared" si="1"/>
        <v>#REF!</v>
      </c>
    </row>
    <row r="138">
      <c r="A138" s="28">
        <v>65.3</v>
      </c>
      <c r="B138" s="3" t="str">
        <f t="shared" si="1"/>
        <v>#REF!</v>
      </c>
    </row>
    <row r="139">
      <c r="A139" s="28">
        <v>64.24</v>
      </c>
      <c r="B139" s="3" t="str">
        <f t="shared" si="1"/>
        <v>#REF!</v>
      </c>
    </row>
    <row r="140">
      <c r="A140" s="28">
        <v>65.08</v>
      </c>
      <c r="B140" s="3" t="str">
        <f t="shared" si="1"/>
        <v>#REF!</v>
      </c>
    </row>
    <row r="141">
      <c r="A141" s="25">
        <f>+0.87</f>
        <v>0.87</v>
      </c>
      <c r="B141" s="3" t="str">
        <f t="shared" si="1"/>
        <v>#REF!</v>
      </c>
    </row>
    <row r="142">
      <c r="A142" s="25">
        <f>+1.35%</f>
        <v>0.0135</v>
      </c>
      <c r="B142" s="3" t="str">
        <f t="shared" si="1"/>
        <v>#REF!</v>
      </c>
    </row>
    <row r="143">
      <c r="A143" s="26">
        <v>55183.0</v>
      </c>
      <c r="B143" s="3" t="str">
        <f t="shared" si="1"/>
        <v>#REF!</v>
      </c>
    </row>
    <row r="144">
      <c r="A144" s="26">
        <v>313147.0</v>
      </c>
      <c r="B144" s="3" t="str">
        <f t="shared" si="1"/>
        <v>#REF!</v>
      </c>
    </row>
    <row r="145">
      <c r="A145" s="27">
        <v>43151.0</v>
      </c>
      <c r="B145" s="3" t="str">
        <f t="shared" si="1"/>
        <v>#REF!</v>
      </c>
    </row>
    <row r="146">
      <c r="A146" s="28">
        <v>65.16</v>
      </c>
      <c r="B146" s="3" t="str">
        <f t="shared" si="1"/>
        <v>#REF!</v>
      </c>
    </row>
    <row r="147">
      <c r="A147" s="28">
        <v>65.28</v>
      </c>
      <c r="B147" s="3" t="str">
        <f t="shared" si="1"/>
        <v>#REF!</v>
      </c>
    </row>
    <row r="148">
      <c r="A148" s="28">
        <v>64.31</v>
      </c>
      <c r="B148" s="3" t="str">
        <f t="shared" si="1"/>
        <v>#REF!</v>
      </c>
    </row>
    <row r="149">
      <c r="A149" s="28">
        <v>64.79</v>
      </c>
      <c r="B149" s="3" t="str">
        <f t="shared" si="1"/>
        <v>#REF!</v>
      </c>
    </row>
    <row r="150">
      <c r="A150" s="21">
        <v>-0.29</v>
      </c>
      <c r="B150" s="3" t="str">
        <f t="shared" si="1"/>
        <v>#REF!</v>
      </c>
    </row>
    <row r="151">
      <c r="A151" s="22">
        <v>-0.0045</v>
      </c>
      <c r="B151" s="3" t="str">
        <f t="shared" si="1"/>
        <v>#REF!</v>
      </c>
    </row>
    <row r="152">
      <c r="A152" s="24">
        <v>111361.0</v>
      </c>
      <c r="B152" s="3" t="str">
        <f t="shared" si="1"/>
        <v>#REF!</v>
      </c>
    </row>
    <row r="153">
      <c r="A153" s="24">
        <v>318424.0</v>
      </c>
      <c r="B153" s="3" t="str">
        <f t="shared" si="1"/>
        <v>#REF!</v>
      </c>
    </row>
    <row r="154">
      <c r="A154" s="23">
        <v>43152.0</v>
      </c>
      <c r="B154" s="3" t="str">
        <f t="shared" si="1"/>
        <v>#REF!</v>
      </c>
    </row>
    <row r="155">
      <c r="A155" s="21">
        <v>64.59</v>
      </c>
      <c r="B155" s="3" t="str">
        <f t="shared" si="1"/>
        <v>#REF!</v>
      </c>
    </row>
    <row r="156">
      <c r="A156" s="21">
        <v>64.99</v>
      </c>
      <c r="B156" s="3" t="str">
        <f t="shared" si="1"/>
        <v>#REF!</v>
      </c>
    </row>
    <row r="157">
      <c r="A157" s="21">
        <v>63.98</v>
      </c>
      <c r="B157" s="3" t="str">
        <f t="shared" si="1"/>
        <v>#REF!</v>
      </c>
    </row>
    <row r="158">
      <c r="A158" s="21">
        <v>64.88</v>
      </c>
      <c r="B158" s="3" t="str">
        <f t="shared" si="1"/>
        <v>#REF!</v>
      </c>
    </row>
    <row r="159">
      <c r="A159" s="25">
        <f>+0.09</f>
        <v>0.09</v>
      </c>
      <c r="B159" s="3" t="str">
        <f t="shared" si="1"/>
        <v>#REF!</v>
      </c>
    </row>
    <row r="160">
      <c r="A160" s="25">
        <f>+0.14%</f>
        <v>0.0014</v>
      </c>
      <c r="B160" s="3" t="str">
        <f t="shared" si="1"/>
        <v>#REF!</v>
      </c>
    </row>
    <row r="161">
      <c r="A161" s="26">
        <v>121830.0</v>
      </c>
      <c r="B161" s="3" t="str">
        <f t="shared" si="1"/>
        <v>#REF!</v>
      </c>
    </row>
    <row r="162">
      <c r="A162" s="26">
        <v>325138.0</v>
      </c>
      <c r="B162" s="3" t="str">
        <f t="shared" si="1"/>
        <v>#REF!</v>
      </c>
    </row>
    <row r="163">
      <c r="A163" s="27">
        <v>43153.0</v>
      </c>
      <c r="B163" s="3" t="str">
        <f t="shared" si="1"/>
        <v>#REF!</v>
      </c>
    </row>
    <row r="164">
      <c r="A164" s="28">
        <v>64.44</v>
      </c>
      <c r="B164" s="3" t="str">
        <f t="shared" si="1"/>
        <v>#REF!</v>
      </c>
    </row>
    <row r="165">
      <c r="A165" s="28">
        <v>65.99</v>
      </c>
      <c r="B165" s="3" t="str">
        <f t="shared" si="1"/>
        <v>#REF!</v>
      </c>
    </row>
    <row r="166">
      <c r="A166" s="28">
        <v>64.1</v>
      </c>
      <c r="B166" s="3" t="str">
        <f t="shared" si="1"/>
        <v>#REF!</v>
      </c>
    </row>
    <row r="167">
      <c r="A167" s="28">
        <v>65.83</v>
      </c>
      <c r="B167" s="3" t="str">
        <f t="shared" si="1"/>
        <v>#REF!</v>
      </c>
    </row>
    <row r="168">
      <c r="A168" s="25">
        <f>+0.95</f>
        <v>0.95</v>
      </c>
      <c r="B168" s="3" t="str">
        <f t="shared" si="1"/>
        <v>#REF!</v>
      </c>
    </row>
    <row r="169">
      <c r="A169" s="25">
        <f>+1.46%</f>
        <v>0.0146</v>
      </c>
      <c r="B169" s="3" t="str">
        <f t="shared" si="1"/>
        <v>#REF!</v>
      </c>
    </row>
    <row r="170">
      <c r="A170" s="26">
        <v>134973.0</v>
      </c>
      <c r="B170" s="3" t="str">
        <f t="shared" si="1"/>
        <v>#REF!</v>
      </c>
    </row>
    <row r="171">
      <c r="A171" s="26">
        <v>335549.0</v>
      </c>
      <c r="B171" s="3" t="str">
        <f t="shared" si="1"/>
        <v>#REF!</v>
      </c>
    </row>
    <row r="172">
      <c r="A172" s="27">
        <v>43154.0</v>
      </c>
      <c r="B172" s="3" t="str">
        <f t="shared" si="1"/>
        <v>#REF!</v>
      </c>
    </row>
    <row r="173">
      <c r="A173" s="28">
        <v>65.65</v>
      </c>
      <c r="B173" s="3" t="str">
        <f t="shared" si="1"/>
        <v>#REF!</v>
      </c>
    </row>
    <row r="174">
      <c r="A174" s="28">
        <v>66.83</v>
      </c>
      <c r="B174" s="3" t="str">
        <f t="shared" si="1"/>
        <v>#REF!</v>
      </c>
    </row>
    <row r="175">
      <c r="A175" s="28">
        <v>65.31</v>
      </c>
      <c r="B175" s="3" t="str">
        <f t="shared" si="1"/>
        <v>#REF!</v>
      </c>
    </row>
    <row r="176">
      <c r="A176" s="28">
        <v>66.77</v>
      </c>
      <c r="B176" s="3" t="str">
        <f t="shared" si="1"/>
        <v>#REF!</v>
      </c>
    </row>
    <row r="177">
      <c r="A177" s="25">
        <f>+0.94</f>
        <v>0.94</v>
      </c>
      <c r="B177" s="3" t="str">
        <f t="shared" si="1"/>
        <v>#REF!</v>
      </c>
    </row>
    <row r="178">
      <c r="A178" s="25">
        <f>+1.43%</f>
        <v>0.0143</v>
      </c>
      <c r="B178" s="3" t="str">
        <f t="shared" si="1"/>
        <v>#REF!</v>
      </c>
    </row>
    <row r="179">
      <c r="A179" s="26">
        <v>114007.0</v>
      </c>
      <c r="B179" s="3" t="str">
        <f t="shared" si="1"/>
        <v>#REF!</v>
      </c>
    </row>
    <row r="180">
      <c r="A180" s="26">
        <v>339565.0</v>
      </c>
      <c r="B180" s="3" t="str">
        <f t="shared" si="1"/>
        <v>#REF!</v>
      </c>
    </row>
    <row r="181">
      <c r="A181" s="27">
        <v>43157.0</v>
      </c>
      <c r="B181" s="3" t="str">
        <f t="shared" si="1"/>
        <v>#REF!</v>
      </c>
    </row>
    <row r="182">
      <c r="A182" s="28">
        <v>66.74</v>
      </c>
      <c r="B182" s="3" t="str">
        <f t="shared" si="1"/>
        <v>#REF!</v>
      </c>
    </row>
    <row r="183">
      <c r="A183" s="28">
        <v>67.4</v>
      </c>
      <c r="B183" s="3" t="str">
        <f t="shared" si="1"/>
        <v>#REF!</v>
      </c>
    </row>
    <row r="184">
      <c r="A184" s="28">
        <v>66.23</v>
      </c>
      <c r="B184" s="3" t="str">
        <f t="shared" si="1"/>
        <v>#REF!</v>
      </c>
    </row>
    <row r="185">
      <c r="A185" s="28">
        <v>67.04</v>
      </c>
      <c r="B185" s="3" t="str">
        <f t="shared" si="1"/>
        <v>#REF!</v>
      </c>
    </row>
    <row r="186">
      <c r="A186" s="25">
        <f>+0.27</f>
        <v>0.27</v>
      </c>
      <c r="B186" s="3" t="str">
        <f t="shared" si="1"/>
        <v>#REF!</v>
      </c>
    </row>
    <row r="187">
      <c r="A187" s="25">
        <f>+0.4%</f>
        <v>0.004</v>
      </c>
      <c r="B187" s="3" t="str">
        <f t="shared" si="1"/>
        <v>#REF!</v>
      </c>
    </row>
    <row r="188">
      <c r="A188" s="26">
        <v>123048.0</v>
      </c>
      <c r="B188" s="3" t="str">
        <f t="shared" si="1"/>
        <v>#REF!</v>
      </c>
    </row>
    <row r="189">
      <c r="A189" s="26">
        <v>346309.0</v>
      </c>
      <c r="B189" s="3" t="str">
        <f t="shared" si="1"/>
        <v>#REF!</v>
      </c>
    </row>
    <row r="190">
      <c r="A190" s="27">
        <v>43158.0</v>
      </c>
      <c r="B190" s="3" t="str">
        <f t="shared" si="1"/>
        <v>#REF!</v>
      </c>
    </row>
    <row r="191">
      <c r="A191" s="28">
        <v>67.14</v>
      </c>
      <c r="B191" s="3" t="str">
        <f t="shared" si="1"/>
        <v>#REF!</v>
      </c>
    </row>
    <row r="192">
      <c r="A192" s="28">
        <v>67.16</v>
      </c>
      <c r="B192" s="3" t="str">
        <f t="shared" si="1"/>
        <v>#REF!</v>
      </c>
    </row>
    <row r="193">
      <c r="A193" s="28">
        <v>65.96</v>
      </c>
      <c r="B193" s="3" t="str">
        <f t="shared" si="1"/>
        <v>#REF!</v>
      </c>
    </row>
    <row r="194">
      <c r="A194" s="28">
        <v>66.28</v>
      </c>
      <c r="B194" s="3" t="str">
        <f t="shared" si="1"/>
        <v>#REF!</v>
      </c>
    </row>
    <row r="195">
      <c r="A195" s="21">
        <v>-0.76</v>
      </c>
      <c r="B195" s="3" t="str">
        <f t="shared" si="1"/>
        <v>#REF!</v>
      </c>
    </row>
    <row r="196">
      <c r="A196" s="22">
        <v>-0.0113</v>
      </c>
      <c r="B196" s="3" t="str">
        <f t="shared" si="1"/>
        <v>#REF!</v>
      </c>
    </row>
    <row r="197">
      <c r="A197" s="24">
        <v>124492.0</v>
      </c>
      <c r="B197" s="3" t="str">
        <f t="shared" si="1"/>
        <v>#REF!</v>
      </c>
    </row>
    <row r="198">
      <c r="A198" s="24">
        <v>346407.0</v>
      </c>
      <c r="B198" s="3" t="str">
        <f t="shared" si="1"/>
        <v>#REF!</v>
      </c>
    </row>
    <row r="199">
      <c r="A199" s="23">
        <v>43159.0</v>
      </c>
      <c r="B199" s="3" t="str">
        <f t="shared" si="1"/>
        <v>#REF!</v>
      </c>
    </row>
    <row r="200">
      <c r="A200" s="21">
        <v>66.05</v>
      </c>
      <c r="B200" s="3" t="str">
        <f t="shared" si="1"/>
        <v>#REF!</v>
      </c>
    </row>
    <row r="201">
      <c r="A201" s="21">
        <v>66.56</v>
      </c>
      <c r="B201" s="3" t="str">
        <f t="shared" si="1"/>
        <v>#REF!</v>
      </c>
    </row>
    <row r="202">
      <c r="A202" s="21">
        <v>64.25</v>
      </c>
      <c r="B202" s="3" t="str">
        <f t="shared" si="1"/>
        <v>#REF!</v>
      </c>
    </row>
    <row r="203">
      <c r="A203" s="21">
        <v>64.46</v>
      </c>
      <c r="B203" s="3" t="str">
        <f t="shared" si="1"/>
        <v>#REF!</v>
      </c>
    </row>
    <row r="204">
      <c r="A204" s="21">
        <v>-1.82</v>
      </c>
      <c r="B204" s="3" t="str">
        <f t="shared" si="1"/>
        <v>#REF!</v>
      </c>
    </row>
    <row r="205">
      <c r="A205" s="22">
        <v>-0.0275</v>
      </c>
      <c r="B205" s="3" t="str">
        <f t="shared" si="1"/>
        <v>#REF!</v>
      </c>
    </row>
    <row r="206">
      <c r="A206" s="24">
        <v>190670.0</v>
      </c>
      <c r="B206" s="3" t="str">
        <f t="shared" si="1"/>
        <v>#REF!</v>
      </c>
    </row>
    <row r="207">
      <c r="A207" s="24">
        <v>357030.0</v>
      </c>
      <c r="B207" s="3" t="str">
        <f t="shared" si="1"/>
        <v>#REF!</v>
      </c>
    </row>
    <row r="208">
      <c r="A208" s="23">
        <v>43160.0</v>
      </c>
      <c r="B208" s="3" t="str">
        <f t="shared" si="1"/>
        <v>#REF!</v>
      </c>
    </row>
    <row r="209">
      <c r="A209" s="21">
        <v>64.26</v>
      </c>
      <c r="B209" s="3" t="str">
        <f t="shared" si="1"/>
        <v>#REF!</v>
      </c>
    </row>
    <row r="210">
      <c r="A210" s="21">
        <v>64.75</v>
      </c>
      <c r="B210" s="3" t="str">
        <f t="shared" si="1"/>
        <v>#REF!</v>
      </c>
    </row>
    <row r="211">
      <c r="A211" s="21">
        <v>62.92</v>
      </c>
      <c r="B211" s="3" t="str">
        <f t="shared" si="1"/>
        <v>#REF!</v>
      </c>
    </row>
    <row r="212">
      <c r="A212" s="21">
        <v>63.59</v>
      </c>
      <c r="B212" s="3" t="str">
        <f t="shared" si="1"/>
        <v>#REF!</v>
      </c>
    </row>
    <row r="213">
      <c r="A213" s="21">
        <v>-0.87</v>
      </c>
      <c r="B213" s="3" t="str">
        <f t="shared" si="1"/>
        <v>#REF!</v>
      </c>
    </row>
    <row r="214">
      <c r="A214" s="22">
        <v>-0.0135</v>
      </c>
      <c r="B214" s="3" t="str">
        <f t="shared" si="1"/>
        <v>#REF!</v>
      </c>
    </row>
    <row r="215">
      <c r="A215" s="24">
        <v>207369.0</v>
      </c>
      <c r="B215" s="3" t="str">
        <f t="shared" si="1"/>
        <v>#REF!</v>
      </c>
    </row>
    <row r="216">
      <c r="A216" s="24">
        <v>353347.0</v>
      </c>
      <c r="B216" s="3" t="str">
        <f t="shared" si="1"/>
        <v>#REF!</v>
      </c>
    </row>
    <row r="217">
      <c r="A217" s="23">
        <v>43161.0</v>
      </c>
      <c r="B217" s="3" t="str">
        <f t="shared" si="1"/>
        <v>#REF!</v>
      </c>
    </row>
    <row r="218">
      <c r="A218" s="21">
        <v>63.73</v>
      </c>
      <c r="B218" s="3" t="str">
        <f t="shared" si="1"/>
        <v>#REF!</v>
      </c>
    </row>
    <row r="219">
      <c r="A219" s="21">
        <v>64.37</v>
      </c>
      <c r="B219" s="3" t="str">
        <f t="shared" si="1"/>
        <v>#REF!</v>
      </c>
    </row>
    <row r="220">
      <c r="A220" s="21">
        <v>62.96</v>
      </c>
      <c r="B220" s="3" t="str">
        <f t="shared" si="1"/>
        <v>#REF!</v>
      </c>
    </row>
    <row r="221">
      <c r="A221" s="21">
        <v>64.11</v>
      </c>
      <c r="B221" s="3" t="str">
        <f t="shared" si="1"/>
        <v>#REF!</v>
      </c>
    </row>
    <row r="222">
      <c r="A222" s="25">
        <f>+0.52</f>
        <v>0.52</v>
      </c>
      <c r="B222" s="3" t="str">
        <f t="shared" si="1"/>
        <v>#REF!</v>
      </c>
    </row>
    <row r="223">
      <c r="A223" s="25">
        <f>+0.82%</f>
        <v>0.0082</v>
      </c>
      <c r="B223" s="3" t="str">
        <f t="shared" si="1"/>
        <v>#REF!</v>
      </c>
    </row>
    <row r="224">
      <c r="A224" s="26">
        <v>166799.0</v>
      </c>
      <c r="B224" s="3" t="str">
        <f t="shared" si="1"/>
        <v>#REF!</v>
      </c>
    </row>
    <row r="225">
      <c r="A225" s="26">
        <v>357323.0</v>
      </c>
      <c r="B225" s="3" t="str">
        <f t="shared" si="1"/>
        <v>#REF!</v>
      </c>
    </row>
    <row r="226">
      <c r="A226" s="27">
        <v>43164.0</v>
      </c>
      <c r="B226" s="3" t="str">
        <f t="shared" si="1"/>
        <v>#REF!</v>
      </c>
    </row>
    <row r="227">
      <c r="A227" s="28">
        <v>64.49</v>
      </c>
      <c r="B227" s="3" t="str">
        <f t="shared" si="1"/>
        <v>#REF!</v>
      </c>
    </row>
    <row r="228">
      <c r="A228" s="28">
        <v>65.59</v>
      </c>
      <c r="B228" s="3" t="str">
        <f t="shared" si="1"/>
        <v>#REF!</v>
      </c>
    </row>
    <row r="229">
      <c r="A229" s="28">
        <v>63.83</v>
      </c>
      <c r="B229" s="3" t="str">
        <f t="shared" si="1"/>
        <v>#REF!</v>
      </c>
    </row>
    <row r="230">
      <c r="A230" s="28">
        <v>65.3</v>
      </c>
      <c r="B230" s="3" t="str">
        <f t="shared" si="1"/>
        <v>#REF!</v>
      </c>
    </row>
    <row r="231">
      <c r="A231" s="25">
        <f>+1.19</f>
        <v>1.19</v>
      </c>
      <c r="B231" s="3" t="str">
        <f t="shared" si="1"/>
        <v>#REF!</v>
      </c>
    </row>
    <row r="232">
      <c r="A232" s="25">
        <f>+1.86%</f>
        <v>0.0186</v>
      </c>
      <c r="B232" s="3" t="str">
        <f t="shared" si="1"/>
        <v>#REF!</v>
      </c>
    </row>
    <row r="233">
      <c r="A233" s="26">
        <v>172368.0</v>
      </c>
      <c r="B233" s="3" t="str">
        <f t="shared" si="1"/>
        <v>#REF!</v>
      </c>
    </row>
    <row r="234">
      <c r="A234" s="26">
        <v>365125.0</v>
      </c>
      <c r="B234" s="3" t="str">
        <f t="shared" si="1"/>
        <v>#REF!</v>
      </c>
    </row>
    <row r="235">
      <c r="A235" s="27">
        <v>43165.0</v>
      </c>
      <c r="B235" s="3" t="str">
        <f t="shared" si="1"/>
        <v>#REF!</v>
      </c>
    </row>
    <row r="236">
      <c r="A236" s="28">
        <v>65.5</v>
      </c>
      <c r="B236" s="3" t="str">
        <f t="shared" si="1"/>
        <v>#REF!</v>
      </c>
    </row>
    <row r="237">
      <c r="A237" s="28">
        <v>65.9</v>
      </c>
      <c r="B237" s="3" t="str">
        <f t="shared" si="1"/>
        <v>#REF!</v>
      </c>
    </row>
    <row r="238">
      <c r="A238" s="28">
        <v>65.08</v>
      </c>
      <c r="B238" s="3" t="str">
        <f t="shared" si="1"/>
        <v>#REF!</v>
      </c>
    </row>
    <row r="239">
      <c r="A239" s="28">
        <v>65.55</v>
      </c>
      <c r="B239" s="3" t="str">
        <f t="shared" si="1"/>
        <v>#REF!</v>
      </c>
    </row>
    <row r="240">
      <c r="A240" s="25">
        <f>+0.25</f>
        <v>0.25</v>
      </c>
      <c r="B240" s="3" t="str">
        <f t="shared" si="1"/>
        <v>#REF!</v>
      </c>
    </row>
    <row r="241">
      <c r="A241" s="25">
        <f>+0.38%</f>
        <v>0.0038</v>
      </c>
      <c r="B241" s="3" t="str">
        <f t="shared" si="1"/>
        <v>#REF!</v>
      </c>
    </row>
    <row r="242">
      <c r="A242" s="26">
        <v>143489.0</v>
      </c>
      <c r="B242" s="3" t="str">
        <f t="shared" si="1"/>
        <v>#REF!</v>
      </c>
    </row>
    <row r="243">
      <c r="A243" s="26">
        <v>356460.0</v>
      </c>
      <c r="B243" s="3" t="str">
        <f t="shared" si="1"/>
        <v>#REF!</v>
      </c>
    </row>
    <row r="244">
      <c r="A244" s="27">
        <v>43166.0</v>
      </c>
      <c r="B244" s="3" t="str">
        <f t="shared" si="1"/>
        <v>#REF!</v>
      </c>
    </row>
    <row r="245">
      <c r="A245" s="28">
        <v>64.94</v>
      </c>
      <c r="B245" s="3" t="str">
        <f t="shared" si="1"/>
        <v>#REF!</v>
      </c>
    </row>
    <row r="246">
      <c r="A246" s="28">
        <v>65.56</v>
      </c>
      <c r="B246" s="3" t="str">
        <f t="shared" si="1"/>
        <v>#REF!</v>
      </c>
    </row>
    <row r="247">
      <c r="A247" s="28">
        <v>63.63</v>
      </c>
      <c r="B247" s="3" t="str">
        <f t="shared" si="1"/>
        <v>#REF!</v>
      </c>
    </row>
    <row r="248">
      <c r="A248" s="28">
        <v>64.15</v>
      </c>
      <c r="B248" s="3" t="str">
        <f t="shared" si="1"/>
        <v>#REF!</v>
      </c>
    </row>
    <row r="249">
      <c r="A249" s="21">
        <v>-1.4</v>
      </c>
      <c r="B249" s="3" t="str">
        <f t="shared" si="1"/>
        <v>#REF!</v>
      </c>
    </row>
    <row r="250">
      <c r="A250" s="22">
        <v>-0.0214</v>
      </c>
      <c r="B250" s="3" t="str">
        <f t="shared" si="1"/>
        <v>#REF!</v>
      </c>
    </row>
    <row r="251">
      <c r="A251" s="24">
        <v>248587.0</v>
      </c>
      <c r="B251" s="3" t="str">
        <f t="shared" si="1"/>
        <v>#REF!</v>
      </c>
    </row>
    <row r="252">
      <c r="A252" s="24">
        <v>389818.0</v>
      </c>
      <c r="B252" s="3" t="str">
        <f t="shared" si="1"/>
        <v>#REF!</v>
      </c>
    </row>
    <row r="253">
      <c r="A253" s="23">
        <v>43167.0</v>
      </c>
      <c r="B253" s="3" t="str">
        <f t="shared" si="1"/>
        <v>#REF!</v>
      </c>
    </row>
    <row r="254">
      <c r="A254" s="21">
        <v>64.28</v>
      </c>
      <c r="B254" s="3" t="str">
        <f t="shared" si="1"/>
        <v>#REF!</v>
      </c>
    </row>
    <row r="255">
      <c r="A255" s="21">
        <v>64.36</v>
      </c>
      <c r="B255" s="3" t="str">
        <f t="shared" si="1"/>
        <v>#REF!</v>
      </c>
    </row>
    <row r="256">
      <c r="A256" s="21">
        <v>63.26</v>
      </c>
      <c r="B256" s="3" t="str">
        <f t="shared" si="1"/>
        <v>#REF!</v>
      </c>
    </row>
    <row r="257">
      <c r="A257" s="21">
        <v>63.44</v>
      </c>
      <c r="B257" s="3" t="str">
        <f t="shared" si="1"/>
        <v>#REF!</v>
      </c>
    </row>
    <row r="258">
      <c r="A258" s="21">
        <v>-0.71</v>
      </c>
      <c r="B258" s="3" t="str">
        <f t="shared" si="1"/>
        <v>#REF!</v>
      </c>
    </row>
    <row r="259">
      <c r="A259" s="22">
        <v>-0.0111</v>
      </c>
      <c r="B259" s="3" t="str">
        <f t="shared" si="1"/>
        <v>#REF!</v>
      </c>
    </row>
    <row r="260">
      <c r="A260" s="24">
        <v>250514.0</v>
      </c>
      <c r="B260" s="3" t="str">
        <f t="shared" si="1"/>
        <v>#REF!</v>
      </c>
    </row>
    <row r="261">
      <c r="A261" s="24">
        <v>408963.0</v>
      </c>
      <c r="B261" s="3" t="str">
        <f t="shared" si="1"/>
        <v>#REF!</v>
      </c>
    </row>
    <row r="262">
      <c r="A262" s="23">
        <v>43168.0</v>
      </c>
      <c r="B262" s="3" t="str">
        <f t="shared" si="1"/>
        <v>#REF!</v>
      </c>
    </row>
    <row r="263">
      <c r="A263" s="21">
        <v>63.75</v>
      </c>
      <c r="B263" s="3" t="str">
        <f t="shared" si="1"/>
        <v>#REF!</v>
      </c>
    </row>
    <row r="264">
      <c r="A264" s="21">
        <v>65.42</v>
      </c>
      <c r="B264" s="3" t="str">
        <f t="shared" si="1"/>
        <v>#REF!</v>
      </c>
    </row>
    <row r="265">
      <c r="A265" s="21">
        <v>63.52</v>
      </c>
      <c r="B265" s="3" t="str">
        <f t="shared" si="1"/>
        <v>#REF!</v>
      </c>
    </row>
    <row r="266">
      <c r="A266" s="21">
        <v>65.27</v>
      </c>
      <c r="B266" s="3" t="str">
        <f t="shared" si="1"/>
        <v>#REF!</v>
      </c>
    </row>
    <row r="267">
      <c r="A267" s="25">
        <f>+1.83</f>
        <v>1.83</v>
      </c>
      <c r="B267" s="3" t="str">
        <f t="shared" si="1"/>
        <v>#REF!</v>
      </c>
    </row>
    <row r="268">
      <c r="A268" s="25">
        <f>+2.88%</f>
        <v>0.0288</v>
      </c>
      <c r="B268" s="3" t="str">
        <f t="shared" si="1"/>
        <v>#REF!</v>
      </c>
    </row>
    <row r="269">
      <c r="A269" s="26">
        <v>230870.0</v>
      </c>
      <c r="B269" s="3" t="str">
        <f t="shared" si="1"/>
        <v>#REF!</v>
      </c>
    </row>
    <row r="270">
      <c r="A270" s="26">
        <v>410480.0</v>
      </c>
      <c r="B270" s="3" t="str">
        <f t="shared" si="1"/>
        <v>#REF!</v>
      </c>
    </row>
    <row r="271">
      <c r="A271" s="27">
        <v>43171.0</v>
      </c>
      <c r="B271" s="3" t="str">
        <f t="shared" si="1"/>
        <v>#REF!</v>
      </c>
    </row>
    <row r="272">
      <c r="A272" s="28">
        <v>65.2</v>
      </c>
      <c r="B272" s="3" t="str">
        <f t="shared" si="1"/>
        <v>#REF!</v>
      </c>
    </row>
    <row r="273">
      <c r="A273" s="28">
        <v>65.63</v>
      </c>
      <c r="B273" s="3" t="str">
        <f t="shared" si="1"/>
        <v>#REF!</v>
      </c>
    </row>
    <row r="274">
      <c r="A274" s="28">
        <v>64.02</v>
      </c>
      <c r="B274" s="3" t="str">
        <f t="shared" si="1"/>
        <v>#REF!</v>
      </c>
    </row>
    <row r="275">
      <c r="A275" s="28">
        <v>64.79</v>
      </c>
      <c r="B275" s="3" t="str">
        <f t="shared" si="1"/>
        <v>#REF!</v>
      </c>
    </row>
    <row r="276">
      <c r="A276" s="21">
        <v>-0.48</v>
      </c>
      <c r="B276" s="3" t="str">
        <f t="shared" si="1"/>
        <v>#REF!</v>
      </c>
    </row>
    <row r="277">
      <c r="A277" s="22">
        <v>-0.0074</v>
      </c>
      <c r="B277" s="3" t="str">
        <f t="shared" si="1"/>
        <v>#REF!</v>
      </c>
    </row>
    <row r="278">
      <c r="A278" s="24">
        <v>199698.0</v>
      </c>
      <c r="B278" s="3" t="str">
        <f t="shared" si="1"/>
        <v>#REF!</v>
      </c>
    </row>
    <row r="279">
      <c r="A279" s="24">
        <v>415914.0</v>
      </c>
      <c r="B279" s="3" t="str">
        <f t="shared" si="1"/>
        <v>#REF!</v>
      </c>
    </row>
    <row r="280">
      <c r="A280" s="23">
        <v>43172.0</v>
      </c>
      <c r="B280" s="3" t="str">
        <f t="shared" si="1"/>
        <v>#REF!</v>
      </c>
    </row>
    <row r="281">
      <c r="A281" s="21">
        <v>64.79</v>
      </c>
      <c r="B281" s="3" t="str">
        <f t="shared" si="1"/>
        <v>#REF!</v>
      </c>
    </row>
    <row r="282">
      <c r="A282" s="21">
        <v>65.56</v>
      </c>
      <c r="B282" s="3" t="str">
        <f t="shared" si="1"/>
        <v>#REF!</v>
      </c>
    </row>
    <row r="283">
      <c r="A283" s="21">
        <v>63.93</v>
      </c>
      <c r="B283" s="3" t="str">
        <f t="shared" si="1"/>
        <v>#REF!</v>
      </c>
    </row>
    <row r="284">
      <c r="A284" s="21">
        <v>64.52</v>
      </c>
      <c r="B284" s="3" t="str">
        <f t="shared" si="1"/>
        <v>#REF!</v>
      </c>
    </row>
    <row r="285">
      <c r="A285" s="21">
        <v>-0.27</v>
      </c>
      <c r="B285" s="3" t="str">
        <f t="shared" si="1"/>
        <v>#REF!</v>
      </c>
    </row>
    <row r="286">
      <c r="A286" s="22">
        <v>-0.0042</v>
      </c>
      <c r="B286" s="3" t="str">
        <f t="shared" si="1"/>
        <v>#REF!</v>
      </c>
    </row>
    <row r="287">
      <c r="A287" s="24">
        <v>250348.0</v>
      </c>
      <c r="B287" s="3" t="str">
        <f t="shared" si="1"/>
        <v>#REF!</v>
      </c>
    </row>
    <row r="288">
      <c r="A288" s="24">
        <v>437178.0</v>
      </c>
      <c r="B288" s="3" t="str">
        <f t="shared" si="1"/>
        <v>#REF!</v>
      </c>
    </row>
    <row r="289">
      <c r="A289" s="23">
        <v>43173.0</v>
      </c>
      <c r="B289" s="3" t="str">
        <f t="shared" si="1"/>
        <v>#REF!</v>
      </c>
    </row>
    <row r="290">
      <c r="A290" s="21">
        <v>64.69</v>
      </c>
      <c r="B290" s="3" t="str">
        <f t="shared" si="1"/>
        <v>#REF!</v>
      </c>
    </row>
    <row r="291">
      <c r="A291" s="21">
        <v>65.06</v>
      </c>
      <c r="B291" s="3" t="str">
        <f t="shared" si="1"/>
        <v>#REF!</v>
      </c>
    </row>
    <row r="292">
      <c r="A292" s="21">
        <v>63.92</v>
      </c>
      <c r="B292" s="3" t="str">
        <f t="shared" si="1"/>
        <v>#REF!</v>
      </c>
    </row>
    <row r="293">
      <c r="A293" s="21">
        <v>64.76</v>
      </c>
      <c r="B293" s="3" t="str">
        <f t="shared" si="1"/>
        <v>#REF!</v>
      </c>
    </row>
    <row r="294">
      <c r="A294" s="25">
        <f>+0.24</f>
        <v>0.24</v>
      </c>
      <c r="B294" s="3" t="str">
        <f t="shared" si="1"/>
        <v>#REF!</v>
      </c>
    </row>
    <row r="295">
      <c r="A295" s="25">
        <f>+0.37%</f>
        <v>0.0037</v>
      </c>
      <c r="B295" s="3" t="str">
        <f t="shared" si="1"/>
        <v>#REF!</v>
      </c>
    </row>
    <row r="296">
      <c r="A296" s="26">
        <v>206818.0</v>
      </c>
      <c r="B296" s="3" t="str">
        <f t="shared" si="1"/>
        <v>#REF!</v>
      </c>
    </row>
    <row r="297">
      <c r="A297" s="26">
        <v>454659.0</v>
      </c>
      <c r="B297" s="3" t="str">
        <f t="shared" si="1"/>
        <v>#REF!</v>
      </c>
    </row>
    <row r="298">
      <c r="A298" s="27">
        <v>43174.0</v>
      </c>
      <c r="B298" s="3" t="str">
        <f t="shared" si="1"/>
        <v>#REF!</v>
      </c>
    </row>
    <row r="299">
      <c r="A299" s="28">
        <v>64.75</v>
      </c>
      <c r="B299" s="3" t="str">
        <f t="shared" si="1"/>
        <v>#REF!</v>
      </c>
    </row>
    <row r="300">
      <c r="A300" s="28">
        <v>65.22</v>
      </c>
      <c r="B300" s="3" t="str">
        <f t="shared" si="1"/>
        <v>#REF!</v>
      </c>
    </row>
    <row r="301">
      <c r="A301" s="28">
        <v>64.45</v>
      </c>
      <c r="B301" s="3" t="str">
        <f t="shared" si="1"/>
        <v>#REF!</v>
      </c>
    </row>
    <row r="302">
      <c r="A302" s="28">
        <v>64.95</v>
      </c>
      <c r="B302" s="3" t="str">
        <f t="shared" si="1"/>
        <v>#REF!</v>
      </c>
    </row>
    <row r="303">
      <c r="A303" s="25">
        <f>+0.19</f>
        <v>0.19</v>
      </c>
      <c r="B303" s="3" t="str">
        <f t="shared" si="1"/>
        <v>#REF!</v>
      </c>
    </row>
    <row r="304">
      <c r="A304" s="25">
        <f>+0.29%</f>
        <v>0.0029</v>
      </c>
      <c r="B304" s="3" t="str">
        <f t="shared" si="1"/>
        <v>#REF!</v>
      </c>
    </row>
    <row r="305">
      <c r="A305" s="26">
        <v>169144.0</v>
      </c>
      <c r="B305" s="3" t="str">
        <f t="shared" si="1"/>
        <v>#REF!</v>
      </c>
    </row>
    <row r="306">
      <c r="A306" s="26">
        <v>454097.0</v>
      </c>
      <c r="B306" s="3" t="str">
        <f t="shared" si="1"/>
        <v>#REF!</v>
      </c>
    </row>
    <row r="307">
      <c r="A307" s="27">
        <v>43175.0</v>
      </c>
      <c r="B307" s="3" t="str">
        <f t="shared" si="1"/>
        <v>#REF!</v>
      </c>
    </row>
    <row r="308">
      <c r="A308" s="28">
        <v>65.01</v>
      </c>
      <c r="B308" s="3" t="str">
        <f t="shared" si="1"/>
        <v>#REF!</v>
      </c>
    </row>
    <row r="309">
      <c r="A309" s="28">
        <v>66.26</v>
      </c>
      <c r="B309" s="3" t="str">
        <f t="shared" si="1"/>
        <v>#REF!</v>
      </c>
    </row>
    <row r="310">
      <c r="A310" s="28">
        <v>64.75</v>
      </c>
      <c r="B310" s="3" t="str">
        <f t="shared" si="1"/>
        <v>#REF!</v>
      </c>
    </row>
    <row r="311">
      <c r="A311" s="28">
        <v>66.05</v>
      </c>
      <c r="B311" s="3" t="str">
        <f t="shared" si="1"/>
        <v>#REF!</v>
      </c>
    </row>
    <row r="312">
      <c r="A312" s="25">
        <f>+1.1</f>
        <v>1.1</v>
      </c>
      <c r="B312" s="3" t="str">
        <f t="shared" si="1"/>
        <v>#REF!</v>
      </c>
    </row>
    <row r="313">
      <c r="A313" s="25">
        <f>+1.69%</f>
        <v>0.0169</v>
      </c>
      <c r="B313" s="3" t="str">
        <f t="shared" si="1"/>
        <v>#REF!</v>
      </c>
    </row>
    <row r="314">
      <c r="A314" s="26">
        <v>246997.0</v>
      </c>
      <c r="B314" s="3" t="str">
        <f t="shared" si="1"/>
        <v>#REF!</v>
      </c>
    </row>
    <row r="315">
      <c r="A315" s="26">
        <v>470207.0</v>
      </c>
      <c r="B315" s="3" t="str">
        <f t="shared" si="1"/>
        <v>#REF!</v>
      </c>
    </row>
    <row r="316">
      <c r="A316" s="27">
        <v>43178.0</v>
      </c>
      <c r="B316" s="3" t="str">
        <f t="shared" si="1"/>
        <v>#REF!</v>
      </c>
    </row>
    <row r="317">
      <c r="A317" s="28">
        <v>66.02</v>
      </c>
      <c r="B317" s="3" t="str">
        <f t="shared" si="1"/>
        <v>#REF!</v>
      </c>
    </row>
    <row r="318">
      <c r="A318" s="28">
        <v>66.19</v>
      </c>
      <c r="B318" s="3" t="str">
        <f t="shared" si="1"/>
        <v>#REF!</v>
      </c>
    </row>
    <row r="319">
      <c r="A319" s="28">
        <v>65.21</v>
      </c>
      <c r="B319" s="3" t="str">
        <f t="shared" si="1"/>
        <v>#REF!</v>
      </c>
    </row>
    <row r="320">
      <c r="A320" s="28">
        <v>65.82</v>
      </c>
      <c r="B320" s="3" t="str">
        <f t="shared" si="1"/>
        <v>#REF!</v>
      </c>
    </row>
    <row r="321">
      <c r="A321" s="21">
        <v>-0.23</v>
      </c>
      <c r="B321" s="3" t="str">
        <f t="shared" si="1"/>
        <v>#REF!</v>
      </c>
    </row>
    <row r="322">
      <c r="A322" s="22">
        <v>-0.0035</v>
      </c>
      <c r="B322" s="3" t="str">
        <f t="shared" si="1"/>
        <v>#REF!</v>
      </c>
    </row>
    <row r="323">
      <c r="A323" s="24">
        <v>220342.0</v>
      </c>
      <c r="B323" s="3" t="str">
        <f t="shared" si="1"/>
        <v>#REF!</v>
      </c>
    </row>
    <row r="324">
      <c r="A324" s="24">
        <v>494656.0</v>
      </c>
      <c r="B324" s="3" t="str">
        <f t="shared" si="1"/>
        <v>#REF!</v>
      </c>
    </row>
    <row r="325">
      <c r="A325" s="23">
        <v>43179.0</v>
      </c>
      <c r="B325" s="3" t="str">
        <f t="shared" si="1"/>
        <v>#REF!</v>
      </c>
    </row>
    <row r="326">
      <c r="A326" s="21">
        <v>65.94</v>
      </c>
      <c r="B326" s="3" t="str">
        <f t="shared" si="1"/>
        <v>#REF!</v>
      </c>
    </row>
    <row r="327">
      <c r="A327" s="21">
        <v>67.6</v>
      </c>
      <c r="B327" s="3" t="str">
        <f t="shared" si="1"/>
        <v>#REF!</v>
      </c>
    </row>
    <row r="328">
      <c r="A328" s="21">
        <v>65.91</v>
      </c>
      <c r="B328" s="3" t="str">
        <f t="shared" si="1"/>
        <v>#REF!</v>
      </c>
    </row>
    <row r="329">
      <c r="A329" s="21">
        <v>67.13</v>
      </c>
      <c r="B329" s="3" t="str">
        <f t="shared" si="1"/>
        <v>#REF!</v>
      </c>
    </row>
    <row r="330">
      <c r="A330" s="25">
        <f>+1.31</f>
        <v>1.31</v>
      </c>
      <c r="B330" s="3" t="str">
        <f t="shared" si="1"/>
        <v>#REF!</v>
      </c>
    </row>
    <row r="331">
      <c r="A331" s="25">
        <f>+1.99%</f>
        <v>0.0199</v>
      </c>
      <c r="B331" s="3" t="str">
        <f t="shared" si="1"/>
        <v>#REF!</v>
      </c>
    </row>
    <row r="332">
      <c r="A332" s="26">
        <v>277840.0</v>
      </c>
      <c r="B332" s="3" t="str">
        <f t="shared" si="1"/>
        <v>#REF!</v>
      </c>
    </row>
    <row r="333">
      <c r="A333" s="26">
        <v>522448.0</v>
      </c>
      <c r="B333" s="3" t="str">
        <f t="shared" si="1"/>
        <v>#REF!</v>
      </c>
    </row>
    <row r="334">
      <c r="A334" s="27">
        <v>43180.0</v>
      </c>
      <c r="B334" s="3" t="str">
        <f t="shared" si="1"/>
        <v>#REF!</v>
      </c>
    </row>
    <row r="335">
      <c r="A335" s="28">
        <v>67.31</v>
      </c>
      <c r="B335" s="3" t="str">
        <f t="shared" si="1"/>
        <v>#REF!</v>
      </c>
    </row>
    <row r="336">
      <c r="A336" s="28">
        <v>69.44</v>
      </c>
      <c r="B336" s="3" t="str">
        <f t="shared" si="1"/>
        <v>#REF!</v>
      </c>
    </row>
    <row r="337">
      <c r="A337" s="28">
        <v>67.17</v>
      </c>
      <c r="B337" s="3" t="str">
        <f t="shared" si="1"/>
        <v>#REF!</v>
      </c>
    </row>
    <row r="338">
      <c r="A338" s="28">
        <v>69.07</v>
      </c>
      <c r="B338" s="3" t="str">
        <f t="shared" si="1"/>
        <v>#REF!</v>
      </c>
    </row>
    <row r="339">
      <c r="A339" s="25">
        <f>+1.94</f>
        <v>1.94</v>
      </c>
      <c r="B339" s="3" t="str">
        <f t="shared" si="1"/>
        <v>#REF!</v>
      </c>
    </row>
    <row r="340">
      <c r="A340" s="25">
        <f>+2.89%</f>
        <v>0.0289</v>
      </c>
      <c r="B340" s="3" t="str">
        <f t="shared" si="1"/>
        <v>#REF!</v>
      </c>
    </row>
    <row r="341">
      <c r="A341" s="26">
        <v>401317.0</v>
      </c>
      <c r="B341" s="3" t="str">
        <f t="shared" si="1"/>
        <v>#REF!</v>
      </c>
    </row>
    <row r="342">
      <c r="A342" s="26">
        <v>565656.0</v>
      </c>
      <c r="B342" s="3" t="str">
        <f t="shared" si="1"/>
        <v>#REF!</v>
      </c>
    </row>
    <row r="343">
      <c r="A343" s="27">
        <v>43181.0</v>
      </c>
      <c r="B343" s="3" t="str">
        <f t="shared" si="1"/>
        <v>#REF!</v>
      </c>
    </row>
    <row r="344">
      <c r="A344" s="28">
        <v>69.25</v>
      </c>
      <c r="B344" s="3" t="str">
        <f t="shared" si="1"/>
        <v>#REF!</v>
      </c>
    </row>
    <row r="345">
      <c r="A345" s="28">
        <v>69.3</v>
      </c>
      <c r="B345" s="3" t="str">
        <f t="shared" si="1"/>
        <v>#REF!</v>
      </c>
    </row>
    <row r="346">
      <c r="A346" s="28">
        <v>68.12</v>
      </c>
      <c r="B346" s="3" t="str">
        <f t="shared" si="1"/>
        <v>#REF!</v>
      </c>
    </row>
    <row r="347">
      <c r="A347" s="28">
        <v>68.38</v>
      </c>
      <c r="B347" s="3" t="str">
        <f t="shared" si="1"/>
        <v>#REF!</v>
      </c>
    </row>
    <row r="348">
      <c r="A348" s="21">
        <v>-0.69</v>
      </c>
      <c r="B348" s="3" t="str">
        <f t="shared" si="1"/>
        <v>#REF!</v>
      </c>
    </row>
    <row r="349">
      <c r="A349" s="22">
        <v>-0.01</v>
      </c>
      <c r="B349" s="3" t="str">
        <f t="shared" si="1"/>
        <v>#REF!</v>
      </c>
    </row>
    <row r="350">
      <c r="A350" s="24">
        <v>329960.0</v>
      </c>
      <c r="B350" s="3" t="str">
        <f t="shared" si="1"/>
        <v>#REF!</v>
      </c>
    </row>
    <row r="351">
      <c r="A351" s="24">
        <v>569546.0</v>
      </c>
      <c r="B351" s="3" t="str">
        <f t="shared" si="1"/>
        <v>#REF!</v>
      </c>
    </row>
    <row r="352">
      <c r="A352" s="23">
        <v>43182.0</v>
      </c>
      <c r="B352" s="3" t="str">
        <f t="shared" si="1"/>
        <v>#REF!</v>
      </c>
    </row>
    <row r="353">
      <c r="A353" s="21">
        <v>68.57</v>
      </c>
      <c r="B353" s="3" t="str">
        <f t="shared" si="1"/>
        <v>#REF!</v>
      </c>
    </row>
    <row r="354">
      <c r="A354" s="21">
        <v>69.92</v>
      </c>
      <c r="B354" s="3" t="str">
        <f t="shared" si="1"/>
        <v>#REF!</v>
      </c>
    </row>
    <row r="355">
      <c r="A355" s="21">
        <v>68.32</v>
      </c>
      <c r="B355" s="3" t="str">
        <f t="shared" si="1"/>
        <v>#REF!</v>
      </c>
    </row>
    <row r="356">
      <c r="A356" s="21">
        <v>69.81</v>
      </c>
      <c r="B356" s="3" t="str">
        <f t="shared" si="1"/>
        <v>#REF!</v>
      </c>
    </row>
    <row r="357">
      <c r="A357" s="25">
        <f>+1.43</f>
        <v>1.43</v>
      </c>
      <c r="B357" s="3" t="str">
        <f t="shared" si="1"/>
        <v>#REF!</v>
      </c>
    </row>
    <row r="358">
      <c r="A358" s="25">
        <f>+2.09%</f>
        <v>0.0209</v>
      </c>
      <c r="B358" s="3" t="str">
        <f t="shared" si="1"/>
        <v>#REF!</v>
      </c>
    </row>
    <row r="359">
      <c r="A359" s="26">
        <v>336585.0</v>
      </c>
      <c r="B359" s="3" t="str">
        <f t="shared" si="1"/>
        <v>#REF!</v>
      </c>
    </row>
    <row r="360">
      <c r="A360" s="26">
        <v>586326.0</v>
      </c>
      <c r="B360" s="3" t="str">
        <f t="shared" si="1"/>
        <v>#REF!</v>
      </c>
    </row>
    <row r="361">
      <c r="A361" s="27">
        <v>43185.0</v>
      </c>
      <c r="B361" s="3" t="str">
        <f t="shared" si="1"/>
        <v>#REF!</v>
      </c>
    </row>
    <row r="362">
      <c r="A362" s="28">
        <v>69.95</v>
      </c>
      <c r="B362" s="3" t="str">
        <f t="shared" si="1"/>
        <v>#REF!</v>
      </c>
    </row>
    <row r="363">
      <c r="A363" s="28">
        <v>70.4</v>
      </c>
      <c r="B363" s="3" t="str">
        <f t="shared" si="1"/>
        <v>#REF!</v>
      </c>
    </row>
    <row r="364">
      <c r="A364" s="28">
        <v>69.11</v>
      </c>
      <c r="B364" s="3" t="str">
        <f t="shared" si="1"/>
        <v>#REF!</v>
      </c>
    </row>
    <row r="365">
      <c r="A365" s="28">
        <v>69.52</v>
      </c>
      <c r="B365" s="3" t="str">
        <f t="shared" si="1"/>
        <v>#REF!</v>
      </c>
    </row>
    <row r="366">
      <c r="A366" s="21">
        <v>-0.29</v>
      </c>
      <c r="B366" s="3" t="str">
        <f t="shared" si="1"/>
        <v>#REF!</v>
      </c>
    </row>
    <row r="367">
      <c r="A367" s="22">
        <v>-0.0042</v>
      </c>
      <c r="B367" s="3" t="str">
        <f t="shared" si="1"/>
        <v>#REF!</v>
      </c>
    </row>
    <row r="368">
      <c r="A368" s="24">
        <v>267754.0</v>
      </c>
      <c r="B368" s="3" t="str">
        <f t="shared" si="1"/>
        <v>#REF!</v>
      </c>
    </row>
    <row r="369">
      <c r="A369" s="24">
        <v>595653.0</v>
      </c>
      <c r="B369" s="3" t="str">
        <f t="shared" si="1"/>
        <v>#REF!</v>
      </c>
    </row>
    <row r="370">
      <c r="A370" s="23">
        <v>43186.0</v>
      </c>
      <c r="B370" s="3" t="str">
        <f t="shared" si="1"/>
        <v>#REF!</v>
      </c>
    </row>
    <row r="371">
      <c r="A371" s="21">
        <v>69.6</v>
      </c>
      <c r="B371" s="3" t="str">
        <f t="shared" si="1"/>
        <v>#REF!</v>
      </c>
    </row>
    <row r="372">
      <c r="A372" s="21">
        <v>70.4</v>
      </c>
      <c r="B372" s="3" t="str">
        <f t="shared" si="1"/>
        <v>#REF!</v>
      </c>
    </row>
    <row r="373">
      <c r="A373" s="21">
        <v>68.79</v>
      </c>
      <c r="B373" s="3" t="str">
        <f t="shared" si="1"/>
        <v>#REF!</v>
      </c>
    </row>
    <row r="374">
      <c r="A374" s="21">
        <v>69.46</v>
      </c>
      <c r="B374" s="3" t="str">
        <f t="shared" si="1"/>
        <v>#REF!</v>
      </c>
    </row>
    <row r="375">
      <c r="A375" s="21">
        <v>-0.06</v>
      </c>
      <c r="B375" s="3" t="str">
        <f t="shared" si="1"/>
        <v>#REF!</v>
      </c>
    </row>
    <row r="376">
      <c r="A376" s="22">
        <v>-9.0E-4</v>
      </c>
      <c r="B376" s="3" t="str">
        <f t="shared" si="1"/>
        <v>#REF!</v>
      </c>
    </row>
    <row r="377">
      <c r="A377" s="24">
        <v>299889.0</v>
      </c>
      <c r="B377" s="3" t="str">
        <f t="shared" si="1"/>
        <v>#REF!</v>
      </c>
    </row>
    <row r="378">
      <c r="A378" s="24">
        <v>610439.0</v>
      </c>
      <c r="B378" s="3" t="str">
        <f t="shared" si="1"/>
        <v>#REF!</v>
      </c>
    </row>
    <row r="379">
      <c r="A379" s="23">
        <v>43187.0</v>
      </c>
      <c r="B379" s="3" t="str">
        <f t="shared" si="1"/>
        <v>#REF!</v>
      </c>
    </row>
    <row r="380">
      <c r="A380" s="21">
        <v>69.05</v>
      </c>
      <c r="B380" s="3" t="str">
        <f t="shared" si="1"/>
        <v>#REF!</v>
      </c>
    </row>
    <row r="381">
      <c r="A381" s="21">
        <v>69.46</v>
      </c>
      <c r="B381" s="3" t="str">
        <f t="shared" si="1"/>
        <v>#REF!</v>
      </c>
    </row>
    <row r="382">
      <c r="A382" s="21">
        <v>67.97</v>
      </c>
      <c r="B382" s="3" t="str">
        <f t="shared" si="1"/>
        <v>#REF!</v>
      </c>
    </row>
    <row r="383">
      <c r="A383" s="21">
        <v>68.76</v>
      </c>
      <c r="B383" s="3" t="str">
        <f t="shared" si="1"/>
        <v>#REF!</v>
      </c>
    </row>
    <row r="384">
      <c r="A384" s="21">
        <v>-0.7</v>
      </c>
      <c r="B384" s="3" t="str">
        <f t="shared" si="1"/>
        <v>#REF!</v>
      </c>
    </row>
    <row r="385">
      <c r="A385" s="22">
        <v>-0.0101</v>
      </c>
      <c r="B385" s="3" t="str">
        <f t="shared" si="1"/>
        <v>#REF!</v>
      </c>
    </row>
    <row r="386">
      <c r="A386" s="24">
        <v>380310.0</v>
      </c>
      <c r="B386" s="3" t="str">
        <f t="shared" si="1"/>
        <v>#REF!</v>
      </c>
    </row>
    <row r="387">
      <c r="A387" s="24">
        <v>621315.0</v>
      </c>
      <c r="B387" s="3" t="str">
        <f t="shared" si="1"/>
        <v>#REF!</v>
      </c>
    </row>
    <row r="388">
      <c r="A388" s="23">
        <v>43188.0</v>
      </c>
      <c r="B388" s="3" t="str">
        <f t="shared" si="1"/>
        <v>#REF!</v>
      </c>
    </row>
    <row r="389">
      <c r="A389" s="21">
        <v>69.03</v>
      </c>
      <c r="B389" s="3" t="str">
        <f t="shared" si="1"/>
        <v>#REF!</v>
      </c>
    </row>
    <row r="390">
      <c r="A390" s="21">
        <v>69.77</v>
      </c>
      <c r="B390" s="3" t="str">
        <f t="shared" si="1"/>
        <v>#REF!</v>
      </c>
    </row>
    <row r="391">
      <c r="A391" s="21">
        <v>68.22</v>
      </c>
      <c r="B391" s="3" t="str">
        <f t="shared" si="1"/>
        <v>#REF!</v>
      </c>
    </row>
    <row r="392">
      <c r="A392" s="21">
        <v>69.34</v>
      </c>
      <c r="B392" s="3" t="str">
        <f t="shared" si="1"/>
        <v>#REF!</v>
      </c>
    </row>
    <row r="393">
      <c r="A393" s="25">
        <f>+0.58</f>
        <v>0.58</v>
      </c>
      <c r="B393" s="3" t="str">
        <f t="shared" si="1"/>
        <v>#REF!</v>
      </c>
    </row>
    <row r="394">
      <c r="A394" s="25">
        <f>+0.84%</f>
        <v>0.0084</v>
      </c>
      <c r="B394" s="3" t="str">
        <f t="shared" si="1"/>
        <v>#REF!</v>
      </c>
    </row>
    <row r="395">
      <c r="A395" s="26">
        <v>299617.0</v>
      </c>
      <c r="B395" s="3" t="str">
        <f t="shared" si="1"/>
        <v>#REF!</v>
      </c>
    </row>
    <row r="396">
      <c r="A396" s="26">
        <v>620465.0</v>
      </c>
      <c r="B396" s="3" t="str">
        <f t="shared" si="1"/>
        <v>#REF!</v>
      </c>
    </row>
    <row r="397">
      <c r="A397" s="27">
        <v>43192.0</v>
      </c>
      <c r="B397" s="3" t="str">
        <f t="shared" si="1"/>
        <v>#REF!</v>
      </c>
    </row>
    <row r="398">
      <c r="A398" s="28">
        <v>69.32</v>
      </c>
      <c r="B398" s="3" t="str">
        <f t="shared" si="1"/>
        <v>#REF!</v>
      </c>
    </row>
    <row r="399">
      <c r="A399" s="28">
        <v>70.04</v>
      </c>
      <c r="B399" s="3" t="str">
        <f t="shared" si="1"/>
        <v>#REF!</v>
      </c>
    </row>
    <row r="400">
      <c r="A400" s="28">
        <v>67.49</v>
      </c>
      <c r="B400" s="3" t="str">
        <f t="shared" si="1"/>
        <v>#REF!</v>
      </c>
    </row>
    <row r="401">
      <c r="A401" s="28">
        <v>67.64</v>
      </c>
      <c r="B401" s="3" t="str">
        <f t="shared" si="1"/>
        <v>#REF!</v>
      </c>
    </row>
    <row r="402">
      <c r="A402" s="21">
        <v>-1.7</v>
      </c>
      <c r="B402" s="3" t="str">
        <f t="shared" si="1"/>
        <v>#REF!</v>
      </c>
    </row>
    <row r="403">
      <c r="A403" s="22">
        <v>-0.0245</v>
      </c>
      <c r="B403" s="3" t="str">
        <f t="shared" si="1"/>
        <v>#REF!</v>
      </c>
    </row>
    <row r="404">
      <c r="A404" s="24">
        <v>190053.0</v>
      </c>
      <c r="B404" s="3" t="str">
        <f t="shared" si="1"/>
        <v>#REF!</v>
      </c>
    </row>
    <row r="405">
      <c r="A405" s="24">
        <v>614545.0</v>
      </c>
      <c r="B405" s="3" t="str">
        <f t="shared" si="1"/>
        <v>#REF!</v>
      </c>
    </row>
    <row r="406">
      <c r="A406" s="23">
        <v>43193.0</v>
      </c>
      <c r="B406" s="3" t="str">
        <f t="shared" si="1"/>
        <v>#REF!</v>
      </c>
    </row>
    <row r="407">
      <c r="A407" s="21">
        <v>67.63</v>
      </c>
      <c r="B407" s="3" t="str">
        <f t="shared" si="1"/>
        <v>#REF!</v>
      </c>
    </row>
    <row r="408">
      <c r="A408" s="21">
        <v>68.46</v>
      </c>
      <c r="B408" s="3" t="str">
        <f t="shared" si="1"/>
        <v>#REF!</v>
      </c>
    </row>
    <row r="409">
      <c r="A409" s="21">
        <v>67.62</v>
      </c>
      <c r="B409" s="3" t="str">
        <f t="shared" si="1"/>
        <v>#REF!</v>
      </c>
    </row>
    <row r="410">
      <c r="A410" s="21">
        <v>68.12</v>
      </c>
      <c r="B410" s="3" t="str">
        <f t="shared" si="1"/>
        <v>#REF!</v>
      </c>
    </row>
    <row r="411">
      <c r="A411" s="25">
        <f>+0.48</f>
        <v>0.48</v>
      </c>
      <c r="B411" s="3" t="str">
        <f t="shared" si="1"/>
        <v>#REF!</v>
      </c>
    </row>
    <row r="412">
      <c r="A412" s="25">
        <f>+0.71%</f>
        <v>0.0071</v>
      </c>
      <c r="B412" s="3" t="str">
        <f t="shared" si="1"/>
        <v>#REF!</v>
      </c>
    </row>
    <row r="413">
      <c r="A413" s="26">
        <v>232257.0</v>
      </c>
      <c r="B413" s="3" t="str">
        <f t="shared" si="1"/>
        <v>#REF!</v>
      </c>
    </row>
    <row r="414">
      <c r="A414" s="26">
        <v>611532.0</v>
      </c>
      <c r="B414" s="3" t="str">
        <f t="shared" si="1"/>
        <v>#REF!</v>
      </c>
    </row>
    <row r="415">
      <c r="A415" s="27">
        <v>43194.0</v>
      </c>
      <c r="B415" s="3" t="str">
        <f t="shared" si="1"/>
        <v>#REF!</v>
      </c>
    </row>
    <row r="416">
      <c r="A416" s="28">
        <v>68.15</v>
      </c>
      <c r="B416" s="3" t="str">
        <f t="shared" si="1"/>
        <v>#REF!</v>
      </c>
    </row>
    <row r="417">
      <c r="A417" s="28">
        <v>68.28</v>
      </c>
      <c r="B417" s="3" t="str">
        <f t="shared" si="1"/>
        <v>#REF!</v>
      </c>
    </row>
    <row r="418">
      <c r="A418" s="28">
        <v>66.69</v>
      </c>
      <c r="B418" s="3" t="str">
        <f t="shared" si="1"/>
        <v>#REF!</v>
      </c>
    </row>
    <row r="419">
      <c r="A419" s="28">
        <v>68.02</v>
      </c>
      <c r="B419" s="3" t="str">
        <f t="shared" si="1"/>
        <v>#REF!</v>
      </c>
    </row>
    <row r="420">
      <c r="A420" s="21">
        <v>-0.1</v>
      </c>
      <c r="B420" s="3" t="str">
        <f t="shared" si="1"/>
        <v>#REF!</v>
      </c>
    </row>
    <row r="421">
      <c r="A421" s="22">
        <v>-0.0015</v>
      </c>
      <c r="B421" s="3" t="str">
        <f t="shared" si="1"/>
        <v>#REF!</v>
      </c>
    </row>
    <row r="422">
      <c r="A422" s="24">
        <v>361479.0</v>
      </c>
      <c r="B422" s="3" t="str">
        <f t="shared" si="1"/>
        <v>#REF!</v>
      </c>
    </row>
    <row r="423">
      <c r="A423" s="24">
        <v>615391.0</v>
      </c>
      <c r="B423" s="3" t="str">
        <f t="shared" si="1"/>
        <v>#REF!</v>
      </c>
    </row>
    <row r="424">
      <c r="A424" s="23">
        <v>43195.0</v>
      </c>
      <c r="B424" s="3" t="str">
        <f t="shared" si="1"/>
        <v>#REF!</v>
      </c>
    </row>
    <row r="425">
      <c r="A425" s="21">
        <v>68.36</v>
      </c>
      <c r="B425" s="3" t="str">
        <f t="shared" si="1"/>
        <v>#REF!</v>
      </c>
    </row>
    <row r="426">
      <c r="A426" s="21">
        <v>68.93</v>
      </c>
      <c r="B426" s="3" t="str">
        <f t="shared" si="1"/>
        <v>#REF!</v>
      </c>
    </row>
    <row r="427">
      <c r="A427" s="21">
        <v>67.73</v>
      </c>
      <c r="B427" s="3" t="str">
        <f t="shared" si="1"/>
        <v>#REF!</v>
      </c>
    </row>
    <row r="428">
      <c r="A428" s="21">
        <v>68.33</v>
      </c>
      <c r="B428" s="3" t="str">
        <f t="shared" si="1"/>
        <v>#REF!</v>
      </c>
    </row>
    <row r="429">
      <c r="A429" s="25">
        <f>+0.31</f>
        <v>0.31</v>
      </c>
      <c r="B429" s="3" t="str">
        <f t="shared" si="1"/>
        <v>#REF!</v>
      </c>
    </row>
    <row r="430">
      <c r="A430" s="25">
        <f>+0.46%</f>
        <v>0.0046</v>
      </c>
      <c r="B430" s="3" t="str">
        <f t="shared" si="1"/>
        <v>#REF!</v>
      </c>
    </row>
    <row r="431">
      <c r="A431" s="26">
        <v>270818.0</v>
      </c>
      <c r="B431" s="3" t="str">
        <f t="shared" si="1"/>
        <v>#REF!</v>
      </c>
    </row>
    <row r="432">
      <c r="A432" s="26">
        <v>606587.0</v>
      </c>
      <c r="B432" s="3" t="str">
        <f t="shared" si="1"/>
        <v>#REF!</v>
      </c>
    </row>
    <row r="433">
      <c r="A433" s="27">
        <v>43196.0</v>
      </c>
      <c r="B433" s="3" t="str">
        <f t="shared" si="1"/>
        <v>#REF!</v>
      </c>
    </row>
    <row r="434">
      <c r="A434" s="28">
        <v>68.09</v>
      </c>
      <c r="B434" s="3" t="str">
        <f t="shared" si="1"/>
        <v>#REF!</v>
      </c>
    </row>
    <row r="435">
      <c r="A435" s="28">
        <v>68.62</v>
      </c>
      <c r="B435" s="3" t="str">
        <f t="shared" si="1"/>
        <v>#REF!</v>
      </c>
    </row>
    <row r="436">
      <c r="A436" s="28">
        <v>66.86</v>
      </c>
      <c r="B436" s="3" t="str">
        <f t="shared" si="1"/>
        <v>#REF!</v>
      </c>
    </row>
    <row r="437">
      <c r="A437" s="28">
        <v>67.11</v>
      </c>
      <c r="B437" s="3" t="str">
        <f t="shared" si="1"/>
        <v>#REF!</v>
      </c>
    </row>
    <row r="438">
      <c r="A438" s="21">
        <v>-1.22</v>
      </c>
      <c r="B438" s="3" t="str">
        <f t="shared" si="1"/>
        <v>#REF!</v>
      </c>
    </row>
    <row r="439">
      <c r="A439" s="22">
        <v>-0.0179</v>
      </c>
      <c r="B439" s="3" t="str">
        <f t="shared" si="1"/>
        <v>#REF!</v>
      </c>
    </row>
    <row r="440">
      <c r="A440" s="24">
        <v>296092.0</v>
      </c>
      <c r="B440" s="3" t="str">
        <f t="shared" si="1"/>
        <v>#REF!</v>
      </c>
    </row>
    <row r="441">
      <c r="A441" s="24">
        <v>593835.0</v>
      </c>
      <c r="B441" s="3" t="str">
        <f t="shared" si="1"/>
        <v>#REF!</v>
      </c>
    </row>
    <row r="442">
      <c r="A442" s="23">
        <v>43199.0</v>
      </c>
      <c r="B442" s="3" t="str">
        <f t="shared" si="1"/>
        <v>#REF!</v>
      </c>
    </row>
    <row r="443">
      <c r="A443" s="21">
        <v>67.1</v>
      </c>
      <c r="B443" s="3" t="str">
        <f t="shared" si="1"/>
        <v>#REF!</v>
      </c>
    </row>
    <row r="444">
      <c r="A444" s="21">
        <v>68.8</v>
      </c>
      <c r="B444" s="3" t="str">
        <f t="shared" si="1"/>
        <v>#REF!</v>
      </c>
    </row>
    <row r="445">
      <c r="A445" s="21">
        <v>67.0</v>
      </c>
      <c r="B445" s="3" t="str">
        <f t="shared" si="1"/>
        <v>#REF!</v>
      </c>
    </row>
    <row r="446">
      <c r="A446" s="21">
        <v>68.65</v>
      </c>
      <c r="B446" s="3" t="str">
        <f t="shared" si="1"/>
        <v>#REF!</v>
      </c>
    </row>
    <row r="447">
      <c r="A447" s="25">
        <f>+1.54</f>
        <v>1.54</v>
      </c>
      <c r="B447" s="3" t="str">
        <f t="shared" si="1"/>
        <v>#REF!</v>
      </c>
    </row>
    <row r="448">
      <c r="A448" s="25">
        <f>+2.29%</f>
        <v>0.0229</v>
      </c>
      <c r="B448" s="3" t="str">
        <f t="shared" si="1"/>
        <v>#REF!</v>
      </c>
    </row>
    <row r="449">
      <c r="A449" s="26">
        <v>257496.0</v>
      </c>
      <c r="B449" s="3" t="str">
        <f t="shared" si="1"/>
        <v>#REF!</v>
      </c>
    </row>
    <row r="450">
      <c r="A450" s="26">
        <v>565866.0</v>
      </c>
      <c r="B450" s="3" t="str">
        <f t="shared" si="1"/>
        <v>#REF!</v>
      </c>
    </row>
    <row r="451">
      <c r="A451" s="27">
        <v>43200.0</v>
      </c>
      <c r="B451" s="3" t="str">
        <f t="shared" si="1"/>
        <v>#REF!</v>
      </c>
    </row>
    <row r="452">
      <c r="A452" s="28">
        <v>68.46</v>
      </c>
      <c r="B452" s="3" t="str">
        <f t="shared" si="1"/>
        <v>#REF!</v>
      </c>
    </row>
    <row r="453">
      <c r="A453" s="28">
        <v>71.34</v>
      </c>
      <c r="B453" s="3" t="str">
        <f t="shared" si="1"/>
        <v>#REF!</v>
      </c>
    </row>
    <row r="454">
      <c r="A454" s="28">
        <v>68.46</v>
      </c>
      <c r="B454" s="3" t="str">
        <f t="shared" si="1"/>
        <v>#REF!</v>
      </c>
    </row>
    <row r="455">
      <c r="A455" s="28">
        <v>71.04</v>
      </c>
      <c r="B455" s="3" t="str">
        <f t="shared" si="1"/>
        <v>#REF!</v>
      </c>
    </row>
    <row r="456">
      <c r="A456" s="25">
        <f>+2.39</f>
        <v>2.39</v>
      </c>
      <c r="B456" s="3" t="str">
        <f t="shared" si="1"/>
        <v>#REF!</v>
      </c>
    </row>
    <row r="457">
      <c r="A457" s="25">
        <f>+3.48%</f>
        <v>0.0348</v>
      </c>
      <c r="B457" s="3" t="str">
        <f t="shared" si="1"/>
        <v>#REF!</v>
      </c>
    </row>
    <row r="458">
      <c r="A458" s="26">
        <v>452335.0</v>
      </c>
      <c r="B458" s="3" t="str">
        <f t="shared" si="1"/>
        <v>#REF!</v>
      </c>
    </row>
    <row r="459">
      <c r="A459" s="26">
        <v>538820.0</v>
      </c>
      <c r="B459" s="3" t="str">
        <f t="shared" si="1"/>
        <v>#REF!</v>
      </c>
    </row>
    <row r="460">
      <c r="A460" s="27">
        <v>43201.0</v>
      </c>
      <c r="B460" s="3" t="str">
        <f t="shared" si="1"/>
        <v>#REF!</v>
      </c>
    </row>
    <row r="461">
      <c r="A461" s="28">
        <v>71.03</v>
      </c>
      <c r="B461" s="3" t="str">
        <f t="shared" si="1"/>
        <v>#REF!</v>
      </c>
    </row>
    <row r="462">
      <c r="A462" s="28">
        <v>73.09</v>
      </c>
      <c r="B462" s="3" t="str">
        <f t="shared" si="1"/>
        <v>#REF!</v>
      </c>
    </row>
    <row r="463">
      <c r="A463" s="28">
        <v>70.57</v>
      </c>
      <c r="B463" s="3" t="str">
        <f t="shared" si="1"/>
        <v>#REF!</v>
      </c>
    </row>
    <row r="464">
      <c r="A464" s="28">
        <v>72.06</v>
      </c>
      <c r="B464" s="3" t="str">
        <f t="shared" si="1"/>
        <v>#REF!</v>
      </c>
    </row>
    <row r="465">
      <c r="A465" s="25">
        <f>+1.02</f>
        <v>1.02</v>
      </c>
      <c r="B465" s="3" t="str">
        <f t="shared" si="1"/>
        <v>#REF!</v>
      </c>
    </row>
    <row r="466">
      <c r="A466" s="25">
        <f>+1.44%</f>
        <v>0.0144</v>
      </c>
      <c r="B466" s="3" t="str">
        <f t="shared" si="1"/>
        <v>#REF!</v>
      </c>
    </row>
    <row r="467">
      <c r="A467" s="26">
        <v>495410.0</v>
      </c>
      <c r="B467" s="3" t="str">
        <f t="shared" si="1"/>
        <v>#REF!</v>
      </c>
    </row>
    <row r="468">
      <c r="A468" s="26">
        <v>485704.0</v>
      </c>
      <c r="B468" s="3" t="str">
        <f t="shared" si="1"/>
        <v>#REF!</v>
      </c>
    </row>
    <row r="469">
      <c r="A469" s="27">
        <v>43202.0</v>
      </c>
      <c r="B469" s="3" t="str">
        <f t="shared" si="1"/>
        <v>#REF!</v>
      </c>
    </row>
    <row r="470">
      <c r="A470" s="28">
        <v>72.09</v>
      </c>
      <c r="B470" s="3" t="str">
        <f t="shared" si="1"/>
        <v>#REF!</v>
      </c>
    </row>
    <row r="471">
      <c r="A471" s="28">
        <v>72.49</v>
      </c>
      <c r="B471" s="3" t="str">
        <f t="shared" si="1"/>
        <v>#REF!</v>
      </c>
    </row>
    <row r="472">
      <c r="A472" s="28">
        <v>71.1</v>
      </c>
      <c r="B472" s="3" t="str">
        <f t="shared" si="1"/>
        <v>#REF!</v>
      </c>
    </row>
    <row r="473">
      <c r="A473" s="28">
        <v>72.02</v>
      </c>
      <c r="B473" s="3" t="str">
        <f t="shared" si="1"/>
        <v>#REF!</v>
      </c>
    </row>
    <row r="474">
      <c r="A474" s="21">
        <v>-0.04</v>
      </c>
      <c r="B474" s="3" t="str">
        <f t="shared" si="1"/>
        <v>#REF!</v>
      </c>
    </row>
    <row r="475">
      <c r="A475" s="22">
        <v>-6.0E-4</v>
      </c>
      <c r="B475" s="3" t="str">
        <f t="shared" si="1"/>
        <v>#REF!</v>
      </c>
    </row>
    <row r="476">
      <c r="A476" s="24">
        <v>330212.0</v>
      </c>
      <c r="B476" s="3" t="str">
        <f t="shared" si="1"/>
        <v>#REF!</v>
      </c>
    </row>
    <row r="477">
      <c r="A477" s="24">
        <v>472984.0</v>
      </c>
      <c r="B477" s="3" t="str">
        <f t="shared" si="1"/>
        <v>#REF!</v>
      </c>
    </row>
    <row r="478">
      <c r="A478" s="23">
        <v>43203.0</v>
      </c>
      <c r="B478" s="3" t="str">
        <f t="shared" si="1"/>
        <v>#REF!</v>
      </c>
    </row>
    <row r="479">
      <c r="A479" s="21">
        <v>71.94</v>
      </c>
      <c r="B479" s="3" t="str">
        <f t="shared" si="1"/>
        <v>#REF!</v>
      </c>
    </row>
    <row r="480">
      <c r="A480" s="21">
        <v>72.88</v>
      </c>
      <c r="B480" s="3" t="str">
        <f t="shared" si="1"/>
        <v>#REF!</v>
      </c>
    </row>
    <row r="481">
      <c r="A481" s="21">
        <v>71.56</v>
      </c>
      <c r="B481" s="3" t="str">
        <f t="shared" si="1"/>
        <v>#REF!</v>
      </c>
    </row>
    <row r="482">
      <c r="A482" s="21">
        <v>72.58</v>
      </c>
      <c r="B482" s="3" t="str">
        <f t="shared" si="1"/>
        <v>#REF!</v>
      </c>
    </row>
    <row r="483">
      <c r="A483" s="25">
        <f>+0.56</f>
        <v>0.56</v>
      </c>
      <c r="B483" s="3" t="str">
        <f t="shared" si="1"/>
        <v>#REF!</v>
      </c>
    </row>
    <row r="484">
      <c r="A484" s="25">
        <f>+0.78%</f>
        <v>0.0078</v>
      </c>
      <c r="B484" s="3" t="str">
        <f t="shared" si="1"/>
        <v>#REF!</v>
      </c>
    </row>
    <row r="485">
      <c r="A485" s="26">
        <v>328504.0</v>
      </c>
      <c r="B485" s="3" t="str">
        <f t="shared" si="1"/>
        <v>#REF!</v>
      </c>
    </row>
    <row r="486">
      <c r="A486" s="26">
        <v>455326.0</v>
      </c>
      <c r="B486" s="3" t="str">
        <f t="shared" si="1"/>
        <v>#REF!</v>
      </c>
    </row>
    <row r="487">
      <c r="A487" s="27">
        <v>43206.0</v>
      </c>
      <c r="B487" s="3" t="str">
        <f t="shared" si="1"/>
        <v>#REF!</v>
      </c>
    </row>
    <row r="488">
      <c r="A488" s="28">
        <v>72.7</v>
      </c>
      <c r="B488" s="3" t="str">
        <f t="shared" si="1"/>
        <v>#REF!</v>
      </c>
    </row>
    <row r="489">
      <c r="A489" s="28">
        <v>72.85</v>
      </c>
      <c r="B489" s="3" t="str">
        <f t="shared" si="1"/>
        <v>#REF!</v>
      </c>
    </row>
    <row r="490">
      <c r="A490" s="28">
        <v>71.11</v>
      </c>
      <c r="B490" s="3" t="str">
        <f t="shared" si="1"/>
        <v>#REF!</v>
      </c>
    </row>
    <row r="491">
      <c r="A491" s="28">
        <v>71.42</v>
      </c>
      <c r="B491" s="3" t="str">
        <f t="shared" si="1"/>
        <v>#REF!</v>
      </c>
    </row>
    <row r="492">
      <c r="A492" s="21">
        <v>-1.16</v>
      </c>
      <c r="B492" s="3" t="str">
        <f t="shared" si="1"/>
        <v>#REF!</v>
      </c>
    </row>
    <row r="493">
      <c r="A493" s="22">
        <v>-0.016</v>
      </c>
      <c r="B493" s="3" t="str">
        <f t="shared" si="1"/>
        <v>#REF!</v>
      </c>
    </row>
    <row r="494">
      <c r="A494" s="24">
        <v>297437.0</v>
      </c>
      <c r="B494" s="3" t="str">
        <f t="shared" si="1"/>
        <v>#REF!</v>
      </c>
    </row>
    <row r="495">
      <c r="A495" s="24">
        <v>434424.0</v>
      </c>
      <c r="B495" s="3" t="str">
        <f t="shared" si="1"/>
        <v>#REF!</v>
      </c>
    </row>
    <row r="496">
      <c r="A496" s="23">
        <v>43207.0</v>
      </c>
      <c r="B496" s="3" t="str">
        <f t="shared" si="1"/>
        <v>#REF!</v>
      </c>
    </row>
    <row r="497">
      <c r="A497" s="21">
        <v>71.65</v>
      </c>
      <c r="B497" s="3" t="str">
        <f t="shared" si="1"/>
        <v>#REF!</v>
      </c>
    </row>
    <row r="498">
      <c r="A498" s="21">
        <v>71.89</v>
      </c>
      <c r="B498" s="3" t="str">
        <f t="shared" si="1"/>
        <v>#REF!</v>
      </c>
    </row>
    <row r="499">
      <c r="A499" s="21">
        <v>70.83</v>
      </c>
      <c r="B499" s="3" t="str">
        <f t="shared" si="1"/>
        <v>#REF!</v>
      </c>
    </row>
    <row r="500">
      <c r="A500" s="21">
        <v>71.58</v>
      </c>
      <c r="B500" s="3" t="str">
        <f t="shared" si="1"/>
        <v>#REF!</v>
      </c>
    </row>
    <row r="501">
      <c r="A501" s="25">
        <f>+0.16</f>
        <v>0.16</v>
      </c>
      <c r="B501" s="3" t="str">
        <f t="shared" si="1"/>
        <v>#REF!</v>
      </c>
    </row>
    <row r="502">
      <c r="A502" s="25">
        <f>+0.22%</f>
        <v>0.0022</v>
      </c>
      <c r="B502" s="3" t="str">
        <f t="shared" si="1"/>
        <v>#REF!</v>
      </c>
    </row>
    <row r="503">
      <c r="A503" s="26">
        <v>315036.0</v>
      </c>
      <c r="B503" s="3" t="str">
        <f t="shared" si="1"/>
        <v>#REF!</v>
      </c>
    </row>
    <row r="504">
      <c r="A504" s="26">
        <v>405956.0</v>
      </c>
      <c r="B504" s="3" t="str">
        <f t="shared" si="1"/>
        <v>#REF!</v>
      </c>
    </row>
    <row r="505">
      <c r="A505" s="27">
        <v>43208.0</v>
      </c>
      <c r="B505" s="3" t="str">
        <f t="shared" si="1"/>
        <v>#REF!</v>
      </c>
    </row>
    <row r="506">
      <c r="A506" s="28">
        <v>71.72</v>
      </c>
      <c r="B506" s="3" t="str">
        <f t="shared" si="1"/>
        <v>#REF!</v>
      </c>
    </row>
    <row r="507">
      <c r="A507" s="28">
        <v>73.93</v>
      </c>
      <c r="B507" s="3" t="str">
        <f t="shared" si="1"/>
        <v>#REF!</v>
      </c>
    </row>
    <row r="508">
      <c r="A508" s="28">
        <v>71.66</v>
      </c>
      <c r="B508" s="3" t="str">
        <f t="shared" si="1"/>
        <v>#REF!</v>
      </c>
    </row>
    <row r="509">
      <c r="A509" s="28">
        <v>73.48</v>
      </c>
      <c r="B509" s="3" t="str">
        <f t="shared" si="1"/>
        <v>#REF!</v>
      </c>
    </row>
    <row r="510">
      <c r="A510" s="25">
        <f>+1.9</f>
        <v>1.9</v>
      </c>
      <c r="B510" s="3" t="str">
        <f t="shared" si="1"/>
        <v>#REF!</v>
      </c>
    </row>
    <row r="511">
      <c r="A511" s="25">
        <f>+2.65%</f>
        <v>0.0265</v>
      </c>
      <c r="B511" s="3" t="str">
        <f t="shared" si="1"/>
        <v>#REF!</v>
      </c>
    </row>
    <row r="512">
      <c r="A512" s="26">
        <v>352649.0</v>
      </c>
      <c r="B512" s="3" t="str">
        <f t="shared" si="1"/>
        <v>#REF!</v>
      </c>
    </row>
    <row r="513">
      <c r="A513" s="26">
        <v>389326.0</v>
      </c>
      <c r="B513" s="3" t="str">
        <f t="shared" si="1"/>
        <v>#REF!</v>
      </c>
    </row>
    <row r="514">
      <c r="A514" s="27">
        <v>43209.0</v>
      </c>
      <c r="B514" s="3" t="str">
        <f t="shared" si="1"/>
        <v>#REF!</v>
      </c>
    </row>
    <row r="515">
      <c r="A515" s="28">
        <v>73.72</v>
      </c>
      <c r="B515" s="3" t="str">
        <f t="shared" si="1"/>
        <v>#REF!</v>
      </c>
    </row>
    <row r="516">
      <c r="A516" s="28">
        <v>74.75</v>
      </c>
      <c r="B516" s="3" t="str">
        <f t="shared" si="1"/>
        <v>#REF!</v>
      </c>
    </row>
    <row r="517">
      <c r="A517" s="28">
        <v>73.46</v>
      </c>
      <c r="B517" s="3" t="str">
        <f t="shared" si="1"/>
        <v>#REF!</v>
      </c>
    </row>
    <row r="518">
      <c r="A518" s="28">
        <v>73.78</v>
      </c>
      <c r="B518" s="3" t="str">
        <f t="shared" si="1"/>
        <v>#REF!</v>
      </c>
    </row>
    <row r="519">
      <c r="A519" s="25">
        <f>+0.3</f>
        <v>0.3</v>
      </c>
      <c r="B519" s="3" t="str">
        <f t="shared" si="1"/>
        <v>#REF!</v>
      </c>
    </row>
    <row r="520">
      <c r="A520" s="25">
        <f>+0.41%</f>
        <v>0.0041</v>
      </c>
      <c r="B520" s="3" t="str">
        <f t="shared" si="1"/>
        <v>#REF!</v>
      </c>
    </row>
    <row r="521">
      <c r="A521" s="26">
        <v>393964.0</v>
      </c>
      <c r="B521" s="3" t="str">
        <f t="shared" si="1"/>
        <v>#REF!</v>
      </c>
    </row>
    <row r="522">
      <c r="A522" s="26">
        <v>354436.0</v>
      </c>
      <c r="B522" s="3" t="str">
        <f t="shared" si="1"/>
        <v>#REF!</v>
      </c>
    </row>
    <row r="523">
      <c r="A523" s="27">
        <v>43210.0</v>
      </c>
      <c r="B523" s="3" t="str">
        <f t="shared" si="1"/>
        <v>#REF!</v>
      </c>
    </row>
    <row r="524">
      <c r="A524" s="28">
        <v>73.94</v>
      </c>
      <c r="B524" s="3" t="str">
        <f t="shared" si="1"/>
        <v>#REF!</v>
      </c>
    </row>
    <row r="525">
      <c r="A525" s="28">
        <v>74.2</v>
      </c>
      <c r="B525" s="3" t="str">
        <f t="shared" si="1"/>
        <v>#REF!</v>
      </c>
    </row>
    <row r="526">
      <c r="A526" s="28">
        <v>72.83</v>
      </c>
      <c r="B526" s="3" t="str">
        <f t="shared" si="1"/>
        <v>#REF!</v>
      </c>
    </row>
    <row r="527">
      <c r="A527" s="28">
        <v>74.06</v>
      </c>
      <c r="B527" s="3" t="str">
        <f t="shared" si="1"/>
        <v>#REF!</v>
      </c>
    </row>
    <row r="528">
      <c r="A528" s="25">
        <f>+0.28</f>
        <v>0.28</v>
      </c>
      <c r="B528" s="3" t="str">
        <f t="shared" si="1"/>
        <v>#REF!</v>
      </c>
    </row>
    <row r="529">
      <c r="A529" s="25">
        <f>+0.38%</f>
        <v>0.0038</v>
      </c>
      <c r="B529" s="3" t="str">
        <f t="shared" si="1"/>
        <v>#REF!</v>
      </c>
    </row>
    <row r="530">
      <c r="A530" s="26">
        <v>371895.0</v>
      </c>
      <c r="B530" s="3" t="str">
        <f t="shared" si="1"/>
        <v>#REF!</v>
      </c>
    </row>
    <row r="531">
      <c r="A531" s="26">
        <v>302204.0</v>
      </c>
      <c r="B531" s="3" t="str">
        <f t="shared" si="1"/>
        <v>#REF!</v>
      </c>
    </row>
    <row r="532">
      <c r="A532" s="27">
        <v>43213.0</v>
      </c>
      <c r="B532" s="3" t="str">
        <f t="shared" si="1"/>
        <v>#REF!</v>
      </c>
    </row>
    <row r="533">
      <c r="A533" s="28">
        <v>73.77</v>
      </c>
      <c r="B533" s="3" t="str">
        <f t="shared" si="1"/>
        <v>#REF!</v>
      </c>
    </row>
    <row r="534">
      <c r="A534" s="28">
        <v>75.1</v>
      </c>
      <c r="B534" s="3" t="str">
        <f t="shared" si="1"/>
        <v>#REF!</v>
      </c>
    </row>
    <row r="535">
      <c r="A535" s="28">
        <v>73.13</v>
      </c>
      <c r="B535" s="3" t="str">
        <f t="shared" si="1"/>
        <v>#REF!</v>
      </c>
    </row>
    <row r="536">
      <c r="A536" s="28">
        <v>74.71</v>
      </c>
      <c r="B536" s="3" t="str">
        <f t="shared" si="1"/>
        <v>#REF!</v>
      </c>
    </row>
    <row r="537">
      <c r="A537" s="25">
        <f>+0.65</f>
        <v>0.65</v>
      </c>
      <c r="B537" s="3" t="str">
        <f t="shared" si="1"/>
        <v>#REF!</v>
      </c>
    </row>
    <row r="538">
      <c r="A538" s="25">
        <f>+0.88%</f>
        <v>0.0088</v>
      </c>
      <c r="B538" s="3" t="str">
        <f t="shared" si="1"/>
        <v>#REF!</v>
      </c>
    </row>
    <row r="539">
      <c r="A539" s="26">
        <v>317446.0</v>
      </c>
      <c r="B539" s="3" t="str">
        <f t="shared" si="1"/>
        <v>#REF!</v>
      </c>
    </row>
    <row r="540">
      <c r="A540" s="26">
        <v>275429.0</v>
      </c>
      <c r="B540" s="3" t="str">
        <f t="shared" si="1"/>
        <v>#REF!</v>
      </c>
    </row>
    <row r="541">
      <c r="A541" s="27">
        <v>43214.0</v>
      </c>
      <c r="B541" s="3" t="str">
        <f t="shared" si="1"/>
        <v>#REF!</v>
      </c>
    </row>
    <row r="542">
      <c r="A542" s="28">
        <v>75.09</v>
      </c>
      <c r="B542" s="3" t="str">
        <f t="shared" si="1"/>
        <v>#REF!</v>
      </c>
    </row>
    <row r="543">
      <c r="A543" s="28">
        <v>75.47</v>
      </c>
      <c r="B543" s="3" t="str">
        <f t="shared" si="1"/>
        <v>#REF!</v>
      </c>
    </row>
    <row r="544">
      <c r="A544" s="28">
        <v>73.68</v>
      </c>
      <c r="B544" s="3" t="str">
        <f t="shared" si="1"/>
        <v>#REF!</v>
      </c>
    </row>
    <row r="545">
      <c r="A545" s="28">
        <v>73.86</v>
      </c>
      <c r="B545" s="3" t="str">
        <f t="shared" si="1"/>
        <v>#REF!</v>
      </c>
    </row>
    <row r="546">
      <c r="A546" s="21">
        <v>-0.85</v>
      </c>
      <c r="B546" s="3" t="str">
        <f t="shared" si="1"/>
        <v>#REF!</v>
      </c>
    </row>
    <row r="547">
      <c r="A547" s="22">
        <v>-0.0114</v>
      </c>
      <c r="B547" s="3" t="str">
        <f t="shared" si="1"/>
        <v>#REF!</v>
      </c>
    </row>
    <row r="548">
      <c r="A548" s="24">
        <v>330603.0</v>
      </c>
      <c r="B548" s="3" t="str">
        <f t="shared" si="1"/>
        <v>#REF!</v>
      </c>
    </row>
    <row r="549">
      <c r="A549" s="24">
        <v>246325.0</v>
      </c>
      <c r="B549" s="3" t="str">
        <f t="shared" si="1"/>
        <v>#REF!</v>
      </c>
    </row>
    <row r="550">
      <c r="A550" s="23">
        <v>43215.0</v>
      </c>
      <c r="B550" s="3" t="str">
        <f t="shared" si="1"/>
        <v>#REF!</v>
      </c>
    </row>
    <row r="551">
      <c r="A551" s="21">
        <v>74.0</v>
      </c>
      <c r="B551" s="3" t="str">
        <f t="shared" si="1"/>
        <v>#REF!</v>
      </c>
    </row>
    <row r="552">
      <c r="A552" s="21">
        <v>74.19</v>
      </c>
      <c r="B552" s="3" t="str">
        <f t="shared" si="1"/>
        <v>#REF!</v>
      </c>
    </row>
    <row r="553">
      <c r="A553" s="21">
        <v>73.17</v>
      </c>
      <c r="B553" s="3" t="str">
        <f t="shared" si="1"/>
        <v>#REF!</v>
      </c>
    </row>
    <row r="554">
      <c r="A554" s="21">
        <v>74.0</v>
      </c>
      <c r="B554" s="3" t="str">
        <f t="shared" si="1"/>
        <v>#REF!</v>
      </c>
    </row>
    <row r="555">
      <c r="A555" s="25">
        <f>+0.14</f>
        <v>0.14</v>
      </c>
      <c r="B555" s="3" t="str">
        <f t="shared" si="1"/>
        <v>#REF!</v>
      </c>
    </row>
    <row r="556">
      <c r="A556" s="25">
        <f>+0.19%</f>
        <v>0.0019</v>
      </c>
      <c r="B556" s="3" t="str">
        <f t="shared" si="1"/>
        <v>#REF!</v>
      </c>
    </row>
    <row r="557">
      <c r="A557" s="26">
        <v>275128.0</v>
      </c>
      <c r="B557" s="3" t="str">
        <f t="shared" si="1"/>
        <v>#REF!</v>
      </c>
    </row>
    <row r="558">
      <c r="A558" s="26">
        <v>180206.0</v>
      </c>
      <c r="B558" s="3" t="str">
        <f t="shared" si="1"/>
        <v>#REF!</v>
      </c>
    </row>
    <row r="559">
      <c r="A559" s="27">
        <v>43216.0</v>
      </c>
      <c r="B559" s="3" t="str">
        <f t="shared" si="1"/>
        <v>#REF!</v>
      </c>
    </row>
    <row r="560">
      <c r="A560" s="28">
        <v>74.23</v>
      </c>
      <c r="B560" s="3" t="str">
        <f t="shared" si="1"/>
        <v>#REF!</v>
      </c>
    </row>
    <row r="561">
      <c r="A561" s="28">
        <v>74.97</v>
      </c>
      <c r="B561" s="3" t="str">
        <f t="shared" si="1"/>
        <v>#REF!</v>
      </c>
    </row>
    <row r="562">
      <c r="A562" s="28">
        <v>74.11</v>
      </c>
      <c r="B562" s="3" t="str">
        <f t="shared" si="1"/>
        <v>#REF!</v>
      </c>
    </row>
    <row r="563">
      <c r="A563" s="28">
        <v>74.74</v>
      </c>
      <c r="B563" s="3" t="str">
        <f t="shared" si="1"/>
        <v>#REF!</v>
      </c>
    </row>
    <row r="564">
      <c r="A564" s="25">
        <f>+0.74</f>
        <v>0.74</v>
      </c>
      <c r="B564" s="3" t="str">
        <f t="shared" si="1"/>
        <v>#REF!</v>
      </c>
    </row>
    <row r="565">
      <c r="A565" s="25">
        <f>+1%</f>
        <v>0.01</v>
      </c>
      <c r="B565" s="3" t="str">
        <f t="shared" si="1"/>
        <v>#REF!</v>
      </c>
    </row>
    <row r="566">
      <c r="A566" s="26">
        <v>179479.0</v>
      </c>
      <c r="B566" s="3" t="str">
        <f t="shared" si="1"/>
        <v>#REF!</v>
      </c>
    </row>
    <row r="567">
      <c r="A567" s="26">
        <v>154504.0</v>
      </c>
      <c r="B567" s="3" t="str">
        <f t="shared" si="1"/>
        <v>#REF!</v>
      </c>
    </row>
    <row r="568">
      <c r="A568" s="27">
        <v>43217.0</v>
      </c>
      <c r="B568" s="3" t="str">
        <f t="shared" si="1"/>
        <v>#REF!</v>
      </c>
    </row>
    <row r="569">
      <c r="A569" s="28">
        <v>74.72</v>
      </c>
      <c r="B569" s="3" t="str">
        <f t="shared" si="1"/>
        <v>#REF!</v>
      </c>
    </row>
    <row r="570">
      <c r="A570" s="28">
        <v>75.03</v>
      </c>
      <c r="B570" s="3" t="str">
        <f t="shared" si="1"/>
        <v>#REF!</v>
      </c>
    </row>
    <row r="571">
      <c r="A571" s="28">
        <v>74.35</v>
      </c>
      <c r="B571" s="3" t="str">
        <f t="shared" si="1"/>
        <v>#REF!</v>
      </c>
    </row>
    <row r="572">
      <c r="A572" s="28">
        <v>74.64</v>
      </c>
      <c r="B572" s="3" t="str">
        <f t="shared" si="1"/>
        <v>#REF!</v>
      </c>
    </row>
    <row r="573">
      <c r="A573" s="21">
        <v>-0.1</v>
      </c>
      <c r="B573" s="3" t="str">
        <f t="shared" si="1"/>
        <v>#REF!</v>
      </c>
    </row>
    <row r="574">
      <c r="A574" s="22">
        <v>-0.0013</v>
      </c>
      <c r="B574" s="3" t="str">
        <f t="shared" si="1"/>
        <v>#REF!</v>
      </c>
    </row>
    <row r="575">
      <c r="A575" s="24">
        <v>156532.0</v>
      </c>
      <c r="B575" s="3" t="str">
        <f t="shared" si="1"/>
        <v>#REF!</v>
      </c>
    </row>
    <row r="576">
      <c r="A576" s="24">
        <v>76777.0</v>
      </c>
      <c r="B576" s="3" t="str">
        <f t="shared" si="1"/>
        <v>#REF!</v>
      </c>
    </row>
    <row r="577">
      <c r="A577" s="7">
        <v>43220.0</v>
      </c>
      <c r="B577" s="3" t="str">
        <f t="shared" si="1"/>
        <v>#REF!</v>
      </c>
    </row>
    <row r="578">
      <c r="A578" s="8">
        <v>74.62</v>
      </c>
      <c r="B578" s="3" t="str">
        <f t="shared" si="1"/>
        <v>#REF!</v>
      </c>
    </row>
    <row r="579">
      <c r="A579" s="8">
        <v>75.41</v>
      </c>
      <c r="B579" s="3" t="str">
        <f t="shared" si="1"/>
        <v>#REF!</v>
      </c>
    </row>
    <row r="580">
      <c r="A580" s="8">
        <v>73.47</v>
      </c>
      <c r="B580" s="3" t="str">
        <f t="shared" si="1"/>
        <v>#REF!</v>
      </c>
    </row>
    <row r="581">
      <c r="A581" s="8">
        <v>75.17</v>
      </c>
      <c r="B581" s="3" t="str">
        <f t="shared" si="1"/>
        <v>#REF!</v>
      </c>
    </row>
    <row r="582">
      <c r="A582" s="9">
        <f>+0.53</f>
        <v>0.53</v>
      </c>
      <c r="B582" s="3" t="str">
        <f t="shared" si="1"/>
        <v>#REF!</v>
      </c>
    </row>
    <row r="583">
      <c r="A583" s="9">
        <f>+0.71%</f>
        <v>0.0071</v>
      </c>
      <c r="B583" s="3" t="str">
        <f t="shared" si="1"/>
        <v>#REF!</v>
      </c>
    </row>
    <row r="584">
      <c r="A584" s="31">
        <v>24760.0</v>
      </c>
      <c r="B584" s="3" t="str">
        <f t="shared" si="1"/>
        <v>#REF!</v>
      </c>
    </row>
    <row r="585">
      <c r="A585" s="32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43161</v>
      </c>
      <c r="C3" s="3">
        <v>63.49</v>
      </c>
      <c r="D3" s="3">
        <v>64.05</v>
      </c>
      <c r="E3" s="3">
        <v>62.66</v>
      </c>
      <c r="F3" s="3">
        <v>63.8</v>
      </c>
      <c r="G3" s="3">
        <v>0.51</v>
      </c>
      <c r="H3" s="3">
        <v>0.008100000000000001</v>
      </c>
      <c r="I3" s="15">
        <v>60986.0</v>
      </c>
      <c r="J3" s="15">
        <v>148664.0</v>
      </c>
    </row>
    <row r="4">
      <c r="A4" s="19" t="s">
        <v>4</v>
      </c>
      <c r="B4" s="5">
        <f t="shared" si="1"/>
        <v>43164</v>
      </c>
      <c r="C4" s="3">
        <v>64.05</v>
      </c>
      <c r="D4" s="3">
        <v>65.27</v>
      </c>
      <c r="E4" s="3">
        <v>63.53</v>
      </c>
      <c r="F4" s="3">
        <v>65.01</v>
      </c>
      <c r="G4" s="3">
        <v>1.21</v>
      </c>
      <c r="H4" s="3">
        <v>0.019</v>
      </c>
      <c r="I4" s="15">
        <v>72734.0</v>
      </c>
      <c r="J4" s="15">
        <v>147168.0</v>
      </c>
    </row>
    <row r="5">
      <c r="A5" s="19" t="s">
        <v>5</v>
      </c>
      <c r="B5" s="5">
        <f t="shared" si="1"/>
        <v>43165</v>
      </c>
      <c r="C5" s="3">
        <v>65.23</v>
      </c>
      <c r="D5" s="3">
        <v>65.58</v>
      </c>
      <c r="E5" s="3">
        <v>64.77</v>
      </c>
      <c r="F5" s="3">
        <v>65.25</v>
      </c>
      <c r="G5" s="3">
        <v>0.24</v>
      </c>
      <c r="H5" s="3">
        <v>0.0037</v>
      </c>
      <c r="I5" s="15">
        <v>67631.0</v>
      </c>
      <c r="J5" s="15">
        <v>145338.0</v>
      </c>
    </row>
    <row r="6">
      <c r="A6" s="19" t="s">
        <v>6</v>
      </c>
      <c r="B6" s="5">
        <f t="shared" si="1"/>
        <v>43166</v>
      </c>
      <c r="C6" s="3">
        <v>64.66</v>
      </c>
      <c r="D6" s="3">
        <v>65.27</v>
      </c>
      <c r="E6" s="3">
        <v>63.37</v>
      </c>
      <c r="F6" s="3">
        <v>63.88</v>
      </c>
      <c r="G6" s="3">
        <v>-1.37</v>
      </c>
      <c r="H6" s="6">
        <v>-0.021</v>
      </c>
      <c r="I6" s="15">
        <v>96139.0</v>
      </c>
      <c r="J6" s="15">
        <v>159739.0</v>
      </c>
    </row>
    <row r="7">
      <c r="A7" s="19" t="s">
        <v>7</v>
      </c>
      <c r="B7" s="5">
        <f t="shared" si="1"/>
        <v>43167</v>
      </c>
      <c r="C7" s="3">
        <v>63.99</v>
      </c>
      <c r="D7" s="3">
        <v>64.08</v>
      </c>
      <c r="E7" s="3">
        <v>63.0</v>
      </c>
      <c r="F7" s="3">
        <v>63.17</v>
      </c>
      <c r="G7" s="3">
        <v>-0.71</v>
      </c>
      <c r="H7" s="6">
        <v>-0.0111</v>
      </c>
      <c r="I7" s="15">
        <v>104169.0</v>
      </c>
      <c r="J7" s="15">
        <v>176621.0</v>
      </c>
    </row>
    <row r="8">
      <c r="A8" s="19" t="s">
        <v>8</v>
      </c>
      <c r="B8" s="5">
        <f t="shared" si="1"/>
        <v>43168</v>
      </c>
      <c r="C8" s="3">
        <v>63.48</v>
      </c>
      <c r="D8" s="3">
        <v>65.11</v>
      </c>
      <c r="E8" s="3">
        <v>63.29</v>
      </c>
      <c r="F8" s="3">
        <v>64.95</v>
      </c>
      <c r="G8" s="3">
        <v>1.78</v>
      </c>
      <c r="H8" s="3">
        <v>0.0282</v>
      </c>
      <c r="I8" s="15">
        <v>103261.0</v>
      </c>
      <c r="J8" s="15">
        <v>188245.0</v>
      </c>
    </row>
    <row r="9">
      <c r="A9" s="19" t="s">
        <v>9</v>
      </c>
      <c r="B9" s="5">
        <f t="shared" si="1"/>
        <v>43171</v>
      </c>
      <c r="C9" s="3">
        <v>64.94</v>
      </c>
      <c r="D9" s="3">
        <v>65.32</v>
      </c>
      <c r="E9" s="3">
        <v>63.75</v>
      </c>
      <c r="F9" s="3">
        <v>64.52</v>
      </c>
      <c r="G9" s="3">
        <v>-0.43</v>
      </c>
      <c r="H9" s="6">
        <v>-0.0066</v>
      </c>
      <c r="I9" s="15">
        <v>102454.0</v>
      </c>
      <c r="J9" s="15">
        <v>200929.0</v>
      </c>
    </row>
    <row r="10">
      <c r="A10" s="20">
        <v>43161.0</v>
      </c>
      <c r="B10" s="5">
        <f t="shared" si="1"/>
        <v>43172</v>
      </c>
      <c r="C10" s="3">
        <v>64.52</v>
      </c>
      <c r="D10" s="3">
        <v>65.29</v>
      </c>
      <c r="E10" s="3">
        <v>63.7</v>
      </c>
      <c r="F10" s="3">
        <v>64.29</v>
      </c>
      <c r="G10" s="3">
        <v>-0.23</v>
      </c>
      <c r="H10" s="6">
        <v>-0.0036</v>
      </c>
      <c r="I10" s="15">
        <v>95441.0</v>
      </c>
      <c r="J10" s="15">
        <v>209210.0</v>
      </c>
    </row>
    <row r="11">
      <c r="A11" s="19">
        <v>63.49</v>
      </c>
      <c r="B11" s="5">
        <f t="shared" si="1"/>
        <v>43173</v>
      </c>
      <c r="C11" s="3">
        <v>64.4</v>
      </c>
      <c r="D11" s="3">
        <v>64.8</v>
      </c>
      <c r="E11" s="3">
        <v>63.68</v>
      </c>
      <c r="F11" s="3">
        <v>64.5</v>
      </c>
      <c r="G11" s="3">
        <v>0.21</v>
      </c>
      <c r="H11" s="3">
        <v>0.0033</v>
      </c>
      <c r="I11" s="15">
        <v>81984.0</v>
      </c>
      <c r="J11" s="15">
        <v>210011.0</v>
      </c>
    </row>
    <row r="12">
      <c r="A12" s="19">
        <v>64.05</v>
      </c>
      <c r="B12" s="5">
        <f t="shared" si="1"/>
        <v>43174</v>
      </c>
      <c r="C12" s="3">
        <v>64.48</v>
      </c>
      <c r="D12" s="3">
        <v>64.92</v>
      </c>
      <c r="E12" s="3">
        <v>64.2</v>
      </c>
      <c r="F12" s="3">
        <v>64.68</v>
      </c>
      <c r="G12" s="3">
        <v>0.18</v>
      </c>
      <c r="H12" s="3">
        <v>0.0028000000000000004</v>
      </c>
      <c r="I12" s="15">
        <v>66726.0</v>
      </c>
      <c r="J12" s="15">
        <v>216383.0</v>
      </c>
    </row>
    <row r="13">
      <c r="A13" s="19">
        <v>62.66</v>
      </c>
      <c r="B13" s="5">
        <f t="shared" si="1"/>
        <v>43175</v>
      </c>
      <c r="C13" s="3">
        <v>64.67</v>
      </c>
      <c r="D13" s="3">
        <v>65.94</v>
      </c>
      <c r="E13" s="3">
        <v>64.5</v>
      </c>
      <c r="F13" s="3">
        <v>65.75</v>
      </c>
      <c r="G13" s="3">
        <v>1.07</v>
      </c>
      <c r="H13" s="3">
        <v>0.0165</v>
      </c>
      <c r="I13" s="15">
        <v>105793.0</v>
      </c>
      <c r="J13" s="15">
        <v>232691.0</v>
      </c>
    </row>
    <row r="14">
      <c r="A14" s="19">
        <v>63.8</v>
      </c>
      <c r="B14" s="5">
        <f t="shared" si="1"/>
        <v>43178</v>
      </c>
      <c r="C14" s="3">
        <v>65.63</v>
      </c>
      <c r="D14" s="3">
        <v>65.87</v>
      </c>
      <c r="E14" s="3">
        <v>64.9</v>
      </c>
      <c r="F14" s="3">
        <v>65.48</v>
      </c>
      <c r="G14" s="3">
        <v>-0.27</v>
      </c>
      <c r="H14" s="6">
        <v>-0.0041</v>
      </c>
      <c r="I14" s="15">
        <v>70830.0</v>
      </c>
      <c r="J14" s="15">
        <v>237847.0</v>
      </c>
    </row>
    <row r="15">
      <c r="A15" s="25">
        <f>+0.51</f>
        <v>0.51</v>
      </c>
      <c r="B15" s="5">
        <f t="shared" si="1"/>
        <v>43179</v>
      </c>
      <c r="C15" s="3">
        <v>65.56</v>
      </c>
      <c r="D15" s="3">
        <v>67.22</v>
      </c>
      <c r="E15" s="3">
        <v>65.56</v>
      </c>
      <c r="F15" s="3">
        <v>66.76</v>
      </c>
      <c r="G15" s="3">
        <v>1.28</v>
      </c>
      <c r="H15" s="3">
        <v>0.0195</v>
      </c>
      <c r="I15" s="15">
        <v>93114.0</v>
      </c>
      <c r="J15" s="15">
        <v>246816.0</v>
      </c>
    </row>
    <row r="16">
      <c r="A16" s="25">
        <f>+0.81%</f>
        <v>0.0081</v>
      </c>
      <c r="B16" s="5">
        <f t="shared" si="1"/>
        <v>43180</v>
      </c>
      <c r="C16" s="3">
        <v>66.94</v>
      </c>
      <c r="D16" s="3">
        <v>69.01</v>
      </c>
      <c r="E16" s="3">
        <v>66.79</v>
      </c>
      <c r="F16" s="3">
        <v>68.64</v>
      </c>
      <c r="G16" s="3">
        <v>1.88</v>
      </c>
      <c r="H16" s="3">
        <v>0.0282</v>
      </c>
      <c r="I16" s="15">
        <v>157381.0</v>
      </c>
      <c r="J16" s="15">
        <v>249191.0</v>
      </c>
    </row>
    <row r="17">
      <c r="A17" s="26">
        <v>60986.0</v>
      </c>
      <c r="B17" s="5">
        <f t="shared" si="1"/>
        <v>43181</v>
      </c>
      <c r="C17" s="3">
        <v>68.81</v>
      </c>
      <c r="D17" s="3">
        <v>68.85</v>
      </c>
      <c r="E17" s="3">
        <v>67.68</v>
      </c>
      <c r="F17" s="3">
        <v>67.95</v>
      </c>
      <c r="G17" s="3">
        <v>-0.69</v>
      </c>
      <c r="H17" s="6">
        <v>-0.0101</v>
      </c>
      <c r="I17" s="15">
        <v>145011.0</v>
      </c>
      <c r="J17" s="15">
        <v>249675.0</v>
      </c>
    </row>
    <row r="18">
      <c r="A18" s="26">
        <v>148664.0</v>
      </c>
      <c r="B18" s="5">
        <f t="shared" si="1"/>
        <v>43182</v>
      </c>
      <c r="C18" s="3">
        <v>68.15</v>
      </c>
      <c r="D18" s="3">
        <v>69.45</v>
      </c>
      <c r="E18" s="3">
        <v>67.88</v>
      </c>
      <c r="F18" s="3">
        <v>69.35</v>
      </c>
      <c r="G18" s="3">
        <v>1.4</v>
      </c>
      <c r="H18" s="3">
        <v>0.0206</v>
      </c>
      <c r="I18" s="15">
        <v>122957.0</v>
      </c>
      <c r="J18" s="15">
        <v>260419.0</v>
      </c>
    </row>
    <row r="19">
      <c r="A19" s="27">
        <v>43164.0</v>
      </c>
      <c r="B19" s="5">
        <f t="shared" si="1"/>
        <v>43185</v>
      </c>
      <c r="C19" s="3">
        <v>69.33</v>
      </c>
      <c r="D19" s="3">
        <v>69.94</v>
      </c>
      <c r="E19" s="3">
        <v>68.67</v>
      </c>
      <c r="F19" s="3">
        <v>69.07</v>
      </c>
      <c r="G19" s="3">
        <v>-0.28</v>
      </c>
      <c r="H19" s="6">
        <v>-0.004</v>
      </c>
      <c r="I19" s="15">
        <v>104584.0</v>
      </c>
      <c r="J19" s="15">
        <v>265454.0</v>
      </c>
    </row>
    <row r="20">
      <c r="A20" s="28">
        <v>64.05</v>
      </c>
      <c r="B20" s="5">
        <f t="shared" si="1"/>
        <v>43186</v>
      </c>
      <c r="C20" s="3">
        <v>69.08</v>
      </c>
      <c r="D20" s="3">
        <v>69.91</v>
      </c>
      <c r="E20" s="3">
        <v>68.36</v>
      </c>
      <c r="F20" s="3">
        <v>69.02</v>
      </c>
      <c r="G20" s="3">
        <v>-0.05</v>
      </c>
      <c r="H20" s="6">
        <v>-7.0E-4</v>
      </c>
      <c r="I20" s="15">
        <v>112570.0</v>
      </c>
      <c r="J20" s="15">
        <v>279684.0</v>
      </c>
    </row>
    <row r="21">
      <c r="A21" s="28">
        <v>65.27</v>
      </c>
      <c r="B21" s="5">
        <f t="shared" si="1"/>
        <v>43187</v>
      </c>
      <c r="C21" s="3">
        <v>68.6</v>
      </c>
      <c r="D21" s="3">
        <v>69.0</v>
      </c>
      <c r="E21" s="3">
        <v>67.55</v>
      </c>
      <c r="F21" s="3">
        <v>68.32</v>
      </c>
      <c r="G21" s="3">
        <v>-0.7</v>
      </c>
      <c r="H21" s="6">
        <v>-0.0101</v>
      </c>
      <c r="I21" s="15">
        <v>135336.0</v>
      </c>
      <c r="J21" s="15">
        <v>278856.0</v>
      </c>
    </row>
    <row r="22">
      <c r="A22" s="28">
        <v>63.53</v>
      </c>
      <c r="B22" s="5">
        <f t="shared" si="1"/>
        <v>43188</v>
      </c>
      <c r="C22" s="3">
        <v>68.54</v>
      </c>
      <c r="D22" s="3">
        <v>69.24</v>
      </c>
      <c r="E22" s="3">
        <v>67.79</v>
      </c>
      <c r="F22" s="3">
        <v>68.85</v>
      </c>
      <c r="G22" s="3">
        <v>0.53</v>
      </c>
      <c r="H22" s="3">
        <v>0.0078000000000000005</v>
      </c>
      <c r="I22" s="15">
        <v>110844.0</v>
      </c>
      <c r="J22" s="15">
        <v>280585.0</v>
      </c>
    </row>
    <row r="23">
      <c r="A23" s="28">
        <v>65.01</v>
      </c>
      <c r="B23" s="5">
        <f t="shared" si="1"/>
        <v>43192</v>
      </c>
      <c r="C23" s="3">
        <v>68.84</v>
      </c>
      <c r="D23" s="3">
        <v>69.52</v>
      </c>
      <c r="E23" s="3">
        <v>67.02</v>
      </c>
      <c r="F23" s="3">
        <v>67.18</v>
      </c>
      <c r="G23" s="3">
        <v>-1.67</v>
      </c>
      <c r="H23" s="6">
        <v>-0.0243</v>
      </c>
      <c r="I23" s="15">
        <v>72007.0</v>
      </c>
      <c r="J23" s="15">
        <v>281846.0</v>
      </c>
    </row>
    <row r="24">
      <c r="A24" s="25">
        <f>+1.21</f>
        <v>1.21</v>
      </c>
      <c r="B24" s="5">
        <f t="shared" si="1"/>
        <v>43193</v>
      </c>
      <c r="C24" s="3">
        <v>67.21</v>
      </c>
      <c r="D24" s="3">
        <v>67.99</v>
      </c>
      <c r="E24" s="3">
        <v>67.16</v>
      </c>
      <c r="F24" s="3">
        <v>67.67</v>
      </c>
      <c r="G24" s="3">
        <v>0.49</v>
      </c>
      <c r="H24" s="3">
        <v>0.0073</v>
      </c>
      <c r="I24" s="15">
        <v>107083.0</v>
      </c>
      <c r="J24" s="15">
        <v>291962.0</v>
      </c>
    </row>
    <row r="25">
      <c r="A25" s="25">
        <f>+1.9%</f>
        <v>0.019</v>
      </c>
      <c r="B25" s="5">
        <f t="shared" si="1"/>
        <v>43194</v>
      </c>
      <c r="C25" s="3">
        <v>67.69</v>
      </c>
      <c r="D25" s="3">
        <v>67.81</v>
      </c>
      <c r="E25" s="3">
        <v>66.29</v>
      </c>
      <c r="F25" s="3">
        <v>67.55</v>
      </c>
      <c r="G25" s="3">
        <v>-0.12</v>
      </c>
      <c r="H25" s="6">
        <v>-0.0018</v>
      </c>
      <c r="I25" s="15">
        <v>149589.0</v>
      </c>
      <c r="J25" s="15">
        <v>310037.0</v>
      </c>
    </row>
    <row r="26">
      <c r="A26" s="26">
        <v>72734.0</v>
      </c>
      <c r="B26" s="5">
        <f t="shared" si="1"/>
        <v>43195</v>
      </c>
      <c r="C26" s="3">
        <v>67.85</v>
      </c>
      <c r="D26" s="3">
        <v>68.44</v>
      </c>
      <c r="E26" s="3">
        <v>67.29</v>
      </c>
      <c r="F26" s="3">
        <v>67.9</v>
      </c>
      <c r="G26" s="3">
        <v>0.35</v>
      </c>
      <c r="H26" s="3">
        <v>0.0052</v>
      </c>
      <c r="I26" s="15">
        <v>146302.0</v>
      </c>
      <c r="J26" s="15">
        <v>327305.0</v>
      </c>
    </row>
    <row r="27">
      <c r="A27" s="26">
        <v>147168.0</v>
      </c>
      <c r="B27" s="5">
        <f t="shared" si="1"/>
        <v>43196</v>
      </c>
      <c r="C27" s="3">
        <v>67.8</v>
      </c>
      <c r="D27" s="3">
        <v>68.18</v>
      </c>
      <c r="E27" s="3">
        <v>66.45</v>
      </c>
      <c r="F27" s="3">
        <v>66.68</v>
      </c>
      <c r="G27" s="3">
        <v>-1.22</v>
      </c>
      <c r="H27" s="6">
        <v>-0.018</v>
      </c>
      <c r="I27" s="15">
        <v>149776.0</v>
      </c>
      <c r="J27" s="15">
        <v>344855.0</v>
      </c>
    </row>
    <row r="28">
      <c r="A28" s="27">
        <v>43165.0</v>
      </c>
      <c r="B28" s="5">
        <f t="shared" si="1"/>
        <v>43199</v>
      </c>
      <c r="C28" s="3">
        <v>66.6</v>
      </c>
      <c r="D28" s="3">
        <v>68.33</v>
      </c>
      <c r="E28" s="3">
        <v>66.56</v>
      </c>
      <c r="F28" s="3">
        <v>68.18</v>
      </c>
      <c r="G28" s="3">
        <v>1.5</v>
      </c>
      <c r="H28" s="3">
        <v>0.0225</v>
      </c>
      <c r="I28" s="15">
        <v>125142.0</v>
      </c>
      <c r="J28" s="15">
        <v>362043.0</v>
      </c>
    </row>
    <row r="29">
      <c r="A29" s="28">
        <v>65.23</v>
      </c>
      <c r="B29" s="5">
        <f t="shared" si="1"/>
        <v>43200</v>
      </c>
      <c r="C29" s="3">
        <v>68.04</v>
      </c>
      <c r="D29" s="3">
        <v>70.71</v>
      </c>
      <c r="E29" s="3">
        <v>68.02</v>
      </c>
      <c r="F29" s="3">
        <v>70.42</v>
      </c>
      <c r="G29" s="3">
        <v>2.24</v>
      </c>
      <c r="H29" s="3">
        <v>0.0329</v>
      </c>
      <c r="I29" s="15">
        <v>277339.0</v>
      </c>
      <c r="J29" s="15">
        <v>389002.0</v>
      </c>
    </row>
    <row r="30">
      <c r="A30" s="28">
        <v>65.58</v>
      </c>
      <c r="B30" s="5">
        <f t="shared" si="1"/>
        <v>43201</v>
      </c>
      <c r="C30" s="3">
        <v>70.42</v>
      </c>
      <c r="D30" s="3">
        <v>72.38</v>
      </c>
      <c r="E30" s="3">
        <v>69.92</v>
      </c>
      <c r="F30" s="3">
        <v>71.46</v>
      </c>
      <c r="G30" s="3">
        <v>1.04</v>
      </c>
      <c r="H30" s="3">
        <v>0.0148</v>
      </c>
      <c r="I30" s="15">
        <v>313398.0</v>
      </c>
      <c r="J30" s="15">
        <v>411472.0</v>
      </c>
    </row>
    <row r="31">
      <c r="A31" s="28">
        <v>64.77</v>
      </c>
      <c r="B31" s="5">
        <f t="shared" si="1"/>
        <v>43202</v>
      </c>
      <c r="C31" s="3">
        <v>71.43</v>
      </c>
      <c r="D31" s="3">
        <v>71.87</v>
      </c>
      <c r="E31" s="3">
        <v>70.52</v>
      </c>
      <c r="F31" s="3">
        <v>71.4</v>
      </c>
      <c r="G31" s="3">
        <v>-0.06</v>
      </c>
      <c r="H31" s="6">
        <v>-8.0E-4</v>
      </c>
      <c r="I31" s="15">
        <v>192006.0</v>
      </c>
      <c r="J31" s="15">
        <v>439042.0</v>
      </c>
    </row>
    <row r="32">
      <c r="A32" s="28">
        <v>65.25</v>
      </c>
      <c r="B32" s="5">
        <f t="shared" si="1"/>
        <v>43203</v>
      </c>
      <c r="C32" s="3">
        <v>71.24</v>
      </c>
      <c r="D32" s="3">
        <v>72.2</v>
      </c>
      <c r="E32" s="3">
        <v>70.94</v>
      </c>
      <c r="F32" s="3">
        <v>71.93</v>
      </c>
      <c r="G32" s="3">
        <v>0.53</v>
      </c>
      <c r="H32" s="3">
        <v>0.0074</v>
      </c>
      <c r="I32" s="15">
        <v>184848.0</v>
      </c>
      <c r="J32" s="15">
        <v>444147.0</v>
      </c>
    </row>
    <row r="33">
      <c r="A33" s="25">
        <f>+0.24</f>
        <v>0.24</v>
      </c>
      <c r="B33" s="5">
        <f t="shared" si="1"/>
        <v>43206</v>
      </c>
      <c r="C33" s="3">
        <v>71.99</v>
      </c>
      <c r="D33" s="3">
        <v>72.18</v>
      </c>
      <c r="E33" s="3">
        <v>70.5</v>
      </c>
      <c r="F33" s="3">
        <v>70.81</v>
      </c>
      <c r="G33" s="3">
        <v>-1.12</v>
      </c>
      <c r="H33" s="6">
        <v>-0.0156</v>
      </c>
      <c r="I33" s="15">
        <v>170389.0</v>
      </c>
      <c r="J33" s="15">
        <v>452208.0</v>
      </c>
    </row>
    <row r="34">
      <c r="A34" s="25">
        <f>+0.37%</f>
        <v>0.0037</v>
      </c>
      <c r="B34" s="5">
        <f t="shared" si="1"/>
        <v>43207</v>
      </c>
      <c r="C34" s="3">
        <v>71.01</v>
      </c>
      <c r="D34" s="3">
        <v>71.25</v>
      </c>
      <c r="E34" s="3">
        <v>70.24</v>
      </c>
      <c r="F34" s="3">
        <v>70.97</v>
      </c>
      <c r="G34" s="3">
        <v>0.16</v>
      </c>
      <c r="H34" s="3">
        <v>0.0023</v>
      </c>
      <c r="I34" s="15">
        <v>167134.0</v>
      </c>
      <c r="J34" s="15">
        <v>465286.0</v>
      </c>
    </row>
    <row r="35">
      <c r="A35" s="26">
        <v>67631.0</v>
      </c>
      <c r="B35" s="5">
        <f t="shared" si="1"/>
        <v>43208</v>
      </c>
      <c r="C35" s="3">
        <v>71.05</v>
      </c>
      <c r="D35" s="3">
        <v>73.26</v>
      </c>
      <c r="E35" s="3">
        <v>71.04</v>
      </c>
      <c r="F35" s="3">
        <v>72.84</v>
      </c>
      <c r="G35" s="3">
        <v>1.87</v>
      </c>
      <c r="H35" s="3">
        <v>0.0263</v>
      </c>
      <c r="I35" s="15">
        <v>207122.0</v>
      </c>
      <c r="J35" s="15">
        <v>480558.0</v>
      </c>
    </row>
    <row r="36">
      <c r="A36" s="26">
        <v>145338.0</v>
      </c>
      <c r="B36" s="5">
        <f t="shared" si="1"/>
        <v>43209</v>
      </c>
      <c r="C36" s="3">
        <v>73.11</v>
      </c>
      <c r="D36" s="3">
        <v>74.06</v>
      </c>
      <c r="E36" s="3">
        <v>72.78</v>
      </c>
      <c r="F36" s="3">
        <v>73.11</v>
      </c>
      <c r="G36" s="3">
        <v>0.27</v>
      </c>
      <c r="H36" s="3">
        <v>0.0037</v>
      </c>
      <c r="I36" s="15">
        <v>268902.0</v>
      </c>
      <c r="J36" s="15">
        <v>510229.0</v>
      </c>
    </row>
    <row r="37">
      <c r="A37" s="27">
        <v>43166.0</v>
      </c>
      <c r="B37" s="5">
        <f t="shared" si="1"/>
        <v>43210</v>
      </c>
      <c r="C37" s="3">
        <v>73.18</v>
      </c>
      <c r="D37" s="3">
        <v>73.49</v>
      </c>
      <c r="E37" s="3">
        <v>72.2</v>
      </c>
      <c r="F37" s="3">
        <v>73.35</v>
      </c>
      <c r="G37" s="3">
        <v>0.24</v>
      </c>
      <c r="H37" s="3">
        <v>0.0033</v>
      </c>
      <c r="I37" s="15">
        <v>278873.0</v>
      </c>
      <c r="J37" s="15">
        <v>546350.0</v>
      </c>
    </row>
    <row r="38">
      <c r="A38" s="28">
        <v>64.66</v>
      </c>
      <c r="B38" s="5">
        <f t="shared" si="1"/>
        <v>43213</v>
      </c>
      <c r="C38" s="3">
        <v>73.1</v>
      </c>
      <c r="D38" s="3">
        <v>74.41</v>
      </c>
      <c r="E38" s="3">
        <v>72.47</v>
      </c>
      <c r="F38" s="3">
        <v>74.01</v>
      </c>
      <c r="G38" s="3">
        <v>0.66</v>
      </c>
      <c r="H38" s="3">
        <v>0.009000000000000001</v>
      </c>
      <c r="I38" s="15">
        <v>241580.0</v>
      </c>
      <c r="J38" s="15">
        <v>583671.0</v>
      </c>
    </row>
    <row r="39">
      <c r="A39" s="28">
        <v>65.27</v>
      </c>
      <c r="B39" s="5">
        <f t="shared" si="1"/>
        <v>43214</v>
      </c>
      <c r="C39" s="3">
        <v>74.38</v>
      </c>
      <c r="D39" s="3">
        <v>74.65</v>
      </c>
      <c r="E39" s="3">
        <v>72.88</v>
      </c>
      <c r="F39" s="3">
        <v>73.07</v>
      </c>
      <c r="G39" s="3">
        <v>-0.94</v>
      </c>
      <c r="H39" s="6">
        <v>-0.0127</v>
      </c>
      <c r="I39" s="15">
        <v>295175.0</v>
      </c>
      <c r="J39" s="15">
        <v>595534.0</v>
      </c>
    </row>
    <row r="40">
      <c r="A40" s="28">
        <v>63.37</v>
      </c>
      <c r="B40" s="5">
        <f t="shared" si="1"/>
        <v>43215</v>
      </c>
      <c r="C40" s="3">
        <v>73.26</v>
      </c>
      <c r="D40" s="3">
        <v>73.38</v>
      </c>
      <c r="E40" s="3">
        <v>72.39</v>
      </c>
      <c r="F40" s="3">
        <v>73.23</v>
      </c>
      <c r="G40" s="3">
        <v>0.16</v>
      </c>
      <c r="H40" s="3">
        <v>0.0022</v>
      </c>
      <c r="I40" s="15">
        <v>271357.0</v>
      </c>
      <c r="J40" s="15">
        <v>600823.0</v>
      </c>
    </row>
    <row r="41">
      <c r="A41" s="28">
        <v>63.88</v>
      </c>
      <c r="B41" s="5">
        <f t="shared" si="1"/>
        <v>43216</v>
      </c>
      <c r="C41" s="3">
        <v>73.38</v>
      </c>
      <c r="D41" s="3">
        <v>74.16</v>
      </c>
      <c r="E41" s="3">
        <v>73.32</v>
      </c>
      <c r="F41" s="3">
        <v>73.88</v>
      </c>
      <c r="G41" s="3">
        <v>0.65</v>
      </c>
      <c r="H41" s="3">
        <v>0.0089</v>
      </c>
      <c r="I41" s="15">
        <v>296999.0</v>
      </c>
      <c r="J41" s="15">
        <v>610254.0</v>
      </c>
    </row>
    <row r="42">
      <c r="A42" s="21">
        <v>-1.37</v>
      </c>
      <c r="B42" s="5">
        <f t="shared" si="1"/>
        <v>43217</v>
      </c>
      <c r="C42" s="3">
        <v>73.85</v>
      </c>
      <c r="D42" s="3">
        <v>74.14</v>
      </c>
      <c r="E42" s="3">
        <v>73.45</v>
      </c>
      <c r="F42" s="3">
        <v>73.79</v>
      </c>
      <c r="G42" s="3">
        <v>-0.09</v>
      </c>
      <c r="H42" s="6">
        <v>-0.0012</v>
      </c>
      <c r="I42" s="15">
        <v>308157.0</v>
      </c>
      <c r="J42" s="15">
        <v>626621.0</v>
      </c>
    </row>
    <row r="43">
      <c r="A43" s="22">
        <v>-0.021</v>
      </c>
      <c r="B43" s="5">
        <f t="shared" si="1"/>
        <v>43220</v>
      </c>
      <c r="C43" s="3">
        <v>73.74</v>
      </c>
      <c r="D43" s="3">
        <v>75.61</v>
      </c>
      <c r="E43" s="3">
        <v>72.81</v>
      </c>
      <c r="F43" s="3">
        <v>74.69</v>
      </c>
      <c r="G43" s="3">
        <v>0.9</v>
      </c>
      <c r="H43" s="3">
        <v>0.012199999999999999</v>
      </c>
      <c r="I43" s="15">
        <v>403899.0</v>
      </c>
      <c r="J43" s="15">
        <v>648042.0</v>
      </c>
    </row>
    <row r="44">
      <c r="A44" s="24">
        <v>96139.0</v>
      </c>
      <c r="B44" s="5">
        <f t="shared" si="1"/>
        <v>43221</v>
      </c>
      <c r="C44" s="3">
        <v>74.65</v>
      </c>
      <c r="D44" s="3">
        <v>74.98</v>
      </c>
      <c r="E44" s="3">
        <v>72.74</v>
      </c>
      <c r="F44" s="3">
        <v>73.13</v>
      </c>
      <c r="G44" s="3">
        <v>-1.56</v>
      </c>
      <c r="H44" s="6">
        <v>-0.0209</v>
      </c>
      <c r="I44" s="15">
        <v>360973.0</v>
      </c>
      <c r="J44" s="15">
        <v>616068.0</v>
      </c>
    </row>
    <row r="45">
      <c r="A45" s="24">
        <v>159739.0</v>
      </c>
      <c r="B45" s="5">
        <f t="shared" si="1"/>
        <v>43222</v>
      </c>
      <c r="C45" s="3">
        <v>73.28</v>
      </c>
      <c r="D45" s="3">
        <v>73.63</v>
      </c>
      <c r="E45" s="3">
        <v>72.38</v>
      </c>
      <c r="F45" s="3">
        <v>73.36</v>
      </c>
      <c r="G45" s="3">
        <v>0.23</v>
      </c>
      <c r="H45" s="3">
        <v>0.0031</v>
      </c>
      <c r="I45" s="15">
        <v>347055.0</v>
      </c>
      <c r="J45" s="15">
        <v>601840.0</v>
      </c>
    </row>
    <row r="46">
      <c r="A46" s="23">
        <v>43167.0</v>
      </c>
      <c r="B46" s="5">
        <f t="shared" si="1"/>
        <v>43223</v>
      </c>
      <c r="C46" s="3">
        <v>73.07</v>
      </c>
      <c r="D46" s="3">
        <v>74.09</v>
      </c>
      <c r="E46" s="3">
        <v>72.47</v>
      </c>
      <c r="F46" s="3">
        <v>73.62</v>
      </c>
      <c r="G46" s="3">
        <v>0.26</v>
      </c>
      <c r="H46" s="3">
        <v>0.0034999999999999996</v>
      </c>
      <c r="I46" s="15">
        <v>382135.0</v>
      </c>
      <c r="J46" s="15">
        <v>590654.0</v>
      </c>
    </row>
    <row r="47">
      <c r="A47" s="21">
        <v>63.99</v>
      </c>
      <c r="B47" s="5">
        <f t="shared" si="1"/>
        <v>43224</v>
      </c>
      <c r="C47" s="3">
        <v>73.74</v>
      </c>
      <c r="D47" s="3">
        <v>75.08</v>
      </c>
      <c r="E47" s="3">
        <v>73.24</v>
      </c>
      <c r="F47" s="3">
        <v>74.87</v>
      </c>
      <c r="G47" s="3">
        <v>1.25</v>
      </c>
      <c r="H47" s="3">
        <v>0.017</v>
      </c>
      <c r="I47" s="15">
        <v>289860.0</v>
      </c>
      <c r="J47" s="15">
        <v>577053.0</v>
      </c>
    </row>
    <row r="48">
      <c r="A48" s="21">
        <v>64.08</v>
      </c>
      <c r="B48" s="5">
        <f t="shared" si="1"/>
        <v>43227</v>
      </c>
      <c r="C48" s="3">
        <v>75.0</v>
      </c>
      <c r="D48" s="3">
        <v>76.34</v>
      </c>
      <c r="E48" s="3">
        <v>74.83</v>
      </c>
      <c r="F48" s="3">
        <v>76.17</v>
      </c>
      <c r="G48" s="3">
        <v>1.3</v>
      </c>
      <c r="H48" s="3">
        <v>0.0174</v>
      </c>
      <c r="I48" s="15">
        <v>230472.0</v>
      </c>
      <c r="J48" s="15">
        <v>558160.0</v>
      </c>
    </row>
    <row r="49">
      <c r="A49" s="21">
        <v>63.0</v>
      </c>
      <c r="B49" s="5">
        <f t="shared" si="1"/>
        <v>43228</v>
      </c>
      <c r="C49" s="3">
        <v>75.6</v>
      </c>
      <c r="D49" s="3">
        <v>76.18</v>
      </c>
      <c r="E49" s="3">
        <v>73.1</v>
      </c>
      <c r="F49" s="3">
        <v>74.85</v>
      </c>
      <c r="G49" s="3">
        <v>-1.32</v>
      </c>
      <c r="H49" s="6">
        <v>-0.0173</v>
      </c>
      <c r="I49" s="15">
        <v>519797.0</v>
      </c>
      <c r="J49" s="15">
        <v>513197.0</v>
      </c>
    </row>
    <row r="50">
      <c r="A50" s="21">
        <v>63.17</v>
      </c>
      <c r="B50" s="5">
        <f t="shared" si="1"/>
        <v>43229</v>
      </c>
      <c r="C50" s="3">
        <v>76.19</v>
      </c>
      <c r="D50" s="3">
        <v>77.43</v>
      </c>
      <c r="E50" s="3">
        <v>76.08</v>
      </c>
      <c r="F50" s="3">
        <v>77.21</v>
      </c>
      <c r="G50" s="3">
        <v>2.36</v>
      </c>
      <c r="H50" s="3">
        <v>0.0315</v>
      </c>
      <c r="I50" s="15">
        <v>364746.0</v>
      </c>
      <c r="J50" s="15">
        <v>494274.0</v>
      </c>
    </row>
    <row r="51">
      <c r="A51" s="21">
        <v>-0.71</v>
      </c>
      <c r="B51" s="5">
        <f t="shared" si="1"/>
        <v>43230</v>
      </c>
      <c r="C51" s="3">
        <v>77.44</v>
      </c>
      <c r="D51" s="3">
        <v>78.0</v>
      </c>
      <c r="E51" s="3">
        <v>76.51</v>
      </c>
      <c r="F51" s="3">
        <v>77.47</v>
      </c>
      <c r="G51" s="3">
        <v>0.26</v>
      </c>
      <c r="H51" s="3">
        <v>0.0034000000000000002</v>
      </c>
      <c r="I51" s="15">
        <v>314193.0</v>
      </c>
      <c r="J51" s="15">
        <v>465255.0</v>
      </c>
    </row>
    <row r="52">
      <c r="A52" s="22">
        <v>-0.0111</v>
      </c>
      <c r="B52" s="5">
        <f t="shared" si="1"/>
        <v>43231</v>
      </c>
      <c r="C52" s="3">
        <v>77.55</v>
      </c>
      <c r="D52" s="3">
        <v>77.6</v>
      </c>
      <c r="E52" s="3">
        <v>76.95</v>
      </c>
      <c r="F52" s="3">
        <v>77.12</v>
      </c>
      <c r="G52" s="3">
        <v>-0.35</v>
      </c>
      <c r="H52" s="6">
        <v>-0.0045</v>
      </c>
      <c r="I52" s="15">
        <v>261802.0</v>
      </c>
      <c r="J52" s="15">
        <v>452840.0</v>
      </c>
    </row>
    <row r="53">
      <c r="A53" s="24">
        <v>104169.0</v>
      </c>
      <c r="B53" s="5">
        <f t="shared" si="1"/>
        <v>43234</v>
      </c>
      <c r="C53" s="3">
        <v>77.05</v>
      </c>
      <c r="D53" s="3">
        <v>78.53</v>
      </c>
      <c r="E53" s="3">
        <v>76.55</v>
      </c>
      <c r="F53" s="3">
        <v>78.23</v>
      </c>
      <c r="G53" s="3">
        <v>1.11</v>
      </c>
      <c r="H53" s="3">
        <v>0.0144</v>
      </c>
      <c r="I53" s="15">
        <v>290126.0</v>
      </c>
      <c r="J53" s="15">
        <v>447969.0</v>
      </c>
    </row>
    <row r="54">
      <c r="A54" s="24">
        <v>176621.0</v>
      </c>
      <c r="B54" s="5">
        <f t="shared" si="1"/>
        <v>43235</v>
      </c>
      <c r="C54" s="3">
        <v>78.42</v>
      </c>
      <c r="D54" s="3">
        <v>79.47</v>
      </c>
      <c r="E54" s="3">
        <v>77.9</v>
      </c>
      <c r="F54" s="3">
        <v>78.43</v>
      </c>
      <c r="G54" s="3">
        <v>0.2</v>
      </c>
      <c r="H54" s="3">
        <v>0.0026</v>
      </c>
      <c r="I54" s="15">
        <v>390915.0</v>
      </c>
      <c r="J54" s="15">
        <v>437267.0</v>
      </c>
    </row>
    <row r="55">
      <c r="A55" s="23">
        <v>43168.0</v>
      </c>
      <c r="B55" s="5">
        <f t="shared" si="1"/>
        <v>43236</v>
      </c>
      <c r="C55" s="3">
        <v>78.1</v>
      </c>
      <c r="D55" s="3">
        <v>79.35</v>
      </c>
      <c r="E55" s="3">
        <v>77.61</v>
      </c>
      <c r="F55" s="3">
        <v>79.28</v>
      </c>
      <c r="G55" s="3">
        <v>0.85</v>
      </c>
      <c r="H55" s="3">
        <v>0.0108</v>
      </c>
      <c r="I55" s="15">
        <v>336573.0</v>
      </c>
      <c r="J55" s="15">
        <v>429485.0</v>
      </c>
    </row>
    <row r="56">
      <c r="A56" s="21">
        <v>63.48</v>
      </c>
      <c r="B56" s="5">
        <f t="shared" si="1"/>
        <v>43237</v>
      </c>
      <c r="C56" s="3">
        <v>79.26</v>
      </c>
      <c r="D56" s="3">
        <v>80.5</v>
      </c>
      <c r="E56" s="3">
        <v>79.12</v>
      </c>
      <c r="F56" s="3">
        <v>79.3</v>
      </c>
      <c r="G56" s="3">
        <v>0.02</v>
      </c>
      <c r="H56" s="3">
        <v>3.0E-4</v>
      </c>
      <c r="I56" s="15">
        <v>330172.0</v>
      </c>
      <c r="J56" s="15">
        <v>398220.0</v>
      </c>
    </row>
    <row r="57">
      <c r="A57" s="21">
        <v>65.11</v>
      </c>
      <c r="B57" s="5">
        <f t="shared" si="1"/>
        <v>43238</v>
      </c>
      <c r="C57" s="3">
        <v>79.46</v>
      </c>
      <c r="D57" s="3">
        <v>79.87</v>
      </c>
      <c r="E57" s="3">
        <v>78.33</v>
      </c>
      <c r="F57" s="3">
        <v>78.51</v>
      </c>
      <c r="G57" s="3">
        <v>-0.79</v>
      </c>
      <c r="H57" s="6">
        <v>-0.01</v>
      </c>
      <c r="I57" s="15">
        <v>277277.0</v>
      </c>
      <c r="J57" s="15">
        <v>369354.0</v>
      </c>
    </row>
    <row r="58">
      <c r="A58" s="21">
        <v>63.29</v>
      </c>
      <c r="B58" s="5">
        <f t="shared" si="1"/>
        <v>43241</v>
      </c>
      <c r="C58" s="3">
        <v>78.61</v>
      </c>
      <c r="D58" s="3">
        <v>79.59</v>
      </c>
      <c r="E58" s="3">
        <v>78.1</v>
      </c>
      <c r="F58" s="3">
        <v>79.22</v>
      </c>
      <c r="G58" s="3">
        <v>0.71</v>
      </c>
      <c r="H58" s="3">
        <v>0.009000000000000001</v>
      </c>
      <c r="I58" s="15">
        <v>245772.0</v>
      </c>
      <c r="J58" s="15">
        <v>350457.0</v>
      </c>
    </row>
    <row r="59">
      <c r="A59" s="21">
        <v>64.95</v>
      </c>
      <c r="B59" s="5">
        <f t="shared" si="1"/>
        <v>43242</v>
      </c>
      <c r="C59" s="3">
        <v>79.36</v>
      </c>
      <c r="D59" s="3">
        <v>80.49</v>
      </c>
      <c r="E59" s="3">
        <v>79.16</v>
      </c>
      <c r="F59" s="3">
        <v>79.57</v>
      </c>
      <c r="G59" s="3">
        <v>0.35</v>
      </c>
      <c r="H59" s="3">
        <v>0.0044</v>
      </c>
      <c r="I59" s="15">
        <v>305307.0</v>
      </c>
      <c r="J59" s="15">
        <v>295788.0</v>
      </c>
    </row>
    <row r="60">
      <c r="A60" s="25">
        <f>+1.78</f>
        <v>1.78</v>
      </c>
      <c r="B60" s="5">
        <f t="shared" si="1"/>
        <v>43243</v>
      </c>
      <c r="C60" s="3">
        <v>79.47</v>
      </c>
      <c r="D60" s="3">
        <v>79.85</v>
      </c>
      <c r="E60" s="3">
        <v>78.21</v>
      </c>
      <c r="F60" s="3">
        <v>79.8</v>
      </c>
      <c r="G60" s="3">
        <v>0.23</v>
      </c>
      <c r="H60" s="3">
        <v>0.0029</v>
      </c>
      <c r="I60" s="15">
        <v>292969.0</v>
      </c>
      <c r="J60" s="15">
        <v>256734.0</v>
      </c>
    </row>
    <row r="61">
      <c r="A61" s="25">
        <f>+2.82%</f>
        <v>0.0282</v>
      </c>
      <c r="B61" s="5">
        <f t="shared" si="1"/>
        <v>43244</v>
      </c>
      <c r="C61" s="3">
        <v>79.65</v>
      </c>
      <c r="D61" s="3">
        <v>79.78</v>
      </c>
      <c r="E61" s="3">
        <v>78.57</v>
      </c>
      <c r="F61" s="3">
        <v>78.79</v>
      </c>
      <c r="G61" s="3">
        <v>-1.01</v>
      </c>
      <c r="H61" s="6">
        <v>-0.0127</v>
      </c>
      <c r="I61" s="15">
        <v>228579.0</v>
      </c>
      <c r="J61" s="15">
        <v>224691.0</v>
      </c>
    </row>
    <row r="62">
      <c r="A62" s="26">
        <v>103261.0</v>
      </c>
      <c r="B62" s="5">
        <f t="shared" si="1"/>
        <v>43245</v>
      </c>
      <c r="C62" s="3">
        <v>78.82</v>
      </c>
      <c r="D62" s="3">
        <v>78.88</v>
      </c>
      <c r="E62" s="3">
        <v>76.01</v>
      </c>
      <c r="F62" s="3">
        <v>76.44</v>
      </c>
      <c r="G62" s="3">
        <v>-2.35</v>
      </c>
      <c r="H62" s="6">
        <v>-0.0298</v>
      </c>
      <c r="I62" s="15">
        <v>275722.0</v>
      </c>
      <c r="J62" s="15">
        <v>170718.0</v>
      </c>
    </row>
    <row r="63">
      <c r="A63" s="26">
        <v>188245.0</v>
      </c>
      <c r="B63" s="5">
        <f t="shared" si="1"/>
        <v>43248</v>
      </c>
      <c r="C63" s="3">
        <v>76.11</v>
      </c>
      <c r="D63" s="3">
        <v>76.17</v>
      </c>
      <c r="E63" s="3">
        <v>74.49</v>
      </c>
      <c r="F63" s="3">
        <v>75.3</v>
      </c>
      <c r="G63" s="3">
        <v>-1.14</v>
      </c>
      <c r="H63" s="6">
        <v>-0.0149</v>
      </c>
      <c r="I63" s="15">
        <v>65102.0</v>
      </c>
      <c r="J63" s="15">
        <v>159585.0</v>
      </c>
    </row>
    <row r="64">
      <c r="A64" s="27">
        <v>43171.0</v>
      </c>
      <c r="B64" s="5">
        <f t="shared" si="1"/>
        <v>43249</v>
      </c>
      <c r="C64" s="3">
        <v>75.82</v>
      </c>
      <c r="D64" s="3">
        <v>76.2</v>
      </c>
      <c r="E64" s="3">
        <v>74.54</v>
      </c>
      <c r="F64" s="3">
        <v>75.39</v>
      </c>
      <c r="G64" s="3">
        <v>0.09</v>
      </c>
      <c r="H64" s="3">
        <v>0.0012</v>
      </c>
      <c r="I64" s="15">
        <v>114463.0</v>
      </c>
      <c r="J64" s="15">
        <v>137458.0</v>
      </c>
    </row>
    <row r="65">
      <c r="A65" s="28">
        <v>64.94</v>
      </c>
      <c r="B65" s="5">
        <f t="shared" si="1"/>
        <v>43250</v>
      </c>
      <c r="C65" s="3">
        <v>75.37</v>
      </c>
      <c r="D65" s="3">
        <v>77.73</v>
      </c>
      <c r="E65" s="3">
        <v>74.81</v>
      </c>
      <c r="F65" s="3">
        <v>77.5</v>
      </c>
      <c r="G65" s="3">
        <v>2.11</v>
      </c>
      <c r="H65" s="3">
        <v>0.027999999999999997</v>
      </c>
      <c r="I65" s="15">
        <v>125329.0</v>
      </c>
      <c r="J65" s="15">
        <v>78500.0</v>
      </c>
    </row>
    <row r="66">
      <c r="A66" s="28">
        <v>65.32</v>
      </c>
      <c r="B66" s="5">
        <f t="shared" si="1"/>
        <v>43251</v>
      </c>
      <c r="C66" s="3">
        <v>77.37</v>
      </c>
      <c r="D66" s="3">
        <v>78.75</v>
      </c>
      <c r="E66" s="3">
        <v>77.04</v>
      </c>
      <c r="F66" s="3">
        <v>77.59</v>
      </c>
      <c r="G66" s="3">
        <v>0.09</v>
      </c>
      <c r="H66" s="3">
        <v>0.0012</v>
      </c>
      <c r="I66" s="15">
        <v>21430.0</v>
      </c>
      <c r="J66" s="3"/>
    </row>
    <row r="67">
      <c r="A67" s="28">
        <v>63.75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64.52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-0.43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-0.0066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102454.0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200929.0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43172.0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64.52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65.29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63.7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64.29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-0.23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-0.0036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95441.0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209210.0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43173.0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64.4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64.8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63.68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64.5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+0.21</f>
        <v>0.21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+0.33%</f>
        <v>0.0033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81984.0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210011.0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43174.0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64.48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64.92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64.2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64.68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+0.18</f>
        <v>0.18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+0.28%</f>
        <v>0.0028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66726.0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216383.0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43175.0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64.67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65.94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64.5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65.75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+1.07</f>
        <v>1.07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+1.65%</f>
        <v>0.0165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105793.0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232691.0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43178.0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65.63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65.87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64.9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65.48</v>
      </c>
      <c r="B113" s="3" t="str">
        <f t="shared" si="1"/>
        <v/>
      </c>
    </row>
    <row r="114">
      <c r="A114" s="21">
        <v>-0.27</v>
      </c>
      <c r="B114" s="3" t="str">
        <f t="shared" si="1"/>
        <v>#REF!</v>
      </c>
    </row>
    <row r="115">
      <c r="A115" s="22">
        <v>-0.0041</v>
      </c>
      <c r="B115" s="3" t="str">
        <f t="shared" si="1"/>
        <v>#REF!</v>
      </c>
    </row>
    <row r="116">
      <c r="A116" s="24">
        <v>70830.0</v>
      </c>
      <c r="B116" s="3" t="str">
        <f t="shared" si="1"/>
        <v>#REF!</v>
      </c>
    </row>
    <row r="117">
      <c r="A117" s="24">
        <v>237847.0</v>
      </c>
      <c r="B117" s="3" t="str">
        <f t="shared" si="1"/>
        <v>#REF!</v>
      </c>
    </row>
    <row r="118">
      <c r="A118" s="23">
        <v>43179.0</v>
      </c>
      <c r="B118" s="3" t="str">
        <f t="shared" si="1"/>
        <v>#REF!</v>
      </c>
    </row>
    <row r="119">
      <c r="A119" s="21">
        <v>65.56</v>
      </c>
      <c r="B119" s="3" t="str">
        <f t="shared" si="1"/>
        <v>#REF!</v>
      </c>
    </row>
    <row r="120">
      <c r="A120" s="21">
        <v>67.22</v>
      </c>
      <c r="B120" s="3" t="str">
        <f t="shared" si="1"/>
        <v>#REF!</v>
      </c>
    </row>
    <row r="121">
      <c r="A121" s="21">
        <v>65.56</v>
      </c>
      <c r="B121" s="3" t="str">
        <f t="shared" si="1"/>
        <v>#REF!</v>
      </c>
    </row>
    <row r="122">
      <c r="A122" s="21">
        <v>66.76</v>
      </c>
      <c r="B122" s="3" t="str">
        <f t="shared" si="1"/>
        <v>#REF!</v>
      </c>
    </row>
    <row r="123">
      <c r="A123" s="25">
        <f>+1.28</f>
        <v>1.28</v>
      </c>
      <c r="B123" s="3" t="str">
        <f t="shared" si="1"/>
        <v>#REF!</v>
      </c>
    </row>
    <row r="124">
      <c r="A124" s="25">
        <f>+1.95%</f>
        <v>0.0195</v>
      </c>
      <c r="B124" s="3" t="str">
        <f t="shared" si="1"/>
        <v>#REF!</v>
      </c>
    </row>
    <row r="125">
      <c r="A125" s="26">
        <v>93114.0</v>
      </c>
      <c r="B125" s="3" t="str">
        <f t="shared" si="1"/>
        <v>#REF!</v>
      </c>
    </row>
    <row r="126">
      <c r="A126" s="26">
        <v>246816.0</v>
      </c>
      <c r="B126" s="3" t="str">
        <f t="shared" si="1"/>
        <v>#REF!</v>
      </c>
    </row>
    <row r="127">
      <c r="A127" s="27">
        <v>43180.0</v>
      </c>
      <c r="B127" s="3" t="str">
        <f t="shared" si="1"/>
        <v>#REF!</v>
      </c>
    </row>
    <row r="128">
      <c r="A128" s="28">
        <v>66.94</v>
      </c>
      <c r="B128" s="3" t="str">
        <f t="shared" si="1"/>
        <v>#REF!</v>
      </c>
    </row>
    <row r="129">
      <c r="A129" s="28">
        <v>69.01</v>
      </c>
      <c r="B129" s="3" t="str">
        <f t="shared" si="1"/>
        <v>#REF!</v>
      </c>
    </row>
    <row r="130">
      <c r="A130" s="28">
        <v>66.79</v>
      </c>
      <c r="B130" s="3" t="str">
        <f t="shared" si="1"/>
        <v>#REF!</v>
      </c>
    </row>
    <row r="131">
      <c r="A131" s="28">
        <v>68.64</v>
      </c>
      <c r="B131" s="3" t="str">
        <f t="shared" si="1"/>
        <v>#REF!</v>
      </c>
    </row>
    <row r="132">
      <c r="A132" s="25">
        <f>+1.88</f>
        <v>1.88</v>
      </c>
      <c r="B132" s="3" t="str">
        <f t="shared" si="1"/>
        <v>#REF!</v>
      </c>
    </row>
    <row r="133">
      <c r="A133" s="25">
        <f>+2.82%</f>
        <v>0.0282</v>
      </c>
      <c r="B133" s="3" t="str">
        <f t="shared" si="1"/>
        <v>#REF!</v>
      </c>
    </row>
    <row r="134">
      <c r="A134" s="26">
        <v>157381.0</v>
      </c>
      <c r="B134" s="3" t="str">
        <f t="shared" si="1"/>
        <v>#REF!</v>
      </c>
    </row>
    <row r="135">
      <c r="A135" s="26">
        <v>249191.0</v>
      </c>
      <c r="B135" s="3" t="str">
        <f t="shared" si="1"/>
        <v>#REF!</v>
      </c>
    </row>
    <row r="136">
      <c r="A136" s="27">
        <v>43181.0</v>
      </c>
      <c r="B136" s="3" t="str">
        <f t="shared" si="1"/>
        <v>#REF!</v>
      </c>
    </row>
    <row r="137">
      <c r="A137" s="28">
        <v>68.81</v>
      </c>
      <c r="B137" s="3" t="str">
        <f t="shared" si="1"/>
        <v>#REF!</v>
      </c>
    </row>
    <row r="138">
      <c r="A138" s="28">
        <v>68.85</v>
      </c>
      <c r="B138" s="3" t="str">
        <f t="shared" si="1"/>
        <v>#REF!</v>
      </c>
    </row>
    <row r="139">
      <c r="A139" s="28">
        <v>67.68</v>
      </c>
      <c r="B139" s="3" t="str">
        <f t="shared" si="1"/>
        <v>#REF!</v>
      </c>
    </row>
    <row r="140">
      <c r="A140" s="28">
        <v>67.95</v>
      </c>
      <c r="B140" s="3" t="str">
        <f t="shared" si="1"/>
        <v>#REF!</v>
      </c>
    </row>
    <row r="141">
      <c r="A141" s="21">
        <v>-0.69</v>
      </c>
      <c r="B141" s="3" t="str">
        <f t="shared" si="1"/>
        <v>#REF!</v>
      </c>
    </row>
    <row r="142">
      <c r="A142" s="22">
        <v>-0.0101</v>
      </c>
      <c r="B142" s="3" t="str">
        <f t="shared" si="1"/>
        <v>#REF!</v>
      </c>
    </row>
    <row r="143">
      <c r="A143" s="24">
        <v>145011.0</v>
      </c>
      <c r="B143" s="3" t="str">
        <f t="shared" si="1"/>
        <v>#REF!</v>
      </c>
    </row>
    <row r="144">
      <c r="A144" s="24">
        <v>249675.0</v>
      </c>
      <c r="B144" s="3" t="str">
        <f t="shared" si="1"/>
        <v>#REF!</v>
      </c>
    </row>
    <row r="145">
      <c r="A145" s="23">
        <v>43182.0</v>
      </c>
      <c r="B145" s="3" t="str">
        <f t="shared" si="1"/>
        <v>#REF!</v>
      </c>
    </row>
    <row r="146">
      <c r="A146" s="21">
        <v>68.15</v>
      </c>
      <c r="B146" s="3" t="str">
        <f t="shared" si="1"/>
        <v>#REF!</v>
      </c>
    </row>
    <row r="147">
      <c r="A147" s="21">
        <v>69.45</v>
      </c>
      <c r="B147" s="3" t="str">
        <f t="shared" si="1"/>
        <v>#REF!</v>
      </c>
    </row>
    <row r="148">
      <c r="A148" s="21">
        <v>67.88</v>
      </c>
      <c r="B148" s="3" t="str">
        <f t="shared" si="1"/>
        <v>#REF!</v>
      </c>
    </row>
    <row r="149">
      <c r="A149" s="21">
        <v>69.35</v>
      </c>
      <c r="B149" s="3" t="str">
        <f t="shared" si="1"/>
        <v>#REF!</v>
      </c>
    </row>
    <row r="150">
      <c r="A150" s="25">
        <f>+1.4</f>
        <v>1.4</v>
      </c>
      <c r="B150" s="3" t="str">
        <f t="shared" si="1"/>
        <v>#REF!</v>
      </c>
    </row>
    <row r="151">
      <c r="A151" s="25">
        <f>+2.06%</f>
        <v>0.0206</v>
      </c>
      <c r="B151" s="3" t="str">
        <f t="shared" si="1"/>
        <v>#REF!</v>
      </c>
    </row>
    <row r="152">
      <c r="A152" s="26">
        <v>122957.0</v>
      </c>
      <c r="B152" s="3" t="str">
        <f t="shared" si="1"/>
        <v>#REF!</v>
      </c>
    </row>
    <row r="153">
      <c r="A153" s="26">
        <v>260419.0</v>
      </c>
      <c r="B153" s="3" t="str">
        <f t="shared" si="1"/>
        <v>#REF!</v>
      </c>
    </row>
    <row r="154">
      <c r="A154" s="27">
        <v>43185.0</v>
      </c>
      <c r="B154" s="3" t="str">
        <f t="shared" si="1"/>
        <v>#REF!</v>
      </c>
    </row>
    <row r="155">
      <c r="A155" s="28">
        <v>69.33</v>
      </c>
      <c r="B155" s="3" t="str">
        <f t="shared" si="1"/>
        <v>#REF!</v>
      </c>
    </row>
    <row r="156">
      <c r="A156" s="28">
        <v>69.94</v>
      </c>
      <c r="B156" s="3" t="str">
        <f t="shared" si="1"/>
        <v>#REF!</v>
      </c>
    </row>
    <row r="157">
      <c r="A157" s="28">
        <v>68.67</v>
      </c>
      <c r="B157" s="3" t="str">
        <f t="shared" si="1"/>
        <v>#REF!</v>
      </c>
    </row>
    <row r="158">
      <c r="A158" s="28">
        <v>69.07</v>
      </c>
      <c r="B158" s="3" t="str">
        <f t="shared" si="1"/>
        <v>#REF!</v>
      </c>
    </row>
    <row r="159">
      <c r="A159" s="21">
        <v>-0.28</v>
      </c>
      <c r="B159" s="3" t="str">
        <f t="shared" si="1"/>
        <v>#REF!</v>
      </c>
    </row>
    <row r="160">
      <c r="A160" s="22">
        <v>-0.004</v>
      </c>
      <c r="B160" s="3" t="str">
        <f t="shared" si="1"/>
        <v>#REF!</v>
      </c>
    </row>
    <row r="161">
      <c r="A161" s="24">
        <v>104584.0</v>
      </c>
      <c r="B161" s="3" t="str">
        <f t="shared" si="1"/>
        <v>#REF!</v>
      </c>
    </row>
    <row r="162">
      <c r="A162" s="24">
        <v>265454.0</v>
      </c>
      <c r="B162" s="3" t="str">
        <f t="shared" si="1"/>
        <v>#REF!</v>
      </c>
    </row>
    <row r="163">
      <c r="A163" s="23">
        <v>43186.0</v>
      </c>
      <c r="B163" s="3" t="str">
        <f t="shared" si="1"/>
        <v>#REF!</v>
      </c>
    </row>
    <row r="164">
      <c r="A164" s="21">
        <v>69.08</v>
      </c>
      <c r="B164" s="3" t="str">
        <f t="shared" si="1"/>
        <v>#REF!</v>
      </c>
    </row>
    <row r="165">
      <c r="A165" s="21">
        <v>69.91</v>
      </c>
      <c r="B165" s="3" t="str">
        <f t="shared" si="1"/>
        <v>#REF!</v>
      </c>
    </row>
    <row r="166">
      <c r="A166" s="21">
        <v>68.36</v>
      </c>
      <c r="B166" s="3" t="str">
        <f t="shared" si="1"/>
        <v>#REF!</v>
      </c>
    </row>
    <row r="167">
      <c r="A167" s="21">
        <v>69.02</v>
      </c>
      <c r="B167" s="3" t="str">
        <f t="shared" si="1"/>
        <v>#REF!</v>
      </c>
    </row>
    <row r="168">
      <c r="A168" s="21">
        <v>-0.05</v>
      </c>
      <c r="B168" s="3" t="str">
        <f t="shared" si="1"/>
        <v>#REF!</v>
      </c>
    </row>
    <row r="169">
      <c r="A169" s="22">
        <v>-7.0E-4</v>
      </c>
      <c r="B169" s="3" t="str">
        <f t="shared" si="1"/>
        <v>#REF!</v>
      </c>
    </row>
    <row r="170">
      <c r="A170" s="24">
        <v>112570.0</v>
      </c>
      <c r="B170" s="3" t="str">
        <f t="shared" si="1"/>
        <v>#REF!</v>
      </c>
    </row>
    <row r="171">
      <c r="A171" s="24">
        <v>279684.0</v>
      </c>
      <c r="B171" s="3" t="str">
        <f t="shared" si="1"/>
        <v>#REF!</v>
      </c>
    </row>
    <row r="172">
      <c r="A172" s="23">
        <v>43187.0</v>
      </c>
      <c r="B172" s="3" t="str">
        <f t="shared" si="1"/>
        <v>#REF!</v>
      </c>
    </row>
    <row r="173">
      <c r="A173" s="21">
        <v>68.6</v>
      </c>
      <c r="B173" s="3" t="str">
        <f t="shared" si="1"/>
        <v>#REF!</v>
      </c>
    </row>
    <row r="174">
      <c r="A174" s="21">
        <v>69.0</v>
      </c>
      <c r="B174" s="3" t="str">
        <f t="shared" si="1"/>
        <v>#REF!</v>
      </c>
    </row>
    <row r="175">
      <c r="A175" s="21">
        <v>67.55</v>
      </c>
      <c r="B175" s="3" t="str">
        <f t="shared" si="1"/>
        <v>#REF!</v>
      </c>
    </row>
    <row r="176">
      <c r="A176" s="21">
        <v>68.32</v>
      </c>
      <c r="B176" s="3" t="str">
        <f t="shared" si="1"/>
        <v>#REF!</v>
      </c>
    </row>
    <row r="177">
      <c r="A177" s="21">
        <v>-0.7</v>
      </c>
      <c r="B177" s="3" t="str">
        <f t="shared" si="1"/>
        <v>#REF!</v>
      </c>
    </row>
    <row r="178">
      <c r="A178" s="22">
        <v>-0.0101</v>
      </c>
      <c r="B178" s="3" t="str">
        <f t="shared" si="1"/>
        <v>#REF!</v>
      </c>
    </row>
    <row r="179">
      <c r="A179" s="24">
        <v>135336.0</v>
      </c>
      <c r="B179" s="3" t="str">
        <f t="shared" si="1"/>
        <v>#REF!</v>
      </c>
    </row>
    <row r="180">
      <c r="A180" s="24">
        <v>278856.0</v>
      </c>
      <c r="B180" s="3" t="str">
        <f t="shared" si="1"/>
        <v>#REF!</v>
      </c>
    </row>
    <row r="181">
      <c r="A181" s="23">
        <v>43188.0</v>
      </c>
      <c r="B181" s="3" t="str">
        <f t="shared" si="1"/>
        <v>#REF!</v>
      </c>
    </row>
    <row r="182">
      <c r="A182" s="21">
        <v>68.54</v>
      </c>
      <c r="B182" s="3" t="str">
        <f t="shared" si="1"/>
        <v>#REF!</v>
      </c>
    </row>
    <row r="183">
      <c r="A183" s="21">
        <v>69.24</v>
      </c>
      <c r="B183" s="3" t="str">
        <f t="shared" si="1"/>
        <v>#REF!</v>
      </c>
    </row>
    <row r="184">
      <c r="A184" s="21">
        <v>67.79</v>
      </c>
      <c r="B184" s="3" t="str">
        <f t="shared" si="1"/>
        <v>#REF!</v>
      </c>
    </row>
    <row r="185">
      <c r="A185" s="21">
        <v>68.85</v>
      </c>
      <c r="B185" s="3" t="str">
        <f t="shared" si="1"/>
        <v>#REF!</v>
      </c>
    </row>
    <row r="186">
      <c r="A186" s="25">
        <f>+0.53</f>
        <v>0.53</v>
      </c>
      <c r="B186" s="3" t="str">
        <f t="shared" si="1"/>
        <v>#REF!</v>
      </c>
    </row>
    <row r="187">
      <c r="A187" s="25">
        <f>+0.78%</f>
        <v>0.0078</v>
      </c>
      <c r="B187" s="3" t="str">
        <f t="shared" si="1"/>
        <v>#REF!</v>
      </c>
    </row>
    <row r="188">
      <c r="A188" s="26">
        <v>110844.0</v>
      </c>
      <c r="B188" s="3" t="str">
        <f t="shared" si="1"/>
        <v>#REF!</v>
      </c>
    </row>
    <row r="189">
      <c r="A189" s="26">
        <v>280585.0</v>
      </c>
      <c r="B189" s="3" t="str">
        <f t="shared" si="1"/>
        <v>#REF!</v>
      </c>
    </row>
    <row r="190">
      <c r="A190" s="27">
        <v>43192.0</v>
      </c>
      <c r="B190" s="3" t="str">
        <f t="shared" si="1"/>
        <v>#REF!</v>
      </c>
    </row>
    <row r="191">
      <c r="A191" s="28">
        <v>68.84</v>
      </c>
      <c r="B191" s="3" t="str">
        <f t="shared" si="1"/>
        <v>#REF!</v>
      </c>
    </row>
    <row r="192">
      <c r="A192" s="28">
        <v>69.52</v>
      </c>
      <c r="B192" s="3" t="str">
        <f t="shared" si="1"/>
        <v>#REF!</v>
      </c>
    </row>
    <row r="193">
      <c r="A193" s="28">
        <v>67.02</v>
      </c>
      <c r="B193" s="3" t="str">
        <f t="shared" si="1"/>
        <v>#REF!</v>
      </c>
    </row>
    <row r="194">
      <c r="A194" s="28">
        <v>67.18</v>
      </c>
      <c r="B194" s="3" t="str">
        <f t="shared" si="1"/>
        <v>#REF!</v>
      </c>
    </row>
    <row r="195">
      <c r="A195" s="21">
        <v>-1.67</v>
      </c>
      <c r="B195" s="3" t="str">
        <f t="shared" si="1"/>
        <v>#REF!</v>
      </c>
    </row>
    <row r="196">
      <c r="A196" s="22">
        <v>-0.0243</v>
      </c>
      <c r="B196" s="3" t="str">
        <f t="shared" si="1"/>
        <v>#REF!</v>
      </c>
    </row>
    <row r="197">
      <c r="A197" s="24">
        <v>72007.0</v>
      </c>
      <c r="B197" s="3" t="str">
        <f t="shared" si="1"/>
        <v>#REF!</v>
      </c>
    </row>
    <row r="198">
      <c r="A198" s="24">
        <v>281846.0</v>
      </c>
      <c r="B198" s="3" t="str">
        <f t="shared" si="1"/>
        <v>#REF!</v>
      </c>
    </row>
    <row r="199">
      <c r="A199" s="23">
        <v>43193.0</v>
      </c>
      <c r="B199" s="3" t="str">
        <f t="shared" si="1"/>
        <v>#REF!</v>
      </c>
    </row>
    <row r="200">
      <c r="A200" s="21">
        <v>67.21</v>
      </c>
      <c r="B200" s="3" t="str">
        <f t="shared" si="1"/>
        <v>#REF!</v>
      </c>
    </row>
    <row r="201">
      <c r="A201" s="21">
        <v>67.99</v>
      </c>
      <c r="B201" s="3" t="str">
        <f t="shared" si="1"/>
        <v>#REF!</v>
      </c>
    </row>
    <row r="202">
      <c r="A202" s="21">
        <v>67.16</v>
      </c>
      <c r="B202" s="3" t="str">
        <f t="shared" si="1"/>
        <v>#REF!</v>
      </c>
    </row>
    <row r="203">
      <c r="A203" s="21">
        <v>67.67</v>
      </c>
      <c r="B203" s="3" t="str">
        <f t="shared" si="1"/>
        <v>#REF!</v>
      </c>
    </row>
    <row r="204">
      <c r="A204" s="25">
        <f>+0.49</f>
        <v>0.49</v>
      </c>
      <c r="B204" s="3" t="str">
        <f t="shared" si="1"/>
        <v>#REF!</v>
      </c>
    </row>
    <row r="205">
      <c r="A205" s="25">
        <f>+0.73%</f>
        <v>0.0073</v>
      </c>
      <c r="B205" s="3" t="str">
        <f t="shared" si="1"/>
        <v>#REF!</v>
      </c>
    </row>
    <row r="206">
      <c r="A206" s="26">
        <v>107083.0</v>
      </c>
      <c r="B206" s="3" t="str">
        <f t="shared" si="1"/>
        <v>#REF!</v>
      </c>
    </row>
    <row r="207">
      <c r="A207" s="26">
        <v>291962.0</v>
      </c>
      <c r="B207" s="3" t="str">
        <f t="shared" si="1"/>
        <v>#REF!</v>
      </c>
    </row>
    <row r="208">
      <c r="A208" s="27">
        <v>43194.0</v>
      </c>
      <c r="B208" s="3" t="str">
        <f t="shared" si="1"/>
        <v>#REF!</v>
      </c>
    </row>
    <row r="209">
      <c r="A209" s="28">
        <v>67.69</v>
      </c>
      <c r="B209" s="3" t="str">
        <f t="shared" si="1"/>
        <v>#REF!</v>
      </c>
    </row>
    <row r="210">
      <c r="A210" s="28">
        <v>67.81</v>
      </c>
      <c r="B210" s="3" t="str">
        <f t="shared" si="1"/>
        <v>#REF!</v>
      </c>
    </row>
    <row r="211">
      <c r="A211" s="28">
        <v>66.29</v>
      </c>
      <c r="B211" s="3" t="str">
        <f t="shared" si="1"/>
        <v>#REF!</v>
      </c>
    </row>
    <row r="212">
      <c r="A212" s="28">
        <v>67.55</v>
      </c>
      <c r="B212" s="3" t="str">
        <f t="shared" si="1"/>
        <v>#REF!</v>
      </c>
    </row>
    <row r="213">
      <c r="A213" s="21">
        <v>-0.12</v>
      </c>
      <c r="B213" s="3" t="str">
        <f t="shared" si="1"/>
        <v>#REF!</v>
      </c>
    </row>
    <row r="214">
      <c r="A214" s="22">
        <v>-0.0018</v>
      </c>
      <c r="B214" s="3" t="str">
        <f t="shared" si="1"/>
        <v>#REF!</v>
      </c>
    </row>
    <row r="215">
      <c r="A215" s="24">
        <v>149589.0</v>
      </c>
      <c r="B215" s="3" t="str">
        <f t="shared" si="1"/>
        <v>#REF!</v>
      </c>
    </row>
    <row r="216">
      <c r="A216" s="24">
        <v>310037.0</v>
      </c>
      <c r="B216" s="3" t="str">
        <f t="shared" si="1"/>
        <v>#REF!</v>
      </c>
    </row>
    <row r="217">
      <c r="A217" s="23">
        <v>43195.0</v>
      </c>
      <c r="B217" s="3" t="str">
        <f t="shared" si="1"/>
        <v>#REF!</v>
      </c>
    </row>
    <row r="218">
      <c r="A218" s="21">
        <v>67.85</v>
      </c>
      <c r="B218" s="3" t="str">
        <f t="shared" si="1"/>
        <v>#REF!</v>
      </c>
    </row>
    <row r="219">
      <c r="A219" s="21">
        <v>68.44</v>
      </c>
      <c r="B219" s="3" t="str">
        <f t="shared" si="1"/>
        <v>#REF!</v>
      </c>
    </row>
    <row r="220">
      <c r="A220" s="21">
        <v>67.29</v>
      </c>
      <c r="B220" s="3" t="str">
        <f t="shared" si="1"/>
        <v>#REF!</v>
      </c>
    </row>
    <row r="221">
      <c r="A221" s="21">
        <v>67.9</v>
      </c>
      <c r="B221" s="3" t="str">
        <f t="shared" si="1"/>
        <v>#REF!</v>
      </c>
    </row>
    <row r="222">
      <c r="A222" s="25">
        <f>+0.35</f>
        <v>0.35</v>
      </c>
      <c r="B222" s="3" t="str">
        <f t="shared" si="1"/>
        <v>#REF!</v>
      </c>
    </row>
    <row r="223">
      <c r="A223" s="25">
        <f>+0.52%</f>
        <v>0.0052</v>
      </c>
      <c r="B223" s="3" t="str">
        <f t="shared" si="1"/>
        <v>#REF!</v>
      </c>
    </row>
    <row r="224">
      <c r="A224" s="26">
        <v>146302.0</v>
      </c>
      <c r="B224" s="3" t="str">
        <f t="shared" si="1"/>
        <v>#REF!</v>
      </c>
    </row>
    <row r="225">
      <c r="A225" s="26">
        <v>327305.0</v>
      </c>
      <c r="B225" s="3" t="str">
        <f t="shared" si="1"/>
        <v>#REF!</v>
      </c>
    </row>
    <row r="226">
      <c r="A226" s="27">
        <v>43196.0</v>
      </c>
      <c r="B226" s="3" t="str">
        <f t="shared" si="1"/>
        <v>#REF!</v>
      </c>
    </row>
    <row r="227">
      <c r="A227" s="28">
        <v>67.8</v>
      </c>
      <c r="B227" s="3" t="str">
        <f t="shared" si="1"/>
        <v>#REF!</v>
      </c>
    </row>
    <row r="228">
      <c r="A228" s="28">
        <v>68.18</v>
      </c>
      <c r="B228" s="3" t="str">
        <f t="shared" si="1"/>
        <v>#REF!</v>
      </c>
    </row>
    <row r="229">
      <c r="A229" s="28">
        <v>66.45</v>
      </c>
      <c r="B229" s="3" t="str">
        <f t="shared" si="1"/>
        <v>#REF!</v>
      </c>
    </row>
    <row r="230">
      <c r="A230" s="28">
        <v>66.68</v>
      </c>
      <c r="B230" s="3" t="str">
        <f t="shared" si="1"/>
        <v>#REF!</v>
      </c>
    </row>
    <row r="231">
      <c r="A231" s="21">
        <v>-1.22</v>
      </c>
      <c r="B231" s="3" t="str">
        <f t="shared" si="1"/>
        <v>#REF!</v>
      </c>
    </row>
    <row r="232">
      <c r="A232" s="22">
        <v>-0.018</v>
      </c>
      <c r="B232" s="3" t="str">
        <f t="shared" si="1"/>
        <v>#REF!</v>
      </c>
    </row>
    <row r="233">
      <c r="A233" s="24">
        <v>149776.0</v>
      </c>
      <c r="B233" s="3" t="str">
        <f t="shared" si="1"/>
        <v>#REF!</v>
      </c>
    </row>
    <row r="234">
      <c r="A234" s="24">
        <v>344855.0</v>
      </c>
      <c r="B234" s="3" t="str">
        <f t="shared" si="1"/>
        <v>#REF!</v>
      </c>
    </row>
    <row r="235">
      <c r="A235" s="23">
        <v>43199.0</v>
      </c>
      <c r="B235" s="3" t="str">
        <f t="shared" si="1"/>
        <v>#REF!</v>
      </c>
    </row>
    <row r="236">
      <c r="A236" s="21">
        <v>66.6</v>
      </c>
      <c r="B236" s="3" t="str">
        <f t="shared" si="1"/>
        <v>#REF!</v>
      </c>
    </row>
    <row r="237">
      <c r="A237" s="21">
        <v>68.33</v>
      </c>
      <c r="B237" s="3" t="str">
        <f t="shared" si="1"/>
        <v>#REF!</v>
      </c>
    </row>
    <row r="238">
      <c r="A238" s="21">
        <v>66.56</v>
      </c>
      <c r="B238" s="3" t="str">
        <f t="shared" si="1"/>
        <v>#REF!</v>
      </c>
    </row>
    <row r="239">
      <c r="A239" s="21">
        <v>68.18</v>
      </c>
      <c r="B239" s="3" t="str">
        <f t="shared" si="1"/>
        <v>#REF!</v>
      </c>
    </row>
    <row r="240">
      <c r="A240" s="25">
        <f>+1.5</f>
        <v>1.5</v>
      </c>
      <c r="B240" s="3" t="str">
        <f t="shared" si="1"/>
        <v>#REF!</v>
      </c>
    </row>
    <row r="241">
      <c r="A241" s="25">
        <f>+2.25%</f>
        <v>0.0225</v>
      </c>
      <c r="B241" s="3" t="str">
        <f t="shared" si="1"/>
        <v>#REF!</v>
      </c>
    </row>
    <row r="242">
      <c r="A242" s="26">
        <v>125142.0</v>
      </c>
      <c r="B242" s="3" t="str">
        <f t="shared" si="1"/>
        <v>#REF!</v>
      </c>
    </row>
    <row r="243">
      <c r="A243" s="26">
        <v>362043.0</v>
      </c>
      <c r="B243" s="3" t="str">
        <f t="shared" si="1"/>
        <v>#REF!</v>
      </c>
    </row>
    <row r="244">
      <c r="A244" s="27">
        <v>43200.0</v>
      </c>
      <c r="B244" s="3" t="str">
        <f t="shared" si="1"/>
        <v>#REF!</v>
      </c>
    </row>
    <row r="245">
      <c r="A245" s="28">
        <v>68.04</v>
      </c>
      <c r="B245" s="3" t="str">
        <f t="shared" si="1"/>
        <v>#REF!</v>
      </c>
    </row>
    <row r="246">
      <c r="A246" s="28">
        <v>70.71</v>
      </c>
      <c r="B246" s="3" t="str">
        <f t="shared" si="1"/>
        <v>#REF!</v>
      </c>
    </row>
    <row r="247">
      <c r="A247" s="28">
        <v>68.02</v>
      </c>
      <c r="B247" s="3" t="str">
        <f t="shared" si="1"/>
        <v>#REF!</v>
      </c>
    </row>
    <row r="248">
      <c r="A248" s="28">
        <v>70.42</v>
      </c>
      <c r="B248" s="3" t="str">
        <f t="shared" si="1"/>
        <v>#REF!</v>
      </c>
    </row>
    <row r="249">
      <c r="A249" s="25">
        <f>+2.24</f>
        <v>2.24</v>
      </c>
      <c r="B249" s="3" t="str">
        <f t="shared" si="1"/>
        <v>#REF!</v>
      </c>
    </row>
    <row r="250">
      <c r="A250" s="25">
        <f>+3.29%</f>
        <v>0.0329</v>
      </c>
      <c r="B250" s="3" t="str">
        <f t="shared" si="1"/>
        <v>#REF!</v>
      </c>
    </row>
    <row r="251">
      <c r="A251" s="26">
        <v>277339.0</v>
      </c>
      <c r="B251" s="3" t="str">
        <f t="shared" si="1"/>
        <v>#REF!</v>
      </c>
    </row>
    <row r="252">
      <c r="A252" s="26">
        <v>389002.0</v>
      </c>
      <c r="B252" s="3" t="str">
        <f t="shared" si="1"/>
        <v>#REF!</v>
      </c>
    </row>
    <row r="253">
      <c r="A253" s="27">
        <v>43201.0</v>
      </c>
      <c r="B253" s="3" t="str">
        <f t="shared" si="1"/>
        <v>#REF!</v>
      </c>
    </row>
    <row r="254">
      <c r="A254" s="28">
        <v>70.42</v>
      </c>
      <c r="B254" s="3" t="str">
        <f t="shared" si="1"/>
        <v>#REF!</v>
      </c>
    </row>
    <row r="255">
      <c r="A255" s="28">
        <v>72.38</v>
      </c>
      <c r="B255" s="3" t="str">
        <f t="shared" si="1"/>
        <v>#REF!</v>
      </c>
    </row>
    <row r="256">
      <c r="A256" s="28">
        <v>69.92</v>
      </c>
      <c r="B256" s="3" t="str">
        <f t="shared" si="1"/>
        <v>#REF!</v>
      </c>
    </row>
    <row r="257">
      <c r="A257" s="28">
        <v>71.46</v>
      </c>
      <c r="B257" s="3" t="str">
        <f t="shared" si="1"/>
        <v>#REF!</v>
      </c>
    </row>
    <row r="258">
      <c r="A258" s="25">
        <f>+1.04</f>
        <v>1.04</v>
      </c>
      <c r="B258" s="3" t="str">
        <f t="shared" si="1"/>
        <v>#REF!</v>
      </c>
    </row>
    <row r="259">
      <c r="A259" s="25">
        <f>+1.48%</f>
        <v>0.0148</v>
      </c>
      <c r="B259" s="3" t="str">
        <f t="shared" si="1"/>
        <v>#REF!</v>
      </c>
    </row>
    <row r="260">
      <c r="A260" s="26">
        <v>313398.0</v>
      </c>
      <c r="B260" s="3" t="str">
        <f t="shared" si="1"/>
        <v>#REF!</v>
      </c>
    </row>
    <row r="261">
      <c r="A261" s="26">
        <v>411472.0</v>
      </c>
      <c r="B261" s="3" t="str">
        <f t="shared" si="1"/>
        <v>#REF!</v>
      </c>
    </row>
    <row r="262">
      <c r="A262" s="27">
        <v>43202.0</v>
      </c>
      <c r="B262" s="3" t="str">
        <f t="shared" si="1"/>
        <v>#REF!</v>
      </c>
    </row>
    <row r="263">
      <c r="A263" s="28">
        <v>71.43</v>
      </c>
      <c r="B263" s="3" t="str">
        <f t="shared" si="1"/>
        <v>#REF!</v>
      </c>
    </row>
    <row r="264">
      <c r="A264" s="28">
        <v>71.87</v>
      </c>
      <c r="B264" s="3" t="str">
        <f t="shared" si="1"/>
        <v>#REF!</v>
      </c>
    </row>
    <row r="265">
      <c r="A265" s="28">
        <v>70.52</v>
      </c>
      <c r="B265" s="3" t="str">
        <f t="shared" si="1"/>
        <v>#REF!</v>
      </c>
    </row>
    <row r="266">
      <c r="A266" s="28">
        <v>71.4</v>
      </c>
      <c r="B266" s="3" t="str">
        <f t="shared" si="1"/>
        <v>#REF!</v>
      </c>
    </row>
    <row r="267">
      <c r="A267" s="21">
        <v>-0.06</v>
      </c>
      <c r="B267" s="3" t="str">
        <f t="shared" si="1"/>
        <v>#REF!</v>
      </c>
    </row>
    <row r="268">
      <c r="A268" s="22">
        <v>-8.0E-4</v>
      </c>
      <c r="B268" s="3" t="str">
        <f t="shared" si="1"/>
        <v>#REF!</v>
      </c>
    </row>
    <row r="269">
      <c r="A269" s="24">
        <v>192006.0</v>
      </c>
      <c r="B269" s="3" t="str">
        <f t="shared" si="1"/>
        <v>#REF!</v>
      </c>
    </row>
    <row r="270">
      <c r="A270" s="24">
        <v>439042.0</v>
      </c>
      <c r="B270" s="3" t="str">
        <f t="shared" si="1"/>
        <v>#REF!</v>
      </c>
    </row>
    <row r="271">
      <c r="A271" s="23">
        <v>43203.0</v>
      </c>
      <c r="B271" s="3" t="str">
        <f t="shared" si="1"/>
        <v>#REF!</v>
      </c>
    </row>
    <row r="272">
      <c r="A272" s="21">
        <v>71.24</v>
      </c>
      <c r="B272" s="3" t="str">
        <f t="shared" si="1"/>
        <v>#REF!</v>
      </c>
    </row>
    <row r="273">
      <c r="A273" s="21">
        <v>72.2</v>
      </c>
      <c r="B273" s="3" t="str">
        <f t="shared" si="1"/>
        <v>#REF!</v>
      </c>
    </row>
    <row r="274">
      <c r="A274" s="21">
        <v>70.94</v>
      </c>
      <c r="B274" s="3" t="str">
        <f t="shared" si="1"/>
        <v>#REF!</v>
      </c>
    </row>
    <row r="275">
      <c r="A275" s="21">
        <v>71.93</v>
      </c>
      <c r="B275" s="3" t="str">
        <f t="shared" si="1"/>
        <v>#REF!</v>
      </c>
    </row>
    <row r="276">
      <c r="A276" s="25">
        <f>+0.53</f>
        <v>0.53</v>
      </c>
      <c r="B276" s="3" t="str">
        <f t="shared" si="1"/>
        <v>#REF!</v>
      </c>
    </row>
    <row r="277">
      <c r="A277" s="25">
        <f>+0.74%</f>
        <v>0.0074</v>
      </c>
      <c r="B277" s="3" t="str">
        <f t="shared" si="1"/>
        <v>#REF!</v>
      </c>
    </row>
    <row r="278">
      <c r="A278" s="26">
        <v>184848.0</v>
      </c>
      <c r="B278" s="3" t="str">
        <f t="shared" si="1"/>
        <v>#REF!</v>
      </c>
    </row>
    <row r="279">
      <c r="A279" s="26">
        <v>444147.0</v>
      </c>
      <c r="B279" s="3" t="str">
        <f t="shared" si="1"/>
        <v>#REF!</v>
      </c>
    </row>
    <row r="280">
      <c r="A280" s="27">
        <v>43206.0</v>
      </c>
      <c r="B280" s="3" t="str">
        <f t="shared" si="1"/>
        <v>#REF!</v>
      </c>
    </row>
    <row r="281">
      <c r="A281" s="28">
        <v>71.99</v>
      </c>
      <c r="B281" s="3" t="str">
        <f t="shared" si="1"/>
        <v>#REF!</v>
      </c>
    </row>
    <row r="282">
      <c r="A282" s="28">
        <v>72.18</v>
      </c>
      <c r="B282" s="3" t="str">
        <f t="shared" si="1"/>
        <v>#REF!</v>
      </c>
    </row>
    <row r="283">
      <c r="A283" s="28">
        <v>70.5</v>
      </c>
      <c r="B283" s="3" t="str">
        <f t="shared" si="1"/>
        <v>#REF!</v>
      </c>
    </row>
    <row r="284">
      <c r="A284" s="28">
        <v>70.81</v>
      </c>
      <c r="B284" s="3" t="str">
        <f t="shared" si="1"/>
        <v>#REF!</v>
      </c>
    </row>
    <row r="285">
      <c r="A285" s="21">
        <v>-1.12</v>
      </c>
      <c r="B285" s="3" t="str">
        <f t="shared" si="1"/>
        <v>#REF!</v>
      </c>
    </row>
    <row r="286">
      <c r="A286" s="22">
        <v>-0.0156</v>
      </c>
      <c r="B286" s="3" t="str">
        <f t="shared" si="1"/>
        <v>#REF!</v>
      </c>
    </row>
    <row r="287">
      <c r="A287" s="24">
        <v>170389.0</v>
      </c>
      <c r="B287" s="3" t="str">
        <f t="shared" si="1"/>
        <v>#REF!</v>
      </c>
    </row>
    <row r="288">
      <c r="A288" s="24">
        <v>452208.0</v>
      </c>
      <c r="B288" s="3" t="str">
        <f t="shared" si="1"/>
        <v>#REF!</v>
      </c>
    </row>
    <row r="289">
      <c r="A289" s="23">
        <v>43207.0</v>
      </c>
      <c r="B289" s="3" t="str">
        <f t="shared" si="1"/>
        <v>#REF!</v>
      </c>
    </row>
    <row r="290">
      <c r="A290" s="21">
        <v>71.01</v>
      </c>
      <c r="B290" s="3" t="str">
        <f t="shared" si="1"/>
        <v>#REF!</v>
      </c>
    </row>
    <row r="291">
      <c r="A291" s="21">
        <v>71.25</v>
      </c>
      <c r="B291" s="3" t="str">
        <f t="shared" si="1"/>
        <v>#REF!</v>
      </c>
    </row>
    <row r="292">
      <c r="A292" s="21">
        <v>70.24</v>
      </c>
      <c r="B292" s="3" t="str">
        <f t="shared" si="1"/>
        <v>#REF!</v>
      </c>
    </row>
    <row r="293">
      <c r="A293" s="21">
        <v>70.97</v>
      </c>
      <c r="B293" s="3" t="str">
        <f t="shared" si="1"/>
        <v>#REF!</v>
      </c>
    </row>
    <row r="294">
      <c r="A294" s="25">
        <f>+0.16</f>
        <v>0.16</v>
      </c>
      <c r="B294" s="3" t="str">
        <f t="shared" si="1"/>
        <v>#REF!</v>
      </c>
    </row>
    <row r="295">
      <c r="A295" s="25">
        <f>+0.23%</f>
        <v>0.0023</v>
      </c>
      <c r="B295" s="3" t="str">
        <f t="shared" si="1"/>
        <v>#REF!</v>
      </c>
    </row>
    <row r="296">
      <c r="A296" s="26">
        <v>167134.0</v>
      </c>
      <c r="B296" s="3" t="str">
        <f t="shared" si="1"/>
        <v>#REF!</v>
      </c>
    </row>
    <row r="297">
      <c r="A297" s="26">
        <v>465286.0</v>
      </c>
      <c r="B297" s="3" t="str">
        <f t="shared" si="1"/>
        <v>#REF!</v>
      </c>
    </row>
    <row r="298">
      <c r="A298" s="27">
        <v>43208.0</v>
      </c>
      <c r="B298" s="3" t="str">
        <f t="shared" si="1"/>
        <v>#REF!</v>
      </c>
    </row>
    <row r="299">
      <c r="A299" s="28">
        <v>71.05</v>
      </c>
      <c r="B299" s="3" t="str">
        <f t="shared" si="1"/>
        <v>#REF!</v>
      </c>
    </row>
    <row r="300">
      <c r="A300" s="28">
        <v>73.26</v>
      </c>
      <c r="B300" s="3" t="str">
        <f t="shared" si="1"/>
        <v>#REF!</v>
      </c>
    </row>
    <row r="301">
      <c r="A301" s="28">
        <v>71.04</v>
      </c>
      <c r="B301" s="3" t="str">
        <f t="shared" si="1"/>
        <v>#REF!</v>
      </c>
    </row>
    <row r="302">
      <c r="A302" s="28">
        <v>72.84</v>
      </c>
      <c r="B302" s="3" t="str">
        <f t="shared" si="1"/>
        <v>#REF!</v>
      </c>
    </row>
    <row r="303">
      <c r="A303" s="25">
        <f>+1.87</f>
        <v>1.87</v>
      </c>
      <c r="B303" s="3" t="str">
        <f t="shared" si="1"/>
        <v>#REF!</v>
      </c>
    </row>
    <row r="304">
      <c r="A304" s="25">
        <f>+2.63%</f>
        <v>0.0263</v>
      </c>
      <c r="B304" s="3" t="str">
        <f t="shared" si="1"/>
        <v>#REF!</v>
      </c>
    </row>
    <row r="305">
      <c r="A305" s="26">
        <v>207122.0</v>
      </c>
      <c r="B305" s="3" t="str">
        <f t="shared" si="1"/>
        <v>#REF!</v>
      </c>
    </row>
    <row r="306">
      <c r="A306" s="26">
        <v>480558.0</v>
      </c>
      <c r="B306" s="3" t="str">
        <f t="shared" si="1"/>
        <v>#REF!</v>
      </c>
    </row>
    <row r="307">
      <c r="A307" s="27">
        <v>43209.0</v>
      </c>
      <c r="B307" s="3" t="str">
        <f t="shared" si="1"/>
        <v>#REF!</v>
      </c>
    </row>
    <row r="308">
      <c r="A308" s="28">
        <v>73.11</v>
      </c>
      <c r="B308" s="3" t="str">
        <f t="shared" si="1"/>
        <v>#REF!</v>
      </c>
    </row>
    <row r="309">
      <c r="A309" s="28">
        <v>74.06</v>
      </c>
      <c r="B309" s="3" t="str">
        <f t="shared" si="1"/>
        <v>#REF!</v>
      </c>
    </row>
    <row r="310">
      <c r="A310" s="28">
        <v>72.78</v>
      </c>
      <c r="B310" s="3" t="str">
        <f t="shared" si="1"/>
        <v>#REF!</v>
      </c>
    </row>
    <row r="311">
      <c r="A311" s="28">
        <v>73.11</v>
      </c>
      <c r="B311" s="3" t="str">
        <f t="shared" si="1"/>
        <v>#REF!</v>
      </c>
    </row>
    <row r="312">
      <c r="A312" s="25">
        <f>+0.27</f>
        <v>0.27</v>
      </c>
      <c r="B312" s="3" t="str">
        <f t="shared" si="1"/>
        <v>#REF!</v>
      </c>
    </row>
    <row r="313">
      <c r="A313" s="25">
        <f>+0.37%</f>
        <v>0.0037</v>
      </c>
      <c r="B313" s="3" t="str">
        <f t="shared" si="1"/>
        <v>#REF!</v>
      </c>
    </row>
    <row r="314">
      <c r="A314" s="26">
        <v>268902.0</v>
      </c>
      <c r="B314" s="3" t="str">
        <f t="shared" si="1"/>
        <v>#REF!</v>
      </c>
    </row>
    <row r="315">
      <c r="A315" s="26">
        <v>510229.0</v>
      </c>
      <c r="B315" s="3" t="str">
        <f t="shared" si="1"/>
        <v>#REF!</v>
      </c>
    </row>
    <row r="316">
      <c r="A316" s="27">
        <v>43210.0</v>
      </c>
      <c r="B316" s="3" t="str">
        <f t="shared" si="1"/>
        <v>#REF!</v>
      </c>
    </row>
    <row r="317">
      <c r="A317" s="28">
        <v>73.18</v>
      </c>
      <c r="B317" s="3" t="str">
        <f t="shared" si="1"/>
        <v>#REF!</v>
      </c>
    </row>
    <row r="318">
      <c r="A318" s="28">
        <v>73.49</v>
      </c>
      <c r="B318" s="3" t="str">
        <f t="shared" si="1"/>
        <v>#REF!</v>
      </c>
    </row>
    <row r="319">
      <c r="A319" s="28">
        <v>72.2</v>
      </c>
      <c r="B319" s="3" t="str">
        <f t="shared" si="1"/>
        <v>#REF!</v>
      </c>
    </row>
    <row r="320">
      <c r="A320" s="28">
        <v>73.35</v>
      </c>
      <c r="B320" s="3" t="str">
        <f t="shared" si="1"/>
        <v>#REF!</v>
      </c>
    </row>
    <row r="321">
      <c r="A321" s="25">
        <f>+0.24</f>
        <v>0.24</v>
      </c>
      <c r="B321" s="3" t="str">
        <f t="shared" si="1"/>
        <v>#REF!</v>
      </c>
    </row>
    <row r="322">
      <c r="A322" s="25">
        <f>+0.33%</f>
        <v>0.0033</v>
      </c>
      <c r="B322" s="3" t="str">
        <f t="shared" si="1"/>
        <v>#REF!</v>
      </c>
    </row>
    <row r="323">
      <c r="A323" s="26">
        <v>278873.0</v>
      </c>
      <c r="B323" s="3" t="str">
        <f t="shared" si="1"/>
        <v>#REF!</v>
      </c>
    </row>
    <row r="324">
      <c r="A324" s="26">
        <v>546350.0</v>
      </c>
      <c r="B324" s="3" t="str">
        <f t="shared" si="1"/>
        <v>#REF!</v>
      </c>
    </row>
    <row r="325">
      <c r="A325" s="27">
        <v>43213.0</v>
      </c>
      <c r="B325" s="3" t="str">
        <f t="shared" si="1"/>
        <v>#REF!</v>
      </c>
    </row>
    <row r="326">
      <c r="A326" s="28">
        <v>73.1</v>
      </c>
      <c r="B326" s="3" t="str">
        <f t="shared" si="1"/>
        <v>#REF!</v>
      </c>
    </row>
    <row r="327">
      <c r="A327" s="28">
        <v>74.41</v>
      </c>
      <c r="B327" s="3" t="str">
        <f t="shared" si="1"/>
        <v>#REF!</v>
      </c>
    </row>
    <row r="328">
      <c r="A328" s="28">
        <v>72.47</v>
      </c>
      <c r="B328" s="3" t="str">
        <f t="shared" si="1"/>
        <v>#REF!</v>
      </c>
    </row>
    <row r="329">
      <c r="A329" s="28">
        <v>74.01</v>
      </c>
      <c r="B329" s="3" t="str">
        <f t="shared" si="1"/>
        <v>#REF!</v>
      </c>
    </row>
    <row r="330">
      <c r="A330" s="25">
        <f>+0.66</f>
        <v>0.66</v>
      </c>
      <c r="B330" s="3" t="str">
        <f t="shared" si="1"/>
        <v>#REF!</v>
      </c>
    </row>
    <row r="331">
      <c r="A331" s="25">
        <f>+0.9%</f>
        <v>0.009</v>
      </c>
      <c r="B331" s="3" t="str">
        <f t="shared" si="1"/>
        <v>#REF!</v>
      </c>
    </row>
    <row r="332">
      <c r="A332" s="26">
        <v>241580.0</v>
      </c>
      <c r="B332" s="3" t="str">
        <f t="shared" si="1"/>
        <v>#REF!</v>
      </c>
    </row>
    <row r="333">
      <c r="A333" s="26">
        <v>583671.0</v>
      </c>
      <c r="B333" s="3" t="str">
        <f t="shared" si="1"/>
        <v>#REF!</v>
      </c>
    </row>
    <row r="334">
      <c r="A334" s="27">
        <v>43214.0</v>
      </c>
      <c r="B334" s="3" t="str">
        <f t="shared" si="1"/>
        <v>#REF!</v>
      </c>
    </row>
    <row r="335">
      <c r="A335" s="28">
        <v>74.38</v>
      </c>
      <c r="B335" s="3" t="str">
        <f t="shared" si="1"/>
        <v>#REF!</v>
      </c>
    </row>
    <row r="336">
      <c r="A336" s="28">
        <v>74.65</v>
      </c>
      <c r="B336" s="3" t="str">
        <f t="shared" si="1"/>
        <v>#REF!</v>
      </c>
    </row>
    <row r="337">
      <c r="A337" s="28">
        <v>72.88</v>
      </c>
      <c r="B337" s="3" t="str">
        <f t="shared" si="1"/>
        <v>#REF!</v>
      </c>
    </row>
    <row r="338">
      <c r="A338" s="28">
        <v>73.07</v>
      </c>
      <c r="B338" s="3" t="str">
        <f t="shared" si="1"/>
        <v>#REF!</v>
      </c>
    </row>
    <row r="339">
      <c r="A339" s="21">
        <v>-0.94</v>
      </c>
      <c r="B339" s="3" t="str">
        <f t="shared" si="1"/>
        <v>#REF!</v>
      </c>
    </row>
    <row r="340">
      <c r="A340" s="22">
        <v>-0.0127</v>
      </c>
      <c r="B340" s="3" t="str">
        <f t="shared" si="1"/>
        <v>#REF!</v>
      </c>
    </row>
    <row r="341">
      <c r="A341" s="24">
        <v>295175.0</v>
      </c>
      <c r="B341" s="3" t="str">
        <f t="shared" si="1"/>
        <v>#REF!</v>
      </c>
    </row>
    <row r="342">
      <c r="A342" s="24">
        <v>595534.0</v>
      </c>
      <c r="B342" s="3" t="str">
        <f t="shared" si="1"/>
        <v>#REF!</v>
      </c>
    </row>
    <row r="343">
      <c r="A343" s="23">
        <v>43215.0</v>
      </c>
      <c r="B343" s="3" t="str">
        <f t="shared" si="1"/>
        <v>#REF!</v>
      </c>
    </row>
    <row r="344">
      <c r="A344" s="21">
        <v>73.26</v>
      </c>
      <c r="B344" s="3" t="str">
        <f t="shared" si="1"/>
        <v>#REF!</v>
      </c>
    </row>
    <row r="345">
      <c r="A345" s="21">
        <v>73.38</v>
      </c>
      <c r="B345" s="3" t="str">
        <f t="shared" si="1"/>
        <v>#REF!</v>
      </c>
    </row>
    <row r="346">
      <c r="A346" s="21">
        <v>72.39</v>
      </c>
      <c r="B346" s="3" t="str">
        <f t="shared" si="1"/>
        <v>#REF!</v>
      </c>
    </row>
    <row r="347">
      <c r="A347" s="21">
        <v>73.23</v>
      </c>
      <c r="B347" s="3" t="str">
        <f t="shared" si="1"/>
        <v>#REF!</v>
      </c>
    </row>
    <row r="348">
      <c r="A348" s="25">
        <f>+0.16</f>
        <v>0.16</v>
      </c>
      <c r="B348" s="3" t="str">
        <f t="shared" si="1"/>
        <v>#REF!</v>
      </c>
    </row>
    <row r="349">
      <c r="A349" s="25">
        <f>+0.22%</f>
        <v>0.0022</v>
      </c>
      <c r="B349" s="3" t="str">
        <f t="shared" si="1"/>
        <v>#REF!</v>
      </c>
    </row>
    <row r="350">
      <c r="A350" s="26">
        <v>271357.0</v>
      </c>
      <c r="B350" s="3" t="str">
        <f t="shared" si="1"/>
        <v>#REF!</v>
      </c>
    </row>
    <row r="351">
      <c r="A351" s="26">
        <v>600823.0</v>
      </c>
      <c r="B351" s="3" t="str">
        <f t="shared" si="1"/>
        <v>#REF!</v>
      </c>
    </row>
    <row r="352">
      <c r="A352" s="27">
        <v>43216.0</v>
      </c>
      <c r="B352" s="3" t="str">
        <f t="shared" si="1"/>
        <v>#REF!</v>
      </c>
    </row>
    <row r="353">
      <c r="A353" s="28">
        <v>73.38</v>
      </c>
      <c r="B353" s="3" t="str">
        <f t="shared" si="1"/>
        <v>#REF!</v>
      </c>
    </row>
    <row r="354">
      <c r="A354" s="28">
        <v>74.16</v>
      </c>
      <c r="B354" s="3" t="str">
        <f t="shared" si="1"/>
        <v>#REF!</v>
      </c>
    </row>
    <row r="355">
      <c r="A355" s="28">
        <v>73.32</v>
      </c>
      <c r="B355" s="3" t="str">
        <f t="shared" si="1"/>
        <v>#REF!</v>
      </c>
    </row>
    <row r="356">
      <c r="A356" s="28">
        <v>73.88</v>
      </c>
      <c r="B356" s="3" t="str">
        <f t="shared" si="1"/>
        <v>#REF!</v>
      </c>
    </row>
    <row r="357">
      <c r="A357" s="25">
        <f>+0.65</f>
        <v>0.65</v>
      </c>
      <c r="B357" s="3" t="str">
        <f t="shared" si="1"/>
        <v>#REF!</v>
      </c>
    </row>
    <row r="358">
      <c r="A358" s="25">
        <f>+0.89%</f>
        <v>0.0089</v>
      </c>
      <c r="B358" s="3" t="str">
        <f t="shared" si="1"/>
        <v>#REF!</v>
      </c>
    </row>
    <row r="359">
      <c r="A359" s="26">
        <v>296999.0</v>
      </c>
      <c r="B359" s="3" t="str">
        <f t="shared" si="1"/>
        <v>#REF!</v>
      </c>
    </row>
    <row r="360">
      <c r="A360" s="26">
        <v>610254.0</v>
      </c>
      <c r="B360" s="3" t="str">
        <f t="shared" si="1"/>
        <v>#REF!</v>
      </c>
    </row>
    <row r="361">
      <c r="A361" s="27">
        <v>43217.0</v>
      </c>
      <c r="B361" s="3" t="str">
        <f t="shared" si="1"/>
        <v>#REF!</v>
      </c>
    </row>
    <row r="362">
      <c r="A362" s="28">
        <v>73.85</v>
      </c>
      <c r="B362" s="3" t="str">
        <f t="shared" si="1"/>
        <v>#REF!</v>
      </c>
    </row>
    <row r="363">
      <c r="A363" s="28">
        <v>74.14</v>
      </c>
      <c r="B363" s="3" t="str">
        <f t="shared" si="1"/>
        <v>#REF!</v>
      </c>
    </row>
    <row r="364">
      <c r="A364" s="28">
        <v>73.45</v>
      </c>
      <c r="B364" s="3" t="str">
        <f t="shared" si="1"/>
        <v>#REF!</v>
      </c>
    </row>
    <row r="365">
      <c r="A365" s="28">
        <v>73.79</v>
      </c>
      <c r="B365" s="3" t="str">
        <f t="shared" si="1"/>
        <v>#REF!</v>
      </c>
    </row>
    <row r="366">
      <c r="A366" s="21">
        <v>-0.09</v>
      </c>
      <c r="B366" s="3" t="str">
        <f t="shared" si="1"/>
        <v>#REF!</v>
      </c>
    </row>
    <row r="367">
      <c r="A367" s="22">
        <v>-0.0012</v>
      </c>
      <c r="B367" s="3" t="str">
        <f t="shared" si="1"/>
        <v>#REF!</v>
      </c>
    </row>
    <row r="368">
      <c r="A368" s="24">
        <v>308157.0</v>
      </c>
      <c r="B368" s="3" t="str">
        <f t="shared" si="1"/>
        <v>#REF!</v>
      </c>
    </row>
    <row r="369">
      <c r="A369" s="24">
        <v>626621.0</v>
      </c>
      <c r="B369" s="3" t="str">
        <f t="shared" si="1"/>
        <v>#REF!</v>
      </c>
    </row>
    <row r="370">
      <c r="A370" s="23">
        <v>43220.0</v>
      </c>
      <c r="B370" s="3" t="str">
        <f t="shared" si="1"/>
        <v>#REF!</v>
      </c>
    </row>
    <row r="371">
      <c r="A371" s="21">
        <v>73.74</v>
      </c>
      <c r="B371" s="3" t="str">
        <f t="shared" si="1"/>
        <v>#REF!</v>
      </c>
    </row>
    <row r="372">
      <c r="A372" s="21">
        <v>75.61</v>
      </c>
      <c r="B372" s="3" t="str">
        <f t="shared" si="1"/>
        <v>#REF!</v>
      </c>
    </row>
    <row r="373">
      <c r="A373" s="21">
        <v>72.81</v>
      </c>
      <c r="B373" s="3" t="str">
        <f t="shared" si="1"/>
        <v>#REF!</v>
      </c>
    </row>
    <row r="374">
      <c r="A374" s="21">
        <v>74.69</v>
      </c>
      <c r="B374" s="3" t="str">
        <f t="shared" si="1"/>
        <v>#REF!</v>
      </c>
    </row>
    <row r="375">
      <c r="A375" s="25">
        <f>+0.9</f>
        <v>0.9</v>
      </c>
      <c r="B375" s="3" t="str">
        <f t="shared" si="1"/>
        <v>#REF!</v>
      </c>
    </row>
    <row r="376">
      <c r="A376" s="25">
        <f>+1.22%</f>
        <v>0.0122</v>
      </c>
      <c r="B376" s="3" t="str">
        <f t="shared" si="1"/>
        <v>#REF!</v>
      </c>
    </row>
    <row r="377">
      <c r="A377" s="26">
        <v>403899.0</v>
      </c>
      <c r="B377" s="3" t="str">
        <f t="shared" si="1"/>
        <v>#REF!</v>
      </c>
    </row>
    <row r="378">
      <c r="A378" s="26">
        <v>648042.0</v>
      </c>
      <c r="B378" s="3" t="str">
        <f t="shared" si="1"/>
        <v>#REF!</v>
      </c>
    </row>
    <row r="379">
      <c r="A379" s="27">
        <v>43221.0</v>
      </c>
      <c r="B379" s="3" t="str">
        <f t="shared" si="1"/>
        <v>#REF!</v>
      </c>
    </row>
    <row r="380">
      <c r="A380" s="28">
        <v>74.65</v>
      </c>
      <c r="B380" s="3" t="str">
        <f t="shared" si="1"/>
        <v>#REF!</v>
      </c>
    </row>
    <row r="381">
      <c r="A381" s="28">
        <v>74.98</v>
      </c>
      <c r="B381" s="3" t="str">
        <f t="shared" si="1"/>
        <v>#REF!</v>
      </c>
    </row>
    <row r="382">
      <c r="A382" s="28">
        <v>72.74</v>
      </c>
      <c r="B382" s="3" t="str">
        <f t="shared" si="1"/>
        <v>#REF!</v>
      </c>
    </row>
    <row r="383">
      <c r="A383" s="28">
        <v>73.13</v>
      </c>
      <c r="B383" s="3" t="str">
        <f t="shared" si="1"/>
        <v>#REF!</v>
      </c>
    </row>
    <row r="384">
      <c r="A384" s="21">
        <v>-1.56</v>
      </c>
      <c r="B384" s="3" t="str">
        <f t="shared" si="1"/>
        <v>#REF!</v>
      </c>
    </row>
    <row r="385">
      <c r="A385" s="22">
        <v>-0.0209</v>
      </c>
      <c r="B385" s="3" t="str">
        <f t="shared" si="1"/>
        <v>#REF!</v>
      </c>
    </row>
    <row r="386">
      <c r="A386" s="24">
        <v>360973.0</v>
      </c>
      <c r="B386" s="3" t="str">
        <f t="shared" si="1"/>
        <v>#REF!</v>
      </c>
    </row>
    <row r="387">
      <c r="A387" s="24">
        <v>616068.0</v>
      </c>
      <c r="B387" s="3" t="str">
        <f t="shared" si="1"/>
        <v>#REF!</v>
      </c>
    </row>
    <row r="388">
      <c r="A388" s="23">
        <v>43222.0</v>
      </c>
      <c r="B388" s="3" t="str">
        <f t="shared" si="1"/>
        <v>#REF!</v>
      </c>
    </row>
    <row r="389">
      <c r="A389" s="21">
        <v>73.28</v>
      </c>
      <c r="B389" s="3" t="str">
        <f t="shared" si="1"/>
        <v>#REF!</v>
      </c>
    </row>
    <row r="390">
      <c r="A390" s="21">
        <v>73.63</v>
      </c>
      <c r="B390" s="3" t="str">
        <f t="shared" si="1"/>
        <v>#REF!</v>
      </c>
    </row>
    <row r="391">
      <c r="A391" s="21">
        <v>72.38</v>
      </c>
      <c r="B391" s="3" t="str">
        <f t="shared" si="1"/>
        <v>#REF!</v>
      </c>
    </row>
    <row r="392">
      <c r="A392" s="21">
        <v>73.36</v>
      </c>
      <c r="B392" s="3" t="str">
        <f t="shared" si="1"/>
        <v>#REF!</v>
      </c>
    </row>
    <row r="393">
      <c r="A393" s="25">
        <f>+0.23</f>
        <v>0.23</v>
      </c>
      <c r="B393" s="3" t="str">
        <f t="shared" si="1"/>
        <v>#REF!</v>
      </c>
    </row>
    <row r="394">
      <c r="A394" s="25">
        <f>+0.31%</f>
        <v>0.0031</v>
      </c>
      <c r="B394" s="3" t="str">
        <f t="shared" si="1"/>
        <v>#REF!</v>
      </c>
    </row>
    <row r="395">
      <c r="A395" s="26">
        <v>347055.0</v>
      </c>
      <c r="B395" s="3" t="str">
        <f t="shared" si="1"/>
        <v>#REF!</v>
      </c>
    </row>
    <row r="396">
      <c r="A396" s="26">
        <v>601840.0</v>
      </c>
      <c r="B396" s="3" t="str">
        <f t="shared" si="1"/>
        <v>#REF!</v>
      </c>
    </row>
    <row r="397">
      <c r="A397" s="27">
        <v>43223.0</v>
      </c>
      <c r="B397" s="3" t="str">
        <f t="shared" si="1"/>
        <v>#REF!</v>
      </c>
    </row>
    <row r="398">
      <c r="A398" s="28">
        <v>73.07</v>
      </c>
      <c r="B398" s="3" t="str">
        <f t="shared" si="1"/>
        <v>#REF!</v>
      </c>
    </row>
    <row r="399">
      <c r="A399" s="28">
        <v>74.09</v>
      </c>
      <c r="B399" s="3" t="str">
        <f t="shared" si="1"/>
        <v>#REF!</v>
      </c>
    </row>
    <row r="400">
      <c r="A400" s="28">
        <v>72.47</v>
      </c>
      <c r="B400" s="3" t="str">
        <f t="shared" si="1"/>
        <v>#REF!</v>
      </c>
    </row>
    <row r="401">
      <c r="A401" s="28">
        <v>73.62</v>
      </c>
      <c r="B401" s="3" t="str">
        <f t="shared" si="1"/>
        <v>#REF!</v>
      </c>
    </row>
    <row r="402">
      <c r="A402" s="25">
        <f>+0.26</f>
        <v>0.26</v>
      </c>
      <c r="B402" s="3" t="str">
        <f t="shared" si="1"/>
        <v>#REF!</v>
      </c>
    </row>
    <row r="403">
      <c r="A403" s="25">
        <f>+0.35%</f>
        <v>0.0035</v>
      </c>
      <c r="B403" s="3" t="str">
        <f t="shared" si="1"/>
        <v>#REF!</v>
      </c>
    </row>
    <row r="404">
      <c r="A404" s="26">
        <v>382135.0</v>
      </c>
      <c r="B404" s="3" t="str">
        <f t="shared" si="1"/>
        <v>#REF!</v>
      </c>
    </row>
    <row r="405">
      <c r="A405" s="26">
        <v>590654.0</v>
      </c>
      <c r="B405" s="3" t="str">
        <f t="shared" si="1"/>
        <v>#REF!</v>
      </c>
    </row>
    <row r="406">
      <c r="A406" s="27">
        <v>43224.0</v>
      </c>
      <c r="B406" s="3" t="str">
        <f t="shared" si="1"/>
        <v>#REF!</v>
      </c>
    </row>
    <row r="407">
      <c r="A407" s="28">
        <v>73.74</v>
      </c>
      <c r="B407" s="3" t="str">
        <f t="shared" si="1"/>
        <v>#REF!</v>
      </c>
    </row>
    <row r="408">
      <c r="A408" s="28">
        <v>75.08</v>
      </c>
      <c r="B408" s="3" t="str">
        <f t="shared" si="1"/>
        <v>#REF!</v>
      </c>
    </row>
    <row r="409">
      <c r="A409" s="28">
        <v>73.24</v>
      </c>
      <c r="B409" s="3" t="str">
        <f t="shared" si="1"/>
        <v>#REF!</v>
      </c>
    </row>
    <row r="410">
      <c r="A410" s="28">
        <v>74.87</v>
      </c>
      <c r="B410" s="3" t="str">
        <f t="shared" si="1"/>
        <v>#REF!</v>
      </c>
    </row>
    <row r="411">
      <c r="A411" s="25">
        <f>+1.25</f>
        <v>1.25</v>
      </c>
      <c r="B411" s="3" t="str">
        <f t="shared" si="1"/>
        <v>#REF!</v>
      </c>
    </row>
    <row r="412">
      <c r="A412" s="25">
        <f>+1.7%</f>
        <v>0.017</v>
      </c>
      <c r="B412" s="3" t="str">
        <f t="shared" si="1"/>
        <v>#REF!</v>
      </c>
    </row>
    <row r="413">
      <c r="A413" s="26">
        <v>289860.0</v>
      </c>
      <c r="B413" s="3" t="str">
        <f t="shared" si="1"/>
        <v>#REF!</v>
      </c>
    </row>
    <row r="414">
      <c r="A414" s="26">
        <v>577053.0</v>
      </c>
      <c r="B414" s="3" t="str">
        <f t="shared" si="1"/>
        <v>#REF!</v>
      </c>
    </row>
    <row r="415">
      <c r="A415" s="27">
        <v>43227.0</v>
      </c>
      <c r="B415" s="3" t="str">
        <f t="shared" si="1"/>
        <v>#REF!</v>
      </c>
    </row>
    <row r="416">
      <c r="A416" s="28">
        <v>75.0</v>
      </c>
      <c r="B416" s="3" t="str">
        <f t="shared" si="1"/>
        <v>#REF!</v>
      </c>
    </row>
    <row r="417">
      <c r="A417" s="28">
        <v>76.34</v>
      </c>
      <c r="B417" s="3" t="str">
        <f t="shared" si="1"/>
        <v>#REF!</v>
      </c>
    </row>
    <row r="418">
      <c r="A418" s="28">
        <v>74.83</v>
      </c>
      <c r="B418" s="3" t="str">
        <f t="shared" si="1"/>
        <v>#REF!</v>
      </c>
    </row>
    <row r="419">
      <c r="A419" s="28">
        <v>76.17</v>
      </c>
      <c r="B419" s="3" t="str">
        <f t="shared" si="1"/>
        <v>#REF!</v>
      </c>
    </row>
    <row r="420">
      <c r="A420" s="25">
        <f>+1.3</f>
        <v>1.3</v>
      </c>
      <c r="B420" s="3" t="str">
        <f t="shared" si="1"/>
        <v>#REF!</v>
      </c>
    </row>
    <row r="421">
      <c r="A421" s="25">
        <f>+1.74%</f>
        <v>0.0174</v>
      </c>
      <c r="B421" s="3" t="str">
        <f t="shared" si="1"/>
        <v>#REF!</v>
      </c>
    </row>
    <row r="422">
      <c r="A422" s="26">
        <v>230472.0</v>
      </c>
      <c r="B422" s="3" t="str">
        <f t="shared" si="1"/>
        <v>#REF!</v>
      </c>
    </row>
    <row r="423">
      <c r="A423" s="26">
        <v>558160.0</v>
      </c>
      <c r="B423" s="3" t="str">
        <f t="shared" si="1"/>
        <v>#REF!</v>
      </c>
    </row>
    <row r="424">
      <c r="A424" s="27">
        <v>43228.0</v>
      </c>
      <c r="B424" s="3" t="str">
        <f t="shared" si="1"/>
        <v>#REF!</v>
      </c>
    </row>
    <row r="425">
      <c r="A425" s="28">
        <v>75.6</v>
      </c>
      <c r="B425" s="3" t="str">
        <f t="shared" si="1"/>
        <v>#REF!</v>
      </c>
    </row>
    <row r="426">
      <c r="A426" s="28">
        <v>76.18</v>
      </c>
      <c r="B426" s="3" t="str">
        <f t="shared" si="1"/>
        <v>#REF!</v>
      </c>
    </row>
    <row r="427">
      <c r="A427" s="28">
        <v>73.1</v>
      </c>
      <c r="B427" s="3" t="str">
        <f t="shared" si="1"/>
        <v>#REF!</v>
      </c>
    </row>
    <row r="428">
      <c r="A428" s="28">
        <v>74.85</v>
      </c>
      <c r="B428" s="3" t="str">
        <f t="shared" si="1"/>
        <v>#REF!</v>
      </c>
    </row>
    <row r="429">
      <c r="A429" s="21">
        <v>-1.32</v>
      </c>
      <c r="B429" s="3" t="str">
        <f t="shared" si="1"/>
        <v>#REF!</v>
      </c>
    </row>
    <row r="430">
      <c r="A430" s="22">
        <v>-0.0173</v>
      </c>
      <c r="B430" s="3" t="str">
        <f t="shared" si="1"/>
        <v>#REF!</v>
      </c>
    </row>
    <row r="431">
      <c r="A431" s="24">
        <v>519797.0</v>
      </c>
      <c r="B431" s="3" t="str">
        <f t="shared" si="1"/>
        <v>#REF!</v>
      </c>
    </row>
    <row r="432">
      <c r="A432" s="24">
        <v>513197.0</v>
      </c>
      <c r="B432" s="3" t="str">
        <f t="shared" si="1"/>
        <v>#REF!</v>
      </c>
    </row>
    <row r="433">
      <c r="A433" s="23">
        <v>43229.0</v>
      </c>
      <c r="B433" s="3" t="str">
        <f t="shared" si="1"/>
        <v>#REF!</v>
      </c>
    </row>
    <row r="434">
      <c r="A434" s="21">
        <v>76.19</v>
      </c>
      <c r="B434" s="3" t="str">
        <f t="shared" si="1"/>
        <v>#REF!</v>
      </c>
    </row>
    <row r="435">
      <c r="A435" s="21">
        <v>77.43</v>
      </c>
      <c r="B435" s="3" t="str">
        <f t="shared" si="1"/>
        <v>#REF!</v>
      </c>
    </row>
    <row r="436">
      <c r="A436" s="21">
        <v>76.08</v>
      </c>
      <c r="B436" s="3" t="str">
        <f t="shared" si="1"/>
        <v>#REF!</v>
      </c>
    </row>
    <row r="437">
      <c r="A437" s="21">
        <v>77.21</v>
      </c>
      <c r="B437" s="3" t="str">
        <f t="shared" si="1"/>
        <v>#REF!</v>
      </c>
    </row>
    <row r="438">
      <c r="A438" s="25">
        <f>+2.36</f>
        <v>2.36</v>
      </c>
      <c r="B438" s="3" t="str">
        <f t="shared" si="1"/>
        <v>#REF!</v>
      </c>
    </row>
    <row r="439">
      <c r="A439" s="25">
        <f>+3.15%</f>
        <v>0.0315</v>
      </c>
      <c r="B439" s="3" t="str">
        <f t="shared" si="1"/>
        <v>#REF!</v>
      </c>
    </row>
    <row r="440">
      <c r="A440" s="26">
        <v>364746.0</v>
      </c>
      <c r="B440" s="3" t="str">
        <f t="shared" si="1"/>
        <v>#REF!</v>
      </c>
    </row>
    <row r="441">
      <c r="A441" s="26">
        <v>494274.0</v>
      </c>
      <c r="B441" s="3" t="str">
        <f t="shared" si="1"/>
        <v>#REF!</v>
      </c>
    </row>
    <row r="442">
      <c r="A442" s="27">
        <v>43230.0</v>
      </c>
      <c r="B442" s="3" t="str">
        <f t="shared" si="1"/>
        <v>#REF!</v>
      </c>
    </row>
    <row r="443">
      <c r="A443" s="28">
        <v>77.44</v>
      </c>
      <c r="B443" s="3" t="str">
        <f t="shared" si="1"/>
        <v>#REF!</v>
      </c>
    </row>
    <row r="444">
      <c r="A444" s="28">
        <v>78.0</v>
      </c>
      <c r="B444" s="3" t="str">
        <f t="shared" si="1"/>
        <v>#REF!</v>
      </c>
    </row>
    <row r="445">
      <c r="A445" s="28">
        <v>76.51</v>
      </c>
      <c r="B445" s="3" t="str">
        <f t="shared" si="1"/>
        <v>#REF!</v>
      </c>
    </row>
    <row r="446">
      <c r="A446" s="28">
        <v>77.47</v>
      </c>
      <c r="B446" s="3" t="str">
        <f t="shared" si="1"/>
        <v>#REF!</v>
      </c>
    </row>
    <row r="447">
      <c r="A447" s="25">
        <f>+0.26</f>
        <v>0.26</v>
      </c>
      <c r="B447" s="3" t="str">
        <f t="shared" si="1"/>
        <v>#REF!</v>
      </c>
    </row>
    <row r="448">
      <c r="A448" s="25">
        <f>+0.34%</f>
        <v>0.0034</v>
      </c>
      <c r="B448" s="3" t="str">
        <f t="shared" si="1"/>
        <v>#REF!</v>
      </c>
    </row>
    <row r="449">
      <c r="A449" s="26">
        <v>314193.0</v>
      </c>
      <c r="B449" s="3" t="str">
        <f t="shared" si="1"/>
        <v>#REF!</v>
      </c>
    </row>
    <row r="450">
      <c r="A450" s="26">
        <v>465255.0</v>
      </c>
      <c r="B450" s="3" t="str">
        <f t="shared" si="1"/>
        <v>#REF!</v>
      </c>
    </row>
    <row r="451">
      <c r="A451" s="27">
        <v>43231.0</v>
      </c>
      <c r="B451" s="3" t="str">
        <f t="shared" si="1"/>
        <v>#REF!</v>
      </c>
    </row>
    <row r="452">
      <c r="A452" s="28">
        <v>77.55</v>
      </c>
      <c r="B452" s="3" t="str">
        <f t="shared" si="1"/>
        <v>#REF!</v>
      </c>
    </row>
    <row r="453">
      <c r="A453" s="28">
        <v>77.6</v>
      </c>
      <c r="B453" s="3" t="str">
        <f t="shared" si="1"/>
        <v>#REF!</v>
      </c>
    </row>
    <row r="454">
      <c r="A454" s="28">
        <v>76.95</v>
      </c>
      <c r="B454" s="3" t="str">
        <f t="shared" si="1"/>
        <v>#REF!</v>
      </c>
    </row>
    <row r="455">
      <c r="A455" s="28">
        <v>77.12</v>
      </c>
      <c r="B455" s="3" t="str">
        <f t="shared" si="1"/>
        <v>#REF!</v>
      </c>
    </row>
    <row r="456">
      <c r="A456" s="21">
        <v>-0.35</v>
      </c>
      <c r="B456" s="3" t="str">
        <f t="shared" si="1"/>
        <v>#REF!</v>
      </c>
    </row>
    <row r="457">
      <c r="A457" s="22">
        <v>-0.0045</v>
      </c>
      <c r="B457" s="3" t="str">
        <f t="shared" si="1"/>
        <v>#REF!</v>
      </c>
    </row>
    <row r="458">
      <c r="A458" s="24">
        <v>261802.0</v>
      </c>
      <c r="B458" s="3" t="str">
        <f t="shared" si="1"/>
        <v>#REF!</v>
      </c>
    </row>
    <row r="459">
      <c r="A459" s="24">
        <v>452840.0</v>
      </c>
      <c r="B459" s="3" t="str">
        <f t="shared" si="1"/>
        <v>#REF!</v>
      </c>
    </row>
    <row r="460">
      <c r="A460" s="23">
        <v>43234.0</v>
      </c>
      <c r="B460" s="3" t="str">
        <f t="shared" si="1"/>
        <v>#REF!</v>
      </c>
    </row>
    <row r="461">
      <c r="A461" s="21">
        <v>77.05</v>
      </c>
      <c r="B461" s="3" t="str">
        <f t="shared" si="1"/>
        <v>#REF!</v>
      </c>
    </row>
    <row r="462">
      <c r="A462" s="21">
        <v>78.53</v>
      </c>
      <c r="B462" s="3" t="str">
        <f t="shared" si="1"/>
        <v>#REF!</v>
      </c>
    </row>
    <row r="463">
      <c r="A463" s="21">
        <v>76.55</v>
      </c>
      <c r="B463" s="3" t="str">
        <f t="shared" si="1"/>
        <v>#REF!</v>
      </c>
    </row>
    <row r="464">
      <c r="A464" s="21">
        <v>78.23</v>
      </c>
      <c r="B464" s="3" t="str">
        <f t="shared" si="1"/>
        <v>#REF!</v>
      </c>
    </row>
    <row r="465">
      <c r="A465" s="25">
        <f>+1.11</f>
        <v>1.11</v>
      </c>
      <c r="B465" s="3" t="str">
        <f t="shared" si="1"/>
        <v>#REF!</v>
      </c>
    </row>
    <row r="466">
      <c r="A466" s="25">
        <f>+1.44%</f>
        <v>0.0144</v>
      </c>
      <c r="B466" s="3" t="str">
        <f t="shared" si="1"/>
        <v>#REF!</v>
      </c>
    </row>
    <row r="467">
      <c r="A467" s="26">
        <v>290126.0</v>
      </c>
      <c r="B467" s="3" t="str">
        <f t="shared" si="1"/>
        <v>#REF!</v>
      </c>
    </row>
    <row r="468">
      <c r="A468" s="26">
        <v>447969.0</v>
      </c>
      <c r="B468" s="3" t="str">
        <f t="shared" si="1"/>
        <v>#REF!</v>
      </c>
    </row>
    <row r="469">
      <c r="A469" s="27">
        <v>43235.0</v>
      </c>
      <c r="B469" s="3" t="str">
        <f t="shared" si="1"/>
        <v>#REF!</v>
      </c>
    </row>
    <row r="470">
      <c r="A470" s="28">
        <v>78.42</v>
      </c>
      <c r="B470" s="3" t="str">
        <f t="shared" si="1"/>
        <v>#REF!</v>
      </c>
    </row>
    <row r="471">
      <c r="A471" s="28">
        <v>79.47</v>
      </c>
      <c r="B471" s="3" t="str">
        <f t="shared" si="1"/>
        <v>#REF!</v>
      </c>
    </row>
    <row r="472">
      <c r="A472" s="28">
        <v>77.9</v>
      </c>
      <c r="B472" s="3" t="str">
        <f t="shared" si="1"/>
        <v>#REF!</v>
      </c>
    </row>
    <row r="473">
      <c r="A473" s="28">
        <v>78.43</v>
      </c>
      <c r="B473" s="3" t="str">
        <f t="shared" si="1"/>
        <v>#REF!</v>
      </c>
    </row>
    <row r="474">
      <c r="A474" s="25">
        <f>+0.2</f>
        <v>0.2</v>
      </c>
      <c r="B474" s="3" t="str">
        <f t="shared" si="1"/>
        <v>#REF!</v>
      </c>
    </row>
    <row r="475">
      <c r="A475" s="25">
        <f>+0.26%</f>
        <v>0.0026</v>
      </c>
      <c r="B475" s="3" t="str">
        <f t="shared" si="1"/>
        <v>#REF!</v>
      </c>
    </row>
    <row r="476">
      <c r="A476" s="26">
        <v>390915.0</v>
      </c>
      <c r="B476" s="3" t="str">
        <f t="shared" si="1"/>
        <v>#REF!</v>
      </c>
    </row>
    <row r="477">
      <c r="A477" s="26">
        <v>437267.0</v>
      </c>
      <c r="B477" s="3" t="str">
        <f t="shared" si="1"/>
        <v>#REF!</v>
      </c>
    </row>
    <row r="478">
      <c r="A478" s="27">
        <v>43236.0</v>
      </c>
      <c r="B478" s="3" t="str">
        <f t="shared" si="1"/>
        <v>#REF!</v>
      </c>
    </row>
    <row r="479">
      <c r="A479" s="28">
        <v>78.1</v>
      </c>
      <c r="B479" s="3" t="str">
        <f t="shared" si="1"/>
        <v>#REF!</v>
      </c>
    </row>
    <row r="480">
      <c r="A480" s="28">
        <v>79.35</v>
      </c>
      <c r="B480" s="3" t="str">
        <f t="shared" si="1"/>
        <v>#REF!</v>
      </c>
    </row>
    <row r="481">
      <c r="A481" s="28">
        <v>77.61</v>
      </c>
      <c r="B481" s="3" t="str">
        <f t="shared" si="1"/>
        <v>#REF!</v>
      </c>
    </row>
    <row r="482">
      <c r="A482" s="28">
        <v>79.28</v>
      </c>
      <c r="B482" s="3" t="str">
        <f t="shared" si="1"/>
        <v>#REF!</v>
      </c>
    </row>
    <row r="483">
      <c r="A483" s="25">
        <f>+0.85</f>
        <v>0.85</v>
      </c>
      <c r="B483" s="3" t="str">
        <f t="shared" si="1"/>
        <v>#REF!</v>
      </c>
    </row>
    <row r="484">
      <c r="A484" s="25">
        <f>+1.08%</f>
        <v>0.0108</v>
      </c>
      <c r="B484" s="3" t="str">
        <f t="shared" si="1"/>
        <v>#REF!</v>
      </c>
    </row>
    <row r="485">
      <c r="A485" s="26">
        <v>336573.0</v>
      </c>
      <c r="B485" s="3" t="str">
        <f t="shared" si="1"/>
        <v>#REF!</v>
      </c>
    </row>
    <row r="486">
      <c r="A486" s="26">
        <v>429485.0</v>
      </c>
      <c r="B486" s="3" t="str">
        <f t="shared" si="1"/>
        <v>#REF!</v>
      </c>
    </row>
    <row r="487">
      <c r="A487" s="27">
        <v>43237.0</v>
      </c>
      <c r="B487" s="3" t="str">
        <f t="shared" si="1"/>
        <v>#REF!</v>
      </c>
    </row>
    <row r="488">
      <c r="A488" s="28">
        <v>79.26</v>
      </c>
      <c r="B488" s="3" t="str">
        <f t="shared" si="1"/>
        <v>#REF!</v>
      </c>
    </row>
    <row r="489">
      <c r="A489" s="28">
        <v>80.5</v>
      </c>
      <c r="B489" s="3" t="str">
        <f t="shared" si="1"/>
        <v>#REF!</v>
      </c>
    </row>
    <row r="490">
      <c r="A490" s="28">
        <v>79.12</v>
      </c>
      <c r="B490" s="3" t="str">
        <f t="shared" si="1"/>
        <v>#REF!</v>
      </c>
    </row>
    <row r="491">
      <c r="A491" s="28">
        <v>79.3</v>
      </c>
      <c r="B491" s="3" t="str">
        <f t="shared" si="1"/>
        <v>#REF!</v>
      </c>
    </row>
    <row r="492">
      <c r="A492" s="25">
        <f>+0.02</f>
        <v>0.02</v>
      </c>
      <c r="B492" s="3" t="str">
        <f t="shared" si="1"/>
        <v>#REF!</v>
      </c>
    </row>
    <row r="493">
      <c r="A493" s="25">
        <f>+0.03%</f>
        <v>0.0003</v>
      </c>
      <c r="B493" s="3" t="str">
        <f t="shared" si="1"/>
        <v>#REF!</v>
      </c>
    </row>
    <row r="494">
      <c r="A494" s="26">
        <v>330172.0</v>
      </c>
      <c r="B494" s="3" t="str">
        <f t="shared" si="1"/>
        <v>#REF!</v>
      </c>
    </row>
    <row r="495">
      <c r="A495" s="26">
        <v>398220.0</v>
      </c>
      <c r="B495" s="3" t="str">
        <f t="shared" si="1"/>
        <v>#REF!</v>
      </c>
    </row>
    <row r="496">
      <c r="A496" s="27">
        <v>43238.0</v>
      </c>
      <c r="B496" s="3" t="str">
        <f t="shared" si="1"/>
        <v>#REF!</v>
      </c>
    </row>
    <row r="497">
      <c r="A497" s="28">
        <v>79.46</v>
      </c>
      <c r="B497" s="3" t="str">
        <f t="shared" si="1"/>
        <v>#REF!</v>
      </c>
    </row>
    <row r="498">
      <c r="A498" s="28">
        <v>79.87</v>
      </c>
      <c r="B498" s="3" t="str">
        <f t="shared" si="1"/>
        <v>#REF!</v>
      </c>
    </row>
    <row r="499">
      <c r="A499" s="28">
        <v>78.33</v>
      </c>
      <c r="B499" s="3" t="str">
        <f t="shared" si="1"/>
        <v>#REF!</v>
      </c>
    </row>
    <row r="500">
      <c r="A500" s="28">
        <v>78.51</v>
      </c>
      <c r="B500" s="3" t="str">
        <f t="shared" si="1"/>
        <v>#REF!</v>
      </c>
    </row>
    <row r="501">
      <c r="A501" s="21">
        <v>-0.79</v>
      </c>
      <c r="B501" s="3" t="str">
        <f t="shared" si="1"/>
        <v>#REF!</v>
      </c>
    </row>
    <row r="502">
      <c r="A502" s="22">
        <v>-0.01</v>
      </c>
      <c r="B502" s="3" t="str">
        <f t="shared" si="1"/>
        <v>#REF!</v>
      </c>
    </row>
    <row r="503">
      <c r="A503" s="24">
        <v>277277.0</v>
      </c>
      <c r="B503" s="3" t="str">
        <f t="shared" si="1"/>
        <v>#REF!</v>
      </c>
    </row>
    <row r="504">
      <c r="A504" s="24">
        <v>369354.0</v>
      </c>
      <c r="B504" s="3" t="str">
        <f t="shared" si="1"/>
        <v>#REF!</v>
      </c>
    </row>
    <row r="505">
      <c r="A505" s="23">
        <v>43241.0</v>
      </c>
      <c r="B505" s="3" t="str">
        <f t="shared" si="1"/>
        <v>#REF!</v>
      </c>
    </row>
    <row r="506">
      <c r="A506" s="21">
        <v>78.61</v>
      </c>
      <c r="B506" s="3" t="str">
        <f t="shared" si="1"/>
        <v>#REF!</v>
      </c>
    </row>
    <row r="507">
      <c r="A507" s="21">
        <v>79.59</v>
      </c>
      <c r="B507" s="3" t="str">
        <f t="shared" si="1"/>
        <v>#REF!</v>
      </c>
    </row>
    <row r="508">
      <c r="A508" s="21">
        <v>78.1</v>
      </c>
      <c r="B508" s="3" t="str">
        <f t="shared" si="1"/>
        <v>#REF!</v>
      </c>
    </row>
    <row r="509">
      <c r="A509" s="21">
        <v>79.22</v>
      </c>
      <c r="B509" s="3" t="str">
        <f t="shared" si="1"/>
        <v>#REF!</v>
      </c>
    </row>
    <row r="510">
      <c r="A510" s="25">
        <f>+0.71</f>
        <v>0.71</v>
      </c>
      <c r="B510" s="3" t="str">
        <f t="shared" si="1"/>
        <v>#REF!</v>
      </c>
    </row>
    <row r="511">
      <c r="A511" s="25">
        <f>+0.9%</f>
        <v>0.009</v>
      </c>
      <c r="B511" s="3" t="str">
        <f t="shared" si="1"/>
        <v>#REF!</v>
      </c>
    </row>
    <row r="512">
      <c r="A512" s="26">
        <v>245772.0</v>
      </c>
      <c r="B512" s="3" t="str">
        <f t="shared" si="1"/>
        <v>#REF!</v>
      </c>
    </row>
    <row r="513">
      <c r="A513" s="26">
        <v>350457.0</v>
      </c>
      <c r="B513" s="3" t="str">
        <f t="shared" si="1"/>
        <v>#REF!</v>
      </c>
    </row>
    <row r="514">
      <c r="A514" s="27">
        <v>43242.0</v>
      </c>
      <c r="B514" s="3" t="str">
        <f t="shared" si="1"/>
        <v>#REF!</v>
      </c>
    </row>
    <row r="515">
      <c r="A515" s="28">
        <v>79.36</v>
      </c>
      <c r="B515" s="3" t="str">
        <f t="shared" si="1"/>
        <v>#REF!</v>
      </c>
    </row>
    <row r="516">
      <c r="A516" s="28">
        <v>80.49</v>
      </c>
      <c r="B516" s="3" t="str">
        <f t="shared" si="1"/>
        <v>#REF!</v>
      </c>
    </row>
    <row r="517">
      <c r="A517" s="28">
        <v>79.16</v>
      </c>
      <c r="B517" s="3" t="str">
        <f t="shared" si="1"/>
        <v>#REF!</v>
      </c>
    </row>
    <row r="518">
      <c r="A518" s="28">
        <v>79.57</v>
      </c>
      <c r="B518" s="3" t="str">
        <f t="shared" si="1"/>
        <v>#REF!</v>
      </c>
    </row>
    <row r="519">
      <c r="A519" s="25">
        <f>+0.35</f>
        <v>0.35</v>
      </c>
      <c r="B519" s="3" t="str">
        <f t="shared" si="1"/>
        <v>#REF!</v>
      </c>
    </row>
    <row r="520">
      <c r="A520" s="25">
        <f>+0.44%</f>
        <v>0.0044</v>
      </c>
      <c r="B520" s="3" t="str">
        <f t="shared" si="1"/>
        <v>#REF!</v>
      </c>
    </row>
    <row r="521">
      <c r="A521" s="26">
        <v>305307.0</v>
      </c>
      <c r="B521" s="3" t="str">
        <f t="shared" si="1"/>
        <v>#REF!</v>
      </c>
    </row>
    <row r="522">
      <c r="A522" s="26">
        <v>295788.0</v>
      </c>
      <c r="B522" s="3" t="str">
        <f t="shared" si="1"/>
        <v>#REF!</v>
      </c>
    </row>
    <row r="523">
      <c r="A523" s="27">
        <v>43243.0</v>
      </c>
      <c r="B523" s="3" t="str">
        <f t="shared" si="1"/>
        <v>#REF!</v>
      </c>
    </row>
    <row r="524">
      <c r="A524" s="28">
        <v>79.47</v>
      </c>
      <c r="B524" s="3" t="str">
        <f t="shared" si="1"/>
        <v>#REF!</v>
      </c>
    </row>
    <row r="525">
      <c r="A525" s="28">
        <v>79.85</v>
      </c>
      <c r="B525" s="3" t="str">
        <f t="shared" si="1"/>
        <v>#REF!</v>
      </c>
    </row>
    <row r="526">
      <c r="A526" s="28">
        <v>78.21</v>
      </c>
      <c r="B526" s="3" t="str">
        <f t="shared" si="1"/>
        <v>#REF!</v>
      </c>
    </row>
    <row r="527">
      <c r="A527" s="28">
        <v>79.8</v>
      </c>
      <c r="B527" s="3" t="str">
        <f t="shared" si="1"/>
        <v>#REF!</v>
      </c>
    </row>
    <row r="528">
      <c r="A528" s="25">
        <f>+0.23</f>
        <v>0.23</v>
      </c>
      <c r="B528" s="3" t="str">
        <f t="shared" si="1"/>
        <v>#REF!</v>
      </c>
    </row>
    <row r="529">
      <c r="A529" s="25">
        <f>+0.29%</f>
        <v>0.0029</v>
      </c>
      <c r="B529" s="3" t="str">
        <f t="shared" si="1"/>
        <v>#REF!</v>
      </c>
    </row>
    <row r="530">
      <c r="A530" s="26">
        <v>292969.0</v>
      </c>
      <c r="B530" s="3" t="str">
        <f t="shared" si="1"/>
        <v>#REF!</v>
      </c>
    </row>
    <row r="531">
      <c r="A531" s="26">
        <v>256734.0</v>
      </c>
      <c r="B531" s="3" t="str">
        <f t="shared" si="1"/>
        <v>#REF!</v>
      </c>
    </row>
    <row r="532">
      <c r="A532" s="27">
        <v>43244.0</v>
      </c>
      <c r="B532" s="3" t="str">
        <f t="shared" si="1"/>
        <v>#REF!</v>
      </c>
    </row>
    <row r="533">
      <c r="A533" s="28">
        <v>79.65</v>
      </c>
      <c r="B533" s="3" t="str">
        <f t="shared" si="1"/>
        <v>#REF!</v>
      </c>
    </row>
    <row r="534">
      <c r="A534" s="28">
        <v>79.78</v>
      </c>
      <c r="B534" s="3" t="str">
        <f t="shared" si="1"/>
        <v>#REF!</v>
      </c>
    </row>
    <row r="535">
      <c r="A535" s="28">
        <v>78.57</v>
      </c>
      <c r="B535" s="3" t="str">
        <f t="shared" si="1"/>
        <v>#REF!</v>
      </c>
    </row>
    <row r="536">
      <c r="A536" s="28">
        <v>78.79</v>
      </c>
      <c r="B536" s="3" t="str">
        <f t="shared" si="1"/>
        <v>#REF!</v>
      </c>
    </row>
    <row r="537">
      <c r="A537" s="21">
        <v>-1.01</v>
      </c>
      <c r="B537" s="3" t="str">
        <f t="shared" si="1"/>
        <v>#REF!</v>
      </c>
    </row>
    <row r="538">
      <c r="A538" s="22">
        <v>-0.0127</v>
      </c>
      <c r="B538" s="3" t="str">
        <f t="shared" si="1"/>
        <v>#REF!</v>
      </c>
    </row>
    <row r="539">
      <c r="A539" s="24">
        <v>228579.0</v>
      </c>
      <c r="B539" s="3" t="str">
        <f t="shared" si="1"/>
        <v>#REF!</v>
      </c>
    </row>
    <row r="540">
      <c r="A540" s="24">
        <v>224691.0</v>
      </c>
      <c r="B540" s="3" t="str">
        <f t="shared" si="1"/>
        <v>#REF!</v>
      </c>
    </row>
    <row r="541">
      <c r="A541" s="23">
        <v>43245.0</v>
      </c>
      <c r="B541" s="3" t="str">
        <f t="shared" si="1"/>
        <v>#REF!</v>
      </c>
    </row>
    <row r="542">
      <c r="A542" s="21">
        <v>78.82</v>
      </c>
      <c r="B542" s="3" t="str">
        <f t="shared" si="1"/>
        <v>#REF!</v>
      </c>
    </row>
    <row r="543">
      <c r="A543" s="21">
        <v>78.88</v>
      </c>
      <c r="B543" s="3" t="str">
        <f t="shared" si="1"/>
        <v>#REF!</v>
      </c>
    </row>
    <row r="544">
      <c r="A544" s="21">
        <v>76.01</v>
      </c>
      <c r="B544" s="3" t="str">
        <f t="shared" si="1"/>
        <v>#REF!</v>
      </c>
    </row>
    <row r="545">
      <c r="A545" s="21">
        <v>76.44</v>
      </c>
      <c r="B545" s="3" t="str">
        <f t="shared" si="1"/>
        <v>#REF!</v>
      </c>
    </row>
    <row r="546">
      <c r="A546" s="21">
        <v>-2.35</v>
      </c>
      <c r="B546" s="3" t="str">
        <f t="shared" si="1"/>
        <v>#REF!</v>
      </c>
    </row>
    <row r="547">
      <c r="A547" s="22">
        <v>-0.0298</v>
      </c>
      <c r="B547" s="3" t="str">
        <f t="shared" si="1"/>
        <v>#REF!</v>
      </c>
    </row>
    <row r="548">
      <c r="A548" s="24">
        <v>275722.0</v>
      </c>
      <c r="B548" s="3" t="str">
        <f t="shared" si="1"/>
        <v>#REF!</v>
      </c>
    </row>
    <row r="549">
      <c r="A549" s="24">
        <v>170718.0</v>
      </c>
      <c r="B549" s="3" t="str">
        <f t="shared" si="1"/>
        <v>#REF!</v>
      </c>
    </row>
    <row r="550">
      <c r="A550" s="23">
        <v>43248.0</v>
      </c>
      <c r="B550" s="3" t="str">
        <f t="shared" si="1"/>
        <v>#REF!</v>
      </c>
    </row>
    <row r="551">
      <c r="A551" s="21">
        <v>76.11</v>
      </c>
      <c r="B551" s="3" t="str">
        <f t="shared" si="1"/>
        <v>#REF!</v>
      </c>
    </row>
    <row r="552">
      <c r="A552" s="21">
        <v>76.17</v>
      </c>
      <c r="B552" s="3" t="str">
        <f t="shared" si="1"/>
        <v>#REF!</v>
      </c>
    </row>
    <row r="553">
      <c r="A553" s="21">
        <v>74.49</v>
      </c>
      <c r="B553" s="3" t="str">
        <f t="shared" si="1"/>
        <v>#REF!</v>
      </c>
    </row>
    <row r="554">
      <c r="A554" s="21">
        <v>75.3</v>
      </c>
      <c r="B554" s="3" t="str">
        <f t="shared" si="1"/>
        <v>#REF!</v>
      </c>
    </row>
    <row r="555">
      <c r="A555" s="21">
        <v>-1.14</v>
      </c>
      <c r="B555" s="3" t="str">
        <f t="shared" si="1"/>
        <v>#REF!</v>
      </c>
    </row>
    <row r="556">
      <c r="A556" s="22">
        <v>-0.0149</v>
      </c>
      <c r="B556" s="3" t="str">
        <f t="shared" si="1"/>
        <v>#REF!</v>
      </c>
    </row>
    <row r="557">
      <c r="A557" s="24">
        <v>65102.0</v>
      </c>
      <c r="B557" s="3" t="str">
        <f t="shared" si="1"/>
        <v>#REF!</v>
      </c>
    </row>
    <row r="558">
      <c r="A558" s="24">
        <v>159585.0</v>
      </c>
      <c r="B558" s="3" t="str">
        <f t="shared" si="1"/>
        <v>#REF!</v>
      </c>
    </row>
    <row r="559">
      <c r="A559" s="23">
        <v>43249.0</v>
      </c>
      <c r="B559" s="3" t="str">
        <f t="shared" si="1"/>
        <v>#REF!</v>
      </c>
    </row>
    <row r="560">
      <c r="A560" s="21">
        <v>75.82</v>
      </c>
      <c r="B560" s="3" t="str">
        <f t="shared" si="1"/>
        <v>#REF!</v>
      </c>
    </row>
    <row r="561">
      <c r="A561" s="21">
        <v>76.2</v>
      </c>
      <c r="B561" s="3" t="str">
        <f t="shared" si="1"/>
        <v>#REF!</v>
      </c>
    </row>
    <row r="562">
      <c r="A562" s="21">
        <v>74.54</v>
      </c>
      <c r="B562" s="3" t="str">
        <f t="shared" si="1"/>
        <v>#REF!</v>
      </c>
    </row>
    <row r="563">
      <c r="A563" s="21">
        <v>75.39</v>
      </c>
      <c r="B563" s="3" t="str">
        <f t="shared" si="1"/>
        <v>#REF!</v>
      </c>
    </row>
    <row r="564">
      <c r="A564" s="25">
        <f>+0.09</f>
        <v>0.09</v>
      </c>
      <c r="B564" s="3" t="str">
        <f t="shared" si="1"/>
        <v>#REF!</v>
      </c>
    </row>
    <row r="565">
      <c r="A565" s="25">
        <f>+0.12%</f>
        <v>0.0012</v>
      </c>
      <c r="B565" s="3" t="str">
        <f t="shared" si="1"/>
        <v>#REF!</v>
      </c>
    </row>
    <row r="566">
      <c r="A566" s="26">
        <v>114463.0</v>
      </c>
      <c r="B566" s="3" t="str">
        <f t="shared" si="1"/>
        <v>#REF!</v>
      </c>
    </row>
    <row r="567">
      <c r="A567" s="26">
        <v>137458.0</v>
      </c>
      <c r="B567" s="3" t="str">
        <f t="shared" si="1"/>
        <v>#REF!</v>
      </c>
    </row>
    <row r="568">
      <c r="A568" s="27">
        <v>43250.0</v>
      </c>
      <c r="B568" s="3" t="str">
        <f t="shared" si="1"/>
        <v>#REF!</v>
      </c>
    </row>
    <row r="569">
      <c r="A569" s="28">
        <v>75.37</v>
      </c>
      <c r="B569" s="3" t="str">
        <f t="shared" si="1"/>
        <v>#REF!</v>
      </c>
    </row>
    <row r="570">
      <c r="A570" s="28">
        <v>77.73</v>
      </c>
      <c r="B570" s="3" t="str">
        <f t="shared" si="1"/>
        <v>#REF!</v>
      </c>
    </row>
    <row r="571">
      <c r="A571" s="28">
        <v>74.81</v>
      </c>
      <c r="B571" s="3" t="str">
        <f t="shared" si="1"/>
        <v>#REF!</v>
      </c>
    </row>
    <row r="572">
      <c r="A572" s="28">
        <v>77.5</v>
      </c>
      <c r="B572" s="3" t="str">
        <f t="shared" si="1"/>
        <v>#REF!</v>
      </c>
    </row>
    <row r="573">
      <c r="A573" s="25">
        <f>+2.11</f>
        <v>2.11</v>
      </c>
      <c r="B573" s="3" t="str">
        <f t="shared" si="1"/>
        <v>#REF!</v>
      </c>
    </row>
    <row r="574">
      <c r="A574" s="25">
        <f>+2.8%</f>
        <v>0.028</v>
      </c>
      <c r="B574" s="3" t="str">
        <f t="shared" si="1"/>
        <v>#REF!</v>
      </c>
    </row>
    <row r="575">
      <c r="A575" s="26">
        <v>125329.0</v>
      </c>
      <c r="B575" s="3" t="str">
        <f t="shared" si="1"/>
        <v>#REF!</v>
      </c>
    </row>
    <row r="576">
      <c r="A576" s="26">
        <v>78500.0</v>
      </c>
      <c r="B576" s="3" t="str">
        <f t="shared" si="1"/>
        <v>#REF!</v>
      </c>
    </row>
    <row r="577">
      <c r="A577" s="7">
        <v>43251.0</v>
      </c>
      <c r="B577" s="3" t="str">
        <f t="shared" si="1"/>
        <v>#REF!</v>
      </c>
    </row>
    <row r="578">
      <c r="A578" s="8">
        <v>77.37</v>
      </c>
      <c r="B578" s="3" t="str">
        <f t="shared" si="1"/>
        <v>#REF!</v>
      </c>
    </row>
    <row r="579">
      <c r="A579" s="8">
        <v>78.75</v>
      </c>
      <c r="B579" s="3" t="str">
        <f t="shared" si="1"/>
        <v>#REF!</v>
      </c>
    </row>
    <row r="580">
      <c r="A580" s="8">
        <v>77.04</v>
      </c>
      <c r="B580" s="3" t="str">
        <f t="shared" si="1"/>
        <v>#REF!</v>
      </c>
    </row>
    <row r="581">
      <c r="A581" s="8">
        <v>77.59</v>
      </c>
      <c r="B581" s="3" t="str">
        <f t="shared" si="1"/>
        <v>#REF!</v>
      </c>
    </row>
    <row r="582">
      <c r="A582" s="9">
        <f>+0.09</f>
        <v>0.09</v>
      </c>
      <c r="B582" s="3" t="str">
        <f t="shared" si="1"/>
        <v>#REF!</v>
      </c>
    </row>
    <row r="583">
      <c r="A583" s="9">
        <f>+0.12%</f>
        <v>0.0012</v>
      </c>
      <c r="B583" s="3" t="str">
        <f t="shared" si="1"/>
        <v>#REF!</v>
      </c>
    </row>
    <row r="584">
      <c r="A584" s="31">
        <v>21430.0</v>
      </c>
      <c r="B584" s="3" t="str">
        <f t="shared" si="1"/>
        <v>#REF!</v>
      </c>
    </row>
    <row r="585">
      <c r="A585" s="32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43193</v>
      </c>
      <c r="C3" s="3">
        <v>66.77</v>
      </c>
      <c r="D3" s="3">
        <v>67.53</v>
      </c>
      <c r="E3" s="3">
        <v>66.67</v>
      </c>
      <c r="F3" s="3">
        <v>67.21</v>
      </c>
      <c r="G3" s="3">
        <v>0.51</v>
      </c>
      <c r="H3" s="3">
        <v>0.0076</v>
      </c>
      <c r="I3" s="15">
        <v>59399.0</v>
      </c>
      <c r="J3" s="15">
        <v>154260.0</v>
      </c>
    </row>
    <row r="4">
      <c r="A4" s="19" t="s">
        <v>4</v>
      </c>
      <c r="B4" s="5">
        <f t="shared" si="1"/>
        <v>43194</v>
      </c>
      <c r="C4" s="3">
        <v>67.23</v>
      </c>
      <c r="D4" s="3">
        <v>67.32</v>
      </c>
      <c r="E4" s="3">
        <v>65.87</v>
      </c>
      <c r="F4" s="3">
        <v>67.08</v>
      </c>
      <c r="G4" s="3">
        <v>-0.13</v>
      </c>
      <c r="H4" s="6">
        <v>-0.0019</v>
      </c>
      <c r="I4" s="15">
        <v>79995.0</v>
      </c>
      <c r="J4" s="15">
        <v>157061.0</v>
      </c>
    </row>
    <row r="5">
      <c r="A5" s="19" t="s">
        <v>5</v>
      </c>
      <c r="B5" s="5">
        <f t="shared" si="1"/>
        <v>43195</v>
      </c>
      <c r="C5" s="3">
        <v>67.39</v>
      </c>
      <c r="D5" s="3">
        <v>67.93</v>
      </c>
      <c r="E5" s="3">
        <v>66.82</v>
      </c>
      <c r="F5" s="3">
        <v>67.45</v>
      </c>
      <c r="G5" s="3">
        <v>0.37</v>
      </c>
      <c r="H5" s="3">
        <v>0.0055000000000000005</v>
      </c>
      <c r="I5" s="15">
        <v>75421.0</v>
      </c>
      <c r="J5" s="15">
        <v>167372.0</v>
      </c>
    </row>
    <row r="6">
      <c r="A6" s="19" t="s">
        <v>6</v>
      </c>
      <c r="B6" s="5">
        <f t="shared" si="1"/>
        <v>43196</v>
      </c>
      <c r="C6" s="3">
        <v>67.15</v>
      </c>
      <c r="D6" s="3">
        <v>67.71</v>
      </c>
      <c r="E6" s="3">
        <v>66.0</v>
      </c>
      <c r="F6" s="3">
        <v>66.24</v>
      </c>
      <c r="G6" s="3">
        <v>-1.21</v>
      </c>
      <c r="H6" s="6">
        <v>-0.0179</v>
      </c>
      <c r="I6" s="15">
        <v>65966.0</v>
      </c>
      <c r="J6" s="15">
        <v>178439.0</v>
      </c>
    </row>
    <row r="7">
      <c r="A7" s="19" t="s">
        <v>7</v>
      </c>
      <c r="B7" s="5">
        <f t="shared" si="1"/>
        <v>43199</v>
      </c>
      <c r="C7" s="3">
        <v>66.12</v>
      </c>
      <c r="D7" s="3">
        <v>67.85</v>
      </c>
      <c r="E7" s="3">
        <v>66.12</v>
      </c>
      <c r="F7" s="3">
        <v>67.7</v>
      </c>
      <c r="G7" s="3">
        <v>1.46</v>
      </c>
      <c r="H7" s="3">
        <v>0.022000000000000002</v>
      </c>
      <c r="I7" s="15">
        <v>63341.0</v>
      </c>
      <c r="J7" s="15">
        <v>181173.0</v>
      </c>
    </row>
    <row r="8">
      <c r="A8" s="19" t="s">
        <v>8</v>
      </c>
      <c r="B8" s="5">
        <f t="shared" si="1"/>
        <v>43200</v>
      </c>
      <c r="C8" s="3">
        <v>67.56</v>
      </c>
      <c r="D8" s="3">
        <v>70.12</v>
      </c>
      <c r="E8" s="3">
        <v>67.56</v>
      </c>
      <c r="F8" s="3">
        <v>69.87</v>
      </c>
      <c r="G8" s="3">
        <v>2.17</v>
      </c>
      <c r="H8" s="3">
        <v>0.0321</v>
      </c>
      <c r="I8" s="15">
        <v>127211.0</v>
      </c>
      <c r="J8" s="15">
        <v>186374.0</v>
      </c>
    </row>
    <row r="9">
      <c r="A9" s="19" t="s">
        <v>9</v>
      </c>
      <c r="B9" s="5">
        <f t="shared" si="1"/>
        <v>43201</v>
      </c>
      <c r="C9" s="3">
        <v>69.85</v>
      </c>
      <c r="D9" s="3">
        <v>71.76</v>
      </c>
      <c r="E9" s="3">
        <v>69.36</v>
      </c>
      <c r="F9" s="3">
        <v>70.93</v>
      </c>
      <c r="G9" s="3">
        <v>1.06</v>
      </c>
      <c r="H9" s="3">
        <v>0.0152</v>
      </c>
      <c r="I9" s="15">
        <v>139547.0</v>
      </c>
      <c r="J9" s="15">
        <v>195795.0</v>
      </c>
    </row>
    <row r="10">
      <c r="A10" s="20">
        <v>43193.0</v>
      </c>
      <c r="B10" s="5">
        <f t="shared" si="1"/>
        <v>43202</v>
      </c>
      <c r="C10" s="3">
        <v>70.91</v>
      </c>
      <c r="D10" s="3">
        <v>71.34</v>
      </c>
      <c r="E10" s="3">
        <v>70.03</v>
      </c>
      <c r="F10" s="3">
        <v>70.85</v>
      </c>
      <c r="G10" s="3">
        <v>-0.08</v>
      </c>
      <c r="H10" s="6">
        <v>-0.0011</v>
      </c>
      <c r="I10" s="15">
        <v>81889.0</v>
      </c>
      <c r="J10" s="15">
        <v>194309.0</v>
      </c>
    </row>
    <row r="11">
      <c r="A11" s="19">
        <v>66.77</v>
      </c>
      <c r="B11" s="5">
        <f t="shared" si="1"/>
        <v>43203</v>
      </c>
      <c r="C11" s="3">
        <v>70.7</v>
      </c>
      <c r="D11" s="3">
        <v>71.61</v>
      </c>
      <c r="E11" s="3">
        <v>70.41</v>
      </c>
      <c r="F11" s="3">
        <v>71.38</v>
      </c>
      <c r="G11" s="3">
        <v>0.53</v>
      </c>
      <c r="H11" s="3">
        <v>0.0075</v>
      </c>
      <c r="I11" s="15">
        <v>95572.0</v>
      </c>
      <c r="J11" s="15">
        <v>206165.0</v>
      </c>
    </row>
    <row r="12">
      <c r="A12" s="19">
        <v>67.53</v>
      </c>
      <c r="B12" s="5">
        <f t="shared" si="1"/>
        <v>43206</v>
      </c>
      <c r="C12" s="3">
        <v>71.46</v>
      </c>
      <c r="D12" s="3">
        <v>71.61</v>
      </c>
      <c r="E12" s="3">
        <v>69.99</v>
      </c>
      <c r="F12" s="3">
        <v>70.29</v>
      </c>
      <c r="G12" s="3">
        <v>-1.09</v>
      </c>
      <c r="H12" s="6">
        <v>-0.0153</v>
      </c>
      <c r="I12" s="15">
        <v>78806.0</v>
      </c>
      <c r="J12" s="15">
        <v>217665.0</v>
      </c>
    </row>
    <row r="13">
      <c r="A13" s="19">
        <v>66.67</v>
      </c>
      <c r="B13" s="5">
        <f t="shared" si="1"/>
        <v>43207</v>
      </c>
      <c r="C13" s="3">
        <v>70.47</v>
      </c>
      <c r="D13" s="3">
        <v>70.69</v>
      </c>
      <c r="E13" s="3">
        <v>69.72</v>
      </c>
      <c r="F13" s="3">
        <v>70.44</v>
      </c>
      <c r="G13" s="3">
        <v>0.15</v>
      </c>
      <c r="H13" s="3">
        <v>0.0021</v>
      </c>
      <c r="I13" s="15">
        <v>90168.0</v>
      </c>
      <c r="J13" s="15">
        <v>226124.0</v>
      </c>
    </row>
    <row r="14">
      <c r="A14" s="19">
        <v>67.21</v>
      </c>
      <c r="B14" s="5">
        <f t="shared" si="1"/>
        <v>43208</v>
      </c>
      <c r="C14" s="3">
        <v>70.53</v>
      </c>
      <c r="D14" s="3">
        <v>72.69</v>
      </c>
      <c r="E14" s="3">
        <v>70.53</v>
      </c>
      <c r="F14" s="3">
        <v>72.28</v>
      </c>
      <c r="G14" s="3">
        <v>1.84</v>
      </c>
      <c r="H14" s="3">
        <v>0.026099999999999998</v>
      </c>
      <c r="I14" s="15">
        <v>101380.0</v>
      </c>
      <c r="J14" s="15">
        <v>226562.0</v>
      </c>
    </row>
    <row r="15">
      <c r="A15" s="25">
        <f>+0.51</f>
        <v>0.51</v>
      </c>
      <c r="B15" s="5">
        <f t="shared" si="1"/>
        <v>43209</v>
      </c>
      <c r="C15" s="3">
        <v>72.51</v>
      </c>
      <c r="D15" s="3">
        <v>73.46</v>
      </c>
      <c r="E15" s="3">
        <v>72.22</v>
      </c>
      <c r="F15" s="3">
        <v>72.54</v>
      </c>
      <c r="G15" s="3">
        <v>0.26</v>
      </c>
      <c r="H15" s="3">
        <v>0.0036</v>
      </c>
      <c r="I15" s="15">
        <v>140559.0</v>
      </c>
      <c r="J15" s="15">
        <v>238074.0</v>
      </c>
    </row>
    <row r="16">
      <c r="A16" s="25">
        <f>+0.76%</f>
        <v>0.0076</v>
      </c>
      <c r="B16" s="5">
        <f t="shared" si="1"/>
        <v>43210</v>
      </c>
      <c r="C16" s="3">
        <v>72.56</v>
      </c>
      <c r="D16" s="3">
        <v>72.89</v>
      </c>
      <c r="E16" s="3">
        <v>71.65</v>
      </c>
      <c r="F16" s="3">
        <v>72.78</v>
      </c>
      <c r="G16" s="3">
        <v>0.24</v>
      </c>
      <c r="H16" s="3">
        <v>0.0033</v>
      </c>
      <c r="I16" s="15">
        <v>96218.0</v>
      </c>
      <c r="J16" s="15">
        <v>243689.0</v>
      </c>
    </row>
    <row r="17">
      <c r="A17" s="26">
        <v>59399.0</v>
      </c>
      <c r="B17" s="5">
        <f t="shared" si="1"/>
        <v>43213</v>
      </c>
      <c r="C17" s="3">
        <v>72.55</v>
      </c>
      <c r="D17" s="3">
        <v>73.83</v>
      </c>
      <c r="E17" s="3">
        <v>71.93</v>
      </c>
      <c r="F17" s="3">
        <v>73.45</v>
      </c>
      <c r="G17" s="3">
        <v>0.67</v>
      </c>
      <c r="H17" s="3">
        <v>0.0092</v>
      </c>
      <c r="I17" s="15">
        <v>97066.0</v>
      </c>
      <c r="J17" s="15">
        <v>255078.0</v>
      </c>
    </row>
    <row r="18">
      <c r="A18" s="26">
        <v>154260.0</v>
      </c>
      <c r="B18" s="5">
        <f t="shared" si="1"/>
        <v>43214</v>
      </c>
      <c r="C18" s="3">
        <v>73.91</v>
      </c>
      <c r="D18" s="3">
        <v>74.08</v>
      </c>
      <c r="E18" s="3">
        <v>72.34</v>
      </c>
      <c r="F18" s="3">
        <v>72.53</v>
      </c>
      <c r="G18" s="3">
        <v>-0.92</v>
      </c>
      <c r="H18" s="6">
        <v>-0.0125</v>
      </c>
      <c r="I18" s="15">
        <v>133750.0</v>
      </c>
      <c r="J18" s="15">
        <v>270836.0</v>
      </c>
    </row>
    <row r="19">
      <c r="A19" s="27">
        <v>43194.0</v>
      </c>
      <c r="B19" s="5">
        <f t="shared" si="1"/>
        <v>43215</v>
      </c>
      <c r="C19" s="3">
        <v>72.65</v>
      </c>
      <c r="D19" s="3">
        <v>72.83</v>
      </c>
      <c r="E19" s="3">
        <v>71.87</v>
      </c>
      <c r="F19" s="3">
        <v>72.72</v>
      </c>
      <c r="G19" s="3">
        <v>0.19</v>
      </c>
      <c r="H19" s="3">
        <v>0.0026</v>
      </c>
      <c r="I19" s="15">
        <v>109936.0</v>
      </c>
      <c r="J19" s="15">
        <v>278989.0</v>
      </c>
    </row>
    <row r="20">
      <c r="A20" s="28">
        <v>67.23</v>
      </c>
      <c r="B20" s="5">
        <f t="shared" si="1"/>
        <v>43216</v>
      </c>
      <c r="C20" s="3">
        <v>72.88</v>
      </c>
      <c r="D20" s="3">
        <v>73.61</v>
      </c>
      <c r="E20" s="3">
        <v>72.79</v>
      </c>
      <c r="F20" s="3">
        <v>73.34</v>
      </c>
      <c r="G20" s="3">
        <v>0.62</v>
      </c>
      <c r="H20" s="3">
        <v>0.0085</v>
      </c>
      <c r="I20" s="15">
        <v>124738.0</v>
      </c>
      <c r="J20" s="15">
        <v>290990.0</v>
      </c>
    </row>
    <row r="21">
      <c r="A21" s="28">
        <v>67.32</v>
      </c>
      <c r="B21" s="5">
        <f t="shared" si="1"/>
        <v>43217</v>
      </c>
      <c r="C21" s="3">
        <v>73.35</v>
      </c>
      <c r="D21" s="3">
        <v>73.6</v>
      </c>
      <c r="E21" s="3">
        <v>72.92</v>
      </c>
      <c r="F21" s="3">
        <v>73.25</v>
      </c>
      <c r="G21" s="3">
        <v>-0.09</v>
      </c>
      <c r="H21" s="6">
        <v>-0.0012</v>
      </c>
      <c r="I21" s="15">
        <v>96173.0</v>
      </c>
      <c r="J21" s="15">
        <v>288105.0</v>
      </c>
    </row>
    <row r="22">
      <c r="A22" s="28">
        <v>65.87</v>
      </c>
      <c r="B22" s="5">
        <f t="shared" si="1"/>
        <v>43220</v>
      </c>
      <c r="C22" s="3">
        <v>73.27</v>
      </c>
      <c r="D22" s="3">
        <v>75.06</v>
      </c>
      <c r="E22" s="3">
        <v>72.29</v>
      </c>
      <c r="F22" s="3">
        <v>74.17</v>
      </c>
      <c r="G22" s="3">
        <v>0.92</v>
      </c>
      <c r="H22" s="3">
        <v>0.0126</v>
      </c>
      <c r="I22" s="15">
        <v>146875.0</v>
      </c>
      <c r="J22" s="15">
        <v>305993.0</v>
      </c>
    </row>
    <row r="23">
      <c r="A23" s="28">
        <v>67.08</v>
      </c>
      <c r="B23" s="5">
        <f t="shared" si="1"/>
        <v>43221</v>
      </c>
      <c r="C23" s="3">
        <v>74.16</v>
      </c>
      <c r="D23" s="3">
        <v>74.45</v>
      </c>
      <c r="E23" s="3">
        <v>72.33</v>
      </c>
      <c r="F23" s="3">
        <v>72.7</v>
      </c>
      <c r="G23" s="3">
        <v>-1.47</v>
      </c>
      <c r="H23" s="6">
        <v>-0.0198</v>
      </c>
      <c r="I23" s="15">
        <v>224013.0</v>
      </c>
      <c r="J23" s="15">
        <v>318285.0</v>
      </c>
    </row>
    <row r="24">
      <c r="A24" s="21">
        <v>-0.13</v>
      </c>
      <c r="B24" s="5">
        <f t="shared" si="1"/>
        <v>43222</v>
      </c>
      <c r="C24" s="3">
        <v>72.77</v>
      </c>
      <c r="D24" s="3">
        <v>73.17</v>
      </c>
      <c r="E24" s="3">
        <v>71.99</v>
      </c>
      <c r="F24" s="3">
        <v>72.94</v>
      </c>
      <c r="G24" s="3">
        <v>0.24</v>
      </c>
      <c r="H24" s="3">
        <v>0.0033</v>
      </c>
      <c r="I24" s="15">
        <v>173808.0</v>
      </c>
      <c r="J24" s="15">
        <v>332674.0</v>
      </c>
    </row>
    <row r="25">
      <c r="A25" s="22">
        <v>-0.0019</v>
      </c>
      <c r="B25" s="5">
        <f t="shared" si="1"/>
        <v>43223</v>
      </c>
      <c r="C25" s="3">
        <v>72.69</v>
      </c>
      <c r="D25" s="3">
        <v>73.64</v>
      </c>
      <c r="E25" s="3">
        <v>72.13</v>
      </c>
      <c r="F25" s="3">
        <v>73.22</v>
      </c>
      <c r="G25" s="3">
        <v>0.28</v>
      </c>
      <c r="H25" s="3">
        <v>0.0038</v>
      </c>
      <c r="I25" s="15">
        <v>250561.0</v>
      </c>
      <c r="J25" s="15">
        <v>345768.0</v>
      </c>
    </row>
    <row r="26">
      <c r="A26" s="24">
        <v>79995.0</v>
      </c>
      <c r="B26" s="5">
        <f t="shared" si="1"/>
        <v>43224</v>
      </c>
      <c r="C26" s="3">
        <v>73.39</v>
      </c>
      <c r="D26" s="3">
        <v>74.7</v>
      </c>
      <c r="E26" s="3">
        <v>72.9</v>
      </c>
      <c r="F26" s="3">
        <v>74.52</v>
      </c>
      <c r="G26" s="3">
        <v>1.3</v>
      </c>
      <c r="H26" s="3">
        <v>0.0178</v>
      </c>
      <c r="I26" s="15">
        <v>149681.0</v>
      </c>
      <c r="J26" s="15">
        <v>358031.0</v>
      </c>
    </row>
    <row r="27">
      <c r="A27" s="24">
        <v>157061.0</v>
      </c>
      <c r="B27" s="5">
        <f t="shared" si="1"/>
        <v>43227</v>
      </c>
      <c r="C27" s="3">
        <v>74.67</v>
      </c>
      <c r="D27" s="3">
        <v>75.98</v>
      </c>
      <c r="E27" s="3">
        <v>74.5</v>
      </c>
      <c r="F27" s="3">
        <v>75.83</v>
      </c>
      <c r="G27" s="3">
        <v>1.31</v>
      </c>
      <c r="H27" s="3">
        <v>0.0176</v>
      </c>
      <c r="I27" s="15">
        <v>101818.0</v>
      </c>
      <c r="J27" s="15">
        <v>374746.0</v>
      </c>
    </row>
    <row r="28">
      <c r="A28" s="23">
        <v>43195.0</v>
      </c>
      <c r="B28" s="5">
        <f t="shared" si="1"/>
        <v>43228</v>
      </c>
      <c r="C28" s="3">
        <v>75.2</v>
      </c>
      <c r="D28" s="3">
        <v>75.89</v>
      </c>
      <c r="E28" s="3">
        <v>72.81</v>
      </c>
      <c r="F28" s="3">
        <v>74.57</v>
      </c>
      <c r="G28" s="3">
        <v>-1.26</v>
      </c>
      <c r="H28" s="6">
        <v>-0.0166</v>
      </c>
      <c r="I28" s="15">
        <v>268249.0</v>
      </c>
      <c r="J28" s="15">
        <v>395071.0</v>
      </c>
    </row>
    <row r="29">
      <c r="A29" s="21">
        <v>67.39</v>
      </c>
      <c r="B29" s="5">
        <f t="shared" si="1"/>
        <v>43229</v>
      </c>
      <c r="C29" s="3">
        <v>75.72</v>
      </c>
      <c r="D29" s="3">
        <v>77.15</v>
      </c>
      <c r="E29" s="3">
        <v>75.72</v>
      </c>
      <c r="F29" s="3">
        <v>76.93</v>
      </c>
      <c r="G29" s="3">
        <v>2.36</v>
      </c>
      <c r="H29" s="3">
        <v>0.0316</v>
      </c>
      <c r="I29" s="15">
        <v>237165.0</v>
      </c>
      <c r="J29" s="15">
        <v>417234.0</v>
      </c>
    </row>
    <row r="30">
      <c r="A30" s="21">
        <v>67.93</v>
      </c>
      <c r="B30" s="5">
        <f t="shared" si="1"/>
        <v>43230</v>
      </c>
      <c r="C30" s="3">
        <v>77.02</v>
      </c>
      <c r="D30" s="3">
        <v>77.7</v>
      </c>
      <c r="E30" s="3">
        <v>76.27</v>
      </c>
      <c r="F30" s="3">
        <v>77.24</v>
      </c>
      <c r="G30" s="3">
        <v>0.31</v>
      </c>
      <c r="H30" s="3">
        <v>0.004</v>
      </c>
      <c r="I30" s="15">
        <v>208356.0</v>
      </c>
      <c r="J30" s="15">
        <v>419993.0</v>
      </c>
    </row>
    <row r="31">
      <c r="A31" s="21">
        <v>66.82</v>
      </c>
      <c r="B31" s="5">
        <f t="shared" si="1"/>
        <v>43231</v>
      </c>
      <c r="C31" s="3">
        <v>77.36</v>
      </c>
      <c r="D31" s="3">
        <v>77.39</v>
      </c>
      <c r="E31" s="3">
        <v>76.76</v>
      </c>
      <c r="F31" s="3">
        <v>76.94</v>
      </c>
      <c r="G31" s="3">
        <v>-0.3</v>
      </c>
      <c r="H31" s="6">
        <v>-0.0039</v>
      </c>
      <c r="I31" s="15">
        <v>171660.0</v>
      </c>
      <c r="J31" s="15">
        <v>450650.0</v>
      </c>
    </row>
    <row r="32">
      <c r="A32" s="21">
        <v>67.45</v>
      </c>
      <c r="B32" s="5">
        <f t="shared" si="1"/>
        <v>43234</v>
      </c>
      <c r="C32" s="3">
        <v>76.94</v>
      </c>
      <c r="D32" s="3">
        <v>78.3</v>
      </c>
      <c r="E32" s="3">
        <v>76.35</v>
      </c>
      <c r="F32" s="3">
        <v>77.99</v>
      </c>
      <c r="G32" s="3">
        <v>1.05</v>
      </c>
      <c r="H32" s="3">
        <v>0.013600000000000001</v>
      </c>
      <c r="I32" s="15">
        <v>168410.0</v>
      </c>
      <c r="J32" s="15">
        <v>457207.0</v>
      </c>
    </row>
    <row r="33">
      <c r="A33" s="25">
        <f>+0.37</f>
        <v>0.37</v>
      </c>
      <c r="B33" s="5">
        <f t="shared" si="1"/>
        <v>43235</v>
      </c>
      <c r="C33" s="3">
        <v>78.16</v>
      </c>
      <c r="D33" s="3">
        <v>79.21</v>
      </c>
      <c r="E33" s="3">
        <v>77.7</v>
      </c>
      <c r="F33" s="3">
        <v>78.27</v>
      </c>
      <c r="G33" s="3">
        <v>0.28</v>
      </c>
      <c r="H33" s="3">
        <v>0.0036</v>
      </c>
      <c r="I33" s="15">
        <v>237456.0</v>
      </c>
      <c r="J33" s="15">
        <v>462918.0</v>
      </c>
    </row>
    <row r="34">
      <c r="A34" s="25">
        <f>+0.55%</f>
        <v>0.0055</v>
      </c>
      <c r="B34" s="5">
        <f t="shared" si="1"/>
        <v>43236</v>
      </c>
      <c r="C34" s="3">
        <v>77.98</v>
      </c>
      <c r="D34" s="3">
        <v>79.27</v>
      </c>
      <c r="E34" s="3">
        <v>77.55</v>
      </c>
      <c r="F34" s="3">
        <v>79.17</v>
      </c>
      <c r="G34" s="3">
        <v>0.9</v>
      </c>
      <c r="H34" s="3">
        <v>0.0115</v>
      </c>
      <c r="I34" s="15">
        <v>283646.0</v>
      </c>
      <c r="J34" s="15">
        <v>459069.0</v>
      </c>
    </row>
    <row r="35">
      <c r="A35" s="26">
        <v>75421.0</v>
      </c>
      <c r="B35" s="5">
        <f t="shared" si="1"/>
        <v>43237</v>
      </c>
      <c r="C35" s="3">
        <v>79.15</v>
      </c>
      <c r="D35" s="3">
        <v>80.42</v>
      </c>
      <c r="E35" s="3">
        <v>79.06</v>
      </c>
      <c r="F35" s="3">
        <v>79.25</v>
      </c>
      <c r="G35" s="3">
        <v>0.08</v>
      </c>
      <c r="H35" s="3">
        <v>0.001</v>
      </c>
      <c r="I35" s="15">
        <v>227161.0</v>
      </c>
      <c r="J35" s="15">
        <v>451054.0</v>
      </c>
    </row>
    <row r="36">
      <c r="A36" s="26">
        <v>167372.0</v>
      </c>
      <c r="B36" s="5">
        <f t="shared" si="1"/>
        <v>43238</v>
      </c>
      <c r="C36" s="3">
        <v>79.49</v>
      </c>
      <c r="D36" s="3">
        <v>79.8</v>
      </c>
      <c r="E36" s="3">
        <v>78.34</v>
      </c>
      <c r="F36" s="3">
        <v>78.49</v>
      </c>
      <c r="G36" s="3">
        <v>-0.76</v>
      </c>
      <c r="H36" s="6">
        <v>-0.0096</v>
      </c>
      <c r="I36" s="15">
        <v>229615.0</v>
      </c>
      <c r="J36" s="15">
        <v>459068.0</v>
      </c>
    </row>
    <row r="37">
      <c r="A37" s="27">
        <v>43196.0</v>
      </c>
      <c r="B37" s="5">
        <f t="shared" si="1"/>
        <v>43241</v>
      </c>
      <c r="C37" s="3">
        <v>78.61</v>
      </c>
      <c r="D37" s="3">
        <v>79.64</v>
      </c>
      <c r="E37" s="3">
        <v>78.13</v>
      </c>
      <c r="F37" s="3">
        <v>79.26</v>
      </c>
      <c r="G37" s="3">
        <v>0.77</v>
      </c>
      <c r="H37" s="3">
        <v>0.0098</v>
      </c>
      <c r="I37" s="15">
        <v>199148.0</v>
      </c>
      <c r="J37" s="15">
        <v>475730.0</v>
      </c>
    </row>
    <row r="38">
      <c r="A38" s="28">
        <v>67.15</v>
      </c>
      <c r="B38" s="5">
        <f t="shared" si="1"/>
        <v>43242</v>
      </c>
      <c r="C38" s="3">
        <v>79.52</v>
      </c>
      <c r="D38" s="3">
        <v>80.5</v>
      </c>
      <c r="E38" s="3">
        <v>79.23</v>
      </c>
      <c r="F38" s="3">
        <v>79.59</v>
      </c>
      <c r="G38" s="3">
        <v>0.33</v>
      </c>
      <c r="H38" s="3">
        <v>0.0042</v>
      </c>
      <c r="I38" s="15">
        <v>266405.0</v>
      </c>
      <c r="J38" s="15">
        <v>489933.0</v>
      </c>
    </row>
    <row r="39">
      <c r="A39" s="28">
        <v>67.71</v>
      </c>
      <c r="B39" s="5">
        <f t="shared" si="1"/>
        <v>43243</v>
      </c>
      <c r="C39" s="3">
        <v>79.52</v>
      </c>
      <c r="D39" s="3">
        <v>79.88</v>
      </c>
      <c r="E39" s="3">
        <v>78.31</v>
      </c>
      <c r="F39" s="3">
        <v>79.84</v>
      </c>
      <c r="G39" s="3">
        <v>0.25</v>
      </c>
      <c r="H39" s="3">
        <v>0.0031</v>
      </c>
      <c r="I39" s="15">
        <v>232239.0</v>
      </c>
      <c r="J39" s="15">
        <v>484698.0</v>
      </c>
    </row>
    <row r="40">
      <c r="A40" s="28">
        <v>66.0</v>
      </c>
      <c r="B40" s="5">
        <f t="shared" si="1"/>
        <v>43244</v>
      </c>
      <c r="C40" s="3">
        <v>79.8</v>
      </c>
      <c r="D40" s="3">
        <v>79.82</v>
      </c>
      <c r="E40" s="3">
        <v>78.64</v>
      </c>
      <c r="F40" s="3">
        <v>78.83</v>
      </c>
      <c r="G40" s="3">
        <v>-1.01</v>
      </c>
      <c r="H40" s="6">
        <v>-0.0127</v>
      </c>
      <c r="I40" s="15">
        <v>220784.0</v>
      </c>
      <c r="J40" s="15">
        <v>491102.0</v>
      </c>
    </row>
    <row r="41">
      <c r="A41" s="28">
        <v>66.24</v>
      </c>
      <c r="B41" s="5">
        <f t="shared" si="1"/>
        <v>43245</v>
      </c>
      <c r="C41" s="3">
        <v>78.85</v>
      </c>
      <c r="D41" s="3">
        <v>78.94</v>
      </c>
      <c r="E41" s="3">
        <v>76.05</v>
      </c>
      <c r="F41" s="3">
        <v>76.47</v>
      </c>
      <c r="G41" s="3">
        <v>-2.36</v>
      </c>
      <c r="H41" s="6">
        <v>-0.0299</v>
      </c>
      <c r="I41" s="15">
        <v>284118.0</v>
      </c>
      <c r="J41" s="15">
        <v>494988.0</v>
      </c>
    </row>
    <row r="42">
      <c r="A42" s="21">
        <v>-1.21</v>
      </c>
      <c r="B42" s="5">
        <f t="shared" si="1"/>
        <v>43248</v>
      </c>
      <c r="C42" s="3">
        <v>76.15</v>
      </c>
      <c r="D42" s="3">
        <v>76.18</v>
      </c>
      <c r="E42" s="3">
        <v>74.53</v>
      </c>
      <c r="F42" s="3">
        <v>75.32</v>
      </c>
      <c r="G42" s="3">
        <v>-1.15</v>
      </c>
      <c r="H42" s="6">
        <v>-0.015</v>
      </c>
      <c r="I42" s="15">
        <v>100317.0</v>
      </c>
      <c r="J42" s="15">
        <v>502898.0</v>
      </c>
    </row>
    <row r="43">
      <c r="A43" s="22">
        <v>-0.0179</v>
      </c>
      <c r="B43" s="5">
        <f t="shared" si="1"/>
        <v>43249</v>
      </c>
      <c r="C43" s="3">
        <v>75.82</v>
      </c>
      <c r="D43" s="3">
        <v>76.23</v>
      </c>
      <c r="E43" s="3">
        <v>74.66</v>
      </c>
      <c r="F43" s="3">
        <v>75.49</v>
      </c>
      <c r="G43" s="3">
        <v>0.17</v>
      </c>
      <c r="H43" s="3">
        <v>0.0023</v>
      </c>
      <c r="I43" s="15">
        <v>295903.0</v>
      </c>
      <c r="J43" s="15">
        <v>539597.0</v>
      </c>
    </row>
    <row r="44">
      <c r="A44" s="24">
        <v>65966.0</v>
      </c>
      <c r="B44" s="5">
        <f t="shared" si="1"/>
        <v>43250</v>
      </c>
      <c r="C44" s="3">
        <v>75.5</v>
      </c>
      <c r="D44" s="3">
        <v>77.96</v>
      </c>
      <c r="E44" s="3">
        <v>74.91</v>
      </c>
      <c r="F44" s="3">
        <v>77.72</v>
      </c>
      <c r="G44" s="3">
        <v>2.23</v>
      </c>
      <c r="H44" s="3">
        <v>0.029500000000000002</v>
      </c>
      <c r="I44" s="15">
        <v>435257.0</v>
      </c>
      <c r="J44" s="15">
        <v>561702.0</v>
      </c>
    </row>
    <row r="45">
      <c r="A45" s="24">
        <v>178439.0</v>
      </c>
      <c r="B45" s="5">
        <f t="shared" si="1"/>
        <v>43251</v>
      </c>
      <c r="C45" s="3">
        <v>77.65</v>
      </c>
      <c r="D45" s="3">
        <v>79.18</v>
      </c>
      <c r="E45" s="3">
        <v>76.96</v>
      </c>
      <c r="F45" s="3">
        <v>77.56</v>
      </c>
      <c r="G45" s="3">
        <v>-0.16</v>
      </c>
      <c r="H45" s="6">
        <v>-0.0021</v>
      </c>
      <c r="I45" s="15">
        <v>466495.0</v>
      </c>
      <c r="J45" s="15">
        <v>549976.0</v>
      </c>
    </row>
    <row r="46">
      <c r="A46" s="23">
        <v>43199.0</v>
      </c>
      <c r="B46" s="5">
        <f t="shared" si="1"/>
        <v>43252</v>
      </c>
      <c r="C46" s="3">
        <v>77.71</v>
      </c>
      <c r="D46" s="3">
        <v>77.95</v>
      </c>
      <c r="E46" s="3">
        <v>76.35</v>
      </c>
      <c r="F46" s="3">
        <v>76.79</v>
      </c>
      <c r="G46" s="3">
        <v>-0.77</v>
      </c>
      <c r="H46" s="6">
        <v>-0.0099</v>
      </c>
      <c r="I46" s="15">
        <v>296571.0</v>
      </c>
      <c r="J46" s="15">
        <v>540818.0</v>
      </c>
    </row>
    <row r="47">
      <c r="A47" s="21">
        <v>66.12</v>
      </c>
      <c r="B47" s="5">
        <f t="shared" si="1"/>
        <v>43255</v>
      </c>
      <c r="C47" s="3">
        <v>76.66</v>
      </c>
      <c r="D47" s="3">
        <v>76.95</v>
      </c>
      <c r="E47" s="3">
        <v>75.2</v>
      </c>
      <c r="F47" s="3">
        <v>75.29</v>
      </c>
      <c r="G47" s="3">
        <v>-1.5</v>
      </c>
      <c r="H47" s="6">
        <v>-0.0195</v>
      </c>
      <c r="I47" s="15">
        <v>324286.0</v>
      </c>
      <c r="J47" s="15">
        <v>531339.0</v>
      </c>
    </row>
    <row r="48">
      <c r="A48" s="21">
        <v>67.85</v>
      </c>
      <c r="B48" s="5">
        <f t="shared" si="1"/>
        <v>43256</v>
      </c>
      <c r="C48" s="3">
        <v>75.4</v>
      </c>
      <c r="D48" s="3">
        <v>75.74</v>
      </c>
      <c r="E48" s="3">
        <v>73.81</v>
      </c>
      <c r="F48" s="3">
        <v>75.38</v>
      </c>
      <c r="G48" s="3">
        <v>0.09</v>
      </c>
      <c r="H48" s="3">
        <v>0.0012</v>
      </c>
      <c r="I48" s="15">
        <v>400846.0</v>
      </c>
      <c r="J48" s="15">
        <v>522606.0</v>
      </c>
    </row>
    <row r="49">
      <c r="A49" s="21">
        <v>66.12</v>
      </c>
      <c r="B49" s="5">
        <f t="shared" si="1"/>
        <v>43257</v>
      </c>
      <c r="C49" s="3">
        <v>75.19</v>
      </c>
      <c r="D49" s="3">
        <v>76.25</v>
      </c>
      <c r="E49" s="3">
        <v>74.46</v>
      </c>
      <c r="F49" s="3">
        <v>75.36</v>
      </c>
      <c r="G49" s="3">
        <v>-0.02</v>
      </c>
      <c r="H49" s="6">
        <v>-3.0E-4</v>
      </c>
      <c r="I49" s="15">
        <v>365652.0</v>
      </c>
      <c r="J49" s="15">
        <v>499722.0</v>
      </c>
    </row>
    <row r="50">
      <c r="A50" s="21">
        <v>67.7</v>
      </c>
      <c r="B50" s="5">
        <f t="shared" si="1"/>
        <v>43258</v>
      </c>
      <c r="C50" s="3">
        <v>75.88</v>
      </c>
      <c r="D50" s="3">
        <v>77.45</v>
      </c>
      <c r="E50" s="3">
        <v>75.44</v>
      </c>
      <c r="F50" s="3">
        <v>77.32</v>
      </c>
      <c r="G50" s="3">
        <v>1.96</v>
      </c>
      <c r="H50" s="3">
        <v>0.026000000000000002</v>
      </c>
      <c r="I50" s="15">
        <v>327984.0</v>
      </c>
      <c r="J50" s="15">
        <v>480755.0</v>
      </c>
    </row>
    <row r="51">
      <c r="A51" s="25">
        <f>+1.46</f>
        <v>1.46</v>
      </c>
      <c r="B51" s="5">
        <f t="shared" si="1"/>
        <v>43259</v>
      </c>
      <c r="C51" s="3">
        <v>77.39</v>
      </c>
      <c r="D51" s="3">
        <v>77.61</v>
      </c>
      <c r="E51" s="3">
        <v>76.12</v>
      </c>
      <c r="F51" s="3">
        <v>76.46</v>
      </c>
      <c r="G51" s="3">
        <v>-0.86</v>
      </c>
      <c r="H51" s="6">
        <v>-0.0111</v>
      </c>
      <c r="I51" s="15">
        <v>251826.0</v>
      </c>
      <c r="J51" s="15">
        <v>466566.0</v>
      </c>
    </row>
    <row r="52">
      <c r="A52" s="25">
        <f>+2.2%</f>
        <v>0.022</v>
      </c>
      <c r="B52" s="5">
        <f t="shared" si="1"/>
        <v>43262</v>
      </c>
      <c r="C52" s="3">
        <v>76.3</v>
      </c>
      <c r="D52" s="3">
        <v>76.84</v>
      </c>
      <c r="E52" s="3">
        <v>75.52</v>
      </c>
      <c r="F52" s="3">
        <v>76.46</v>
      </c>
      <c r="G52" s="3" t="s">
        <v>10</v>
      </c>
      <c r="H52" s="3" t="s">
        <v>10</v>
      </c>
      <c r="I52" s="15">
        <v>231283.0</v>
      </c>
      <c r="J52" s="15">
        <v>460407.0</v>
      </c>
    </row>
    <row r="53">
      <c r="A53" s="26">
        <v>63341.0</v>
      </c>
      <c r="B53" s="5">
        <f t="shared" si="1"/>
        <v>43263</v>
      </c>
      <c r="C53" s="3">
        <v>76.5</v>
      </c>
      <c r="D53" s="3">
        <v>77.07</v>
      </c>
      <c r="E53" s="3">
        <v>75.43</v>
      </c>
      <c r="F53" s="3">
        <v>75.88</v>
      </c>
      <c r="G53" s="3">
        <v>-0.58</v>
      </c>
      <c r="H53" s="6">
        <v>-0.0076</v>
      </c>
      <c r="I53" s="15">
        <v>260327.0</v>
      </c>
      <c r="J53" s="15">
        <v>448589.0</v>
      </c>
    </row>
    <row r="54">
      <c r="A54" s="26">
        <v>181173.0</v>
      </c>
      <c r="B54" s="5">
        <f t="shared" si="1"/>
        <v>43264</v>
      </c>
      <c r="C54" s="3">
        <v>75.4</v>
      </c>
      <c r="D54" s="3">
        <v>76.87</v>
      </c>
      <c r="E54" s="3">
        <v>75.26</v>
      </c>
      <c r="F54" s="3">
        <v>76.74</v>
      </c>
      <c r="G54" s="3">
        <v>0.86</v>
      </c>
      <c r="H54" s="3">
        <v>0.0113</v>
      </c>
      <c r="I54" s="15">
        <v>292469.0</v>
      </c>
      <c r="J54" s="15">
        <v>433097.0</v>
      </c>
    </row>
    <row r="55">
      <c r="A55" s="27">
        <v>43200.0</v>
      </c>
      <c r="B55" s="5">
        <f t="shared" si="1"/>
        <v>43265</v>
      </c>
      <c r="C55" s="3">
        <v>76.56</v>
      </c>
      <c r="D55" s="3">
        <v>76.92</v>
      </c>
      <c r="E55" s="3">
        <v>75.76</v>
      </c>
      <c r="F55" s="3">
        <v>75.94</v>
      </c>
      <c r="G55" s="3">
        <v>-0.8</v>
      </c>
      <c r="H55" s="6">
        <v>-0.0104</v>
      </c>
      <c r="I55" s="15">
        <v>279214.0</v>
      </c>
      <c r="J55" s="15">
        <v>397310.0</v>
      </c>
    </row>
    <row r="56">
      <c r="A56" s="28">
        <v>67.56</v>
      </c>
      <c r="B56" s="5">
        <f t="shared" si="1"/>
        <v>43266</v>
      </c>
      <c r="C56" s="3">
        <v>75.98</v>
      </c>
      <c r="D56" s="3">
        <v>76.06</v>
      </c>
      <c r="E56" s="3">
        <v>73.0</v>
      </c>
      <c r="F56" s="3">
        <v>73.44</v>
      </c>
      <c r="G56" s="3">
        <v>-2.5</v>
      </c>
      <c r="H56" s="6">
        <v>-0.0329</v>
      </c>
      <c r="I56" s="15">
        <v>285802.0</v>
      </c>
      <c r="J56" s="15">
        <v>371688.0</v>
      </c>
    </row>
    <row r="57">
      <c r="A57" s="28">
        <v>70.12</v>
      </c>
      <c r="B57" s="5">
        <f t="shared" si="1"/>
        <v>43269</v>
      </c>
      <c r="C57" s="3">
        <v>73.06</v>
      </c>
      <c r="D57" s="3">
        <v>75.49</v>
      </c>
      <c r="E57" s="3">
        <v>72.45</v>
      </c>
      <c r="F57" s="3">
        <v>75.34</v>
      </c>
      <c r="G57" s="3">
        <v>1.9</v>
      </c>
      <c r="H57" s="3">
        <v>0.0259</v>
      </c>
      <c r="I57" s="15">
        <v>316116.0</v>
      </c>
      <c r="J57" s="15">
        <v>346941.0</v>
      </c>
    </row>
    <row r="58">
      <c r="A58" s="28">
        <v>67.56</v>
      </c>
      <c r="B58" s="5">
        <f t="shared" si="1"/>
        <v>43270</v>
      </c>
      <c r="C58" s="3">
        <v>75.24</v>
      </c>
      <c r="D58" s="3">
        <v>75.55</v>
      </c>
      <c r="E58" s="3">
        <v>74.45</v>
      </c>
      <c r="F58" s="3">
        <v>75.08</v>
      </c>
      <c r="G58" s="3">
        <v>-0.26</v>
      </c>
      <c r="H58" s="6">
        <v>-0.0035</v>
      </c>
      <c r="I58" s="15">
        <v>290589.0</v>
      </c>
      <c r="J58" s="15">
        <v>326552.0</v>
      </c>
    </row>
    <row r="59">
      <c r="A59" s="28">
        <v>69.87</v>
      </c>
      <c r="B59" s="5">
        <f t="shared" si="1"/>
        <v>43271</v>
      </c>
      <c r="C59" s="3">
        <v>75.2</v>
      </c>
      <c r="D59" s="3">
        <v>75.86</v>
      </c>
      <c r="E59" s="3">
        <v>74.1</v>
      </c>
      <c r="F59" s="3">
        <v>74.74</v>
      </c>
      <c r="G59" s="3">
        <v>-0.34</v>
      </c>
      <c r="H59" s="6">
        <v>-0.0045</v>
      </c>
      <c r="I59" s="15">
        <v>368837.0</v>
      </c>
      <c r="J59" s="15">
        <v>303988.0</v>
      </c>
    </row>
    <row r="60">
      <c r="A60" s="25">
        <f>+2.17</f>
        <v>2.17</v>
      </c>
      <c r="B60" s="5">
        <f t="shared" si="1"/>
        <v>43272</v>
      </c>
      <c r="C60" s="3">
        <v>74.46</v>
      </c>
      <c r="D60" s="3">
        <v>74.69</v>
      </c>
      <c r="E60" s="3">
        <v>72.93</v>
      </c>
      <c r="F60" s="3">
        <v>73.05</v>
      </c>
      <c r="G60" s="3">
        <v>-1.69</v>
      </c>
      <c r="H60" s="6">
        <v>-0.0226</v>
      </c>
      <c r="I60" s="15">
        <v>411809.0</v>
      </c>
      <c r="J60" s="15">
        <v>269872.0</v>
      </c>
    </row>
    <row r="61">
      <c r="A61" s="25">
        <f>+3.21%</f>
        <v>0.0321</v>
      </c>
      <c r="B61" s="5">
        <f t="shared" si="1"/>
        <v>43273</v>
      </c>
      <c r="C61" s="3">
        <v>73.24</v>
      </c>
      <c r="D61" s="3">
        <v>75.83</v>
      </c>
      <c r="E61" s="3">
        <v>73.24</v>
      </c>
      <c r="F61" s="3">
        <v>75.55</v>
      </c>
      <c r="G61" s="3">
        <v>2.5</v>
      </c>
      <c r="H61" s="3">
        <v>0.0342</v>
      </c>
      <c r="I61" s="15">
        <v>377394.0</v>
      </c>
      <c r="J61" s="15">
        <v>206107.0</v>
      </c>
    </row>
    <row r="62">
      <c r="A62" s="26">
        <v>127211.0</v>
      </c>
      <c r="B62" s="5">
        <f t="shared" si="1"/>
        <v>43276</v>
      </c>
      <c r="C62" s="3">
        <v>74.8</v>
      </c>
      <c r="D62" s="3">
        <v>75.13</v>
      </c>
      <c r="E62" s="3">
        <v>73.74</v>
      </c>
      <c r="F62" s="3">
        <v>74.73</v>
      </c>
      <c r="G62" s="3">
        <v>-0.82</v>
      </c>
      <c r="H62" s="6">
        <v>-0.0109</v>
      </c>
      <c r="I62" s="15">
        <v>274377.0</v>
      </c>
      <c r="J62" s="15">
        <v>181214.0</v>
      </c>
    </row>
    <row r="63">
      <c r="A63" s="26">
        <v>186374.0</v>
      </c>
      <c r="B63" s="5">
        <f t="shared" si="1"/>
        <v>43277</v>
      </c>
      <c r="C63" s="3">
        <v>74.74</v>
      </c>
      <c r="D63" s="3">
        <v>76.72</v>
      </c>
      <c r="E63" s="3">
        <v>74.13</v>
      </c>
      <c r="F63" s="3">
        <v>76.31</v>
      </c>
      <c r="G63" s="3">
        <v>1.58</v>
      </c>
      <c r="H63" s="3">
        <v>0.021099999999999997</v>
      </c>
      <c r="I63" s="15">
        <v>289472.0</v>
      </c>
      <c r="J63" s="15">
        <v>138025.0</v>
      </c>
    </row>
    <row r="64">
      <c r="A64" s="27">
        <v>43201.0</v>
      </c>
      <c r="B64" s="5">
        <f t="shared" si="1"/>
        <v>43278</v>
      </c>
      <c r="C64" s="3">
        <v>76.54</v>
      </c>
      <c r="D64" s="3">
        <v>78.16</v>
      </c>
      <c r="E64" s="3">
        <v>76.28</v>
      </c>
      <c r="F64" s="3">
        <v>77.62</v>
      </c>
      <c r="G64" s="3">
        <v>1.31</v>
      </c>
      <c r="H64" s="3">
        <v>0.0172</v>
      </c>
      <c r="I64" s="15">
        <v>166193.0</v>
      </c>
      <c r="J64" s="15">
        <v>123125.0</v>
      </c>
    </row>
    <row r="65">
      <c r="A65" s="28">
        <v>69.85</v>
      </c>
      <c r="B65" s="5">
        <f t="shared" si="1"/>
        <v>43279</v>
      </c>
      <c r="C65" s="3">
        <v>77.5</v>
      </c>
      <c r="D65" s="3">
        <v>78.42</v>
      </c>
      <c r="E65" s="3">
        <v>77.09</v>
      </c>
      <c r="F65" s="3">
        <v>77.85</v>
      </c>
      <c r="G65" s="3">
        <v>0.23</v>
      </c>
      <c r="H65" s="3">
        <v>0.003</v>
      </c>
      <c r="I65" s="15">
        <v>144216.0</v>
      </c>
      <c r="J65" s="15">
        <v>67474.0</v>
      </c>
    </row>
    <row r="66">
      <c r="A66" s="28">
        <v>71.76</v>
      </c>
      <c r="B66" s="5">
        <f t="shared" si="1"/>
        <v>43280</v>
      </c>
      <c r="C66" s="3">
        <v>77.79</v>
      </c>
      <c r="D66" s="3">
        <v>79.7</v>
      </c>
      <c r="E66" s="3">
        <v>77.45</v>
      </c>
      <c r="F66" s="3">
        <v>79.44</v>
      </c>
      <c r="G66" s="3">
        <v>1.59</v>
      </c>
      <c r="H66" s="3">
        <v>0.0204</v>
      </c>
      <c r="I66" s="15">
        <v>17120.0</v>
      </c>
      <c r="J66" s="3"/>
    </row>
    <row r="67">
      <c r="A67" s="28">
        <v>69.36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70.93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+1.06</f>
        <v>1.06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+1.52%</f>
        <v>0.0152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139547.0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195795.0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43202.0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70.91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71.34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70.03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70.85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-0.08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-0.0011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81889.0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194309.0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43203.0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70.7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71.61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70.41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71.38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+0.53</f>
        <v>0.53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+0.75%</f>
        <v>0.0075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95572.0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206165.0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43206.0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71.46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71.61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69.99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70.29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-1.09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-0.0153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78806.0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217665.0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43207.0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70.47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70.69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69.72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70.44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+0.15</f>
        <v>0.15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+0.21%</f>
        <v>0.0021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90168.0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226124.0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43208.0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70.53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72.69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70.53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72.28</v>
      </c>
      <c r="B113" s="3" t="str">
        <f t="shared" si="1"/>
        <v/>
      </c>
    </row>
    <row r="114">
      <c r="A114" s="25">
        <f>+1.84</f>
        <v>1.84</v>
      </c>
      <c r="B114" s="3" t="str">
        <f t="shared" si="1"/>
        <v>#REF!</v>
      </c>
    </row>
    <row r="115">
      <c r="A115" s="25">
        <f>+2.61%</f>
        <v>0.0261</v>
      </c>
      <c r="B115" s="3" t="str">
        <f t="shared" si="1"/>
        <v>#REF!</v>
      </c>
    </row>
    <row r="116">
      <c r="A116" s="26">
        <v>101380.0</v>
      </c>
      <c r="B116" s="3" t="str">
        <f t="shared" si="1"/>
        <v>#REF!</v>
      </c>
    </row>
    <row r="117">
      <c r="A117" s="26">
        <v>226562.0</v>
      </c>
      <c r="B117" s="3" t="str">
        <f t="shared" si="1"/>
        <v>#REF!</v>
      </c>
    </row>
    <row r="118">
      <c r="A118" s="27">
        <v>43209.0</v>
      </c>
      <c r="B118" s="3" t="str">
        <f t="shared" si="1"/>
        <v>#REF!</v>
      </c>
    </row>
    <row r="119">
      <c r="A119" s="28">
        <v>72.51</v>
      </c>
      <c r="B119" s="3" t="str">
        <f t="shared" si="1"/>
        <v>#REF!</v>
      </c>
    </row>
    <row r="120">
      <c r="A120" s="28">
        <v>73.46</v>
      </c>
      <c r="B120" s="3" t="str">
        <f t="shared" si="1"/>
        <v>#REF!</v>
      </c>
    </row>
    <row r="121">
      <c r="A121" s="28">
        <v>72.22</v>
      </c>
      <c r="B121" s="3" t="str">
        <f t="shared" si="1"/>
        <v>#REF!</v>
      </c>
    </row>
    <row r="122">
      <c r="A122" s="28">
        <v>72.54</v>
      </c>
      <c r="B122" s="3" t="str">
        <f t="shared" si="1"/>
        <v>#REF!</v>
      </c>
    </row>
    <row r="123">
      <c r="A123" s="25">
        <f>+0.26</f>
        <v>0.26</v>
      </c>
      <c r="B123" s="3" t="str">
        <f t="shared" si="1"/>
        <v>#REF!</v>
      </c>
    </row>
    <row r="124">
      <c r="A124" s="25">
        <f>+0.36%</f>
        <v>0.0036</v>
      </c>
      <c r="B124" s="3" t="str">
        <f t="shared" si="1"/>
        <v>#REF!</v>
      </c>
    </row>
    <row r="125">
      <c r="A125" s="26">
        <v>140559.0</v>
      </c>
      <c r="B125" s="3" t="str">
        <f t="shared" si="1"/>
        <v>#REF!</v>
      </c>
    </row>
    <row r="126">
      <c r="A126" s="26">
        <v>238074.0</v>
      </c>
      <c r="B126" s="3" t="str">
        <f t="shared" si="1"/>
        <v>#REF!</v>
      </c>
    </row>
    <row r="127">
      <c r="A127" s="27">
        <v>43210.0</v>
      </c>
      <c r="B127" s="3" t="str">
        <f t="shared" si="1"/>
        <v>#REF!</v>
      </c>
    </row>
    <row r="128">
      <c r="A128" s="28">
        <v>72.56</v>
      </c>
      <c r="B128" s="3" t="str">
        <f t="shared" si="1"/>
        <v>#REF!</v>
      </c>
    </row>
    <row r="129">
      <c r="A129" s="28">
        <v>72.89</v>
      </c>
      <c r="B129" s="3" t="str">
        <f t="shared" si="1"/>
        <v>#REF!</v>
      </c>
    </row>
    <row r="130">
      <c r="A130" s="28">
        <v>71.65</v>
      </c>
      <c r="B130" s="3" t="str">
        <f t="shared" si="1"/>
        <v>#REF!</v>
      </c>
    </row>
    <row r="131">
      <c r="A131" s="28">
        <v>72.78</v>
      </c>
      <c r="B131" s="3" t="str">
        <f t="shared" si="1"/>
        <v>#REF!</v>
      </c>
    </row>
    <row r="132">
      <c r="A132" s="25">
        <f>+0.24</f>
        <v>0.24</v>
      </c>
      <c r="B132" s="3" t="str">
        <f t="shared" si="1"/>
        <v>#REF!</v>
      </c>
    </row>
    <row r="133">
      <c r="A133" s="25">
        <f>+0.33%</f>
        <v>0.0033</v>
      </c>
      <c r="B133" s="3" t="str">
        <f t="shared" si="1"/>
        <v>#REF!</v>
      </c>
    </row>
    <row r="134">
      <c r="A134" s="26">
        <v>96218.0</v>
      </c>
      <c r="B134" s="3" t="str">
        <f t="shared" si="1"/>
        <v>#REF!</v>
      </c>
    </row>
    <row r="135">
      <c r="A135" s="26">
        <v>243689.0</v>
      </c>
      <c r="B135" s="3" t="str">
        <f t="shared" si="1"/>
        <v>#REF!</v>
      </c>
    </row>
    <row r="136">
      <c r="A136" s="27">
        <v>43213.0</v>
      </c>
      <c r="B136" s="3" t="str">
        <f t="shared" si="1"/>
        <v>#REF!</v>
      </c>
    </row>
    <row r="137">
      <c r="A137" s="28">
        <v>72.55</v>
      </c>
      <c r="B137" s="3" t="str">
        <f t="shared" si="1"/>
        <v>#REF!</v>
      </c>
    </row>
    <row r="138">
      <c r="A138" s="28">
        <v>73.83</v>
      </c>
      <c r="B138" s="3" t="str">
        <f t="shared" si="1"/>
        <v>#REF!</v>
      </c>
    </row>
    <row r="139">
      <c r="A139" s="28">
        <v>71.93</v>
      </c>
      <c r="B139" s="3" t="str">
        <f t="shared" si="1"/>
        <v>#REF!</v>
      </c>
    </row>
    <row r="140">
      <c r="A140" s="28">
        <v>73.45</v>
      </c>
      <c r="B140" s="3" t="str">
        <f t="shared" si="1"/>
        <v>#REF!</v>
      </c>
    </row>
    <row r="141">
      <c r="A141" s="25">
        <f>+0.67</f>
        <v>0.67</v>
      </c>
      <c r="B141" s="3" t="str">
        <f t="shared" si="1"/>
        <v>#REF!</v>
      </c>
    </row>
    <row r="142">
      <c r="A142" s="25">
        <f>+0.92%</f>
        <v>0.0092</v>
      </c>
      <c r="B142" s="3" t="str">
        <f t="shared" si="1"/>
        <v>#REF!</v>
      </c>
    </row>
    <row r="143">
      <c r="A143" s="26">
        <v>97066.0</v>
      </c>
      <c r="B143" s="3" t="str">
        <f t="shared" si="1"/>
        <v>#REF!</v>
      </c>
    </row>
    <row r="144">
      <c r="A144" s="26">
        <v>255078.0</v>
      </c>
      <c r="B144" s="3" t="str">
        <f t="shared" si="1"/>
        <v>#REF!</v>
      </c>
    </row>
    <row r="145">
      <c r="A145" s="27">
        <v>43214.0</v>
      </c>
      <c r="B145" s="3" t="str">
        <f t="shared" si="1"/>
        <v>#REF!</v>
      </c>
    </row>
    <row r="146">
      <c r="A146" s="28">
        <v>73.91</v>
      </c>
      <c r="B146" s="3" t="str">
        <f t="shared" si="1"/>
        <v>#REF!</v>
      </c>
    </row>
    <row r="147">
      <c r="A147" s="28">
        <v>74.08</v>
      </c>
      <c r="B147" s="3" t="str">
        <f t="shared" si="1"/>
        <v>#REF!</v>
      </c>
    </row>
    <row r="148">
      <c r="A148" s="28">
        <v>72.34</v>
      </c>
      <c r="B148" s="3" t="str">
        <f t="shared" si="1"/>
        <v>#REF!</v>
      </c>
    </row>
    <row r="149">
      <c r="A149" s="28">
        <v>72.53</v>
      </c>
      <c r="B149" s="3" t="str">
        <f t="shared" si="1"/>
        <v>#REF!</v>
      </c>
    </row>
    <row r="150">
      <c r="A150" s="21">
        <v>-0.92</v>
      </c>
      <c r="B150" s="3" t="str">
        <f t="shared" si="1"/>
        <v>#REF!</v>
      </c>
    </row>
    <row r="151">
      <c r="A151" s="22">
        <v>-0.0125</v>
      </c>
      <c r="B151" s="3" t="str">
        <f t="shared" si="1"/>
        <v>#REF!</v>
      </c>
    </row>
    <row r="152">
      <c r="A152" s="24">
        <v>133750.0</v>
      </c>
      <c r="B152" s="3" t="str">
        <f t="shared" si="1"/>
        <v>#REF!</v>
      </c>
    </row>
    <row r="153">
      <c r="A153" s="24">
        <v>270836.0</v>
      </c>
      <c r="B153" s="3" t="str">
        <f t="shared" si="1"/>
        <v>#REF!</v>
      </c>
    </row>
    <row r="154">
      <c r="A154" s="23">
        <v>43215.0</v>
      </c>
      <c r="B154" s="3" t="str">
        <f t="shared" si="1"/>
        <v>#REF!</v>
      </c>
    </row>
    <row r="155">
      <c r="A155" s="21">
        <v>72.65</v>
      </c>
      <c r="B155" s="3" t="str">
        <f t="shared" si="1"/>
        <v>#REF!</v>
      </c>
    </row>
    <row r="156">
      <c r="A156" s="21">
        <v>72.83</v>
      </c>
      <c r="B156" s="3" t="str">
        <f t="shared" si="1"/>
        <v>#REF!</v>
      </c>
    </row>
    <row r="157">
      <c r="A157" s="21">
        <v>71.87</v>
      </c>
      <c r="B157" s="3" t="str">
        <f t="shared" si="1"/>
        <v>#REF!</v>
      </c>
    </row>
    <row r="158">
      <c r="A158" s="21">
        <v>72.72</v>
      </c>
      <c r="B158" s="3" t="str">
        <f t="shared" si="1"/>
        <v>#REF!</v>
      </c>
    </row>
    <row r="159">
      <c r="A159" s="25">
        <f>+0.19</f>
        <v>0.19</v>
      </c>
      <c r="B159" s="3" t="str">
        <f t="shared" si="1"/>
        <v>#REF!</v>
      </c>
    </row>
    <row r="160">
      <c r="A160" s="25">
        <f>+0.26%</f>
        <v>0.0026</v>
      </c>
      <c r="B160" s="3" t="str">
        <f t="shared" si="1"/>
        <v>#REF!</v>
      </c>
    </row>
    <row r="161">
      <c r="A161" s="26">
        <v>109936.0</v>
      </c>
      <c r="B161" s="3" t="str">
        <f t="shared" si="1"/>
        <v>#REF!</v>
      </c>
    </row>
    <row r="162">
      <c r="A162" s="26">
        <v>278989.0</v>
      </c>
      <c r="B162" s="3" t="str">
        <f t="shared" si="1"/>
        <v>#REF!</v>
      </c>
    </row>
    <row r="163">
      <c r="A163" s="27">
        <v>43216.0</v>
      </c>
      <c r="B163" s="3" t="str">
        <f t="shared" si="1"/>
        <v>#REF!</v>
      </c>
    </row>
    <row r="164">
      <c r="A164" s="28">
        <v>72.88</v>
      </c>
      <c r="B164" s="3" t="str">
        <f t="shared" si="1"/>
        <v>#REF!</v>
      </c>
    </row>
    <row r="165">
      <c r="A165" s="28">
        <v>73.61</v>
      </c>
      <c r="B165" s="3" t="str">
        <f t="shared" si="1"/>
        <v>#REF!</v>
      </c>
    </row>
    <row r="166">
      <c r="A166" s="28">
        <v>72.79</v>
      </c>
      <c r="B166" s="3" t="str">
        <f t="shared" si="1"/>
        <v>#REF!</v>
      </c>
    </row>
    <row r="167">
      <c r="A167" s="28">
        <v>73.34</v>
      </c>
      <c r="B167" s="3" t="str">
        <f t="shared" si="1"/>
        <v>#REF!</v>
      </c>
    </row>
    <row r="168">
      <c r="A168" s="25">
        <f>+0.62</f>
        <v>0.62</v>
      </c>
      <c r="B168" s="3" t="str">
        <f t="shared" si="1"/>
        <v>#REF!</v>
      </c>
    </row>
    <row r="169">
      <c r="A169" s="25">
        <f>+0.85%</f>
        <v>0.0085</v>
      </c>
      <c r="B169" s="3" t="str">
        <f t="shared" si="1"/>
        <v>#REF!</v>
      </c>
    </row>
    <row r="170">
      <c r="A170" s="26">
        <v>124738.0</v>
      </c>
      <c r="B170" s="3" t="str">
        <f t="shared" si="1"/>
        <v>#REF!</v>
      </c>
    </row>
    <row r="171">
      <c r="A171" s="26">
        <v>290990.0</v>
      </c>
      <c r="B171" s="3" t="str">
        <f t="shared" si="1"/>
        <v>#REF!</v>
      </c>
    </row>
    <row r="172">
      <c r="A172" s="27">
        <v>43217.0</v>
      </c>
      <c r="B172" s="3" t="str">
        <f t="shared" si="1"/>
        <v>#REF!</v>
      </c>
    </row>
    <row r="173">
      <c r="A173" s="28">
        <v>73.35</v>
      </c>
      <c r="B173" s="3" t="str">
        <f t="shared" si="1"/>
        <v>#REF!</v>
      </c>
    </row>
    <row r="174">
      <c r="A174" s="28">
        <v>73.6</v>
      </c>
      <c r="B174" s="3" t="str">
        <f t="shared" si="1"/>
        <v>#REF!</v>
      </c>
    </row>
    <row r="175">
      <c r="A175" s="28">
        <v>72.92</v>
      </c>
      <c r="B175" s="3" t="str">
        <f t="shared" si="1"/>
        <v>#REF!</v>
      </c>
    </row>
    <row r="176">
      <c r="A176" s="28">
        <v>73.25</v>
      </c>
      <c r="B176" s="3" t="str">
        <f t="shared" si="1"/>
        <v>#REF!</v>
      </c>
    </row>
    <row r="177">
      <c r="A177" s="21">
        <v>-0.09</v>
      </c>
      <c r="B177" s="3" t="str">
        <f t="shared" si="1"/>
        <v>#REF!</v>
      </c>
    </row>
    <row r="178">
      <c r="A178" s="22">
        <v>-0.0012</v>
      </c>
      <c r="B178" s="3" t="str">
        <f t="shared" si="1"/>
        <v>#REF!</v>
      </c>
    </row>
    <row r="179">
      <c r="A179" s="24">
        <v>96173.0</v>
      </c>
      <c r="B179" s="3" t="str">
        <f t="shared" si="1"/>
        <v>#REF!</v>
      </c>
    </row>
    <row r="180">
      <c r="A180" s="24">
        <v>288105.0</v>
      </c>
      <c r="B180" s="3" t="str">
        <f t="shared" si="1"/>
        <v>#REF!</v>
      </c>
    </row>
    <row r="181">
      <c r="A181" s="23">
        <v>43220.0</v>
      </c>
      <c r="B181" s="3" t="str">
        <f t="shared" si="1"/>
        <v>#REF!</v>
      </c>
    </row>
    <row r="182">
      <c r="A182" s="21">
        <v>73.27</v>
      </c>
      <c r="B182" s="3" t="str">
        <f t="shared" si="1"/>
        <v>#REF!</v>
      </c>
    </row>
    <row r="183">
      <c r="A183" s="21">
        <v>75.06</v>
      </c>
      <c r="B183" s="3" t="str">
        <f t="shared" si="1"/>
        <v>#REF!</v>
      </c>
    </row>
    <row r="184">
      <c r="A184" s="21">
        <v>72.29</v>
      </c>
      <c r="B184" s="3" t="str">
        <f t="shared" si="1"/>
        <v>#REF!</v>
      </c>
    </row>
    <row r="185">
      <c r="A185" s="21">
        <v>74.17</v>
      </c>
      <c r="B185" s="3" t="str">
        <f t="shared" si="1"/>
        <v>#REF!</v>
      </c>
    </row>
    <row r="186">
      <c r="A186" s="25">
        <f>+0.92</f>
        <v>0.92</v>
      </c>
      <c r="B186" s="3" t="str">
        <f t="shared" si="1"/>
        <v>#REF!</v>
      </c>
    </row>
    <row r="187">
      <c r="A187" s="25">
        <f>+1.26%</f>
        <v>0.0126</v>
      </c>
      <c r="B187" s="3" t="str">
        <f t="shared" si="1"/>
        <v>#REF!</v>
      </c>
    </row>
    <row r="188">
      <c r="A188" s="26">
        <v>146875.0</v>
      </c>
      <c r="B188" s="3" t="str">
        <f t="shared" si="1"/>
        <v>#REF!</v>
      </c>
    </row>
    <row r="189">
      <c r="A189" s="26">
        <v>305993.0</v>
      </c>
      <c r="B189" s="3" t="str">
        <f t="shared" si="1"/>
        <v>#REF!</v>
      </c>
    </row>
    <row r="190">
      <c r="A190" s="27">
        <v>43221.0</v>
      </c>
      <c r="B190" s="3" t="str">
        <f t="shared" si="1"/>
        <v>#REF!</v>
      </c>
    </row>
    <row r="191">
      <c r="A191" s="28">
        <v>74.16</v>
      </c>
      <c r="B191" s="3" t="str">
        <f t="shared" si="1"/>
        <v>#REF!</v>
      </c>
    </row>
    <row r="192">
      <c r="A192" s="28">
        <v>74.45</v>
      </c>
      <c r="B192" s="3" t="str">
        <f t="shared" si="1"/>
        <v>#REF!</v>
      </c>
    </row>
    <row r="193">
      <c r="A193" s="28">
        <v>72.33</v>
      </c>
      <c r="B193" s="3" t="str">
        <f t="shared" si="1"/>
        <v>#REF!</v>
      </c>
    </row>
    <row r="194">
      <c r="A194" s="28">
        <v>72.7</v>
      </c>
      <c r="B194" s="3" t="str">
        <f t="shared" si="1"/>
        <v>#REF!</v>
      </c>
    </row>
    <row r="195">
      <c r="A195" s="21">
        <v>-1.47</v>
      </c>
      <c r="B195" s="3" t="str">
        <f t="shared" si="1"/>
        <v>#REF!</v>
      </c>
    </row>
    <row r="196">
      <c r="A196" s="22">
        <v>-0.0198</v>
      </c>
      <c r="B196" s="3" t="str">
        <f t="shared" si="1"/>
        <v>#REF!</v>
      </c>
    </row>
    <row r="197">
      <c r="A197" s="24">
        <v>224013.0</v>
      </c>
      <c r="B197" s="3" t="str">
        <f t="shared" si="1"/>
        <v>#REF!</v>
      </c>
    </row>
    <row r="198">
      <c r="A198" s="24">
        <v>318285.0</v>
      </c>
      <c r="B198" s="3" t="str">
        <f t="shared" si="1"/>
        <v>#REF!</v>
      </c>
    </row>
    <row r="199">
      <c r="A199" s="23">
        <v>43222.0</v>
      </c>
      <c r="B199" s="3" t="str">
        <f t="shared" si="1"/>
        <v>#REF!</v>
      </c>
    </row>
    <row r="200">
      <c r="A200" s="21">
        <v>72.77</v>
      </c>
      <c r="B200" s="3" t="str">
        <f t="shared" si="1"/>
        <v>#REF!</v>
      </c>
    </row>
    <row r="201">
      <c r="A201" s="21">
        <v>73.17</v>
      </c>
      <c r="B201" s="3" t="str">
        <f t="shared" si="1"/>
        <v>#REF!</v>
      </c>
    </row>
    <row r="202">
      <c r="A202" s="21">
        <v>71.99</v>
      </c>
      <c r="B202" s="3" t="str">
        <f t="shared" si="1"/>
        <v>#REF!</v>
      </c>
    </row>
    <row r="203">
      <c r="A203" s="21">
        <v>72.94</v>
      </c>
      <c r="B203" s="3" t="str">
        <f t="shared" si="1"/>
        <v>#REF!</v>
      </c>
    </row>
    <row r="204">
      <c r="A204" s="25">
        <f>+0.24</f>
        <v>0.24</v>
      </c>
      <c r="B204" s="3" t="str">
        <f t="shared" si="1"/>
        <v>#REF!</v>
      </c>
    </row>
    <row r="205">
      <c r="A205" s="25">
        <f>+0.33%</f>
        <v>0.0033</v>
      </c>
      <c r="B205" s="3" t="str">
        <f t="shared" si="1"/>
        <v>#REF!</v>
      </c>
    </row>
    <row r="206">
      <c r="A206" s="26">
        <v>173808.0</v>
      </c>
      <c r="B206" s="3" t="str">
        <f t="shared" si="1"/>
        <v>#REF!</v>
      </c>
    </row>
    <row r="207">
      <c r="A207" s="26">
        <v>332674.0</v>
      </c>
      <c r="B207" s="3" t="str">
        <f t="shared" si="1"/>
        <v>#REF!</v>
      </c>
    </row>
    <row r="208">
      <c r="A208" s="27">
        <v>43223.0</v>
      </c>
      <c r="B208" s="3" t="str">
        <f t="shared" si="1"/>
        <v>#REF!</v>
      </c>
    </row>
    <row r="209">
      <c r="A209" s="28">
        <v>72.69</v>
      </c>
      <c r="B209" s="3" t="str">
        <f t="shared" si="1"/>
        <v>#REF!</v>
      </c>
    </row>
    <row r="210">
      <c r="A210" s="28">
        <v>73.64</v>
      </c>
      <c r="B210" s="3" t="str">
        <f t="shared" si="1"/>
        <v>#REF!</v>
      </c>
    </row>
    <row r="211">
      <c r="A211" s="28">
        <v>72.13</v>
      </c>
      <c r="B211" s="3" t="str">
        <f t="shared" si="1"/>
        <v>#REF!</v>
      </c>
    </row>
    <row r="212">
      <c r="A212" s="28">
        <v>73.22</v>
      </c>
      <c r="B212" s="3" t="str">
        <f t="shared" si="1"/>
        <v>#REF!</v>
      </c>
    </row>
    <row r="213">
      <c r="A213" s="25">
        <f>+0.28</f>
        <v>0.28</v>
      </c>
      <c r="B213" s="3" t="str">
        <f t="shared" si="1"/>
        <v>#REF!</v>
      </c>
    </row>
    <row r="214">
      <c r="A214" s="25">
        <f>+0.38%</f>
        <v>0.0038</v>
      </c>
      <c r="B214" s="3" t="str">
        <f t="shared" si="1"/>
        <v>#REF!</v>
      </c>
    </row>
    <row r="215">
      <c r="A215" s="26">
        <v>250561.0</v>
      </c>
      <c r="B215" s="3" t="str">
        <f t="shared" si="1"/>
        <v>#REF!</v>
      </c>
    </row>
    <row r="216">
      <c r="A216" s="26">
        <v>345768.0</v>
      </c>
      <c r="B216" s="3" t="str">
        <f t="shared" si="1"/>
        <v>#REF!</v>
      </c>
    </row>
    <row r="217">
      <c r="A217" s="27">
        <v>43224.0</v>
      </c>
      <c r="B217" s="3" t="str">
        <f t="shared" si="1"/>
        <v>#REF!</v>
      </c>
    </row>
    <row r="218">
      <c r="A218" s="28">
        <v>73.39</v>
      </c>
      <c r="B218" s="3" t="str">
        <f t="shared" si="1"/>
        <v>#REF!</v>
      </c>
    </row>
    <row r="219">
      <c r="A219" s="28">
        <v>74.7</v>
      </c>
      <c r="B219" s="3" t="str">
        <f t="shared" si="1"/>
        <v>#REF!</v>
      </c>
    </row>
    <row r="220">
      <c r="A220" s="28">
        <v>72.9</v>
      </c>
      <c r="B220" s="3" t="str">
        <f t="shared" si="1"/>
        <v>#REF!</v>
      </c>
    </row>
    <row r="221">
      <c r="A221" s="28">
        <v>74.52</v>
      </c>
      <c r="B221" s="3" t="str">
        <f t="shared" si="1"/>
        <v>#REF!</v>
      </c>
    </row>
    <row r="222">
      <c r="A222" s="25">
        <f>+1.3</f>
        <v>1.3</v>
      </c>
      <c r="B222" s="3" t="str">
        <f t="shared" si="1"/>
        <v>#REF!</v>
      </c>
    </row>
    <row r="223">
      <c r="A223" s="25">
        <f>+1.78%</f>
        <v>0.0178</v>
      </c>
      <c r="B223" s="3" t="str">
        <f t="shared" si="1"/>
        <v>#REF!</v>
      </c>
    </row>
    <row r="224">
      <c r="A224" s="26">
        <v>149681.0</v>
      </c>
      <c r="B224" s="3" t="str">
        <f t="shared" si="1"/>
        <v>#REF!</v>
      </c>
    </row>
    <row r="225">
      <c r="A225" s="26">
        <v>358031.0</v>
      </c>
      <c r="B225" s="3" t="str">
        <f t="shared" si="1"/>
        <v>#REF!</v>
      </c>
    </row>
    <row r="226">
      <c r="A226" s="27">
        <v>43227.0</v>
      </c>
      <c r="B226" s="3" t="str">
        <f t="shared" si="1"/>
        <v>#REF!</v>
      </c>
    </row>
    <row r="227">
      <c r="A227" s="28">
        <v>74.67</v>
      </c>
      <c r="B227" s="3" t="str">
        <f t="shared" si="1"/>
        <v>#REF!</v>
      </c>
    </row>
    <row r="228">
      <c r="A228" s="28">
        <v>75.98</v>
      </c>
      <c r="B228" s="3" t="str">
        <f t="shared" si="1"/>
        <v>#REF!</v>
      </c>
    </row>
    <row r="229">
      <c r="A229" s="28">
        <v>74.5</v>
      </c>
      <c r="B229" s="3" t="str">
        <f t="shared" si="1"/>
        <v>#REF!</v>
      </c>
    </row>
    <row r="230">
      <c r="A230" s="28">
        <v>75.83</v>
      </c>
      <c r="B230" s="3" t="str">
        <f t="shared" si="1"/>
        <v>#REF!</v>
      </c>
    </row>
    <row r="231">
      <c r="A231" s="25">
        <f>+1.31</f>
        <v>1.31</v>
      </c>
      <c r="B231" s="3" t="str">
        <f t="shared" si="1"/>
        <v>#REF!</v>
      </c>
    </row>
    <row r="232">
      <c r="A232" s="25">
        <f>+1.76%</f>
        <v>0.0176</v>
      </c>
      <c r="B232" s="3" t="str">
        <f t="shared" si="1"/>
        <v>#REF!</v>
      </c>
    </row>
    <row r="233">
      <c r="A233" s="26">
        <v>101818.0</v>
      </c>
      <c r="B233" s="3" t="str">
        <f t="shared" si="1"/>
        <v>#REF!</v>
      </c>
    </row>
    <row r="234">
      <c r="A234" s="26">
        <v>374746.0</v>
      </c>
      <c r="B234" s="3" t="str">
        <f t="shared" si="1"/>
        <v>#REF!</v>
      </c>
    </row>
    <row r="235">
      <c r="A235" s="27">
        <v>43228.0</v>
      </c>
      <c r="B235" s="3" t="str">
        <f t="shared" si="1"/>
        <v>#REF!</v>
      </c>
    </row>
    <row r="236">
      <c r="A236" s="28">
        <v>75.2</v>
      </c>
      <c r="B236" s="3" t="str">
        <f t="shared" si="1"/>
        <v>#REF!</v>
      </c>
    </row>
    <row r="237">
      <c r="A237" s="28">
        <v>75.89</v>
      </c>
      <c r="B237" s="3" t="str">
        <f t="shared" si="1"/>
        <v>#REF!</v>
      </c>
    </row>
    <row r="238">
      <c r="A238" s="28">
        <v>72.81</v>
      </c>
      <c r="B238" s="3" t="str">
        <f t="shared" si="1"/>
        <v>#REF!</v>
      </c>
    </row>
    <row r="239">
      <c r="A239" s="28">
        <v>74.57</v>
      </c>
      <c r="B239" s="3" t="str">
        <f t="shared" si="1"/>
        <v>#REF!</v>
      </c>
    </row>
    <row r="240">
      <c r="A240" s="21">
        <v>-1.26</v>
      </c>
      <c r="B240" s="3" t="str">
        <f t="shared" si="1"/>
        <v>#REF!</v>
      </c>
    </row>
    <row r="241">
      <c r="A241" s="22">
        <v>-0.0166</v>
      </c>
      <c r="B241" s="3" t="str">
        <f t="shared" si="1"/>
        <v>#REF!</v>
      </c>
    </row>
    <row r="242">
      <c r="A242" s="24">
        <v>268249.0</v>
      </c>
      <c r="B242" s="3" t="str">
        <f t="shared" si="1"/>
        <v>#REF!</v>
      </c>
    </row>
    <row r="243">
      <c r="A243" s="24">
        <v>395071.0</v>
      </c>
      <c r="B243" s="3" t="str">
        <f t="shared" si="1"/>
        <v>#REF!</v>
      </c>
    </row>
    <row r="244">
      <c r="A244" s="23">
        <v>43229.0</v>
      </c>
      <c r="B244" s="3" t="str">
        <f t="shared" si="1"/>
        <v>#REF!</v>
      </c>
    </row>
    <row r="245">
      <c r="A245" s="21">
        <v>75.72</v>
      </c>
      <c r="B245" s="3" t="str">
        <f t="shared" si="1"/>
        <v>#REF!</v>
      </c>
    </row>
    <row r="246">
      <c r="A246" s="21">
        <v>77.15</v>
      </c>
      <c r="B246" s="3" t="str">
        <f t="shared" si="1"/>
        <v>#REF!</v>
      </c>
    </row>
    <row r="247">
      <c r="A247" s="21">
        <v>75.72</v>
      </c>
      <c r="B247" s="3" t="str">
        <f t="shared" si="1"/>
        <v>#REF!</v>
      </c>
    </row>
    <row r="248">
      <c r="A248" s="21">
        <v>76.93</v>
      </c>
      <c r="B248" s="3" t="str">
        <f t="shared" si="1"/>
        <v>#REF!</v>
      </c>
    </row>
    <row r="249">
      <c r="A249" s="25">
        <f>+2.36</f>
        <v>2.36</v>
      </c>
      <c r="B249" s="3" t="str">
        <f t="shared" si="1"/>
        <v>#REF!</v>
      </c>
    </row>
    <row r="250">
      <c r="A250" s="25">
        <f>+3.16%</f>
        <v>0.0316</v>
      </c>
      <c r="B250" s="3" t="str">
        <f t="shared" si="1"/>
        <v>#REF!</v>
      </c>
    </row>
    <row r="251">
      <c r="A251" s="26">
        <v>237165.0</v>
      </c>
      <c r="B251" s="3" t="str">
        <f t="shared" si="1"/>
        <v>#REF!</v>
      </c>
    </row>
    <row r="252">
      <c r="A252" s="26">
        <v>417234.0</v>
      </c>
      <c r="B252" s="3" t="str">
        <f t="shared" si="1"/>
        <v>#REF!</v>
      </c>
    </row>
    <row r="253">
      <c r="A253" s="27">
        <v>43230.0</v>
      </c>
      <c r="B253" s="3" t="str">
        <f t="shared" si="1"/>
        <v>#REF!</v>
      </c>
    </row>
    <row r="254">
      <c r="A254" s="28">
        <v>77.02</v>
      </c>
      <c r="B254" s="3" t="str">
        <f t="shared" si="1"/>
        <v>#REF!</v>
      </c>
    </row>
    <row r="255">
      <c r="A255" s="28">
        <v>77.7</v>
      </c>
      <c r="B255" s="3" t="str">
        <f t="shared" si="1"/>
        <v>#REF!</v>
      </c>
    </row>
    <row r="256">
      <c r="A256" s="28">
        <v>76.27</v>
      </c>
      <c r="B256" s="3" t="str">
        <f t="shared" si="1"/>
        <v>#REF!</v>
      </c>
    </row>
    <row r="257">
      <c r="A257" s="28">
        <v>77.24</v>
      </c>
      <c r="B257" s="3" t="str">
        <f t="shared" si="1"/>
        <v>#REF!</v>
      </c>
    </row>
    <row r="258">
      <c r="A258" s="25">
        <f>+0.31</f>
        <v>0.31</v>
      </c>
      <c r="B258" s="3" t="str">
        <f t="shared" si="1"/>
        <v>#REF!</v>
      </c>
    </row>
    <row r="259">
      <c r="A259" s="25">
        <f>+0.4%</f>
        <v>0.004</v>
      </c>
      <c r="B259" s="3" t="str">
        <f t="shared" si="1"/>
        <v>#REF!</v>
      </c>
    </row>
    <row r="260">
      <c r="A260" s="26">
        <v>208356.0</v>
      </c>
      <c r="B260" s="3" t="str">
        <f t="shared" si="1"/>
        <v>#REF!</v>
      </c>
    </row>
    <row r="261">
      <c r="A261" s="26">
        <v>419993.0</v>
      </c>
      <c r="B261" s="3" t="str">
        <f t="shared" si="1"/>
        <v>#REF!</v>
      </c>
    </row>
    <row r="262">
      <c r="A262" s="27">
        <v>43231.0</v>
      </c>
      <c r="B262" s="3" t="str">
        <f t="shared" si="1"/>
        <v>#REF!</v>
      </c>
    </row>
    <row r="263">
      <c r="A263" s="28">
        <v>77.36</v>
      </c>
      <c r="B263" s="3" t="str">
        <f t="shared" si="1"/>
        <v>#REF!</v>
      </c>
    </row>
    <row r="264">
      <c r="A264" s="28">
        <v>77.39</v>
      </c>
      <c r="B264" s="3" t="str">
        <f t="shared" si="1"/>
        <v>#REF!</v>
      </c>
    </row>
    <row r="265">
      <c r="A265" s="28">
        <v>76.76</v>
      </c>
      <c r="B265" s="3" t="str">
        <f t="shared" si="1"/>
        <v>#REF!</v>
      </c>
    </row>
    <row r="266">
      <c r="A266" s="28">
        <v>76.94</v>
      </c>
      <c r="B266" s="3" t="str">
        <f t="shared" si="1"/>
        <v>#REF!</v>
      </c>
    </row>
    <row r="267">
      <c r="A267" s="21">
        <v>-0.3</v>
      </c>
      <c r="B267" s="3" t="str">
        <f t="shared" si="1"/>
        <v>#REF!</v>
      </c>
    </row>
    <row r="268">
      <c r="A268" s="22">
        <v>-0.0039</v>
      </c>
      <c r="B268" s="3" t="str">
        <f t="shared" si="1"/>
        <v>#REF!</v>
      </c>
    </row>
    <row r="269">
      <c r="A269" s="24">
        <v>171660.0</v>
      </c>
      <c r="B269" s="3" t="str">
        <f t="shared" si="1"/>
        <v>#REF!</v>
      </c>
    </row>
    <row r="270">
      <c r="A270" s="24">
        <v>450650.0</v>
      </c>
      <c r="B270" s="3" t="str">
        <f t="shared" si="1"/>
        <v>#REF!</v>
      </c>
    </row>
    <row r="271">
      <c r="A271" s="23">
        <v>43234.0</v>
      </c>
      <c r="B271" s="3" t="str">
        <f t="shared" si="1"/>
        <v>#REF!</v>
      </c>
    </row>
    <row r="272">
      <c r="A272" s="21">
        <v>76.94</v>
      </c>
      <c r="B272" s="3" t="str">
        <f t="shared" si="1"/>
        <v>#REF!</v>
      </c>
    </row>
    <row r="273">
      <c r="A273" s="21">
        <v>78.3</v>
      </c>
      <c r="B273" s="3" t="str">
        <f t="shared" si="1"/>
        <v>#REF!</v>
      </c>
    </row>
    <row r="274">
      <c r="A274" s="21">
        <v>76.35</v>
      </c>
      <c r="B274" s="3" t="str">
        <f t="shared" si="1"/>
        <v>#REF!</v>
      </c>
    </row>
    <row r="275">
      <c r="A275" s="21">
        <v>77.99</v>
      </c>
      <c r="B275" s="3" t="str">
        <f t="shared" si="1"/>
        <v>#REF!</v>
      </c>
    </row>
    <row r="276">
      <c r="A276" s="25">
        <f>+1.05</f>
        <v>1.05</v>
      </c>
      <c r="B276" s="3" t="str">
        <f t="shared" si="1"/>
        <v>#REF!</v>
      </c>
    </row>
    <row r="277">
      <c r="A277" s="25">
        <f>+1.36%</f>
        <v>0.0136</v>
      </c>
      <c r="B277" s="3" t="str">
        <f t="shared" si="1"/>
        <v>#REF!</v>
      </c>
    </row>
    <row r="278">
      <c r="A278" s="26">
        <v>168410.0</v>
      </c>
      <c r="B278" s="3" t="str">
        <f t="shared" si="1"/>
        <v>#REF!</v>
      </c>
    </row>
    <row r="279">
      <c r="A279" s="26">
        <v>457207.0</v>
      </c>
      <c r="B279" s="3" t="str">
        <f t="shared" si="1"/>
        <v>#REF!</v>
      </c>
    </row>
    <row r="280">
      <c r="A280" s="27">
        <v>43235.0</v>
      </c>
      <c r="B280" s="3" t="str">
        <f t="shared" si="1"/>
        <v>#REF!</v>
      </c>
    </row>
    <row r="281">
      <c r="A281" s="28">
        <v>78.16</v>
      </c>
      <c r="B281" s="3" t="str">
        <f t="shared" si="1"/>
        <v>#REF!</v>
      </c>
    </row>
    <row r="282">
      <c r="A282" s="28">
        <v>79.21</v>
      </c>
      <c r="B282" s="3" t="str">
        <f t="shared" si="1"/>
        <v>#REF!</v>
      </c>
    </row>
    <row r="283">
      <c r="A283" s="28">
        <v>77.7</v>
      </c>
      <c r="B283" s="3" t="str">
        <f t="shared" si="1"/>
        <v>#REF!</v>
      </c>
    </row>
    <row r="284">
      <c r="A284" s="28">
        <v>78.27</v>
      </c>
      <c r="B284" s="3" t="str">
        <f t="shared" si="1"/>
        <v>#REF!</v>
      </c>
    </row>
    <row r="285">
      <c r="A285" s="25">
        <f>+0.28</f>
        <v>0.28</v>
      </c>
      <c r="B285" s="3" t="str">
        <f t="shared" si="1"/>
        <v>#REF!</v>
      </c>
    </row>
    <row r="286">
      <c r="A286" s="25">
        <f>+0.36%</f>
        <v>0.0036</v>
      </c>
      <c r="B286" s="3" t="str">
        <f t="shared" si="1"/>
        <v>#REF!</v>
      </c>
    </row>
    <row r="287">
      <c r="A287" s="26">
        <v>237456.0</v>
      </c>
      <c r="B287" s="3" t="str">
        <f t="shared" si="1"/>
        <v>#REF!</v>
      </c>
    </row>
    <row r="288">
      <c r="A288" s="26">
        <v>462918.0</v>
      </c>
      <c r="B288" s="3" t="str">
        <f t="shared" si="1"/>
        <v>#REF!</v>
      </c>
    </row>
    <row r="289">
      <c r="A289" s="27">
        <v>43236.0</v>
      </c>
      <c r="B289" s="3" t="str">
        <f t="shared" si="1"/>
        <v>#REF!</v>
      </c>
    </row>
    <row r="290">
      <c r="A290" s="28">
        <v>77.98</v>
      </c>
      <c r="B290" s="3" t="str">
        <f t="shared" si="1"/>
        <v>#REF!</v>
      </c>
    </row>
    <row r="291">
      <c r="A291" s="28">
        <v>79.27</v>
      </c>
      <c r="B291" s="3" t="str">
        <f t="shared" si="1"/>
        <v>#REF!</v>
      </c>
    </row>
    <row r="292">
      <c r="A292" s="28">
        <v>77.55</v>
      </c>
      <c r="B292" s="3" t="str">
        <f t="shared" si="1"/>
        <v>#REF!</v>
      </c>
    </row>
    <row r="293">
      <c r="A293" s="28">
        <v>79.17</v>
      </c>
      <c r="B293" s="3" t="str">
        <f t="shared" si="1"/>
        <v>#REF!</v>
      </c>
    </row>
    <row r="294">
      <c r="A294" s="25">
        <f>+0.9</f>
        <v>0.9</v>
      </c>
      <c r="B294" s="3" t="str">
        <f t="shared" si="1"/>
        <v>#REF!</v>
      </c>
    </row>
    <row r="295">
      <c r="A295" s="25">
        <f>+1.15%</f>
        <v>0.0115</v>
      </c>
      <c r="B295" s="3" t="str">
        <f t="shared" si="1"/>
        <v>#REF!</v>
      </c>
    </row>
    <row r="296">
      <c r="A296" s="26">
        <v>283646.0</v>
      </c>
      <c r="B296" s="3" t="str">
        <f t="shared" si="1"/>
        <v>#REF!</v>
      </c>
    </row>
    <row r="297">
      <c r="A297" s="26">
        <v>459069.0</v>
      </c>
      <c r="B297" s="3" t="str">
        <f t="shared" si="1"/>
        <v>#REF!</v>
      </c>
    </row>
    <row r="298">
      <c r="A298" s="27">
        <v>43237.0</v>
      </c>
      <c r="B298" s="3" t="str">
        <f t="shared" si="1"/>
        <v>#REF!</v>
      </c>
    </row>
    <row r="299">
      <c r="A299" s="28">
        <v>79.15</v>
      </c>
      <c r="B299" s="3" t="str">
        <f t="shared" si="1"/>
        <v>#REF!</v>
      </c>
    </row>
    <row r="300">
      <c r="A300" s="28">
        <v>80.42</v>
      </c>
      <c r="B300" s="3" t="str">
        <f t="shared" si="1"/>
        <v>#REF!</v>
      </c>
    </row>
    <row r="301">
      <c r="A301" s="28">
        <v>79.06</v>
      </c>
      <c r="B301" s="3" t="str">
        <f t="shared" si="1"/>
        <v>#REF!</v>
      </c>
    </row>
    <row r="302">
      <c r="A302" s="28">
        <v>79.25</v>
      </c>
      <c r="B302" s="3" t="str">
        <f t="shared" si="1"/>
        <v>#REF!</v>
      </c>
    </row>
    <row r="303">
      <c r="A303" s="25">
        <f>+0.08</f>
        <v>0.08</v>
      </c>
      <c r="B303" s="3" t="str">
        <f t="shared" si="1"/>
        <v>#REF!</v>
      </c>
    </row>
    <row r="304">
      <c r="A304" s="25">
        <f>+0.1%</f>
        <v>0.001</v>
      </c>
      <c r="B304" s="3" t="str">
        <f t="shared" si="1"/>
        <v>#REF!</v>
      </c>
    </row>
    <row r="305">
      <c r="A305" s="26">
        <v>227161.0</v>
      </c>
      <c r="B305" s="3" t="str">
        <f t="shared" si="1"/>
        <v>#REF!</v>
      </c>
    </row>
    <row r="306">
      <c r="A306" s="26">
        <v>451054.0</v>
      </c>
      <c r="B306" s="3" t="str">
        <f t="shared" si="1"/>
        <v>#REF!</v>
      </c>
    </row>
    <row r="307">
      <c r="A307" s="27">
        <v>43238.0</v>
      </c>
      <c r="B307" s="3" t="str">
        <f t="shared" si="1"/>
        <v>#REF!</v>
      </c>
    </row>
    <row r="308">
      <c r="A308" s="28">
        <v>79.49</v>
      </c>
      <c r="B308" s="3" t="str">
        <f t="shared" si="1"/>
        <v>#REF!</v>
      </c>
    </row>
    <row r="309">
      <c r="A309" s="28">
        <v>79.8</v>
      </c>
      <c r="B309" s="3" t="str">
        <f t="shared" si="1"/>
        <v>#REF!</v>
      </c>
    </row>
    <row r="310">
      <c r="A310" s="28">
        <v>78.34</v>
      </c>
      <c r="B310" s="3" t="str">
        <f t="shared" si="1"/>
        <v>#REF!</v>
      </c>
    </row>
    <row r="311">
      <c r="A311" s="28">
        <v>78.49</v>
      </c>
      <c r="B311" s="3" t="str">
        <f t="shared" si="1"/>
        <v>#REF!</v>
      </c>
    </row>
    <row r="312">
      <c r="A312" s="21">
        <v>-0.76</v>
      </c>
      <c r="B312" s="3" t="str">
        <f t="shared" si="1"/>
        <v>#REF!</v>
      </c>
    </row>
    <row r="313">
      <c r="A313" s="22">
        <v>-0.0096</v>
      </c>
      <c r="B313" s="3" t="str">
        <f t="shared" si="1"/>
        <v>#REF!</v>
      </c>
    </row>
    <row r="314">
      <c r="A314" s="24">
        <v>229615.0</v>
      </c>
      <c r="B314" s="3" t="str">
        <f t="shared" si="1"/>
        <v>#REF!</v>
      </c>
    </row>
    <row r="315">
      <c r="A315" s="24">
        <v>459068.0</v>
      </c>
      <c r="B315" s="3" t="str">
        <f t="shared" si="1"/>
        <v>#REF!</v>
      </c>
    </row>
    <row r="316">
      <c r="A316" s="23">
        <v>43241.0</v>
      </c>
      <c r="B316" s="3" t="str">
        <f t="shared" si="1"/>
        <v>#REF!</v>
      </c>
    </row>
    <row r="317">
      <c r="A317" s="21">
        <v>78.61</v>
      </c>
      <c r="B317" s="3" t="str">
        <f t="shared" si="1"/>
        <v>#REF!</v>
      </c>
    </row>
    <row r="318">
      <c r="A318" s="21">
        <v>79.64</v>
      </c>
      <c r="B318" s="3" t="str">
        <f t="shared" si="1"/>
        <v>#REF!</v>
      </c>
    </row>
    <row r="319">
      <c r="A319" s="21">
        <v>78.13</v>
      </c>
      <c r="B319" s="3" t="str">
        <f t="shared" si="1"/>
        <v>#REF!</v>
      </c>
    </row>
    <row r="320">
      <c r="A320" s="21">
        <v>79.26</v>
      </c>
      <c r="B320" s="3" t="str">
        <f t="shared" si="1"/>
        <v>#REF!</v>
      </c>
    </row>
    <row r="321">
      <c r="A321" s="25">
        <f>+0.77</f>
        <v>0.77</v>
      </c>
      <c r="B321" s="3" t="str">
        <f t="shared" si="1"/>
        <v>#REF!</v>
      </c>
    </row>
    <row r="322">
      <c r="A322" s="25">
        <f>+0.98%</f>
        <v>0.0098</v>
      </c>
      <c r="B322" s="3" t="str">
        <f t="shared" si="1"/>
        <v>#REF!</v>
      </c>
    </row>
    <row r="323">
      <c r="A323" s="26">
        <v>199148.0</v>
      </c>
      <c r="B323" s="3" t="str">
        <f t="shared" si="1"/>
        <v>#REF!</v>
      </c>
    </row>
    <row r="324">
      <c r="A324" s="26">
        <v>475730.0</v>
      </c>
      <c r="B324" s="3" t="str">
        <f t="shared" si="1"/>
        <v>#REF!</v>
      </c>
    </row>
    <row r="325">
      <c r="A325" s="27">
        <v>43242.0</v>
      </c>
      <c r="B325" s="3" t="str">
        <f t="shared" si="1"/>
        <v>#REF!</v>
      </c>
    </row>
    <row r="326">
      <c r="A326" s="28">
        <v>79.52</v>
      </c>
      <c r="B326" s="3" t="str">
        <f t="shared" si="1"/>
        <v>#REF!</v>
      </c>
    </row>
    <row r="327">
      <c r="A327" s="28">
        <v>80.5</v>
      </c>
      <c r="B327" s="3" t="str">
        <f t="shared" si="1"/>
        <v>#REF!</v>
      </c>
    </row>
    <row r="328">
      <c r="A328" s="28">
        <v>79.23</v>
      </c>
      <c r="B328" s="3" t="str">
        <f t="shared" si="1"/>
        <v>#REF!</v>
      </c>
    </row>
    <row r="329">
      <c r="A329" s="28">
        <v>79.59</v>
      </c>
      <c r="B329" s="3" t="str">
        <f t="shared" si="1"/>
        <v>#REF!</v>
      </c>
    </row>
    <row r="330">
      <c r="A330" s="25">
        <f>+0.33</f>
        <v>0.33</v>
      </c>
      <c r="B330" s="3" t="str">
        <f t="shared" si="1"/>
        <v>#REF!</v>
      </c>
    </row>
    <row r="331">
      <c r="A331" s="25">
        <f>+0.42%</f>
        <v>0.0042</v>
      </c>
      <c r="B331" s="3" t="str">
        <f t="shared" si="1"/>
        <v>#REF!</v>
      </c>
    </row>
    <row r="332">
      <c r="A332" s="26">
        <v>266405.0</v>
      </c>
      <c r="B332" s="3" t="str">
        <f t="shared" si="1"/>
        <v>#REF!</v>
      </c>
    </row>
    <row r="333">
      <c r="A333" s="26">
        <v>489933.0</v>
      </c>
      <c r="B333" s="3" t="str">
        <f t="shared" si="1"/>
        <v>#REF!</v>
      </c>
    </row>
    <row r="334">
      <c r="A334" s="27">
        <v>43243.0</v>
      </c>
      <c r="B334" s="3" t="str">
        <f t="shared" si="1"/>
        <v>#REF!</v>
      </c>
    </row>
    <row r="335">
      <c r="A335" s="28">
        <v>79.52</v>
      </c>
      <c r="B335" s="3" t="str">
        <f t="shared" si="1"/>
        <v>#REF!</v>
      </c>
    </row>
    <row r="336">
      <c r="A336" s="28">
        <v>79.88</v>
      </c>
      <c r="B336" s="3" t="str">
        <f t="shared" si="1"/>
        <v>#REF!</v>
      </c>
    </row>
    <row r="337">
      <c r="A337" s="28">
        <v>78.31</v>
      </c>
      <c r="B337" s="3" t="str">
        <f t="shared" si="1"/>
        <v>#REF!</v>
      </c>
    </row>
    <row r="338">
      <c r="A338" s="28">
        <v>79.84</v>
      </c>
      <c r="B338" s="3" t="str">
        <f t="shared" si="1"/>
        <v>#REF!</v>
      </c>
    </row>
    <row r="339">
      <c r="A339" s="25">
        <f>+0.25</f>
        <v>0.25</v>
      </c>
      <c r="B339" s="3" t="str">
        <f t="shared" si="1"/>
        <v>#REF!</v>
      </c>
    </row>
    <row r="340">
      <c r="A340" s="25">
        <f>+0.31%</f>
        <v>0.0031</v>
      </c>
      <c r="B340" s="3" t="str">
        <f t="shared" si="1"/>
        <v>#REF!</v>
      </c>
    </row>
    <row r="341">
      <c r="A341" s="26">
        <v>232239.0</v>
      </c>
      <c r="B341" s="3" t="str">
        <f t="shared" si="1"/>
        <v>#REF!</v>
      </c>
    </row>
    <row r="342">
      <c r="A342" s="26">
        <v>484698.0</v>
      </c>
      <c r="B342" s="3" t="str">
        <f t="shared" si="1"/>
        <v>#REF!</v>
      </c>
    </row>
    <row r="343">
      <c r="A343" s="27">
        <v>43244.0</v>
      </c>
      <c r="B343" s="3" t="str">
        <f t="shared" si="1"/>
        <v>#REF!</v>
      </c>
    </row>
    <row r="344">
      <c r="A344" s="28">
        <v>79.8</v>
      </c>
      <c r="B344" s="3" t="str">
        <f t="shared" si="1"/>
        <v>#REF!</v>
      </c>
    </row>
    <row r="345">
      <c r="A345" s="28">
        <v>79.82</v>
      </c>
      <c r="B345" s="3" t="str">
        <f t="shared" si="1"/>
        <v>#REF!</v>
      </c>
    </row>
    <row r="346">
      <c r="A346" s="28">
        <v>78.64</v>
      </c>
      <c r="B346" s="3" t="str">
        <f t="shared" si="1"/>
        <v>#REF!</v>
      </c>
    </row>
    <row r="347">
      <c r="A347" s="28">
        <v>78.83</v>
      </c>
      <c r="B347" s="3" t="str">
        <f t="shared" si="1"/>
        <v>#REF!</v>
      </c>
    </row>
    <row r="348">
      <c r="A348" s="21">
        <v>-1.01</v>
      </c>
      <c r="B348" s="3" t="str">
        <f t="shared" si="1"/>
        <v>#REF!</v>
      </c>
    </row>
    <row r="349">
      <c r="A349" s="22">
        <v>-0.0127</v>
      </c>
      <c r="B349" s="3" t="str">
        <f t="shared" si="1"/>
        <v>#REF!</v>
      </c>
    </row>
    <row r="350">
      <c r="A350" s="24">
        <v>220784.0</v>
      </c>
      <c r="B350" s="3" t="str">
        <f t="shared" si="1"/>
        <v>#REF!</v>
      </c>
    </row>
    <row r="351">
      <c r="A351" s="24">
        <v>491102.0</v>
      </c>
      <c r="B351" s="3" t="str">
        <f t="shared" si="1"/>
        <v>#REF!</v>
      </c>
    </row>
    <row r="352">
      <c r="A352" s="23">
        <v>43245.0</v>
      </c>
      <c r="B352" s="3" t="str">
        <f t="shared" si="1"/>
        <v>#REF!</v>
      </c>
    </row>
    <row r="353">
      <c r="A353" s="21">
        <v>78.85</v>
      </c>
      <c r="B353" s="3" t="str">
        <f t="shared" si="1"/>
        <v>#REF!</v>
      </c>
    </row>
    <row r="354">
      <c r="A354" s="21">
        <v>78.94</v>
      </c>
      <c r="B354" s="3" t="str">
        <f t="shared" si="1"/>
        <v>#REF!</v>
      </c>
    </row>
    <row r="355">
      <c r="A355" s="21">
        <v>76.05</v>
      </c>
      <c r="B355" s="3" t="str">
        <f t="shared" si="1"/>
        <v>#REF!</v>
      </c>
    </row>
    <row r="356">
      <c r="A356" s="21">
        <v>76.47</v>
      </c>
      <c r="B356" s="3" t="str">
        <f t="shared" si="1"/>
        <v>#REF!</v>
      </c>
    </row>
    <row r="357">
      <c r="A357" s="21">
        <v>-2.36</v>
      </c>
      <c r="B357" s="3" t="str">
        <f t="shared" si="1"/>
        <v>#REF!</v>
      </c>
    </row>
    <row r="358">
      <c r="A358" s="22">
        <v>-0.0299</v>
      </c>
      <c r="B358" s="3" t="str">
        <f t="shared" si="1"/>
        <v>#REF!</v>
      </c>
    </row>
    <row r="359">
      <c r="A359" s="24">
        <v>284118.0</v>
      </c>
      <c r="B359" s="3" t="str">
        <f t="shared" si="1"/>
        <v>#REF!</v>
      </c>
    </row>
    <row r="360">
      <c r="A360" s="24">
        <v>494988.0</v>
      </c>
      <c r="B360" s="3" t="str">
        <f t="shared" si="1"/>
        <v>#REF!</v>
      </c>
    </row>
    <row r="361">
      <c r="A361" s="23">
        <v>43248.0</v>
      </c>
      <c r="B361" s="3" t="str">
        <f t="shared" si="1"/>
        <v>#REF!</v>
      </c>
    </row>
    <row r="362">
      <c r="A362" s="21">
        <v>76.15</v>
      </c>
      <c r="B362" s="3" t="str">
        <f t="shared" si="1"/>
        <v>#REF!</v>
      </c>
    </row>
    <row r="363">
      <c r="A363" s="21">
        <v>76.18</v>
      </c>
      <c r="B363" s="3" t="str">
        <f t="shared" si="1"/>
        <v>#REF!</v>
      </c>
    </row>
    <row r="364">
      <c r="A364" s="21">
        <v>74.53</v>
      </c>
      <c r="B364" s="3" t="str">
        <f t="shared" si="1"/>
        <v>#REF!</v>
      </c>
    </row>
    <row r="365">
      <c r="A365" s="21">
        <v>75.32</v>
      </c>
      <c r="B365" s="3" t="str">
        <f t="shared" si="1"/>
        <v>#REF!</v>
      </c>
    </row>
    <row r="366">
      <c r="A366" s="21">
        <v>-1.15</v>
      </c>
      <c r="B366" s="3" t="str">
        <f t="shared" si="1"/>
        <v>#REF!</v>
      </c>
    </row>
    <row r="367">
      <c r="A367" s="22">
        <v>-0.015</v>
      </c>
      <c r="B367" s="3" t="str">
        <f t="shared" si="1"/>
        <v>#REF!</v>
      </c>
    </row>
    <row r="368">
      <c r="A368" s="24">
        <v>100317.0</v>
      </c>
      <c r="B368" s="3" t="str">
        <f t="shared" si="1"/>
        <v>#REF!</v>
      </c>
    </row>
    <row r="369">
      <c r="A369" s="24">
        <v>502898.0</v>
      </c>
      <c r="B369" s="3" t="str">
        <f t="shared" si="1"/>
        <v>#REF!</v>
      </c>
    </row>
    <row r="370">
      <c r="A370" s="23">
        <v>43249.0</v>
      </c>
      <c r="B370" s="3" t="str">
        <f t="shared" si="1"/>
        <v>#REF!</v>
      </c>
    </row>
    <row r="371">
      <c r="A371" s="21">
        <v>75.82</v>
      </c>
      <c r="B371" s="3" t="str">
        <f t="shared" si="1"/>
        <v>#REF!</v>
      </c>
    </row>
    <row r="372">
      <c r="A372" s="21">
        <v>76.23</v>
      </c>
      <c r="B372" s="3" t="str">
        <f t="shared" si="1"/>
        <v>#REF!</v>
      </c>
    </row>
    <row r="373">
      <c r="A373" s="21">
        <v>74.66</v>
      </c>
      <c r="B373" s="3" t="str">
        <f t="shared" si="1"/>
        <v>#REF!</v>
      </c>
    </row>
    <row r="374">
      <c r="A374" s="21">
        <v>75.49</v>
      </c>
      <c r="B374" s="3" t="str">
        <f t="shared" si="1"/>
        <v>#REF!</v>
      </c>
    </row>
    <row r="375">
      <c r="A375" s="25">
        <f>+0.17</f>
        <v>0.17</v>
      </c>
      <c r="B375" s="3" t="str">
        <f t="shared" si="1"/>
        <v>#REF!</v>
      </c>
    </row>
    <row r="376">
      <c r="A376" s="25">
        <f>+0.23%</f>
        <v>0.0023</v>
      </c>
      <c r="B376" s="3" t="str">
        <f t="shared" si="1"/>
        <v>#REF!</v>
      </c>
    </row>
    <row r="377">
      <c r="A377" s="26">
        <v>295903.0</v>
      </c>
      <c r="B377" s="3" t="str">
        <f t="shared" si="1"/>
        <v>#REF!</v>
      </c>
    </row>
    <row r="378">
      <c r="A378" s="26">
        <v>539597.0</v>
      </c>
      <c r="B378" s="3" t="str">
        <f t="shared" si="1"/>
        <v>#REF!</v>
      </c>
    </row>
    <row r="379">
      <c r="A379" s="27">
        <v>43250.0</v>
      </c>
      <c r="B379" s="3" t="str">
        <f t="shared" si="1"/>
        <v>#REF!</v>
      </c>
    </row>
    <row r="380">
      <c r="A380" s="28">
        <v>75.5</v>
      </c>
      <c r="B380" s="3" t="str">
        <f t="shared" si="1"/>
        <v>#REF!</v>
      </c>
    </row>
    <row r="381">
      <c r="A381" s="28">
        <v>77.96</v>
      </c>
      <c r="B381" s="3" t="str">
        <f t="shared" si="1"/>
        <v>#REF!</v>
      </c>
    </row>
    <row r="382">
      <c r="A382" s="28">
        <v>74.91</v>
      </c>
      <c r="B382" s="3" t="str">
        <f t="shared" si="1"/>
        <v>#REF!</v>
      </c>
    </row>
    <row r="383">
      <c r="A383" s="28">
        <v>77.72</v>
      </c>
      <c r="B383" s="3" t="str">
        <f t="shared" si="1"/>
        <v>#REF!</v>
      </c>
    </row>
    <row r="384">
      <c r="A384" s="25">
        <f>+2.23</f>
        <v>2.23</v>
      </c>
      <c r="B384" s="3" t="str">
        <f t="shared" si="1"/>
        <v>#REF!</v>
      </c>
    </row>
    <row r="385">
      <c r="A385" s="25">
        <f>+2.95%</f>
        <v>0.0295</v>
      </c>
      <c r="B385" s="3" t="str">
        <f t="shared" si="1"/>
        <v>#REF!</v>
      </c>
    </row>
    <row r="386">
      <c r="A386" s="26">
        <v>435257.0</v>
      </c>
      <c r="B386" s="3" t="str">
        <f t="shared" si="1"/>
        <v>#REF!</v>
      </c>
    </row>
    <row r="387">
      <c r="A387" s="26">
        <v>561702.0</v>
      </c>
      <c r="B387" s="3" t="str">
        <f t="shared" si="1"/>
        <v>#REF!</v>
      </c>
    </row>
    <row r="388">
      <c r="A388" s="27">
        <v>43251.0</v>
      </c>
      <c r="B388" s="3" t="str">
        <f t="shared" si="1"/>
        <v>#REF!</v>
      </c>
    </row>
    <row r="389">
      <c r="A389" s="28">
        <v>77.65</v>
      </c>
      <c r="B389" s="3" t="str">
        <f t="shared" si="1"/>
        <v>#REF!</v>
      </c>
    </row>
    <row r="390">
      <c r="A390" s="28">
        <v>79.18</v>
      </c>
      <c r="B390" s="3" t="str">
        <f t="shared" si="1"/>
        <v>#REF!</v>
      </c>
    </row>
    <row r="391">
      <c r="A391" s="28">
        <v>76.96</v>
      </c>
      <c r="B391" s="3" t="str">
        <f t="shared" si="1"/>
        <v>#REF!</v>
      </c>
    </row>
    <row r="392">
      <c r="A392" s="28">
        <v>77.56</v>
      </c>
      <c r="B392" s="3" t="str">
        <f t="shared" si="1"/>
        <v>#REF!</v>
      </c>
    </row>
    <row r="393">
      <c r="A393" s="21">
        <v>-0.16</v>
      </c>
      <c r="B393" s="3" t="str">
        <f t="shared" si="1"/>
        <v>#REF!</v>
      </c>
    </row>
    <row r="394">
      <c r="A394" s="22">
        <v>-0.0021</v>
      </c>
      <c r="B394" s="3" t="str">
        <f t="shared" si="1"/>
        <v>#REF!</v>
      </c>
    </row>
    <row r="395">
      <c r="A395" s="24">
        <v>466495.0</v>
      </c>
      <c r="B395" s="3" t="str">
        <f t="shared" si="1"/>
        <v>#REF!</v>
      </c>
    </row>
    <row r="396">
      <c r="A396" s="24">
        <v>549976.0</v>
      </c>
      <c r="B396" s="3" t="str">
        <f t="shared" si="1"/>
        <v>#REF!</v>
      </c>
    </row>
    <row r="397">
      <c r="A397" s="23">
        <v>43252.0</v>
      </c>
      <c r="B397" s="3" t="str">
        <f t="shared" si="1"/>
        <v>#REF!</v>
      </c>
    </row>
    <row r="398">
      <c r="A398" s="21">
        <v>77.71</v>
      </c>
      <c r="B398" s="3" t="str">
        <f t="shared" si="1"/>
        <v>#REF!</v>
      </c>
    </row>
    <row r="399">
      <c r="A399" s="21">
        <v>77.95</v>
      </c>
      <c r="B399" s="3" t="str">
        <f t="shared" si="1"/>
        <v>#REF!</v>
      </c>
    </row>
    <row r="400">
      <c r="A400" s="21">
        <v>76.35</v>
      </c>
      <c r="B400" s="3" t="str">
        <f t="shared" si="1"/>
        <v>#REF!</v>
      </c>
    </row>
    <row r="401">
      <c r="A401" s="21">
        <v>76.79</v>
      </c>
      <c r="B401" s="3" t="str">
        <f t="shared" si="1"/>
        <v>#REF!</v>
      </c>
    </row>
    <row r="402">
      <c r="A402" s="21">
        <v>-0.77</v>
      </c>
      <c r="B402" s="3" t="str">
        <f t="shared" si="1"/>
        <v>#REF!</v>
      </c>
    </row>
    <row r="403">
      <c r="A403" s="22">
        <v>-0.0099</v>
      </c>
      <c r="B403" s="3" t="str">
        <f t="shared" si="1"/>
        <v>#REF!</v>
      </c>
    </row>
    <row r="404">
      <c r="A404" s="24">
        <v>296571.0</v>
      </c>
      <c r="B404" s="3" t="str">
        <f t="shared" si="1"/>
        <v>#REF!</v>
      </c>
    </row>
    <row r="405">
      <c r="A405" s="24">
        <v>540818.0</v>
      </c>
      <c r="B405" s="3" t="str">
        <f t="shared" si="1"/>
        <v>#REF!</v>
      </c>
    </row>
    <row r="406">
      <c r="A406" s="23">
        <v>43255.0</v>
      </c>
      <c r="B406" s="3" t="str">
        <f t="shared" si="1"/>
        <v>#REF!</v>
      </c>
    </row>
    <row r="407">
      <c r="A407" s="21">
        <v>76.66</v>
      </c>
      <c r="B407" s="3" t="str">
        <f t="shared" si="1"/>
        <v>#REF!</v>
      </c>
    </row>
    <row r="408">
      <c r="A408" s="21">
        <v>76.95</v>
      </c>
      <c r="B408" s="3" t="str">
        <f t="shared" si="1"/>
        <v>#REF!</v>
      </c>
    </row>
    <row r="409">
      <c r="A409" s="21">
        <v>75.2</v>
      </c>
      <c r="B409" s="3" t="str">
        <f t="shared" si="1"/>
        <v>#REF!</v>
      </c>
    </row>
    <row r="410">
      <c r="A410" s="21">
        <v>75.29</v>
      </c>
      <c r="B410" s="3" t="str">
        <f t="shared" si="1"/>
        <v>#REF!</v>
      </c>
    </row>
    <row r="411">
      <c r="A411" s="21">
        <v>-1.5</v>
      </c>
      <c r="B411" s="3" t="str">
        <f t="shared" si="1"/>
        <v>#REF!</v>
      </c>
    </row>
    <row r="412">
      <c r="A412" s="22">
        <v>-0.0195</v>
      </c>
      <c r="B412" s="3" t="str">
        <f t="shared" si="1"/>
        <v>#REF!</v>
      </c>
    </row>
    <row r="413">
      <c r="A413" s="24">
        <v>324286.0</v>
      </c>
      <c r="B413" s="3" t="str">
        <f t="shared" si="1"/>
        <v>#REF!</v>
      </c>
    </row>
    <row r="414">
      <c r="A414" s="24">
        <v>531339.0</v>
      </c>
      <c r="B414" s="3" t="str">
        <f t="shared" si="1"/>
        <v>#REF!</v>
      </c>
    </row>
    <row r="415">
      <c r="A415" s="23">
        <v>43256.0</v>
      </c>
      <c r="B415" s="3" t="str">
        <f t="shared" si="1"/>
        <v>#REF!</v>
      </c>
    </row>
    <row r="416">
      <c r="A416" s="21">
        <v>75.4</v>
      </c>
      <c r="B416" s="3" t="str">
        <f t="shared" si="1"/>
        <v>#REF!</v>
      </c>
    </row>
    <row r="417">
      <c r="A417" s="21">
        <v>75.74</v>
      </c>
      <c r="B417" s="3" t="str">
        <f t="shared" si="1"/>
        <v>#REF!</v>
      </c>
    </row>
    <row r="418">
      <c r="A418" s="21">
        <v>73.81</v>
      </c>
      <c r="B418" s="3" t="str">
        <f t="shared" si="1"/>
        <v>#REF!</v>
      </c>
    </row>
    <row r="419">
      <c r="A419" s="21">
        <v>75.38</v>
      </c>
      <c r="B419" s="3" t="str">
        <f t="shared" si="1"/>
        <v>#REF!</v>
      </c>
    </row>
    <row r="420">
      <c r="A420" s="25">
        <f>+0.09</f>
        <v>0.09</v>
      </c>
      <c r="B420" s="3" t="str">
        <f t="shared" si="1"/>
        <v>#REF!</v>
      </c>
    </row>
    <row r="421">
      <c r="A421" s="25">
        <f>+0.12%</f>
        <v>0.0012</v>
      </c>
      <c r="B421" s="3" t="str">
        <f t="shared" si="1"/>
        <v>#REF!</v>
      </c>
    </row>
    <row r="422">
      <c r="A422" s="26">
        <v>400846.0</v>
      </c>
      <c r="B422" s="3" t="str">
        <f t="shared" si="1"/>
        <v>#REF!</v>
      </c>
    </row>
    <row r="423">
      <c r="A423" s="26">
        <v>522606.0</v>
      </c>
      <c r="B423" s="3" t="str">
        <f t="shared" si="1"/>
        <v>#REF!</v>
      </c>
    </row>
    <row r="424">
      <c r="A424" s="27">
        <v>43257.0</v>
      </c>
      <c r="B424" s="3" t="str">
        <f t="shared" si="1"/>
        <v>#REF!</v>
      </c>
    </row>
    <row r="425">
      <c r="A425" s="28">
        <v>75.19</v>
      </c>
      <c r="B425" s="3" t="str">
        <f t="shared" si="1"/>
        <v>#REF!</v>
      </c>
    </row>
    <row r="426">
      <c r="A426" s="28">
        <v>76.25</v>
      </c>
      <c r="B426" s="3" t="str">
        <f t="shared" si="1"/>
        <v>#REF!</v>
      </c>
    </row>
    <row r="427">
      <c r="A427" s="28">
        <v>74.46</v>
      </c>
      <c r="B427" s="3" t="str">
        <f t="shared" si="1"/>
        <v>#REF!</v>
      </c>
    </row>
    <row r="428">
      <c r="A428" s="28">
        <v>75.36</v>
      </c>
      <c r="B428" s="3" t="str">
        <f t="shared" si="1"/>
        <v>#REF!</v>
      </c>
    </row>
    <row r="429">
      <c r="A429" s="21">
        <v>-0.02</v>
      </c>
      <c r="B429" s="3" t="str">
        <f t="shared" si="1"/>
        <v>#REF!</v>
      </c>
    </row>
    <row r="430">
      <c r="A430" s="22">
        <v>-3.0E-4</v>
      </c>
      <c r="B430" s="3" t="str">
        <f t="shared" si="1"/>
        <v>#REF!</v>
      </c>
    </row>
    <row r="431">
      <c r="A431" s="24">
        <v>365652.0</v>
      </c>
      <c r="B431" s="3" t="str">
        <f t="shared" si="1"/>
        <v>#REF!</v>
      </c>
    </row>
    <row r="432">
      <c r="A432" s="24">
        <v>499722.0</v>
      </c>
      <c r="B432" s="3" t="str">
        <f t="shared" si="1"/>
        <v>#REF!</v>
      </c>
    </row>
    <row r="433">
      <c r="A433" s="23">
        <v>43258.0</v>
      </c>
      <c r="B433" s="3" t="str">
        <f t="shared" si="1"/>
        <v>#REF!</v>
      </c>
    </row>
    <row r="434">
      <c r="A434" s="21">
        <v>75.88</v>
      </c>
      <c r="B434" s="3" t="str">
        <f t="shared" si="1"/>
        <v>#REF!</v>
      </c>
    </row>
    <row r="435">
      <c r="A435" s="21">
        <v>77.45</v>
      </c>
      <c r="B435" s="3" t="str">
        <f t="shared" si="1"/>
        <v>#REF!</v>
      </c>
    </row>
    <row r="436">
      <c r="A436" s="21">
        <v>75.44</v>
      </c>
      <c r="B436" s="3" t="str">
        <f t="shared" si="1"/>
        <v>#REF!</v>
      </c>
    </row>
    <row r="437">
      <c r="A437" s="21">
        <v>77.32</v>
      </c>
      <c r="B437" s="3" t="str">
        <f t="shared" si="1"/>
        <v>#REF!</v>
      </c>
    </row>
    <row r="438">
      <c r="A438" s="25">
        <f>+1.96</f>
        <v>1.96</v>
      </c>
      <c r="B438" s="3" t="str">
        <f t="shared" si="1"/>
        <v>#REF!</v>
      </c>
    </row>
    <row r="439">
      <c r="A439" s="25">
        <f>+2.6%</f>
        <v>0.026</v>
      </c>
      <c r="B439" s="3" t="str">
        <f t="shared" si="1"/>
        <v>#REF!</v>
      </c>
    </row>
    <row r="440">
      <c r="A440" s="26">
        <v>327984.0</v>
      </c>
      <c r="B440" s="3" t="str">
        <f t="shared" si="1"/>
        <v>#REF!</v>
      </c>
    </row>
    <row r="441">
      <c r="A441" s="26">
        <v>480755.0</v>
      </c>
      <c r="B441" s="3" t="str">
        <f t="shared" si="1"/>
        <v>#REF!</v>
      </c>
    </row>
    <row r="442">
      <c r="A442" s="27">
        <v>43259.0</v>
      </c>
      <c r="B442" s="3" t="str">
        <f t="shared" si="1"/>
        <v>#REF!</v>
      </c>
    </row>
    <row r="443">
      <c r="A443" s="28">
        <v>77.39</v>
      </c>
      <c r="B443" s="3" t="str">
        <f t="shared" si="1"/>
        <v>#REF!</v>
      </c>
    </row>
    <row r="444">
      <c r="A444" s="28">
        <v>77.61</v>
      </c>
      <c r="B444" s="3" t="str">
        <f t="shared" si="1"/>
        <v>#REF!</v>
      </c>
    </row>
    <row r="445">
      <c r="A445" s="28">
        <v>76.12</v>
      </c>
      <c r="B445" s="3" t="str">
        <f t="shared" si="1"/>
        <v>#REF!</v>
      </c>
    </row>
    <row r="446">
      <c r="A446" s="28">
        <v>76.46</v>
      </c>
      <c r="B446" s="3" t="str">
        <f t="shared" si="1"/>
        <v>#REF!</v>
      </c>
    </row>
    <row r="447">
      <c r="A447" s="21">
        <v>-0.86</v>
      </c>
      <c r="B447" s="3" t="str">
        <f t="shared" si="1"/>
        <v>#REF!</v>
      </c>
    </row>
    <row r="448">
      <c r="A448" s="22">
        <v>-0.0111</v>
      </c>
      <c r="B448" s="3" t="str">
        <f t="shared" si="1"/>
        <v>#REF!</v>
      </c>
    </row>
    <row r="449">
      <c r="A449" s="24">
        <v>251826.0</v>
      </c>
      <c r="B449" s="3" t="str">
        <f t="shared" si="1"/>
        <v>#REF!</v>
      </c>
    </row>
    <row r="450">
      <c r="A450" s="24">
        <v>466566.0</v>
      </c>
      <c r="B450" s="3" t="str">
        <f t="shared" si="1"/>
        <v>#REF!</v>
      </c>
    </row>
    <row r="451">
      <c r="A451" s="23">
        <v>43262.0</v>
      </c>
      <c r="B451" s="3" t="str">
        <f t="shared" si="1"/>
        <v>#REF!</v>
      </c>
    </row>
    <row r="452">
      <c r="A452" s="21">
        <v>76.3</v>
      </c>
      <c r="B452" s="3" t="str">
        <f t="shared" si="1"/>
        <v>#REF!</v>
      </c>
    </row>
    <row r="453">
      <c r="A453" s="21">
        <v>76.84</v>
      </c>
      <c r="B453" s="3" t="str">
        <f t="shared" si="1"/>
        <v>#REF!</v>
      </c>
    </row>
    <row r="454">
      <c r="A454" s="21">
        <v>75.52</v>
      </c>
      <c r="B454" s="3" t="str">
        <f t="shared" si="1"/>
        <v>#REF!</v>
      </c>
    </row>
    <row r="455">
      <c r="A455" s="21">
        <v>76.46</v>
      </c>
      <c r="B455" s="3" t="str">
        <f t="shared" si="1"/>
        <v>#REF!</v>
      </c>
    </row>
    <row r="456">
      <c r="A456" s="34" t="s">
        <v>10</v>
      </c>
      <c r="B456" s="3" t="str">
        <f t="shared" si="1"/>
        <v>#REF!</v>
      </c>
    </row>
    <row r="457">
      <c r="A457" s="34" t="s">
        <v>10</v>
      </c>
      <c r="B457" s="3" t="str">
        <f t="shared" si="1"/>
        <v>#REF!</v>
      </c>
    </row>
    <row r="458">
      <c r="A458" s="35">
        <v>231283.0</v>
      </c>
      <c r="B458" s="3" t="str">
        <f t="shared" si="1"/>
        <v>#REF!</v>
      </c>
    </row>
    <row r="459">
      <c r="A459" s="35">
        <v>460407.0</v>
      </c>
      <c r="B459" s="3" t="str">
        <f t="shared" si="1"/>
        <v>#REF!</v>
      </c>
    </row>
    <row r="460">
      <c r="A460" s="36">
        <v>43263.0</v>
      </c>
      <c r="B460" s="3" t="str">
        <f t="shared" si="1"/>
        <v>#REF!</v>
      </c>
    </row>
    <row r="461">
      <c r="A461" s="34">
        <v>76.5</v>
      </c>
      <c r="B461" s="3" t="str">
        <f t="shared" si="1"/>
        <v>#REF!</v>
      </c>
    </row>
    <row r="462">
      <c r="A462" s="34">
        <v>77.07</v>
      </c>
      <c r="B462" s="3" t="str">
        <f t="shared" si="1"/>
        <v>#REF!</v>
      </c>
    </row>
    <row r="463">
      <c r="A463" s="34">
        <v>75.43</v>
      </c>
      <c r="B463" s="3" t="str">
        <f t="shared" si="1"/>
        <v>#REF!</v>
      </c>
    </row>
    <row r="464">
      <c r="A464" s="34">
        <v>75.88</v>
      </c>
      <c r="B464" s="3" t="str">
        <f t="shared" si="1"/>
        <v>#REF!</v>
      </c>
    </row>
    <row r="465">
      <c r="A465" s="21">
        <v>-0.58</v>
      </c>
      <c r="B465" s="3" t="str">
        <f t="shared" si="1"/>
        <v>#REF!</v>
      </c>
    </row>
    <row r="466">
      <c r="A466" s="22">
        <v>-0.0076</v>
      </c>
      <c r="B466" s="3" t="str">
        <f t="shared" si="1"/>
        <v>#REF!</v>
      </c>
    </row>
    <row r="467">
      <c r="A467" s="24">
        <v>260327.0</v>
      </c>
      <c r="B467" s="3" t="str">
        <f t="shared" si="1"/>
        <v>#REF!</v>
      </c>
    </row>
    <row r="468">
      <c r="A468" s="24">
        <v>448589.0</v>
      </c>
      <c r="B468" s="3" t="str">
        <f t="shared" si="1"/>
        <v>#REF!</v>
      </c>
    </row>
    <row r="469">
      <c r="A469" s="23">
        <v>43264.0</v>
      </c>
      <c r="B469" s="3" t="str">
        <f t="shared" si="1"/>
        <v>#REF!</v>
      </c>
    </row>
    <row r="470">
      <c r="A470" s="21">
        <v>75.4</v>
      </c>
      <c r="B470" s="3" t="str">
        <f t="shared" si="1"/>
        <v>#REF!</v>
      </c>
    </row>
    <row r="471">
      <c r="A471" s="21">
        <v>76.87</v>
      </c>
      <c r="B471" s="3" t="str">
        <f t="shared" si="1"/>
        <v>#REF!</v>
      </c>
    </row>
    <row r="472">
      <c r="A472" s="21">
        <v>75.26</v>
      </c>
      <c r="B472" s="3" t="str">
        <f t="shared" si="1"/>
        <v>#REF!</v>
      </c>
    </row>
    <row r="473">
      <c r="A473" s="21">
        <v>76.74</v>
      </c>
      <c r="B473" s="3" t="str">
        <f t="shared" si="1"/>
        <v>#REF!</v>
      </c>
    </row>
    <row r="474">
      <c r="A474" s="25">
        <f>+0.86</f>
        <v>0.86</v>
      </c>
      <c r="B474" s="3" t="str">
        <f t="shared" si="1"/>
        <v>#REF!</v>
      </c>
    </row>
    <row r="475">
      <c r="A475" s="25">
        <f>+1.13%</f>
        <v>0.0113</v>
      </c>
      <c r="B475" s="3" t="str">
        <f t="shared" si="1"/>
        <v>#REF!</v>
      </c>
    </row>
    <row r="476">
      <c r="A476" s="26">
        <v>292469.0</v>
      </c>
      <c r="B476" s="3" t="str">
        <f t="shared" si="1"/>
        <v>#REF!</v>
      </c>
    </row>
    <row r="477">
      <c r="A477" s="26">
        <v>433097.0</v>
      </c>
      <c r="B477" s="3" t="str">
        <f t="shared" si="1"/>
        <v>#REF!</v>
      </c>
    </row>
    <row r="478">
      <c r="A478" s="27">
        <v>43265.0</v>
      </c>
      <c r="B478" s="3" t="str">
        <f t="shared" si="1"/>
        <v>#REF!</v>
      </c>
    </row>
    <row r="479">
      <c r="A479" s="28">
        <v>76.56</v>
      </c>
      <c r="B479" s="3" t="str">
        <f t="shared" si="1"/>
        <v>#REF!</v>
      </c>
    </row>
    <row r="480">
      <c r="A480" s="28">
        <v>76.92</v>
      </c>
      <c r="B480" s="3" t="str">
        <f t="shared" si="1"/>
        <v>#REF!</v>
      </c>
    </row>
    <row r="481">
      <c r="A481" s="28">
        <v>75.76</v>
      </c>
      <c r="B481" s="3" t="str">
        <f t="shared" si="1"/>
        <v>#REF!</v>
      </c>
    </row>
    <row r="482">
      <c r="A482" s="28">
        <v>75.94</v>
      </c>
      <c r="B482" s="3" t="str">
        <f t="shared" si="1"/>
        <v>#REF!</v>
      </c>
    </row>
    <row r="483">
      <c r="A483" s="21">
        <v>-0.8</v>
      </c>
      <c r="B483" s="3" t="str">
        <f t="shared" si="1"/>
        <v>#REF!</v>
      </c>
    </row>
    <row r="484">
      <c r="A484" s="22">
        <v>-0.0104</v>
      </c>
      <c r="B484" s="3" t="str">
        <f t="shared" si="1"/>
        <v>#REF!</v>
      </c>
    </row>
    <row r="485">
      <c r="A485" s="24">
        <v>279214.0</v>
      </c>
      <c r="B485" s="3" t="str">
        <f t="shared" si="1"/>
        <v>#REF!</v>
      </c>
    </row>
    <row r="486">
      <c r="A486" s="24">
        <v>397310.0</v>
      </c>
      <c r="B486" s="3" t="str">
        <f t="shared" si="1"/>
        <v>#REF!</v>
      </c>
    </row>
    <row r="487">
      <c r="A487" s="23">
        <v>43266.0</v>
      </c>
      <c r="B487" s="3" t="str">
        <f t="shared" si="1"/>
        <v>#REF!</v>
      </c>
    </row>
    <row r="488">
      <c r="A488" s="21">
        <v>75.98</v>
      </c>
      <c r="B488" s="3" t="str">
        <f t="shared" si="1"/>
        <v>#REF!</v>
      </c>
    </row>
    <row r="489">
      <c r="A489" s="21">
        <v>76.06</v>
      </c>
      <c r="B489" s="3" t="str">
        <f t="shared" si="1"/>
        <v>#REF!</v>
      </c>
    </row>
    <row r="490">
      <c r="A490" s="21">
        <v>73.0</v>
      </c>
      <c r="B490" s="3" t="str">
        <f t="shared" si="1"/>
        <v>#REF!</v>
      </c>
    </row>
    <row r="491">
      <c r="A491" s="21">
        <v>73.44</v>
      </c>
      <c r="B491" s="3" t="str">
        <f t="shared" si="1"/>
        <v>#REF!</v>
      </c>
    </row>
    <row r="492">
      <c r="A492" s="21">
        <v>-2.5</v>
      </c>
      <c r="B492" s="3" t="str">
        <f t="shared" si="1"/>
        <v>#REF!</v>
      </c>
    </row>
    <row r="493">
      <c r="A493" s="22">
        <v>-0.0329</v>
      </c>
      <c r="B493" s="3" t="str">
        <f t="shared" si="1"/>
        <v>#REF!</v>
      </c>
    </row>
    <row r="494">
      <c r="A494" s="24">
        <v>285802.0</v>
      </c>
      <c r="B494" s="3" t="str">
        <f t="shared" si="1"/>
        <v>#REF!</v>
      </c>
    </row>
    <row r="495">
      <c r="A495" s="24">
        <v>371688.0</v>
      </c>
      <c r="B495" s="3" t="str">
        <f t="shared" si="1"/>
        <v>#REF!</v>
      </c>
    </row>
    <row r="496">
      <c r="A496" s="23">
        <v>43269.0</v>
      </c>
      <c r="B496" s="3" t="str">
        <f t="shared" si="1"/>
        <v>#REF!</v>
      </c>
    </row>
    <row r="497">
      <c r="A497" s="21">
        <v>73.06</v>
      </c>
      <c r="B497" s="3" t="str">
        <f t="shared" si="1"/>
        <v>#REF!</v>
      </c>
    </row>
    <row r="498">
      <c r="A498" s="21">
        <v>75.49</v>
      </c>
      <c r="B498" s="3" t="str">
        <f t="shared" si="1"/>
        <v>#REF!</v>
      </c>
    </row>
    <row r="499">
      <c r="A499" s="21">
        <v>72.45</v>
      </c>
      <c r="B499" s="3" t="str">
        <f t="shared" si="1"/>
        <v>#REF!</v>
      </c>
    </row>
    <row r="500">
      <c r="A500" s="21">
        <v>75.34</v>
      </c>
      <c r="B500" s="3" t="str">
        <f t="shared" si="1"/>
        <v>#REF!</v>
      </c>
    </row>
    <row r="501">
      <c r="A501" s="25">
        <f>+1.9</f>
        <v>1.9</v>
      </c>
      <c r="B501" s="3" t="str">
        <f t="shared" si="1"/>
        <v>#REF!</v>
      </c>
    </row>
    <row r="502">
      <c r="A502" s="25">
        <f>+2.59%</f>
        <v>0.0259</v>
      </c>
      <c r="B502" s="3" t="str">
        <f t="shared" si="1"/>
        <v>#REF!</v>
      </c>
    </row>
    <row r="503">
      <c r="A503" s="26">
        <v>316116.0</v>
      </c>
      <c r="B503" s="3" t="str">
        <f t="shared" si="1"/>
        <v>#REF!</v>
      </c>
    </row>
    <row r="504">
      <c r="A504" s="26">
        <v>346941.0</v>
      </c>
      <c r="B504" s="3" t="str">
        <f t="shared" si="1"/>
        <v>#REF!</v>
      </c>
    </row>
    <row r="505">
      <c r="A505" s="27">
        <v>43270.0</v>
      </c>
      <c r="B505" s="3" t="str">
        <f t="shared" si="1"/>
        <v>#REF!</v>
      </c>
    </row>
    <row r="506">
      <c r="A506" s="28">
        <v>75.24</v>
      </c>
      <c r="B506" s="3" t="str">
        <f t="shared" si="1"/>
        <v>#REF!</v>
      </c>
    </row>
    <row r="507">
      <c r="A507" s="28">
        <v>75.55</v>
      </c>
      <c r="B507" s="3" t="str">
        <f t="shared" si="1"/>
        <v>#REF!</v>
      </c>
    </row>
    <row r="508">
      <c r="A508" s="28">
        <v>74.45</v>
      </c>
      <c r="B508" s="3" t="str">
        <f t="shared" si="1"/>
        <v>#REF!</v>
      </c>
    </row>
    <row r="509">
      <c r="A509" s="28">
        <v>75.08</v>
      </c>
      <c r="B509" s="3" t="str">
        <f t="shared" si="1"/>
        <v>#REF!</v>
      </c>
    </row>
    <row r="510">
      <c r="A510" s="21">
        <v>-0.26</v>
      </c>
      <c r="B510" s="3" t="str">
        <f t="shared" si="1"/>
        <v>#REF!</v>
      </c>
    </row>
    <row r="511">
      <c r="A511" s="22">
        <v>-0.0035</v>
      </c>
      <c r="B511" s="3" t="str">
        <f t="shared" si="1"/>
        <v>#REF!</v>
      </c>
    </row>
    <row r="512">
      <c r="A512" s="24">
        <v>290589.0</v>
      </c>
      <c r="B512" s="3" t="str">
        <f t="shared" si="1"/>
        <v>#REF!</v>
      </c>
    </row>
    <row r="513">
      <c r="A513" s="24">
        <v>326552.0</v>
      </c>
      <c r="B513" s="3" t="str">
        <f t="shared" si="1"/>
        <v>#REF!</v>
      </c>
    </row>
    <row r="514">
      <c r="A514" s="23">
        <v>43271.0</v>
      </c>
      <c r="B514" s="3" t="str">
        <f t="shared" si="1"/>
        <v>#REF!</v>
      </c>
    </row>
    <row r="515">
      <c r="A515" s="21">
        <v>75.2</v>
      </c>
      <c r="B515" s="3" t="str">
        <f t="shared" si="1"/>
        <v>#REF!</v>
      </c>
    </row>
    <row r="516">
      <c r="A516" s="21">
        <v>75.86</v>
      </c>
      <c r="B516" s="3" t="str">
        <f t="shared" si="1"/>
        <v>#REF!</v>
      </c>
    </row>
    <row r="517">
      <c r="A517" s="21">
        <v>74.1</v>
      </c>
      <c r="B517" s="3" t="str">
        <f t="shared" si="1"/>
        <v>#REF!</v>
      </c>
    </row>
    <row r="518">
      <c r="A518" s="21">
        <v>74.74</v>
      </c>
      <c r="B518" s="3" t="str">
        <f t="shared" si="1"/>
        <v>#REF!</v>
      </c>
    </row>
    <row r="519">
      <c r="A519" s="21">
        <v>-0.34</v>
      </c>
      <c r="B519" s="3" t="str">
        <f t="shared" si="1"/>
        <v>#REF!</v>
      </c>
    </row>
    <row r="520">
      <c r="A520" s="22">
        <v>-0.0045</v>
      </c>
      <c r="B520" s="3" t="str">
        <f t="shared" si="1"/>
        <v>#REF!</v>
      </c>
    </row>
    <row r="521">
      <c r="A521" s="24">
        <v>368837.0</v>
      </c>
      <c r="B521" s="3" t="str">
        <f t="shared" si="1"/>
        <v>#REF!</v>
      </c>
    </row>
    <row r="522">
      <c r="A522" s="24">
        <v>303988.0</v>
      </c>
      <c r="B522" s="3" t="str">
        <f t="shared" si="1"/>
        <v>#REF!</v>
      </c>
    </row>
    <row r="523">
      <c r="A523" s="23">
        <v>43272.0</v>
      </c>
      <c r="B523" s="3" t="str">
        <f t="shared" si="1"/>
        <v>#REF!</v>
      </c>
    </row>
    <row r="524">
      <c r="A524" s="21">
        <v>74.46</v>
      </c>
      <c r="B524" s="3" t="str">
        <f t="shared" si="1"/>
        <v>#REF!</v>
      </c>
    </row>
    <row r="525">
      <c r="A525" s="21">
        <v>74.69</v>
      </c>
      <c r="B525" s="3" t="str">
        <f t="shared" si="1"/>
        <v>#REF!</v>
      </c>
    </row>
    <row r="526">
      <c r="A526" s="21">
        <v>72.93</v>
      </c>
      <c r="B526" s="3" t="str">
        <f t="shared" si="1"/>
        <v>#REF!</v>
      </c>
    </row>
    <row r="527">
      <c r="A527" s="21">
        <v>73.05</v>
      </c>
      <c r="B527" s="3" t="str">
        <f t="shared" si="1"/>
        <v>#REF!</v>
      </c>
    </row>
    <row r="528">
      <c r="A528" s="21">
        <v>-1.69</v>
      </c>
      <c r="B528" s="3" t="str">
        <f t="shared" si="1"/>
        <v>#REF!</v>
      </c>
    </row>
    <row r="529">
      <c r="A529" s="22">
        <v>-0.0226</v>
      </c>
      <c r="B529" s="3" t="str">
        <f t="shared" si="1"/>
        <v>#REF!</v>
      </c>
    </row>
    <row r="530">
      <c r="A530" s="24">
        <v>411809.0</v>
      </c>
      <c r="B530" s="3" t="str">
        <f t="shared" si="1"/>
        <v>#REF!</v>
      </c>
    </row>
    <row r="531">
      <c r="A531" s="24">
        <v>269872.0</v>
      </c>
      <c r="B531" s="3" t="str">
        <f t="shared" si="1"/>
        <v>#REF!</v>
      </c>
    </row>
    <row r="532">
      <c r="A532" s="23">
        <v>43273.0</v>
      </c>
      <c r="B532" s="3" t="str">
        <f t="shared" si="1"/>
        <v>#REF!</v>
      </c>
    </row>
    <row r="533">
      <c r="A533" s="21">
        <v>73.24</v>
      </c>
      <c r="B533" s="3" t="str">
        <f t="shared" si="1"/>
        <v>#REF!</v>
      </c>
    </row>
    <row r="534">
      <c r="A534" s="21">
        <v>75.83</v>
      </c>
      <c r="B534" s="3" t="str">
        <f t="shared" si="1"/>
        <v>#REF!</v>
      </c>
    </row>
    <row r="535">
      <c r="A535" s="21">
        <v>73.24</v>
      </c>
      <c r="B535" s="3" t="str">
        <f t="shared" si="1"/>
        <v>#REF!</v>
      </c>
    </row>
    <row r="536">
      <c r="A536" s="21">
        <v>75.55</v>
      </c>
      <c r="B536" s="3" t="str">
        <f t="shared" si="1"/>
        <v>#REF!</v>
      </c>
    </row>
    <row r="537">
      <c r="A537" s="25">
        <f>+2.5</f>
        <v>2.5</v>
      </c>
      <c r="B537" s="3" t="str">
        <f t="shared" si="1"/>
        <v>#REF!</v>
      </c>
    </row>
    <row r="538">
      <c r="A538" s="25">
        <f>+3.42%</f>
        <v>0.0342</v>
      </c>
      <c r="B538" s="3" t="str">
        <f t="shared" si="1"/>
        <v>#REF!</v>
      </c>
    </row>
    <row r="539">
      <c r="A539" s="26">
        <v>377394.0</v>
      </c>
      <c r="B539" s="3" t="str">
        <f t="shared" si="1"/>
        <v>#REF!</v>
      </c>
    </row>
    <row r="540">
      <c r="A540" s="26">
        <v>206107.0</v>
      </c>
      <c r="B540" s="3" t="str">
        <f t="shared" si="1"/>
        <v>#REF!</v>
      </c>
    </row>
    <row r="541">
      <c r="A541" s="27">
        <v>43276.0</v>
      </c>
      <c r="B541" s="3" t="str">
        <f t="shared" si="1"/>
        <v>#REF!</v>
      </c>
    </row>
    <row r="542">
      <c r="A542" s="28">
        <v>74.8</v>
      </c>
      <c r="B542" s="3" t="str">
        <f t="shared" si="1"/>
        <v>#REF!</v>
      </c>
    </row>
    <row r="543">
      <c r="A543" s="28">
        <v>75.13</v>
      </c>
      <c r="B543" s="3" t="str">
        <f t="shared" si="1"/>
        <v>#REF!</v>
      </c>
    </row>
    <row r="544">
      <c r="A544" s="28">
        <v>73.74</v>
      </c>
      <c r="B544" s="3" t="str">
        <f t="shared" si="1"/>
        <v>#REF!</v>
      </c>
    </row>
    <row r="545">
      <c r="A545" s="28">
        <v>74.73</v>
      </c>
      <c r="B545" s="3" t="str">
        <f t="shared" si="1"/>
        <v>#REF!</v>
      </c>
    </row>
    <row r="546">
      <c r="A546" s="21">
        <v>-0.82</v>
      </c>
      <c r="B546" s="3" t="str">
        <f t="shared" si="1"/>
        <v>#REF!</v>
      </c>
    </row>
    <row r="547">
      <c r="A547" s="22">
        <v>-0.0109</v>
      </c>
      <c r="B547" s="3" t="str">
        <f t="shared" si="1"/>
        <v>#REF!</v>
      </c>
    </row>
    <row r="548">
      <c r="A548" s="24">
        <v>274377.0</v>
      </c>
      <c r="B548" s="3" t="str">
        <f t="shared" si="1"/>
        <v>#REF!</v>
      </c>
    </row>
    <row r="549">
      <c r="A549" s="24">
        <v>181214.0</v>
      </c>
      <c r="B549" s="3" t="str">
        <f t="shared" si="1"/>
        <v>#REF!</v>
      </c>
    </row>
    <row r="550">
      <c r="A550" s="23">
        <v>43277.0</v>
      </c>
      <c r="B550" s="3" t="str">
        <f t="shared" si="1"/>
        <v>#REF!</v>
      </c>
    </row>
    <row r="551">
      <c r="A551" s="21">
        <v>74.74</v>
      </c>
      <c r="B551" s="3" t="str">
        <f t="shared" si="1"/>
        <v>#REF!</v>
      </c>
    </row>
    <row r="552">
      <c r="A552" s="21">
        <v>76.72</v>
      </c>
      <c r="B552" s="3" t="str">
        <f t="shared" si="1"/>
        <v>#REF!</v>
      </c>
    </row>
    <row r="553">
      <c r="A553" s="21">
        <v>74.13</v>
      </c>
      <c r="B553" s="3" t="str">
        <f t="shared" si="1"/>
        <v>#REF!</v>
      </c>
    </row>
    <row r="554">
      <c r="A554" s="21">
        <v>76.31</v>
      </c>
      <c r="B554" s="3" t="str">
        <f t="shared" si="1"/>
        <v>#REF!</v>
      </c>
    </row>
    <row r="555">
      <c r="A555" s="25">
        <f>+1.58</f>
        <v>1.58</v>
      </c>
      <c r="B555" s="3" t="str">
        <f t="shared" si="1"/>
        <v>#REF!</v>
      </c>
    </row>
    <row r="556">
      <c r="A556" s="25">
        <f>+2.11%</f>
        <v>0.0211</v>
      </c>
      <c r="B556" s="3" t="str">
        <f t="shared" si="1"/>
        <v>#REF!</v>
      </c>
    </row>
    <row r="557">
      <c r="A557" s="26">
        <v>289472.0</v>
      </c>
      <c r="B557" s="3" t="str">
        <f t="shared" si="1"/>
        <v>#REF!</v>
      </c>
    </row>
    <row r="558">
      <c r="A558" s="26">
        <v>138025.0</v>
      </c>
      <c r="B558" s="3" t="str">
        <f t="shared" si="1"/>
        <v>#REF!</v>
      </c>
    </row>
    <row r="559">
      <c r="A559" s="27">
        <v>43278.0</v>
      </c>
      <c r="B559" s="3" t="str">
        <f t="shared" si="1"/>
        <v>#REF!</v>
      </c>
    </row>
    <row r="560">
      <c r="A560" s="28">
        <v>76.54</v>
      </c>
      <c r="B560" s="3" t="str">
        <f t="shared" si="1"/>
        <v>#REF!</v>
      </c>
    </row>
    <row r="561">
      <c r="A561" s="28">
        <v>78.16</v>
      </c>
      <c r="B561" s="3" t="str">
        <f t="shared" si="1"/>
        <v>#REF!</v>
      </c>
    </row>
    <row r="562">
      <c r="A562" s="28">
        <v>76.28</v>
      </c>
      <c r="B562" s="3" t="str">
        <f t="shared" si="1"/>
        <v>#REF!</v>
      </c>
    </row>
    <row r="563">
      <c r="A563" s="28">
        <v>77.62</v>
      </c>
      <c r="B563" s="3" t="str">
        <f t="shared" si="1"/>
        <v>#REF!</v>
      </c>
    </row>
    <row r="564">
      <c r="A564" s="25">
        <f>+1.31</f>
        <v>1.31</v>
      </c>
      <c r="B564" s="3" t="str">
        <f t="shared" si="1"/>
        <v>#REF!</v>
      </c>
    </row>
    <row r="565">
      <c r="A565" s="25">
        <f>+1.72%</f>
        <v>0.0172</v>
      </c>
      <c r="B565" s="3" t="str">
        <f t="shared" si="1"/>
        <v>#REF!</v>
      </c>
    </row>
    <row r="566">
      <c r="A566" s="26">
        <v>166193.0</v>
      </c>
      <c r="B566" s="3" t="str">
        <f t="shared" si="1"/>
        <v>#REF!</v>
      </c>
    </row>
    <row r="567">
      <c r="A567" s="26">
        <v>123125.0</v>
      </c>
      <c r="B567" s="3" t="str">
        <f t="shared" si="1"/>
        <v>#REF!</v>
      </c>
    </row>
    <row r="568">
      <c r="A568" s="27">
        <v>43279.0</v>
      </c>
      <c r="B568" s="3" t="str">
        <f t="shared" si="1"/>
        <v>#REF!</v>
      </c>
    </row>
    <row r="569">
      <c r="A569" s="28">
        <v>77.5</v>
      </c>
      <c r="B569" s="3" t="str">
        <f t="shared" si="1"/>
        <v>#REF!</v>
      </c>
    </row>
    <row r="570">
      <c r="A570" s="28">
        <v>78.42</v>
      </c>
      <c r="B570" s="3" t="str">
        <f t="shared" si="1"/>
        <v>#REF!</v>
      </c>
    </row>
    <row r="571">
      <c r="A571" s="28">
        <v>77.09</v>
      </c>
      <c r="B571" s="3" t="str">
        <f t="shared" si="1"/>
        <v>#REF!</v>
      </c>
    </row>
    <row r="572">
      <c r="A572" s="28">
        <v>77.85</v>
      </c>
      <c r="B572" s="3" t="str">
        <f t="shared" si="1"/>
        <v>#REF!</v>
      </c>
    </row>
    <row r="573">
      <c r="A573" s="25">
        <f>+0.23</f>
        <v>0.23</v>
      </c>
      <c r="B573" s="3" t="str">
        <f t="shared" si="1"/>
        <v>#REF!</v>
      </c>
    </row>
    <row r="574">
      <c r="A574" s="25">
        <f>+0.3%</f>
        <v>0.003</v>
      </c>
      <c r="B574" s="3" t="str">
        <f t="shared" si="1"/>
        <v>#REF!</v>
      </c>
    </row>
    <row r="575">
      <c r="A575" s="26">
        <v>144216.0</v>
      </c>
      <c r="B575" s="3" t="str">
        <f t="shared" si="1"/>
        <v>#REF!</v>
      </c>
    </row>
    <row r="576">
      <c r="A576" s="26">
        <v>67474.0</v>
      </c>
      <c r="B576" s="3" t="str">
        <f t="shared" si="1"/>
        <v>#REF!</v>
      </c>
    </row>
    <row r="577">
      <c r="A577" s="7">
        <v>43280.0</v>
      </c>
      <c r="B577" s="3" t="str">
        <f t="shared" si="1"/>
        <v>#REF!</v>
      </c>
    </row>
    <row r="578">
      <c r="A578" s="8">
        <v>77.79</v>
      </c>
      <c r="B578" s="3" t="str">
        <f t="shared" si="1"/>
        <v>#REF!</v>
      </c>
    </row>
    <row r="579">
      <c r="A579" s="8">
        <v>79.7</v>
      </c>
      <c r="B579" s="3" t="str">
        <f t="shared" si="1"/>
        <v>#REF!</v>
      </c>
    </row>
    <row r="580">
      <c r="A580" s="8">
        <v>77.45</v>
      </c>
      <c r="B580" s="3" t="str">
        <f t="shared" si="1"/>
        <v>#REF!</v>
      </c>
    </row>
    <row r="581">
      <c r="A581" s="8">
        <v>79.44</v>
      </c>
      <c r="B581" s="3" t="str">
        <f t="shared" si="1"/>
        <v>#REF!</v>
      </c>
    </row>
    <row r="582">
      <c r="A582" s="9">
        <f>+1.59</f>
        <v>1.59</v>
      </c>
      <c r="B582" s="3" t="str">
        <f t="shared" si="1"/>
        <v>#REF!</v>
      </c>
    </row>
    <row r="583">
      <c r="A583" s="9">
        <f>+2.04%</f>
        <v>0.0204</v>
      </c>
      <c r="B583" s="3" t="str">
        <f t="shared" si="1"/>
        <v>#REF!</v>
      </c>
    </row>
    <row r="584">
      <c r="A584" s="31">
        <v>17120.0</v>
      </c>
      <c r="B584" s="3" t="str">
        <f t="shared" si="1"/>
        <v>#REF!</v>
      </c>
    </row>
    <row r="585">
      <c r="A585" s="32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43223</v>
      </c>
      <c r="C3" s="3">
        <v>72.04</v>
      </c>
      <c r="D3" s="3">
        <v>73.05</v>
      </c>
      <c r="E3" s="3">
        <v>71.62</v>
      </c>
      <c r="F3" s="3">
        <v>72.65</v>
      </c>
      <c r="G3" s="3">
        <v>0.25</v>
      </c>
      <c r="H3" s="3">
        <v>0.0034999999999999996</v>
      </c>
      <c r="I3" s="15">
        <v>131010.0</v>
      </c>
      <c r="J3" s="15">
        <v>232841.0</v>
      </c>
    </row>
    <row r="4">
      <c r="A4" s="19" t="s">
        <v>4</v>
      </c>
      <c r="B4" s="5">
        <f t="shared" si="1"/>
        <v>43224</v>
      </c>
      <c r="C4" s="3">
        <v>72.8</v>
      </c>
      <c r="D4" s="3">
        <v>74.15</v>
      </c>
      <c r="E4" s="3">
        <v>72.35</v>
      </c>
      <c r="F4" s="3">
        <v>73.99</v>
      </c>
      <c r="G4" s="3">
        <v>1.34</v>
      </c>
      <c r="H4" s="3">
        <v>0.0184</v>
      </c>
      <c r="I4" s="15">
        <v>83641.0</v>
      </c>
      <c r="J4" s="15">
        <v>233210.0</v>
      </c>
    </row>
    <row r="5">
      <c r="A5" s="19" t="s">
        <v>5</v>
      </c>
      <c r="B5" s="5">
        <f t="shared" si="1"/>
        <v>43227</v>
      </c>
      <c r="C5" s="3">
        <v>74.19</v>
      </c>
      <c r="D5" s="3">
        <v>75.46</v>
      </c>
      <c r="E5" s="3">
        <v>74.0</v>
      </c>
      <c r="F5" s="3">
        <v>75.33</v>
      </c>
      <c r="G5" s="3">
        <v>1.34</v>
      </c>
      <c r="H5" s="3">
        <v>0.0181</v>
      </c>
      <c r="I5" s="15">
        <v>62065.0</v>
      </c>
      <c r="J5" s="15">
        <v>235092.0</v>
      </c>
    </row>
    <row r="6">
      <c r="A6" s="19" t="s">
        <v>6</v>
      </c>
      <c r="B6" s="5">
        <f t="shared" si="1"/>
        <v>43228</v>
      </c>
      <c r="C6" s="3">
        <v>74.72</v>
      </c>
      <c r="D6" s="3">
        <v>75.37</v>
      </c>
      <c r="E6" s="3">
        <v>72.38</v>
      </c>
      <c r="F6" s="3">
        <v>74.06</v>
      </c>
      <c r="G6" s="3">
        <v>-1.27</v>
      </c>
      <c r="H6" s="6">
        <v>-0.0169</v>
      </c>
      <c r="I6" s="15">
        <v>137637.0</v>
      </c>
      <c r="J6" s="15">
        <v>237321.0</v>
      </c>
    </row>
    <row r="7">
      <c r="A7" s="19" t="s">
        <v>7</v>
      </c>
      <c r="B7" s="5">
        <f t="shared" si="1"/>
        <v>43229</v>
      </c>
      <c r="C7" s="3">
        <v>75.31</v>
      </c>
      <c r="D7" s="3">
        <v>76.64</v>
      </c>
      <c r="E7" s="3">
        <v>75.26</v>
      </c>
      <c r="F7" s="3">
        <v>76.44</v>
      </c>
      <c r="G7" s="3">
        <v>2.38</v>
      </c>
      <c r="H7" s="3">
        <v>0.0321</v>
      </c>
      <c r="I7" s="15">
        <v>140203.0</v>
      </c>
      <c r="J7" s="15">
        <v>237909.0</v>
      </c>
    </row>
    <row r="8">
      <c r="A8" s="19" t="s">
        <v>8</v>
      </c>
      <c r="B8" s="5">
        <f t="shared" si="1"/>
        <v>43230</v>
      </c>
      <c r="C8" s="3">
        <v>76.68</v>
      </c>
      <c r="D8" s="3">
        <v>77.22</v>
      </c>
      <c r="E8" s="3">
        <v>75.8</v>
      </c>
      <c r="F8" s="3">
        <v>76.81</v>
      </c>
      <c r="G8" s="3">
        <v>0.37</v>
      </c>
      <c r="H8" s="3">
        <v>0.0048</v>
      </c>
      <c r="I8" s="15">
        <v>125640.0</v>
      </c>
      <c r="J8" s="15">
        <v>247593.0</v>
      </c>
    </row>
    <row r="9">
      <c r="A9" s="19" t="s">
        <v>9</v>
      </c>
      <c r="B9" s="5">
        <f t="shared" si="1"/>
        <v>43231</v>
      </c>
      <c r="C9" s="3">
        <v>76.88</v>
      </c>
      <c r="D9" s="3">
        <v>76.97</v>
      </c>
      <c r="E9" s="3">
        <v>76.37</v>
      </c>
      <c r="F9" s="3">
        <v>76.54</v>
      </c>
      <c r="G9" s="3">
        <v>-0.27</v>
      </c>
      <c r="H9" s="6">
        <v>-0.0035</v>
      </c>
      <c r="I9" s="15">
        <v>95197.0</v>
      </c>
      <c r="J9" s="15">
        <v>260751.0</v>
      </c>
    </row>
    <row r="10">
      <c r="A10" s="20">
        <v>43223.0</v>
      </c>
      <c r="B10" s="5">
        <f t="shared" si="1"/>
        <v>43234</v>
      </c>
      <c r="C10" s="3">
        <v>76.47</v>
      </c>
      <c r="D10" s="3">
        <v>77.81</v>
      </c>
      <c r="E10" s="3">
        <v>75.97</v>
      </c>
      <c r="F10" s="3">
        <v>77.52</v>
      </c>
      <c r="G10" s="3">
        <v>0.98</v>
      </c>
      <c r="H10" s="3">
        <v>0.0128</v>
      </c>
      <c r="I10" s="15">
        <v>93470.0</v>
      </c>
      <c r="J10" s="15">
        <v>266665.0</v>
      </c>
    </row>
    <row r="11">
      <c r="A11" s="19">
        <v>72.04</v>
      </c>
      <c r="B11" s="5">
        <f t="shared" si="1"/>
        <v>43235</v>
      </c>
      <c r="C11" s="3">
        <v>77.68</v>
      </c>
      <c r="D11" s="3">
        <v>78.72</v>
      </c>
      <c r="E11" s="3">
        <v>77.25</v>
      </c>
      <c r="F11" s="3">
        <v>77.88</v>
      </c>
      <c r="G11" s="3">
        <v>0.36</v>
      </c>
      <c r="H11" s="3">
        <v>0.0046</v>
      </c>
      <c r="I11" s="15">
        <v>134098.0</v>
      </c>
      <c r="J11" s="15">
        <v>280679.0</v>
      </c>
    </row>
    <row r="12">
      <c r="A12" s="19">
        <v>73.05</v>
      </c>
      <c r="B12" s="5">
        <f t="shared" si="1"/>
        <v>43236</v>
      </c>
      <c r="C12" s="3">
        <v>77.56</v>
      </c>
      <c r="D12" s="3">
        <v>78.85</v>
      </c>
      <c r="E12" s="3">
        <v>77.22</v>
      </c>
      <c r="F12" s="3">
        <v>78.79</v>
      </c>
      <c r="G12" s="3">
        <v>0.91</v>
      </c>
      <c r="H12" s="3">
        <v>0.011699999999999999</v>
      </c>
      <c r="I12" s="15">
        <v>154445.0</v>
      </c>
      <c r="J12" s="15">
        <v>283780.0</v>
      </c>
    </row>
    <row r="13">
      <c r="A13" s="19">
        <v>71.62</v>
      </c>
      <c r="B13" s="5">
        <f t="shared" si="1"/>
        <v>43237</v>
      </c>
      <c r="C13" s="3">
        <v>78.78</v>
      </c>
      <c r="D13" s="3">
        <v>80.02</v>
      </c>
      <c r="E13" s="3">
        <v>78.69</v>
      </c>
      <c r="F13" s="3">
        <v>78.88</v>
      </c>
      <c r="G13" s="3">
        <v>0.09</v>
      </c>
      <c r="H13" s="3">
        <v>0.0011</v>
      </c>
      <c r="I13" s="15">
        <v>124635.0</v>
      </c>
      <c r="J13" s="15">
        <v>288874.0</v>
      </c>
    </row>
    <row r="14">
      <c r="A14" s="19">
        <v>72.65</v>
      </c>
      <c r="B14" s="5">
        <f t="shared" si="1"/>
        <v>43238</v>
      </c>
      <c r="C14" s="3">
        <v>79.05</v>
      </c>
      <c r="D14" s="3">
        <v>79.42</v>
      </c>
      <c r="E14" s="3">
        <v>78.01</v>
      </c>
      <c r="F14" s="3">
        <v>78.15</v>
      </c>
      <c r="G14" s="3">
        <v>-0.73</v>
      </c>
      <c r="H14" s="6">
        <v>-0.0093</v>
      </c>
      <c r="I14" s="15">
        <v>109335.0</v>
      </c>
      <c r="J14" s="15">
        <v>305118.0</v>
      </c>
    </row>
    <row r="15">
      <c r="A15" s="25">
        <f>+0.25</f>
        <v>0.25</v>
      </c>
      <c r="B15" s="5">
        <f t="shared" si="1"/>
        <v>43241</v>
      </c>
      <c r="C15" s="3">
        <v>78.11</v>
      </c>
      <c r="D15" s="3">
        <v>79.23</v>
      </c>
      <c r="E15" s="3">
        <v>77.8</v>
      </c>
      <c r="F15" s="3">
        <v>78.87</v>
      </c>
      <c r="G15" s="3">
        <v>0.72</v>
      </c>
      <c r="H15" s="3">
        <v>0.0092</v>
      </c>
      <c r="I15" s="15">
        <v>94366.0</v>
      </c>
      <c r="J15" s="15">
        <v>303010.0</v>
      </c>
    </row>
    <row r="16">
      <c r="A16" s="25">
        <f>+0.35%</f>
        <v>0.0035</v>
      </c>
      <c r="B16" s="5">
        <f t="shared" si="1"/>
        <v>43242</v>
      </c>
      <c r="C16" s="3">
        <v>79.11</v>
      </c>
      <c r="D16" s="3">
        <v>80.07</v>
      </c>
      <c r="E16" s="3">
        <v>78.83</v>
      </c>
      <c r="F16" s="3">
        <v>79.2</v>
      </c>
      <c r="G16" s="3">
        <v>0.33</v>
      </c>
      <c r="H16" s="3">
        <v>0.0042</v>
      </c>
      <c r="I16" s="15">
        <v>147402.0</v>
      </c>
      <c r="J16" s="15">
        <v>327737.0</v>
      </c>
    </row>
    <row r="17">
      <c r="A17" s="26">
        <v>131010.0</v>
      </c>
      <c r="B17" s="5">
        <f t="shared" si="1"/>
        <v>43243</v>
      </c>
      <c r="C17" s="3">
        <v>79.13</v>
      </c>
      <c r="D17" s="3">
        <v>79.48</v>
      </c>
      <c r="E17" s="3">
        <v>77.95</v>
      </c>
      <c r="F17" s="3">
        <v>79.45</v>
      </c>
      <c r="G17" s="3">
        <v>0.25</v>
      </c>
      <c r="H17" s="3">
        <v>0.0032</v>
      </c>
      <c r="I17" s="15">
        <v>118066.0</v>
      </c>
      <c r="J17" s="15">
        <v>338388.0</v>
      </c>
    </row>
    <row r="18">
      <c r="A18" s="26">
        <v>232841.0</v>
      </c>
      <c r="B18" s="5">
        <f t="shared" si="1"/>
        <v>43244</v>
      </c>
      <c r="C18" s="3">
        <v>79.36</v>
      </c>
      <c r="D18" s="3">
        <v>79.43</v>
      </c>
      <c r="E18" s="3">
        <v>78.29</v>
      </c>
      <c r="F18" s="3">
        <v>78.48</v>
      </c>
      <c r="G18" s="3">
        <v>-0.97</v>
      </c>
      <c r="H18" s="6">
        <v>-0.0122</v>
      </c>
      <c r="I18" s="15">
        <v>101112.0</v>
      </c>
      <c r="J18" s="15">
        <v>350798.0</v>
      </c>
    </row>
    <row r="19">
      <c r="A19" s="27">
        <v>43224.0</v>
      </c>
      <c r="B19" s="5">
        <f t="shared" si="1"/>
        <v>43245</v>
      </c>
      <c r="C19" s="3">
        <v>78.61</v>
      </c>
      <c r="D19" s="3">
        <v>78.61</v>
      </c>
      <c r="E19" s="3">
        <v>75.73</v>
      </c>
      <c r="F19" s="3">
        <v>76.14</v>
      </c>
      <c r="G19" s="3">
        <v>-2.34</v>
      </c>
      <c r="H19" s="6">
        <v>-0.0298</v>
      </c>
      <c r="I19" s="15">
        <v>133983.0</v>
      </c>
      <c r="J19" s="15">
        <v>362378.0</v>
      </c>
    </row>
    <row r="20">
      <c r="A20" s="28">
        <v>72.8</v>
      </c>
      <c r="B20" s="5">
        <f t="shared" si="1"/>
        <v>43248</v>
      </c>
      <c r="C20" s="3">
        <v>75.85</v>
      </c>
      <c r="D20" s="3">
        <v>75.85</v>
      </c>
      <c r="E20" s="3">
        <v>74.22</v>
      </c>
      <c r="F20" s="3">
        <v>75.0</v>
      </c>
      <c r="G20" s="3">
        <v>-1.14</v>
      </c>
      <c r="H20" s="6">
        <v>-0.015</v>
      </c>
      <c r="I20" s="15">
        <v>21623.0</v>
      </c>
      <c r="J20" s="15">
        <v>363864.0</v>
      </c>
    </row>
    <row r="21">
      <c r="A21" s="28">
        <v>74.15</v>
      </c>
      <c r="B21" s="5">
        <f t="shared" si="1"/>
        <v>43249</v>
      </c>
      <c r="C21" s="3">
        <v>75.42</v>
      </c>
      <c r="D21" s="3">
        <v>75.91</v>
      </c>
      <c r="E21" s="3">
        <v>74.43</v>
      </c>
      <c r="F21" s="3">
        <v>75.23</v>
      </c>
      <c r="G21" s="3">
        <v>0.23</v>
      </c>
      <c r="H21" s="3">
        <v>0.0031</v>
      </c>
      <c r="I21" s="15">
        <v>141492.0</v>
      </c>
      <c r="J21" s="15">
        <v>374043.0</v>
      </c>
    </row>
    <row r="22">
      <c r="A22" s="28">
        <v>72.35</v>
      </c>
      <c r="B22" s="5">
        <f t="shared" si="1"/>
        <v>43250</v>
      </c>
      <c r="C22" s="3">
        <v>75.18</v>
      </c>
      <c r="D22" s="3">
        <v>77.63</v>
      </c>
      <c r="E22" s="3">
        <v>74.63</v>
      </c>
      <c r="F22" s="3">
        <v>77.4</v>
      </c>
      <c r="G22" s="3">
        <v>2.17</v>
      </c>
      <c r="H22" s="3">
        <v>0.0288</v>
      </c>
      <c r="I22" s="15">
        <v>163682.0</v>
      </c>
      <c r="J22" s="15">
        <v>379459.0</v>
      </c>
    </row>
    <row r="23">
      <c r="A23" s="28">
        <v>73.99</v>
      </c>
      <c r="B23" s="5">
        <f t="shared" si="1"/>
        <v>43251</v>
      </c>
      <c r="C23" s="3">
        <v>77.3</v>
      </c>
      <c r="D23" s="3">
        <v>78.8</v>
      </c>
      <c r="E23" s="3">
        <v>76.66</v>
      </c>
      <c r="F23" s="3">
        <v>77.25</v>
      </c>
      <c r="G23" s="3">
        <v>-0.15</v>
      </c>
      <c r="H23" s="6">
        <v>-0.0019</v>
      </c>
      <c r="I23" s="15">
        <v>190093.0</v>
      </c>
      <c r="J23" s="15">
        <v>371927.0</v>
      </c>
    </row>
    <row r="24">
      <c r="A24" s="25">
        <f>+1.34</f>
        <v>1.34</v>
      </c>
      <c r="B24" s="5">
        <f t="shared" si="1"/>
        <v>43252</v>
      </c>
      <c r="C24" s="3">
        <v>77.44</v>
      </c>
      <c r="D24" s="3">
        <v>77.63</v>
      </c>
      <c r="E24" s="3">
        <v>76.06</v>
      </c>
      <c r="F24" s="3">
        <v>76.51</v>
      </c>
      <c r="G24" s="3">
        <v>-0.74</v>
      </c>
      <c r="H24" s="6">
        <v>-0.0096</v>
      </c>
      <c r="I24" s="15">
        <v>167842.0</v>
      </c>
      <c r="J24" s="15">
        <v>383601.0</v>
      </c>
    </row>
    <row r="25">
      <c r="A25" s="25">
        <f>+1.84%</f>
        <v>0.0184</v>
      </c>
      <c r="B25" s="5">
        <f t="shared" si="1"/>
        <v>43255</v>
      </c>
      <c r="C25" s="3">
        <v>76.3</v>
      </c>
      <c r="D25" s="3">
        <v>76.67</v>
      </c>
      <c r="E25" s="3">
        <v>75.01</v>
      </c>
      <c r="F25" s="3">
        <v>75.1</v>
      </c>
      <c r="G25" s="3">
        <v>-1.41</v>
      </c>
      <c r="H25" s="6">
        <v>-0.0184</v>
      </c>
      <c r="I25" s="15">
        <v>223685.0</v>
      </c>
      <c r="J25" s="15">
        <v>398299.0</v>
      </c>
    </row>
    <row r="26">
      <c r="A26" s="26">
        <v>83641.0</v>
      </c>
      <c r="B26" s="5">
        <f t="shared" si="1"/>
        <v>43256</v>
      </c>
      <c r="C26" s="3">
        <v>75.21</v>
      </c>
      <c r="D26" s="3">
        <v>75.53</v>
      </c>
      <c r="E26" s="3">
        <v>73.69</v>
      </c>
      <c r="F26" s="3">
        <v>75.13</v>
      </c>
      <c r="G26" s="3">
        <v>0.03</v>
      </c>
      <c r="H26" s="3">
        <v>4.0E-4</v>
      </c>
      <c r="I26" s="15">
        <v>262882.0</v>
      </c>
      <c r="J26" s="15">
        <v>406647.0</v>
      </c>
    </row>
    <row r="27">
      <c r="A27" s="26">
        <v>233210.0</v>
      </c>
      <c r="B27" s="5">
        <f t="shared" si="1"/>
        <v>43257</v>
      </c>
      <c r="C27" s="3">
        <v>74.9</v>
      </c>
      <c r="D27" s="3">
        <v>75.96</v>
      </c>
      <c r="E27" s="3">
        <v>74.12</v>
      </c>
      <c r="F27" s="3">
        <v>74.96</v>
      </c>
      <c r="G27" s="3">
        <v>-0.17</v>
      </c>
      <c r="H27" s="6">
        <v>-0.0023</v>
      </c>
      <c r="I27" s="15">
        <v>218526.0</v>
      </c>
      <c r="J27" s="15">
        <v>411443.0</v>
      </c>
    </row>
    <row r="28">
      <c r="A28" s="27">
        <v>43227.0</v>
      </c>
      <c r="B28" s="5">
        <f t="shared" si="1"/>
        <v>43258</v>
      </c>
      <c r="C28" s="3">
        <v>75.41</v>
      </c>
      <c r="D28" s="3">
        <v>77.12</v>
      </c>
      <c r="E28" s="3">
        <v>75.01</v>
      </c>
      <c r="F28" s="3">
        <v>76.98</v>
      </c>
      <c r="G28" s="3">
        <v>2.02</v>
      </c>
      <c r="H28" s="3">
        <v>0.0269</v>
      </c>
      <c r="I28" s="15">
        <v>201471.0</v>
      </c>
      <c r="J28" s="15">
        <v>424567.0</v>
      </c>
    </row>
    <row r="29">
      <c r="A29" s="28">
        <v>74.19</v>
      </c>
      <c r="B29" s="5">
        <f t="shared" si="1"/>
        <v>43259</v>
      </c>
      <c r="C29" s="3">
        <v>77.1</v>
      </c>
      <c r="D29" s="3">
        <v>77.25</v>
      </c>
      <c r="E29" s="3">
        <v>75.83</v>
      </c>
      <c r="F29" s="3">
        <v>76.19</v>
      </c>
      <c r="G29" s="3">
        <v>-0.79</v>
      </c>
      <c r="H29" s="6">
        <v>-0.0103</v>
      </c>
      <c r="I29" s="15">
        <v>141700.0</v>
      </c>
      <c r="J29" s="15">
        <v>432307.0</v>
      </c>
    </row>
    <row r="30">
      <c r="A30" s="28">
        <v>75.46</v>
      </c>
      <c r="B30" s="5">
        <f t="shared" si="1"/>
        <v>43262</v>
      </c>
      <c r="C30" s="3">
        <v>76.08</v>
      </c>
      <c r="D30" s="3">
        <v>76.54</v>
      </c>
      <c r="E30" s="3">
        <v>75.27</v>
      </c>
      <c r="F30" s="3">
        <v>76.19</v>
      </c>
      <c r="G30" s="3" t="s">
        <v>10</v>
      </c>
      <c r="H30" s="3" t="s">
        <v>10</v>
      </c>
      <c r="I30" s="15">
        <v>144464.0</v>
      </c>
      <c r="J30" s="15">
        <v>453737.0</v>
      </c>
    </row>
    <row r="31">
      <c r="A31" s="28">
        <v>74.0</v>
      </c>
      <c r="B31" s="5">
        <f t="shared" si="1"/>
        <v>43263</v>
      </c>
      <c r="C31" s="3">
        <v>76.2</v>
      </c>
      <c r="D31" s="3">
        <v>76.78</v>
      </c>
      <c r="E31" s="3">
        <v>75.2</v>
      </c>
      <c r="F31" s="3">
        <v>75.65</v>
      </c>
      <c r="G31" s="3">
        <v>-0.54</v>
      </c>
      <c r="H31" s="6">
        <v>-0.0071</v>
      </c>
      <c r="I31" s="15">
        <v>167043.0</v>
      </c>
      <c r="J31" s="15">
        <v>473307.0</v>
      </c>
    </row>
    <row r="32">
      <c r="A32" s="28">
        <v>75.33</v>
      </c>
      <c r="B32" s="5">
        <f t="shared" si="1"/>
        <v>43264</v>
      </c>
      <c r="C32" s="3">
        <v>75.2</v>
      </c>
      <c r="D32" s="3">
        <v>76.59</v>
      </c>
      <c r="E32" s="3">
        <v>75.05</v>
      </c>
      <c r="F32" s="3">
        <v>76.48</v>
      </c>
      <c r="G32" s="3">
        <v>0.83</v>
      </c>
      <c r="H32" s="3">
        <v>0.011000000000000001</v>
      </c>
      <c r="I32" s="15">
        <v>173377.0</v>
      </c>
      <c r="J32" s="15">
        <v>491794.0</v>
      </c>
    </row>
    <row r="33">
      <c r="A33" s="25">
        <f>+1.34</f>
        <v>1.34</v>
      </c>
      <c r="B33" s="5">
        <f t="shared" si="1"/>
        <v>43265</v>
      </c>
      <c r="C33" s="3">
        <v>76.32</v>
      </c>
      <c r="D33" s="3">
        <v>76.6</v>
      </c>
      <c r="E33" s="3">
        <v>75.43</v>
      </c>
      <c r="F33" s="3">
        <v>75.62</v>
      </c>
      <c r="G33" s="3">
        <v>-0.86</v>
      </c>
      <c r="H33" s="6">
        <v>-0.0112</v>
      </c>
      <c r="I33" s="15">
        <v>184446.0</v>
      </c>
      <c r="J33" s="15">
        <v>489350.0</v>
      </c>
    </row>
    <row r="34">
      <c r="A34" s="25">
        <f>+1.81%</f>
        <v>0.0181</v>
      </c>
      <c r="B34" s="5">
        <f t="shared" si="1"/>
        <v>43266</v>
      </c>
      <c r="C34" s="3">
        <v>75.59</v>
      </c>
      <c r="D34" s="3">
        <v>75.72</v>
      </c>
      <c r="E34" s="3">
        <v>72.67</v>
      </c>
      <c r="F34" s="3">
        <v>73.08</v>
      </c>
      <c r="G34" s="3">
        <v>-2.54</v>
      </c>
      <c r="H34" s="6">
        <v>-0.0336</v>
      </c>
      <c r="I34" s="15">
        <v>185404.0</v>
      </c>
      <c r="J34" s="15">
        <v>485605.0</v>
      </c>
    </row>
    <row r="35">
      <c r="A35" s="26">
        <v>62065.0</v>
      </c>
      <c r="B35" s="5">
        <f t="shared" si="1"/>
        <v>43269</v>
      </c>
      <c r="C35" s="3">
        <v>72.75</v>
      </c>
      <c r="D35" s="3">
        <v>75.08</v>
      </c>
      <c r="E35" s="3">
        <v>72.11</v>
      </c>
      <c r="F35" s="3">
        <v>74.94</v>
      </c>
      <c r="G35" s="3">
        <v>1.86</v>
      </c>
      <c r="H35" s="3">
        <v>0.0255</v>
      </c>
      <c r="I35" s="15">
        <v>197440.0</v>
      </c>
      <c r="J35" s="15">
        <v>492573.0</v>
      </c>
    </row>
    <row r="36">
      <c r="A36" s="26">
        <v>235092.0</v>
      </c>
      <c r="B36" s="5">
        <f t="shared" si="1"/>
        <v>43270</v>
      </c>
      <c r="C36" s="3">
        <v>74.84</v>
      </c>
      <c r="D36" s="3">
        <v>75.05</v>
      </c>
      <c r="E36" s="3">
        <v>74.0</v>
      </c>
      <c r="F36" s="3">
        <v>74.64</v>
      </c>
      <c r="G36" s="3">
        <v>-0.3</v>
      </c>
      <c r="H36" s="6">
        <v>-0.004</v>
      </c>
      <c r="I36" s="15">
        <v>215296.0</v>
      </c>
      <c r="J36" s="15">
        <v>502493.0</v>
      </c>
    </row>
    <row r="37">
      <c r="A37" s="27">
        <v>43228.0</v>
      </c>
      <c r="B37" s="5">
        <f t="shared" si="1"/>
        <v>43271</v>
      </c>
      <c r="C37" s="3">
        <v>74.65</v>
      </c>
      <c r="D37" s="3">
        <v>75.35</v>
      </c>
      <c r="E37" s="3">
        <v>73.73</v>
      </c>
      <c r="F37" s="3">
        <v>74.33</v>
      </c>
      <c r="G37" s="3">
        <v>-0.31</v>
      </c>
      <c r="H37" s="6">
        <v>-0.0042</v>
      </c>
      <c r="I37" s="15">
        <v>268380.0</v>
      </c>
      <c r="J37" s="15">
        <v>500798.0</v>
      </c>
    </row>
    <row r="38">
      <c r="A38" s="28">
        <v>74.72</v>
      </c>
      <c r="B38" s="5">
        <f t="shared" si="1"/>
        <v>43272</v>
      </c>
      <c r="C38" s="3">
        <v>74.06</v>
      </c>
      <c r="D38" s="3">
        <v>74.31</v>
      </c>
      <c r="E38" s="3">
        <v>72.7</v>
      </c>
      <c r="F38" s="3">
        <v>72.8</v>
      </c>
      <c r="G38" s="3">
        <v>-1.53</v>
      </c>
      <c r="H38" s="6">
        <v>-0.0206</v>
      </c>
      <c r="I38" s="15">
        <v>342854.0</v>
      </c>
      <c r="J38" s="15">
        <v>502475.0</v>
      </c>
    </row>
    <row r="39">
      <c r="A39" s="28">
        <v>75.37</v>
      </c>
      <c r="B39" s="5">
        <f t="shared" si="1"/>
        <v>43273</v>
      </c>
      <c r="C39" s="3">
        <v>73.0</v>
      </c>
      <c r="D39" s="3">
        <v>75.6</v>
      </c>
      <c r="E39" s="3">
        <v>72.98</v>
      </c>
      <c r="F39" s="3">
        <v>75.32</v>
      </c>
      <c r="G39" s="3">
        <v>2.52</v>
      </c>
      <c r="H39" s="3">
        <v>0.0346</v>
      </c>
      <c r="I39" s="15">
        <v>355462.0</v>
      </c>
      <c r="J39" s="15">
        <v>516019.0</v>
      </c>
    </row>
    <row r="40">
      <c r="A40" s="28">
        <v>72.38</v>
      </c>
      <c r="B40" s="5">
        <f t="shared" si="1"/>
        <v>43276</v>
      </c>
      <c r="C40" s="3">
        <v>75.0</v>
      </c>
      <c r="D40" s="3">
        <v>75.0</v>
      </c>
      <c r="E40" s="3">
        <v>73.58</v>
      </c>
      <c r="F40" s="3">
        <v>74.55</v>
      </c>
      <c r="G40" s="3">
        <v>-0.77</v>
      </c>
      <c r="H40" s="6">
        <v>-0.0102</v>
      </c>
      <c r="I40" s="15">
        <v>305342.0</v>
      </c>
      <c r="J40" s="15">
        <v>521063.0</v>
      </c>
    </row>
    <row r="41">
      <c r="A41" s="28">
        <v>74.06</v>
      </c>
      <c r="B41" s="5">
        <f t="shared" si="1"/>
        <v>43277</v>
      </c>
      <c r="C41" s="3">
        <v>74.57</v>
      </c>
      <c r="D41" s="3">
        <v>76.55</v>
      </c>
      <c r="E41" s="3">
        <v>73.97</v>
      </c>
      <c r="F41" s="3">
        <v>76.14</v>
      </c>
      <c r="G41" s="3">
        <v>1.59</v>
      </c>
      <c r="H41" s="3">
        <v>0.0213</v>
      </c>
      <c r="I41" s="15">
        <v>325471.0</v>
      </c>
      <c r="J41" s="15">
        <v>521452.0</v>
      </c>
    </row>
    <row r="42">
      <c r="A42" s="21">
        <v>-1.27</v>
      </c>
      <c r="B42" s="5">
        <f t="shared" si="1"/>
        <v>43278</v>
      </c>
      <c r="C42" s="3">
        <v>76.41</v>
      </c>
      <c r="D42" s="3">
        <v>78.0</v>
      </c>
      <c r="E42" s="3">
        <v>76.11</v>
      </c>
      <c r="F42" s="3">
        <v>77.46</v>
      </c>
      <c r="G42" s="3">
        <v>1.32</v>
      </c>
      <c r="H42" s="3">
        <v>0.0173</v>
      </c>
      <c r="I42" s="15">
        <v>390197.0</v>
      </c>
      <c r="J42" s="15">
        <v>531136.0</v>
      </c>
    </row>
    <row r="43">
      <c r="A43" s="22">
        <v>-0.0169</v>
      </c>
      <c r="B43" s="5">
        <f t="shared" si="1"/>
        <v>43279</v>
      </c>
      <c r="C43" s="3">
        <v>77.35</v>
      </c>
      <c r="D43" s="3">
        <v>78.2</v>
      </c>
      <c r="E43" s="3">
        <v>77.07</v>
      </c>
      <c r="F43" s="3">
        <v>77.61</v>
      </c>
      <c r="G43" s="3">
        <v>0.15</v>
      </c>
      <c r="H43" s="3">
        <v>0.0019</v>
      </c>
      <c r="I43" s="15">
        <v>426008.0</v>
      </c>
      <c r="J43" s="15">
        <v>532990.0</v>
      </c>
    </row>
    <row r="44">
      <c r="A44" s="24">
        <v>137637.0</v>
      </c>
      <c r="B44" s="5">
        <f t="shared" si="1"/>
        <v>43280</v>
      </c>
      <c r="C44" s="3">
        <v>77.54</v>
      </c>
      <c r="D44" s="3">
        <v>79.56</v>
      </c>
      <c r="E44" s="3">
        <v>77.16</v>
      </c>
      <c r="F44" s="3">
        <v>79.23</v>
      </c>
      <c r="G44" s="3">
        <v>1.62</v>
      </c>
      <c r="H44" s="3">
        <v>0.0209</v>
      </c>
      <c r="I44" s="15">
        <v>414942.0</v>
      </c>
      <c r="J44" s="15">
        <v>529642.0</v>
      </c>
    </row>
    <row r="45">
      <c r="A45" s="24">
        <v>237321.0</v>
      </c>
      <c r="B45" s="5">
        <f t="shared" si="1"/>
        <v>43283</v>
      </c>
      <c r="C45" s="3">
        <v>78.55</v>
      </c>
      <c r="D45" s="3">
        <v>78.95</v>
      </c>
      <c r="E45" s="3">
        <v>77.16</v>
      </c>
      <c r="F45" s="3">
        <v>77.3</v>
      </c>
      <c r="G45" s="3">
        <v>-1.93</v>
      </c>
      <c r="H45" s="6">
        <v>-0.0244</v>
      </c>
      <c r="I45" s="15">
        <v>265384.0</v>
      </c>
      <c r="J45" s="15">
        <v>522300.0</v>
      </c>
    </row>
    <row r="46">
      <c r="A46" s="23">
        <v>43229.0</v>
      </c>
      <c r="B46" s="5">
        <f t="shared" si="1"/>
        <v>43284</v>
      </c>
      <c r="C46" s="3">
        <v>77.4</v>
      </c>
      <c r="D46" s="3">
        <v>78.55</v>
      </c>
      <c r="E46" s="3">
        <v>76.67</v>
      </c>
      <c r="F46" s="3">
        <v>77.76</v>
      </c>
      <c r="G46" s="3">
        <v>0.46</v>
      </c>
      <c r="H46" s="3">
        <v>0.006</v>
      </c>
      <c r="I46" s="15">
        <v>273456.0</v>
      </c>
      <c r="J46" s="15">
        <v>504212.0</v>
      </c>
    </row>
    <row r="47">
      <c r="A47" s="21">
        <v>75.31</v>
      </c>
      <c r="B47" s="5">
        <f t="shared" si="1"/>
        <v>43285</v>
      </c>
      <c r="C47" s="3">
        <v>77.89</v>
      </c>
      <c r="D47" s="3">
        <v>78.28</v>
      </c>
      <c r="E47" s="3">
        <v>77.61</v>
      </c>
      <c r="F47" s="3">
        <v>78.24</v>
      </c>
      <c r="G47" s="3">
        <v>0.48</v>
      </c>
      <c r="H47" s="3">
        <v>0.0062</v>
      </c>
      <c r="I47" s="15">
        <v>97245.0</v>
      </c>
      <c r="J47" s="15">
        <v>501424.0</v>
      </c>
    </row>
    <row r="48">
      <c r="A48" s="21">
        <v>76.64</v>
      </c>
      <c r="B48" s="5">
        <f t="shared" si="1"/>
        <v>43286</v>
      </c>
      <c r="C48" s="3">
        <v>78.14</v>
      </c>
      <c r="D48" s="3">
        <v>78.5</v>
      </c>
      <c r="E48" s="3">
        <v>77.3</v>
      </c>
      <c r="F48" s="3">
        <v>77.39</v>
      </c>
      <c r="G48" s="3">
        <v>-0.85</v>
      </c>
      <c r="H48" s="6">
        <v>-0.0109</v>
      </c>
      <c r="I48" s="15">
        <v>254024.0</v>
      </c>
      <c r="J48" s="15">
        <v>495848.0</v>
      </c>
    </row>
    <row r="49">
      <c r="A49" s="21">
        <v>75.26</v>
      </c>
      <c r="B49" s="5">
        <f t="shared" si="1"/>
        <v>43287</v>
      </c>
      <c r="C49" s="3">
        <v>77.57</v>
      </c>
      <c r="D49" s="3">
        <v>77.68</v>
      </c>
      <c r="E49" s="3">
        <v>76.36</v>
      </c>
      <c r="F49" s="3">
        <v>77.11</v>
      </c>
      <c r="G49" s="3">
        <v>-0.28</v>
      </c>
      <c r="H49" s="6">
        <v>-0.0036</v>
      </c>
      <c r="I49" s="15">
        <v>315279.0</v>
      </c>
      <c r="J49" s="15">
        <v>474306.0</v>
      </c>
    </row>
    <row r="50">
      <c r="A50" s="21">
        <v>76.44</v>
      </c>
      <c r="B50" s="5">
        <f t="shared" si="1"/>
        <v>43290</v>
      </c>
      <c r="C50" s="3">
        <v>77.21</v>
      </c>
      <c r="D50" s="3">
        <v>78.31</v>
      </c>
      <c r="E50" s="3">
        <v>77.04</v>
      </c>
      <c r="F50" s="3">
        <v>78.07</v>
      </c>
      <c r="G50" s="3">
        <v>0.96</v>
      </c>
      <c r="H50" s="3">
        <v>0.0124</v>
      </c>
      <c r="I50" s="15">
        <v>212186.0</v>
      </c>
      <c r="J50" s="15">
        <v>458063.0</v>
      </c>
    </row>
    <row r="51">
      <c r="A51" s="25">
        <f>+2.38</f>
        <v>2.38</v>
      </c>
      <c r="B51" s="5">
        <f t="shared" si="1"/>
        <v>43291</v>
      </c>
      <c r="C51" s="3">
        <v>78.25</v>
      </c>
      <c r="D51" s="3">
        <v>79.51</v>
      </c>
      <c r="E51" s="3">
        <v>78.15</v>
      </c>
      <c r="F51" s="3">
        <v>78.86</v>
      </c>
      <c r="G51" s="3">
        <v>0.79</v>
      </c>
      <c r="H51" s="3">
        <v>0.0101</v>
      </c>
      <c r="I51" s="15">
        <v>261549.0</v>
      </c>
      <c r="J51" s="15">
        <v>448633.0</v>
      </c>
    </row>
    <row r="52">
      <c r="A52" s="25">
        <f>+3.21%</f>
        <v>0.0321</v>
      </c>
      <c r="B52" s="5">
        <f t="shared" si="1"/>
        <v>43292</v>
      </c>
      <c r="C52" s="3">
        <v>78.78</v>
      </c>
      <c r="D52" s="3">
        <v>78.83</v>
      </c>
      <c r="E52" s="3">
        <v>73.04</v>
      </c>
      <c r="F52" s="3">
        <v>73.4</v>
      </c>
      <c r="G52" s="3">
        <v>-5.46</v>
      </c>
      <c r="H52" s="6">
        <v>-0.0692</v>
      </c>
      <c r="I52" s="15">
        <v>560842.0</v>
      </c>
      <c r="J52" s="15">
        <v>421191.0</v>
      </c>
    </row>
    <row r="53">
      <c r="A53" s="26">
        <v>140203.0</v>
      </c>
      <c r="B53" s="5">
        <f t="shared" si="1"/>
        <v>43293</v>
      </c>
      <c r="C53" s="3">
        <v>74.17</v>
      </c>
      <c r="D53" s="3">
        <v>75.1</v>
      </c>
      <c r="E53" s="3">
        <v>72.67</v>
      </c>
      <c r="F53" s="3">
        <v>74.45</v>
      </c>
      <c r="G53" s="3">
        <v>1.05</v>
      </c>
      <c r="H53" s="3">
        <v>0.0143</v>
      </c>
      <c r="I53" s="15">
        <v>416412.0</v>
      </c>
      <c r="J53" s="15">
        <v>387288.0</v>
      </c>
    </row>
    <row r="54">
      <c r="A54" s="26">
        <v>237909.0</v>
      </c>
      <c r="B54" s="5">
        <f t="shared" si="1"/>
        <v>43294</v>
      </c>
      <c r="C54" s="3">
        <v>74.34</v>
      </c>
      <c r="D54" s="3">
        <v>75.93</v>
      </c>
      <c r="E54" s="3">
        <v>73.22</v>
      </c>
      <c r="F54" s="3">
        <v>75.33</v>
      </c>
      <c r="G54" s="3">
        <v>0.88</v>
      </c>
      <c r="H54" s="3">
        <v>0.0118</v>
      </c>
      <c r="I54" s="15">
        <v>302426.0</v>
      </c>
      <c r="J54" s="15">
        <v>360024.0</v>
      </c>
    </row>
    <row r="55">
      <c r="A55" s="27">
        <v>43230.0</v>
      </c>
      <c r="B55" s="5">
        <f t="shared" si="1"/>
        <v>43297</v>
      </c>
      <c r="C55" s="3">
        <v>74.92</v>
      </c>
      <c r="D55" s="3">
        <v>75.37</v>
      </c>
      <c r="E55" s="3">
        <v>71.52</v>
      </c>
      <c r="F55" s="3">
        <v>71.84</v>
      </c>
      <c r="G55" s="3">
        <v>-3.49</v>
      </c>
      <c r="H55" s="6">
        <v>-0.0463</v>
      </c>
      <c r="I55" s="15">
        <v>330000.0</v>
      </c>
      <c r="J55" s="15">
        <v>342177.0</v>
      </c>
    </row>
    <row r="56">
      <c r="A56" s="28">
        <v>76.68</v>
      </c>
      <c r="B56" s="5">
        <f t="shared" si="1"/>
        <v>43298</v>
      </c>
      <c r="C56" s="3">
        <v>72.01</v>
      </c>
      <c r="D56" s="3">
        <v>72.78</v>
      </c>
      <c r="E56" s="3">
        <v>71.35</v>
      </c>
      <c r="F56" s="3">
        <v>72.16</v>
      </c>
      <c r="G56" s="3">
        <v>0.32</v>
      </c>
      <c r="H56" s="3">
        <v>0.0045000000000000005</v>
      </c>
      <c r="I56" s="15">
        <v>286435.0</v>
      </c>
      <c r="J56" s="15">
        <v>321718.0</v>
      </c>
    </row>
    <row r="57">
      <c r="A57" s="28">
        <v>77.22</v>
      </c>
      <c r="B57" s="5">
        <f t="shared" si="1"/>
        <v>43299</v>
      </c>
      <c r="C57" s="3">
        <v>71.74</v>
      </c>
      <c r="D57" s="3">
        <v>73.28</v>
      </c>
      <c r="E57" s="3">
        <v>71.19</v>
      </c>
      <c r="F57" s="3">
        <v>72.9</v>
      </c>
      <c r="G57" s="3">
        <v>0.74</v>
      </c>
      <c r="H57" s="3">
        <v>0.0103</v>
      </c>
      <c r="I57" s="15">
        <v>287114.0</v>
      </c>
      <c r="J57" s="15">
        <v>305344.0</v>
      </c>
    </row>
    <row r="58">
      <c r="A58" s="28">
        <v>75.8</v>
      </c>
      <c r="B58" s="5">
        <f t="shared" si="1"/>
        <v>43300</v>
      </c>
      <c r="C58" s="3">
        <v>73.06</v>
      </c>
      <c r="D58" s="3">
        <v>73.79</v>
      </c>
      <c r="E58" s="3">
        <v>71.83</v>
      </c>
      <c r="F58" s="3">
        <v>72.58</v>
      </c>
      <c r="G58" s="3">
        <v>-0.32</v>
      </c>
      <c r="H58" s="6">
        <v>-0.0044</v>
      </c>
      <c r="I58" s="15">
        <v>313811.0</v>
      </c>
      <c r="J58" s="15">
        <v>295191.0</v>
      </c>
    </row>
    <row r="59">
      <c r="A59" s="28">
        <v>76.81</v>
      </c>
      <c r="B59" s="5">
        <f t="shared" si="1"/>
        <v>43301</v>
      </c>
      <c r="C59" s="3">
        <v>72.65</v>
      </c>
      <c r="D59" s="3">
        <v>73.47</v>
      </c>
      <c r="E59" s="3">
        <v>72.26</v>
      </c>
      <c r="F59" s="3">
        <v>73.07</v>
      </c>
      <c r="G59" s="3">
        <v>0.49</v>
      </c>
      <c r="H59" s="3">
        <v>0.0068000000000000005</v>
      </c>
      <c r="I59" s="15">
        <v>231507.0</v>
      </c>
      <c r="J59" s="15">
        <v>268621.0</v>
      </c>
    </row>
    <row r="60">
      <c r="A60" s="25">
        <f>+0.37</f>
        <v>0.37</v>
      </c>
      <c r="B60" s="5">
        <f t="shared" si="1"/>
        <v>43304</v>
      </c>
      <c r="C60" s="3">
        <v>73.22</v>
      </c>
      <c r="D60" s="3">
        <v>74.5</v>
      </c>
      <c r="E60" s="3">
        <v>72.52</v>
      </c>
      <c r="F60" s="3">
        <v>73.06</v>
      </c>
      <c r="G60" s="3">
        <v>-0.01</v>
      </c>
      <c r="H60" s="6">
        <v>-1.0E-4</v>
      </c>
      <c r="I60" s="15">
        <v>316980.0</v>
      </c>
      <c r="J60" s="15">
        <v>206897.0</v>
      </c>
    </row>
    <row r="61">
      <c r="A61" s="25">
        <f>+0.48%</f>
        <v>0.0048</v>
      </c>
      <c r="B61" s="5">
        <f t="shared" si="1"/>
        <v>43305</v>
      </c>
      <c r="C61" s="3">
        <v>72.91</v>
      </c>
      <c r="D61" s="3">
        <v>74.0</v>
      </c>
      <c r="E61" s="3">
        <v>72.68</v>
      </c>
      <c r="F61" s="3">
        <v>73.44</v>
      </c>
      <c r="G61" s="3">
        <v>0.38</v>
      </c>
      <c r="H61" s="3">
        <v>0.0052</v>
      </c>
      <c r="I61" s="15">
        <v>215150.0</v>
      </c>
      <c r="J61" s="15">
        <v>178897.0</v>
      </c>
    </row>
    <row r="62">
      <c r="A62" s="26">
        <v>125640.0</v>
      </c>
      <c r="B62" s="5">
        <f t="shared" si="1"/>
        <v>43306</v>
      </c>
      <c r="C62" s="3">
        <v>73.7</v>
      </c>
      <c r="D62" s="3">
        <v>74.6</v>
      </c>
      <c r="E62" s="3">
        <v>73.07</v>
      </c>
      <c r="F62" s="3">
        <v>73.93</v>
      </c>
      <c r="G62" s="3">
        <v>0.49</v>
      </c>
      <c r="H62" s="3">
        <v>0.0067</v>
      </c>
      <c r="I62" s="15">
        <v>210868.0</v>
      </c>
      <c r="J62" s="15">
        <v>171096.0</v>
      </c>
    </row>
    <row r="63">
      <c r="A63" s="26">
        <v>247593.0</v>
      </c>
      <c r="B63" s="5">
        <f t="shared" si="1"/>
        <v>43307</v>
      </c>
      <c r="C63" s="3">
        <v>74.37</v>
      </c>
      <c r="D63" s="3">
        <v>74.83</v>
      </c>
      <c r="E63" s="3">
        <v>73.77</v>
      </c>
      <c r="F63" s="3">
        <v>74.54</v>
      </c>
      <c r="G63" s="3">
        <v>0.61</v>
      </c>
      <c r="H63" s="3">
        <v>0.0083</v>
      </c>
      <c r="I63" s="15">
        <v>183348.0</v>
      </c>
      <c r="J63" s="15">
        <v>129351.0</v>
      </c>
    </row>
    <row r="64">
      <c r="A64" s="27">
        <v>43231.0</v>
      </c>
      <c r="B64" s="5">
        <f t="shared" si="1"/>
        <v>43308</v>
      </c>
      <c r="C64" s="3">
        <v>74.5</v>
      </c>
      <c r="D64" s="3">
        <v>74.85</v>
      </c>
      <c r="E64" s="3">
        <v>73.83</v>
      </c>
      <c r="F64" s="3">
        <v>74.29</v>
      </c>
      <c r="G64" s="3">
        <v>-0.25</v>
      </c>
      <c r="H64" s="6">
        <v>-0.0034</v>
      </c>
      <c r="I64" s="15">
        <v>119340.0</v>
      </c>
      <c r="J64" s="15">
        <v>101814.0</v>
      </c>
    </row>
    <row r="65">
      <c r="A65" s="28">
        <v>76.88</v>
      </c>
      <c r="B65" s="5">
        <f t="shared" si="1"/>
        <v>43311</v>
      </c>
      <c r="C65" s="3">
        <v>74.31</v>
      </c>
      <c r="D65" s="3">
        <v>75.27</v>
      </c>
      <c r="E65" s="3">
        <v>74.14</v>
      </c>
      <c r="F65" s="3">
        <v>74.97</v>
      </c>
      <c r="G65" s="3">
        <v>0.68</v>
      </c>
      <c r="H65" s="3">
        <v>0.0092</v>
      </c>
      <c r="I65" s="15">
        <v>81034.0</v>
      </c>
      <c r="J65" s="15">
        <v>62975.0</v>
      </c>
    </row>
    <row r="66">
      <c r="A66" s="28">
        <v>76.97</v>
      </c>
      <c r="B66" s="5">
        <f t="shared" si="1"/>
        <v>43312</v>
      </c>
      <c r="C66" s="3">
        <v>74.93</v>
      </c>
      <c r="D66" s="3">
        <v>75.1</v>
      </c>
      <c r="E66" s="3">
        <v>74.14</v>
      </c>
      <c r="F66" s="3">
        <v>74.25</v>
      </c>
      <c r="G66" s="3">
        <v>-0.72</v>
      </c>
      <c r="H66" s="6">
        <v>-0.0096</v>
      </c>
      <c r="I66" s="15">
        <v>21877.0</v>
      </c>
      <c r="J66" s="3"/>
    </row>
    <row r="67">
      <c r="A67" s="28">
        <v>76.37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76.54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-0.27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-0.0035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95197.0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260751.0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43234.0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76.47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77.81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75.97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77.52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+0.98</f>
        <v>0.98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+1.28%</f>
        <v>0.0128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93470.0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266665.0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43235.0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77.68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78.72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77.25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77.88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+0.36</f>
        <v>0.36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+0.46%</f>
        <v>0.0046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134098.0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280679.0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43236.0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77.56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78.85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77.22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78.79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+0.91</f>
        <v>0.91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+1.17%</f>
        <v>0.0117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154445.0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283780.0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43237.0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78.78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80.02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78.69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78.88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+0.09</f>
        <v>0.09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+0.11%</f>
        <v>0.0011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124635.0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288874.0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43238.0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79.05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79.42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78.01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78.15</v>
      </c>
      <c r="B113" s="3" t="str">
        <f t="shared" si="1"/>
        <v/>
      </c>
    </row>
    <row r="114">
      <c r="A114" s="21">
        <v>-0.73</v>
      </c>
      <c r="B114" s="3" t="str">
        <f t="shared" si="1"/>
        <v>#REF!</v>
      </c>
    </row>
    <row r="115">
      <c r="A115" s="22">
        <v>-0.0093</v>
      </c>
      <c r="B115" s="3" t="str">
        <f t="shared" si="1"/>
        <v>#REF!</v>
      </c>
    </row>
    <row r="116">
      <c r="A116" s="24">
        <v>109335.0</v>
      </c>
      <c r="B116" s="3" t="str">
        <f t="shared" si="1"/>
        <v>#REF!</v>
      </c>
    </row>
    <row r="117">
      <c r="A117" s="24">
        <v>305118.0</v>
      </c>
      <c r="B117" s="3" t="str">
        <f t="shared" si="1"/>
        <v>#REF!</v>
      </c>
    </row>
    <row r="118">
      <c r="A118" s="23">
        <v>43241.0</v>
      </c>
      <c r="B118" s="3" t="str">
        <f t="shared" si="1"/>
        <v>#REF!</v>
      </c>
    </row>
    <row r="119">
      <c r="A119" s="21">
        <v>78.11</v>
      </c>
      <c r="B119" s="3" t="str">
        <f t="shared" si="1"/>
        <v>#REF!</v>
      </c>
    </row>
    <row r="120">
      <c r="A120" s="21">
        <v>79.23</v>
      </c>
      <c r="B120" s="3" t="str">
        <f t="shared" si="1"/>
        <v>#REF!</v>
      </c>
    </row>
    <row r="121">
      <c r="A121" s="21">
        <v>77.8</v>
      </c>
      <c r="B121" s="3" t="str">
        <f t="shared" si="1"/>
        <v>#REF!</v>
      </c>
    </row>
    <row r="122">
      <c r="A122" s="21">
        <v>78.87</v>
      </c>
      <c r="B122" s="3" t="str">
        <f t="shared" si="1"/>
        <v>#REF!</v>
      </c>
    </row>
    <row r="123">
      <c r="A123" s="25">
        <f>+0.72</f>
        <v>0.72</v>
      </c>
      <c r="B123" s="3" t="str">
        <f t="shared" si="1"/>
        <v>#REF!</v>
      </c>
    </row>
    <row r="124">
      <c r="A124" s="25">
        <f>+0.92%</f>
        <v>0.0092</v>
      </c>
      <c r="B124" s="3" t="str">
        <f t="shared" si="1"/>
        <v>#REF!</v>
      </c>
    </row>
    <row r="125">
      <c r="A125" s="26">
        <v>94366.0</v>
      </c>
      <c r="B125" s="3" t="str">
        <f t="shared" si="1"/>
        <v>#REF!</v>
      </c>
    </row>
    <row r="126">
      <c r="A126" s="26">
        <v>303010.0</v>
      </c>
      <c r="B126" s="3" t="str">
        <f t="shared" si="1"/>
        <v>#REF!</v>
      </c>
    </row>
    <row r="127">
      <c r="A127" s="27">
        <v>43242.0</v>
      </c>
      <c r="B127" s="3" t="str">
        <f t="shared" si="1"/>
        <v>#REF!</v>
      </c>
    </row>
    <row r="128">
      <c r="A128" s="28">
        <v>79.11</v>
      </c>
      <c r="B128" s="3" t="str">
        <f t="shared" si="1"/>
        <v>#REF!</v>
      </c>
    </row>
    <row r="129">
      <c r="A129" s="28">
        <v>80.07</v>
      </c>
      <c r="B129" s="3" t="str">
        <f t="shared" si="1"/>
        <v>#REF!</v>
      </c>
    </row>
    <row r="130">
      <c r="A130" s="28">
        <v>78.83</v>
      </c>
      <c r="B130" s="3" t="str">
        <f t="shared" si="1"/>
        <v>#REF!</v>
      </c>
    </row>
    <row r="131">
      <c r="A131" s="28">
        <v>79.2</v>
      </c>
      <c r="B131" s="3" t="str">
        <f t="shared" si="1"/>
        <v>#REF!</v>
      </c>
    </row>
    <row r="132">
      <c r="A132" s="25">
        <f>+0.33</f>
        <v>0.33</v>
      </c>
      <c r="B132" s="3" t="str">
        <f t="shared" si="1"/>
        <v>#REF!</v>
      </c>
    </row>
    <row r="133">
      <c r="A133" s="25">
        <f>+0.42%</f>
        <v>0.0042</v>
      </c>
      <c r="B133" s="3" t="str">
        <f t="shared" si="1"/>
        <v>#REF!</v>
      </c>
    </row>
    <row r="134">
      <c r="A134" s="26">
        <v>147402.0</v>
      </c>
      <c r="B134" s="3" t="str">
        <f t="shared" si="1"/>
        <v>#REF!</v>
      </c>
    </row>
    <row r="135">
      <c r="A135" s="26">
        <v>327737.0</v>
      </c>
      <c r="B135" s="3" t="str">
        <f t="shared" si="1"/>
        <v>#REF!</v>
      </c>
    </row>
    <row r="136">
      <c r="A136" s="27">
        <v>43243.0</v>
      </c>
      <c r="B136" s="3" t="str">
        <f t="shared" si="1"/>
        <v>#REF!</v>
      </c>
    </row>
    <row r="137">
      <c r="A137" s="28">
        <v>79.13</v>
      </c>
      <c r="B137" s="3" t="str">
        <f t="shared" si="1"/>
        <v>#REF!</v>
      </c>
    </row>
    <row r="138">
      <c r="A138" s="28">
        <v>79.48</v>
      </c>
      <c r="B138" s="3" t="str">
        <f t="shared" si="1"/>
        <v>#REF!</v>
      </c>
    </row>
    <row r="139">
      <c r="A139" s="28">
        <v>77.95</v>
      </c>
      <c r="B139" s="3" t="str">
        <f t="shared" si="1"/>
        <v>#REF!</v>
      </c>
    </row>
    <row r="140">
      <c r="A140" s="28">
        <v>79.45</v>
      </c>
      <c r="B140" s="3" t="str">
        <f t="shared" si="1"/>
        <v>#REF!</v>
      </c>
    </row>
    <row r="141">
      <c r="A141" s="25">
        <f>+0.25</f>
        <v>0.25</v>
      </c>
      <c r="B141" s="3" t="str">
        <f t="shared" si="1"/>
        <v>#REF!</v>
      </c>
    </row>
    <row r="142">
      <c r="A142" s="25">
        <f>+0.32%</f>
        <v>0.0032</v>
      </c>
      <c r="B142" s="3" t="str">
        <f t="shared" si="1"/>
        <v>#REF!</v>
      </c>
    </row>
    <row r="143">
      <c r="A143" s="26">
        <v>118066.0</v>
      </c>
      <c r="B143" s="3" t="str">
        <f t="shared" si="1"/>
        <v>#REF!</v>
      </c>
    </row>
    <row r="144">
      <c r="A144" s="26">
        <v>338388.0</v>
      </c>
      <c r="B144" s="3" t="str">
        <f t="shared" si="1"/>
        <v>#REF!</v>
      </c>
    </row>
    <row r="145">
      <c r="A145" s="27">
        <v>43244.0</v>
      </c>
      <c r="B145" s="3" t="str">
        <f t="shared" si="1"/>
        <v>#REF!</v>
      </c>
    </row>
    <row r="146">
      <c r="A146" s="28">
        <v>79.36</v>
      </c>
      <c r="B146" s="3" t="str">
        <f t="shared" si="1"/>
        <v>#REF!</v>
      </c>
    </row>
    <row r="147">
      <c r="A147" s="28">
        <v>79.43</v>
      </c>
      <c r="B147" s="3" t="str">
        <f t="shared" si="1"/>
        <v>#REF!</v>
      </c>
    </row>
    <row r="148">
      <c r="A148" s="28">
        <v>78.29</v>
      </c>
      <c r="B148" s="3" t="str">
        <f t="shared" si="1"/>
        <v>#REF!</v>
      </c>
    </row>
    <row r="149">
      <c r="A149" s="28">
        <v>78.48</v>
      </c>
      <c r="B149" s="3" t="str">
        <f t="shared" si="1"/>
        <v>#REF!</v>
      </c>
    </row>
    <row r="150">
      <c r="A150" s="21">
        <v>-0.97</v>
      </c>
      <c r="B150" s="3" t="str">
        <f t="shared" si="1"/>
        <v>#REF!</v>
      </c>
    </row>
    <row r="151">
      <c r="A151" s="22">
        <v>-0.0122</v>
      </c>
      <c r="B151" s="3" t="str">
        <f t="shared" si="1"/>
        <v>#REF!</v>
      </c>
    </row>
    <row r="152">
      <c r="A152" s="24">
        <v>101112.0</v>
      </c>
      <c r="B152" s="3" t="str">
        <f t="shared" si="1"/>
        <v>#REF!</v>
      </c>
    </row>
    <row r="153">
      <c r="A153" s="24">
        <v>350798.0</v>
      </c>
      <c r="B153" s="3" t="str">
        <f t="shared" si="1"/>
        <v>#REF!</v>
      </c>
    </row>
    <row r="154">
      <c r="A154" s="23">
        <v>43245.0</v>
      </c>
      <c r="B154" s="3" t="str">
        <f t="shared" si="1"/>
        <v>#REF!</v>
      </c>
    </row>
    <row r="155">
      <c r="A155" s="21">
        <v>78.61</v>
      </c>
      <c r="B155" s="3" t="str">
        <f t="shared" si="1"/>
        <v>#REF!</v>
      </c>
    </row>
    <row r="156">
      <c r="A156" s="21">
        <v>78.61</v>
      </c>
      <c r="B156" s="3" t="str">
        <f t="shared" si="1"/>
        <v>#REF!</v>
      </c>
    </row>
    <row r="157">
      <c r="A157" s="21">
        <v>75.73</v>
      </c>
      <c r="B157" s="3" t="str">
        <f t="shared" si="1"/>
        <v>#REF!</v>
      </c>
    </row>
    <row r="158">
      <c r="A158" s="21">
        <v>76.14</v>
      </c>
      <c r="B158" s="3" t="str">
        <f t="shared" si="1"/>
        <v>#REF!</v>
      </c>
    </row>
    <row r="159">
      <c r="A159" s="21">
        <v>-2.34</v>
      </c>
      <c r="B159" s="3" t="str">
        <f t="shared" si="1"/>
        <v>#REF!</v>
      </c>
    </row>
    <row r="160">
      <c r="A160" s="22">
        <v>-0.0298</v>
      </c>
      <c r="B160" s="3" t="str">
        <f t="shared" si="1"/>
        <v>#REF!</v>
      </c>
    </row>
    <row r="161">
      <c r="A161" s="24">
        <v>133983.0</v>
      </c>
      <c r="B161" s="3" t="str">
        <f t="shared" si="1"/>
        <v>#REF!</v>
      </c>
    </row>
    <row r="162">
      <c r="A162" s="24">
        <v>362378.0</v>
      </c>
      <c r="B162" s="3" t="str">
        <f t="shared" si="1"/>
        <v>#REF!</v>
      </c>
    </row>
    <row r="163">
      <c r="A163" s="23">
        <v>43248.0</v>
      </c>
      <c r="B163" s="3" t="str">
        <f t="shared" si="1"/>
        <v>#REF!</v>
      </c>
    </row>
    <row r="164">
      <c r="A164" s="21">
        <v>75.85</v>
      </c>
      <c r="B164" s="3" t="str">
        <f t="shared" si="1"/>
        <v>#REF!</v>
      </c>
    </row>
    <row r="165">
      <c r="A165" s="21">
        <v>75.85</v>
      </c>
      <c r="B165" s="3" t="str">
        <f t="shared" si="1"/>
        <v>#REF!</v>
      </c>
    </row>
    <row r="166">
      <c r="A166" s="21">
        <v>74.22</v>
      </c>
      <c r="B166" s="3" t="str">
        <f t="shared" si="1"/>
        <v>#REF!</v>
      </c>
    </row>
    <row r="167">
      <c r="A167" s="21">
        <v>75.0</v>
      </c>
      <c r="B167" s="3" t="str">
        <f t="shared" si="1"/>
        <v>#REF!</v>
      </c>
    </row>
    <row r="168">
      <c r="A168" s="21">
        <v>-1.14</v>
      </c>
      <c r="B168" s="3" t="str">
        <f t="shared" si="1"/>
        <v>#REF!</v>
      </c>
    </row>
    <row r="169">
      <c r="A169" s="22">
        <v>-0.015</v>
      </c>
      <c r="B169" s="3" t="str">
        <f t="shared" si="1"/>
        <v>#REF!</v>
      </c>
    </row>
    <row r="170">
      <c r="A170" s="24">
        <v>21623.0</v>
      </c>
      <c r="B170" s="3" t="str">
        <f t="shared" si="1"/>
        <v>#REF!</v>
      </c>
    </row>
    <row r="171">
      <c r="A171" s="24">
        <v>363864.0</v>
      </c>
      <c r="B171" s="3" t="str">
        <f t="shared" si="1"/>
        <v>#REF!</v>
      </c>
    </row>
    <row r="172">
      <c r="A172" s="23">
        <v>43249.0</v>
      </c>
      <c r="B172" s="3" t="str">
        <f t="shared" si="1"/>
        <v>#REF!</v>
      </c>
    </row>
    <row r="173">
      <c r="A173" s="21">
        <v>75.42</v>
      </c>
      <c r="B173" s="3" t="str">
        <f t="shared" si="1"/>
        <v>#REF!</v>
      </c>
    </row>
    <row r="174">
      <c r="A174" s="21">
        <v>75.91</v>
      </c>
      <c r="B174" s="3" t="str">
        <f t="shared" si="1"/>
        <v>#REF!</v>
      </c>
    </row>
    <row r="175">
      <c r="A175" s="21">
        <v>74.43</v>
      </c>
      <c r="B175" s="3" t="str">
        <f t="shared" si="1"/>
        <v>#REF!</v>
      </c>
    </row>
    <row r="176">
      <c r="A176" s="21">
        <v>75.23</v>
      </c>
      <c r="B176" s="3" t="str">
        <f t="shared" si="1"/>
        <v>#REF!</v>
      </c>
    </row>
    <row r="177">
      <c r="A177" s="25">
        <f>+0.23</f>
        <v>0.23</v>
      </c>
      <c r="B177" s="3" t="str">
        <f t="shared" si="1"/>
        <v>#REF!</v>
      </c>
    </row>
    <row r="178">
      <c r="A178" s="25">
        <f>+0.31%</f>
        <v>0.0031</v>
      </c>
      <c r="B178" s="3" t="str">
        <f t="shared" si="1"/>
        <v>#REF!</v>
      </c>
    </row>
    <row r="179">
      <c r="A179" s="26">
        <v>141492.0</v>
      </c>
      <c r="B179" s="3" t="str">
        <f t="shared" si="1"/>
        <v>#REF!</v>
      </c>
    </row>
    <row r="180">
      <c r="A180" s="26">
        <v>374043.0</v>
      </c>
      <c r="B180" s="3" t="str">
        <f t="shared" si="1"/>
        <v>#REF!</v>
      </c>
    </row>
    <row r="181">
      <c r="A181" s="27">
        <v>43250.0</v>
      </c>
      <c r="B181" s="3" t="str">
        <f t="shared" si="1"/>
        <v>#REF!</v>
      </c>
    </row>
    <row r="182">
      <c r="A182" s="28">
        <v>75.18</v>
      </c>
      <c r="B182" s="3" t="str">
        <f t="shared" si="1"/>
        <v>#REF!</v>
      </c>
    </row>
    <row r="183">
      <c r="A183" s="28">
        <v>77.63</v>
      </c>
      <c r="B183" s="3" t="str">
        <f t="shared" si="1"/>
        <v>#REF!</v>
      </c>
    </row>
    <row r="184">
      <c r="A184" s="28">
        <v>74.63</v>
      </c>
      <c r="B184" s="3" t="str">
        <f t="shared" si="1"/>
        <v>#REF!</v>
      </c>
    </row>
    <row r="185">
      <c r="A185" s="28">
        <v>77.4</v>
      </c>
      <c r="B185" s="3" t="str">
        <f t="shared" si="1"/>
        <v>#REF!</v>
      </c>
    </row>
    <row r="186">
      <c r="A186" s="25">
        <f>+2.17</f>
        <v>2.17</v>
      </c>
      <c r="B186" s="3" t="str">
        <f t="shared" si="1"/>
        <v>#REF!</v>
      </c>
    </row>
    <row r="187">
      <c r="A187" s="25">
        <f>+2.88%</f>
        <v>0.0288</v>
      </c>
      <c r="B187" s="3" t="str">
        <f t="shared" si="1"/>
        <v>#REF!</v>
      </c>
    </row>
    <row r="188">
      <c r="A188" s="26">
        <v>163682.0</v>
      </c>
      <c r="B188" s="3" t="str">
        <f t="shared" si="1"/>
        <v>#REF!</v>
      </c>
    </row>
    <row r="189">
      <c r="A189" s="26">
        <v>379459.0</v>
      </c>
      <c r="B189" s="3" t="str">
        <f t="shared" si="1"/>
        <v>#REF!</v>
      </c>
    </row>
    <row r="190">
      <c r="A190" s="27">
        <v>43251.0</v>
      </c>
      <c r="B190" s="3" t="str">
        <f t="shared" si="1"/>
        <v>#REF!</v>
      </c>
    </row>
    <row r="191">
      <c r="A191" s="28">
        <v>77.3</v>
      </c>
      <c r="B191" s="3" t="str">
        <f t="shared" si="1"/>
        <v>#REF!</v>
      </c>
    </row>
    <row r="192">
      <c r="A192" s="28">
        <v>78.8</v>
      </c>
      <c r="B192" s="3" t="str">
        <f t="shared" si="1"/>
        <v>#REF!</v>
      </c>
    </row>
    <row r="193">
      <c r="A193" s="28">
        <v>76.66</v>
      </c>
      <c r="B193" s="3" t="str">
        <f t="shared" si="1"/>
        <v>#REF!</v>
      </c>
    </row>
    <row r="194">
      <c r="A194" s="28">
        <v>77.25</v>
      </c>
      <c r="B194" s="3" t="str">
        <f t="shared" si="1"/>
        <v>#REF!</v>
      </c>
    </row>
    <row r="195">
      <c r="A195" s="21">
        <v>-0.15</v>
      </c>
      <c r="B195" s="3" t="str">
        <f t="shared" si="1"/>
        <v>#REF!</v>
      </c>
    </row>
    <row r="196">
      <c r="A196" s="22">
        <v>-0.0019</v>
      </c>
      <c r="B196" s="3" t="str">
        <f t="shared" si="1"/>
        <v>#REF!</v>
      </c>
    </row>
    <row r="197">
      <c r="A197" s="24">
        <v>190093.0</v>
      </c>
      <c r="B197" s="3" t="str">
        <f t="shared" si="1"/>
        <v>#REF!</v>
      </c>
    </row>
    <row r="198">
      <c r="A198" s="24">
        <v>371927.0</v>
      </c>
      <c r="B198" s="3" t="str">
        <f t="shared" si="1"/>
        <v>#REF!</v>
      </c>
    </row>
    <row r="199">
      <c r="A199" s="23">
        <v>43252.0</v>
      </c>
      <c r="B199" s="3" t="str">
        <f t="shared" si="1"/>
        <v>#REF!</v>
      </c>
    </row>
    <row r="200">
      <c r="A200" s="21">
        <v>77.44</v>
      </c>
      <c r="B200" s="3" t="str">
        <f t="shared" si="1"/>
        <v>#REF!</v>
      </c>
    </row>
    <row r="201">
      <c r="A201" s="21">
        <v>77.63</v>
      </c>
      <c r="B201" s="3" t="str">
        <f t="shared" si="1"/>
        <v>#REF!</v>
      </c>
    </row>
    <row r="202">
      <c r="A202" s="21">
        <v>76.06</v>
      </c>
      <c r="B202" s="3" t="str">
        <f t="shared" si="1"/>
        <v>#REF!</v>
      </c>
    </row>
    <row r="203">
      <c r="A203" s="21">
        <v>76.51</v>
      </c>
      <c r="B203" s="3" t="str">
        <f t="shared" si="1"/>
        <v>#REF!</v>
      </c>
    </row>
    <row r="204">
      <c r="A204" s="21">
        <v>-0.74</v>
      </c>
      <c r="B204" s="3" t="str">
        <f t="shared" si="1"/>
        <v>#REF!</v>
      </c>
    </row>
    <row r="205">
      <c r="A205" s="22">
        <v>-0.0096</v>
      </c>
      <c r="B205" s="3" t="str">
        <f t="shared" si="1"/>
        <v>#REF!</v>
      </c>
    </row>
    <row r="206">
      <c r="A206" s="24">
        <v>167842.0</v>
      </c>
      <c r="B206" s="3" t="str">
        <f t="shared" si="1"/>
        <v>#REF!</v>
      </c>
    </row>
    <row r="207">
      <c r="A207" s="24">
        <v>383601.0</v>
      </c>
      <c r="B207" s="3" t="str">
        <f t="shared" si="1"/>
        <v>#REF!</v>
      </c>
    </row>
    <row r="208">
      <c r="A208" s="23">
        <v>43255.0</v>
      </c>
      <c r="B208" s="3" t="str">
        <f t="shared" si="1"/>
        <v>#REF!</v>
      </c>
    </row>
    <row r="209">
      <c r="A209" s="21">
        <v>76.3</v>
      </c>
      <c r="B209" s="3" t="str">
        <f t="shared" si="1"/>
        <v>#REF!</v>
      </c>
    </row>
    <row r="210">
      <c r="A210" s="21">
        <v>76.67</v>
      </c>
      <c r="B210" s="3" t="str">
        <f t="shared" si="1"/>
        <v>#REF!</v>
      </c>
    </row>
    <row r="211">
      <c r="A211" s="21">
        <v>75.01</v>
      </c>
      <c r="B211" s="3" t="str">
        <f t="shared" si="1"/>
        <v>#REF!</v>
      </c>
    </row>
    <row r="212">
      <c r="A212" s="21">
        <v>75.1</v>
      </c>
      <c r="B212" s="3" t="str">
        <f t="shared" si="1"/>
        <v>#REF!</v>
      </c>
    </row>
    <row r="213">
      <c r="A213" s="21">
        <v>-1.41</v>
      </c>
      <c r="B213" s="3" t="str">
        <f t="shared" si="1"/>
        <v>#REF!</v>
      </c>
    </row>
    <row r="214">
      <c r="A214" s="22">
        <v>-0.0184</v>
      </c>
      <c r="B214" s="3" t="str">
        <f t="shared" si="1"/>
        <v>#REF!</v>
      </c>
    </row>
    <row r="215">
      <c r="A215" s="24">
        <v>223685.0</v>
      </c>
      <c r="B215" s="3" t="str">
        <f t="shared" si="1"/>
        <v>#REF!</v>
      </c>
    </row>
    <row r="216">
      <c r="A216" s="24">
        <v>398299.0</v>
      </c>
      <c r="B216" s="3" t="str">
        <f t="shared" si="1"/>
        <v>#REF!</v>
      </c>
    </row>
    <row r="217">
      <c r="A217" s="23">
        <v>43256.0</v>
      </c>
      <c r="B217" s="3" t="str">
        <f t="shared" si="1"/>
        <v>#REF!</v>
      </c>
    </row>
    <row r="218">
      <c r="A218" s="21">
        <v>75.21</v>
      </c>
      <c r="B218" s="3" t="str">
        <f t="shared" si="1"/>
        <v>#REF!</v>
      </c>
    </row>
    <row r="219">
      <c r="A219" s="21">
        <v>75.53</v>
      </c>
      <c r="B219" s="3" t="str">
        <f t="shared" si="1"/>
        <v>#REF!</v>
      </c>
    </row>
    <row r="220">
      <c r="A220" s="21">
        <v>73.69</v>
      </c>
      <c r="B220" s="3" t="str">
        <f t="shared" si="1"/>
        <v>#REF!</v>
      </c>
    </row>
    <row r="221">
      <c r="A221" s="21">
        <v>75.13</v>
      </c>
      <c r="B221" s="3" t="str">
        <f t="shared" si="1"/>
        <v>#REF!</v>
      </c>
    </row>
    <row r="222">
      <c r="A222" s="25">
        <f>+0.03</f>
        <v>0.03</v>
      </c>
      <c r="B222" s="3" t="str">
        <f t="shared" si="1"/>
        <v>#REF!</v>
      </c>
    </row>
    <row r="223">
      <c r="A223" s="25">
        <f>+0.04%</f>
        <v>0.0004</v>
      </c>
      <c r="B223" s="3" t="str">
        <f t="shared" si="1"/>
        <v>#REF!</v>
      </c>
    </row>
    <row r="224">
      <c r="A224" s="26">
        <v>262882.0</v>
      </c>
      <c r="B224" s="3" t="str">
        <f t="shared" si="1"/>
        <v>#REF!</v>
      </c>
    </row>
    <row r="225">
      <c r="A225" s="26">
        <v>406647.0</v>
      </c>
      <c r="B225" s="3" t="str">
        <f t="shared" si="1"/>
        <v>#REF!</v>
      </c>
    </row>
    <row r="226">
      <c r="A226" s="27">
        <v>43257.0</v>
      </c>
      <c r="B226" s="3" t="str">
        <f t="shared" si="1"/>
        <v>#REF!</v>
      </c>
    </row>
    <row r="227">
      <c r="A227" s="28">
        <v>74.9</v>
      </c>
      <c r="B227" s="3" t="str">
        <f t="shared" si="1"/>
        <v>#REF!</v>
      </c>
    </row>
    <row r="228">
      <c r="A228" s="28">
        <v>75.96</v>
      </c>
      <c r="B228" s="3" t="str">
        <f t="shared" si="1"/>
        <v>#REF!</v>
      </c>
    </row>
    <row r="229">
      <c r="A229" s="28">
        <v>74.12</v>
      </c>
      <c r="B229" s="3" t="str">
        <f t="shared" si="1"/>
        <v>#REF!</v>
      </c>
    </row>
    <row r="230">
      <c r="A230" s="28">
        <v>74.96</v>
      </c>
      <c r="B230" s="3" t="str">
        <f t="shared" si="1"/>
        <v>#REF!</v>
      </c>
    </row>
    <row r="231">
      <c r="A231" s="21">
        <v>-0.17</v>
      </c>
      <c r="B231" s="3" t="str">
        <f t="shared" si="1"/>
        <v>#REF!</v>
      </c>
    </row>
    <row r="232">
      <c r="A232" s="22">
        <v>-0.0023</v>
      </c>
      <c r="B232" s="3" t="str">
        <f t="shared" si="1"/>
        <v>#REF!</v>
      </c>
    </row>
    <row r="233">
      <c r="A233" s="24">
        <v>218526.0</v>
      </c>
      <c r="B233" s="3" t="str">
        <f t="shared" si="1"/>
        <v>#REF!</v>
      </c>
    </row>
    <row r="234">
      <c r="A234" s="24">
        <v>411443.0</v>
      </c>
      <c r="B234" s="3" t="str">
        <f t="shared" si="1"/>
        <v>#REF!</v>
      </c>
    </row>
    <row r="235">
      <c r="A235" s="23">
        <v>43258.0</v>
      </c>
      <c r="B235" s="3" t="str">
        <f t="shared" si="1"/>
        <v>#REF!</v>
      </c>
    </row>
    <row r="236">
      <c r="A236" s="21">
        <v>75.41</v>
      </c>
      <c r="B236" s="3" t="str">
        <f t="shared" si="1"/>
        <v>#REF!</v>
      </c>
    </row>
    <row r="237">
      <c r="A237" s="21">
        <v>77.12</v>
      </c>
      <c r="B237" s="3" t="str">
        <f t="shared" si="1"/>
        <v>#REF!</v>
      </c>
    </row>
    <row r="238">
      <c r="A238" s="21">
        <v>75.01</v>
      </c>
      <c r="B238" s="3" t="str">
        <f t="shared" si="1"/>
        <v>#REF!</v>
      </c>
    </row>
    <row r="239">
      <c r="A239" s="21">
        <v>76.98</v>
      </c>
      <c r="B239" s="3" t="str">
        <f t="shared" si="1"/>
        <v>#REF!</v>
      </c>
    </row>
    <row r="240">
      <c r="A240" s="25">
        <f>+2.02</f>
        <v>2.02</v>
      </c>
      <c r="B240" s="3" t="str">
        <f t="shared" si="1"/>
        <v>#REF!</v>
      </c>
    </row>
    <row r="241">
      <c r="A241" s="25">
        <f>+2.69%</f>
        <v>0.0269</v>
      </c>
      <c r="B241" s="3" t="str">
        <f t="shared" si="1"/>
        <v>#REF!</v>
      </c>
    </row>
    <row r="242">
      <c r="A242" s="26">
        <v>201471.0</v>
      </c>
      <c r="B242" s="3" t="str">
        <f t="shared" si="1"/>
        <v>#REF!</v>
      </c>
    </row>
    <row r="243">
      <c r="A243" s="26">
        <v>424567.0</v>
      </c>
      <c r="B243" s="3" t="str">
        <f t="shared" si="1"/>
        <v>#REF!</v>
      </c>
    </row>
    <row r="244">
      <c r="A244" s="27">
        <v>43259.0</v>
      </c>
      <c r="B244" s="3" t="str">
        <f t="shared" si="1"/>
        <v>#REF!</v>
      </c>
    </row>
    <row r="245">
      <c r="A245" s="28">
        <v>77.1</v>
      </c>
      <c r="B245" s="3" t="str">
        <f t="shared" si="1"/>
        <v>#REF!</v>
      </c>
    </row>
    <row r="246">
      <c r="A246" s="28">
        <v>77.25</v>
      </c>
      <c r="B246" s="3" t="str">
        <f t="shared" si="1"/>
        <v>#REF!</v>
      </c>
    </row>
    <row r="247">
      <c r="A247" s="28">
        <v>75.83</v>
      </c>
      <c r="B247" s="3" t="str">
        <f t="shared" si="1"/>
        <v>#REF!</v>
      </c>
    </row>
    <row r="248">
      <c r="A248" s="28">
        <v>76.19</v>
      </c>
      <c r="B248" s="3" t="str">
        <f t="shared" si="1"/>
        <v>#REF!</v>
      </c>
    </row>
    <row r="249">
      <c r="A249" s="21">
        <v>-0.79</v>
      </c>
      <c r="B249" s="3" t="str">
        <f t="shared" si="1"/>
        <v>#REF!</v>
      </c>
    </row>
    <row r="250">
      <c r="A250" s="22">
        <v>-0.0103</v>
      </c>
      <c r="B250" s="3" t="str">
        <f t="shared" si="1"/>
        <v>#REF!</v>
      </c>
    </row>
    <row r="251">
      <c r="A251" s="24">
        <v>141700.0</v>
      </c>
      <c r="B251" s="3" t="str">
        <f t="shared" si="1"/>
        <v>#REF!</v>
      </c>
    </row>
    <row r="252">
      <c r="A252" s="24">
        <v>432307.0</v>
      </c>
      <c r="B252" s="3" t="str">
        <f t="shared" si="1"/>
        <v>#REF!</v>
      </c>
    </row>
    <row r="253">
      <c r="A253" s="23">
        <v>43262.0</v>
      </c>
      <c r="B253" s="3" t="str">
        <f t="shared" si="1"/>
        <v>#REF!</v>
      </c>
    </row>
    <row r="254">
      <c r="A254" s="21">
        <v>76.08</v>
      </c>
      <c r="B254" s="3" t="str">
        <f t="shared" si="1"/>
        <v>#REF!</v>
      </c>
    </row>
    <row r="255">
      <c r="A255" s="21">
        <v>76.54</v>
      </c>
      <c r="B255" s="3" t="str">
        <f t="shared" si="1"/>
        <v>#REF!</v>
      </c>
    </row>
    <row r="256">
      <c r="A256" s="21">
        <v>75.27</v>
      </c>
      <c r="B256" s="3" t="str">
        <f t="shared" si="1"/>
        <v>#REF!</v>
      </c>
    </row>
    <row r="257">
      <c r="A257" s="21">
        <v>76.19</v>
      </c>
      <c r="B257" s="3" t="str">
        <f t="shared" si="1"/>
        <v>#REF!</v>
      </c>
    </row>
    <row r="258">
      <c r="A258" s="34" t="s">
        <v>10</v>
      </c>
      <c r="B258" s="3" t="str">
        <f t="shared" si="1"/>
        <v>#REF!</v>
      </c>
    </row>
    <row r="259">
      <c r="A259" s="34" t="s">
        <v>10</v>
      </c>
      <c r="B259" s="3" t="str">
        <f t="shared" si="1"/>
        <v>#REF!</v>
      </c>
    </row>
    <row r="260">
      <c r="A260" s="35">
        <v>144464.0</v>
      </c>
      <c r="B260" s="3" t="str">
        <f t="shared" si="1"/>
        <v>#REF!</v>
      </c>
    </row>
    <row r="261">
      <c r="A261" s="35">
        <v>453737.0</v>
      </c>
      <c r="B261" s="3" t="str">
        <f t="shared" si="1"/>
        <v>#REF!</v>
      </c>
    </row>
    <row r="262">
      <c r="A262" s="36">
        <v>43263.0</v>
      </c>
      <c r="B262" s="3" t="str">
        <f t="shared" si="1"/>
        <v>#REF!</v>
      </c>
    </row>
    <row r="263">
      <c r="A263" s="34">
        <v>76.2</v>
      </c>
      <c r="B263" s="3" t="str">
        <f t="shared" si="1"/>
        <v>#REF!</v>
      </c>
    </row>
    <row r="264">
      <c r="A264" s="34">
        <v>76.78</v>
      </c>
      <c r="B264" s="3" t="str">
        <f t="shared" si="1"/>
        <v>#REF!</v>
      </c>
    </row>
    <row r="265">
      <c r="A265" s="34">
        <v>75.2</v>
      </c>
      <c r="B265" s="3" t="str">
        <f t="shared" si="1"/>
        <v>#REF!</v>
      </c>
    </row>
    <row r="266">
      <c r="A266" s="34">
        <v>75.65</v>
      </c>
      <c r="B266" s="3" t="str">
        <f t="shared" si="1"/>
        <v>#REF!</v>
      </c>
    </row>
    <row r="267">
      <c r="A267" s="21">
        <v>-0.54</v>
      </c>
      <c r="B267" s="3" t="str">
        <f t="shared" si="1"/>
        <v>#REF!</v>
      </c>
    </row>
    <row r="268">
      <c r="A268" s="22">
        <v>-0.0071</v>
      </c>
      <c r="B268" s="3" t="str">
        <f t="shared" si="1"/>
        <v>#REF!</v>
      </c>
    </row>
    <row r="269">
      <c r="A269" s="24">
        <v>167043.0</v>
      </c>
      <c r="B269" s="3" t="str">
        <f t="shared" si="1"/>
        <v>#REF!</v>
      </c>
    </row>
    <row r="270">
      <c r="A270" s="24">
        <v>473307.0</v>
      </c>
      <c r="B270" s="3" t="str">
        <f t="shared" si="1"/>
        <v>#REF!</v>
      </c>
    </row>
    <row r="271">
      <c r="A271" s="23">
        <v>43264.0</v>
      </c>
      <c r="B271" s="3" t="str">
        <f t="shared" si="1"/>
        <v>#REF!</v>
      </c>
    </row>
    <row r="272">
      <c r="A272" s="21">
        <v>75.2</v>
      </c>
      <c r="B272" s="3" t="str">
        <f t="shared" si="1"/>
        <v>#REF!</v>
      </c>
    </row>
    <row r="273">
      <c r="A273" s="21">
        <v>76.59</v>
      </c>
      <c r="B273" s="3" t="str">
        <f t="shared" si="1"/>
        <v>#REF!</v>
      </c>
    </row>
    <row r="274">
      <c r="A274" s="21">
        <v>75.05</v>
      </c>
      <c r="B274" s="3" t="str">
        <f t="shared" si="1"/>
        <v>#REF!</v>
      </c>
    </row>
    <row r="275">
      <c r="A275" s="21">
        <v>76.48</v>
      </c>
      <c r="B275" s="3" t="str">
        <f t="shared" si="1"/>
        <v>#REF!</v>
      </c>
    </row>
    <row r="276">
      <c r="A276" s="25">
        <f>+0.83</f>
        <v>0.83</v>
      </c>
      <c r="B276" s="3" t="str">
        <f t="shared" si="1"/>
        <v>#REF!</v>
      </c>
    </row>
    <row r="277">
      <c r="A277" s="25">
        <f>+1.1%</f>
        <v>0.011</v>
      </c>
      <c r="B277" s="3" t="str">
        <f t="shared" si="1"/>
        <v>#REF!</v>
      </c>
    </row>
    <row r="278">
      <c r="A278" s="26">
        <v>173377.0</v>
      </c>
      <c r="B278" s="3" t="str">
        <f t="shared" si="1"/>
        <v>#REF!</v>
      </c>
    </row>
    <row r="279">
      <c r="A279" s="26">
        <v>491794.0</v>
      </c>
      <c r="B279" s="3" t="str">
        <f t="shared" si="1"/>
        <v>#REF!</v>
      </c>
    </row>
    <row r="280">
      <c r="A280" s="27">
        <v>43265.0</v>
      </c>
      <c r="B280" s="3" t="str">
        <f t="shared" si="1"/>
        <v>#REF!</v>
      </c>
    </row>
    <row r="281">
      <c r="A281" s="28">
        <v>76.32</v>
      </c>
      <c r="B281" s="3" t="str">
        <f t="shared" si="1"/>
        <v>#REF!</v>
      </c>
    </row>
    <row r="282">
      <c r="A282" s="28">
        <v>76.6</v>
      </c>
      <c r="B282" s="3" t="str">
        <f t="shared" si="1"/>
        <v>#REF!</v>
      </c>
    </row>
    <row r="283">
      <c r="A283" s="28">
        <v>75.43</v>
      </c>
      <c r="B283" s="3" t="str">
        <f t="shared" si="1"/>
        <v>#REF!</v>
      </c>
    </row>
    <row r="284">
      <c r="A284" s="28">
        <v>75.62</v>
      </c>
      <c r="B284" s="3" t="str">
        <f t="shared" si="1"/>
        <v>#REF!</v>
      </c>
    </row>
    <row r="285">
      <c r="A285" s="21">
        <v>-0.86</v>
      </c>
      <c r="B285" s="3" t="str">
        <f t="shared" si="1"/>
        <v>#REF!</v>
      </c>
    </row>
    <row r="286">
      <c r="A286" s="22">
        <v>-0.0112</v>
      </c>
      <c r="B286" s="3" t="str">
        <f t="shared" si="1"/>
        <v>#REF!</v>
      </c>
    </row>
    <row r="287">
      <c r="A287" s="24">
        <v>184446.0</v>
      </c>
      <c r="B287" s="3" t="str">
        <f t="shared" si="1"/>
        <v>#REF!</v>
      </c>
    </row>
    <row r="288">
      <c r="A288" s="24">
        <v>489350.0</v>
      </c>
      <c r="B288" s="3" t="str">
        <f t="shared" si="1"/>
        <v>#REF!</v>
      </c>
    </row>
    <row r="289">
      <c r="A289" s="23">
        <v>43266.0</v>
      </c>
      <c r="B289" s="3" t="str">
        <f t="shared" si="1"/>
        <v>#REF!</v>
      </c>
    </row>
    <row r="290">
      <c r="A290" s="21">
        <v>75.59</v>
      </c>
      <c r="B290" s="3" t="str">
        <f t="shared" si="1"/>
        <v>#REF!</v>
      </c>
    </row>
    <row r="291">
      <c r="A291" s="21">
        <v>75.72</v>
      </c>
      <c r="B291" s="3" t="str">
        <f t="shared" si="1"/>
        <v>#REF!</v>
      </c>
    </row>
    <row r="292">
      <c r="A292" s="21">
        <v>72.67</v>
      </c>
      <c r="B292" s="3" t="str">
        <f t="shared" si="1"/>
        <v>#REF!</v>
      </c>
    </row>
    <row r="293">
      <c r="A293" s="21">
        <v>73.08</v>
      </c>
      <c r="B293" s="3" t="str">
        <f t="shared" si="1"/>
        <v>#REF!</v>
      </c>
    </row>
    <row r="294">
      <c r="A294" s="21">
        <v>-2.54</v>
      </c>
      <c r="B294" s="3" t="str">
        <f t="shared" si="1"/>
        <v>#REF!</v>
      </c>
    </row>
    <row r="295">
      <c r="A295" s="22">
        <v>-0.0336</v>
      </c>
      <c r="B295" s="3" t="str">
        <f t="shared" si="1"/>
        <v>#REF!</v>
      </c>
    </row>
    <row r="296">
      <c r="A296" s="24">
        <v>185404.0</v>
      </c>
      <c r="B296" s="3" t="str">
        <f t="shared" si="1"/>
        <v>#REF!</v>
      </c>
    </row>
    <row r="297">
      <c r="A297" s="24">
        <v>485605.0</v>
      </c>
      <c r="B297" s="3" t="str">
        <f t="shared" si="1"/>
        <v>#REF!</v>
      </c>
    </row>
    <row r="298">
      <c r="A298" s="23">
        <v>43269.0</v>
      </c>
      <c r="B298" s="3" t="str">
        <f t="shared" si="1"/>
        <v>#REF!</v>
      </c>
    </row>
    <row r="299">
      <c r="A299" s="21">
        <v>72.75</v>
      </c>
      <c r="B299" s="3" t="str">
        <f t="shared" si="1"/>
        <v>#REF!</v>
      </c>
    </row>
    <row r="300">
      <c r="A300" s="21">
        <v>75.08</v>
      </c>
      <c r="B300" s="3" t="str">
        <f t="shared" si="1"/>
        <v>#REF!</v>
      </c>
    </row>
    <row r="301">
      <c r="A301" s="21">
        <v>72.11</v>
      </c>
      <c r="B301" s="3" t="str">
        <f t="shared" si="1"/>
        <v>#REF!</v>
      </c>
    </row>
    <row r="302">
      <c r="A302" s="21">
        <v>74.94</v>
      </c>
      <c r="B302" s="3" t="str">
        <f t="shared" si="1"/>
        <v>#REF!</v>
      </c>
    </row>
    <row r="303">
      <c r="A303" s="25">
        <f>+1.86</f>
        <v>1.86</v>
      </c>
      <c r="B303" s="3" t="str">
        <f t="shared" si="1"/>
        <v>#REF!</v>
      </c>
    </row>
    <row r="304">
      <c r="A304" s="25">
        <f>+2.55%</f>
        <v>0.0255</v>
      </c>
      <c r="B304" s="3" t="str">
        <f t="shared" si="1"/>
        <v>#REF!</v>
      </c>
    </row>
    <row r="305">
      <c r="A305" s="26">
        <v>197440.0</v>
      </c>
      <c r="B305" s="3" t="str">
        <f t="shared" si="1"/>
        <v>#REF!</v>
      </c>
    </row>
    <row r="306">
      <c r="A306" s="26">
        <v>492573.0</v>
      </c>
      <c r="B306" s="3" t="str">
        <f t="shared" si="1"/>
        <v>#REF!</v>
      </c>
    </row>
    <row r="307">
      <c r="A307" s="27">
        <v>43270.0</v>
      </c>
      <c r="B307" s="3" t="str">
        <f t="shared" si="1"/>
        <v>#REF!</v>
      </c>
    </row>
    <row r="308">
      <c r="A308" s="28">
        <v>74.84</v>
      </c>
      <c r="B308" s="3" t="str">
        <f t="shared" si="1"/>
        <v>#REF!</v>
      </c>
    </row>
    <row r="309">
      <c r="A309" s="28">
        <v>75.05</v>
      </c>
      <c r="B309" s="3" t="str">
        <f t="shared" si="1"/>
        <v>#REF!</v>
      </c>
    </row>
    <row r="310">
      <c r="A310" s="28">
        <v>74.0</v>
      </c>
      <c r="B310" s="3" t="str">
        <f t="shared" si="1"/>
        <v>#REF!</v>
      </c>
    </row>
    <row r="311">
      <c r="A311" s="28">
        <v>74.64</v>
      </c>
      <c r="B311" s="3" t="str">
        <f t="shared" si="1"/>
        <v>#REF!</v>
      </c>
    </row>
    <row r="312">
      <c r="A312" s="21">
        <v>-0.3</v>
      </c>
      <c r="B312" s="3" t="str">
        <f t="shared" si="1"/>
        <v>#REF!</v>
      </c>
    </row>
    <row r="313">
      <c r="A313" s="22">
        <v>-0.004</v>
      </c>
      <c r="B313" s="3" t="str">
        <f t="shared" si="1"/>
        <v>#REF!</v>
      </c>
    </row>
    <row r="314">
      <c r="A314" s="24">
        <v>215296.0</v>
      </c>
      <c r="B314" s="3" t="str">
        <f t="shared" si="1"/>
        <v>#REF!</v>
      </c>
    </row>
    <row r="315">
      <c r="A315" s="24">
        <v>502493.0</v>
      </c>
      <c r="B315" s="3" t="str">
        <f t="shared" si="1"/>
        <v>#REF!</v>
      </c>
    </row>
    <row r="316">
      <c r="A316" s="23">
        <v>43271.0</v>
      </c>
      <c r="B316" s="3" t="str">
        <f t="shared" si="1"/>
        <v>#REF!</v>
      </c>
    </row>
    <row r="317">
      <c r="A317" s="21">
        <v>74.65</v>
      </c>
      <c r="B317" s="3" t="str">
        <f t="shared" si="1"/>
        <v>#REF!</v>
      </c>
    </row>
    <row r="318">
      <c r="A318" s="21">
        <v>75.35</v>
      </c>
      <c r="B318" s="3" t="str">
        <f t="shared" si="1"/>
        <v>#REF!</v>
      </c>
    </row>
    <row r="319">
      <c r="A319" s="21">
        <v>73.73</v>
      </c>
      <c r="B319" s="3" t="str">
        <f t="shared" si="1"/>
        <v>#REF!</v>
      </c>
    </row>
    <row r="320">
      <c r="A320" s="21">
        <v>74.33</v>
      </c>
      <c r="B320" s="3" t="str">
        <f t="shared" si="1"/>
        <v>#REF!</v>
      </c>
    </row>
    <row r="321">
      <c r="A321" s="21">
        <v>-0.31</v>
      </c>
      <c r="B321" s="3" t="str">
        <f t="shared" si="1"/>
        <v>#REF!</v>
      </c>
    </row>
    <row r="322">
      <c r="A322" s="22">
        <v>-0.0042</v>
      </c>
      <c r="B322" s="3" t="str">
        <f t="shared" si="1"/>
        <v>#REF!</v>
      </c>
    </row>
    <row r="323">
      <c r="A323" s="24">
        <v>268380.0</v>
      </c>
      <c r="B323" s="3" t="str">
        <f t="shared" si="1"/>
        <v>#REF!</v>
      </c>
    </row>
    <row r="324">
      <c r="A324" s="24">
        <v>500798.0</v>
      </c>
      <c r="B324" s="3" t="str">
        <f t="shared" si="1"/>
        <v>#REF!</v>
      </c>
    </row>
    <row r="325">
      <c r="A325" s="23">
        <v>43272.0</v>
      </c>
      <c r="B325" s="3" t="str">
        <f t="shared" si="1"/>
        <v>#REF!</v>
      </c>
    </row>
    <row r="326">
      <c r="A326" s="21">
        <v>74.06</v>
      </c>
      <c r="B326" s="3" t="str">
        <f t="shared" si="1"/>
        <v>#REF!</v>
      </c>
    </row>
    <row r="327">
      <c r="A327" s="21">
        <v>74.31</v>
      </c>
      <c r="B327" s="3" t="str">
        <f t="shared" si="1"/>
        <v>#REF!</v>
      </c>
    </row>
    <row r="328">
      <c r="A328" s="21">
        <v>72.7</v>
      </c>
      <c r="B328" s="3" t="str">
        <f t="shared" si="1"/>
        <v>#REF!</v>
      </c>
    </row>
    <row r="329">
      <c r="A329" s="21">
        <v>72.8</v>
      </c>
      <c r="B329" s="3" t="str">
        <f t="shared" si="1"/>
        <v>#REF!</v>
      </c>
    </row>
    <row r="330">
      <c r="A330" s="21">
        <v>-1.53</v>
      </c>
      <c r="B330" s="3" t="str">
        <f t="shared" si="1"/>
        <v>#REF!</v>
      </c>
    </row>
    <row r="331">
      <c r="A331" s="22">
        <v>-0.0206</v>
      </c>
      <c r="B331" s="3" t="str">
        <f t="shared" si="1"/>
        <v>#REF!</v>
      </c>
    </row>
    <row r="332">
      <c r="A332" s="24">
        <v>342854.0</v>
      </c>
      <c r="B332" s="3" t="str">
        <f t="shared" si="1"/>
        <v>#REF!</v>
      </c>
    </row>
    <row r="333">
      <c r="A333" s="24">
        <v>502475.0</v>
      </c>
      <c r="B333" s="3" t="str">
        <f t="shared" si="1"/>
        <v>#REF!</v>
      </c>
    </row>
    <row r="334">
      <c r="A334" s="23">
        <v>43273.0</v>
      </c>
      <c r="B334" s="3" t="str">
        <f t="shared" si="1"/>
        <v>#REF!</v>
      </c>
    </row>
    <row r="335">
      <c r="A335" s="21">
        <v>73.0</v>
      </c>
      <c r="B335" s="3" t="str">
        <f t="shared" si="1"/>
        <v>#REF!</v>
      </c>
    </row>
    <row r="336">
      <c r="A336" s="21">
        <v>75.6</v>
      </c>
      <c r="B336" s="3" t="str">
        <f t="shared" si="1"/>
        <v>#REF!</v>
      </c>
    </row>
    <row r="337">
      <c r="A337" s="21">
        <v>72.98</v>
      </c>
      <c r="B337" s="3" t="str">
        <f t="shared" si="1"/>
        <v>#REF!</v>
      </c>
    </row>
    <row r="338">
      <c r="A338" s="21">
        <v>75.32</v>
      </c>
      <c r="B338" s="3" t="str">
        <f t="shared" si="1"/>
        <v>#REF!</v>
      </c>
    </row>
    <row r="339">
      <c r="A339" s="25">
        <f>+2.52</f>
        <v>2.52</v>
      </c>
      <c r="B339" s="3" t="str">
        <f t="shared" si="1"/>
        <v>#REF!</v>
      </c>
    </row>
    <row r="340">
      <c r="A340" s="25">
        <f>+3.46%</f>
        <v>0.0346</v>
      </c>
      <c r="B340" s="3" t="str">
        <f t="shared" si="1"/>
        <v>#REF!</v>
      </c>
    </row>
    <row r="341">
      <c r="A341" s="26">
        <v>355462.0</v>
      </c>
      <c r="B341" s="3" t="str">
        <f t="shared" si="1"/>
        <v>#REF!</v>
      </c>
    </row>
    <row r="342">
      <c r="A342" s="26">
        <v>516019.0</v>
      </c>
      <c r="B342" s="3" t="str">
        <f t="shared" si="1"/>
        <v>#REF!</v>
      </c>
    </row>
    <row r="343">
      <c r="A343" s="27">
        <v>43276.0</v>
      </c>
      <c r="B343" s="3" t="str">
        <f t="shared" si="1"/>
        <v>#REF!</v>
      </c>
    </row>
    <row r="344">
      <c r="A344" s="28">
        <v>75.0</v>
      </c>
      <c r="B344" s="3" t="str">
        <f t="shared" si="1"/>
        <v>#REF!</v>
      </c>
    </row>
    <row r="345">
      <c r="A345" s="28">
        <v>75.0</v>
      </c>
      <c r="B345" s="3" t="str">
        <f t="shared" si="1"/>
        <v>#REF!</v>
      </c>
    </row>
    <row r="346">
      <c r="A346" s="28">
        <v>73.58</v>
      </c>
      <c r="B346" s="3" t="str">
        <f t="shared" si="1"/>
        <v>#REF!</v>
      </c>
    </row>
    <row r="347">
      <c r="A347" s="28">
        <v>74.55</v>
      </c>
      <c r="B347" s="3" t="str">
        <f t="shared" si="1"/>
        <v>#REF!</v>
      </c>
    </row>
    <row r="348">
      <c r="A348" s="21">
        <v>-0.77</v>
      </c>
      <c r="B348" s="3" t="str">
        <f t="shared" si="1"/>
        <v>#REF!</v>
      </c>
    </row>
    <row r="349">
      <c r="A349" s="22">
        <v>-0.0102</v>
      </c>
      <c r="B349" s="3" t="str">
        <f t="shared" si="1"/>
        <v>#REF!</v>
      </c>
    </row>
    <row r="350">
      <c r="A350" s="24">
        <v>305342.0</v>
      </c>
      <c r="B350" s="3" t="str">
        <f t="shared" si="1"/>
        <v>#REF!</v>
      </c>
    </row>
    <row r="351">
      <c r="A351" s="24">
        <v>521063.0</v>
      </c>
      <c r="B351" s="3" t="str">
        <f t="shared" si="1"/>
        <v>#REF!</v>
      </c>
    </row>
    <row r="352">
      <c r="A352" s="23">
        <v>43277.0</v>
      </c>
      <c r="B352" s="3" t="str">
        <f t="shared" si="1"/>
        <v>#REF!</v>
      </c>
    </row>
    <row r="353">
      <c r="A353" s="21">
        <v>74.57</v>
      </c>
      <c r="B353" s="3" t="str">
        <f t="shared" si="1"/>
        <v>#REF!</v>
      </c>
    </row>
    <row r="354">
      <c r="A354" s="21">
        <v>76.55</v>
      </c>
      <c r="B354" s="3" t="str">
        <f t="shared" si="1"/>
        <v>#REF!</v>
      </c>
    </row>
    <row r="355">
      <c r="A355" s="21">
        <v>73.97</v>
      </c>
      <c r="B355" s="3" t="str">
        <f t="shared" si="1"/>
        <v>#REF!</v>
      </c>
    </row>
    <row r="356">
      <c r="A356" s="21">
        <v>76.14</v>
      </c>
      <c r="B356" s="3" t="str">
        <f t="shared" si="1"/>
        <v>#REF!</v>
      </c>
    </row>
    <row r="357">
      <c r="A357" s="25">
        <f>+1.59</f>
        <v>1.59</v>
      </c>
      <c r="B357" s="3" t="str">
        <f t="shared" si="1"/>
        <v>#REF!</v>
      </c>
    </row>
    <row r="358">
      <c r="A358" s="25">
        <f>+2.13%</f>
        <v>0.0213</v>
      </c>
      <c r="B358" s="3" t="str">
        <f t="shared" si="1"/>
        <v>#REF!</v>
      </c>
    </row>
    <row r="359">
      <c r="A359" s="26">
        <v>325471.0</v>
      </c>
      <c r="B359" s="3" t="str">
        <f t="shared" si="1"/>
        <v>#REF!</v>
      </c>
    </row>
    <row r="360">
      <c r="A360" s="26">
        <v>521452.0</v>
      </c>
      <c r="B360" s="3" t="str">
        <f t="shared" si="1"/>
        <v>#REF!</v>
      </c>
    </row>
    <row r="361">
      <c r="A361" s="27">
        <v>43278.0</v>
      </c>
      <c r="B361" s="3" t="str">
        <f t="shared" si="1"/>
        <v>#REF!</v>
      </c>
    </row>
    <row r="362">
      <c r="A362" s="28">
        <v>76.41</v>
      </c>
      <c r="B362" s="3" t="str">
        <f t="shared" si="1"/>
        <v>#REF!</v>
      </c>
    </row>
    <row r="363">
      <c r="A363" s="28">
        <v>78.0</v>
      </c>
      <c r="B363" s="3" t="str">
        <f t="shared" si="1"/>
        <v>#REF!</v>
      </c>
    </row>
    <row r="364">
      <c r="A364" s="28">
        <v>76.11</v>
      </c>
      <c r="B364" s="3" t="str">
        <f t="shared" si="1"/>
        <v>#REF!</v>
      </c>
    </row>
    <row r="365">
      <c r="A365" s="28">
        <v>77.46</v>
      </c>
      <c r="B365" s="3" t="str">
        <f t="shared" si="1"/>
        <v>#REF!</v>
      </c>
    </row>
    <row r="366">
      <c r="A366" s="25">
        <f>+1.32</f>
        <v>1.32</v>
      </c>
      <c r="B366" s="3" t="str">
        <f t="shared" si="1"/>
        <v>#REF!</v>
      </c>
    </row>
    <row r="367">
      <c r="A367" s="25">
        <f>+1.73%</f>
        <v>0.0173</v>
      </c>
      <c r="B367" s="3" t="str">
        <f t="shared" si="1"/>
        <v>#REF!</v>
      </c>
    </row>
    <row r="368">
      <c r="A368" s="26">
        <v>390197.0</v>
      </c>
      <c r="B368" s="3" t="str">
        <f t="shared" si="1"/>
        <v>#REF!</v>
      </c>
    </row>
    <row r="369">
      <c r="A369" s="26">
        <v>531136.0</v>
      </c>
      <c r="B369" s="3" t="str">
        <f t="shared" si="1"/>
        <v>#REF!</v>
      </c>
    </row>
    <row r="370">
      <c r="A370" s="27">
        <v>43279.0</v>
      </c>
      <c r="B370" s="3" t="str">
        <f t="shared" si="1"/>
        <v>#REF!</v>
      </c>
    </row>
    <row r="371">
      <c r="A371" s="28">
        <v>77.35</v>
      </c>
      <c r="B371" s="3" t="str">
        <f t="shared" si="1"/>
        <v>#REF!</v>
      </c>
    </row>
    <row r="372">
      <c r="A372" s="28">
        <v>78.2</v>
      </c>
      <c r="B372" s="3" t="str">
        <f t="shared" si="1"/>
        <v>#REF!</v>
      </c>
    </row>
    <row r="373">
      <c r="A373" s="28">
        <v>77.07</v>
      </c>
      <c r="B373" s="3" t="str">
        <f t="shared" si="1"/>
        <v>#REF!</v>
      </c>
    </row>
    <row r="374">
      <c r="A374" s="28">
        <v>77.61</v>
      </c>
      <c r="B374" s="3" t="str">
        <f t="shared" si="1"/>
        <v>#REF!</v>
      </c>
    </row>
    <row r="375">
      <c r="A375" s="25">
        <f>+0.15</f>
        <v>0.15</v>
      </c>
      <c r="B375" s="3" t="str">
        <f t="shared" si="1"/>
        <v>#REF!</v>
      </c>
    </row>
    <row r="376">
      <c r="A376" s="25">
        <f>+0.19%</f>
        <v>0.0019</v>
      </c>
      <c r="B376" s="3" t="str">
        <f t="shared" si="1"/>
        <v>#REF!</v>
      </c>
    </row>
    <row r="377">
      <c r="A377" s="26">
        <v>426008.0</v>
      </c>
      <c r="B377" s="3" t="str">
        <f t="shared" si="1"/>
        <v>#REF!</v>
      </c>
    </row>
    <row r="378">
      <c r="A378" s="26">
        <v>532990.0</v>
      </c>
      <c r="B378" s="3" t="str">
        <f t="shared" si="1"/>
        <v>#REF!</v>
      </c>
    </row>
    <row r="379">
      <c r="A379" s="27">
        <v>43280.0</v>
      </c>
      <c r="B379" s="3" t="str">
        <f t="shared" si="1"/>
        <v>#REF!</v>
      </c>
    </row>
    <row r="380">
      <c r="A380" s="28">
        <v>77.54</v>
      </c>
      <c r="B380" s="3" t="str">
        <f t="shared" si="1"/>
        <v>#REF!</v>
      </c>
    </row>
    <row r="381">
      <c r="A381" s="28">
        <v>79.56</v>
      </c>
      <c r="B381" s="3" t="str">
        <f t="shared" si="1"/>
        <v>#REF!</v>
      </c>
    </row>
    <row r="382">
      <c r="A382" s="28">
        <v>77.16</v>
      </c>
      <c r="B382" s="3" t="str">
        <f t="shared" si="1"/>
        <v>#REF!</v>
      </c>
    </row>
    <row r="383">
      <c r="A383" s="28">
        <v>79.23</v>
      </c>
      <c r="B383" s="3" t="str">
        <f t="shared" si="1"/>
        <v>#REF!</v>
      </c>
    </row>
    <row r="384">
      <c r="A384" s="25">
        <f>+1.62</f>
        <v>1.62</v>
      </c>
      <c r="B384" s="3" t="str">
        <f t="shared" si="1"/>
        <v>#REF!</v>
      </c>
    </row>
    <row r="385">
      <c r="A385" s="25">
        <f>+2.09%</f>
        <v>0.0209</v>
      </c>
      <c r="B385" s="3" t="str">
        <f t="shared" si="1"/>
        <v>#REF!</v>
      </c>
    </row>
    <row r="386">
      <c r="A386" s="26">
        <v>414942.0</v>
      </c>
      <c r="B386" s="3" t="str">
        <f t="shared" si="1"/>
        <v>#REF!</v>
      </c>
    </row>
    <row r="387">
      <c r="A387" s="26">
        <v>529642.0</v>
      </c>
      <c r="B387" s="3" t="str">
        <f t="shared" si="1"/>
        <v>#REF!</v>
      </c>
    </row>
    <row r="388">
      <c r="A388" s="27">
        <v>43283.0</v>
      </c>
      <c r="B388" s="3" t="str">
        <f t="shared" si="1"/>
        <v>#REF!</v>
      </c>
    </row>
    <row r="389">
      <c r="A389" s="28">
        <v>78.55</v>
      </c>
      <c r="B389" s="3" t="str">
        <f t="shared" si="1"/>
        <v>#REF!</v>
      </c>
    </row>
    <row r="390">
      <c r="A390" s="28">
        <v>78.95</v>
      </c>
      <c r="B390" s="3" t="str">
        <f t="shared" si="1"/>
        <v>#REF!</v>
      </c>
    </row>
    <row r="391">
      <c r="A391" s="28">
        <v>77.16</v>
      </c>
      <c r="B391" s="3" t="str">
        <f t="shared" si="1"/>
        <v>#REF!</v>
      </c>
    </row>
    <row r="392">
      <c r="A392" s="28">
        <v>77.3</v>
      </c>
      <c r="B392" s="3" t="str">
        <f t="shared" si="1"/>
        <v>#REF!</v>
      </c>
    </row>
    <row r="393">
      <c r="A393" s="21">
        <v>-1.93</v>
      </c>
      <c r="B393" s="3" t="str">
        <f t="shared" si="1"/>
        <v>#REF!</v>
      </c>
    </row>
    <row r="394">
      <c r="A394" s="22">
        <v>-0.0244</v>
      </c>
      <c r="B394" s="3" t="str">
        <f t="shared" si="1"/>
        <v>#REF!</v>
      </c>
    </row>
    <row r="395">
      <c r="A395" s="24">
        <v>265384.0</v>
      </c>
      <c r="B395" s="3" t="str">
        <f t="shared" si="1"/>
        <v>#REF!</v>
      </c>
    </row>
    <row r="396">
      <c r="A396" s="24">
        <v>522300.0</v>
      </c>
      <c r="B396" s="3" t="str">
        <f t="shared" si="1"/>
        <v>#REF!</v>
      </c>
    </row>
    <row r="397">
      <c r="A397" s="23">
        <v>43284.0</v>
      </c>
      <c r="B397" s="3" t="str">
        <f t="shared" si="1"/>
        <v>#REF!</v>
      </c>
    </row>
    <row r="398">
      <c r="A398" s="21">
        <v>77.4</v>
      </c>
      <c r="B398" s="3" t="str">
        <f t="shared" si="1"/>
        <v>#REF!</v>
      </c>
    </row>
    <row r="399">
      <c r="A399" s="21">
        <v>78.55</v>
      </c>
      <c r="B399" s="3" t="str">
        <f t="shared" si="1"/>
        <v>#REF!</v>
      </c>
    </row>
    <row r="400">
      <c r="A400" s="21">
        <v>76.67</v>
      </c>
      <c r="B400" s="3" t="str">
        <f t="shared" si="1"/>
        <v>#REF!</v>
      </c>
    </row>
    <row r="401">
      <c r="A401" s="21">
        <v>77.76</v>
      </c>
      <c r="B401" s="3" t="str">
        <f t="shared" si="1"/>
        <v>#REF!</v>
      </c>
    </row>
    <row r="402">
      <c r="A402" s="25">
        <f>+0.46</f>
        <v>0.46</v>
      </c>
      <c r="B402" s="3" t="str">
        <f t="shared" si="1"/>
        <v>#REF!</v>
      </c>
    </row>
    <row r="403">
      <c r="A403" s="25">
        <f>+0.6%</f>
        <v>0.006</v>
      </c>
      <c r="B403" s="3" t="str">
        <f t="shared" si="1"/>
        <v>#REF!</v>
      </c>
    </row>
    <row r="404">
      <c r="A404" s="26">
        <v>273456.0</v>
      </c>
      <c r="B404" s="3" t="str">
        <f t="shared" si="1"/>
        <v>#REF!</v>
      </c>
    </row>
    <row r="405">
      <c r="A405" s="26">
        <v>504212.0</v>
      </c>
      <c r="B405" s="3" t="str">
        <f t="shared" si="1"/>
        <v>#REF!</v>
      </c>
    </row>
    <row r="406">
      <c r="A406" s="27">
        <v>43285.0</v>
      </c>
      <c r="B406" s="3" t="str">
        <f t="shared" si="1"/>
        <v>#REF!</v>
      </c>
    </row>
    <row r="407">
      <c r="A407" s="28">
        <v>77.89</v>
      </c>
      <c r="B407" s="3" t="str">
        <f t="shared" si="1"/>
        <v>#REF!</v>
      </c>
    </row>
    <row r="408">
      <c r="A408" s="28">
        <v>78.28</v>
      </c>
      <c r="B408" s="3" t="str">
        <f t="shared" si="1"/>
        <v>#REF!</v>
      </c>
    </row>
    <row r="409">
      <c r="A409" s="28">
        <v>77.61</v>
      </c>
      <c r="B409" s="3" t="str">
        <f t="shared" si="1"/>
        <v>#REF!</v>
      </c>
    </row>
    <row r="410">
      <c r="A410" s="28">
        <v>78.24</v>
      </c>
      <c r="B410" s="3" t="str">
        <f t="shared" si="1"/>
        <v>#REF!</v>
      </c>
    </row>
    <row r="411">
      <c r="A411" s="25">
        <f>+0.48</f>
        <v>0.48</v>
      </c>
      <c r="B411" s="3" t="str">
        <f t="shared" si="1"/>
        <v>#REF!</v>
      </c>
    </row>
    <row r="412">
      <c r="A412" s="25">
        <f>+0.62%</f>
        <v>0.0062</v>
      </c>
      <c r="B412" s="3" t="str">
        <f t="shared" si="1"/>
        <v>#REF!</v>
      </c>
    </row>
    <row r="413">
      <c r="A413" s="26">
        <v>97245.0</v>
      </c>
      <c r="B413" s="3" t="str">
        <f t="shared" si="1"/>
        <v>#REF!</v>
      </c>
    </row>
    <row r="414">
      <c r="A414" s="26">
        <v>501424.0</v>
      </c>
      <c r="B414" s="3" t="str">
        <f t="shared" si="1"/>
        <v>#REF!</v>
      </c>
    </row>
    <row r="415">
      <c r="A415" s="27">
        <v>43286.0</v>
      </c>
      <c r="B415" s="3" t="str">
        <f t="shared" si="1"/>
        <v>#REF!</v>
      </c>
    </row>
    <row r="416">
      <c r="A416" s="28">
        <v>78.14</v>
      </c>
      <c r="B416" s="3" t="str">
        <f t="shared" si="1"/>
        <v>#REF!</v>
      </c>
    </row>
    <row r="417">
      <c r="A417" s="28">
        <v>78.5</v>
      </c>
      <c r="B417" s="3" t="str">
        <f t="shared" si="1"/>
        <v>#REF!</v>
      </c>
    </row>
    <row r="418">
      <c r="A418" s="28">
        <v>77.3</v>
      </c>
      <c r="B418" s="3" t="str">
        <f t="shared" si="1"/>
        <v>#REF!</v>
      </c>
    </row>
    <row r="419">
      <c r="A419" s="28">
        <v>77.39</v>
      </c>
      <c r="B419" s="3" t="str">
        <f t="shared" si="1"/>
        <v>#REF!</v>
      </c>
    </row>
    <row r="420">
      <c r="A420" s="21">
        <v>-0.85</v>
      </c>
      <c r="B420" s="3" t="str">
        <f t="shared" si="1"/>
        <v>#REF!</v>
      </c>
    </row>
    <row r="421">
      <c r="A421" s="22">
        <v>-0.0109</v>
      </c>
      <c r="B421" s="3" t="str">
        <f t="shared" si="1"/>
        <v>#REF!</v>
      </c>
    </row>
    <row r="422">
      <c r="A422" s="24">
        <v>254024.0</v>
      </c>
      <c r="B422" s="3" t="str">
        <f t="shared" si="1"/>
        <v>#REF!</v>
      </c>
    </row>
    <row r="423">
      <c r="A423" s="24">
        <v>495848.0</v>
      </c>
      <c r="B423" s="3" t="str">
        <f t="shared" si="1"/>
        <v>#REF!</v>
      </c>
    </row>
    <row r="424">
      <c r="A424" s="23">
        <v>43287.0</v>
      </c>
      <c r="B424" s="3" t="str">
        <f t="shared" si="1"/>
        <v>#REF!</v>
      </c>
    </row>
    <row r="425">
      <c r="A425" s="21">
        <v>77.57</v>
      </c>
      <c r="B425" s="3" t="str">
        <f t="shared" si="1"/>
        <v>#REF!</v>
      </c>
    </row>
    <row r="426">
      <c r="A426" s="21">
        <v>77.68</v>
      </c>
      <c r="B426" s="3" t="str">
        <f t="shared" si="1"/>
        <v>#REF!</v>
      </c>
    </row>
    <row r="427">
      <c r="A427" s="21">
        <v>76.36</v>
      </c>
      <c r="B427" s="3" t="str">
        <f t="shared" si="1"/>
        <v>#REF!</v>
      </c>
    </row>
    <row r="428">
      <c r="A428" s="21">
        <v>77.11</v>
      </c>
      <c r="B428" s="3" t="str">
        <f t="shared" si="1"/>
        <v>#REF!</v>
      </c>
    </row>
    <row r="429">
      <c r="A429" s="21">
        <v>-0.28</v>
      </c>
      <c r="B429" s="3" t="str">
        <f t="shared" si="1"/>
        <v>#REF!</v>
      </c>
    </row>
    <row r="430">
      <c r="A430" s="22">
        <v>-0.0036</v>
      </c>
      <c r="B430" s="3" t="str">
        <f t="shared" si="1"/>
        <v>#REF!</v>
      </c>
    </row>
    <row r="431">
      <c r="A431" s="24">
        <v>315279.0</v>
      </c>
      <c r="B431" s="3" t="str">
        <f t="shared" si="1"/>
        <v>#REF!</v>
      </c>
    </row>
    <row r="432">
      <c r="A432" s="24">
        <v>474306.0</v>
      </c>
      <c r="B432" s="3" t="str">
        <f t="shared" si="1"/>
        <v>#REF!</v>
      </c>
    </row>
    <row r="433">
      <c r="A433" s="23">
        <v>43290.0</v>
      </c>
      <c r="B433" s="3" t="str">
        <f t="shared" si="1"/>
        <v>#REF!</v>
      </c>
    </row>
    <row r="434">
      <c r="A434" s="21">
        <v>77.21</v>
      </c>
      <c r="B434" s="3" t="str">
        <f t="shared" si="1"/>
        <v>#REF!</v>
      </c>
    </row>
    <row r="435">
      <c r="A435" s="21">
        <v>78.31</v>
      </c>
      <c r="B435" s="3" t="str">
        <f t="shared" si="1"/>
        <v>#REF!</v>
      </c>
    </row>
    <row r="436">
      <c r="A436" s="21">
        <v>77.04</v>
      </c>
      <c r="B436" s="3" t="str">
        <f t="shared" si="1"/>
        <v>#REF!</v>
      </c>
    </row>
    <row r="437">
      <c r="A437" s="21">
        <v>78.07</v>
      </c>
      <c r="B437" s="3" t="str">
        <f t="shared" si="1"/>
        <v>#REF!</v>
      </c>
    </row>
    <row r="438">
      <c r="A438" s="25">
        <f>+0.96</f>
        <v>0.96</v>
      </c>
      <c r="B438" s="3" t="str">
        <f t="shared" si="1"/>
        <v>#REF!</v>
      </c>
    </row>
    <row r="439">
      <c r="A439" s="25">
        <f>+1.24%</f>
        <v>0.0124</v>
      </c>
      <c r="B439" s="3" t="str">
        <f t="shared" si="1"/>
        <v>#REF!</v>
      </c>
    </row>
    <row r="440">
      <c r="A440" s="26">
        <v>212186.0</v>
      </c>
      <c r="B440" s="3" t="str">
        <f t="shared" si="1"/>
        <v>#REF!</v>
      </c>
    </row>
    <row r="441">
      <c r="A441" s="26">
        <v>458063.0</v>
      </c>
      <c r="B441" s="3" t="str">
        <f t="shared" si="1"/>
        <v>#REF!</v>
      </c>
    </row>
    <row r="442">
      <c r="A442" s="27">
        <v>43291.0</v>
      </c>
      <c r="B442" s="3" t="str">
        <f t="shared" si="1"/>
        <v>#REF!</v>
      </c>
    </row>
    <row r="443">
      <c r="A443" s="28">
        <v>78.25</v>
      </c>
      <c r="B443" s="3" t="str">
        <f t="shared" si="1"/>
        <v>#REF!</v>
      </c>
    </row>
    <row r="444">
      <c r="A444" s="28">
        <v>79.51</v>
      </c>
      <c r="B444" s="3" t="str">
        <f t="shared" si="1"/>
        <v>#REF!</v>
      </c>
    </row>
    <row r="445">
      <c r="A445" s="28">
        <v>78.15</v>
      </c>
      <c r="B445" s="3" t="str">
        <f t="shared" si="1"/>
        <v>#REF!</v>
      </c>
    </row>
    <row r="446">
      <c r="A446" s="28">
        <v>78.86</v>
      </c>
      <c r="B446" s="3" t="str">
        <f t="shared" si="1"/>
        <v>#REF!</v>
      </c>
    </row>
    <row r="447">
      <c r="A447" s="25">
        <f>+0.79</f>
        <v>0.79</v>
      </c>
      <c r="B447" s="3" t="str">
        <f t="shared" si="1"/>
        <v>#REF!</v>
      </c>
    </row>
    <row r="448">
      <c r="A448" s="25">
        <f>+1.01%</f>
        <v>0.0101</v>
      </c>
      <c r="B448" s="3" t="str">
        <f t="shared" si="1"/>
        <v>#REF!</v>
      </c>
    </row>
    <row r="449">
      <c r="A449" s="26">
        <v>261549.0</v>
      </c>
      <c r="B449" s="3" t="str">
        <f t="shared" si="1"/>
        <v>#REF!</v>
      </c>
    </row>
    <row r="450">
      <c r="A450" s="26">
        <v>448633.0</v>
      </c>
      <c r="B450" s="3" t="str">
        <f t="shared" si="1"/>
        <v>#REF!</v>
      </c>
    </row>
    <row r="451">
      <c r="A451" s="27">
        <v>43292.0</v>
      </c>
      <c r="B451" s="3" t="str">
        <f t="shared" si="1"/>
        <v>#REF!</v>
      </c>
    </row>
    <row r="452">
      <c r="A452" s="28">
        <v>78.78</v>
      </c>
      <c r="B452" s="3" t="str">
        <f t="shared" si="1"/>
        <v>#REF!</v>
      </c>
    </row>
    <row r="453">
      <c r="A453" s="28">
        <v>78.83</v>
      </c>
      <c r="B453" s="3" t="str">
        <f t="shared" si="1"/>
        <v>#REF!</v>
      </c>
    </row>
    <row r="454">
      <c r="A454" s="28">
        <v>73.04</v>
      </c>
      <c r="B454" s="3" t="str">
        <f t="shared" si="1"/>
        <v>#REF!</v>
      </c>
    </row>
    <row r="455">
      <c r="A455" s="28">
        <v>73.4</v>
      </c>
      <c r="B455" s="3" t="str">
        <f t="shared" si="1"/>
        <v>#REF!</v>
      </c>
    </row>
    <row r="456">
      <c r="A456" s="21">
        <v>-5.46</v>
      </c>
      <c r="B456" s="3" t="str">
        <f t="shared" si="1"/>
        <v>#REF!</v>
      </c>
    </row>
    <row r="457">
      <c r="A457" s="22">
        <v>-0.0692</v>
      </c>
      <c r="B457" s="3" t="str">
        <f t="shared" si="1"/>
        <v>#REF!</v>
      </c>
    </row>
    <row r="458">
      <c r="A458" s="24">
        <v>560842.0</v>
      </c>
      <c r="B458" s="3" t="str">
        <f t="shared" si="1"/>
        <v>#REF!</v>
      </c>
    </row>
    <row r="459">
      <c r="A459" s="24">
        <v>421191.0</v>
      </c>
      <c r="B459" s="3" t="str">
        <f t="shared" si="1"/>
        <v>#REF!</v>
      </c>
    </row>
    <row r="460">
      <c r="A460" s="23">
        <v>43293.0</v>
      </c>
      <c r="B460" s="3" t="str">
        <f t="shared" si="1"/>
        <v>#REF!</v>
      </c>
    </row>
    <row r="461">
      <c r="A461" s="21">
        <v>74.17</v>
      </c>
      <c r="B461" s="3" t="str">
        <f t="shared" si="1"/>
        <v>#REF!</v>
      </c>
    </row>
    <row r="462">
      <c r="A462" s="21">
        <v>75.1</v>
      </c>
      <c r="B462" s="3" t="str">
        <f t="shared" si="1"/>
        <v>#REF!</v>
      </c>
    </row>
    <row r="463">
      <c r="A463" s="21">
        <v>72.67</v>
      </c>
      <c r="B463" s="3" t="str">
        <f t="shared" si="1"/>
        <v>#REF!</v>
      </c>
    </row>
    <row r="464">
      <c r="A464" s="21">
        <v>74.45</v>
      </c>
      <c r="B464" s="3" t="str">
        <f t="shared" si="1"/>
        <v>#REF!</v>
      </c>
    </row>
    <row r="465">
      <c r="A465" s="25">
        <f>+1.05</f>
        <v>1.05</v>
      </c>
      <c r="B465" s="3" t="str">
        <f t="shared" si="1"/>
        <v>#REF!</v>
      </c>
    </row>
    <row r="466">
      <c r="A466" s="25">
        <f>+1.43%</f>
        <v>0.0143</v>
      </c>
      <c r="B466" s="3" t="str">
        <f t="shared" si="1"/>
        <v>#REF!</v>
      </c>
    </row>
    <row r="467">
      <c r="A467" s="26">
        <v>416412.0</v>
      </c>
      <c r="B467" s="3" t="str">
        <f t="shared" si="1"/>
        <v>#REF!</v>
      </c>
    </row>
    <row r="468">
      <c r="A468" s="26">
        <v>387288.0</v>
      </c>
      <c r="B468" s="3" t="str">
        <f t="shared" si="1"/>
        <v>#REF!</v>
      </c>
    </row>
    <row r="469">
      <c r="A469" s="27">
        <v>43294.0</v>
      </c>
      <c r="B469" s="3" t="str">
        <f t="shared" si="1"/>
        <v>#REF!</v>
      </c>
    </row>
    <row r="470">
      <c r="A470" s="28">
        <v>74.34</v>
      </c>
      <c r="B470" s="3" t="str">
        <f t="shared" si="1"/>
        <v>#REF!</v>
      </c>
    </row>
    <row r="471">
      <c r="A471" s="28">
        <v>75.93</v>
      </c>
      <c r="B471" s="3" t="str">
        <f t="shared" si="1"/>
        <v>#REF!</v>
      </c>
    </row>
    <row r="472">
      <c r="A472" s="28">
        <v>73.22</v>
      </c>
      <c r="B472" s="3" t="str">
        <f t="shared" si="1"/>
        <v>#REF!</v>
      </c>
    </row>
    <row r="473">
      <c r="A473" s="28">
        <v>75.33</v>
      </c>
      <c r="B473" s="3" t="str">
        <f t="shared" si="1"/>
        <v>#REF!</v>
      </c>
    </row>
    <row r="474">
      <c r="A474" s="25">
        <f>+0.88</f>
        <v>0.88</v>
      </c>
      <c r="B474" s="3" t="str">
        <f t="shared" si="1"/>
        <v>#REF!</v>
      </c>
    </row>
    <row r="475">
      <c r="A475" s="25">
        <f>+1.18%</f>
        <v>0.0118</v>
      </c>
      <c r="B475" s="3" t="str">
        <f t="shared" si="1"/>
        <v>#REF!</v>
      </c>
    </row>
    <row r="476">
      <c r="A476" s="26">
        <v>302426.0</v>
      </c>
      <c r="B476" s="3" t="str">
        <f t="shared" si="1"/>
        <v>#REF!</v>
      </c>
    </row>
    <row r="477">
      <c r="A477" s="26">
        <v>360024.0</v>
      </c>
      <c r="B477" s="3" t="str">
        <f t="shared" si="1"/>
        <v>#REF!</v>
      </c>
    </row>
    <row r="478">
      <c r="A478" s="27">
        <v>43297.0</v>
      </c>
      <c r="B478" s="3" t="str">
        <f t="shared" si="1"/>
        <v>#REF!</v>
      </c>
    </row>
    <row r="479">
      <c r="A479" s="28">
        <v>74.92</v>
      </c>
      <c r="B479" s="3" t="str">
        <f t="shared" si="1"/>
        <v>#REF!</v>
      </c>
    </row>
    <row r="480">
      <c r="A480" s="28">
        <v>75.37</v>
      </c>
      <c r="B480" s="3" t="str">
        <f t="shared" si="1"/>
        <v>#REF!</v>
      </c>
    </row>
    <row r="481">
      <c r="A481" s="28">
        <v>71.52</v>
      </c>
      <c r="B481" s="3" t="str">
        <f t="shared" si="1"/>
        <v>#REF!</v>
      </c>
    </row>
    <row r="482">
      <c r="A482" s="28">
        <v>71.84</v>
      </c>
      <c r="B482" s="3" t="str">
        <f t="shared" si="1"/>
        <v>#REF!</v>
      </c>
    </row>
    <row r="483">
      <c r="A483" s="21">
        <v>-3.49</v>
      </c>
      <c r="B483" s="3" t="str">
        <f t="shared" si="1"/>
        <v>#REF!</v>
      </c>
    </row>
    <row r="484">
      <c r="A484" s="22">
        <v>-0.0463</v>
      </c>
      <c r="B484" s="3" t="str">
        <f t="shared" si="1"/>
        <v>#REF!</v>
      </c>
    </row>
    <row r="485">
      <c r="A485" s="24">
        <v>330000.0</v>
      </c>
      <c r="B485" s="3" t="str">
        <f t="shared" si="1"/>
        <v>#REF!</v>
      </c>
    </row>
    <row r="486">
      <c r="A486" s="24">
        <v>342177.0</v>
      </c>
      <c r="B486" s="3" t="str">
        <f t="shared" si="1"/>
        <v>#REF!</v>
      </c>
    </row>
    <row r="487">
      <c r="A487" s="23">
        <v>43298.0</v>
      </c>
      <c r="B487" s="3" t="str">
        <f t="shared" si="1"/>
        <v>#REF!</v>
      </c>
    </row>
    <row r="488">
      <c r="A488" s="21">
        <v>72.01</v>
      </c>
      <c r="B488" s="3" t="str">
        <f t="shared" si="1"/>
        <v>#REF!</v>
      </c>
    </row>
    <row r="489">
      <c r="A489" s="21">
        <v>72.78</v>
      </c>
      <c r="B489" s="3" t="str">
        <f t="shared" si="1"/>
        <v>#REF!</v>
      </c>
    </row>
    <row r="490">
      <c r="A490" s="21">
        <v>71.35</v>
      </c>
      <c r="B490" s="3" t="str">
        <f t="shared" si="1"/>
        <v>#REF!</v>
      </c>
    </row>
    <row r="491">
      <c r="A491" s="21">
        <v>72.16</v>
      </c>
      <c r="B491" s="3" t="str">
        <f t="shared" si="1"/>
        <v>#REF!</v>
      </c>
    </row>
    <row r="492">
      <c r="A492" s="25">
        <f>+0.32</f>
        <v>0.32</v>
      </c>
      <c r="B492" s="3" t="str">
        <f t="shared" si="1"/>
        <v>#REF!</v>
      </c>
    </row>
    <row r="493">
      <c r="A493" s="25">
        <f>+0.45%</f>
        <v>0.0045</v>
      </c>
      <c r="B493" s="3" t="str">
        <f t="shared" si="1"/>
        <v>#REF!</v>
      </c>
    </row>
    <row r="494">
      <c r="A494" s="26">
        <v>286435.0</v>
      </c>
      <c r="B494" s="3" t="str">
        <f t="shared" si="1"/>
        <v>#REF!</v>
      </c>
    </row>
    <row r="495">
      <c r="A495" s="26">
        <v>321718.0</v>
      </c>
      <c r="B495" s="3" t="str">
        <f t="shared" si="1"/>
        <v>#REF!</v>
      </c>
    </row>
    <row r="496">
      <c r="A496" s="27">
        <v>43299.0</v>
      </c>
      <c r="B496" s="3" t="str">
        <f t="shared" si="1"/>
        <v>#REF!</v>
      </c>
    </row>
    <row r="497">
      <c r="A497" s="28">
        <v>71.74</v>
      </c>
      <c r="B497" s="3" t="str">
        <f t="shared" si="1"/>
        <v>#REF!</v>
      </c>
    </row>
    <row r="498">
      <c r="A498" s="28">
        <v>73.28</v>
      </c>
      <c r="B498" s="3" t="str">
        <f t="shared" si="1"/>
        <v>#REF!</v>
      </c>
    </row>
    <row r="499">
      <c r="A499" s="28">
        <v>71.19</v>
      </c>
      <c r="B499" s="3" t="str">
        <f t="shared" si="1"/>
        <v>#REF!</v>
      </c>
    </row>
    <row r="500">
      <c r="A500" s="28">
        <v>72.9</v>
      </c>
      <c r="B500" s="3" t="str">
        <f t="shared" si="1"/>
        <v>#REF!</v>
      </c>
    </row>
    <row r="501">
      <c r="A501" s="25">
        <f>+0.74</f>
        <v>0.74</v>
      </c>
      <c r="B501" s="3" t="str">
        <f t="shared" si="1"/>
        <v>#REF!</v>
      </c>
    </row>
    <row r="502">
      <c r="A502" s="25">
        <f>+1.03%</f>
        <v>0.0103</v>
      </c>
      <c r="B502" s="3" t="str">
        <f t="shared" si="1"/>
        <v>#REF!</v>
      </c>
    </row>
    <row r="503">
      <c r="A503" s="26">
        <v>287114.0</v>
      </c>
      <c r="B503" s="3" t="str">
        <f t="shared" si="1"/>
        <v>#REF!</v>
      </c>
    </row>
    <row r="504">
      <c r="A504" s="26">
        <v>305344.0</v>
      </c>
      <c r="B504" s="3" t="str">
        <f t="shared" si="1"/>
        <v>#REF!</v>
      </c>
    </row>
    <row r="505">
      <c r="A505" s="27">
        <v>43300.0</v>
      </c>
      <c r="B505" s="3" t="str">
        <f t="shared" si="1"/>
        <v>#REF!</v>
      </c>
    </row>
    <row r="506">
      <c r="A506" s="28">
        <v>73.06</v>
      </c>
      <c r="B506" s="3" t="str">
        <f t="shared" si="1"/>
        <v>#REF!</v>
      </c>
    </row>
    <row r="507">
      <c r="A507" s="28">
        <v>73.79</v>
      </c>
      <c r="B507" s="3" t="str">
        <f t="shared" si="1"/>
        <v>#REF!</v>
      </c>
    </row>
    <row r="508">
      <c r="A508" s="28">
        <v>71.83</v>
      </c>
      <c r="B508" s="3" t="str">
        <f t="shared" si="1"/>
        <v>#REF!</v>
      </c>
    </row>
    <row r="509">
      <c r="A509" s="28">
        <v>72.58</v>
      </c>
      <c r="B509" s="3" t="str">
        <f t="shared" si="1"/>
        <v>#REF!</v>
      </c>
    </row>
    <row r="510">
      <c r="A510" s="21">
        <v>-0.32</v>
      </c>
      <c r="B510" s="3" t="str">
        <f t="shared" si="1"/>
        <v>#REF!</v>
      </c>
    </row>
    <row r="511">
      <c r="A511" s="22">
        <v>-0.0044</v>
      </c>
      <c r="B511" s="3" t="str">
        <f t="shared" si="1"/>
        <v>#REF!</v>
      </c>
    </row>
    <row r="512">
      <c r="A512" s="24">
        <v>313811.0</v>
      </c>
      <c r="B512" s="3" t="str">
        <f t="shared" si="1"/>
        <v>#REF!</v>
      </c>
    </row>
    <row r="513">
      <c r="A513" s="24">
        <v>295191.0</v>
      </c>
      <c r="B513" s="3" t="str">
        <f t="shared" si="1"/>
        <v>#REF!</v>
      </c>
    </row>
    <row r="514">
      <c r="A514" s="23">
        <v>43301.0</v>
      </c>
      <c r="B514" s="3" t="str">
        <f t="shared" si="1"/>
        <v>#REF!</v>
      </c>
    </row>
    <row r="515">
      <c r="A515" s="21">
        <v>72.65</v>
      </c>
      <c r="B515" s="3" t="str">
        <f t="shared" si="1"/>
        <v>#REF!</v>
      </c>
    </row>
    <row r="516">
      <c r="A516" s="21">
        <v>73.47</v>
      </c>
      <c r="B516" s="3" t="str">
        <f t="shared" si="1"/>
        <v>#REF!</v>
      </c>
    </row>
    <row r="517">
      <c r="A517" s="21">
        <v>72.26</v>
      </c>
      <c r="B517" s="3" t="str">
        <f t="shared" si="1"/>
        <v>#REF!</v>
      </c>
    </row>
    <row r="518">
      <c r="A518" s="21">
        <v>73.07</v>
      </c>
      <c r="B518" s="3" t="str">
        <f t="shared" si="1"/>
        <v>#REF!</v>
      </c>
    </row>
    <row r="519">
      <c r="A519" s="25">
        <f>+0.49</f>
        <v>0.49</v>
      </c>
      <c r="B519" s="3" t="str">
        <f t="shared" si="1"/>
        <v>#REF!</v>
      </c>
    </row>
    <row r="520">
      <c r="A520" s="25">
        <f>+0.68%</f>
        <v>0.0068</v>
      </c>
      <c r="B520" s="3" t="str">
        <f t="shared" si="1"/>
        <v>#REF!</v>
      </c>
    </row>
    <row r="521">
      <c r="A521" s="26">
        <v>231507.0</v>
      </c>
      <c r="B521" s="3" t="str">
        <f t="shared" si="1"/>
        <v>#REF!</v>
      </c>
    </row>
    <row r="522">
      <c r="A522" s="26">
        <v>268621.0</v>
      </c>
      <c r="B522" s="3" t="str">
        <f t="shared" si="1"/>
        <v>#REF!</v>
      </c>
    </row>
    <row r="523">
      <c r="A523" s="27">
        <v>43304.0</v>
      </c>
      <c r="B523" s="3" t="str">
        <f t="shared" si="1"/>
        <v>#REF!</v>
      </c>
    </row>
    <row r="524">
      <c r="A524" s="28">
        <v>73.22</v>
      </c>
      <c r="B524" s="3" t="str">
        <f t="shared" si="1"/>
        <v>#REF!</v>
      </c>
    </row>
    <row r="525">
      <c r="A525" s="28">
        <v>74.5</v>
      </c>
      <c r="B525" s="3" t="str">
        <f t="shared" si="1"/>
        <v>#REF!</v>
      </c>
    </row>
    <row r="526">
      <c r="A526" s="28">
        <v>72.52</v>
      </c>
      <c r="B526" s="3" t="str">
        <f t="shared" si="1"/>
        <v>#REF!</v>
      </c>
    </row>
    <row r="527">
      <c r="A527" s="28">
        <v>73.06</v>
      </c>
      <c r="B527" s="3" t="str">
        <f t="shared" si="1"/>
        <v>#REF!</v>
      </c>
    </row>
    <row r="528">
      <c r="A528" s="21">
        <v>-0.01</v>
      </c>
      <c r="B528" s="3" t="str">
        <f t="shared" si="1"/>
        <v>#REF!</v>
      </c>
    </row>
    <row r="529">
      <c r="A529" s="22">
        <v>-1.0E-4</v>
      </c>
      <c r="B529" s="3" t="str">
        <f t="shared" si="1"/>
        <v>#REF!</v>
      </c>
    </row>
    <row r="530">
      <c r="A530" s="24">
        <v>316980.0</v>
      </c>
      <c r="B530" s="3" t="str">
        <f t="shared" si="1"/>
        <v>#REF!</v>
      </c>
    </row>
    <row r="531">
      <c r="A531" s="24">
        <v>206897.0</v>
      </c>
      <c r="B531" s="3" t="str">
        <f t="shared" si="1"/>
        <v>#REF!</v>
      </c>
    </row>
    <row r="532">
      <c r="A532" s="23">
        <v>43305.0</v>
      </c>
      <c r="B532" s="3" t="str">
        <f t="shared" si="1"/>
        <v>#REF!</v>
      </c>
    </row>
    <row r="533">
      <c r="A533" s="21">
        <v>72.91</v>
      </c>
      <c r="B533" s="3" t="str">
        <f t="shared" si="1"/>
        <v>#REF!</v>
      </c>
    </row>
    <row r="534">
      <c r="A534" s="21">
        <v>74.0</v>
      </c>
      <c r="B534" s="3" t="str">
        <f t="shared" si="1"/>
        <v>#REF!</v>
      </c>
    </row>
    <row r="535">
      <c r="A535" s="21">
        <v>72.68</v>
      </c>
      <c r="B535" s="3" t="str">
        <f t="shared" si="1"/>
        <v>#REF!</v>
      </c>
    </row>
    <row r="536">
      <c r="A536" s="21">
        <v>73.44</v>
      </c>
      <c r="B536" s="3" t="str">
        <f t="shared" si="1"/>
        <v>#REF!</v>
      </c>
    </row>
    <row r="537">
      <c r="A537" s="25">
        <f>+0.38</f>
        <v>0.38</v>
      </c>
      <c r="B537" s="3" t="str">
        <f t="shared" si="1"/>
        <v>#REF!</v>
      </c>
    </row>
    <row r="538">
      <c r="A538" s="25">
        <f>+0.52%</f>
        <v>0.0052</v>
      </c>
      <c r="B538" s="3" t="str">
        <f t="shared" si="1"/>
        <v>#REF!</v>
      </c>
    </row>
    <row r="539">
      <c r="A539" s="26">
        <v>215150.0</v>
      </c>
      <c r="B539" s="3" t="str">
        <f t="shared" si="1"/>
        <v>#REF!</v>
      </c>
    </row>
    <row r="540">
      <c r="A540" s="26">
        <v>178897.0</v>
      </c>
      <c r="B540" s="3" t="str">
        <f t="shared" si="1"/>
        <v>#REF!</v>
      </c>
    </row>
    <row r="541">
      <c r="A541" s="27">
        <v>43306.0</v>
      </c>
      <c r="B541" s="3" t="str">
        <f t="shared" si="1"/>
        <v>#REF!</v>
      </c>
    </row>
    <row r="542">
      <c r="A542" s="28">
        <v>73.7</v>
      </c>
      <c r="B542" s="3" t="str">
        <f t="shared" si="1"/>
        <v>#REF!</v>
      </c>
    </row>
    <row r="543">
      <c r="A543" s="28">
        <v>74.6</v>
      </c>
      <c r="B543" s="3" t="str">
        <f t="shared" si="1"/>
        <v>#REF!</v>
      </c>
    </row>
    <row r="544">
      <c r="A544" s="28">
        <v>73.07</v>
      </c>
      <c r="B544" s="3" t="str">
        <f t="shared" si="1"/>
        <v>#REF!</v>
      </c>
    </row>
    <row r="545">
      <c r="A545" s="28">
        <v>73.93</v>
      </c>
      <c r="B545" s="3" t="str">
        <f t="shared" si="1"/>
        <v>#REF!</v>
      </c>
    </row>
    <row r="546">
      <c r="A546" s="25">
        <f>+0.49</f>
        <v>0.49</v>
      </c>
      <c r="B546" s="3" t="str">
        <f t="shared" si="1"/>
        <v>#REF!</v>
      </c>
    </row>
    <row r="547">
      <c r="A547" s="25">
        <f>+0.67%</f>
        <v>0.0067</v>
      </c>
      <c r="B547" s="3" t="str">
        <f t="shared" si="1"/>
        <v>#REF!</v>
      </c>
    </row>
    <row r="548">
      <c r="A548" s="26">
        <v>210868.0</v>
      </c>
      <c r="B548" s="3" t="str">
        <f t="shared" si="1"/>
        <v>#REF!</v>
      </c>
    </row>
    <row r="549">
      <c r="A549" s="26">
        <v>171096.0</v>
      </c>
      <c r="B549" s="3" t="str">
        <f t="shared" si="1"/>
        <v>#REF!</v>
      </c>
    </row>
    <row r="550">
      <c r="A550" s="27">
        <v>43307.0</v>
      </c>
      <c r="B550" s="3" t="str">
        <f t="shared" si="1"/>
        <v>#REF!</v>
      </c>
    </row>
    <row r="551">
      <c r="A551" s="28">
        <v>74.37</v>
      </c>
      <c r="B551" s="3" t="str">
        <f t="shared" si="1"/>
        <v>#REF!</v>
      </c>
    </row>
    <row r="552">
      <c r="A552" s="28">
        <v>74.83</v>
      </c>
      <c r="B552" s="3" t="str">
        <f t="shared" si="1"/>
        <v>#REF!</v>
      </c>
    </row>
    <row r="553">
      <c r="A553" s="28">
        <v>73.77</v>
      </c>
      <c r="B553" s="3" t="str">
        <f t="shared" si="1"/>
        <v>#REF!</v>
      </c>
    </row>
    <row r="554">
      <c r="A554" s="28">
        <v>74.54</v>
      </c>
      <c r="B554" s="3" t="str">
        <f t="shared" si="1"/>
        <v>#REF!</v>
      </c>
    </row>
    <row r="555">
      <c r="A555" s="25">
        <f>+0.61</f>
        <v>0.61</v>
      </c>
      <c r="B555" s="3" t="str">
        <f t="shared" si="1"/>
        <v>#REF!</v>
      </c>
    </row>
    <row r="556">
      <c r="A556" s="25">
        <f>+0.83%</f>
        <v>0.0083</v>
      </c>
      <c r="B556" s="3" t="str">
        <f t="shared" si="1"/>
        <v>#REF!</v>
      </c>
    </row>
    <row r="557">
      <c r="A557" s="26">
        <v>183348.0</v>
      </c>
      <c r="B557" s="3" t="str">
        <f t="shared" si="1"/>
        <v>#REF!</v>
      </c>
    </row>
    <row r="558">
      <c r="A558" s="26">
        <v>129351.0</v>
      </c>
      <c r="B558" s="3" t="str">
        <f t="shared" si="1"/>
        <v>#REF!</v>
      </c>
    </row>
    <row r="559">
      <c r="A559" s="27">
        <v>43308.0</v>
      </c>
      <c r="B559" s="3" t="str">
        <f t="shared" si="1"/>
        <v>#REF!</v>
      </c>
    </row>
    <row r="560">
      <c r="A560" s="28">
        <v>74.5</v>
      </c>
      <c r="B560" s="3" t="str">
        <f t="shared" si="1"/>
        <v>#REF!</v>
      </c>
    </row>
    <row r="561">
      <c r="A561" s="28">
        <v>74.85</v>
      </c>
      <c r="B561" s="3" t="str">
        <f t="shared" si="1"/>
        <v>#REF!</v>
      </c>
    </row>
    <row r="562">
      <c r="A562" s="28">
        <v>73.83</v>
      </c>
      <c r="B562" s="3" t="str">
        <f t="shared" si="1"/>
        <v>#REF!</v>
      </c>
    </row>
    <row r="563">
      <c r="A563" s="28">
        <v>74.29</v>
      </c>
      <c r="B563" s="3" t="str">
        <f t="shared" si="1"/>
        <v>#REF!</v>
      </c>
    </row>
    <row r="564">
      <c r="A564" s="21">
        <v>-0.25</v>
      </c>
      <c r="B564" s="3" t="str">
        <f t="shared" si="1"/>
        <v>#REF!</v>
      </c>
    </row>
    <row r="565">
      <c r="A565" s="22">
        <v>-0.0034</v>
      </c>
      <c r="B565" s="3" t="str">
        <f t="shared" si="1"/>
        <v>#REF!</v>
      </c>
    </row>
    <row r="566">
      <c r="A566" s="24">
        <v>119340.0</v>
      </c>
      <c r="B566" s="3" t="str">
        <f t="shared" si="1"/>
        <v>#REF!</v>
      </c>
    </row>
    <row r="567">
      <c r="A567" s="24">
        <v>101814.0</v>
      </c>
      <c r="B567" s="3" t="str">
        <f t="shared" si="1"/>
        <v>#REF!</v>
      </c>
    </row>
    <row r="568">
      <c r="A568" s="23">
        <v>43311.0</v>
      </c>
      <c r="B568" s="3" t="str">
        <f t="shared" si="1"/>
        <v>#REF!</v>
      </c>
    </row>
    <row r="569">
      <c r="A569" s="21">
        <v>74.31</v>
      </c>
      <c r="B569" s="3" t="str">
        <f t="shared" si="1"/>
        <v>#REF!</v>
      </c>
    </row>
    <row r="570">
      <c r="A570" s="21">
        <v>75.27</v>
      </c>
      <c r="B570" s="3" t="str">
        <f t="shared" si="1"/>
        <v>#REF!</v>
      </c>
    </row>
    <row r="571">
      <c r="A571" s="21">
        <v>74.14</v>
      </c>
      <c r="B571" s="3" t="str">
        <f t="shared" si="1"/>
        <v>#REF!</v>
      </c>
    </row>
    <row r="572">
      <c r="A572" s="21">
        <v>74.97</v>
      </c>
      <c r="B572" s="3" t="str">
        <f t="shared" si="1"/>
        <v>#REF!</v>
      </c>
    </row>
    <row r="573">
      <c r="A573" s="25">
        <f>+0.68</f>
        <v>0.68</v>
      </c>
      <c r="B573" s="3" t="str">
        <f t="shared" si="1"/>
        <v>#REF!</v>
      </c>
    </row>
    <row r="574">
      <c r="A574" s="25">
        <f>+0.92%</f>
        <v>0.0092</v>
      </c>
      <c r="B574" s="3" t="str">
        <f t="shared" si="1"/>
        <v>#REF!</v>
      </c>
    </row>
    <row r="575">
      <c r="A575" s="26">
        <v>81034.0</v>
      </c>
      <c r="B575" s="3" t="str">
        <f t="shared" si="1"/>
        <v>#REF!</v>
      </c>
    </row>
    <row r="576">
      <c r="A576" s="26">
        <v>62975.0</v>
      </c>
      <c r="B576" s="3" t="str">
        <f t="shared" si="1"/>
        <v>#REF!</v>
      </c>
    </row>
    <row r="577">
      <c r="A577" s="7">
        <v>43312.0</v>
      </c>
      <c r="B577" s="3" t="str">
        <f t="shared" si="1"/>
        <v>#REF!</v>
      </c>
    </row>
    <row r="578">
      <c r="A578" s="8">
        <v>74.93</v>
      </c>
      <c r="B578" s="3" t="str">
        <f t="shared" si="1"/>
        <v>#REF!</v>
      </c>
    </row>
    <row r="579">
      <c r="A579" s="8">
        <v>75.1</v>
      </c>
      <c r="B579" s="3" t="str">
        <f t="shared" si="1"/>
        <v>#REF!</v>
      </c>
    </row>
    <row r="580">
      <c r="A580" s="8">
        <v>74.14</v>
      </c>
      <c r="B580" s="3" t="str">
        <f t="shared" si="1"/>
        <v>#REF!</v>
      </c>
    </row>
    <row r="581">
      <c r="A581" s="8">
        <v>74.25</v>
      </c>
      <c r="B581" s="3" t="str">
        <f t="shared" si="1"/>
        <v>#REF!</v>
      </c>
    </row>
    <row r="582">
      <c r="A582" s="11">
        <v>-0.72</v>
      </c>
      <c r="B582" s="3" t="str">
        <f t="shared" si="1"/>
        <v>#REF!</v>
      </c>
    </row>
    <row r="583">
      <c r="A583" s="12">
        <v>-0.0096</v>
      </c>
      <c r="B583" s="3" t="str">
        <f t="shared" si="1"/>
        <v>#REF!</v>
      </c>
    </row>
    <row r="584">
      <c r="A584" s="31">
        <v>21877.0</v>
      </c>
      <c r="B584" s="3" t="str">
        <f t="shared" si="1"/>
        <v>#REF!</v>
      </c>
    </row>
    <row r="585">
      <c r="A585" s="32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43256</v>
      </c>
      <c r="C3" s="3">
        <v>75.01</v>
      </c>
      <c r="D3" s="3">
        <v>75.3</v>
      </c>
      <c r="E3" s="3">
        <v>73.52</v>
      </c>
      <c r="F3" s="3">
        <v>74.85</v>
      </c>
      <c r="G3" s="3">
        <v>-0.03</v>
      </c>
      <c r="H3" s="6">
        <v>-4.0E-4</v>
      </c>
      <c r="I3" s="15">
        <v>115041.0</v>
      </c>
      <c r="J3" s="15">
        <v>171546.0</v>
      </c>
    </row>
    <row r="4">
      <c r="A4" s="19" t="s">
        <v>4</v>
      </c>
      <c r="B4" s="5">
        <f t="shared" si="1"/>
        <v>43257</v>
      </c>
      <c r="C4" s="3">
        <v>74.63</v>
      </c>
      <c r="D4" s="3">
        <v>75.65</v>
      </c>
      <c r="E4" s="3">
        <v>73.78</v>
      </c>
      <c r="F4" s="3">
        <v>74.58</v>
      </c>
      <c r="G4" s="3">
        <v>-0.27</v>
      </c>
      <c r="H4" s="6">
        <v>-0.0036</v>
      </c>
      <c r="I4" s="15">
        <v>114268.0</v>
      </c>
      <c r="J4" s="15">
        <v>172321.0</v>
      </c>
    </row>
    <row r="5">
      <c r="A5" s="19" t="s">
        <v>5</v>
      </c>
      <c r="B5" s="5">
        <f t="shared" si="1"/>
        <v>43258</v>
      </c>
      <c r="C5" s="3">
        <v>75.02</v>
      </c>
      <c r="D5" s="3">
        <v>76.72</v>
      </c>
      <c r="E5" s="3">
        <v>74.61</v>
      </c>
      <c r="F5" s="3">
        <v>76.6</v>
      </c>
      <c r="G5" s="3">
        <v>2.02</v>
      </c>
      <c r="H5" s="3">
        <v>0.0271</v>
      </c>
      <c r="I5" s="15">
        <v>96414.0</v>
      </c>
      <c r="J5" s="15">
        <v>173971.0</v>
      </c>
    </row>
    <row r="6">
      <c r="A6" s="19" t="s">
        <v>6</v>
      </c>
      <c r="B6" s="5">
        <f t="shared" si="1"/>
        <v>43259</v>
      </c>
      <c r="C6" s="3">
        <v>76.72</v>
      </c>
      <c r="D6" s="3">
        <v>76.87</v>
      </c>
      <c r="E6" s="3">
        <v>75.5</v>
      </c>
      <c r="F6" s="3">
        <v>75.86</v>
      </c>
      <c r="G6" s="3">
        <v>-0.74</v>
      </c>
      <c r="H6" s="6">
        <v>-0.0097</v>
      </c>
      <c r="I6" s="15">
        <v>59686.0</v>
      </c>
      <c r="J6" s="15">
        <v>179829.0</v>
      </c>
    </row>
    <row r="7">
      <c r="A7" s="19" t="s">
        <v>7</v>
      </c>
      <c r="B7" s="5">
        <f t="shared" si="1"/>
        <v>43262</v>
      </c>
      <c r="C7" s="3">
        <v>75.75</v>
      </c>
      <c r="D7" s="3">
        <v>76.16</v>
      </c>
      <c r="E7" s="3">
        <v>74.94</v>
      </c>
      <c r="F7" s="3">
        <v>75.82</v>
      </c>
      <c r="G7" s="3">
        <v>-0.04</v>
      </c>
      <c r="H7" s="6">
        <v>-5.0E-4</v>
      </c>
      <c r="I7" s="15">
        <v>58488.0</v>
      </c>
      <c r="J7" s="15">
        <v>179150.0</v>
      </c>
    </row>
    <row r="8">
      <c r="A8" s="19" t="s">
        <v>8</v>
      </c>
      <c r="B8" s="5">
        <f t="shared" si="1"/>
        <v>43263</v>
      </c>
      <c r="C8" s="3">
        <v>75.8</v>
      </c>
      <c r="D8" s="3">
        <v>76.37</v>
      </c>
      <c r="E8" s="3">
        <v>74.85</v>
      </c>
      <c r="F8" s="3">
        <v>75.3</v>
      </c>
      <c r="G8" s="3">
        <v>-0.52</v>
      </c>
      <c r="H8" s="6">
        <v>-0.0069</v>
      </c>
      <c r="I8" s="15">
        <v>66978.0</v>
      </c>
      <c r="J8" s="15">
        <v>171986.0</v>
      </c>
    </row>
    <row r="9">
      <c r="A9" s="19" t="s">
        <v>9</v>
      </c>
      <c r="B9" s="5">
        <f t="shared" si="1"/>
        <v>43264</v>
      </c>
      <c r="C9" s="3">
        <v>74.81</v>
      </c>
      <c r="D9" s="3">
        <v>76.2</v>
      </c>
      <c r="E9" s="3">
        <v>74.72</v>
      </c>
      <c r="F9" s="3">
        <v>76.1</v>
      </c>
      <c r="G9" s="3">
        <v>0.8</v>
      </c>
      <c r="H9" s="3">
        <v>0.0106</v>
      </c>
      <c r="I9" s="15">
        <v>76556.0</v>
      </c>
      <c r="J9" s="15">
        <v>174063.0</v>
      </c>
    </row>
    <row r="10">
      <c r="A10" s="20">
        <v>43256.0</v>
      </c>
      <c r="B10" s="5">
        <f t="shared" si="1"/>
        <v>43265</v>
      </c>
      <c r="C10" s="3">
        <v>75.91</v>
      </c>
      <c r="D10" s="3">
        <v>76.19</v>
      </c>
      <c r="E10" s="3">
        <v>75.03</v>
      </c>
      <c r="F10" s="3">
        <v>75.2</v>
      </c>
      <c r="G10" s="3">
        <v>-0.9</v>
      </c>
      <c r="H10" s="6">
        <v>-0.0118</v>
      </c>
      <c r="I10" s="15">
        <v>73976.0</v>
      </c>
      <c r="J10" s="15">
        <v>182785.0</v>
      </c>
    </row>
    <row r="11">
      <c r="A11" s="19">
        <v>75.01</v>
      </c>
      <c r="B11" s="5">
        <f t="shared" si="1"/>
        <v>43266</v>
      </c>
      <c r="C11" s="3">
        <v>75.19</v>
      </c>
      <c r="D11" s="3">
        <v>75.24</v>
      </c>
      <c r="E11" s="3">
        <v>72.25</v>
      </c>
      <c r="F11" s="3">
        <v>72.66</v>
      </c>
      <c r="G11" s="3">
        <v>-2.54</v>
      </c>
      <c r="H11" s="6">
        <v>-0.0338</v>
      </c>
      <c r="I11" s="15">
        <v>80216.0</v>
      </c>
      <c r="J11" s="15">
        <v>188389.0</v>
      </c>
    </row>
    <row r="12">
      <c r="A12" s="19">
        <v>75.3</v>
      </c>
      <c r="B12" s="5">
        <f t="shared" si="1"/>
        <v>43269</v>
      </c>
      <c r="C12" s="3">
        <v>72.33</v>
      </c>
      <c r="D12" s="3">
        <v>74.65</v>
      </c>
      <c r="E12" s="3">
        <v>71.76</v>
      </c>
      <c r="F12" s="3">
        <v>74.52</v>
      </c>
      <c r="G12" s="3">
        <v>1.86</v>
      </c>
      <c r="H12" s="3">
        <v>0.0256</v>
      </c>
      <c r="I12" s="15">
        <v>77815.0</v>
      </c>
      <c r="J12" s="15">
        <v>193115.0</v>
      </c>
    </row>
    <row r="13">
      <c r="A13" s="19">
        <v>73.52</v>
      </c>
      <c r="B13" s="5">
        <f t="shared" si="1"/>
        <v>43270</v>
      </c>
      <c r="C13" s="3">
        <v>74.17</v>
      </c>
      <c r="D13" s="3">
        <v>74.56</v>
      </c>
      <c r="E13" s="3">
        <v>73.55</v>
      </c>
      <c r="F13" s="3">
        <v>74.16</v>
      </c>
      <c r="G13" s="3">
        <v>-0.36</v>
      </c>
      <c r="H13" s="6">
        <v>-0.0048</v>
      </c>
      <c r="I13" s="15">
        <v>93704.0</v>
      </c>
      <c r="J13" s="15">
        <v>201541.0</v>
      </c>
    </row>
    <row r="14">
      <c r="A14" s="19">
        <v>74.85</v>
      </c>
      <c r="B14" s="5">
        <f t="shared" si="1"/>
        <v>43271</v>
      </c>
      <c r="C14" s="3">
        <v>74.3</v>
      </c>
      <c r="D14" s="3">
        <v>74.82</v>
      </c>
      <c r="E14" s="3">
        <v>73.33</v>
      </c>
      <c r="F14" s="3">
        <v>73.89</v>
      </c>
      <c r="G14" s="3">
        <v>-0.27</v>
      </c>
      <c r="H14" s="6">
        <v>-0.0036</v>
      </c>
      <c r="I14" s="15">
        <v>108769.0</v>
      </c>
      <c r="J14" s="15">
        <v>205152.0</v>
      </c>
    </row>
    <row r="15">
      <c r="A15" s="21">
        <v>-0.03</v>
      </c>
      <c r="B15" s="5">
        <f t="shared" si="1"/>
        <v>43272</v>
      </c>
      <c r="C15" s="3">
        <v>73.69</v>
      </c>
      <c r="D15" s="3">
        <v>73.87</v>
      </c>
      <c r="E15" s="3">
        <v>72.31</v>
      </c>
      <c r="F15" s="3">
        <v>72.42</v>
      </c>
      <c r="G15" s="3">
        <v>-1.47</v>
      </c>
      <c r="H15" s="6">
        <v>-0.0199</v>
      </c>
      <c r="I15" s="15">
        <v>116575.0</v>
      </c>
      <c r="J15" s="15">
        <v>208726.0</v>
      </c>
    </row>
    <row r="16">
      <c r="A16" s="22">
        <v>-4.0E-4</v>
      </c>
      <c r="B16" s="5">
        <f t="shared" si="1"/>
        <v>43273</v>
      </c>
      <c r="C16" s="3">
        <v>72.6</v>
      </c>
      <c r="D16" s="3">
        <v>75.14</v>
      </c>
      <c r="E16" s="3">
        <v>72.58</v>
      </c>
      <c r="F16" s="3">
        <v>74.94</v>
      </c>
      <c r="G16" s="3">
        <v>2.52</v>
      </c>
      <c r="H16" s="3">
        <v>0.0348</v>
      </c>
      <c r="I16" s="15">
        <v>130181.0</v>
      </c>
      <c r="J16" s="15">
        <v>217996.0</v>
      </c>
    </row>
    <row r="17">
      <c r="A17" s="24">
        <v>115041.0</v>
      </c>
      <c r="B17" s="5">
        <f t="shared" si="1"/>
        <v>43276</v>
      </c>
      <c r="C17" s="3">
        <v>74.47</v>
      </c>
      <c r="D17" s="3">
        <v>74.6</v>
      </c>
      <c r="E17" s="3">
        <v>73.25</v>
      </c>
      <c r="F17" s="3">
        <v>74.22</v>
      </c>
      <c r="G17" s="3">
        <v>-0.72</v>
      </c>
      <c r="H17" s="6">
        <v>-0.0096</v>
      </c>
      <c r="I17" s="15">
        <v>112272.0</v>
      </c>
      <c r="J17" s="15">
        <v>211846.0</v>
      </c>
    </row>
    <row r="18">
      <c r="A18" s="24">
        <v>171546.0</v>
      </c>
      <c r="B18" s="5">
        <f t="shared" si="1"/>
        <v>43277</v>
      </c>
      <c r="C18" s="3">
        <v>74.44</v>
      </c>
      <c r="D18" s="3">
        <v>76.22</v>
      </c>
      <c r="E18" s="3">
        <v>73.65</v>
      </c>
      <c r="F18" s="3">
        <v>75.83</v>
      </c>
      <c r="G18" s="3">
        <v>1.61</v>
      </c>
      <c r="H18" s="3">
        <v>0.0217</v>
      </c>
      <c r="I18" s="15">
        <v>120351.0</v>
      </c>
      <c r="J18" s="15">
        <v>224073.0</v>
      </c>
    </row>
    <row r="19">
      <c r="A19" s="23">
        <v>43257.0</v>
      </c>
      <c r="B19" s="5">
        <f t="shared" si="1"/>
        <v>43278</v>
      </c>
      <c r="C19" s="3">
        <v>76.15</v>
      </c>
      <c r="D19" s="3">
        <v>77.69</v>
      </c>
      <c r="E19" s="3">
        <v>75.81</v>
      </c>
      <c r="F19" s="3">
        <v>77.17</v>
      </c>
      <c r="G19" s="3">
        <v>1.34</v>
      </c>
      <c r="H19" s="3">
        <v>0.0177</v>
      </c>
      <c r="I19" s="15">
        <v>137586.0</v>
      </c>
      <c r="J19" s="15">
        <v>245087.0</v>
      </c>
    </row>
    <row r="20">
      <c r="A20" s="21">
        <v>74.63</v>
      </c>
      <c r="B20" s="5">
        <f t="shared" si="1"/>
        <v>43279</v>
      </c>
      <c r="C20" s="3">
        <v>77.17</v>
      </c>
      <c r="D20" s="3">
        <v>77.89</v>
      </c>
      <c r="E20" s="3">
        <v>76.83</v>
      </c>
      <c r="F20" s="3">
        <v>77.33</v>
      </c>
      <c r="G20" s="3">
        <v>0.16</v>
      </c>
      <c r="H20" s="3">
        <v>0.0021</v>
      </c>
      <c r="I20" s="15">
        <v>163698.0</v>
      </c>
      <c r="J20" s="15">
        <v>254361.0</v>
      </c>
    </row>
    <row r="21">
      <c r="A21" s="21">
        <v>75.65</v>
      </c>
      <c r="B21" s="5">
        <f t="shared" si="1"/>
        <v>43280</v>
      </c>
      <c r="C21" s="3">
        <v>77.41</v>
      </c>
      <c r="D21" s="3">
        <v>79.18</v>
      </c>
      <c r="E21" s="3">
        <v>76.9</v>
      </c>
      <c r="F21" s="3">
        <v>78.86</v>
      </c>
      <c r="G21" s="3">
        <v>1.53</v>
      </c>
      <c r="H21" s="3">
        <v>0.019799999999999998</v>
      </c>
      <c r="I21" s="15">
        <v>138091.0</v>
      </c>
      <c r="J21" s="15">
        <v>264512.0</v>
      </c>
    </row>
    <row r="22">
      <c r="A22" s="21">
        <v>73.78</v>
      </c>
      <c r="B22" s="5">
        <f t="shared" si="1"/>
        <v>43283</v>
      </c>
      <c r="C22" s="3">
        <v>78.56</v>
      </c>
      <c r="D22" s="3">
        <v>78.57</v>
      </c>
      <c r="E22" s="3">
        <v>76.85</v>
      </c>
      <c r="F22" s="3">
        <v>76.98</v>
      </c>
      <c r="G22" s="3">
        <v>-1.88</v>
      </c>
      <c r="H22" s="6">
        <v>-0.0238</v>
      </c>
      <c r="I22" s="15">
        <v>102998.0</v>
      </c>
      <c r="J22" s="15">
        <v>271874.0</v>
      </c>
    </row>
    <row r="23">
      <c r="A23" s="21">
        <v>74.58</v>
      </c>
      <c r="B23" s="5">
        <f t="shared" si="1"/>
        <v>43284</v>
      </c>
      <c r="C23" s="3">
        <v>77.11</v>
      </c>
      <c r="D23" s="3">
        <v>78.17</v>
      </c>
      <c r="E23" s="3">
        <v>76.32</v>
      </c>
      <c r="F23" s="3">
        <v>77.41</v>
      </c>
      <c r="G23" s="3">
        <v>0.43</v>
      </c>
      <c r="H23" s="3">
        <v>0.005600000000000001</v>
      </c>
      <c r="I23" s="15">
        <v>108404.0</v>
      </c>
      <c r="J23" s="15">
        <v>283408.0</v>
      </c>
    </row>
    <row r="24">
      <c r="A24" s="21">
        <v>-0.27</v>
      </c>
      <c r="B24" s="5">
        <f t="shared" si="1"/>
        <v>43285</v>
      </c>
      <c r="C24" s="3">
        <v>77.55</v>
      </c>
      <c r="D24" s="3">
        <v>77.92</v>
      </c>
      <c r="E24" s="3">
        <v>77.26</v>
      </c>
      <c r="F24" s="3">
        <v>77.89</v>
      </c>
      <c r="G24" s="3">
        <v>0.48</v>
      </c>
      <c r="H24" s="3">
        <v>0.0062</v>
      </c>
      <c r="I24" s="15">
        <v>33511.0</v>
      </c>
      <c r="J24" s="15">
        <v>280012.0</v>
      </c>
    </row>
    <row r="25">
      <c r="A25" s="22">
        <v>-0.0036</v>
      </c>
      <c r="B25" s="5">
        <f t="shared" si="1"/>
        <v>43286</v>
      </c>
      <c r="C25" s="3">
        <v>77.78</v>
      </c>
      <c r="D25" s="3">
        <v>78.16</v>
      </c>
      <c r="E25" s="3">
        <v>77.02</v>
      </c>
      <c r="F25" s="3">
        <v>77.1</v>
      </c>
      <c r="G25" s="3">
        <v>-0.79</v>
      </c>
      <c r="H25" s="6">
        <v>-0.0101</v>
      </c>
      <c r="I25" s="15">
        <v>105056.0</v>
      </c>
      <c r="J25" s="15">
        <v>287247.0</v>
      </c>
    </row>
    <row r="26">
      <c r="A26" s="24">
        <v>114268.0</v>
      </c>
      <c r="B26" s="5">
        <f t="shared" si="1"/>
        <v>43287</v>
      </c>
      <c r="C26" s="3">
        <v>77.43</v>
      </c>
      <c r="D26" s="3">
        <v>77.43</v>
      </c>
      <c r="E26" s="3">
        <v>76.15</v>
      </c>
      <c r="F26" s="3">
        <v>76.91</v>
      </c>
      <c r="G26" s="3">
        <v>-0.19</v>
      </c>
      <c r="H26" s="6">
        <v>-0.0025</v>
      </c>
      <c r="I26" s="15">
        <v>181246.0</v>
      </c>
      <c r="J26" s="15">
        <v>285983.0</v>
      </c>
    </row>
    <row r="27">
      <c r="A27" s="24">
        <v>172321.0</v>
      </c>
      <c r="B27" s="5">
        <f t="shared" si="1"/>
        <v>43290</v>
      </c>
      <c r="C27" s="3">
        <v>76.92</v>
      </c>
      <c r="D27" s="3">
        <v>78.12</v>
      </c>
      <c r="E27" s="3">
        <v>76.86</v>
      </c>
      <c r="F27" s="3">
        <v>77.85</v>
      </c>
      <c r="G27" s="3">
        <v>0.94</v>
      </c>
      <c r="H27" s="3">
        <v>0.012199999999999999</v>
      </c>
      <c r="I27" s="15">
        <v>101591.0</v>
      </c>
      <c r="J27" s="15">
        <v>296405.0</v>
      </c>
    </row>
    <row r="28">
      <c r="A28" s="23">
        <v>43258.0</v>
      </c>
      <c r="B28" s="5">
        <f t="shared" si="1"/>
        <v>43291</v>
      </c>
      <c r="C28" s="3">
        <v>78.07</v>
      </c>
      <c r="D28" s="3">
        <v>79.25</v>
      </c>
      <c r="E28" s="3">
        <v>77.96</v>
      </c>
      <c r="F28" s="3">
        <v>78.62</v>
      </c>
      <c r="G28" s="3">
        <v>0.77</v>
      </c>
      <c r="H28" s="3">
        <v>0.009899999999999999</v>
      </c>
      <c r="I28" s="15">
        <v>114210.0</v>
      </c>
      <c r="J28" s="15">
        <v>307205.0</v>
      </c>
    </row>
    <row r="29">
      <c r="A29" s="21">
        <v>75.02</v>
      </c>
      <c r="B29" s="5">
        <f t="shared" si="1"/>
        <v>43292</v>
      </c>
      <c r="C29" s="3">
        <v>78.64</v>
      </c>
      <c r="D29" s="3">
        <v>78.64</v>
      </c>
      <c r="E29" s="3">
        <v>72.97</v>
      </c>
      <c r="F29" s="3">
        <v>73.33</v>
      </c>
      <c r="G29" s="3">
        <v>-5.29</v>
      </c>
      <c r="H29" s="6">
        <v>-0.0673</v>
      </c>
      <c r="I29" s="15">
        <v>270945.0</v>
      </c>
      <c r="J29" s="15">
        <v>310269.0</v>
      </c>
    </row>
    <row r="30">
      <c r="A30" s="21">
        <v>76.72</v>
      </c>
      <c r="B30" s="5">
        <f t="shared" si="1"/>
        <v>43293</v>
      </c>
      <c r="C30" s="3">
        <v>73.75</v>
      </c>
      <c r="D30" s="3">
        <v>75.0</v>
      </c>
      <c r="E30" s="3">
        <v>72.7</v>
      </c>
      <c r="F30" s="3">
        <v>74.44</v>
      </c>
      <c r="G30" s="3">
        <v>1.11</v>
      </c>
      <c r="H30" s="3">
        <v>0.0151</v>
      </c>
      <c r="I30" s="15">
        <v>211453.0</v>
      </c>
      <c r="J30" s="15">
        <v>310173.0</v>
      </c>
    </row>
    <row r="31">
      <c r="A31" s="21">
        <v>74.61</v>
      </c>
      <c r="B31" s="5">
        <f t="shared" si="1"/>
        <v>43294</v>
      </c>
      <c r="C31" s="3">
        <v>74.27</v>
      </c>
      <c r="D31" s="3">
        <v>75.84</v>
      </c>
      <c r="E31" s="3">
        <v>73.28</v>
      </c>
      <c r="F31" s="3">
        <v>75.26</v>
      </c>
      <c r="G31" s="3">
        <v>0.82</v>
      </c>
      <c r="H31" s="3">
        <v>0.011000000000000001</v>
      </c>
      <c r="I31" s="15">
        <v>167076.0</v>
      </c>
      <c r="J31" s="15">
        <v>328749.0</v>
      </c>
    </row>
    <row r="32">
      <c r="A32" s="21">
        <v>76.6</v>
      </c>
      <c r="B32" s="5">
        <f t="shared" si="1"/>
        <v>43297</v>
      </c>
      <c r="C32" s="3">
        <v>74.89</v>
      </c>
      <c r="D32" s="3">
        <v>75.26</v>
      </c>
      <c r="E32" s="3">
        <v>71.52</v>
      </c>
      <c r="F32" s="3">
        <v>71.82</v>
      </c>
      <c r="G32" s="3">
        <v>-3.44</v>
      </c>
      <c r="H32" s="6">
        <v>-0.0457</v>
      </c>
      <c r="I32" s="15">
        <v>170081.0</v>
      </c>
      <c r="J32" s="15">
        <v>331454.0</v>
      </c>
    </row>
    <row r="33">
      <c r="A33" s="25">
        <f>+2.02</f>
        <v>2.02</v>
      </c>
      <c r="B33" s="5">
        <f t="shared" si="1"/>
        <v>43298</v>
      </c>
      <c r="C33" s="3">
        <v>71.81</v>
      </c>
      <c r="D33" s="3">
        <v>72.82</v>
      </c>
      <c r="E33" s="3">
        <v>71.33</v>
      </c>
      <c r="F33" s="3">
        <v>72.24</v>
      </c>
      <c r="G33" s="3">
        <v>0.42</v>
      </c>
      <c r="H33" s="3">
        <v>0.0058</v>
      </c>
      <c r="I33" s="15">
        <v>164778.0</v>
      </c>
      <c r="J33" s="15">
        <v>347935.0</v>
      </c>
    </row>
    <row r="34">
      <c r="A34" s="25">
        <f>+2.71%</f>
        <v>0.0271</v>
      </c>
      <c r="B34" s="5">
        <f t="shared" si="1"/>
        <v>43299</v>
      </c>
      <c r="C34" s="3">
        <v>72.03</v>
      </c>
      <c r="D34" s="3">
        <v>73.37</v>
      </c>
      <c r="E34" s="3">
        <v>71.3</v>
      </c>
      <c r="F34" s="3">
        <v>72.99</v>
      </c>
      <c r="G34" s="3">
        <v>0.75</v>
      </c>
      <c r="H34" s="3">
        <v>0.0104</v>
      </c>
      <c r="I34" s="15">
        <v>168598.0</v>
      </c>
      <c r="J34" s="15">
        <v>358371.0</v>
      </c>
    </row>
    <row r="35">
      <c r="A35" s="26">
        <v>96414.0</v>
      </c>
      <c r="B35" s="5">
        <f t="shared" si="1"/>
        <v>43300</v>
      </c>
      <c r="C35" s="3">
        <v>73.14</v>
      </c>
      <c r="D35" s="3">
        <v>73.82</v>
      </c>
      <c r="E35" s="3">
        <v>71.9</v>
      </c>
      <c r="F35" s="3">
        <v>72.67</v>
      </c>
      <c r="G35" s="3">
        <v>-0.32</v>
      </c>
      <c r="H35" s="6">
        <v>-0.0044</v>
      </c>
      <c r="I35" s="15">
        <v>213619.0</v>
      </c>
      <c r="J35" s="15">
        <v>370296.0</v>
      </c>
    </row>
    <row r="36">
      <c r="A36" s="26">
        <v>173971.0</v>
      </c>
      <c r="B36" s="5">
        <f t="shared" si="1"/>
        <v>43301</v>
      </c>
      <c r="C36" s="3">
        <v>72.71</v>
      </c>
      <c r="D36" s="3">
        <v>73.52</v>
      </c>
      <c r="E36" s="3">
        <v>72.35</v>
      </c>
      <c r="F36" s="3">
        <v>73.14</v>
      </c>
      <c r="G36" s="3">
        <v>0.47</v>
      </c>
      <c r="H36" s="3">
        <v>0.006500000000000001</v>
      </c>
      <c r="I36" s="15">
        <v>160071.0</v>
      </c>
      <c r="J36" s="15">
        <v>379928.0</v>
      </c>
    </row>
    <row r="37">
      <c r="A37" s="27">
        <v>43259.0</v>
      </c>
      <c r="B37" s="5">
        <f t="shared" si="1"/>
        <v>43304</v>
      </c>
      <c r="C37" s="3">
        <v>72.91</v>
      </c>
      <c r="D37" s="3">
        <v>74.61</v>
      </c>
      <c r="E37" s="3">
        <v>72.78</v>
      </c>
      <c r="F37" s="3">
        <v>73.38</v>
      </c>
      <c r="G37" s="3">
        <v>0.24</v>
      </c>
      <c r="H37" s="3">
        <v>0.0033</v>
      </c>
      <c r="I37" s="15">
        <v>274512.0</v>
      </c>
      <c r="J37" s="15">
        <v>401658.0</v>
      </c>
    </row>
    <row r="38">
      <c r="A38" s="28">
        <v>76.72</v>
      </c>
      <c r="B38" s="5">
        <f t="shared" si="1"/>
        <v>43305</v>
      </c>
      <c r="C38" s="3">
        <v>73.34</v>
      </c>
      <c r="D38" s="3">
        <v>74.38</v>
      </c>
      <c r="E38" s="3">
        <v>72.99</v>
      </c>
      <c r="F38" s="3">
        <v>73.8</v>
      </c>
      <c r="G38" s="3">
        <v>0.42</v>
      </c>
      <c r="H38" s="3">
        <v>0.005699999999999999</v>
      </c>
      <c r="I38" s="15">
        <v>209130.0</v>
      </c>
      <c r="J38" s="15">
        <v>416347.0</v>
      </c>
    </row>
    <row r="39">
      <c r="A39" s="28">
        <v>76.87</v>
      </c>
      <c r="B39" s="5">
        <f t="shared" si="1"/>
        <v>43306</v>
      </c>
      <c r="C39" s="3">
        <v>74.11</v>
      </c>
      <c r="D39" s="3">
        <v>75.06</v>
      </c>
      <c r="E39" s="3">
        <v>73.48</v>
      </c>
      <c r="F39" s="3">
        <v>74.41</v>
      </c>
      <c r="G39" s="3">
        <v>0.61</v>
      </c>
      <c r="H39" s="3">
        <v>0.0083</v>
      </c>
      <c r="I39" s="15">
        <v>197213.0</v>
      </c>
      <c r="J39" s="15">
        <v>423783.0</v>
      </c>
    </row>
    <row r="40">
      <c r="A40" s="28">
        <v>75.5</v>
      </c>
      <c r="B40" s="5">
        <f t="shared" si="1"/>
        <v>43307</v>
      </c>
      <c r="C40" s="3">
        <v>74.81</v>
      </c>
      <c r="D40" s="3">
        <v>75.3</v>
      </c>
      <c r="E40" s="3">
        <v>74.32</v>
      </c>
      <c r="F40" s="3">
        <v>75.12</v>
      </c>
      <c r="G40" s="3">
        <v>0.71</v>
      </c>
      <c r="H40" s="3">
        <v>0.0095</v>
      </c>
      <c r="I40" s="15">
        <v>210326.0</v>
      </c>
      <c r="J40" s="15">
        <v>435105.0</v>
      </c>
    </row>
    <row r="41">
      <c r="A41" s="28">
        <v>75.86</v>
      </c>
      <c r="B41" s="5">
        <f t="shared" si="1"/>
        <v>43308</v>
      </c>
      <c r="C41" s="3">
        <v>75.07</v>
      </c>
      <c r="D41" s="3">
        <v>75.39</v>
      </c>
      <c r="E41" s="3">
        <v>74.35</v>
      </c>
      <c r="F41" s="3">
        <v>74.76</v>
      </c>
      <c r="G41" s="3">
        <v>-0.36</v>
      </c>
      <c r="H41" s="6">
        <v>-0.0048</v>
      </c>
      <c r="I41" s="15">
        <v>203340.0</v>
      </c>
      <c r="J41" s="15">
        <v>447501.0</v>
      </c>
    </row>
    <row r="42">
      <c r="A42" s="21">
        <v>-0.74</v>
      </c>
      <c r="B42" s="5">
        <f t="shared" si="1"/>
        <v>43311</v>
      </c>
      <c r="C42" s="3">
        <v>74.94</v>
      </c>
      <c r="D42" s="3">
        <v>75.79</v>
      </c>
      <c r="E42" s="3">
        <v>74.64</v>
      </c>
      <c r="F42" s="3">
        <v>75.55</v>
      </c>
      <c r="G42" s="3">
        <v>0.79</v>
      </c>
      <c r="H42" s="3">
        <v>0.0106</v>
      </c>
      <c r="I42" s="15">
        <v>203108.0</v>
      </c>
      <c r="J42" s="15">
        <v>469138.0</v>
      </c>
    </row>
    <row r="43">
      <c r="A43" s="22">
        <v>-0.0097</v>
      </c>
      <c r="B43" s="5">
        <f t="shared" si="1"/>
        <v>43312</v>
      </c>
      <c r="C43" s="3">
        <v>75.45</v>
      </c>
      <c r="D43" s="3">
        <v>75.62</v>
      </c>
      <c r="E43" s="3">
        <v>73.85</v>
      </c>
      <c r="F43" s="3">
        <v>74.21</v>
      </c>
      <c r="G43" s="3">
        <v>-1.34</v>
      </c>
      <c r="H43" s="6">
        <v>-0.0177</v>
      </c>
      <c r="I43" s="15">
        <v>288571.0</v>
      </c>
      <c r="J43" s="15">
        <v>467508.0</v>
      </c>
    </row>
    <row r="44">
      <c r="A44" s="24">
        <v>59686.0</v>
      </c>
      <c r="B44" s="5">
        <f t="shared" si="1"/>
        <v>43313</v>
      </c>
      <c r="C44" s="3">
        <v>74.07</v>
      </c>
      <c r="D44" s="3">
        <v>74.12</v>
      </c>
      <c r="E44" s="3">
        <v>72.13</v>
      </c>
      <c r="F44" s="3">
        <v>72.39</v>
      </c>
      <c r="G44" s="3">
        <v>-1.82</v>
      </c>
      <c r="H44" s="6">
        <v>-0.0245</v>
      </c>
      <c r="I44" s="15">
        <v>284022.0</v>
      </c>
      <c r="J44" s="15">
        <v>452386.0</v>
      </c>
    </row>
    <row r="45">
      <c r="A45" s="24">
        <v>179829.0</v>
      </c>
      <c r="B45" s="5">
        <f t="shared" si="1"/>
        <v>43314</v>
      </c>
      <c r="C45" s="3">
        <v>72.42</v>
      </c>
      <c r="D45" s="3">
        <v>73.75</v>
      </c>
      <c r="E45" s="3">
        <v>71.84</v>
      </c>
      <c r="F45" s="3">
        <v>73.45</v>
      </c>
      <c r="G45" s="3">
        <v>1.06</v>
      </c>
      <c r="H45" s="3">
        <v>0.0146</v>
      </c>
      <c r="I45" s="15">
        <v>226453.0</v>
      </c>
      <c r="J45" s="15">
        <v>435142.0</v>
      </c>
    </row>
    <row r="46">
      <c r="A46" s="23">
        <v>43262.0</v>
      </c>
      <c r="B46" s="5">
        <f t="shared" si="1"/>
        <v>43315</v>
      </c>
      <c r="C46" s="3">
        <v>73.37</v>
      </c>
      <c r="D46" s="3">
        <v>73.73</v>
      </c>
      <c r="E46" s="3">
        <v>72.48</v>
      </c>
      <c r="F46" s="3">
        <v>73.21</v>
      </c>
      <c r="G46" s="3">
        <v>-0.24</v>
      </c>
      <c r="H46" s="6">
        <v>-0.0033</v>
      </c>
      <c r="I46" s="15">
        <v>175359.0</v>
      </c>
      <c r="J46" s="15">
        <v>419656.0</v>
      </c>
    </row>
    <row r="47">
      <c r="A47" s="21">
        <v>75.75</v>
      </c>
      <c r="B47" s="5">
        <f t="shared" si="1"/>
        <v>43318</v>
      </c>
      <c r="C47" s="3">
        <v>73.21</v>
      </c>
      <c r="D47" s="3">
        <v>74.47</v>
      </c>
      <c r="E47" s="3">
        <v>73.08</v>
      </c>
      <c r="F47" s="3">
        <v>73.75</v>
      </c>
      <c r="G47" s="3">
        <v>0.54</v>
      </c>
      <c r="H47" s="3">
        <v>0.0074</v>
      </c>
      <c r="I47" s="15">
        <v>200582.0</v>
      </c>
      <c r="J47" s="15">
        <v>418054.0</v>
      </c>
    </row>
    <row r="48">
      <c r="A48" s="21">
        <v>76.16</v>
      </c>
      <c r="B48" s="5">
        <f t="shared" si="1"/>
        <v>43319</v>
      </c>
      <c r="C48" s="3">
        <v>73.61</v>
      </c>
      <c r="D48" s="3">
        <v>74.9</v>
      </c>
      <c r="E48" s="3">
        <v>73.57</v>
      </c>
      <c r="F48" s="3">
        <v>74.65</v>
      </c>
      <c r="G48" s="3">
        <v>0.9</v>
      </c>
      <c r="H48" s="3">
        <v>0.012199999999999999</v>
      </c>
      <c r="I48" s="15">
        <v>228992.0</v>
      </c>
      <c r="J48" s="15">
        <v>406210.0</v>
      </c>
    </row>
    <row r="49">
      <c r="A49" s="21">
        <v>74.94</v>
      </c>
      <c r="B49" s="5">
        <f t="shared" si="1"/>
        <v>43320</v>
      </c>
      <c r="C49" s="3">
        <v>74.64</v>
      </c>
      <c r="D49" s="3">
        <v>74.87</v>
      </c>
      <c r="E49" s="3">
        <v>71.65</v>
      </c>
      <c r="F49" s="3">
        <v>72.28</v>
      </c>
      <c r="G49" s="3">
        <v>-2.37</v>
      </c>
      <c r="H49" s="6">
        <v>-0.0317</v>
      </c>
      <c r="I49" s="15">
        <v>269509.0</v>
      </c>
      <c r="J49" s="15">
        <v>399036.0</v>
      </c>
    </row>
    <row r="50">
      <c r="A50" s="21">
        <v>75.82</v>
      </c>
      <c r="B50" s="5">
        <f t="shared" si="1"/>
        <v>43321</v>
      </c>
      <c r="C50" s="3">
        <v>72.16</v>
      </c>
      <c r="D50" s="3">
        <v>72.89</v>
      </c>
      <c r="E50" s="3">
        <v>71.86</v>
      </c>
      <c r="F50" s="3">
        <v>72.07</v>
      </c>
      <c r="G50" s="3">
        <v>-0.21</v>
      </c>
      <c r="H50" s="6">
        <v>-0.0029</v>
      </c>
      <c r="I50" s="15">
        <v>197055.0</v>
      </c>
      <c r="J50" s="15">
        <v>380452.0</v>
      </c>
    </row>
    <row r="51">
      <c r="A51" s="21">
        <v>-0.04</v>
      </c>
      <c r="B51" s="5">
        <f t="shared" si="1"/>
        <v>43322</v>
      </c>
      <c r="C51" s="3">
        <v>71.97</v>
      </c>
      <c r="D51" s="3">
        <v>73.14</v>
      </c>
      <c r="E51" s="3">
        <v>71.4</v>
      </c>
      <c r="F51" s="3">
        <v>72.81</v>
      </c>
      <c r="G51" s="3">
        <v>0.74</v>
      </c>
      <c r="H51" s="3">
        <v>0.0103</v>
      </c>
      <c r="I51" s="15">
        <v>228741.0</v>
      </c>
      <c r="J51" s="15">
        <v>360464.0</v>
      </c>
    </row>
    <row r="52">
      <c r="A52" s="22">
        <v>-5.0E-4</v>
      </c>
      <c r="B52" s="5">
        <f t="shared" si="1"/>
        <v>43325</v>
      </c>
      <c r="C52" s="3">
        <v>73.0</v>
      </c>
      <c r="D52" s="3">
        <v>73.09</v>
      </c>
      <c r="E52" s="3">
        <v>71.04</v>
      </c>
      <c r="F52" s="3">
        <v>72.61</v>
      </c>
      <c r="G52" s="3">
        <v>-0.2</v>
      </c>
      <c r="H52" s="6">
        <v>-0.0027</v>
      </c>
      <c r="I52" s="15">
        <v>220337.0</v>
      </c>
      <c r="J52" s="15">
        <v>349123.0</v>
      </c>
    </row>
    <row r="53">
      <c r="A53" s="24">
        <v>58488.0</v>
      </c>
      <c r="B53" s="5">
        <f t="shared" si="1"/>
        <v>43326</v>
      </c>
      <c r="C53" s="3">
        <v>72.82</v>
      </c>
      <c r="D53" s="3">
        <v>73.93</v>
      </c>
      <c r="E53" s="3">
        <v>72.16</v>
      </c>
      <c r="F53" s="3">
        <v>72.46</v>
      </c>
      <c r="G53" s="3">
        <v>-0.15</v>
      </c>
      <c r="H53" s="6">
        <v>-0.0021</v>
      </c>
      <c r="I53" s="15">
        <v>242747.0</v>
      </c>
      <c r="J53" s="15">
        <v>328650.0</v>
      </c>
    </row>
    <row r="54">
      <c r="A54" s="24">
        <v>179150.0</v>
      </c>
      <c r="B54" s="5">
        <f t="shared" si="1"/>
        <v>43327</v>
      </c>
      <c r="C54" s="3">
        <v>72.22</v>
      </c>
      <c r="D54" s="3">
        <v>72.44</v>
      </c>
      <c r="E54" s="3">
        <v>70.3</v>
      </c>
      <c r="F54" s="3">
        <v>70.76</v>
      </c>
      <c r="G54" s="3">
        <v>-1.7</v>
      </c>
      <c r="H54" s="6">
        <v>-0.0235</v>
      </c>
      <c r="I54" s="15">
        <v>298105.0</v>
      </c>
      <c r="J54" s="15">
        <v>321634.0</v>
      </c>
    </row>
    <row r="55">
      <c r="A55" s="23">
        <v>43263.0</v>
      </c>
      <c r="B55" s="5">
        <f t="shared" si="1"/>
        <v>43328</v>
      </c>
      <c r="C55" s="3">
        <v>70.65</v>
      </c>
      <c r="D55" s="3">
        <v>71.52</v>
      </c>
      <c r="E55" s="3">
        <v>70.4</v>
      </c>
      <c r="F55" s="3">
        <v>71.43</v>
      </c>
      <c r="G55" s="3">
        <v>0.67</v>
      </c>
      <c r="H55" s="3">
        <v>0.0095</v>
      </c>
      <c r="I55" s="15">
        <v>227201.0</v>
      </c>
      <c r="J55" s="15">
        <v>298026.0</v>
      </c>
    </row>
    <row r="56">
      <c r="A56" s="21">
        <v>75.8</v>
      </c>
      <c r="B56" s="5">
        <f t="shared" si="1"/>
        <v>43329</v>
      </c>
      <c r="C56" s="3">
        <v>71.35</v>
      </c>
      <c r="D56" s="3">
        <v>72.49</v>
      </c>
      <c r="E56" s="3">
        <v>71.25</v>
      </c>
      <c r="F56" s="3">
        <v>71.83</v>
      </c>
      <c r="G56" s="3">
        <v>0.4</v>
      </c>
      <c r="H56" s="3">
        <v>0.005600000000000001</v>
      </c>
      <c r="I56" s="15">
        <v>217156.0</v>
      </c>
      <c r="J56" s="15">
        <v>284459.0</v>
      </c>
    </row>
    <row r="57">
      <c r="A57" s="21">
        <v>76.37</v>
      </c>
      <c r="B57" s="5">
        <f t="shared" si="1"/>
        <v>43332</v>
      </c>
      <c r="C57" s="3">
        <v>71.77</v>
      </c>
      <c r="D57" s="3">
        <v>72.75</v>
      </c>
      <c r="E57" s="3">
        <v>71.42</v>
      </c>
      <c r="F57" s="3">
        <v>72.21</v>
      </c>
      <c r="G57" s="3">
        <v>0.38</v>
      </c>
      <c r="H57" s="3">
        <v>0.0053</v>
      </c>
      <c r="I57" s="15">
        <v>249098.0</v>
      </c>
      <c r="J57" s="15">
        <v>262527.0</v>
      </c>
    </row>
    <row r="58">
      <c r="A58" s="21">
        <v>74.85</v>
      </c>
      <c r="B58" s="5">
        <f t="shared" si="1"/>
        <v>43333</v>
      </c>
      <c r="C58" s="3">
        <v>72.15</v>
      </c>
      <c r="D58" s="3">
        <v>72.95</v>
      </c>
      <c r="E58" s="3">
        <v>72.05</v>
      </c>
      <c r="F58" s="3">
        <v>72.63</v>
      </c>
      <c r="G58" s="3">
        <v>0.42</v>
      </c>
      <c r="H58" s="3">
        <v>0.0058</v>
      </c>
      <c r="I58" s="15">
        <v>201240.0</v>
      </c>
      <c r="J58" s="15">
        <v>244143.0</v>
      </c>
    </row>
    <row r="59">
      <c r="A59" s="21">
        <v>75.3</v>
      </c>
      <c r="B59" s="5">
        <f t="shared" si="1"/>
        <v>43334</v>
      </c>
      <c r="C59" s="3">
        <v>72.76</v>
      </c>
      <c r="D59" s="3">
        <v>75.0</v>
      </c>
      <c r="E59" s="3">
        <v>72.7</v>
      </c>
      <c r="F59" s="3">
        <v>74.78</v>
      </c>
      <c r="G59" s="3">
        <v>2.15</v>
      </c>
      <c r="H59" s="3">
        <v>0.0296</v>
      </c>
      <c r="I59" s="15">
        <v>300689.0</v>
      </c>
      <c r="J59" s="15">
        <v>228569.0</v>
      </c>
    </row>
    <row r="60">
      <c r="A60" s="21">
        <v>-0.52</v>
      </c>
      <c r="B60" s="5">
        <f t="shared" si="1"/>
        <v>43335</v>
      </c>
      <c r="C60" s="3">
        <v>74.72</v>
      </c>
      <c r="D60" s="3">
        <v>74.87</v>
      </c>
      <c r="E60" s="3">
        <v>74.21</v>
      </c>
      <c r="F60" s="3">
        <v>74.73</v>
      </c>
      <c r="G60" s="3">
        <v>-0.05</v>
      </c>
      <c r="H60" s="6">
        <v>-7.0E-4</v>
      </c>
      <c r="I60" s="15">
        <v>199661.0</v>
      </c>
      <c r="J60" s="15">
        <v>193352.0</v>
      </c>
    </row>
    <row r="61">
      <c r="A61" s="22">
        <v>-0.0069</v>
      </c>
      <c r="B61" s="5">
        <f t="shared" si="1"/>
        <v>43336</v>
      </c>
      <c r="C61" s="3">
        <v>74.73</v>
      </c>
      <c r="D61" s="3">
        <v>76.42</v>
      </c>
      <c r="E61" s="3">
        <v>74.68</v>
      </c>
      <c r="F61" s="3">
        <v>75.82</v>
      </c>
      <c r="G61" s="3">
        <v>1.09</v>
      </c>
      <c r="H61" s="3">
        <v>0.0146</v>
      </c>
      <c r="I61" s="15">
        <v>235091.0</v>
      </c>
      <c r="J61" s="15">
        <v>159502.0</v>
      </c>
    </row>
    <row r="62">
      <c r="A62" s="24">
        <v>66978.0</v>
      </c>
      <c r="B62" s="5">
        <f t="shared" si="1"/>
        <v>43339</v>
      </c>
      <c r="C62" s="3">
        <v>75.54</v>
      </c>
      <c r="D62" s="3">
        <v>76.34</v>
      </c>
      <c r="E62" s="3">
        <v>75.39</v>
      </c>
      <c r="F62" s="3">
        <v>76.21</v>
      </c>
      <c r="G62" s="3">
        <v>0.39</v>
      </c>
      <c r="H62" s="3">
        <v>0.0051</v>
      </c>
      <c r="I62" s="15">
        <v>101081.0</v>
      </c>
      <c r="J62" s="15">
        <v>147113.0</v>
      </c>
    </row>
    <row r="63">
      <c r="A63" s="24">
        <v>171986.0</v>
      </c>
      <c r="B63" s="5">
        <f t="shared" si="1"/>
        <v>43340</v>
      </c>
      <c r="C63" s="3">
        <v>76.34</v>
      </c>
      <c r="D63" s="3">
        <v>76.97</v>
      </c>
      <c r="E63" s="3">
        <v>75.73</v>
      </c>
      <c r="F63" s="3">
        <v>75.95</v>
      </c>
      <c r="G63" s="3">
        <v>-0.26</v>
      </c>
      <c r="H63" s="6">
        <v>-0.0034</v>
      </c>
      <c r="I63" s="15">
        <v>179659.0</v>
      </c>
      <c r="J63" s="15">
        <v>125670.0</v>
      </c>
    </row>
    <row r="64">
      <c r="A64" s="23">
        <v>43264.0</v>
      </c>
      <c r="B64" s="5">
        <f t="shared" si="1"/>
        <v>43341</v>
      </c>
      <c r="C64" s="3">
        <v>75.99</v>
      </c>
      <c r="D64" s="3">
        <v>77.42</v>
      </c>
      <c r="E64" s="3">
        <v>75.67</v>
      </c>
      <c r="F64" s="3">
        <v>77.14</v>
      </c>
      <c r="G64" s="3">
        <v>1.19</v>
      </c>
      <c r="H64" s="3">
        <v>0.015700000000000002</v>
      </c>
      <c r="I64" s="15">
        <v>130440.0</v>
      </c>
      <c r="J64" s="15">
        <v>88280.0</v>
      </c>
    </row>
    <row r="65">
      <c r="A65" s="21">
        <v>74.81</v>
      </c>
      <c r="B65" s="5">
        <f t="shared" si="1"/>
        <v>43342</v>
      </c>
      <c r="C65" s="3">
        <v>77.33</v>
      </c>
      <c r="D65" s="3">
        <v>78.03</v>
      </c>
      <c r="E65" s="3">
        <v>77.18</v>
      </c>
      <c r="F65" s="3">
        <v>77.77</v>
      </c>
      <c r="G65" s="3">
        <v>0.63</v>
      </c>
      <c r="H65" s="3">
        <v>0.008199999999999999</v>
      </c>
      <c r="I65" s="15">
        <v>90218.0</v>
      </c>
      <c r="J65" s="15">
        <v>44719.0</v>
      </c>
    </row>
    <row r="66">
      <c r="A66" s="21">
        <v>76.2</v>
      </c>
      <c r="B66" s="5">
        <f t="shared" si="1"/>
        <v>43343</v>
      </c>
      <c r="C66" s="3">
        <v>77.53</v>
      </c>
      <c r="D66" s="3">
        <v>77.79</v>
      </c>
      <c r="E66" s="3">
        <v>77.0</v>
      </c>
      <c r="F66" s="3">
        <v>77.42</v>
      </c>
      <c r="G66" s="3">
        <v>-0.35</v>
      </c>
      <c r="H66" s="6">
        <v>-0.0045</v>
      </c>
      <c r="I66" s="15">
        <v>25828.0</v>
      </c>
      <c r="J66" s="3"/>
    </row>
    <row r="67">
      <c r="A67" s="21">
        <v>74.72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76.1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+0.8</f>
        <v>0.8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+1.06%</f>
        <v>0.0106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76556.0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174063.0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43265.0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75.91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76.19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75.03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75.2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-0.0118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73976.0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182785.0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43266.0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75.19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75.24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72.25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72.66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-2.54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-0.0338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80216.0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188389.0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43269.0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72.33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74.65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71.76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74.52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+1.86</f>
        <v>1.86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+2.56%</f>
        <v>0.0256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77815.0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193115.0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43270.0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74.17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74.56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73.55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74.16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-0.36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-0.0048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93704.0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201541.0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43271.0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74.3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74.82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73.33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73.89</v>
      </c>
      <c r="B113" s="3" t="str">
        <f t="shared" si="1"/>
        <v/>
      </c>
    </row>
    <row r="114">
      <c r="A114" s="21">
        <v>-0.27</v>
      </c>
      <c r="B114" s="3" t="str">
        <f t="shared" si="1"/>
        <v>#REF!</v>
      </c>
    </row>
    <row r="115">
      <c r="A115" s="22">
        <v>-0.0036</v>
      </c>
      <c r="B115" s="3" t="str">
        <f t="shared" si="1"/>
        <v>#REF!</v>
      </c>
    </row>
    <row r="116">
      <c r="A116" s="24">
        <v>108769.0</v>
      </c>
      <c r="B116" s="3" t="str">
        <f t="shared" si="1"/>
        <v>#REF!</v>
      </c>
    </row>
    <row r="117">
      <c r="A117" s="24">
        <v>205152.0</v>
      </c>
      <c r="B117" s="3" t="str">
        <f t="shared" si="1"/>
        <v>#REF!</v>
      </c>
    </row>
    <row r="118">
      <c r="A118" s="23">
        <v>43272.0</v>
      </c>
      <c r="B118" s="3" t="str">
        <f t="shared" si="1"/>
        <v>#REF!</v>
      </c>
    </row>
    <row r="119">
      <c r="A119" s="21">
        <v>73.69</v>
      </c>
      <c r="B119" s="3" t="str">
        <f t="shared" si="1"/>
        <v>#REF!</v>
      </c>
    </row>
    <row r="120">
      <c r="A120" s="21">
        <v>73.87</v>
      </c>
      <c r="B120" s="3" t="str">
        <f t="shared" si="1"/>
        <v>#REF!</v>
      </c>
    </row>
    <row r="121">
      <c r="A121" s="21">
        <v>72.31</v>
      </c>
      <c r="B121" s="3" t="str">
        <f t="shared" si="1"/>
        <v>#REF!</v>
      </c>
    </row>
    <row r="122">
      <c r="A122" s="21">
        <v>72.42</v>
      </c>
      <c r="B122" s="3" t="str">
        <f t="shared" si="1"/>
        <v>#REF!</v>
      </c>
    </row>
    <row r="123">
      <c r="A123" s="21">
        <v>-1.47</v>
      </c>
      <c r="B123" s="3" t="str">
        <f t="shared" si="1"/>
        <v>#REF!</v>
      </c>
    </row>
    <row r="124">
      <c r="A124" s="22">
        <v>-0.0199</v>
      </c>
      <c r="B124" s="3" t="str">
        <f t="shared" si="1"/>
        <v>#REF!</v>
      </c>
    </row>
    <row r="125">
      <c r="A125" s="24">
        <v>116575.0</v>
      </c>
      <c r="B125" s="3" t="str">
        <f t="shared" si="1"/>
        <v>#REF!</v>
      </c>
    </row>
    <row r="126">
      <c r="A126" s="24">
        <v>208726.0</v>
      </c>
      <c r="B126" s="3" t="str">
        <f t="shared" si="1"/>
        <v>#REF!</v>
      </c>
    </row>
    <row r="127">
      <c r="A127" s="23">
        <v>43273.0</v>
      </c>
      <c r="B127" s="3" t="str">
        <f t="shared" si="1"/>
        <v>#REF!</v>
      </c>
    </row>
    <row r="128">
      <c r="A128" s="21">
        <v>72.6</v>
      </c>
      <c r="B128" s="3" t="str">
        <f t="shared" si="1"/>
        <v>#REF!</v>
      </c>
    </row>
    <row r="129">
      <c r="A129" s="21">
        <v>75.14</v>
      </c>
      <c r="B129" s="3" t="str">
        <f t="shared" si="1"/>
        <v>#REF!</v>
      </c>
    </row>
    <row r="130">
      <c r="A130" s="21">
        <v>72.58</v>
      </c>
      <c r="B130" s="3" t="str">
        <f t="shared" si="1"/>
        <v>#REF!</v>
      </c>
    </row>
    <row r="131">
      <c r="A131" s="21">
        <v>74.94</v>
      </c>
      <c r="B131" s="3" t="str">
        <f t="shared" si="1"/>
        <v>#REF!</v>
      </c>
    </row>
    <row r="132">
      <c r="A132" s="25">
        <f>+2.52</f>
        <v>2.52</v>
      </c>
      <c r="B132" s="3" t="str">
        <f t="shared" si="1"/>
        <v>#REF!</v>
      </c>
    </row>
    <row r="133">
      <c r="A133" s="25">
        <f>+3.48%</f>
        <v>0.0348</v>
      </c>
      <c r="B133" s="3" t="str">
        <f t="shared" si="1"/>
        <v>#REF!</v>
      </c>
    </row>
    <row r="134">
      <c r="A134" s="26">
        <v>130181.0</v>
      </c>
      <c r="B134" s="3" t="str">
        <f t="shared" si="1"/>
        <v>#REF!</v>
      </c>
    </row>
    <row r="135">
      <c r="A135" s="26">
        <v>217996.0</v>
      </c>
      <c r="B135" s="3" t="str">
        <f t="shared" si="1"/>
        <v>#REF!</v>
      </c>
    </row>
    <row r="136">
      <c r="A136" s="27">
        <v>43276.0</v>
      </c>
      <c r="B136" s="3" t="str">
        <f t="shared" si="1"/>
        <v>#REF!</v>
      </c>
    </row>
    <row r="137">
      <c r="A137" s="28">
        <v>74.47</v>
      </c>
      <c r="B137" s="3" t="str">
        <f t="shared" si="1"/>
        <v>#REF!</v>
      </c>
    </row>
    <row r="138">
      <c r="A138" s="28">
        <v>74.6</v>
      </c>
      <c r="B138" s="3" t="str">
        <f t="shared" si="1"/>
        <v>#REF!</v>
      </c>
    </row>
    <row r="139">
      <c r="A139" s="28">
        <v>73.25</v>
      </c>
      <c r="B139" s="3" t="str">
        <f t="shared" si="1"/>
        <v>#REF!</v>
      </c>
    </row>
    <row r="140">
      <c r="A140" s="28">
        <v>74.22</v>
      </c>
      <c r="B140" s="3" t="str">
        <f t="shared" si="1"/>
        <v>#REF!</v>
      </c>
    </row>
    <row r="141">
      <c r="A141" s="21">
        <v>-0.72</v>
      </c>
      <c r="B141" s="3" t="str">
        <f t="shared" si="1"/>
        <v>#REF!</v>
      </c>
    </row>
    <row r="142">
      <c r="A142" s="22">
        <v>-0.0096</v>
      </c>
      <c r="B142" s="3" t="str">
        <f t="shared" si="1"/>
        <v>#REF!</v>
      </c>
    </row>
    <row r="143">
      <c r="A143" s="24">
        <v>112272.0</v>
      </c>
      <c r="B143" s="3" t="str">
        <f t="shared" si="1"/>
        <v>#REF!</v>
      </c>
    </row>
    <row r="144">
      <c r="A144" s="24">
        <v>211846.0</v>
      </c>
      <c r="B144" s="3" t="str">
        <f t="shared" si="1"/>
        <v>#REF!</v>
      </c>
    </row>
    <row r="145">
      <c r="A145" s="23">
        <v>43277.0</v>
      </c>
      <c r="B145" s="3" t="str">
        <f t="shared" si="1"/>
        <v>#REF!</v>
      </c>
    </row>
    <row r="146">
      <c r="A146" s="21">
        <v>74.44</v>
      </c>
      <c r="B146" s="3" t="str">
        <f t="shared" si="1"/>
        <v>#REF!</v>
      </c>
    </row>
    <row r="147">
      <c r="A147" s="21">
        <v>76.22</v>
      </c>
      <c r="B147" s="3" t="str">
        <f t="shared" si="1"/>
        <v>#REF!</v>
      </c>
    </row>
    <row r="148">
      <c r="A148" s="21">
        <v>73.65</v>
      </c>
      <c r="B148" s="3" t="str">
        <f t="shared" si="1"/>
        <v>#REF!</v>
      </c>
    </row>
    <row r="149">
      <c r="A149" s="21">
        <v>75.83</v>
      </c>
      <c r="B149" s="3" t="str">
        <f t="shared" si="1"/>
        <v>#REF!</v>
      </c>
    </row>
    <row r="150">
      <c r="A150" s="25">
        <f>+1.61</f>
        <v>1.61</v>
      </c>
      <c r="B150" s="3" t="str">
        <f t="shared" si="1"/>
        <v>#REF!</v>
      </c>
    </row>
    <row r="151">
      <c r="A151" s="25">
        <f>+2.17%</f>
        <v>0.0217</v>
      </c>
      <c r="B151" s="3" t="str">
        <f t="shared" si="1"/>
        <v>#REF!</v>
      </c>
    </row>
    <row r="152">
      <c r="A152" s="26">
        <v>120351.0</v>
      </c>
      <c r="B152" s="3" t="str">
        <f t="shared" si="1"/>
        <v>#REF!</v>
      </c>
    </row>
    <row r="153">
      <c r="A153" s="26">
        <v>224073.0</v>
      </c>
      <c r="B153" s="3" t="str">
        <f t="shared" si="1"/>
        <v>#REF!</v>
      </c>
    </row>
    <row r="154">
      <c r="A154" s="27">
        <v>43278.0</v>
      </c>
      <c r="B154" s="3" t="str">
        <f t="shared" si="1"/>
        <v>#REF!</v>
      </c>
    </row>
    <row r="155">
      <c r="A155" s="28">
        <v>76.15</v>
      </c>
      <c r="B155" s="3" t="str">
        <f t="shared" si="1"/>
        <v>#REF!</v>
      </c>
    </row>
    <row r="156">
      <c r="A156" s="28">
        <v>77.69</v>
      </c>
      <c r="B156" s="3" t="str">
        <f t="shared" si="1"/>
        <v>#REF!</v>
      </c>
    </row>
    <row r="157">
      <c r="A157" s="28">
        <v>75.81</v>
      </c>
      <c r="B157" s="3" t="str">
        <f t="shared" si="1"/>
        <v>#REF!</v>
      </c>
    </row>
    <row r="158">
      <c r="A158" s="28">
        <v>77.17</v>
      </c>
      <c r="B158" s="3" t="str">
        <f t="shared" si="1"/>
        <v>#REF!</v>
      </c>
    </row>
    <row r="159">
      <c r="A159" s="25">
        <f>+1.34</f>
        <v>1.34</v>
      </c>
      <c r="B159" s="3" t="str">
        <f t="shared" si="1"/>
        <v>#REF!</v>
      </c>
    </row>
    <row r="160">
      <c r="A160" s="25">
        <f>+1.77%</f>
        <v>0.0177</v>
      </c>
      <c r="B160" s="3" t="str">
        <f t="shared" si="1"/>
        <v>#REF!</v>
      </c>
    </row>
    <row r="161">
      <c r="A161" s="26">
        <v>137586.0</v>
      </c>
      <c r="B161" s="3" t="str">
        <f t="shared" si="1"/>
        <v>#REF!</v>
      </c>
    </row>
    <row r="162">
      <c r="A162" s="26">
        <v>245087.0</v>
      </c>
      <c r="B162" s="3" t="str">
        <f t="shared" si="1"/>
        <v>#REF!</v>
      </c>
    </row>
    <row r="163">
      <c r="A163" s="27">
        <v>43279.0</v>
      </c>
      <c r="B163" s="3" t="str">
        <f t="shared" si="1"/>
        <v>#REF!</v>
      </c>
    </row>
    <row r="164">
      <c r="A164" s="28">
        <v>77.17</v>
      </c>
      <c r="B164" s="3" t="str">
        <f t="shared" si="1"/>
        <v>#REF!</v>
      </c>
    </row>
    <row r="165">
      <c r="A165" s="28">
        <v>77.89</v>
      </c>
      <c r="B165" s="3" t="str">
        <f t="shared" si="1"/>
        <v>#REF!</v>
      </c>
    </row>
    <row r="166">
      <c r="A166" s="28">
        <v>76.83</v>
      </c>
      <c r="B166" s="3" t="str">
        <f t="shared" si="1"/>
        <v>#REF!</v>
      </c>
    </row>
    <row r="167">
      <c r="A167" s="28">
        <v>77.33</v>
      </c>
      <c r="B167" s="3" t="str">
        <f t="shared" si="1"/>
        <v>#REF!</v>
      </c>
    </row>
    <row r="168">
      <c r="A168" s="25">
        <f>+0.16</f>
        <v>0.16</v>
      </c>
      <c r="B168" s="3" t="str">
        <f t="shared" si="1"/>
        <v>#REF!</v>
      </c>
    </row>
    <row r="169">
      <c r="A169" s="25">
        <f>+0.21%</f>
        <v>0.0021</v>
      </c>
      <c r="B169" s="3" t="str">
        <f t="shared" si="1"/>
        <v>#REF!</v>
      </c>
    </row>
    <row r="170">
      <c r="A170" s="26">
        <v>163698.0</v>
      </c>
      <c r="B170" s="3" t="str">
        <f t="shared" si="1"/>
        <v>#REF!</v>
      </c>
    </row>
    <row r="171">
      <c r="A171" s="26">
        <v>254361.0</v>
      </c>
      <c r="B171" s="3" t="str">
        <f t="shared" si="1"/>
        <v>#REF!</v>
      </c>
    </row>
    <row r="172">
      <c r="A172" s="27">
        <v>43280.0</v>
      </c>
      <c r="B172" s="3" t="str">
        <f t="shared" si="1"/>
        <v>#REF!</v>
      </c>
    </row>
    <row r="173">
      <c r="A173" s="28">
        <v>77.41</v>
      </c>
      <c r="B173" s="3" t="str">
        <f t="shared" si="1"/>
        <v>#REF!</v>
      </c>
    </row>
    <row r="174">
      <c r="A174" s="28">
        <v>79.18</v>
      </c>
      <c r="B174" s="3" t="str">
        <f t="shared" si="1"/>
        <v>#REF!</v>
      </c>
    </row>
    <row r="175">
      <c r="A175" s="28">
        <v>76.9</v>
      </c>
      <c r="B175" s="3" t="str">
        <f t="shared" si="1"/>
        <v>#REF!</v>
      </c>
    </row>
    <row r="176">
      <c r="A176" s="28">
        <v>78.86</v>
      </c>
      <c r="B176" s="3" t="str">
        <f t="shared" si="1"/>
        <v>#REF!</v>
      </c>
    </row>
    <row r="177">
      <c r="A177" s="25">
        <f>+1.53</f>
        <v>1.53</v>
      </c>
      <c r="B177" s="3" t="str">
        <f t="shared" si="1"/>
        <v>#REF!</v>
      </c>
    </row>
    <row r="178">
      <c r="A178" s="25">
        <f>+1.98%</f>
        <v>0.0198</v>
      </c>
      <c r="B178" s="3" t="str">
        <f t="shared" si="1"/>
        <v>#REF!</v>
      </c>
    </row>
    <row r="179">
      <c r="A179" s="26">
        <v>138091.0</v>
      </c>
      <c r="B179" s="3" t="str">
        <f t="shared" si="1"/>
        <v>#REF!</v>
      </c>
    </row>
    <row r="180">
      <c r="A180" s="26">
        <v>264512.0</v>
      </c>
      <c r="B180" s="3" t="str">
        <f t="shared" si="1"/>
        <v>#REF!</v>
      </c>
    </row>
    <row r="181">
      <c r="A181" s="27">
        <v>43283.0</v>
      </c>
      <c r="B181" s="3" t="str">
        <f t="shared" si="1"/>
        <v>#REF!</v>
      </c>
    </row>
    <row r="182">
      <c r="A182" s="28">
        <v>78.56</v>
      </c>
      <c r="B182" s="3" t="str">
        <f t="shared" si="1"/>
        <v>#REF!</v>
      </c>
    </row>
    <row r="183">
      <c r="A183" s="28">
        <v>78.57</v>
      </c>
      <c r="B183" s="3" t="str">
        <f t="shared" si="1"/>
        <v>#REF!</v>
      </c>
    </row>
    <row r="184">
      <c r="A184" s="28">
        <v>76.85</v>
      </c>
      <c r="B184" s="3" t="str">
        <f t="shared" si="1"/>
        <v>#REF!</v>
      </c>
    </row>
    <row r="185">
      <c r="A185" s="28">
        <v>76.98</v>
      </c>
      <c r="B185" s="3" t="str">
        <f t="shared" si="1"/>
        <v>#REF!</v>
      </c>
    </row>
    <row r="186">
      <c r="A186" s="21">
        <v>-1.88</v>
      </c>
      <c r="B186" s="3" t="str">
        <f t="shared" si="1"/>
        <v>#REF!</v>
      </c>
    </row>
    <row r="187">
      <c r="A187" s="22">
        <v>-0.0238</v>
      </c>
      <c r="B187" s="3" t="str">
        <f t="shared" si="1"/>
        <v>#REF!</v>
      </c>
    </row>
    <row r="188">
      <c r="A188" s="24">
        <v>102998.0</v>
      </c>
      <c r="B188" s="3" t="str">
        <f t="shared" si="1"/>
        <v>#REF!</v>
      </c>
    </row>
    <row r="189">
      <c r="A189" s="24">
        <v>271874.0</v>
      </c>
      <c r="B189" s="3" t="str">
        <f t="shared" si="1"/>
        <v>#REF!</v>
      </c>
    </row>
    <row r="190">
      <c r="A190" s="23">
        <v>43284.0</v>
      </c>
      <c r="B190" s="3" t="str">
        <f t="shared" si="1"/>
        <v>#REF!</v>
      </c>
    </row>
    <row r="191">
      <c r="A191" s="21">
        <v>77.11</v>
      </c>
      <c r="B191" s="3" t="str">
        <f t="shared" si="1"/>
        <v>#REF!</v>
      </c>
    </row>
    <row r="192">
      <c r="A192" s="21">
        <v>78.17</v>
      </c>
      <c r="B192" s="3" t="str">
        <f t="shared" si="1"/>
        <v>#REF!</v>
      </c>
    </row>
    <row r="193">
      <c r="A193" s="21">
        <v>76.32</v>
      </c>
      <c r="B193" s="3" t="str">
        <f t="shared" si="1"/>
        <v>#REF!</v>
      </c>
    </row>
    <row r="194">
      <c r="A194" s="21">
        <v>77.41</v>
      </c>
      <c r="B194" s="3" t="str">
        <f t="shared" si="1"/>
        <v>#REF!</v>
      </c>
    </row>
    <row r="195">
      <c r="A195" s="25">
        <f>+0.43</f>
        <v>0.43</v>
      </c>
      <c r="B195" s="3" t="str">
        <f t="shared" si="1"/>
        <v>#REF!</v>
      </c>
    </row>
    <row r="196">
      <c r="A196" s="25">
        <f>+0.56%</f>
        <v>0.0056</v>
      </c>
      <c r="B196" s="3" t="str">
        <f t="shared" si="1"/>
        <v>#REF!</v>
      </c>
    </row>
    <row r="197">
      <c r="A197" s="26">
        <v>108404.0</v>
      </c>
      <c r="B197" s="3" t="str">
        <f t="shared" si="1"/>
        <v>#REF!</v>
      </c>
    </row>
    <row r="198">
      <c r="A198" s="26">
        <v>283408.0</v>
      </c>
      <c r="B198" s="3" t="str">
        <f t="shared" si="1"/>
        <v>#REF!</v>
      </c>
    </row>
    <row r="199">
      <c r="A199" s="27">
        <v>43285.0</v>
      </c>
      <c r="B199" s="3" t="str">
        <f t="shared" si="1"/>
        <v>#REF!</v>
      </c>
    </row>
    <row r="200">
      <c r="A200" s="28">
        <v>77.55</v>
      </c>
      <c r="B200" s="3" t="str">
        <f t="shared" si="1"/>
        <v>#REF!</v>
      </c>
    </row>
    <row r="201">
      <c r="A201" s="28">
        <v>77.92</v>
      </c>
      <c r="B201" s="3" t="str">
        <f t="shared" si="1"/>
        <v>#REF!</v>
      </c>
    </row>
    <row r="202">
      <c r="A202" s="28">
        <v>77.26</v>
      </c>
      <c r="B202" s="3" t="str">
        <f t="shared" si="1"/>
        <v>#REF!</v>
      </c>
    </row>
    <row r="203">
      <c r="A203" s="28">
        <v>77.89</v>
      </c>
      <c r="B203" s="3" t="str">
        <f t="shared" si="1"/>
        <v>#REF!</v>
      </c>
    </row>
    <row r="204">
      <c r="A204" s="25">
        <f>+0.48</f>
        <v>0.48</v>
      </c>
      <c r="B204" s="3" t="str">
        <f t="shared" si="1"/>
        <v>#REF!</v>
      </c>
    </row>
    <row r="205">
      <c r="A205" s="25">
        <f>+0.62%</f>
        <v>0.0062</v>
      </c>
      <c r="B205" s="3" t="str">
        <f t="shared" si="1"/>
        <v>#REF!</v>
      </c>
    </row>
    <row r="206">
      <c r="A206" s="26">
        <v>33511.0</v>
      </c>
      <c r="B206" s="3" t="str">
        <f t="shared" si="1"/>
        <v>#REF!</v>
      </c>
    </row>
    <row r="207">
      <c r="A207" s="26">
        <v>280012.0</v>
      </c>
      <c r="B207" s="3" t="str">
        <f t="shared" si="1"/>
        <v>#REF!</v>
      </c>
    </row>
    <row r="208">
      <c r="A208" s="27">
        <v>43286.0</v>
      </c>
      <c r="B208" s="3" t="str">
        <f t="shared" si="1"/>
        <v>#REF!</v>
      </c>
    </row>
    <row r="209">
      <c r="A209" s="28">
        <v>77.78</v>
      </c>
      <c r="B209" s="3" t="str">
        <f t="shared" si="1"/>
        <v>#REF!</v>
      </c>
    </row>
    <row r="210">
      <c r="A210" s="28">
        <v>78.16</v>
      </c>
      <c r="B210" s="3" t="str">
        <f t="shared" si="1"/>
        <v>#REF!</v>
      </c>
    </row>
    <row r="211">
      <c r="A211" s="28">
        <v>77.02</v>
      </c>
      <c r="B211" s="3" t="str">
        <f t="shared" si="1"/>
        <v>#REF!</v>
      </c>
    </row>
    <row r="212">
      <c r="A212" s="28">
        <v>77.1</v>
      </c>
      <c r="B212" s="3" t="str">
        <f t="shared" si="1"/>
        <v>#REF!</v>
      </c>
    </row>
    <row r="213">
      <c r="A213" s="21">
        <v>-0.79</v>
      </c>
      <c r="B213" s="3" t="str">
        <f t="shared" si="1"/>
        <v>#REF!</v>
      </c>
    </row>
    <row r="214">
      <c r="A214" s="22">
        <v>-0.0101</v>
      </c>
      <c r="B214" s="3" t="str">
        <f t="shared" si="1"/>
        <v>#REF!</v>
      </c>
    </row>
    <row r="215">
      <c r="A215" s="24">
        <v>105056.0</v>
      </c>
      <c r="B215" s="3" t="str">
        <f t="shared" si="1"/>
        <v>#REF!</v>
      </c>
    </row>
    <row r="216">
      <c r="A216" s="24">
        <v>287247.0</v>
      </c>
      <c r="B216" s="3" t="str">
        <f t="shared" si="1"/>
        <v>#REF!</v>
      </c>
    </row>
    <row r="217">
      <c r="A217" s="23">
        <v>43287.0</v>
      </c>
      <c r="B217" s="3" t="str">
        <f t="shared" si="1"/>
        <v>#REF!</v>
      </c>
    </row>
    <row r="218">
      <c r="A218" s="21">
        <v>77.43</v>
      </c>
      <c r="B218" s="3" t="str">
        <f t="shared" si="1"/>
        <v>#REF!</v>
      </c>
    </row>
    <row r="219">
      <c r="A219" s="21">
        <v>77.43</v>
      </c>
      <c r="B219" s="3" t="str">
        <f t="shared" si="1"/>
        <v>#REF!</v>
      </c>
    </row>
    <row r="220">
      <c r="A220" s="21">
        <v>76.15</v>
      </c>
      <c r="B220" s="3" t="str">
        <f t="shared" si="1"/>
        <v>#REF!</v>
      </c>
    </row>
    <row r="221">
      <c r="A221" s="21">
        <v>76.91</v>
      </c>
      <c r="B221" s="3" t="str">
        <f t="shared" si="1"/>
        <v>#REF!</v>
      </c>
    </row>
    <row r="222">
      <c r="A222" s="21">
        <v>-0.19</v>
      </c>
      <c r="B222" s="3" t="str">
        <f t="shared" si="1"/>
        <v>#REF!</v>
      </c>
    </row>
    <row r="223">
      <c r="A223" s="22">
        <v>-0.0025</v>
      </c>
      <c r="B223" s="3" t="str">
        <f t="shared" si="1"/>
        <v>#REF!</v>
      </c>
    </row>
    <row r="224">
      <c r="A224" s="24">
        <v>181246.0</v>
      </c>
      <c r="B224" s="3" t="str">
        <f t="shared" si="1"/>
        <v>#REF!</v>
      </c>
    </row>
    <row r="225">
      <c r="A225" s="24">
        <v>285983.0</v>
      </c>
      <c r="B225" s="3" t="str">
        <f t="shared" si="1"/>
        <v>#REF!</v>
      </c>
    </row>
    <row r="226">
      <c r="A226" s="23">
        <v>43290.0</v>
      </c>
      <c r="B226" s="3" t="str">
        <f t="shared" si="1"/>
        <v>#REF!</v>
      </c>
    </row>
    <row r="227">
      <c r="A227" s="21">
        <v>76.92</v>
      </c>
      <c r="B227" s="3" t="str">
        <f t="shared" si="1"/>
        <v>#REF!</v>
      </c>
    </row>
    <row r="228">
      <c r="A228" s="21">
        <v>78.12</v>
      </c>
      <c r="B228" s="3" t="str">
        <f t="shared" si="1"/>
        <v>#REF!</v>
      </c>
    </row>
    <row r="229">
      <c r="A229" s="21">
        <v>76.86</v>
      </c>
      <c r="B229" s="3" t="str">
        <f t="shared" si="1"/>
        <v>#REF!</v>
      </c>
    </row>
    <row r="230">
      <c r="A230" s="21">
        <v>77.85</v>
      </c>
      <c r="B230" s="3" t="str">
        <f t="shared" si="1"/>
        <v>#REF!</v>
      </c>
    </row>
    <row r="231">
      <c r="A231" s="25">
        <f>+0.94</f>
        <v>0.94</v>
      </c>
      <c r="B231" s="3" t="str">
        <f t="shared" si="1"/>
        <v>#REF!</v>
      </c>
    </row>
    <row r="232">
      <c r="A232" s="25">
        <f>+1.22%</f>
        <v>0.0122</v>
      </c>
      <c r="B232" s="3" t="str">
        <f t="shared" si="1"/>
        <v>#REF!</v>
      </c>
    </row>
    <row r="233">
      <c r="A233" s="26">
        <v>101591.0</v>
      </c>
      <c r="B233" s="3" t="str">
        <f t="shared" si="1"/>
        <v>#REF!</v>
      </c>
    </row>
    <row r="234">
      <c r="A234" s="26">
        <v>296405.0</v>
      </c>
      <c r="B234" s="3" t="str">
        <f t="shared" si="1"/>
        <v>#REF!</v>
      </c>
    </row>
    <row r="235">
      <c r="A235" s="27">
        <v>43291.0</v>
      </c>
      <c r="B235" s="3" t="str">
        <f t="shared" si="1"/>
        <v>#REF!</v>
      </c>
    </row>
    <row r="236">
      <c r="A236" s="28">
        <v>78.07</v>
      </c>
      <c r="B236" s="3" t="str">
        <f t="shared" si="1"/>
        <v>#REF!</v>
      </c>
    </row>
    <row r="237">
      <c r="A237" s="28">
        <v>79.25</v>
      </c>
      <c r="B237" s="3" t="str">
        <f t="shared" si="1"/>
        <v>#REF!</v>
      </c>
    </row>
    <row r="238">
      <c r="A238" s="28">
        <v>77.96</v>
      </c>
      <c r="B238" s="3" t="str">
        <f t="shared" si="1"/>
        <v>#REF!</v>
      </c>
    </row>
    <row r="239">
      <c r="A239" s="28">
        <v>78.62</v>
      </c>
      <c r="B239" s="3" t="str">
        <f t="shared" si="1"/>
        <v>#REF!</v>
      </c>
    </row>
    <row r="240">
      <c r="A240" s="25">
        <f>+0.77</f>
        <v>0.77</v>
      </c>
      <c r="B240" s="3" t="str">
        <f t="shared" si="1"/>
        <v>#REF!</v>
      </c>
    </row>
    <row r="241">
      <c r="A241" s="25">
        <f>+0.99%</f>
        <v>0.0099</v>
      </c>
      <c r="B241" s="3" t="str">
        <f t="shared" si="1"/>
        <v>#REF!</v>
      </c>
    </row>
    <row r="242">
      <c r="A242" s="26">
        <v>114210.0</v>
      </c>
      <c r="B242" s="3" t="str">
        <f t="shared" si="1"/>
        <v>#REF!</v>
      </c>
    </row>
    <row r="243">
      <c r="A243" s="26">
        <v>307205.0</v>
      </c>
      <c r="B243" s="3" t="str">
        <f t="shared" si="1"/>
        <v>#REF!</v>
      </c>
    </row>
    <row r="244">
      <c r="A244" s="27">
        <v>43292.0</v>
      </c>
      <c r="B244" s="3" t="str">
        <f t="shared" si="1"/>
        <v>#REF!</v>
      </c>
    </row>
    <row r="245">
      <c r="A245" s="28">
        <v>78.64</v>
      </c>
      <c r="B245" s="3" t="str">
        <f t="shared" si="1"/>
        <v>#REF!</v>
      </c>
    </row>
    <row r="246">
      <c r="A246" s="28">
        <v>78.64</v>
      </c>
      <c r="B246" s="3" t="str">
        <f t="shared" si="1"/>
        <v>#REF!</v>
      </c>
    </row>
    <row r="247">
      <c r="A247" s="28">
        <v>72.97</v>
      </c>
      <c r="B247" s="3" t="str">
        <f t="shared" si="1"/>
        <v>#REF!</v>
      </c>
    </row>
    <row r="248">
      <c r="A248" s="28">
        <v>73.33</v>
      </c>
      <c r="B248" s="3" t="str">
        <f t="shared" si="1"/>
        <v>#REF!</v>
      </c>
    </row>
    <row r="249">
      <c r="A249" s="21">
        <v>-5.29</v>
      </c>
      <c r="B249" s="3" t="str">
        <f t="shared" si="1"/>
        <v>#REF!</v>
      </c>
    </row>
    <row r="250">
      <c r="A250" s="22">
        <v>-0.0673</v>
      </c>
      <c r="B250" s="3" t="str">
        <f t="shared" si="1"/>
        <v>#REF!</v>
      </c>
    </row>
    <row r="251">
      <c r="A251" s="24">
        <v>270945.0</v>
      </c>
      <c r="B251" s="3" t="str">
        <f t="shared" si="1"/>
        <v>#REF!</v>
      </c>
    </row>
    <row r="252">
      <c r="A252" s="24">
        <v>310269.0</v>
      </c>
      <c r="B252" s="3" t="str">
        <f t="shared" si="1"/>
        <v>#REF!</v>
      </c>
    </row>
    <row r="253">
      <c r="A253" s="23">
        <v>43293.0</v>
      </c>
      <c r="B253" s="3" t="str">
        <f t="shared" si="1"/>
        <v>#REF!</v>
      </c>
    </row>
    <row r="254">
      <c r="A254" s="21">
        <v>73.75</v>
      </c>
      <c r="B254" s="3" t="str">
        <f t="shared" si="1"/>
        <v>#REF!</v>
      </c>
    </row>
    <row r="255">
      <c r="A255" s="21">
        <v>75.0</v>
      </c>
      <c r="B255" s="3" t="str">
        <f t="shared" si="1"/>
        <v>#REF!</v>
      </c>
    </row>
    <row r="256">
      <c r="A256" s="21">
        <v>72.7</v>
      </c>
      <c r="B256" s="3" t="str">
        <f t="shared" si="1"/>
        <v>#REF!</v>
      </c>
    </row>
    <row r="257">
      <c r="A257" s="21">
        <v>74.44</v>
      </c>
      <c r="B257" s="3" t="str">
        <f t="shared" si="1"/>
        <v>#REF!</v>
      </c>
    </row>
    <row r="258">
      <c r="A258" s="25">
        <f>+1.11</f>
        <v>1.11</v>
      </c>
      <c r="B258" s="3" t="str">
        <f t="shared" si="1"/>
        <v>#REF!</v>
      </c>
    </row>
    <row r="259">
      <c r="A259" s="25">
        <f>+1.51%</f>
        <v>0.0151</v>
      </c>
      <c r="B259" s="3" t="str">
        <f t="shared" si="1"/>
        <v>#REF!</v>
      </c>
    </row>
    <row r="260">
      <c r="A260" s="26">
        <v>211453.0</v>
      </c>
      <c r="B260" s="3" t="str">
        <f t="shared" si="1"/>
        <v>#REF!</v>
      </c>
    </row>
    <row r="261">
      <c r="A261" s="26">
        <v>310173.0</v>
      </c>
      <c r="B261" s="3" t="str">
        <f t="shared" si="1"/>
        <v>#REF!</v>
      </c>
    </row>
    <row r="262">
      <c r="A262" s="27">
        <v>43294.0</v>
      </c>
      <c r="B262" s="3" t="str">
        <f t="shared" si="1"/>
        <v>#REF!</v>
      </c>
    </row>
    <row r="263">
      <c r="A263" s="28">
        <v>74.27</v>
      </c>
      <c r="B263" s="3" t="str">
        <f t="shared" si="1"/>
        <v>#REF!</v>
      </c>
    </row>
    <row r="264">
      <c r="A264" s="28">
        <v>75.84</v>
      </c>
      <c r="B264" s="3" t="str">
        <f t="shared" si="1"/>
        <v>#REF!</v>
      </c>
    </row>
    <row r="265">
      <c r="A265" s="28">
        <v>73.28</v>
      </c>
      <c r="B265" s="3" t="str">
        <f t="shared" si="1"/>
        <v>#REF!</v>
      </c>
    </row>
    <row r="266">
      <c r="A266" s="28">
        <v>75.26</v>
      </c>
      <c r="B266" s="3" t="str">
        <f t="shared" si="1"/>
        <v>#REF!</v>
      </c>
    </row>
    <row r="267">
      <c r="A267" s="25">
        <f>+0.82</f>
        <v>0.82</v>
      </c>
      <c r="B267" s="3" t="str">
        <f t="shared" si="1"/>
        <v>#REF!</v>
      </c>
    </row>
    <row r="268">
      <c r="A268" s="25">
        <f>+1.1%</f>
        <v>0.011</v>
      </c>
      <c r="B268" s="3" t="str">
        <f t="shared" si="1"/>
        <v>#REF!</v>
      </c>
    </row>
    <row r="269">
      <c r="A269" s="26">
        <v>167076.0</v>
      </c>
      <c r="B269" s="3" t="str">
        <f t="shared" si="1"/>
        <v>#REF!</v>
      </c>
    </row>
    <row r="270">
      <c r="A270" s="26">
        <v>328749.0</v>
      </c>
      <c r="B270" s="3" t="str">
        <f t="shared" si="1"/>
        <v>#REF!</v>
      </c>
    </row>
    <row r="271">
      <c r="A271" s="27">
        <v>43297.0</v>
      </c>
      <c r="B271" s="3" t="str">
        <f t="shared" si="1"/>
        <v>#REF!</v>
      </c>
    </row>
    <row r="272">
      <c r="A272" s="28">
        <v>74.89</v>
      </c>
      <c r="B272" s="3" t="str">
        <f t="shared" si="1"/>
        <v>#REF!</v>
      </c>
    </row>
    <row r="273">
      <c r="A273" s="28">
        <v>75.26</v>
      </c>
      <c r="B273" s="3" t="str">
        <f t="shared" si="1"/>
        <v>#REF!</v>
      </c>
    </row>
    <row r="274">
      <c r="A274" s="28">
        <v>71.52</v>
      </c>
      <c r="B274" s="3" t="str">
        <f t="shared" si="1"/>
        <v>#REF!</v>
      </c>
    </row>
    <row r="275">
      <c r="A275" s="28">
        <v>71.82</v>
      </c>
      <c r="B275" s="3" t="str">
        <f t="shared" si="1"/>
        <v>#REF!</v>
      </c>
    </row>
    <row r="276">
      <c r="A276" s="21">
        <v>-3.44</v>
      </c>
      <c r="B276" s="3" t="str">
        <f t="shared" si="1"/>
        <v>#REF!</v>
      </c>
    </row>
    <row r="277">
      <c r="A277" s="22">
        <v>-0.0457</v>
      </c>
      <c r="B277" s="3" t="str">
        <f t="shared" si="1"/>
        <v>#REF!</v>
      </c>
    </row>
    <row r="278">
      <c r="A278" s="24">
        <v>170081.0</v>
      </c>
      <c r="B278" s="3" t="str">
        <f t="shared" si="1"/>
        <v>#REF!</v>
      </c>
    </row>
    <row r="279">
      <c r="A279" s="24">
        <v>331454.0</v>
      </c>
      <c r="B279" s="3" t="str">
        <f t="shared" si="1"/>
        <v>#REF!</v>
      </c>
    </row>
    <row r="280">
      <c r="A280" s="23">
        <v>43298.0</v>
      </c>
      <c r="B280" s="3" t="str">
        <f t="shared" si="1"/>
        <v>#REF!</v>
      </c>
    </row>
    <row r="281">
      <c r="A281" s="21">
        <v>71.81</v>
      </c>
      <c r="B281" s="3" t="str">
        <f t="shared" si="1"/>
        <v>#REF!</v>
      </c>
    </row>
    <row r="282">
      <c r="A282" s="21">
        <v>72.82</v>
      </c>
      <c r="B282" s="3" t="str">
        <f t="shared" si="1"/>
        <v>#REF!</v>
      </c>
    </row>
    <row r="283">
      <c r="A283" s="21">
        <v>71.33</v>
      </c>
      <c r="B283" s="3" t="str">
        <f t="shared" si="1"/>
        <v>#REF!</v>
      </c>
    </row>
    <row r="284">
      <c r="A284" s="21">
        <v>72.24</v>
      </c>
      <c r="B284" s="3" t="str">
        <f t="shared" si="1"/>
        <v>#REF!</v>
      </c>
    </row>
    <row r="285">
      <c r="A285" s="25">
        <f>+0.42</f>
        <v>0.42</v>
      </c>
      <c r="B285" s="3" t="str">
        <f t="shared" si="1"/>
        <v>#REF!</v>
      </c>
    </row>
    <row r="286">
      <c r="A286" s="25">
        <f>+0.58%</f>
        <v>0.0058</v>
      </c>
      <c r="B286" s="3" t="str">
        <f t="shared" si="1"/>
        <v>#REF!</v>
      </c>
    </row>
    <row r="287">
      <c r="A287" s="26">
        <v>164778.0</v>
      </c>
      <c r="B287" s="3" t="str">
        <f t="shared" si="1"/>
        <v>#REF!</v>
      </c>
    </row>
    <row r="288">
      <c r="A288" s="26">
        <v>347935.0</v>
      </c>
      <c r="B288" s="3" t="str">
        <f t="shared" si="1"/>
        <v>#REF!</v>
      </c>
    </row>
    <row r="289">
      <c r="A289" s="27">
        <v>43299.0</v>
      </c>
      <c r="B289" s="3" t="str">
        <f t="shared" si="1"/>
        <v>#REF!</v>
      </c>
    </row>
    <row r="290">
      <c r="A290" s="28">
        <v>72.03</v>
      </c>
      <c r="B290" s="3" t="str">
        <f t="shared" si="1"/>
        <v>#REF!</v>
      </c>
    </row>
    <row r="291">
      <c r="A291" s="28">
        <v>73.37</v>
      </c>
      <c r="B291" s="3" t="str">
        <f t="shared" si="1"/>
        <v>#REF!</v>
      </c>
    </row>
    <row r="292">
      <c r="A292" s="28">
        <v>71.3</v>
      </c>
      <c r="B292" s="3" t="str">
        <f t="shared" si="1"/>
        <v>#REF!</v>
      </c>
    </row>
    <row r="293">
      <c r="A293" s="28">
        <v>72.99</v>
      </c>
      <c r="B293" s="3" t="str">
        <f t="shared" si="1"/>
        <v>#REF!</v>
      </c>
    </row>
    <row r="294">
      <c r="A294" s="25">
        <f>+0.75</f>
        <v>0.75</v>
      </c>
      <c r="B294" s="3" t="str">
        <f t="shared" si="1"/>
        <v>#REF!</v>
      </c>
    </row>
    <row r="295">
      <c r="A295" s="25">
        <f>+1.04%</f>
        <v>0.0104</v>
      </c>
      <c r="B295" s="3" t="str">
        <f t="shared" si="1"/>
        <v>#REF!</v>
      </c>
    </row>
    <row r="296">
      <c r="A296" s="26">
        <v>168598.0</v>
      </c>
      <c r="B296" s="3" t="str">
        <f t="shared" si="1"/>
        <v>#REF!</v>
      </c>
    </row>
    <row r="297">
      <c r="A297" s="26">
        <v>358371.0</v>
      </c>
      <c r="B297" s="3" t="str">
        <f t="shared" si="1"/>
        <v>#REF!</v>
      </c>
    </row>
    <row r="298">
      <c r="A298" s="27">
        <v>43300.0</v>
      </c>
      <c r="B298" s="3" t="str">
        <f t="shared" si="1"/>
        <v>#REF!</v>
      </c>
    </row>
    <row r="299">
      <c r="A299" s="28">
        <v>73.14</v>
      </c>
      <c r="B299" s="3" t="str">
        <f t="shared" si="1"/>
        <v>#REF!</v>
      </c>
    </row>
    <row r="300">
      <c r="A300" s="28">
        <v>73.82</v>
      </c>
      <c r="B300" s="3" t="str">
        <f t="shared" si="1"/>
        <v>#REF!</v>
      </c>
    </row>
    <row r="301">
      <c r="A301" s="28">
        <v>71.9</v>
      </c>
      <c r="B301" s="3" t="str">
        <f t="shared" si="1"/>
        <v>#REF!</v>
      </c>
    </row>
    <row r="302">
      <c r="A302" s="28">
        <v>72.67</v>
      </c>
      <c r="B302" s="3" t="str">
        <f t="shared" si="1"/>
        <v>#REF!</v>
      </c>
    </row>
    <row r="303">
      <c r="A303" s="21">
        <v>-0.32</v>
      </c>
      <c r="B303" s="3" t="str">
        <f t="shared" si="1"/>
        <v>#REF!</v>
      </c>
    </row>
    <row r="304">
      <c r="A304" s="22">
        <v>-0.0044</v>
      </c>
      <c r="B304" s="3" t="str">
        <f t="shared" si="1"/>
        <v>#REF!</v>
      </c>
    </row>
    <row r="305">
      <c r="A305" s="24">
        <v>213619.0</v>
      </c>
      <c r="B305" s="3" t="str">
        <f t="shared" si="1"/>
        <v>#REF!</v>
      </c>
    </row>
    <row r="306">
      <c r="A306" s="24">
        <v>370296.0</v>
      </c>
      <c r="B306" s="3" t="str">
        <f t="shared" si="1"/>
        <v>#REF!</v>
      </c>
    </row>
    <row r="307">
      <c r="A307" s="23">
        <v>43301.0</v>
      </c>
      <c r="B307" s="3" t="str">
        <f t="shared" si="1"/>
        <v>#REF!</v>
      </c>
    </row>
    <row r="308">
      <c r="A308" s="21">
        <v>72.71</v>
      </c>
      <c r="B308" s="3" t="str">
        <f t="shared" si="1"/>
        <v>#REF!</v>
      </c>
    </row>
    <row r="309">
      <c r="A309" s="21">
        <v>73.52</v>
      </c>
      <c r="B309" s="3" t="str">
        <f t="shared" si="1"/>
        <v>#REF!</v>
      </c>
    </row>
    <row r="310">
      <c r="A310" s="21">
        <v>72.35</v>
      </c>
      <c r="B310" s="3" t="str">
        <f t="shared" si="1"/>
        <v>#REF!</v>
      </c>
    </row>
    <row r="311">
      <c r="A311" s="21">
        <v>73.14</v>
      </c>
      <c r="B311" s="3" t="str">
        <f t="shared" si="1"/>
        <v>#REF!</v>
      </c>
    </row>
    <row r="312">
      <c r="A312" s="25">
        <f>+0.47</f>
        <v>0.47</v>
      </c>
      <c r="B312" s="3" t="str">
        <f t="shared" si="1"/>
        <v>#REF!</v>
      </c>
    </row>
    <row r="313">
      <c r="A313" s="25">
        <f>+0.65%</f>
        <v>0.0065</v>
      </c>
      <c r="B313" s="3" t="str">
        <f t="shared" si="1"/>
        <v>#REF!</v>
      </c>
    </row>
    <row r="314">
      <c r="A314" s="26">
        <v>160071.0</v>
      </c>
      <c r="B314" s="3" t="str">
        <f t="shared" si="1"/>
        <v>#REF!</v>
      </c>
    </row>
    <row r="315">
      <c r="A315" s="26">
        <v>379928.0</v>
      </c>
      <c r="B315" s="3" t="str">
        <f t="shared" si="1"/>
        <v>#REF!</v>
      </c>
    </row>
    <row r="316">
      <c r="A316" s="27">
        <v>43304.0</v>
      </c>
      <c r="B316" s="3" t="str">
        <f t="shared" si="1"/>
        <v>#REF!</v>
      </c>
    </row>
    <row r="317">
      <c r="A317" s="28">
        <v>72.91</v>
      </c>
      <c r="B317" s="3" t="str">
        <f t="shared" si="1"/>
        <v>#REF!</v>
      </c>
    </row>
    <row r="318">
      <c r="A318" s="28">
        <v>74.61</v>
      </c>
      <c r="B318" s="3" t="str">
        <f t="shared" si="1"/>
        <v>#REF!</v>
      </c>
    </row>
    <row r="319">
      <c r="A319" s="28">
        <v>72.78</v>
      </c>
      <c r="B319" s="3" t="str">
        <f t="shared" si="1"/>
        <v>#REF!</v>
      </c>
    </row>
    <row r="320">
      <c r="A320" s="28">
        <v>73.38</v>
      </c>
      <c r="B320" s="3" t="str">
        <f t="shared" si="1"/>
        <v>#REF!</v>
      </c>
    </row>
    <row r="321">
      <c r="A321" s="25">
        <f>+0.24</f>
        <v>0.24</v>
      </c>
      <c r="B321" s="3" t="str">
        <f t="shared" si="1"/>
        <v>#REF!</v>
      </c>
    </row>
    <row r="322">
      <c r="A322" s="25">
        <f>+0.33%</f>
        <v>0.0033</v>
      </c>
      <c r="B322" s="3" t="str">
        <f t="shared" si="1"/>
        <v>#REF!</v>
      </c>
    </row>
    <row r="323">
      <c r="A323" s="26">
        <v>274512.0</v>
      </c>
      <c r="B323" s="3" t="str">
        <f t="shared" si="1"/>
        <v>#REF!</v>
      </c>
    </row>
    <row r="324">
      <c r="A324" s="26">
        <v>401658.0</v>
      </c>
      <c r="B324" s="3" t="str">
        <f t="shared" si="1"/>
        <v>#REF!</v>
      </c>
    </row>
    <row r="325">
      <c r="A325" s="27">
        <v>43305.0</v>
      </c>
      <c r="B325" s="3" t="str">
        <f t="shared" si="1"/>
        <v>#REF!</v>
      </c>
    </row>
    <row r="326">
      <c r="A326" s="28">
        <v>73.34</v>
      </c>
      <c r="B326" s="3" t="str">
        <f t="shared" si="1"/>
        <v>#REF!</v>
      </c>
    </row>
    <row r="327">
      <c r="A327" s="28">
        <v>74.38</v>
      </c>
      <c r="B327" s="3" t="str">
        <f t="shared" si="1"/>
        <v>#REF!</v>
      </c>
    </row>
    <row r="328">
      <c r="A328" s="28">
        <v>72.99</v>
      </c>
      <c r="B328" s="3" t="str">
        <f t="shared" si="1"/>
        <v>#REF!</v>
      </c>
    </row>
    <row r="329">
      <c r="A329" s="28">
        <v>73.8</v>
      </c>
      <c r="B329" s="3" t="str">
        <f t="shared" si="1"/>
        <v>#REF!</v>
      </c>
    </row>
    <row r="330">
      <c r="A330" s="25">
        <f>+0.42</f>
        <v>0.42</v>
      </c>
      <c r="B330" s="3" t="str">
        <f t="shared" si="1"/>
        <v>#REF!</v>
      </c>
    </row>
    <row r="331">
      <c r="A331" s="25">
        <f>+0.57%</f>
        <v>0.0057</v>
      </c>
      <c r="B331" s="3" t="str">
        <f t="shared" si="1"/>
        <v>#REF!</v>
      </c>
    </row>
    <row r="332">
      <c r="A332" s="26">
        <v>209130.0</v>
      </c>
      <c r="B332" s="3" t="str">
        <f t="shared" si="1"/>
        <v>#REF!</v>
      </c>
    </row>
    <row r="333">
      <c r="A333" s="26">
        <v>416347.0</v>
      </c>
      <c r="B333" s="3" t="str">
        <f t="shared" si="1"/>
        <v>#REF!</v>
      </c>
    </row>
    <row r="334">
      <c r="A334" s="27">
        <v>43306.0</v>
      </c>
      <c r="B334" s="3" t="str">
        <f t="shared" si="1"/>
        <v>#REF!</v>
      </c>
    </row>
    <row r="335">
      <c r="A335" s="28">
        <v>74.11</v>
      </c>
      <c r="B335" s="3" t="str">
        <f t="shared" si="1"/>
        <v>#REF!</v>
      </c>
    </row>
    <row r="336">
      <c r="A336" s="28">
        <v>75.06</v>
      </c>
      <c r="B336" s="3" t="str">
        <f t="shared" si="1"/>
        <v>#REF!</v>
      </c>
    </row>
    <row r="337">
      <c r="A337" s="28">
        <v>73.48</v>
      </c>
      <c r="B337" s="3" t="str">
        <f t="shared" si="1"/>
        <v>#REF!</v>
      </c>
    </row>
    <row r="338">
      <c r="A338" s="28">
        <v>74.41</v>
      </c>
      <c r="B338" s="3" t="str">
        <f t="shared" si="1"/>
        <v>#REF!</v>
      </c>
    </row>
    <row r="339">
      <c r="A339" s="25">
        <f>+0.61</f>
        <v>0.61</v>
      </c>
      <c r="B339" s="3" t="str">
        <f t="shared" si="1"/>
        <v>#REF!</v>
      </c>
    </row>
    <row r="340">
      <c r="A340" s="25">
        <f>+0.83%</f>
        <v>0.0083</v>
      </c>
      <c r="B340" s="3" t="str">
        <f t="shared" si="1"/>
        <v>#REF!</v>
      </c>
    </row>
    <row r="341">
      <c r="A341" s="26">
        <v>197213.0</v>
      </c>
      <c r="B341" s="3" t="str">
        <f t="shared" si="1"/>
        <v>#REF!</v>
      </c>
    </row>
    <row r="342">
      <c r="A342" s="26">
        <v>423783.0</v>
      </c>
      <c r="B342" s="3" t="str">
        <f t="shared" si="1"/>
        <v>#REF!</v>
      </c>
    </row>
    <row r="343">
      <c r="A343" s="27">
        <v>43307.0</v>
      </c>
      <c r="B343" s="3" t="str">
        <f t="shared" si="1"/>
        <v>#REF!</v>
      </c>
    </row>
    <row r="344">
      <c r="A344" s="28">
        <v>74.81</v>
      </c>
      <c r="B344" s="3" t="str">
        <f t="shared" si="1"/>
        <v>#REF!</v>
      </c>
    </row>
    <row r="345">
      <c r="A345" s="28">
        <v>75.3</v>
      </c>
      <c r="B345" s="3" t="str">
        <f t="shared" si="1"/>
        <v>#REF!</v>
      </c>
    </row>
    <row r="346">
      <c r="A346" s="28">
        <v>74.32</v>
      </c>
      <c r="B346" s="3" t="str">
        <f t="shared" si="1"/>
        <v>#REF!</v>
      </c>
    </row>
    <row r="347">
      <c r="A347" s="28">
        <v>75.12</v>
      </c>
      <c r="B347" s="3" t="str">
        <f t="shared" si="1"/>
        <v>#REF!</v>
      </c>
    </row>
    <row r="348">
      <c r="A348" s="25">
        <f>+0.71</f>
        <v>0.71</v>
      </c>
      <c r="B348" s="3" t="str">
        <f t="shared" si="1"/>
        <v>#REF!</v>
      </c>
    </row>
    <row r="349">
      <c r="A349" s="25">
        <f>+0.95%</f>
        <v>0.0095</v>
      </c>
      <c r="B349" s="3" t="str">
        <f t="shared" si="1"/>
        <v>#REF!</v>
      </c>
    </row>
    <row r="350">
      <c r="A350" s="26">
        <v>210326.0</v>
      </c>
      <c r="B350" s="3" t="str">
        <f t="shared" si="1"/>
        <v>#REF!</v>
      </c>
    </row>
    <row r="351">
      <c r="A351" s="26">
        <v>435105.0</v>
      </c>
      <c r="B351" s="3" t="str">
        <f t="shared" si="1"/>
        <v>#REF!</v>
      </c>
    </row>
    <row r="352">
      <c r="A352" s="27">
        <v>43308.0</v>
      </c>
      <c r="B352" s="3" t="str">
        <f t="shared" si="1"/>
        <v>#REF!</v>
      </c>
    </row>
    <row r="353">
      <c r="A353" s="28">
        <v>75.07</v>
      </c>
      <c r="B353" s="3" t="str">
        <f t="shared" si="1"/>
        <v>#REF!</v>
      </c>
    </row>
    <row r="354">
      <c r="A354" s="28">
        <v>75.39</v>
      </c>
      <c r="B354" s="3" t="str">
        <f t="shared" si="1"/>
        <v>#REF!</v>
      </c>
    </row>
    <row r="355">
      <c r="A355" s="28">
        <v>74.35</v>
      </c>
      <c r="B355" s="3" t="str">
        <f t="shared" si="1"/>
        <v>#REF!</v>
      </c>
    </row>
    <row r="356">
      <c r="A356" s="28">
        <v>74.76</v>
      </c>
      <c r="B356" s="3" t="str">
        <f t="shared" si="1"/>
        <v>#REF!</v>
      </c>
    </row>
    <row r="357">
      <c r="A357" s="21">
        <v>-0.36</v>
      </c>
      <c r="B357" s="3" t="str">
        <f t="shared" si="1"/>
        <v>#REF!</v>
      </c>
    </row>
    <row r="358">
      <c r="A358" s="22">
        <v>-0.0048</v>
      </c>
      <c r="B358" s="3" t="str">
        <f t="shared" si="1"/>
        <v>#REF!</v>
      </c>
    </row>
    <row r="359">
      <c r="A359" s="24">
        <v>203340.0</v>
      </c>
      <c r="B359" s="3" t="str">
        <f t="shared" si="1"/>
        <v>#REF!</v>
      </c>
    </row>
    <row r="360">
      <c r="A360" s="24">
        <v>447501.0</v>
      </c>
      <c r="B360" s="3" t="str">
        <f t="shared" si="1"/>
        <v>#REF!</v>
      </c>
    </row>
    <row r="361">
      <c r="A361" s="23">
        <v>43311.0</v>
      </c>
      <c r="B361" s="3" t="str">
        <f t="shared" si="1"/>
        <v>#REF!</v>
      </c>
    </row>
    <row r="362">
      <c r="A362" s="21">
        <v>74.94</v>
      </c>
      <c r="B362" s="3" t="str">
        <f t="shared" si="1"/>
        <v>#REF!</v>
      </c>
    </row>
    <row r="363">
      <c r="A363" s="21">
        <v>75.79</v>
      </c>
      <c r="B363" s="3" t="str">
        <f t="shared" si="1"/>
        <v>#REF!</v>
      </c>
    </row>
    <row r="364">
      <c r="A364" s="21">
        <v>74.64</v>
      </c>
      <c r="B364" s="3" t="str">
        <f t="shared" si="1"/>
        <v>#REF!</v>
      </c>
    </row>
    <row r="365">
      <c r="A365" s="21">
        <v>75.55</v>
      </c>
      <c r="B365" s="3" t="str">
        <f t="shared" si="1"/>
        <v>#REF!</v>
      </c>
    </row>
    <row r="366">
      <c r="A366" s="25">
        <f>+0.79</f>
        <v>0.79</v>
      </c>
      <c r="B366" s="3" t="str">
        <f t="shared" si="1"/>
        <v>#REF!</v>
      </c>
    </row>
    <row r="367">
      <c r="A367" s="25">
        <f>+1.06%</f>
        <v>0.0106</v>
      </c>
      <c r="B367" s="3" t="str">
        <f t="shared" si="1"/>
        <v>#REF!</v>
      </c>
    </row>
    <row r="368">
      <c r="A368" s="26">
        <v>203108.0</v>
      </c>
      <c r="B368" s="3" t="str">
        <f t="shared" si="1"/>
        <v>#REF!</v>
      </c>
    </row>
    <row r="369">
      <c r="A369" s="26">
        <v>469138.0</v>
      </c>
      <c r="B369" s="3" t="str">
        <f t="shared" si="1"/>
        <v>#REF!</v>
      </c>
    </row>
    <row r="370">
      <c r="A370" s="27">
        <v>43312.0</v>
      </c>
      <c r="B370" s="3" t="str">
        <f t="shared" si="1"/>
        <v>#REF!</v>
      </c>
    </row>
    <row r="371">
      <c r="A371" s="28">
        <v>75.45</v>
      </c>
      <c r="B371" s="3" t="str">
        <f t="shared" si="1"/>
        <v>#REF!</v>
      </c>
    </row>
    <row r="372">
      <c r="A372" s="28">
        <v>75.62</v>
      </c>
      <c r="B372" s="3" t="str">
        <f t="shared" si="1"/>
        <v>#REF!</v>
      </c>
    </row>
    <row r="373">
      <c r="A373" s="28">
        <v>73.85</v>
      </c>
      <c r="B373" s="3" t="str">
        <f t="shared" si="1"/>
        <v>#REF!</v>
      </c>
    </row>
    <row r="374">
      <c r="A374" s="28">
        <v>74.21</v>
      </c>
      <c r="B374" s="3" t="str">
        <f t="shared" si="1"/>
        <v>#REF!</v>
      </c>
    </row>
    <row r="375">
      <c r="A375" s="21">
        <v>-1.34</v>
      </c>
      <c r="B375" s="3" t="str">
        <f t="shared" si="1"/>
        <v>#REF!</v>
      </c>
    </row>
    <row r="376">
      <c r="A376" s="22">
        <v>-0.0177</v>
      </c>
      <c r="B376" s="3" t="str">
        <f t="shared" si="1"/>
        <v>#REF!</v>
      </c>
    </row>
    <row r="377">
      <c r="A377" s="24">
        <v>288571.0</v>
      </c>
      <c r="B377" s="3" t="str">
        <f t="shared" si="1"/>
        <v>#REF!</v>
      </c>
    </row>
    <row r="378">
      <c r="A378" s="24">
        <v>467508.0</v>
      </c>
      <c r="B378" s="3" t="str">
        <f t="shared" si="1"/>
        <v>#REF!</v>
      </c>
    </row>
    <row r="379">
      <c r="A379" s="23">
        <v>43313.0</v>
      </c>
      <c r="B379" s="3" t="str">
        <f t="shared" si="1"/>
        <v>#REF!</v>
      </c>
    </row>
    <row r="380">
      <c r="A380" s="21">
        <v>74.07</v>
      </c>
      <c r="B380" s="3" t="str">
        <f t="shared" si="1"/>
        <v>#REF!</v>
      </c>
    </row>
    <row r="381">
      <c r="A381" s="21">
        <v>74.12</v>
      </c>
      <c r="B381" s="3" t="str">
        <f t="shared" si="1"/>
        <v>#REF!</v>
      </c>
    </row>
    <row r="382">
      <c r="A382" s="21">
        <v>72.13</v>
      </c>
      <c r="B382" s="3" t="str">
        <f t="shared" si="1"/>
        <v>#REF!</v>
      </c>
    </row>
    <row r="383">
      <c r="A383" s="21">
        <v>72.39</v>
      </c>
      <c r="B383" s="3" t="str">
        <f t="shared" si="1"/>
        <v>#REF!</v>
      </c>
    </row>
    <row r="384">
      <c r="A384" s="21">
        <v>-1.82</v>
      </c>
      <c r="B384" s="3" t="str">
        <f t="shared" si="1"/>
        <v>#REF!</v>
      </c>
    </row>
    <row r="385">
      <c r="A385" s="22">
        <v>-0.0245</v>
      </c>
      <c r="B385" s="3" t="str">
        <f t="shared" si="1"/>
        <v>#REF!</v>
      </c>
    </row>
    <row r="386">
      <c r="A386" s="24">
        <v>284022.0</v>
      </c>
      <c r="B386" s="3" t="str">
        <f t="shared" si="1"/>
        <v>#REF!</v>
      </c>
    </row>
    <row r="387">
      <c r="A387" s="24">
        <v>452386.0</v>
      </c>
      <c r="B387" s="3" t="str">
        <f t="shared" si="1"/>
        <v>#REF!</v>
      </c>
    </row>
    <row r="388">
      <c r="A388" s="23">
        <v>43314.0</v>
      </c>
      <c r="B388" s="3" t="str">
        <f t="shared" si="1"/>
        <v>#REF!</v>
      </c>
    </row>
    <row r="389">
      <c r="A389" s="21">
        <v>72.42</v>
      </c>
      <c r="B389" s="3" t="str">
        <f t="shared" si="1"/>
        <v>#REF!</v>
      </c>
    </row>
    <row r="390">
      <c r="A390" s="21">
        <v>73.75</v>
      </c>
      <c r="B390" s="3" t="str">
        <f t="shared" si="1"/>
        <v>#REF!</v>
      </c>
    </row>
    <row r="391">
      <c r="A391" s="21">
        <v>71.84</v>
      </c>
      <c r="B391" s="3" t="str">
        <f t="shared" si="1"/>
        <v>#REF!</v>
      </c>
    </row>
    <row r="392">
      <c r="A392" s="21">
        <v>73.45</v>
      </c>
      <c r="B392" s="3" t="str">
        <f t="shared" si="1"/>
        <v>#REF!</v>
      </c>
    </row>
    <row r="393">
      <c r="A393" s="25">
        <f>+1.06</f>
        <v>1.06</v>
      </c>
      <c r="B393" s="3" t="str">
        <f t="shared" si="1"/>
        <v>#REF!</v>
      </c>
    </row>
    <row r="394">
      <c r="A394" s="25">
        <f>+1.46%</f>
        <v>0.0146</v>
      </c>
      <c r="B394" s="3" t="str">
        <f t="shared" si="1"/>
        <v>#REF!</v>
      </c>
    </row>
    <row r="395">
      <c r="A395" s="26">
        <v>226453.0</v>
      </c>
      <c r="B395" s="3" t="str">
        <f t="shared" si="1"/>
        <v>#REF!</v>
      </c>
    </row>
    <row r="396">
      <c r="A396" s="26">
        <v>435142.0</v>
      </c>
      <c r="B396" s="3" t="str">
        <f t="shared" si="1"/>
        <v>#REF!</v>
      </c>
    </row>
    <row r="397">
      <c r="A397" s="27">
        <v>43315.0</v>
      </c>
      <c r="B397" s="3" t="str">
        <f t="shared" si="1"/>
        <v>#REF!</v>
      </c>
    </row>
    <row r="398">
      <c r="A398" s="28">
        <v>73.37</v>
      </c>
      <c r="B398" s="3" t="str">
        <f t="shared" si="1"/>
        <v>#REF!</v>
      </c>
    </row>
    <row r="399">
      <c r="A399" s="28">
        <v>73.73</v>
      </c>
      <c r="B399" s="3" t="str">
        <f t="shared" si="1"/>
        <v>#REF!</v>
      </c>
    </row>
    <row r="400">
      <c r="A400" s="28">
        <v>72.48</v>
      </c>
      <c r="B400" s="3" t="str">
        <f t="shared" si="1"/>
        <v>#REF!</v>
      </c>
    </row>
    <row r="401">
      <c r="A401" s="28">
        <v>73.21</v>
      </c>
      <c r="B401" s="3" t="str">
        <f t="shared" si="1"/>
        <v>#REF!</v>
      </c>
    </row>
    <row r="402">
      <c r="A402" s="21">
        <v>-0.24</v>
      </c>
      <c r="B402" s="3" t="str">
        <f t="shared" si="1"/>
        <v>#REF!</v>
      </c>
    </row>
    <row r="403">
      <c r="A403" s="22">
        <v>-0.0033</v>
      </c>
      <c r="B403" s="3" t="str">
        <f t="shared" si="1"/>
        <v>#REF!</v>
      </c>
    </row>
    <row r="404">
      <c r="A404" s="24">
        <v>175359.0</v>
      </c>
      <c r="B404" s="3" t="str">
        <f t="shared" si="1"/>
        <v>#REF!</v>
      </c>
    </row>
    <row r="405">
      <c r="A405" s="24">
        <v>419656.0</v>
      </c>
      <c r="B405" s="3" t="str">
        <f t="shared" si="1"/>
        <v>#REF!</v>
      </c>
    </row>
    <row r="406">
      <c r="A406" s="23">
        <v>43318.0</v>
      </c>
      <c r="B406" s="3" t="str">
        <f t="shared" si="1"/>
        <v>#REF!</v>
      </c>
    </row>
    <row r="407">
      <c r="A407" s="21">
        <v>73.21</v>
      </c>
      <c r="B407" s="3" t="str">
        <f t="shared" si="1"/>
        <v>#REF!</v>
      </c>
    </row>
    <row r="408">
      <c r="A408" s="21">
        <v>74.47</v>
      </c>
      <c r="B408" s="3" t="str">
        <f t="shared" si="1"/>
        <v>#REF!</v>
      </c>
    </row>
    <row r="409">
      <c r="A409" s="21">
        <v>73.08</v>
      </c>
      <c r="B409" s="3" t="str">
        <f t="shared" si="1"/>
        <v>#REF!</v>
      </c>
    </row>
    <row r="410">
      <c r="A410" s="21">
        <v>73.75</v>
      </c>
      <c r="B410" s="3" t="str">
        <f t="shared" si="1"/>
        <v>#REF!</v>
      </c>
    </row>
    <row r="411">
      <c r="A411" s="25">
        <f>+0.54</f>
        <v>0.54</v>
      </c>
      <c r="B411" s="3" t="str">
        <f t="shared" si="1"/>
        <v>#REF!</v>
      </c>
    </row>
    <row r="412">
      <c r="A412" s="25">
        <f>+0.74%</f>
        <v>0.0074</v>
      </c>
      <c r="B412" s="3" t="str">
        <f t="shared" si="1"/>
        <v>#REF!</v>
      </c>
    </row>
    <row r="413">
      <c r="A413" s="26">
        <v>200582.0</v>
      </c>
      <c r="B413" s="3" t="str">
        <f t="shared" si="1"/>
        <v>#REF!</v>
      </c>
    </row>
    <row r="414">
      <c r="A414" s="26">
        <v>418054.0</v>
      </c>
      <c r="B414" s="3" t="str">
        <f t="shared" si="1"/>
        <v>#REF!</v>
      </c>
    </row>
    <row r="415">
      <c r="A415" s="27">
        <v>43319.0</v>
      </c>
      <c r="B415" s="3" t="str">
        <f t="shared" si="1"/>
        <v>#REF!</v>
      </c>
    </row>
    <row r="416">
      <c r="A416" s="28">
        <v>73.61</v>
      </c>
      <c r="B416" s="3" t="str">
        <f t="shared" si="1"/>
        <v>#REF!</v>
      </c>
    </row>
    <row r="417">
      <c r="A417" s="28">
        <v>74.9</v>
      </c>
      <c r="B417" s="3" t="str">
        <f t="shared" si="1"/>
        <v>#REF!</v>
      </c>
    </row>
    <row r="418">
      <c r="A418" s="28">
        <v>73.57</v>
      </c>
      <c r="B418" s="3" t="str">
        <f t="shared" si="1"/>
        <v>#REF!</v>
      </c>
    </row>
    <row r="419">
      <c r="A419" s="28">
        <v>74.65</v>
      </c>
      <c r="B419" s="3" t="str">
        <f t="shared" si="1"/>
        <v>#REF!</v>
      </c>
    </row>
    <row r="420">
      <c r="A420" s="25">
        <f>+0.9</f>
        <v>0.9</v>
      </c>
      <c r="B420" s="3" t="str">
        <f t="shared" si="1"/>
        <v>#REF!</v>
      </c>
    </row>
    <row r="421">
      <c r="A421" s="25">
        <f>+1.22%</f>
        <v>0.0122</v>
      </c>
      <c r="B421" s="3" t="str">
        <f t="shared" si="1"/>
        <v>#REF!</v>
      </c>
    </row>
    <row r="422">
      <c r="A422" s="26">
        <v>228992.0</v>
      </c>
      <c r="B422" s="3" t="str">
        <f t="shared" si="1"/>
        <v>#REF!</v>
      </c>
    </row>
    <row r="423">
      <c r="A423" s="26">
        <v>406210.0</v>
      </c>
      <c r="B423" s="3" t="str">
        <f t="shared" si="1"/>
        <v>#REF!</v>
      </c>
    </row>
    <row r="424">
      <c r="A424" s="27">
        <v>43320.0</v>
      </c>
      <c r="B424" s="3" t="str">
        <f t="shared" si="1"/>
        <v>#REF!</v>
      </c>
    </row>
    <row r="425">
      <c r="A425" s="28">
        <v>74.64</v>
      </c>
      <c r="B425" s="3" t="str">
        <f t="shared" si="1"/>
        <v>#REF!</v>
      </c>
    </row>
    <row r="426">
      <c r="A426" s="28">
        <v>74.87</v>
      </c>
      <c r="B426" s="3" t="str">
        <f t="shared" si="1"/>
        <v>#REF!</v>
      </c>
    </row>
    <row r="427">
      <c r="A427" s="28">
        <v>71.65</v>
      </c>
      <c r="B427" s="3" t="str">
        <f t="shared" si="1"/>
        <v>#REF!</v>
      </c>
    </row>
    <row r="428">
      <c r="A428" s="28">
        <v>72.28</v>
      </c>
      <c r="B428" s="3" t="str">
        <f t="shared" si="1"/>
        <v>#REF!</v>
      </c>
    </row>
    <row r="429">
      <c r="A429" s="21">
        <v>-2.37</v>
      </c>
      <c r="B429" s="3" t="str">
        <f t="shared" si="1"/>
        <v>#REF!</v>
      </c>
    </row>
    <row r="430">
      <c r="A430" s="22">
        <v>-0.0317</v>
      </c>
      <c r="B430" s="3" t="str">
        <f t="shared" si="1"/>
        <v>#REF!</v>
      </c>
    </row>
    <row r="431">
      <c r="A431" s="24">
        <v>269509.0</v>
      </c>
      <c r="B431" s="3" t="str">
        <f t="shared" si="1"/>
        <v>#REF!</v>
      </c>
    </row>
    <row r="432">
      <c r="A432" s="24">
        <v>399036.0</v>
      </c>
      <c r="B432" s="3" t="str">
        <f t="shared" si="1"/>
        <v>#REF!</v>
      </c>
    </row>
    <row r="433">
      <c r="A433" s="23">
        <v>43321.0</v>
      </c>
      <c r="B433" s="3" t="str">
        <f t="shared" si="1"/>
        <v>#REF!</v>
      </c>
    </row>
    <row r="434">
      <c r="A434" s="21">
        <v>72.16</v>
      </c>
      <c r="B434" s="3" t="str">
        <f t="shared" si="1"/>
        <v>#REF!</v>
      </c>
    </row>
    <row r="435">
      <c r="A435" s="21">
        <v>72.89</v>
      </c>
      <c r="B435" s="3" t="str">
        <f t="shared" si="1"/>
        <v>#REF!</v>
      </c>
    </row>
    <row r="436">
      <c r="A436" s="21">
        <v>71.86</v>
      </c>
      <c r="B436" s="3" t="str">
        <f t="shared" si="1"/>
        <v>#REF!</v>
      </c>
    </row>
    <row r="437">
      <c r="A437" s="21">
        <v>72.07</v>
      </c>
      <c r="B437" s="3" t="str">
        <f t="shared" si="1"/>
        <v>#REF!</v>
      </c>
    </row>
    <row r="438">
      <c r="A438" s="21">
        <v>-0.21</v>
      </c>
      <c r="B438" s="3" t="str">
        <f t="shared" si="1"/>
        <v>#REF!</v>
      </c>
    </row>
    <row r="439">
      <c r="A439" s="22">
        <v>-0.0029</v>
      </c>
      <c r="B439" s="3" t="str">
        <f t="shared" si="1"/>
        <v>#REF!</v>
      </c>
    </row>
    <row r="440">
      <c r="A440" s="24">
        <v>197055.0</v>
      </c>
      <c r="B440" s="3" t="str">
        <f t="shared" si="1"/>
        <v>#REF!</v>
      </c>
    </row>
    <row r="441">
      <c r="A441" s="24">
        <v>380452.0</v>
      </c>
      <c r="B441" s="3" t="str">
        <f t="shared" si="1"/>
        <v>#REF!</v>
      </c>
    </row>
    <row r="442">
      <c r="A442" s="23">
        <v>43322.0</v>
      </c>
      <c r="B442" s="3" t="str">
        <f t="shared" si="1"/>
        <v>#REF!</v>
      </c>
    </row>
    <row r="443">
      <c r="A443" s="21">
        <v>71.97</v>
      </c>
      <c r="B443" s="3" t="str">
        <f t="shared" si="1"/>
        <v>#REF!</v>
      </c>
    </row>
    <row r="444">
      <c r="A444" s="21">
        <v>73.14</v>
      </c>
      <c r="B444" s="3" t="str">
        <f t="shared" si="1"/>
        <v>#REF!</v>
      </c>
    </row>
    <row r="445">
      <c r="A445" s="21">
        <v>71.4</v>
      </c>
      <c r="B445" s="3" t="str">
        <f t="shared" si="1"/>
        <v>#REF!</v>
      </c>
    </row>
    <row r="446">
      <c r="A446" s="21">
        <v>72.81</v>
      </c>
      <c r="B446" s="3" t="str">
        <f t="shared" si="1"/>
        <v>#REF!</v>
      </c>
    </row>
    <row r="447">
      <c r="A447" s="25">
        <f>+0.74</f>
        <v>0.74</v>
      </c>
      <c r="B447" s="3" t="str">
        <f t="shared" si="1"/>
        <v>#REF!</v>
      </c>
    </row>
    <row r="448">
      <c r="A448" s="25">
        <f>+1.03%</f>
        <v>0.0103</v>
      </c>
      <c r="B448" s="3" t="str">
        <f t="shared" si="1"/>
        <v>#REF!</v>
      </c>
    </row>
    <row r="449">
      <c r="A449" s="26">
        <v>228741.0</v>
      </c>
      <c r="B449" s="3" t="str">
        <f t="shared" si="1"/>
        <v>#REF!</v>
      </c>
    </row>
    <row r="450">
      <c r="A450" s="26">
        <v>360464.0</v>
      </c>
      <c r="B450" s="3" t="str">
        <f t="shared" si="1"/>
        <v>#REF!</v>
      </c>
    </row>
    <row r="451">
      <c r="A451" s="27">
        <v>43325.0</v>
      </c>
      <c r="B451" s="3" t="str">
        <f t="shared" si="1"/>
        <v>#REF!</v>
      </c>
    </row>
    <row r="452">
      <c r="A452" s="28">
        <v>73.0</v>
      </c>
      <c r="B452" s="3" t="str">
        <f t="shared" si="1"/>
        <v>#REF!</v>
      </c>
    </row>
    <row r="453">
      <c r="A453" s="28">
        <v>73.09</v>
      </c>
      <c r="B453" s="3" t="str">
        <f t="shared" si="1"/>
        <v>#REF!</v>
      </c>
    </row>
    <row r="454">
      <c r="A454" s="28">
        <v>71.04</v>
      </c>
      <c r="B454" s="3" t="str">
        <f t="shared" si="1"/>
        <v>#REF!</v>
      </c>
    </row>
    <row r="455">
      <c r="A455" s="28">
        <v>72.61</v>
      </c>
      <c r="B455" s="3" t="str">
        <f t="shared" si="1"/>
        <v>#REF!</v>
      </c>
    </row>
    <row r="456">
      <c r="A456" s="21">
        <v>-0.2</v>
      </c>
      <c r="B456" s="3" t="str">
        <f t="shared" si="1"/>
        <v>#REF!</v>
      </c>
    </row>
    <row r="457">
      <c r="A457" s="22">
        <v>-0.0027</v>
      </c>
      <c r="B457" s="3" t="str">
        <f t="shared" si="1"/>
        <v>#REF!</v>
      </c>
    </row>
    <row r="458">
      <c r="A458" s="24">
        <v>220337.0</v>
      </c>
      <c r="B458" s="3" t="str">
        <f t="shared" si="1"/>
        <v>#REF!</v>
      </c>
    </row>
    <row r="459">
      <c r="A459" s="24">
        <v>349123.0</v>
      </c>
      <c r="B459" s="3" t="str">
        <f t="shared" si="1"/>
        <v>#REF!</v>
      </c>
    </row>
    <row r="460">
      <c r="A460" s="23">
        <v>43326.0</v>
      </c>
      <c r="B460" s="3" t="str">
        <f t="shared" si="1"/>
        <v>#REF!</v>
      </c>
    </row>
    <row r="461">
      <c r="A461" s="21">
        <v>72.82</v>
      </c>
      <c r="B461" s="3" t="str">
        <f t="shared" si="1"/>
        <v>#REF!</v>
      </c>
    </row>
    <row r="462">
      <c r="A462" s="21">
        <v>73.93</v>
      </c>
      <c r="B462" s="3" t="str">
        <f t="shared" si="1"/>
        <v>#REF!</v>
      </c>
    </row>
    <row r="463">
      <c r="A463" s="21">
        <v>72.16</v>
      </c>
      <c r="B463" s="3" t="str">
        <f t="shared" si="1"/>
        <v>#REF!</v>
      </c>
    </row>
    <row r="464">
      <c r="A464" s="21">
        <v>72.46</v>
      </c>
      <c r="B464" s="3" t="str">
        <f t="shared" si="1"/>
        <v>#REF!</v>
      </c>
    </row>
    <row r="465">
      <c r="A465" s="21">
        <v>-0.15</v>
      </c>
      <c r="B465" s="3" t="str">
        <f t="shared" si="1"/>
        <v>#REF!</v>
      </c>
    </row>
    <row r="466">
      <c r="A466" s="22">
        <v>-0.0021</v>
      </c>
      <c r="B466" s="3" t="str">
        <f t="shared" si="1"/>
        <v>#REF!</v>
      </c>
    </row>
    <row r="467">
      <c r="A467" s="24">
        <v>242747.0</v>
      </c>
      <c r="B467" s="3" t="str">
        <f t="shared" si="1"/>
        <v>#REF!</v>
      </c>
    </row>
    <row r="468">
      <c r="A468" s="24">
        <v>328650.0</v>
      </c>
      <c r="B468" s="3" t="str">
        <f t="shared" si="1"/>
        <v>#REF!</v>
      </c>
    </row>
    <row r="469">
      <c r="A469" s="23">
        <v>43327.0</v>
      </c>
      <c r="B469" s="3" t="str">
        <f t="shared" si="1"/>
        <v>#REF!</v>
      </c>
    </row>
    <row r="470">
      <c r="A470" s="21">
        <v>72.22</v>
      </c>
      <c r="B470" s="3" t="str">
        <f t="shared" si="1"/>
        <v>#REF!</v>
      </c>
    </row>
    <row r="471">
      <c r="A471" s="21">
        <v>72.44</v>
      </c>
      <c r="B471" s="3" t="str">
        <f t="shared" si="1"/>
        <v>#REF!</v>
      </c>
    </row>
    <row r="472">
      <c r="A472" s="21">
        <v>70.3</v>
      </c>
      <c r="B472" s="3" t="str">
        <f t="shared" si="1"/>
        <v>#REF!</v>
      </c>
    </row>
    <row r="473">
      <c r="A473" s="21">
        <v>70.76</v>
      </c>
      <c r="B473" s="3" t="str">
        <f t="shared" si="1"/>
        <v>#REF!</v>
      </c>
    </row>
    <row r="474">
      <c r="A474" s="21">
        <v>-1.7</v>
      </c>
      <c r="B474" s="3" t="str">
        <f t="shared" si="1"/>
        <v>#REF!</v>
      </c>
    </row>
    <row r="475">
      <c r="A475" s="22">
        <v>-0.0235</v>
      </c>
      <c r="B475" s="3" t="str">
        <f t="shared" si="1"/>
        <v>#REF!</v>
      </c>
    </row>
    <row r="476">
      <c r="A476" s="24">
        <v>298105.0</v>
      </c>
      <c r="B476" s="3" t="str">
        <f t="shared" si="1"/>
        <v>#REF!</v>
      </c>
    </row>
    <row r="477">
      <c r="A477" s="24">
        <v>321634.0</v>
      </c>
      <c r="B477" s="3" t="str">
        <f t="shared" si="1"/>
        <v>#REF!</v>
      </c>
    </row>
    <row r="478">
      <c r="A478" s="23">
        <v>43328.0</v>
      </c>
      <c r="B478" s="3" t="str">
        <f t="shared" si="1"/>
        <v>#REF!</v>
      </c>
    </row>
    <row r="479">
      <c r="A479" s="21">
        <v>70.65</v>
      </c>
      <c r="B479" s="3" t="str">
        <f t="shared" si="1"/>
        <v>#REF!</v>
      </c>
    </row>
    <row r="480">
      <c r="A480" s="21">
        <v>71.52</v>
      </c>
      <c r="B480" s="3" t="str">
        <f t="shared" si="1"/>
        <v>#REF!</v>
      </c>
    </row>
    <row r="481">
      <c r="A481" s="21">
        <v>70.4</v>
      </c>
      <c r="B481" s="3" t="str">
        <f t="shared" si="1"/>
        <v>#REF!</v>
      </c>
    </row>
    <row r="482">
      <c r="A482" s="21">
        <v>71.43</v>
      </c>
      <c r="B482" s="3" t="str">
        <f t="shared" si="1"/>
        <v>#REF!</v>
      </c>
    </row>
    <row r="483">
      <c r="A483" s="25">
        <f>+0.67</f>
        <v>0.67</v>
      </c>
      <c r="B483" s="3" t="str">
        <f t="shared" si="1"/>
        <v>#REF!</v>
      </c>
    </row>
    <row r="484">
      <c r="A484" s="25">
        <f>+0.95%</f>
        <v>0.0095</v>
      </c>
      <c r="B484" s="3" t="str">
        <f t="shared" si="1"/>
        <v>#REF!</v>
      </c>
    </row>
    <row r="485">
      <c r="A485" s="26">
        <v>227201.0</v>
      </c>
      <c r="B485" s="3" t="str">
        <f t="shared" si="1"/>
        <v>#REF!</v>
      </c>
    </row>
    <row r="486">
      <c r="A486" s="26">
        <v>298026.0</v>
      </c>
      <c r="B486" s="3" t="str">
        <f t="shared" si="1"/>
        <v>#REF!</v>
      </c>
    </row>
    <row r="487">
      <c r="A487" s="27">
        <v>43329.0</v>
      </c>
      <c r="B487" s="3" t="str">
        <f t="shared" si="1"/>
        <v>#REF!</v>
      </c>
    </row>
    <row r="488">
      <c r="A488" s="28">
        <v>71.35</v>
      </c>
      <c r="B488" s="3" t="str">
        <f t="shared" si="1"/>
        <v>#REF!</v>
      </c>
    </row>
    <row r="489">
      <c r="A489" s="28">
        <v>72.49</v>
      </c>
      <c r="B489" s="3" t="str">
        <f t="shared" si="1"/>
        <v>#REF!</v>
      </c>
    </row>
    <row r="490">
      <c r="A490" s="28">
        <v>71.25</v>
      </c>
      <c r="B490" s="3" t="str">
        <f t="shared" si="1"/>
        <v>#REF!</v>
      </c>
    </row>
    <row r="491">
      <c r="A491" s="28">
        <v>71.83</v>
      </c>
      <c r="B491" s="3" t="str">
        <f t="shared" si="1"/>
        <v>#REF!</v>
      </c>
    </row>
    <row r="492">
      <c r="A492" s="25">
        <f>+0.4</f>
        <v>0.4</v>
      </c>
      <c r="B492" s="3" t="str">
        <f t="shared" si="1"/>
        <v>#REF!</v>
      </c>
    </row>
    <row r="493">
      <c r="A493" s="25">
        <f>+0.56%</f>
        <v>0.0056</v>
      </c>
      <c r="B493" s="3" t="str">
        <f t="shared" si="1"/>
        <v>#REF!</v>
      </c>
    </row>
    <row r="494">
      <c r="A494" s="26">
        <v>217156.0</v>
      </c>
      <c r="B494" s="3" t="str">
        <f t="shared" si="1"/>
        <v>#REF!</v>
      </c>
    </row>
    <row r="495">
      <c r="A495" s="26">
        <v>284459.0</v>
      </c>
      <c r="B495" s="3" t="str">
        <f t="shared" si="1"/>
        <v>#REF!</v>
      </c>
    </row>
    <row r="496">
      <c r="A496" s="27">
        <v>43332.0</v>
      </c>
      <c r="B496" s="3" t="str">
        <f t="shared" si="1"/>
        <v>#REF!</v>
      </c>
    </row>
    <row r="497">
      <c r="A497" s="28">
        <v>71.77</v>
      </c>
      <c r="B497" s="3" t="str">
        <f t="shared" si="1"/>
        <v>#REF!</v>
      </c>
    </row>
    <row r="498">
      <c r="A498" s="28">
        <v>72.75</v>
      </c>
      <c r="B498" s="3" t="str">
        <f t="shared" si="1"/>
        <v>#REF!</v>
      </c>
    </row>
    <row r="499">
      <c r="A499" s="28">
        <v>71.42</v>
      </c>
      <c r="B499" s="3" t="str">
        <f t="shared" si="1"/>
        <v>#REF!</v>
      </c>
    </row>
    <row r="500">
      <c r="A500" s="28">
        <v>72.21</v>
      </c>
      <c r="B500" s="3" t="str">
        <f t="shared" si="1"/>
        <v>#REF!</v>
      </c>
    </row>
    <row r="501">
      <c r="A501" s="25">
        <f>+0.38</f>
        <v>0.38</v>
      </c>
      <c r="B501" s="3" t="str">
        <f t="shared" si="1"/>
        <v>#REF!</v>
      </c>
    </row>
    <row r="502">
      <c r="A502" s="25">
        <f>+0.53%</f>
        <v>0.0053</v>
      </c>
      <c r="B502" s="3" t="str">
        <f t="shared" si="1"/>
        <v>#REF!</v>
      </c>
    </row>
    <row r="503">
      <c r="A503" s="26">
        <v>249098.0</v>
      </c>
      <c r="B503" s="3" t="str">
        <f t="shared" si="1"/>
        <v>#REF!</v>
      </c>
    </row>
    <row r="504">
      <c r="A504" s="26">
        <v>262527.0</v>
      </c>
      <c r="B504" s="3" t="str">
        <f t="shared" si="1"/>
        <v>#REF!</v>
      </c>
    </row>
    <row r="505">
      <c r="A505" s="27">
        <v>43333.0</v>
      </c>
      <c r="B505" s="3" t="str">
        <f t="shared" si="1"/>
        <v>#REF!</v>
      </c>
    </row>
    <row r="506">
      <c r="A506" s="28">
        <v>72.15</v>
      </c>
      <c r="B506" s="3" t="str">
        <f t="shared" si="1"/>
        <v>#REF!</v>
      </c>
    </row>
    <row r="507">
      <c r="A507" s="28">
        <v>72.95</v>
      </c>
      <c r="B507" s="3" t="str">
        <f t="shared" si="1"/>
        <v>#REF!</v>
      </c>
    </row>
    <row r="508">
      <c r="A508" s="28">
        <v>72.05</v>
      </c>
      <c r="B508" s="3" t="str">
        <f t="shared" si="1"/>
        <v>#REF!</v>
      </c>
    </row>
    <row r="509">
      <c r="A509" s="28">
        <v>72.63</v>
      </c>
      <c r="B509" s="3" t="str">
        <f t="shared" si="1"/>
        <v>#REF!</v>
      </c>
    </row>
    <row r="510">
      <c r="A510" s="25">
        <f>+0.42</f>
        <v>0.42</v>
      </c>
      <c r="B510" s="3" t="str">
        <f t="shared" si="1"/>
        <v>#REF!</v>
      </c>
    </row>
    <row r="511">
      <c r="A511" s="25">
        <f>+0.58%</f>
        <v>0.0058</v>
      </c>
      <c r="B511" s="3" t="str">
        <f t="shared" si="1"/>
        <v>#REF!</v>
      </c>
    </row>
    <row r="512">
      <c r="A512" s="26">
        <v>201240.0</v>
      </c>
      <c r="B512" s="3" t="str">
        <f t="shared" si="1"/>
        <v>#REF!</v>
      </c>
    </row>
    <row r="513">
      <c r="A513" s="26">
        <v>244143.0</v>
      </c>
      <c r="B513" s="3" t="str">
        <f t="shared" si="1"/>
        <v>#REF!</v>
      </c>
    </row>
    <row r="514">
      <c r="A514" s="27">
        <v>43334.0</v>
      </c>
      <c r="B514" s="3" t="str">
        <f t="shared" si="1"/>
        <v>#REF!</v>
      </c>
    </row>
    <row r="515">
      <c r="A515" s="28">
        <v>72.76</v>
      </c>
      <c r="B515" s="3" t="str">
        <f t="shared" si="1"/>
        <v>#REF!</v>
      </c>
    </row>
    <row r="516">
      <c r="A516" s="28">
        <v>75.0</v>
      </c>
      <c r="B516" s="3" t="str">
        <f t="shared" si="1"/>
        <v>#REF!</v>
      </c>
    </row>
    <row r="517">
      <c r="A517" s="28">
        <v>72.7</v>
      </c>
      <c r="B517" s="3" t="str">
        <f t="shared" si="1"/>
        <v>#REF!</v>
      </c>
    </row>
    <row r="518">
      <c r="A518" s="28">
        <v>74.78</v>
      </c>
      <c r="B518" s="3" t="str">
        <f t="shared" si="1"/>
        <v>#REF!</v>
      </c>
    </row>
    <row r="519">
      <c r="A519" s="25">
        <f>+2.15</f>
        <v>2.15</v>
      </c>
      <c r="B519" s="3" t="str">
        <f t="shared" si="1"/>
        <v>#REF!</v>
      </c>
    </row>
    <row r="520">
      <c r="A520" s="25">
        <f>+2.96%</f>
        <v>0.0296</v>
      </c>
      <c r="B520" s="3" t="str">
        <f t="shared" si="1"/>
        <v>#REF!</v>
      </c>
    </row>
    <row r="521">
      <c r="A521" s="26">
        <v>300689.0</v>
      </c>
      <c r="B521" s="3" t="str">
        <f t="shared" si="1"/>
        <v>#REF!</v>
      </c>
    </row>
    <row r="522">
      <c r="A522" s="26">
        <v>228569.0</v>
      </c>
      <c r="B522" s="3" t="str">
        <f t="shared" si="1"/>
        <v>#REF!</v>
      </c>
    </row>
    <row r="523">
      <c r="A523" s="27">
        <v>43335.0</v>
      </c>
      <c r="B523" s="3" t="str">
        <f t="shared" si="1"/>
        <v>#REF!</v>
      </c>
    </row>
    <row r="524">
      <c r="A524" s="28">
        <v>74.72</v>
      </c>
      <c r="B524" s="3" t="str">
        <f t="shared" si="1"/>
        <v>#REF!</v>
      </c>
    </row>
    <row r="525">
      <c r="A525" s="28">
        <v>74.87</v>
      </c>
      <c r="B525" s="3" t="str">
        <f t="shared" si="1"/>
        <v>#REF!</v>
      </c>
    </row>
    <row r="526">
      <c r="A526" s="28">
        <v>74.21</v>
      </c>
      <c r="B526" s="3" t="str">
        <f t="shared" si="1"/>
        <v>#REF!</v>
      </c>
    </row>
    <row r="527">
      <c r="A527" s="28">
        <v>74.73</v>
      </c>
      <c r="B527" s="3" t="str">
        <f t="shared" si="1"/>
        <v>#REF!</v>
      </c>
    </row>
    <row r="528">
      <c r="A528" s="21">
        <v>-0.05</v>
      </c>
      <c r="B528" s="3" t="str">
        <f t="shared" si="1"/>
        <v>#REF!</v>
      </c>
    </row>
    <row r="529">
      <c r="A529" s="22">
        <v>-7.0E-4</v>
      </c>
      <c r="B529" s="3" t="str">
        <f t="shared" si="1"/>
        <v>#REF!</v>
      </c>
    </row>
    <row r="530">
      <c r="A530" s="24">
        <v>199661.0</v>
      </c>
      <c r="B530" s="3" t="str">
        <f t="shared" si="1"/>
        <v>#REF!</v>
      </c>
    </row>
    <row r="531">
      <c r="A531" s="24">
        <v>193352.0</v>
      </c>
      <c r="B531" s="3" t="str">
        <f t="shared" si="1"/>
        <v>#REF!</v>
      </c>
    </row>
    <row r="532">
      <c r="A532" s="23">
        <v>43336.0</v>
      </c>
      <c r="B532" s="3" t="str">
        <f t="shared" si="1"/>
        <v>#REF!</v>
      </c>
    </row>
    <row r="533">
      <c r="A533" s="21">
        <v>74.73</v>
      </c>
      <c r="B533" s="3" t="str">
        <f t="shared" si="1"/>
        <v>#REF!</v>
      </c>
    </row>
    <row r="534">
      <c r="A534" s="21">
        <v>76.42</v>
      </c>
      <c r="B534" s="3" t="str">
        <f t="shared" si="1"/>
        <v>#REF!</v>
      </c>
    </row>
    <row r="535">
      <c r="A535" s="21">
        <v>74.68</v>
      </c>
      <c r="B535" s="3" t="str">
        <f t="shared" si="1"/>
        <v>#REF!</v>
      </c>
    </row>
    <row r="536">
      <c r="A536" s="21">
        <v>75.82</v>
      </c>
      <c r="B536" s="3" t="str">
        <f t="shared" si="1"/>
        <v>#REF!</v>
      </c>
    </row>
    <row r="537">
      <c r="A537" s="25">
        <f>+1.09</f>
        <v>1.09</v>
      </c>
      <c r="B537" s="3" t="str">
        <f t="shared" si="1"/>
        <v>#REF!</v>
      </c>
    </row>
    <row r="538">
      <c r="A538" s="25">
        <f>+1.46%</f>
        <v>0.0146</v>
      </c>
      <c r="B538" s="3" t="str">
        <f t="shared" si="1"/>
        <v>#REF!</v>
      </c>
    </row>
    <row r="539">
      <c r="A539" s="26">
        <v>235091.0</v>
      </c>
      <c r="B539" s="3" t="str">
        <f t="shared" si="1"/>
        <v>#REF!</v>
      </c>
    </row>
    <row r="540">
      <c r="A540" s="26">
        <v>159502.0</v>
      </c>
      <c r="B540" s="3" t="str">
        <f t="shared" si="1"/>
        <v>#REF!</v>
      </c>
    </row>
    <row r="541">
      <c r="A541" s="27">
        <v>43339.0</v>
      </c>
      <c r="B541" s="3" t="str">
        <f t="shared" si="1"/>
        <v>#REF!</v>
      </c>
    </row>
    <row r="542">
      <c r="A542" s="28">
        <v>75.54</v>
      </c>
      <c r="B542" s="3" t="str">
        <f t="shared" si="1"/>
        <v>#REF!</v>
      </c>
    </row>
    <row r="543">
      <c r="A543" s="28">
        <v>76.34</v>
      </c>
      <c r="B543" s="3" t="str">
        <f t="shared" si="1"/>
        <v>#REF!</v>
      </c>
    </row>
    <row r="544">
      <c r="A544" s="28">
        <v>75.39</v>
      </c>
      <c r="B544" s="3" t="str">
        <f t="shared" si="1"/>
        <v>#REF!</v>
      </c>
    </row>
    <row r="545">
      <c r="A545" s="28">
        <v>76.21</v>
      </c>
      <c r="B545" s="3" t="str">
        <f t="shared" si="1"/>
        <v>#REF!</v>
      </c>
    </row>
    <row r="546">
      <c r="A546" s="25">
        <f>+0.39</f>
        <v>0.39</v>
      </c>
      <c r="B546" s="3" t="str">
        <f t="shared" si="1"/>
        <v>#REF!</v>
      </c>
    </row>
    <row r="547">
      <c r="A547" s="25">
        <f>+0.51%</f>
        <v>0.0051</v>
      </c>
      <c r="B547" s="3" t="str">
        <f t="shared" si="1"/>
        <v>#REF!</v>
      </c>
    </row>
    <row r="548">
      <c r="A548" s="26">
        <v>101081.0</v>
      </c>
      <c r="B548" s="3" t="str">
        <f t="shared" si="1"/>
        <v>#REF!</v>
      </c>
    </row>
    <row r="549">
      <c r="A549" s="26">
        <v>147113.0</v>
      </c>
      <c r="B549" s="3" t="str">
        <f t="shared" si="1"/>
        <v>#REF!</v>
      </c>
    </row>
    <row r="550">
      <c r="A550" s="27">
        <v>43340.0</v>
      </c>
      <c r="B550" s="3" t="str">
        <f t="shared" si="1"/>
        <v>#REF!</v>
      </c>
    </row>
    <row r="551">
      <c r="A551" s="28">
        <v>76.34</v>
      </c>
      <c r="B551" s="3" t="str">
        <f t="shared" si="1"/>
        <v>#REF!</v>
      </c>
    </row>
    <row r="552">
      <c r="A552" s="28">
        <v>76.97</v>
      </c>
      <c r="B552" s="3" t="str">
        <f t="shared" si="1"/>
        <v>#REF!</v>
      </c>
    </row>
    <row r="553">
      <c r="A553" s="28">
        <v>75.73</v>
      </c>
      <c r="B553" s="3" t="str">
        <f t="shared" si="1"/>
        <v>#REF!</v>
      </c>
    </row>
    <row r="554">
      <c r="A554" s="28">
        <v>75.95</v>
      </c>
      <c r="B554" s="3" t="str">
        <f t="shared" si="1"/>
        <v>#REF!</v>
      </c>
    </row>
    <row r="555">
      <c r="A555" s="21">
        <v>-0.26</v>
      </c>
      <c r="B555" s="3" t="str">
        <f t="shared" si="1"/>
        <v>#REF!</v>
      </c>
    </row>
    <row r="556">
      <c r="A556" s="22">
        <v>-0.0034</v>
      </c>
      <c r="B556" s="3" t="str">
        <f t="shared" si="1"/>
        <v>#REF!</v>
      </c>
    </row>
    <row r="557">
      <c r="A557" s="24">
        <v>179659.0</v>
      </c>
      <c r="B557" s="3" t="str">
        <f t="shared" si="1"/>
        <v>#REF!</v>
      </c>
    </row>
    <row r="558">
      <c r="A558" s="24">
        <v>125670.0</v>
      </c>
      <c r="B558" s="3" t="str">
        <f t="shared" si="1"/>
        <v>#REF!</v>
      </c>
    </row>
    <row r="559">
      <c r="A559" s="23">
        <v>43341.0</v>
      </c>
      <c r="B559" s="3" t="str">
        <f t="shared" si="1"/>
        <v>#REF!</v>
      </c>
    </row>
    <row r="560">
      <c r="A560" s="21">
        <v>75.99</v>
      </c>
      <c r="B560" s="3" t="str">
        <f t="shared" si="1"/>
        <v>#REF!</v>
      </c>
    </row>
    <row r="561">
      <c r="A561" s="21">
        <v>77.42</v>
      </c>
      <c r="B561" s="3" t="str">
        <f t="shared" si="1"/>
        <v>#REF!</v>
      </c>
    </row>
    <row r="562">
      <c r="A562" s="21">
        <v>75.67</v>
      </c>
      <c r="B562" s="3" t="str">
        <f t="shared" si="1"/>
        <v>#REF!</v>
      </c>
    </row>
    <row r="563">
      <c r="A563" s="21">
        <v>77.14</v>
      </c>
      <c r="B563" s="3" t="str">
        <f t="shared" si="1"/>
        <v>#REF!</v>
      </c>
    </row>
    <row r="564">
      <c r="A564" s="25">
        <f>+1.19</f>
        <v>1.19</v>
      </c>
      <c r="B564" s="3" t="str">
        <f t="shared" si="1"/>
        <v>#REF!</v>
      </c>
    </row>
    <row r="565">
      <c r="A565" s="25">
        <f>+1.57%</f>
        <v>0.0157</v>
      </c>
      <c r="B565" s="3" t="str">
        <f t="shared" si="1"/>
        <v>#REF!</v>
      </c>
    </row>
    <row r="566">
      <c r="A566" s="26">
        <v>130440.0</v>
      </c>
      <c r="B566" s="3" t="str">
        <f t="shared" si="1"/>
        <v>#REF!</v>
      </c>
    </row>
    <row r="567">
      <c r="A567" s="26">
        <v>88280.0</v>
      </c>
      <c r="B567" s="3" t="str">
        <f t="shared" si="1"/>
        <v>#REF!</v>
      </c>
    </row>
    <row r="568">
      <c r="A568" s="27">
        <v>43342.0</v>
      </c>
      <c r="B568" s="3" t="str">
        <f t="shared" si="1"/>
        <v>#REF!</v>
      </c>
    </row>
    <row r="569">
      <c r="A569" s="28">
        <v>77.33</v>
      </c>
      <c r="B569" s="3" t="str">
        <f t="shared" si="1"/>
        <v>#REF!</v>
      </c>
    </row>
    <row r="570">
      <c r="A570" s="28">
        <v>78.03</v>
      </c>
      <c r="B570" s="3" t="str">
        <f t="shared" si="1"/>
        <v>#REF!</v>
      </c>
    </row>
    <row r="571">
      <c r="A571" s="28">
        <v>77.18</v>
      </c>
      <c r="B571" s="3" t="str">
        <f t="shared" si="1"/>
        <v>#REF!</v>
      </c>
    </row>
    <row r="572">
      <c r="A572" s="28">
        <v>77.77</v>
      </c>
      <c r="B572" s="3" t="str">
        <f t="shared" si="1"/>
        <v>#REF!</v>
      </c>
    </row>
    <row r="573">
      <c r="A573" s="25">
        <f>+0.63</f>
        <v>0.63</v>
      </c>
      <c r="B573" s="3" t="str">
        <f t="shared" si="1"/>
        <v>#REF!</v>
      </c>
    </row>
    <row r="574">
      <c r="A574" s="25">
        <f>+0.82%</f>
        <v>0.0082</v>
      </c>
      <c r="B574" s="3" t="str">
        <f t="shared" si="1"/>
        <v>#REF!</v>
      </c>
    </row>
    <row r="575">
      <c r="A575" s="26">
        <v>90218.0</v>
      </c>
      <c r="B575" s="3" t="str">
        <f t="shared" si="1"/>
        <v>#REF!</v>
      </c>
    </row>
    <row r="576">
      <c r="A576" s="26">
        <v>44719.0</v>
      </c>
      <c r="B576" s="3" t="str">
        <f t="shared" si="1"/>
        <v>#REF!</v>
      </c>
    </row>
    <row r="577">
      <c r="A577" s="7">
        <v>43343.0</v>
      </c>
      <c r="B577" s="3" t="str">
        <f t="shared" si="1"/>
        <v>#REF!</v>
      </c>
    </row>
    <row r="578">
      <c r="A578" s="8">
        <v>77.53</v>
      </c>
      <c r="B578" s="3" t="str">
        <f t="shared" si="1"/>
        <v>#REF!</v>
      </c>
    </row>
    <row r="579">
      <c r="A579" s="8">
        <v>77.79</v>
      </c>
      <c r="B579" s="3" t="str">
        <f t="shared" si="1"/>
        <v>#REF!</v>
      </c>
    </row>
    <row r="580">
      <c r="A580" s="8">
        <v>77.0</v>
      </c>
      <c r="B580" s="3" t="str">
        <f t="shared" si="1"/>
        <v>#REF!</v>
      </c>
    </row>
    <row r="581">
      <c r="A581" s="8">
        <v>77.42</v>
      </c>
      <c r="B581" s="3" t="str">
        <f t="shared" si="1"/>
        <v>#REF!</v>
      </c>
    </row>
    <row r="582">
      <c r="A582" s="11">
        <v>-0.35</v>
      </c>
      <c r="B582" s="3" t="str">
        <f t="shared" si="1"/>
        <v>#REF!</v>
      </c>
    </row>
    <row r="583">
      <c r="A583" s="12">
        <v>-0.0045</v>
      </c>
      <c r="B583" s="3" t="str">
        <f t="shared" si="1"/>
        <v>#REF!</v>
      </c>
    </row>
    <row r="584">
      <c r="A584" s="31">
        <v>25828.0</v>
      </c>
      <c r="B584" s="3" t="str">
        <f t="shared" si="1"/>
        <v>#REF!</v>
      </c>
    </row>
    <row r="585">
      <c r="A585" s="32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43284</v>
      </c>
      <c r="C3" s="3">
        <v>76.8</v>
      </c>
      <c r="D3" s="3">
        <v>77.83</v>
      </c>
      <c r="E3" s="3">
        <v>76.01</v>
      </c>
      <c r="F3" s="3">
        <v>77.09</v>
      </c>
      <c r="G3" s="3">
        <v>0.4</v>
      </c>
      <c r="H3" s="3">
        <v>0.0052</v>
      </c>
      <c r="I3" s="15">
        <v>49419.0</v>
      </c>
      <c r="J3" s="15">
        <v>184075.0</v>
      </c>
    </row>
    <row r="4">
      <c r="A4" s="19" t="s">
        <v>4</v>
      </c>
      <c r="B4" s="5">
        <f t="shared" si="1"/>
        <v>43285</v>
      </c>
      <c r="C4" s="3">
        <v>77.13</v>
      </c>
      <c r="D4" s="3">
        <v>77.6</v>
      </c>
      <c r="E4" s="3">
        <v>76.93</v>
      </c>
      <c r="F4" s="3">
        <v>77.57</v>
      </c>
      <c r="G4" s="3">
        <v>0.48</v>
      </c>
      <c r="H4" s="3">
        <v>0.0062</v>
      </c>
      <c r="I4" s="15">
        <v>11961.0</v>
      </c>
      <c r="J4" s="15">
        <v>181889.0</v>
      </c>
    </row>
    <row r="5">
      <c r="A5" s="19" t="s">
        <v>5</v>
      </c>
      <c r="B5" s="5">
        <f t="shared" si="1"/>
        <v>43286</v>
      </c>
      <c r="C5" s="3">
        <v>77.36</v>
      </c>
      <c r="D5" s="3">
        <v>77.85</v>
      </c>
      <c r="E5" s="3">
        <v>76.73</v>
      </c>
      <c r="F5" s="3">
        <v>76.83</v>
      </c>
      <c r="G5" s="3">
        <v>-0.74</v>
      </c>
      <c r="H5" s="6">
        <v>-0.0095</v>
      </c>
      <c r="I5" s="15">
        <v>45488.0</v>
      </c>
      <c r="J5" s="15">
        <v>183575.0</v>
      </c>
    </row>
    <row r="6">
      <c r="A6" s="19" t="s">
        <v>6</v>
      </c>
      <c r="B6" s="5">
        <f t="shared" si="1"/>
        <v>43287</v>
      </c>
      <c r="C6" s="3">
        <v>77.06</v>
      </c>
      <c r="D6" s="3">
        <v>77.11</v>
      </c>
      <c r="E6" s="3">
        <v>75.94</v>
      </c>
      <c r="F6" s="3">
        <v>76.72</v>
      </c>
      <c r="G6" s="3">
        <v>-0.11</v>
      </c>
      <c r="H6" s="6">
        <v>-0.0014</v>
      </c>
      <c r="I6" s="15">
        <v>98898.0</v>
      </c>
      <c r="J6" s="15">
        <v>194401.0</v>
      </c>
    </row>
    <row r="7">
      <c r="A7" s="19" t="s">
        <v>7</v>
      </c>
      <c r="B7" s="5">
        <f t="shared" si="1"/>
        <v>43290</v>
      </c>
      <c r="C7" s="3">
        <v>76.82</v>
      </c>
      <c r="D7" s="3">
        <v>77.94</v>
      </c>
      <c r="E7" s="3">
        <v>76.68</v>
      </c>
      <c r="F7" s="3">
        <v>77.66</v>
      </c>
      <c r="G7" s="3">
        <v>0.94</v>
      </c>
      <c r="H7" s="3">
        <v>0.0123</v>
      </c>
      <c r="I7" s="15">
        <v>48317.0</v>
      </c>
      <c r="J7" s="15">
        <v>194475.0</v>
      </c>
    </row>
    <row r="8">
      <c r="A8" s="19" t="s">
        <v>8</v>
      </c>
      <c r="B8" s="5">
        <f t="shared" si="1"/>
        <v>43291</v>
      </c>
      <c r="C8" s="3">
        <v>77.83</v>
      </c>
      <c r="D8" s="3">
        <v>79.0</v>
      </c>
      <c r="E8" s="3">
        <v>77.81</v>
      </c>
      <c r="F8" s="3">
        <v>78.4</v>
      </c>
      <c r="G8" s="3">
        <v>0.74</v>
      </c>
      <c r="H8" s="3">
        <v>0.0095</v>
      </c>
      <c r="I8" s="15">
        <v>74553.0</v>
      </c>
      <c r="J8" s="15">
        <v>198345.0</v>
      </c>
    </row>
    <row r="9">
      <c r="A9" s="19" t="s">
        <v>9</v>
      </c>
      <c r="B9" s="5">
        <f t="shared" si="1"/>
        <v>43292</v>
      </c>
      <c r="C9" s="3">
        <v>78.34</v>
      </c>
      <c r="D9" s="3">
        <v>78.36</v>
      </c>
      <c r="E9" s="3">
        <v>72.96</v>
      </c>
      <c r="F9" s="3">
        <v>73.31</v>
      </c>
      <c r="G9" s="3">
        <v>-5.09</v>
      </c>
      <c r="H9" s="6">
        <v>-0.0649</v>
      </c>
      <c r="I9" s="15">
        <v>168906.0</v>
      </c>
      <c r="J9" s="15">
        <v>214492.0</v>
      </c>
    </row>
    <row r="10">
      <c r="A10" s="20">
        <v>43284.0</v>
      </c>
      <c r="B10" s="5">
        <f t="shared" si="1"/>
        <v>43293</v>
      </c>
      <c r="C10" s="3">
        <v>73.97</v>
      </c>
      <c r="D10" s="3">
        <v>74.95</v>
      </c>
      <c r="E10" s="3">
        <v>72.79</v>
      </c>
      <c r="F10" s="3">
        <v>74.46</v>
      </c>
      <c r="G10" s="3">
        <v>1.15</v>
      </c>
      <c r="H10" s="3">
        <v>0.015700000000000002</v>
      </c>
      <c r="I10" s="15">
        <v>134927.0</v>
      </c>
      <c r="J10" s="15">
        <v>222069.0</v>
      </c>
    </row>
    <row r="11">
      <c r="A11" s="19">
        <v>76.8</v>
      </c>
      <c r="B11" s="5">
        <f t="shared" si="1"/>
        <v>43294</v>
      </c>
      <c r="C11" s="3">
        <v>74.31</v>
      </c>
      <c r="D11" s="3">
        <v>75.8</v>
      </c>
      <c r="E11" s="3">
        <v>73.34</v>
      </c>
      <c r="F11" s="3">
        <v>75.23</v>
      </c>
      <c r="G11" s="3">
        <v>0.77</v>
      </c>
      <c r="H11" s="3">
        <v>0.0103</v>
      </c>
      <c r="I11" s="15">
        <v>84779.0</v>
      </c>
      <c r="J11" s="15">
        <v>231044.0</v>
      </c>
    </row>
    <row r="12">
      <c r="A12" s="19">
        <v>77.83</v>
      </c>
      <c r="B12" s="5">
        <f t="shared" si="1"/>
        <v>43297</v>
      </c>
      <c r="C12" s="3">
        <v>74.9</v>
      </c>
      <c r="D12" s="3">
        <v>75.21</v>
      </c>
      <c r="E12" s="3">
        <v>71.55</v>
      </c>
      <c r="F12" s="3">
        <v>71.85</v>
      </c>
      <c r="G12" s="3">
        <v>-3.38</v>
      </c>
      <c r="H12" s="6">
        <v>-0.0449</v>
      </c>
      <c r="I12" s="15">
        <v>89546.0</v>
      </c>
      <c r="J12" s="15">
        <v>231633.0</v>
      </c>
    </row>
    <row r="13">
      <c r="A13" s="19">
        <v>76.01</v>
      </c>
      <c r="B13" s="5">
        <f t="shared" si="1"/>
        <v>43298</v>
      </c>
      <c r="C13" s="3">
        <v>71.99</v>
      </c>
      <c r="D13" s="3">
        <v>72.83</v>
      </c>
      <c r="E13" s="3">
        <v>71.33</v>
      </c>
      <c r="F13" s="3">
        <v>72.3</v>
      </c>
      <c r="G13" s="3">
        <v>0.45</v>
      </c>
      <c r="H13" s="3">
        <v>0.0063</v>
      </c>
      <c r="I13" s="15">
        <v>96549.0</v>
      </c>
      <c r="J13" s="15">
        <v>231763.0</v>
      </c>
    </row>
    <row r="14">
      <c r="A14" s="19">
        <v>77.09</v>
      </c>
      <c r="B14" s="5">
        <f t="shared" si="1"/>
        <v>43299</v>
      </c>
      <c r="C14" s="3">
        <v>71.95</v>
      </c>
      <c r="D14" s="3">
        <v>73.38</v>
      </c>
      <c r="E14" s="3">
        <v>71.38</v>
      </c>
      <c r="F14" s="3">
        <v>73.01</v>
      </c>
      <c r="G14" s="3">
        <v>0.71</v>
      </c>
      <c r="H14" s="3">
        <v>0.0098</v>
      </c>
      <c r="I14" s="15">
        <v>104983.0</v>
      </c>
      <c r="J14" s="15">
        <v>235431.0</v>
      </c>
    </row>
    <row r="15">
      <c r="A15" s="25">
        <f>+0.4</f>
        <v>0.4</v>
      </c>
      <c r="B15" s="5">
        <f t="shared" si="1"/>
        <v>43300</v>
      </c>
      <c r="C15" s="3">
        <v>73.09</v>
      </c>
      <c r="D15" s="3">
        <v>73.81</v>
      </c>
      <c r="E15" s="3">
        <v>71.96</v>
      </c>
      <c r="F15" s="3">
        <v>72.74</v>
      </c>
      <c r="G15" s="3">
        <v>-0.27</v>
      </c>
      <c r="H15" s="6">
        <v>-0.0037</v>
      </c>
      <c r="I15" s="15">
        <v>98613.0</v>
      </c>
      <c r="J15" s="15">
        <v>238418.0</v>
      </c>
    </row>
    <row r="16">
      <c r="A16" s="25">
        <f>+0.52%</f>
        <v>0.0052</v>
      </c>
      <c r="B16" s="5">
        <f t="shared" si="1"/>
        <v>43301</v>
      </c>
      <c r="C16" s="3">
        <v>72.88</v>
      </c>
      <c r="D16" s="3">
        <v>73.58</v>
      </c>
      <c r="E16" s="3">
        <v>72.43</v>
      </c>
      <c r="F16" s="3">
        <v>73.22</v>
      </c>
      <c r="G16" s="3">
        <v>0.48</v>
      </c>
      <c r="H16" s="3">
        <v>0.0066</v>
      </c>
      <c r="I16" s="15">
        <v>89037.0</v>
      </c>
      <c r="J16" s="15">
        <v>242059.0</v>
      </c>
    </row>
    <row r="17">
      <c r="A17" s="26">
        <v>49419.0</v>
      </c>
      <c r="B17" s="5">
        <f t="shared" si="1"/>
        <v>43304</v>
      </c>
      <c r="C17" s="3">
        <v>73.07</v>
      </c>
      <c r="D17" s="3">
        <v>74.66</v>
      </c>
      <c r="E17" s="3">
        <v>72.87</v>
      </c>
      <c r="F17" s="3">
        <v>73.58</v>
      </c>
      <c r="G17" s="3">
        <v>0.36</v>
      </c>
      <c r="H17" s="3">
        <v>0.0049</v>
      </c>
      <c r="I17" s="15">
        <v>138335.0</v>
      </c>
      <c r="J17" s="15">
        <v>253278.0</v>
      </c>
    </row>
    <row r="18">
      <c r="A18" s="26">
        <v>184075.0</v>
      </c>
      <c r="B18" s="5">
        <f t="shared" si="1"/>
        <v>43305</v>
      </c>
      <c r="C18" s="3">
        <v>73.52</v>
      </c>
      <c r="D18" s="3">
        <v>74.62</v>
      </c>
      <c r="E18" s="3">
        <v>73.24</v>
      </c>
      <c r="F18" s="3">
        <v>74.05</v>
      </c>
      <c r="G18" s="3">
        <v>0.47</v>
      </c>
      <c r="H18" s="3">
        <v>0.0064</v>
      </c>
      <c r="I18" s="15">
        <v>109345.0</v>
      </c>
      <c r="J18" s="15">
        <v>260747.0</v>
      </c>
    </row>
    <row r="19">
      <c r="A19" s="27">
        <v>43285.0</v>
      </c>
      <c r="B19" s="5">
        <f t="shared" si="1"/>
        <v>43306</v>
      </c>
      <c r="C19" s="3">
        <v>74.31</v>
      </c>
      <c r="D19" s="3">
        <v>75.3</v>
      </c>
      <c r="E19" s="3">
        <v>73.77</v>
      </c>
      <c r="F19" s="3">
        <v>74.7</v>
      </c>
      <c r="G19" s="3">
        <v>0.65</v>
      </c>
      <c r="H19" s="3">
        <v>0.0088</v>
      </c>
      <c r="I19" s="15">
        <v>94043.0</v>
      </c>
      <c r="J19" s="15">
        <v>266172.0</v>
      </c>
    </row>
    <row r="20">
      <c r="A20" s="28">
        <v>77.13</v>
      </c>
      <c r="B20" s="5">
        <f t="shared" si="1"/>
        <v>43307</v>
      </c>
      <c r="C20" s="3">
        <v>75.03</v>
      </c>
      <c r="D20" s="3">
        <v>75.56</v>
      </c>
      <c r="E20" s="3">
        <v>74.61</v>
      </c>
      <c r="F20" s="3">
        <v>75.38</v>
      </c>
      <c r="G20" s="3">
        <v>0.68</v>
      </c>
      <c r="H20" s="3">
        <v>0.0091</v>
      </c>
      <c r="I20" s="15">
        <v>89290.0</v>
      </c>
      <c r="J20" s="15">
        <v>271799.0</v>
      </c>
    </row>
    <row r="21">
      <c r="A21" s="28">
        <v>77.6</v>
      </c>
      <c r="B21" s="5">
        <f t="shared" si="1"/>
        <v>43308</v>
      </c>
      <c r="C21" s="3">
        <v>75.3</v>
      </c>
      <c r="D21" s="3">
        <v>75.6</v>
      </c>
      <c r="E21" s="3">
        <v>74.59</v>
      </c>
      <c r="F21" s="3">
        <v>74.98</v>
      </c>
      <c r="G21" s="3">
        <v>-0.4</v>
      </c>
      <c r="H21" s="6">
        <v>-0.0053</v>
      </c>
      <c r="I21" s="15">
        <v>69711.0</v>
      </c>
      <c r="J21" s="15">
        <v>276928.0</v>
      </c>
    </row>
    <row r="22">
      <c r="A22" s="28">
        <v>76.93</v>
      </c>
      <c r="B22" s="5">
        <f t="shared" si="1"/>
        <v>43311</v>
      </c>
      <c r="C22" s="3">
        <v>74.97</v>
      </c>
      <c r="D22" s="3">
        <v>75.97</v>
      </c>
      <c r="E22" s="3">
        <v>74.87</v>
      </c>
      <c r="F22" s="3">
        <v>75.75</v>
      </c>
      <c r="G22" s="3">
        <v>0.77</v>
      </c>
      <c r="H22" s="3">
        <v>0.0103</v>
      </c>
      <c r="I22" s="15">
        <v>53511.0</v>
      </c>
      <c r="J22" s="15">
        <v>276602.0</v>
      </c>
    </row>
    <row r="23">
      <c r="A23" s="28">
        <v>77.57</v>
      </c>
      <c r="B23" s="5">
        <f t="shared" si="1"/>
        <v>43312</v>
      </c>
      <c r="C23" s="3">
        <v>75.64</v>
      </c>
      <c r="D23" s="3">
        <v>75.82</v>
      </c>
      <c r="E23" s="3">
        <v>74.02</v>
      </c>
      <c r="F23" s="3">
        <v>74.39</v>
      </c>
      <c r="G23" s="3">
        <v>-1.36</v>
      </c>
      <c r="H23" s="6">
        <v>-0.018</v>
      </c>
      <c r="I23" s="15">
        <v>91840.0</v>
      </c>
      <c r="J23" s="15">
        <v>282146.0</v>
      </c>
    </row>
    <row r="24">
      <c r="A24" s="25">
        <f>+0.48</f>
        <v>0.48</v>
      </c>
      <c r="B24" s="5">
        <f t="shared" si="1"/>
        <v>43313</v>
      </c>
      <c r="C24" s="3">
        <v>74.25</v>
      </c>
      <c r="D24" s="3">
        <v>74.27</v>
      </c>
      <c r="E24" s="3">
        <v>72.43</v>
      </c>
      <c r="F24" s="3">
        <v>72.67</v>
      </c>
      <c r="G24" s="3">
        <v>-1.72</v>
      </c>
      <c r="H24" s="6">
        <v>-0.0231</v>
      </c>
      <c r="I24" s="15">
        <v>126156.0</v>
      </c>
      <c r="J24" s="15">
        <v>283060.0</v>
      </c>
    </row>
    <row r="25">
      <c r="A25" s="25">
        <f>+0.62%</f>
        <v>0.0062</v>
      </c>
      <c r="B25" s="5">
        <f t="shared" si="1"/>
        <v>43314</v>
      </c>
      <c r="C25" s="3">
        <v>72.75</v>
      </c>
      <c r="D25" s="3">
        <v>73.97</v>
      </c>
      <c r="E25" s="3">
        <v>72.14</v>
      </c>
      <c r="F25" s="3">
        <v>73.68</v>
      </c>
      <c r="G25" s="3">
        <v>1.01</v>
      </c>
      <c r="H25" s="3">
        <v>0.0139</v>
      </c>
      <c r="I25" s="15">
        <v>107108.0</v>
      </c>
      <c r="J25" s="15">
        <v>287366.0</v>
      </c>
    </row>
    <row r="26">
      <c r="A26" s="26">
        <v>11961.0</v>
      </c>
      <c r="B26" s="5">
        <f t="shared" si="1"/>
        <v>43315</v>
      </c>
      <c r="C26" s="3">
        <v>73.54</v>
      </c>
      <c r="D26" s="3">
        <v>73.98</v>
      </c>
      <c r="E26" s="3">
        <v>72.79</v>
      </c>
      <c r="F26" s="3">
        <v>73.53</v>
      </c>
      <c r="G26" s="3">
        <v>-0.15</v>
      </c>
      <c r="H26" s="6">
        <v>-0.002</v>
      </c>
      <c r="I26" s="15">
        <v>80649.0</v>
      </c>
      <c r="J26" s="15">
        <v>293139.0</v>
      </c>
    </row>
    <row r="27">
      <c r="A27" s="26">
        <v>181889.0</v>
      </c>
      <c r="B27" s="5">
        <f t="shared" si="1"/>
        <v>43318</v>
      </c>
      <c r="C27" s="3">
        <v>73.56</v>
      </c>
      <c r="D27" s="3">
        <v>74.79</v>
      </c>
      <c r="E27" s="3">
        <v>73.39</v>
      </c>
      <c r="F27" s="3">
        <v>74.07</v>
      </c>
      <c r="G27" s="3">
        <v>0.54</v>
      </c>
      <c r="H27" s="3">
        <v>0.0073</v>
      </c>
      <c r="I27" s="15">
        <v>85936.0</v>
      </c>
      <c r="J27" s="15">
        <v>300911.0</v>
      </c>
    </row>
    <row r="28">
      <c r="A28" s="27">
        <v>43286.0</v>
      </c>
      <c r="B28" s="5">
        <f t="shared" si="1"/>
        <v>43319</v>
      </c>
      <c r="C28" s="3">
        <v>73.97</v>
      </c>
      <c r="D28" s="3">
        <v>75.27</v>
      </c>
      <c r="E28" s="3">
        <v>73.91</v>
      </c>
      <c r="F28" s="3">
        <v>74.99</v>
      </c>
      <c r="G28" s="3">
        <v>0.92</v>
      </c>
      <c r="H28" s="3">
        <v>0.0124</v>
      </c>
      <c r="I28" s="15">
        <v>130390.0</v>
      </c>
      <c r="J28" s="15">
        <v>313200.0</v>
      </c>
    </row>
    <row r="29">
      <c r="A29" s="28">
        <v>77.36</v>
      </c>
      <c r="B29" s="5">
        <f t="shared" si="1"/>
        <v>43320</v>
      </c>
      <c r="C29" s="3">
        <v>74.98</v>
      </c>
      <c r="D29" s="3">
        <v>75.21</v>
      </c>
      <c r="E29" s="3">
        <v>72.02</v>
      </c>
      <c r="F29" s="3">
        <v>72.64</v>
      </c>
      <c r="G29" s="3">
        <v>-2.35</v>
      </c>
      <c r="H29" s="6">
        <v>-0.0313</v>
      </c>
      <c r="I29" s="15">
        <v>119586.0</v>
      </c>
      <c r="J29" s="15">
        <v>322595.0</v>
      </c>
    </row>
    <row r="30">
      <c r="A30" s="28">
        <v>77.85</v>
      </c>
      <c r="B30" s="5">
        <f t="shared" si="1"/>
        <v>43321</v>
      </c>
      <c r="C30" s="3">
        <v>72.62</v>
      </c>
      <c r="D30" s="3">
        <v>73.19</v>
      </c>
      <c r="E30" s="3">
        <v>72.22</v>
      </c>
      <c r="F30" s="3">
        <v>72.39</v>
      </c>
      <c r="G30" s="3">
        <v>-0.25</v>
      </c>
      <c r="H30" s="6">
        <v>-0.0034</v>
      </c>
      <c r="I30" s="15">
        <v>101719.0</v>
      </c>
      <c r="J30" s="15">
        <v>337289.0</v>
      </c>
    </row>
    <row r="31">
      <c r="A31" s="28">
        <v>76.73</v>
      </c>
      <c r="B31" s="5">
        <f t="shared" si="1"/>
        <v>43322</v>
      </c>
      <c r="C31" s="3">
        <v>72.3</v>
      </c>
      <c r="D31" s="3">
        <v>73.43</v>
      </c>
      <c r="E31" s="3">
        <v>71.73</v>
      </c>
      <c r="F31" s="3">
        <v>73.11</v>
      </c>
      <c r="G31" s="3">
        <v>0.72</v>
      </c>
      <c r="H31" s="3">
        <v>0.009899999999999999</v>
      </c>
      <c r="I31" s="15">
        <v>106349.0</v>
      </c>
      <c r="J31" s="15">
        <v>347410.0</v>
      </c>
    </row>
    <row r="32">
      <c r="A32" s="28">
        <v>76.83</v>
      </c>
      <c r="B32" s="5">
        <f t="shared" si="1"/>
        <v>43325</v>
      </c>
      <c r="C32" s="3">
        <v>73.3</v>
      </c>
      <c r="D32" s="3">
        <v>73.36</v>
      </c>
      <c r="E32" s="3">
        <v>71.34</v>
      </c>
      <c r="F32" s="3">
        <v>72.92</v>
      </c>
      <c r="G32" s="3">
        <v>-0.19</v>
      </c>
      <c r="H32" s="6">
        <v>-0.0026</v>
      </c>
      <c r="I32" s="15">
        <v>104641.0</v>
      </c>
      <c r="J32" s="15">
        <v>358275.0</v>
      </c>
    </row>
    <row r="33">
      <c r="A33" s="21">
        <v>-0.74</v>
      </c>
      <c r="B33" s="5">
        <f t="shared" si="1"/>
        <v>43326</v>
      </c>
      <c r="C33" s="3">
        <v>73.13</v>
      </c>
      <c r="D33" s="3">
        <v>74.25</v>
      </c>
      <c r="E33" s="3">
        <v>72.48</v>
      </c>
      <c r="F33" s="3">
        <v>72.78</v>
      </c>
      <c r="G33" s="3">
        <v>-0.14</v>
      </c>
      <c r="H33" s="6">
        <v>-0.0019</v>
      </c>
      <c r="I33" s="15">
        <v>110137.0</v>
      </c>
      <c r="J33" s="15">
        <v>358646.0</v>
      </c>
    </row>
    <row r="34">
      <c r="A34" s="22">
        <v>-0.0095</v>
      </c>
      <c r="B34" s="5">
        <f t="shared" si="1"/>
        <v>43327</v>
      </c>
      <c r="C34" s="3">
        <v>72.57</v>
      </c>
      <c r="D34" s="3">
        <v>72.76</v>
      </c>
      <c r="E34" s="3">
        <v>70.67</v>
      </c>
      <c r="F34" s="3">
        <v>71.1</v>
      </c>
      <c r="G34" s="3">
        <v>-1.68</v>
      </c>
      <c r="H34" s="6">
        <v>-0.0231</v>
      </c>
      <c r="I34" s="15">
        <v>147626.0</v>
      </c>
      <c r="J34" s="15">
        <v>368768.0</v>
      </c>
    </row>
    <row r="35">
      <c r="A35" s="24">
        <v>45488.0</v>
      </c>
      <c r="B35" s="5">
        <f t="shared" si="1"/>
        <v>43328</v>
      </c>
      <c r="C35" s="3">
        <v>71.03</v>
      </c>
      <c r="D35" s="3">
        <v>71.83</v>
      </c>
      <c r="E35" s="3">
        <v>70.73</v>
      </c>
      <c r="F35" s="3">
        <v>71.75</v>
      </c>
      <c r="G35" s="3">
        <v>0.65</v>
      </c>
      <c r="H35" s="3">
        <v>0.0091</v>
      </c>
      <c r="I35" s="15">
        <v>143351.0</v>
      </c>
      <c r="J35" s="15">
        <v>374100.0</v>
      </c>
    </row>
    <row r="36">
      <c r="A36" s="24">
        <v>183575.0</v>
      </c>
      <c r="B36" s="5">
        <f t="shared" si="1"/>
        <v>43329</v>
      </c>
      <c r="C36" s="3">
        <v>71.67</v>
      </c>
      <c r="D36" s="3">
        <v>72.75</v>
      </c>
      <c r="E36" s="3">
        <v>71.57</v>
      </c>
      <c r="F36" s="3">
        <v>72.07</v>
      </c>
      <c r="G36" s="3">
        <v>0.32</v>
      </c>
      <c r="H36" s="3">
        <v>0.0045000000000000005</v>
      </c>
      <c r="I36" s="15">
        <v>132198.0</v>
      </c>
      <c r="J36" s="15">
        <v>372176.0</v>
      </c>
    </row>
    <row r="37">
      <c r="A37" s="23">
        <v>43287.0</v>
      </c>
      <c r="B37" s="5">
        <f t="shared" si="1"/>
        <v>43332</v>
      </c>
      <c r="C37" s="3">
        <v>72.06</v>
      </c>
      <c r="D37" s="3">
        <v>72.96</v>
      </c>
      <c r="E37" s="3">
        <v>71.66</v>
      </c>
      <c r="F37" s="3">
        <v>72.57</v>
      </c>
      <c r="G37" s="3">
        <v>0.5</v>
      </c>
      <c r="H37" s="3">
        <v>0.0069</v>
      </c>
      <c r="I37" s="15">
        <v>166005.0</v>
      </c>
      <c r="J37" s="15">
        <v>373824.0</v>
      </c>
    </row>
    <row r="38">
      <c r="A38" s="21">
        <v>77.06</v>
      </c>
      <c r="B38" s="5">
        <f t="shared" si="1"/>
        <v>43333</v>
      </c>
      <c r="C38" s="3">
        <v>72.52</v>
      </c>
      <c r="D38" s="3">
        <v>73.26</v>
      </c>
      <c r="E38" s="3">
        <v>72.39</v>
      </c>
      <c r="F38" s="3">
        <v>72.91</v>
      </c>
      <c r="G38" s="3">
        <v>0.34</v>
      </c>
      <c r="H38" s="3">
        <v>0.004699999999999999</v>
      </c>
      <c r="I38" s="15">
        <v>147689.0</v>
      </c>
      <c r="J38" s="15">
        <v>385690.0</v>
      </c>
    </row>
    <row r="39">
      <c r="A39" s="21">
        <v>77.11</v>
      </c>
      <c r="B39" s="5">
        <f t="shared" si="1"/>
        <v>43334</v>
      </c>
      <c r="C39" s="3">
        <v>73.05</v>
      </c>
      <c r="D39" s="3">
        <v>75.29</v>
      </c>
      <c r="E39" s="3">
        <v>72.97</v>
      </c>
      <c r="F39" s="3">
        <v>75.07</v>
      </c>
      <c r="G39" s="3">
        <v>2.16</v>
      </c>
      <c r="H39" s="3">
        <v>0.0296</v>
      </c>
      <c r="I39" s="15">
        <v>215445.0</v>
      </c>
      <c r="J39" s="15">
        <v>422105.0</v>
      </c>
    </row>
    <row r="40">
      <c r="A40" s="21">
        <v>75.94</v>
      </c>
      <c r="B40" s="5">
        <f t="shared" si="1"/>
        <v>43335</v>
      </c>
      <c r="C40" s="3">
        <v>75.07</v>
      </c>
      <c r="D40" s="3">
        <v>75.18</v>
      </c>
      <c r="E40" s="3">
        <v>74.58</v>
      </c>
      <c r="F40" s="3">
        <v>75.09</v>
      </c>
      <c r="G40" s="3">
        <v>0.02</v>
      </c>
      <c r="H40" s="3">
        <v>3.0E-4</v>
      </c>
      <c r="I40" s="15">
        <v>171750.0</v>
      </c>
      <c r="J40" s="15">
        <v>435956.0</v>
      </c>
    </row>
    <row r="41">
      <c r="A41" s="21">
        <v>76.72</v>
      </c>
      <c r="B41" s="5">
        <f t="shared" si="1"/>
        <v>43336</v>
      </c>
      <c r="C41" s="3">
        <v>75.13</v>
      </c>
      <c r="D41" s="3">
        <v>76.74</v>
      </c>
      <c r="E41" s="3">
        <v>75.06</v>
      </c>
      <c r="F41" s="3">
        <v>76.13</v>
      </c>
      <c r="G41" s="3">
        <v>1.04</v>
      </c>
      <c r="H41" s="3">
        <v>0.0139</v>
      </c>
      <c r="I41" s="15">
        <v>213773.0</v>
      </c>
      <c r="J41" s="15">
        <v>442830.0</v>
      </c>
    </row>
    <row r="42">
      <c r="A42" s="21">
        <v>-0.11</v>
      </c>
      <c r="B42" s="5">
        <f t="shared" si="1"/>
        <v>43339</v>
      </c>
      <c r="C42" s="3">
        <v>75.83</v>
      </c>
      <c r="D42" s="3">
        <v>76.64</v>
      </c>
      <c r="E42" s="3">
        <v>75.71</v>
      </c>
      <c r="F42" s="3">
        <v>76.5</v>
      </c>
      <c r="G42" s="3">
        <v>0.37</v>
      </c>
      <c r="H42" s="3">
        <v>0.0049</v>
      </c>
      <c r="I42" s="15">
        <v>83002.0</v>
      </c>
      <c r="J42" s="15">
        <v>447715.0</v>
      </c>
    </row>
    <row r="43">
      <c r="A43" s="22">
        <v>-0.0014</v>
      </c>
      <c r="B43" s="5">
        <f t="shared" si="1"/>
        <v>43340</v>
      </c>
      <c r="C43" s="3">
        <v>76.64</v>
      </c>
      <c r="D43" s="3">
        <v>77.24</v>
      </c>
      <c r="E43" s="3">
        <v>76.06</v>
      </c>
      <c r="F43" s="3">
        <v>76.29</v>
      </c>
      <c r="G43" s="3">
        <v>-0.21</v>
      </c>
      <c r="H43" s="6">
        <v>-0.0027</v>
      </c>
      <c r="I43" s="15">
        <v>221288.0</v>
      </c>
      <c r="J43" s="15">
        <v>457122.0</v>
      </c>
    </row>
    <row r="44">
      <c r="A44" s="24">
        <v>98898.0</v>
      </c>
      <c r="B44" s="5">
        <f t="shared" si="1"/>
        <v>43341</v>
      </c>
      <c r="C44" s="3">
        <v>76.34</v>
      </c>
      <c r="D44" s="3">
        <v>77.75</v>
      </c>
      <c r="E44" s="3">
        <v>76.01</v>
      </c>
      <c r="F44" s="3">
        <v>77.46</v>
      </c>
      <c r="G44" s="3">
        <v>1.17</v>
      </c>
      <c r="H44" s="3">
        <v>0.015300000000000001</v>
      </c>
      <c r="I44" s="15">
        <v>242175.0</v>
      </c>
      <c r="J44" s="15">
        <v>463991.0</v>
      </c>
    </row>
    <row r="45">
      <c r="A45" s="24">
        <v>194401.0</v>
      </c>
      <c r="B45" s="5">
        <f t="shared" si="1"/>
        <v>43342</v>
      </c>
      <c r="C45" s="3">
        <v>77.65</v>
      </c>
      <c r="D45" s="3">
        <v>78.32</v>
      </c>
      <c r="E45" s="3">
        <v>77.51</v>
      </c>
      <c r="F45" s="3">
        <v>78.02</v>
      </c>
      <c r="G45" s="3">
        <v>0.56</v>
      </c>
      <c r="H45" s="3">
        <v>0.0072</v>
      </c>
      <c r="I45" s="15">
        <v>260166.0</v>
      </c>
      <c r="J45" s="15">
        <v>492888.0</v>
      </c>
    </row>
    <row r="46">
      <c r="A46" s="23">
        <v>43290.0</v>
      </c>
      <c r="B46" s="5">
        <f t="shared" si="1"/>
        <v>43343</v>
      </c>
      <c r="C46" s="3">
        <v>77.81</v>
      </c>
      <c r="D46" s="3">
        <v>78.22</v>
      </c>
      <c r="E46" s="3">
        <v>77.23</v>
      </c>
      <c r="F46" s="3">
        <v>77.64</v>
      </c>
      <c r="G46" s="3">
        <v>-0.38</v>
      </c>
      <c r="H46" s="6">
        <v>-0.0049</v>
      </c>
      <c r="I46" s="15">
        <v>240820.0</v>
      </c>
      <c r="J46" s="15">
        <v>494329.0</v>
      </c>
    </row>
    <row r="47">
      <c r="A47" s="21">
        <v>76.82</v>
      </c>
      <c r="B47" s="5">
        <f t="shared" si="1"/>
        <v>43346</v>
      </c>
      <c r="C47" s="3">
        <v>77.69</v>
      </c>
      <c r="D47" s="3">
        <v>78.44</v>
      </c>
      <c r="E47" s="3">
        <v>77.3</v>
      </c>
      <c r="F47" s="3">
        <v>78.15</v>
      </c>
      <c r="G47" s="3">
        <v>0.51</v>
      </c>
      <c r="H47" s="3">
        <v>0.0066</v>
      </c>
      <c r="I47" s="15">
        <v>110912.0</v>
      </c>
      <c r="J47" s="15">
        <v>492697.0</v>
      </c>
    </row>
    <row r="48">
      <c r="A48" s="21">
        <v>77.94</v>
      </c>
      <c r="B48" s="5">
        <f t="shared" si="1"/>
        <v>43347</v>
      </c>
      <c r="C48" s="3">
        <v>78.19</v>
      </c>
      <c r="D48" s="3">
        <v>79.72</v>
      </c>
      <c r="E48" s="3">
        <v>77.44</v>
      </c>
      <c r="F48" s="3">
        <v>78.17</v>
      </c>
      <c r="G48" s="3">
        <v>0.02</v>
      </c>
      <c r="H48" s="3">
        <v>3.0E-4</v>
      </c>
      <c r="I48" s="15">
        <v>320446.0</v>
      </c>
      <c r="J48" s="15">
        <v>460796.0</v>
      </c>
    </row>
    <row r="49">
      <c r="A49" s="21">
        <v>76.68</v>
      </c>
      <c r="B49" s="5">
        <f t="shared" si="1"/>
        <v>43348</v>
      </c>
      <c r="C49" s="3">
        <v>77.82</v>
      </c>
      <c r="D49" s="3">
        <v>78.09</v>
      </c>
      <c r="E49" s="3">
        <v>76.91</v>
      </c>
      <c r="F49" s="3">
        <v>77.27</v>
      </c>
      <c r="G49" s="3">
        <v>-0.9</v>
      </c>
      <c r="H49" s="6">
        <v>-0.0115</v>
      </c>
      <c r="I49" s="15">
        <v>277124.0</v>
      </c>
      <c r="J49" s="15">
        <v>437953.0</v>
      </c>
    </row>
    <row r="50">
      <c r="A50" s="21">
        <v>77.66</v>
      </c>
      <c r="B50" s="5">
        <f t="shared" si="1"/>
        <v>43349</v>
      </c>
      <c r="C50" s="3">
        <v>77.02</v>
      </c>
      <c r="D50" s="3">
        <v>77.77</v>
      </c>
      <c r="E50" s="3">
        <v>75.64</v>
      </c>
      <c r="F50" s="3">
        <v>76.5</v>
      </c>
      <c r="G50" s="3">
        <v>-0.77</v>
      </c>
      <c r="H50" s="6">
        <v>-0.01</v>
      </c>
      <c r="I50" s="15">
        <v>274791.0</v>
      </c>
      <c r="J50" s="15">
        <v>428388.0</v>
      </c>
    </row>
    <row r="51">
      <c r="A51" s="25">
        <f>+0.94</f>
        <v>0.94</v>
      </c>
      <c r="B51" s="5">
        <f t="shared" si="1"/>
        <v>43350</v>
      </c>
      <c r="C51" s="3">
        <v>76.69</v>
      </c>
      <c r="D51" s="3">
        <v>77.1</v>
      </c>
      <c r="E51" s="3">
        <v>75.88</v>
      </c>
      <c r="F51" s="3">
        <v>76.83</v>
      </c>
      <c r="G51" s="3">
        <v>0.33</v>
      </c>
      <c r="H51" s="3">
        <v>0.0043</v>
      </c>
      <c r="I51" s="15">
        <v>208999.0</v>
      </c>
      <c r="J51" s="15">
        <v>421386.0</v>
      </c>
    </row>
    <row r="52">
      <c r="A52" s="25">
        <f>+1.23%</f>
        <v>0.0123</v>
      </c>
      <c r="B52" s="5">
        <f t="shared" si="1"/>
        <v>43353</v>
      </c>
      <c r="C52" s="3">
        <v>77.08</v>
      </c>
      <c r="D52" s="3">
        <v>77.92</v>
      </c>
      <c r="E52" s="3">
        <v>76.9</v>
      </c>
      <c r="F52" s="3">
        <v>77.37</v>
      </c>
      <c r="G52" s="3">
        <v>0.54</v>
      </c>
      <c r="H52" s="3">
        <v>0.006999999999999999</v>
      </c>
      <c r="I52" s="15">
        <v>244533.0</v>
      </c>
      <c r="J52" s="15">
        <v>411119.0</v>
      </c>
    </row>
    <row r="53">
      <c r="A53" s="26">
        <v>48317.0</v>
      </c>
      <c r="B53" s="5">
        <f t="shared" si="1"/>
        <v>43354</v>
      </c>
      <c r="C53" s="3">
        <v>77.38</v>
      </c>
      <c r="D53" s="3">
        <v>79.54</v>
      </c>
      <c r="E53" s="3">
        <v>77.36</v>
      </c>
      <c r="F53" s="3">
        <v>79.06</v>
      </c>
      <c r="G53" s="3">
        <v>1.69</v>
      </c>
      <c r="H53" s="3">
        <v>0.0218</v>
      </c>
      <c r="I53" s="15">
        <v>280309.0</v>
      </c>
      <c r="J53" s="15">
        <v>399601.0</v>
      </c>
    </row>
    <row r="54">
      <c r="A54" s="26">
        <v>194475.0</v>
      </c>
      <c r="B54" s="5">
        <f t="shared" si="1"/>
        <v>43355</v>
      </c>
      <c r="C54" s="3">
        <v>79.42</v>
      </c>
      <c r="D54" s="3">
        <v>80.13</v>
      </c>
      <c r="E54" s="3">
        <v>78.75</v>
      </c>
      <c r="F54" s="3">
        <v>79.74</v>
      </c>
      <c r="G54" s="3">
        <v>0.68</v>
      </c>
      <c r="H54" s="3">
        <v>0.0086</v>
      </c>
      <c r="I54" s="15">
        <v>315266.0</v>
      </c>
      <c r="J54" s="15">
        <v>383157.0</v>
      </c>
    </row>
    <row r="55">
      <c r="A55" s="27">
        <v>43291.0</v>
      </c>
      <c r="B55" s="5">
        <f t="shared" si="1"/>
        <v>43356</v>
      </c>
      <c r="C55" s="3">
        <v>79.6</v>
      </c>
      <c r="D55" s="3">
        <v>79.71</v>
      </c>
      <c r="E55" s="3">
        <v>77.87</v>
      </c>
      <c r="F55" s="3">
        <v>78.18</v>
      </c>
      <c r="G55" s="3">
        <v>-1.56</v>
      </c>
      <c r="H55" s="6">
        <v>-0.0196</v>
      </c>
      <c r="I55" s="15">
        <v>298144.0</v>
      </c>
      <c r="J55" s="15">
        <v>352236.0</v>
      </c>
    </row>
    <row r="56">
      <c r="A56" s="28">
        <v>77.83</v>
      </c>
      <c r="B56" s="5">
        <f t="shared" si="1"/>
        <v>43357</v>
      </c>
      <c r="C56" s="3">
        <v>78.45</v>
      </c>
      <c r="D56" s="3">
        <v>78.94</v>
      </c>
      <c r="E56" s="3">
        <v>77.37</v>
      </c>
      <c r="F56" s="3">
        <v>78.09</v>
      </c>
      <c r="G56" s="3">
        <v>-0.09</v>
      </c>
      <c r="H56" s="6">
        <v>-0.0012</v>
      </c>
      <c r="I56" s="15">
        <v>261057.0</v>
      </c>
      <c r="J56" s="15">
        <v>325339.0</v>
      </c>
    </row>
    <row r="57">
      <c r="A57" s="28">
        <v>79.0</v>
      </c>
      <c r="B57" s="5">
        <f t="shared" si="1"/>
        <v>43360</v>
      </c>
      <c r="C57" s="3">
        <v>78.07</v>
      </c>
      <c r="D57" s="3">
        <v>78.9</v>
      </c>
      <c r="E57" s="3">
        <v>77.73</v>
      </c>
      <c r="F57" s="3">
        <v>78.05</v>
      </c>
      <c r="G57" s="3">
        <v>-0.04</v>
      </c>
      <c r="H57" s="6">
        <v>-5.0E-4</v>
      </c>
      <c r="I57" s="15">
        <v>207609.0</v>
      </c>
      <c r="J57" s="15">
        <v>307701.0</v>
      </c>
    </row>
    <row r="58">
      <c r="A58" s="28">
        <v>77.81</v>
      </c>
      <c r="B58" s="5">
        <f t="shared" si="1"/>
        <v>43361</v>
      </c>
      <c r="C58" s="3">
        <v>77.78</v>
      </c>
      <c r="D58" s="3">
        <v>79.73</v>
      </c>
      <c r="E58" s="3">
        <v>77.46</v>
      </c>
      <c r="F58" s="3">
        <v>79.03</v>
      </c>
      <c r="G58" s="3">
        <v>0.98</v>
      </c>
      <c r="H58" s="3">
        <v>0.0126</v>
      </c>
      <c r="I58" s="15">
        <v>259175.0</v>
      </c>
      <c r="J58" s="15">
        <v>293128.0</v>
      </c>
    </row>
    <row r="59">
      <c r="A59" s="28">
        <v>78.4</v>
      </c>
      <c r="B59" s="5">
        <f t="shared" si="1"/>
        <v>43362</v>
      </c>
      <c r="C59" s="3">
        <v>78.97</v>
      </c>
      <c r="D59" s="3">
        <v>79.5</v>
      </c>
      <c r="E59" s="3">
        <v>78.51</v>
      </c>
      <c r="F59" s="3">
        <v>79.4</v>
      </c>
      <c r="G59" s="3">
        <v>0.37</v>
      </c>
      <c r="H59" s="3">
        <v>0.004699999999999999</v>
      </c>
      <c r="I59" s="15">
        <v>275872.0</v>
      </c>
      <c r="J59" s="15">
        <v>253915.0</v>
      </c>
    </row>
    <row r="60">
      <c r="A60" s="25">
        <f>+0.74</f>
        <v>0.74</v>
      </c>
      <c r="B60" s="5">
        <f t="shared" si="1"/>
        <v>43363</v>
      </c>
      <c r="C60" s="3">
        <v>79.44</v>
      </c>
      <c r="D60" s="3">
        <v>79.83</v>
      </c>
      <c r="E60" s="3">
        <v>78.51</v>
      </c>
      <c r="F60" s="3">
        <v>78.7</v>
      </c>
      <c r="G60" s="3">
        <v>-0.7</v>
      </c>
      <c r="H60" s="6">
        <v>-0.0088</v>
      </c>
      <c r="I60" s="15">
        <v>300163.0</v>
      </c>
      <c r="J60" s="15">
        <v>215643.0</v>
      </c>
    </row>
    <row r="61">
      <c r="A61" s="25">
        <f>+0.95%</f>
        <v>0.0095</v>
      </c>
      <c r="B61" s="5">
        <f t="shared" si="1"/>
        <v>43364</v>
      </c>
      <c r="C61" s="3">
        <v>78.67</v>
      </c>
      <c r="D61" s="3">
        <v>80.12</v>
      </c>
      <c r="E61" s="3">
        <v>78.23</v>
      </c>
      <c r="F61" s="3">
        <v>78.8</v>
      </c>
      <c r="G61" s="3">
        <v>0.1</v>
      </c>
      <c r="H61" s="3">
        <v>0.0013</v>
      </c>
      <c r="I61" s="15">
        <v>297574.0</v>
      </c>
      <c r="J61" s="15">
        <v>180398.0</v>
      </c>
    </row>
    <row r="62">
      <c r="A62" s="26">
        <v>74553.0</v>
      </c>
      <c r="B62" s="5">
        <f t="shared" si="1"/>
        <v>43367</v>
      </c>
      <c r="C62" s="3">
        <v>78.97</v>
      </c>
      <c r="D62" s="3">
        <v>81.48</v>
      </c>
      <c r="E62" s="3">
        <v>78.97</v>
      </c>
      <c r="F62" s="3">
        <v>81.2</v>
      </c>
      <c r="G62" s="3">
        <v>2.4</v>
      </c>
      <c r="H62" s="3">
        <v>0.0305</v>
      </c>
      <c r="I62" s="15">
        <v>243314.0</v>
      </c>
      <c r="J62" s="15">
        <v>177443.0</v>
      </c>
    </row>
    <row r="63">
      <c r="A63" s="26">
        <v>198345.0</v>
      </c>
      <c r="B63" s="5">
        <f t="shared" si="1"/>
        <v>43368</v>
      </c>
      <c r="C63" s="3">
        <v>81.35</v>
      </c>
      <c r="D63" s="3">
        <v>82.55</v>
      </c>
      <c r="E63" s="3">
        <v>81.17</v>
      </c>
      <c r="F63" s="3">
        <v>81.87</v>
      </c>
      <c r="G63" s="3">
        <v>0.67</v>
      </c>
      <c r="H63" s="3">
        <v>0.0083</v>
      </c>
      <c r="I63" s="15">
        <v>240400.0</v>
      </c>
      <c r="J63" s="15">
        <v>124949.0</v>
      </c>
    </row>
    <row r="64">
      <c r="A64" s="27">
        <v>43292.0</v>
      </c>
      <c r="B64" s="5">
        <f t="shared" si="1"/>
        <v>43369</v>
      </c>
      <c r="C64" s="3">
        <v>81.45</v>
      </c>
      <c r="D64" s="3">
        <v>82.22</v>
      </c>
      <c r="E64" s="3">
        <v>81.1</v>
      </c>
      <c r="F64" s="3">
        <v>81.34</v>
      </c>
      <c r="G64" s="3">
        <v>-0.53</v>
      </c>
      <c r="H64" s="6">
        <v>-0.0065</v>
      </c>
      <c r="I64" s="15">
        <v>130529.0</v>
      </c>
      <c r="J64" s="15">
        <v>105712.0</v>
      </c>
    </row>
    <row r="65">
      <c r="A65" s="28">
        <v>78.34</v>
      </c>
      <c r="B65" s="5">
        <f t="shared" si="1"/>
        <v>43370</v>
      </c>
      <c r="C65" s="3">
        <v>81.8</v>
      </c>
      <c r="D65" s="3">
        <v>82.44</v>
      </c>
      <c r="E65" s="3">
        <v>81.32</v>
      </c>
      <c r="F65" s="3">
        <v>81.72</v>
      </c>
      <c r="G65" s="3">
        <v>0.38</v>
      </c>
      <c r="H65" s="3">
        <v>0.004699999999999999</v>
      </c>
      <c r="I65" s="15">
        <v>123998.0</v>
      </c>
      <c r="J65" s="15">
        <v>52349.0</v>
      </c>
    </row>
    <row r="66">
      <c r="A66" s="28">
        <v>78.36</v>
      </c>
      <c r="B66" s="5">
        <f t="shared" si="1"/>
        <v>43371</v>
      </c>
      <c r="C66" s="3">
        <v>81.63</v>
      </c>
      <c r="D66" s="3">
        <v>82.87</v>
      </c>
      <c r="E66" s="3">
        <v>81.6</v>
      </c>
      <c r="F66" s="3">
        <v>82.72</v>
      </c>
      <c r="G66" s="3">
        <v>1.0</v>
      </c>
      <c r="H66" s="3">
        <v>0.012199999999999999</v>
      </c>
      <c r="I66" s="15">
        <v>19684.0</v>
      </c>
      <c r="J66" s="3"/>
    </row>
    <row r="67">
      <c r="A67" s="28">
        <v>72.96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73.31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-5.09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-0.0649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168906.0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214492.0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43293.0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73.97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74.95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72.79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74.46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+1.15</f>
        <v>1.15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+1.57%</f>
        <v>0.0157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134927.0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222069.0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43294.0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74.31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75.8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73.34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75.23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+0.77</f>
        <v>0.77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+1.03%</f>
        <v>0.0103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84779.0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231044.0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43297.0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74.9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75.21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71.55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71.85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-3.38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-0.0449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89546.0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231633.0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43298.0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71.99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72.83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71.33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72.3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+0.45</f>
        <v>0.45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+0.63%</f>
        <v>0.0063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96549.0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231763.0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43299.0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71.95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73.38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71.38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73.01</v>
      </c>
      <c r="B113" s="3" t="str">
        <f t="shared" si="1"/>
        <v/>
      </c>
    </row>
    <row r="114">
      <c r="A114" s="25">
        <f>+0.71</f>
        <v>0.71</v>
      </c>
      <c r="B114" s="3" t="str">
        <f t="shared" si="1"/>
        <v>#REF!</v>
      </c>
    </row>
    <row r="115">
      <c r="A115" s="25">
        <f>+0.98%</f>
        <v>0.0098</v>
      </c>
      <c r="B115" s="3" t="str">
        <f t="shared" si="1"/>
        <v>#REF!</v>
      </c>
    </row>
    <row r="116">
      <c r="A116" s="26">
        <v>104983.0</v>
      </c>
      <c r="B116" s="3" t="str">
        <f t="shared" si="1"/>
        <v>#REF!</v>
      </c>
    </row>
    <row r="117">
      <c r="A117" s="26">
        <v>235431.0</v>
      </c>
      <c r="B117" s="3" t="str">
        <f t="shared" si="1"/>
        <v>#REF!</v>
      </c>
    </row>
    <row r="118">
      <c r="A118" s="27">
        <v>43300.0</v>
      </c>
      <c r="B118" s="3" t="str">
        <f t="shared" si="1"/>
        <v>#REF!</v>
      </c>
    </row>
    <row r="119">
      <c r="A119" s="28">
        <v>73.09</v>
      </c>
      <c r="B119" s="3" t="str">
        <f t="shared" si="1"/>
        <v>#REF!</v>
      </c>
    </row>
    <row r="120">
      <c r="A120" s="28">
        <v>73.81</v>
      </c>
      <c r="B120" s="3" t="str">
        <f t="shared" si="1"/>
        <v>#REF!</v>
      </c>
    </row>
    <row r="121">
      <c r="A121" s="28">
        <v>71.96</v>
      </c>
      <c r="B121" s="3" t="str">
        <f t="shared" si="1"/>
        <v>#REF!</v>
      </c>
    </row>
    <row r="122">
      <c r="A122" s="28">
        <v>72.74</v>
      </c>
      <c r="B122" s="3" t="str">
        <f t="shared" si="1"/>
        <v>#REF!</v>
      </c>
    </row>
    <row r="123">
      <c r="A123" s="21">
        <v>-0.27</v>
      </c>
      <c r="B123" s="3" t="str">
        <f t="shared" si="1"/>
        <v>#REF!</v>
      </c>
    </row>
    <row r="124">
      <c r="A124" s="22">
        <v>-0.0037</v>
      </c>
      <c r="B124" s="3" t="str">
        <f t="shared" si="1"/>
        <v>#REF!</v>
      </c>
    </row>
    <row r="125">
      <c r="A125" s="24">
        <v>98613.0</v>
      </c>
      <c r="B125" s="3" t="str">
        <f t="shared" si="1"/>
        <v>#REF!</v>
      </c>
    </row>
    <row r="126">
      <c r="A126" s="24">
        <v>238418.0</v>
      </c>
      <c r="B126" s="3" t="str">
        <f t="shared" si="1"/>
        <v>#REF!</v>
      </c>
    </row>
    <row r="127">
      <c r="A127" s="23">
        <v>43301.0</v>
      </c>
      <c r="B127" s="3" t="str">
        <f t="shared" si="1"/>
        <v>#REF!</v>
      </c>
    </row>
    <row r="128">
      <c r="A128" s="21">
        <v>72.88</v>
      </c>
      <c r="B128" s="3" t="str">
        <f t="shared" si="1"/>
        <v>#REF!</v>
      </c>
    </row>
    <row r="129">
      <c r="A129" s="21">
        <v>73.58</v>
      </c>
      <c r="B129" s="3" t="str">
        <f t="shared" si="1"/>
        <v>#REF!</v>
      </c>
    </row>
    <row r="130">
      <c r="A130" s="21">
        <v>72.43</v>
      </c>
      <c r="B130" s="3" t="str">
        <f t="shared" si="1"/>
        <v>#REF!</v>
      </c>
    </row>
    <row r="131">
      <c r="A131" s="21">
        <v>73.22</v>
      </c>
      <c r="B131" s="3" t="str">
        <f t="shared" si="1"/>
        <v>#REF!</v>
      </c>
    </row>
    <row r="132">
      <c r="A132" s="25">
        <f>+0.48</f>
        <v>0.48</v>
      </c>
      <c r="B132" s="3" t="str">
        <f t="shared" si="1"/>
        <v>#REF!</v>
      </c>
    </row>
    <row r="133">
      <c r="A133" s="25">
        <f>+0.66%</f>
        <v>0.0066</v>
      </c>
      <c r="B133" s="3" t="str">
        <f t="shared" si="1"/>
        <v>#REF!</v>
      </c>
    </row>
    <row r="134">
      <c r="A134" s="26">
        <v>89037.0</v>
      </c>
      <c r="B134" s="3" t="str">
        <f t="shared" si="1"/>
        <v>#REF!</v>
      </c>
    </row>
    <row r="135">
      <c r="A135" s="26">
        <v>242059.0</v>
      </c>
      <c r="B135" s="3" t="str">
        <f t="shared" si="1"/>
        <v>#REF!</v>
      </c>
    </row>
    <row r="136">
      <c r="A136" s="27">
        <v>43304.0</v>
      </c>
      <c r="B136" s="3" t="str">
        <f t="shared" si="1"/>
        <v>#REF!</v>
      </c>
    </row>
    <row r="137">
      <c r="A137" s="28">
        <v>73.07</v>
      </c>
      <c r="B137" s="3" t="str">
        <f t="shared" si="1"/>
        <v>#REF!</v>
      </c>
    </row>
    <row r="138">
      <c r="A138" s="28">
        <v>74.66</v>
      </c>
      <c r="B138" s="3" t="str">
        <f t="shared" si="1"/>
        <v>#REF!</v>
      </c>
    </row>
    <row r="139">
      <c r="A139" s="28">
        <v>72.87</v>
      </c>
      <c r="B139" s="3" t="str">
        <f t="shared" si="1"/>
        <v>#REF!</v>
      </c>
    </row>
    <row r="140">
      <c r="A140" s="28">
        <v>73.58</v>
      </c>
      <c r="B140" s="3" t="str">
        <f t="shared" si="1"/>
        <v>#REF!</v>
      </c>
    </row>
    <row r="141">
      <c r="A141" s="25">
        <f>+0.36</f>
        <v>0.36</v>
      </c>
      <c r="B141" s="3" t="str">
        <f t="shared" si="1"/>
        <v>#REF!</v>
      </c>
    </row>
    <row r="142">
      <c r="A142" s="25">
        <f>+0.49%</f>
        <v>0.0049</v>
      </c>
      <c r="B142" s="3" t="str">
        <f t="shared" si="1"/>
        <v>#REF!</v>
      </c>
    </row>
    <row r="143">
      <c r="A143" s="26">
        <v>138335.0</v>
      </c>
      <c r="B143" s="3" t="str">
        <f t="shared" si="1"/>
        <v>#REF!</v>
      </c>
    </row>
    <row r="144">
      <c r="A144" s="26">
        <v>253278.0</v>
      </c>
      <c r="B144" s="3" t="str">
        <f t="shared" si="1"/>
        <v>#REF!</v>
      </c>
    </row>
    <row r="145">
      <c r="A145" s="27">
        <v>43305.0</v>
      </c>
      <c r="B145" s="3" t="str">
        <f t="shared" si="1"/>
        <v>#REF!</v>
      </c>
    </row>
    <row r="146">
      <c r="A146" s="28">
        <v>73.52</v>
      </c>
      <c r="B146" s="3" t="str">
        <f t="shared" si="1"/>
        <v>#REF!</v>
      </c>
    </row>
    <row r="147">
      <c r="A147" s="28">
        <v>74.62</v>
      </c>
      <c r="B147" s="3" t="str">
        <f t="shared" si="1"/>
        <v>#REF!</v>
      </c>
    </row>
    <row r="148">
      <c r="A148" s="28">
        <v>73.24</v>
      </c>
      <c r="B148" s="3" t="str">
        <f t="shared" si="1"/>
        <v>#REF!</v>
      </c>
    </row>
    <row r="149">
      <c r="A149" s="28">
        <v>74.05</v>
      </c>
      <c r="B149" s="3" t="str">
        <f t="shared" si="1"/>
        <v>#REF!</v>
      </c>
    </row>
    <row r="150">
      <c r="A150" s="25">
        <f>+0.47</f>
        <v>0.47</v>
      </c>
      <c r="B150" s="3" t="str">
        <f t="shared" si="1"/>
        <v>#REF!</v>
      </c>
    </row>
    <row r="151">
      <c r="A151" s="25">
        <f>+0.64%</f>
        <v>0.0064</v>
      </c>
      <c r="B151" s="3" t="str">
        <f t="shared" si="1"/>
        <v>#REF!</v>
      </c>
    </row>
    <row r="152">
      <c r="A152" s="26">
        <v>109345.0</v>
      </c>
      <c r="B152" s="3" t="str">
        <f t="shared" si="1"/>
        <v>#REF!</v>
      </c>
    </row>
    <row r="153">
      <c r="A153" s="26">
        <v>260747.0</v>
      </c>
      <c r="B153" s="3" t="str">
        <f t="shared" si="1"/>
        <v>#REF!</v>
      </c>
    </row>
    <row r="154">
      <c r="A154" s="27">
        <v>43306.0</v>
      </c>
      <c r="B154" s="3" t="str">
        <f t="shared" si="1"/>
        <v>#REF!</v>
      </c>
    </row>
    <row r="155">
      <c r="A155" s="28">
        <v>74.31</v>
      </c>
      <c r="B155" s="3" t="str">
        <f t="shared" si="1"/>
        <v>#REF!</v>
      </c>
    </row>
    <row r="156">
      <c r="A156" s="28">
        <v>75.3</v>
      </c>
      <c r="B156" s="3" t="str">
        <f t="shared" si="1"/>
        <v>#REF!</v>
      </c>
    </row>
    <row r="157">
      <c r="A157" s="28">
        <v>73.77</v>
      </c>
      <c r="B157" s="3" t="str">
        <f t="shared" si="1"/>
        <v>#REF!</v>
      </c>
    </row>
    <row r="158">
      <c r="A158" s="28">
        <v>74.7</v>
      </c>
      <c r="B158" s="3" t="str">
        <f t="shared" si="1"/>
        <v>#REF!</v>
      </c>
    </row>
    <row r="159">
      <c r="A159" s="25">
        <f>+0.65</f>
        <v>0.65</v>
      </c>
      <c r="B159" s="3" t="str">
        <f t="shared" si="1"/>
        <v>#REF!</v>
      </c>
    </row>
    <row r="160">
      <c r="A160" s="25">
        <f>+0.88%</f>
        <v>0.0088</v>
      </c>
      <c r="B160" s="3" t="str">
        <f t="shared" si="1"/>
        <v>#REF!</v>
      </c>
    </row>
    <row r="161">
      <c r="A161" s="26">
        <v>94043.0</v>
      </c>
      <c r="B161" s="3" t="str">
        <f t="shared" si="1"/>
        <v>#REF!</v>
      </c>
    </row>
    <row r="162">
      <c r="A162" s="26">
        <v>266172.0</v>
      </c>
      <c r="B162" s="3" t="str">
        <f t="shared" si="1"/>
        <v>#REF!</v>
      </c>
    </row>
    <row r="163">
      <c r="A163" s="27">
        <v>43307.0</v>
      </c>
      <c r="B163" s="3" t="str">
        <f t="shared" si="1"/>
        <v>#REF!</v>
      </c>
    </row>
    <row r="164">
      <c r="A164" s="28">
        <v>75.03</v>
      </c>
      <c r="B164" s="3" t="str">
        <f t="shared" si="1"/>
        <v>#REF!</v>
      </c>
    </row>
    <row r="165">
      <c r="A165" s="28">
        <v>75.56</v>
      </c>
      <c r="B165" s="3" t="str">
        <f t="shared" si="1"/>
        <v>#REF!</v>
      </c>
    </row>
    <row r="166">
      <c r="A166" s="28">
        <v>74.61</v>
      </c>
      <c r="B166" s="3" t="str">
        <f t="shared" si="1"/>
        <v>#REF!</v>
      </c>
    </row>
    <row r="167">
      <c r="A167" s="28">
        <v>75.38</v>
      </c>
      <c r="B167" s="3" t="str">
        <f t="shared" si="1"/>
        <v>#REF!</v>
      </c>
    </row>
    <row r="168">
      <c r="A168" s="25">
        <f>+0.68</f>
        <v>0.68</v>
      </c>
      <c r="B168" s="3" t="str">
        <f t="shared" si="1"/>
        <v>#REF!</v>
      </c>
    </row>
    <row r="169">
      <c r="A169" s="25">
        <f>+0.91%</f>
        <v>0.0091</v>
      </c>
      <c r="B169" s="3" t="str">
        <f t="shared" si="1"/>
        <v>#REF!</v>
      </c>
    </row>
    <row r="170">
      <c r="A170" s="26">
        <v>89290.0</v>
      </c>
      <c r="B170" s="3" t="str">
        <f t="shared" si="1"/>
        <v>#REF!</v>
      </c>
    </row>
    <row r="171">
      <c r="A171" s="26">
        <v>271799.0</v>
      </c>
      <c r="B171" s="3" t="str">
        <f t="shared" si="1"/>
        <v>#REF!</v>
      </c>
    </row>
    <row r="172">
      <c r="A172" s="27">
        <v>43308.0</v>
      </c>
      <c r="B172" s="3" t="str">
        <f t="shared" si="1"/>
        <v>#REF!</v>
      </c>
    </row>
    <row r="173">
      <c r="A173" s="28">
        <v>75.3</v>
      </c>
      <c r="B173" s="3" t="str">
        <f t="shared" si="1"/>
        <v>#REF!</v>
      </c>
    </row>
    <row r="174">
      <c r="A174" s="28">
        <v>75.6</v>
      </c>
      <c r="B174" s="3" t="str">
        <f t="shared" si="1"/>
        <v>#REF!</v>
      </c>
    </row>
    <row r="175">
      <c r="A175" s="28">
        <v>74.59</v>
      </c>
      <c r="B175" s="3" t="str">
        <f t="shared" si="1"/>
        <v>#REF!</v>
      </c>
    </row>
    <row r="176">
      <c r="A176" s="28">
        <v>74.98</v>
      </c>
      <c r="B176" s="3" t="str">
        <f t="shared" si="1"/>
        <v>#REF!</v>
      </c>
    </row>
    <row r="177">
      <c r="A177" s="21">
        <v>-0.4</v>
      </c>
      <c r="B177" s="3" t="str">
        <f t="shared" si="1"/>
        <v>#REF!</v>
      </c>
    </row>
    <row r="178">
      <c r="A178" s="22">
        <v>-0.0053</v>
      </c>
      <c r="B178" s="3" t="str">
        <f t="shared" si="1"/>
        <v>#REF!</v>
      </c>
    </row>
    <row r="179">
      <c r="A179" s="24">
        <v>69711.0</v>
      </c>
      <c r="B179" s="3" t="str">
        <f t="shared" si="1"/>
        <v>#REF!</v>
      </c>
    </row>
    <row r="180">
      <c r="A180" s="24">
        <v>276928.0</v>
      </c>
      <c r="B180" s="3" t="str">
        <f t="shared" si="1"/>
        <v>#REF!</v>
      </c>
    </row>
    <row r="181">
      <c r="A181" s="23">
        <v>43311.0</v>
      </c>
      <c r="B181" s="3" t="str">
        <f t="shared" si="1"/>
        <v>#REF!</v>
      </c>
    </row>
    <row r="182">
      <c r="A182" s="21">
        <v>74.97</v>
      </c>
      <c r="B182" s="3" t="str">
        <f t="shared" si="1"/>
        <v>#REF!</v>
      </c>
    </row>
    <row r="183">
      <c r="A183" s="21">
        <v>75.97</v>
      </c>
      <c r="B183" s="3" t="str">
        <f t="shared" si="1"/>
        <v>#REF!</v>
      </c>
    </row>
    <row r="184">
      <c r="A184" s="21">
        <v>74.87</v>
      </c>
      <c r="B184" s="3" t="str">
        <f t="shared" si="1"/>
        <v>#REF!</v>
      </c>
    </row>
    <row r="185">
      <c r="A185" s="21">
        <v>75.75</v>
      </c>
      <c r="B185" s="3" t="str">
        <f t="shared" si="1"/>
        <v>#REF!</v>
      </c>
    </row>
    <row r="186">
      <c r="A186" s="25">
        <f>+0.77</f>
        <v>0.77</v>
      </c>
      <c r="B186" s="3" t="str">
        <f t="shared" si="1"/>
        <v>#REF!</v>
      </c>
    </row>
    <row r="187">
      <c r="A187" s="25">
        <f>+1.03%</f>
        <v>0.0103</v>
      </c>
      <c r="B187" s="3" t="str">
        <f t="shared" si="1"/>
        <v>#REF!</v>
      </c>
    </row>
    <row r="188">
      <c r="A188" s="26">
        <v>53511.0</v>
      </c>
      <c r="B188" s="3" t="str">
        <f t="shared" si="1"/>
        <v>#REF!</v>
      </c>
    </row>
    <row r="189">
      <c r="A189" s="26">
        <v>276602.0</v>
      </c>
      <c r="B189" s="3" t="str">
        <f t="shared" si="1"/>
        <v>#REF!</v>
      </c>
    </row>
    <row r="190">
      <c r="A190" s="27">
        <v>43312.0</v>
      </c>
      <c r="B190" s="3" t="str">
        <f t="shared" si="1"/>
        <v>#REF!</v>
      </c>
    </row>
    <row r="191">
      <c r="A191" s="28">
        <v>75.64</v>
      </c>
      <c r="B191" s="3" t="str">
        <f t="shared" si="1"/>
        <v>#REF!</v>
      </c>
    </row>
    <row r="192">
      <c r="A192" s="28">
        <v>75.82</v>
      </c>
      <c r="B192" s="3" t="str">
        <f t="shared" si="1"/>
        <v>#REF!</v>
      </c>
    </row>
    <row r="193">
      <c r="A193" s="28">
        <v>74.02</v>
      </c>
      <c r="B193" s="3" t="str">
        <f t="shared" si="1"/>
        <v>#REF!</v>
      </c>
    </row>
    <row r="194">
      <c r="A194" s="28">
        <v>74.39</v>
      </c>
      <c r="B194" s="3" t="str">
        <f t="shared" si="1"/>
        <v>#REF!</v>
      </c>
    </row>
    <row r="195">
      <c r="A195" s="21">
        <v>-1.36</v>
      </c>
      <c r="B195" s="3" t="str">
        <f t="shared" si="1"/>
        <v>#REF!</v>
      </c>
    </row>
    <row r="196">
      <c r="A196" s="22">
        <v>-0.018</v>
      </c>
      <c r="B196" s="3" t="str">
        <f t="shared" si="1"/>
        <v>#REF!</v>
      </c>
    </row>
    <row r="197">
      <c r="A197" s="24">
        <v>91840.0</v>
      </c>
      <c r="B197" s="3" t="str">
        <f t="shared" si="1"/>
        <v>#REF!</v>
      </c>
    </row>
    <row r="198">
      <c r="A198" s="24">
        <v>282146.0</v>
      </c>
      <c r="B198" s="3" t="str">
        <f t="shared" si="1"/>
        <v>#REF!</v>
      </c>
    </row>
    <row r="199">
      <c r="A199" s="23">
        <v>43313.0</v>
      </c>
      <c r="B199" s="3" t="str">
        <f t="shared" si="1"/>
        <v>#REF!</v>
      </c>
    </row>
    <row r="200">
      <c r="A200" s="21">
        <v>74.25</v>
      </c>
      <c r="B200" s="3" t="str">
        <f t="shared" si="1"/>
        <v>#REF!</v>
      </c>
    </row>
    <row r="201">
      <c r="A201" s="21">
        <v>74.27</v>
      </c>
      <c r="B201" s="3" t="str">
        <f t="shared" si="1"/>
        <v>#REF!</v>
      </c>
    </row>
    <row r="202">
      <c r="A202" s="21">
        <v>72.43</v>
      </c>
      <c r="B202" s="3" t="str">
        <f t="shared" si="1"/>
        <v>#REF!</v>
      </c>
    </row>
    <row r="203">
      <c r="A203" s="21">
        <v>72.67</v>
      </c>
      <c r="B203" s="3" t="str">
        <f t="shared" si="1"/>
        <v>#REF!</v>
      </c>
    </row>
    <row r="204">
      <c r="A204" s="21">
        <v>-1.72</v>
      </c>
      <c r="B204" s="3" t="str">
        <f t="shared" si="1"/>
        <v>#REF!</v>
      </c>
    </row>
    <row r="205">
      <c r="A205" s="22">
        <v>-0.0231</v>
      </c>
      <c r="B205" s="3" t="str">
        <f t="shared" si="1"/>
        <v>#REF!</v>
      </c>
    </row>
    <row r="206">
      <c r="A206" s="24">
        <v>126156.0</v>
      </c>
      <c r="B206" s="3" t="str">
        <f t="shared" si="1"/>
        <v>#REF!</v>
      </c>
    </row>
    <row r="207">
      <c r="A207" s="24">
        <v>283060.0</v>
      </c>
      <c r="B207" s="3" t="str">
        <f t="shared" si="1"/>
        <v>#REF!</v>
      </c>
    </row>
    <row r="208">
      <c r="A208" s="23">
        <v>43314.0</v>
      </c>
      <c r="B208" s="3" t="str">
        <f t="shared" si="1"/>
        <v>#REF!</v>
      </c>
    </row>
    <row r="209">
      <c r="A209" s="21">
        <v>72.75</v>
      </c>
      <c r="B209" s="3" t="str">
        <f t="shared" si="1"/>
        <v>#REF!</v>
      </c>
    </row>
    <row r="210">
      <c r="A210" s="21">
        <v>73.97</v>
      </c>
      <c r="B210" s="3" t="str">
        <f t="shared" si="1"/>
        <v>#REF!</v>
      </c>
    </row>
    <row r="211">
      <c r="A211" s="21">
        <v>72.14</v>
      </c>
      <c r="B211" s="3" t="str">
        <f t="shared" si="1"/>
        <v>#REF!</v>
      </c>
    </row>
    <row r="212">
      <c r="A212" s="21">
        <v>73.68</v>
      </c>
      <c r="B212" s="3" t="str">
        <f t="shared" si="1"/>
        <v>#REF!</v>
      </c>
    </row>
    <row r="213">
      <c r="A213" s="25">
        <f>+1.01</f>
        <v>1.01</v>
      </c>
      <c r="B213" s="3" t="str">
        <f t="shared" si="1"/>
        <v>#REF!</v>
      </c>
    </row>
    <row r="214">
      <c r="A214" s="25">
        <f>+1.39%</f>
        <v>0.0139</v>
      </c>
      <c r="B214" s="3" t="str">
        <f t="shared" si="1"/>
        <v>#REF!</v>
      </c>
    </row>
    <row r="215">
      <c r="A215" s="26">
        <v>107108.0</v>
      </c>
      <c r="B215" s="3" t="str">
        <f t="shared" si="1"/>
        <v>#REF!</v>
      </c>
    </row>
    <row r="216">
      <c r="A216" s="26">
        <v>287366.0</v>
      </c>
      <c r="B216" s="3" t="str">
        <f t="shared" si="1"/>
        <v>#REF!</v>
      </c>
    </row>
    <row r="217">
      <c r="A217" s="27">
        <v>43315.0</v>
      </c>
      <c r="B217" s="3" t="str">
        <f t="shared" si="1"/>
        <v>#REF!</v>
      </c>
    </row>
    <row r="218">
      <c r="A218" s="28">
        <v>73.54</v>
      </c>
      <c r="B218" s="3" t="str">
        <f t="shared" si="1"/>
        <v>#REF!</v>
      </c>
    </row>
    <row r="219">
      <c r="A219" s="28">
        <v>73.98</v>
      </c>
      <c r="B219" s="3" t="str">
        <f t="shared" si="1"/>
        <v>#REF!</v>
      </c>
    </row>
    <row r="220">
      <c r="A220" s="28">
        <v>72.79</v>
      </c>
      <c r="B220" s="3" t="str">
        <f t="shared" si="1"/>
        <v>#REF!</v>
      </c>
    </row>
    <row r="221">
      <c r="A221" s="28">
        <v>73.53</v>
      </c>
      <c r="B221" s="3" t="str">
        <f t="shared" si="1"/>
        <v>#REF!</v>
      </c>
    </row>
    <row r="222">
      <c r="A222" s="21">
        <v>-0.15</v>
      </c>
      <c r="B222" s="3" t="str">
        <f t="shared" si="1"/>
        <v>#REF!</v>
      </c>
    </row>
    <row r="223">
      <c r="A223" s="22">
        <v>-0.002</v>
      </c>
      <c r="B223" s="3" t="str">
        <f t="shared" si="1"/>
        <v>#REF!</v>
      </c>
    </row>
    <row r="224">
      <c r="A224" s="24">
        <v>80649.0</v>
      </c>
      <c r="B224" s="3" t="str">
        <f t="shared" si="1"/>
        <v>#REF!</v>
      </c>
    </row>
    <row r="225">
      <c r="A225" s="24">
        <v>293139.0</v>
      </c>
      <c r="B225" s="3" t="str">
        <f t="shared" si="1"/>
        <v>#REF!</v>
      </c>
    </row>
    <row r="226">
      <c r="A226" s="23">
        <v>43318.0</v>
      </c>
      <c r="B226" s="3" t="str">
        <f t="shared" si="1"/>
        <v>#REF!</v>
      </c>
    </row>
    <row r="227">
      <c r="A227" s="21">
        <v>73.56</v>
      </c>
      <c r="B227" s="3" t="str">
        <f t="shared" si="1"/>
        <v>#REF!</v>
      </c>
    </row>
    <row r="228">
      <c r="A228" s="21">
        <v>74.79</v>
      </c>
      <c r="B228" s="3" t="str">
        <f t="shared" si="1"/>
        <v>#REF!</v>
      </c>
    </row>
    <row r="229">
      <c r="A229" s="21">
        <v>73.39</v>
      </c>
      <c r="B229" s="3" t="str">
        <f t="shared" si="1"/>
        <v>#REF!</v>
      </c>
    </row>
    <row r="230">
      <c r="A230" s="21">
        <v>74.07</v>
      </c>
      <c r="B230" s="3" t="str">
        <f t="shared" si="1"/>
        <v>#REF!</v>
      </c>
    </row>
    <row r="231">
      <c r="A231" s="25">
        <f>+0.54</f>
        <v>0.54</v>
      </c>
      <c r="B231" s="3" t="str">
        <f t="shared" si="1"/>
        <v>#REF!</v>
      </c>
    </row>
    <row r="232">
      <c r="A232" s="25">
        <f>+0.73%</f>
        <v>0.0073</v>
      </c>
      <c r="B232" s="3" t="str">
        <f t="shared" si="1"/>
        <v>#REF!</v>
      </c>
    </row>
    <row r="233">
      <c r="A233" s="26">
        <v>85936.0</v>
      </c>
      <c r="B233" s="3" t="str">
        <f t="shared" si="1"/>
        <v>#REF!</v>
      </c>
    </row>
    <row r="234">
      <c r="A234" s="26">
        <v>300911.0</v>
      </c>
      <c r="B234" s="3" t="str">
        <f t="shared" si="1"/>
        <v>#REF!</v>
      </c>
    </row>
    <row r="235">
      <c r="A235" s="27">
        <v>43319.0</v>
      </c>
      <c r="B235" s="3" t="str">
        <f t="shared" si="1"/>
        <v>#REF!</v>
      </c>
    </row>
    <row r="236">
      <c r="A236" s="28">
        <v>73.97</v>
      </c>
      <c r="B236" s="3" t="str">
        <f t="shared" si="1"/>
        <v>#REF!</v>
      </c>
    </row>
    <row r="237">
      <c r="A237" s="28">
        <v>75.27</v>
      </c>
      <c r="B237" s="3" t="str">
        <f t="shared" si="1"/>
        <v>#REF!</v>
      </c>
    </row>
    <row r="238">
      <c r="A238" s="28">
        <v>73.91</v>
      </c>
      <c r="B238" s="3" t="str">
        <f t="shared" si="1"/>
        <v>#REF!</v>
      </c>
    </row>
    <row r="239">
      <c r="A239" s="28">
        <v>74.99</v>
      </c>
      <c r="B239" s="3" t="str">
        <f t="shared" si="1"/>
        <v>#REF!</v>
      </c>
    </row>
    <row r="240">
      <c r="A240" s="25">
        <f>+0.92</f>
        <v>0.92</v>
      </c>
      <c r="B240" s="3" t="str">
        <f t="shared" si="1"/>
        <v>#REF!</v>
      </c>
    </row>
    <row r="241">
      <c r="A241" s="25">
        <f>+1.24%</f>
        <v>0.0124</v>
      </c>
      <c r="B241" s="3" t="str">
        <f t="shared" si="1"/>
        <v>#REF!</v>
      </c>
    </row>
    <row r="242">
      <c r="A242" s="26">
        <v>130390.0</v>
      </c>
      <c r="B242" s="3" t="str">
        <f t="shared" si="1"/>
        <v>#REF!</v>
      </c>
    </row>
    <row r="243">
      <c r="A243" s="26">
        <v>313200.0</v>
      </c>
      <c r="B243" s="3" t="str">
        <f t="shared" si="1"/>
        <v>#REF!</v>
      </c>
    </row>
    <row r="244">
      <c r="A244" s="27">
        <v>43320.0</v>
      </c>
      <c r="B244" s="3" t="str">
        <f t="shared" si="1"/>
        <v>#REF!</v>
      </c>
    </row>
    <row r="245">
      <c r="A245" s="28">
        <v>74.98</v>
      </c>
      <c r="B245" s="3" t="str">
        <f t="shared" si="1"/>
        <v>#REF!</v>
      </c>
    </row>
    <row r="246">
      <c r="A246" s="28">
        <v>75.21</v>
      </c>
      <c r="B246" s="3" t="str">
        <f t="shared" si="1"/>
        <v>#REF!</v>
      </c>
    </row>
    <row r="247">
      <c r="A247" s="28">
        <v>72.02</v>
      </c>
      <c r="B247" s="3" t="str">
        <f t="shared" si="1"/>
        <v>#REF!</v>
      </c>
    </row>
    <row r="248">
      <c r="A248" s="28">
        <v>72.64</v>
      </c>
      <c r="B248" s="3" t="str">
        <f t="shared" si="1"/>
        <v>#REF!</v>
      </c>
    </row>
    <row r="249">
      <c r="A249" s="21">
        <v>-2.35</v>
      </c>
      <c r="B249" s="3" t="str">
        <f t="shared" si="1"/>
        <v>#REF!</v>
      </c>
    </row>
    <row r="250">
      <c r="A250" s="22">
        <v>-0.0313</v>
      </c>
      <c r="B250" s="3" t="str">
        <f t="shared" si="1"/>
        <v>#REF!</v>
      </c>
    </row>
    <row r="251">
      <c r="A251" s="24">
        <v>119586.0</v>
      </c>
      <c r="B251" s="3" t="str">
        <f t="shared" si="1"/>
        <v>#REF!</v>
      </c>
    </row>
    <row r="252">
      <c r="A252" s="24">
        <v>322595.0</v>
      </c>
      <c r="B252" s="3" t="str">
        <f t="shared" si="1"/>
        <v>#REF!</v>
      </c>
    </row>
    <row r="253">
      <c r="A253" s="23">
        <v>43321.0</v>
      </c>
      <c r="B253" s="3" t="str">
        <f t="shared" si="1"/>
        <v>#REF!</v>
      </c>
    </row>
    <row r="254">
      <c r="A254" s="21">
        <v>72.62</v>
      </c>
      <c r="B254" s="3" t="str">
        <f t="shared" si="1"/>
        <v>#REF!</v>
      </c>
    </row>
    <row r="255">
      <c r="A255" s="21">
        <v>73.19</v>
      </c>
      <c r="B255" s="3" t="str">
        <f t="shared" si="1"/>
        <v>#REF!</v>
      </c>
    </row>
    <row r="256">
      <c r="A256" s="21">
        <v>72.22</v>
      </c>
      <c r="B256" s="3" t="str">
        <f t="shared" si="1"/>
        <v>#REF!</v>
      </c>
    </row>
    <row r="257">
      <c r="A257" s="21">
        <v>72.39</v>
      </c>
      <c r="B257" s="3" t="str">
        <f t="shared" si="1"/>
        <v>#REF!</v>
      </c>
    </row>
    <row r="258">
      <c r="A258" s="21">
        <v>-0.25</v>
      </c>
      <c r="B258" s="3" t="str">
        <f t="shared" si="1"/>
        <v>#REF!</v>
      </c>
    </row>
    <row r="259">
      <c r="A259" s="22">
        <v>-0.0034</v>
      </c>
      <c r="B259" s="3" t="str">
        <f t="shared" si="1"/>
        <v>#REF!</v>
      </c>
    </row>
    <row r="260">
      <c r="A260" s="24">
        <v>101719.0</v>
      </c>
      <c r="B260" s="3" t="str">
        <f t="shared" si="1"/>
        <v>#REF!</v>
      </c>
    </row>
    <row r="261">
      <c r="A261" s="24">
        <v>337289.0</v>
      </c>
      <c r="B261" s="3" t="str">
        <f t="shared" si="1"/>
        <v>#REF!</v>
      </c>
    </row>
    <row r="262">
      <c r="A262" s="23">
        <v>43322.0</v>
      </c>
      <c r="B262" s="3" t="str">
        <f t="shared" si="1"/>
        <v>#REF!</v>
      </c>
    </row>
    <row r="263">
      <c r="A263" s="21">
        <v>72.3</v>
      </c>
      <c r="B263" s="3" t="str">
        <f t="shared" si="1"/>
        <v>#REF!</v>
      </c>
    </row>
    <row r="264">
      <c r="A264" s="21">
        <v>73.43</v>
      </c>
      <c r="B264" s="3" t="str">
        <f t="shared" si="1"/>
        <v>#REF!</v>
      </c>
    </row>
    <row r="265">
      <c r="A265" s="21">
        <v>71.73</v>
      </c>
      <c r="B265" s="3" t="str">
        <f t="shared" si="1"/>
        <v>#REF!</v>
      </c>
    </row>
    <row r="266">
      <c r="A266" s="21">
        <v>73.11</v>
      </c>
      <c r="B266" s="3" t="str">
        <f t="shared" si="1"/>
        <v>#REF!</v>
      </c>
    </row>
    <row r="267">
      <c r="A267" s="25">
        <f>+0.72</f>
        <v>0.72</v>
      </c>
      <c r="B267" s="3" t="str">
        <f t="shared" si="1"/>
        <v>#REF!</v>
      </c>
    </row>
    <row r="268">
      <c r="A268" s="25">
        <f>+0.99%</f>
        <v>0.0099</v>
      </c>
      <c r="B268" s="3" t="str">
        <f t="shared" si="1"/>
        <v>#REF!</v>
      </c>
    </row>
    <row r="269">
      <c r="A269" s="26">
        <v>106349.0</v>
      </c>
      <c r="B269" s="3" t="str">
        <f t="shared" si="1"/>
        <v>#REF!</v>
      </c>
    </row>
    <row r="270">
      <c r="A270" s="26">
        <v>347410.0</v>
      </c>
      <c r="B270" s="3" t="str">
        <f t="shared" si="1"/>
        <v>#REF!</v>
      </c>
    </row>
    <row r="271">
      <c r="A271" s="27">
        <v>43325.0</v>
      </c>
      <c r="B271" s="3" t="str">
        <f t="shared" si="1"/>
        <v>#REF!</v>
      </c>
    </row>
    <row r="272">
      <c r="A272" s="28">
        <v>73.3</v>
      </c>
      <c r="B272" s="3" t="str">
        <f t="shared" si="1"/>
        <v>#REF!</v>
      </c>
    </row>
    <row r="273">
      <c r="A273" s="28">
        <v>73.36</v>
      </c>
      <c r="B273" s="3" t="str">
        <f t="shared" si="1"/>
        <v>#REF!</v>
      </c>
    </row>
    <row r="274">
      <c r="A274" s="28">
        <v>71.34</v>
      </c>
      <c r="B274" s="3" t="str">
        <f t="shared" si="1"/>
        <v>#REF!</v>
      </c>
    </row>
    <row r="275">
      <c r="A275" s="28">
        <v>72.92</v>
      </c>
      <c r="B275" s="3" t="str">
        <f t="shared" si="1"/>
        <v>#REF!</v>
      </c>
    </row>
    <row r="276">
      <c r="A276" s="21">
        <v>-0.19</v>
      </c>
      <c r="B276" s="3" t="str">
        <f t="shared" si="1"/>
        <v>#REF!</v>
      </c>
    </row>
    <row r="277">
      <c r="A277" s="22">
        <v>-0.0026</v>
      </c>
      <c r="B277" s="3" t="str">
        <f t="shared" si="1"/>
        <v>#REF!</v>
      </c>
    </row>
    <row r="278">
      <c r="A278" s="24">
        <v>104641.0</v>
      </c>
      <c r="B278" s="3" t="str">
        <f t="shared" si="1"/>
        <v>#REF!</v>
      </c>
    </row>
    <row r="279">
      <c r="A279" s="24">
        <v>358275.0</v>
      </c>
      <c r="B279" s="3" t="str">
        <f t="shared" si="1"/>
        <v>#REF!</v>
      </c>
    </row>
    <row r="280">
      <c r="A280" s="23">
        <v>43326.0</v>
      </c>
      <c r="B280" s="3" t="str">
        <f t="shared" si="1"/>
        <v>#REF!</v>
      </c>
    </row>
    <row r="281">
      <c r="A281" s="21">
        <v>73.13</v>
      </c>
      <c r="B281" s="3" t="str">
        <f t="shared" si="1"/>
        <v>#REF!</v>
      </c>
    </row>
    <row r="282">
      <c r="A282" s="21">
        <v>74.25</v>
      </c>
      <c r="B282" s="3" t="str">
        <f t="shared" si="1"/>
        <v>#REF!</v>
      </c>
    </row>
    <row r="283">
      <c r="A283" s="21">
        <v>72.48</v>
      </c>
      <c r="B283" s="3" t="str">
        <f t="shared" si="1"/>
        <v>#REF!</v>
      </c>
    </row>
    <row r="284">
      <c r="A284" s="21">
        <v>72.78</v>
      </c>
      <c r="B284" s="3" t="str">
        <f t="shared" si="1"/>
        <v>#REF!</v>
      </c>
    </row>
    <row r="285">
      <c r="A285" s="21">
        <v>-0.14</v>
      </c>
      <c r="B285" s="3" t="str">
        <f t="shared" si="1"/>
        <v>#REF!</v>
      </c>
    </row>
    <row r="286">
      <c r="A286" s="22">
        <v>-0.0019</v>
      </c>
      <c r="B286" s="3" t="str">
        <f t="shared" si="1"/>
        <v>#REF!</v>
      </c>
    </row>
    <row r="287">
      <c r="A287" s="24">
        <v>110137.0</v>
      </c>
      <c r="B287" s="3" t="str">
        <f t="shared" si="1"/>
        <v>#REF!</v>
      </c>
    </row>
    <row r="288">
      <c r="A288" s="24">
        <v>358646.0</v>
      </c>
      <c r="B288" s="3" t="str">
        <f t="shared" si="1"/>
        <v>#REF!</v>
      </c>
    </row>
    <row r="289">
      <c r="A289" s="23">
        <v>43327.0</v>
      </c>
      <c r="B289" s="3" t="str">
        <f t="shared" si="1"/>
        <v>#REF!</v>
      </c>
    </row>
    <row r="290">
      <c r="A290" s="21">
        <v>72.57</v>
      </c>
      <c r="B290" s="3" t="str">
        <f t="shared" si="1"/>
        <v>#REF!</v>
      </c>
    </row>
    <row r="291">
      <c r="A291" s="21">
        <v>72.76</v>
      </c>
      <c r="B291" s="3" t="str">
        <f t="shared" si="1"/>
        <v>#REF!</v>
      </c>
    </row>
    <row r="292">
      <c r="A292" s="21">
        <v>70.67</v>
      </c>
      <c r="B292" s="3" t="str">
        <f t="shared" si="1"/>
        <v>#REF!</v>
      </c>
    </row>
    <row r="293">
      <c r="A293" s="21">
        <v>71.1</v>
      </c>
      <c r="B293" s="3" t="str">
        <f t="shared" si="1"/>
        <v>#REF!</v>
      </c>
    </row>
    <row r="294">
      <c r="A294" s="21">
        <v>-1.68</v>
      </c>
      <c r="B294" s="3" t="str">
        <f t="shared" si="1"/>
        <v>#REF!</v>
      </c>
    </row>
    <row r="295">
      <c r="A295" s="22">
        <v>-0.0231</v>
      </c>
      <c r="B295" s="3" t="str">
        <f t="shared" si="1"/>
        <v>#REF!</v>
      </c>
    </row>
    <row r="296">
      <c r="A296" s="24">
        <v>147626.0</v>
      </c>
      <c r="B296" s="3" t="str">
        <f t="shared" si="1"/>
        <v>#REF!</v>
      </c>
    </row>
    <row r="297">
      <c r="A297" s="24">
        <v>368768.0</v>
      </c>
      <c r="B297" s="3" t="str">
        <f t="shared" si="1"/>
        <v>#REF!</v>
      </c>
    </row>
    <row r="298">
      <c r="A298" s="23">
        <v>43328.0</v>
      </c>
      <c r="B298" s="3" t="str">
        <f t="shared" si="1"/>
        <v>#REF!</v>
      </c>
    </row>
    <row r="299">
      <c r="A299" s="21">
        <v>71.03</v>
      </c>
      <c r="B299" s="3" t="str">
        <f t="shared" si="1"/>
        <v>#REF!</v>
      </c>
    </row>
    <row r="300">
      <c r="A300" s="21">
        <v>71.83</v>
      </c>
      <c r="B300" s="3" t="str">
        <f t="shared" si="1"/>
        <v>#REF!</v>
      </c>
    </row>
    <row r="301">
      <c r="A301" s="21">
        <v>70.73</v>
      </c>
      <c r="B301" s="3" t="str">
        <f t="shared" si="1"/>
        <v>#REF!</v>
      </c>
    </row>
    <row r="302">
      <c r="A302" s="21">
        <v>71.75</v>
      </c>
      <c r="B302" s="3" t="str">
        <f t="shared" si="1"/>
        <v>#REF!</v>
      </c>
    </row>
    <row r="303">
      <c r="A303" s="25">
        <f>+0.65</f>
        <v>0.65</v>
      </c>
      <c r="B303" s="3" t="str">
        <f t="shared" si="1"/>
        <v>#REF!</v>
      </c>
    </row>
    <row r="304">
      <c r="A304" s="25">
        <f>+0.91%</f>
        <v>0.0091</v>
      </c>
      <c r="B304" s="3" t="str">
        <f t="shared" si="1"/>
        <v>#REF!</v>
      </c>
    </row>
    <row r="305">
      <c r="A305" s="26">
        <v>143351.0</v>
      </c>
      <c r="B305" s="3" t="str">
        <f t="shared" si="1"/>
        <v>#REF!</v>
      </c>
    </row>
    <row r="306">
      <c r="A306" s="26">
        <v>374100.0</v>
      </c>
      <c r="B306" s="3" t="str">
        <f t="shared" si="1"/>
        <v>#REF!</v>
      </c>
    </row>
    <row r="307">
      <c r="A307" s="27">
        <v>43329.0</v>
      </c>
      <c r="B307" s="3" t="str">
        <f t="shared" si="1"/>
        <v>#REF!</v>
      </c>
    </row>
    <row r="308">
      <c r="A308" s="28">
        <v>71.67</v>
      </c>
      <c r="B308" s="3" t="str">
        <f t="shared" si="1"/>
        <v>#REF!</v>
      </c>
    </row>
    <row r="309">
      <c r="A309" s="28">
        <v>72.75</v>
      </c>
      <c r="B309" s="3" t="str">
        <f t="shared" si="1"/>
        <v>#REF!</v>
      </c>
    </row>
    <row r="310">
      <c r="A310" s="28">
        <v>71.57</v>
      </c>
      <c r="B310" s="3" t="str">
        <f t="shared" si="1"/>
        <v>#REF!</v>
      </c>
    </row>
    <row r="311">
      <c r="A311" s="28">
        <v>72.07</v>
      </c>
      <c r="B311" s="3" t="str">
        <f t="shared" si="1"/>
        <v>#REF!</v>
      </c>
    </row>
    <row r="312">
      <c r="A312" s="25">
        <f>+0.32</f>
        <v>0.32</v>
      </c>
      <c r="B312" s="3" t="str">
        <f t="shared" si="1"/>
        <v>#REF!</v>
      </c>
    </row>
    <row r="313">
      <c r="A313" s="25">
        <f>+0.45%</f>
        <v>0.0045</v>
      </c>
      <c r="B313" s="3" t="str">
        <f t="shared" si="1"/>
        <v>#REF!</v>
      </c>
    </row>
    <row r="314">
      <c r="A314" s="26">
        <v>132198.0</v>
      </c>
      <c r="B314" s="3" t="str">
        <f t="shared" si="1"/>
        <v>#REF!</v>
      </c>
    </row>
    <row r="315">
      <c r="A315" s="26">
        <v>372176.0</v>
      </c>
      <c r="B315" s="3" t="str">
        <f t="shared" si="1"/>
        <v>#REF!</v>
      </c>
    </row>
    <row r="316">
      <c r="A316" s="27">
        <v>43332.0</v>
      </c>
      <c r="B316" s="3" t="str">
        <f t="shared" si="1"/>
        <v>#REF!</v>
      </c>
    </row>
    <row r="317">
      <c r="A317" s="28">
        <v>72.06</v>
      </c>
      <c r="B317" s="3" t="str">
        <f t="shared" si="1"/>
        <v>#REF!</v>
      </c>
    </row>
    <row r="318">
      <c r="A318" s="28">
        <v>72.96</v>
      </c>
      <c r="B318" s="3" t="str">
        <f t="shared" si="1"/>
        <v>#REF!</v>
      </c>
    </row>
    <row r="319">
      <c r="A319" s="28">
        <v>71.66</v>
      </c>
      <c r="B319" s="3" t="str">
        <f t="shared" si="1"/>
        <v>#REF!</v>
      </c>
    </row>
    <row r="320">
      <c r="A320" s="28">
        <v>72.57</v>
      </c>
      <c r="B320" s="3" t="str">
        <f t="shared" si="1"/>
        <v>#REF!</v>
      </c>
    </row>
    <row r="321">
      <c r="A321" s="25">
        <f>+0.5</f>
        <v>0.5</v>
      </c>
      <c r="B321" s="3" t="str">
        <f t="shared" si="1"/>
        <v>#REF!</v>
      </c>
    </row>
    <row r="322">
      <c r="A322" s="25">
        <f>+0.69%</f>
        <v>0.0069</v>
      </c>
      <c r="B322" s="3" t="str">
        <f t="shared" si="1"/>
        <v>#REF!</v>
      </c>
    </row>
    <row r="323">
      <c r="A323" s="26">
        <v>166005.0</v>
      </c>
      <c r="B323" s="3" t="str">
        <f t="shared" si="1"/>
        <v>#REF!</v>
      </c>
    </row>
    <row r="324">
      <c r="A324" s="26">
        <v>373824.0</v>
      </c>
      <c r="B324" s="3" t="str">
        <f t="shared" si="1"/>
        <v>#REF!</v>
      </c>
    </row>
    <row r="325">
      <c r="A325" s="27">
        <v>43333.0</v>
      </c>
      <c r="B325" s="3" t="str">
        <f t="shared" si="1"/>
        <v>#REF!</v>
      </c>
    </row>
    <row r="326">
      <c r="A326" s="28">
        <v>72.52</v>
      </c>
      <c r="B326" s="3" t="str">
        <f t="shared" si="1"/>
        <v>#REF!</v>
      </c>
    </row>
    <row r="327">
      <c r="A327" s="28">
        <v>73.26</v>
      </c>
      <c r="B327" s="3" t="str">
        <f t="shared" si="1"/>
        <v>#REF!</v>
      </c>
    </row>
    <row r="328">
      <c r="A328" s="28">
        <v>72.39</v>
      </c>
      <c r="B328" s="3" t="str">
        <f t="shared" si="1"/>
        <v>#REF!</v>
      </c>
    </row>
    <row r="329">
      <c r="A329" s="28">
        <v>72.91</v>
      </c>
      <c r="B329" s="3" t="str">
        <f t="shared" si="1"/>
        <v>#REF!</v>
      </c>
    </row>
    <row r="330">
      <c r="A330" s="25">
        <f>+0.34</f>
        <v>0.34</v>
      </c>
      <c r="B330" s="3" t="str">
        <f t="shared" si="1"/>
        <v>#REF!</v>
      </c>
    </row>
    <row r="331">
      <c r="A331" s="25">
        <f>+0.47%</f>
        <v>0.0047</v>
      </c>
      <c r="B331" s="3" t="str">
        <f t="shared" si="1"/>
        <v>#REF!</v>
      </c>
    </row>
    <row r="332">
      <c r="A332" s="26">
        <v>147689.0</v>
      </c>
      <c r="B332" s="3" t="str">
        <f t="shared" si="1"/>
        <v>#REF!</v>
      </c>
    </row>
    <row r="333">
      <c r="A333" s="26">
        <v>385690.0</v>
      </c>
      <c r="B333" s="3" t="str">
        <f t="shared" si="1"/>
        <v>#REF!</v>
      </c>
    </row>
    <row r="334">
      <c r="A334" s="27">
        <v>43334.0</v>
      </c>
      <c r="B334" s="3" t="str">
        <f t="shared" si="1"/>
        <v>#REF!</v>
      </c>
    </row>
    <row r="335">
      <c r="A335" s="28">
        <v>73.05</v>
      </c>
      <c r="B335" s="3" t="str">
        <f t="shared" si="1"/>
        <v>#REF!</v>
      </c>
    </row>
    <row r="336">
      <c r="A336" s="28">
        <v>75.29</v>
      </c>
      <c r="B336" s="3" t="str">
        <f t="shared" si="1"/>
        <v>#REF!</v>
      </c>
    </row>
    <row r="337">
      <c r="A337" s="28">
        <v>72.97</v>
      </c>
      <c r="B337" s="3" t="str">
        <f t="shared" si="1"/>
        <v>#REF!</v>
      </c>
    </row>
    <row r="338">
      <c r="A338" s="28">
        <v>75.07</v>
      </c>
      <c r="B338" s="3" t="str">
        <f t="shared" si="1"/>
        <v>#REF!</v>
      </c>
    </row>
    <row r="339">
      <c r="A339" s="25">
        <f>+2.16</f>
        <v>2.16</v>
      </c>
      <c r="B339" s="3" t="str">
        <f t="shared" si="1"/>
        <v>#REF!</v>
      </c>
    </row>
    <row r="340">
      <c r="A340" s="25">
        <f>+2.96%</f>
        <v>0.0296</v>
      </c>
      <c r="B340" s="3" t="str">
        <f t="shared" si="1"/>
        <v>#REF!</v>
      </c>
    </row>
    <row r="341">
      <c r="A341" s="26">
        <v>215445.0</v>
      </c>
      <c r="B341" s="3" t="str">
        <f t="shared" si="1"/>
        <v>#REF!</v>
      </c>
    </row>
    <row r="342">
      <c r="A342" s="26">
        <v>422105.0</v>
      </c>
      <c r="B342" s="3" t="str">
        <f t="shared" si="1"/>
        <v>#REF!</v>
      </c>
    </row>
    <row r="343">
      <c r="A343" s="27">
        <v>43335.0</v>
      </c>
      <c r="B343" s="3" t="str">
        <f t="shared" si="1"/>
        <v>#REF!</v>
      </c>
    </row>
    <row r="344">
      <c r="A344" s="28">
        <v>75.07</v>
      </c>
      <c r="B344" s="3" t="str">
        <f t="shared" si="1"/>
        <v>#REF!</v>
      </c>
    </row>
    <row r="345">
      <c r="A345" s="28">
        <v>75.18</v>
      </c>
      <c r="B345" s="3" t="str">
        <f t="shared" si="1"/>
        <v>#REF!</v>
      </c>
    </row>
    <row r="346">
      <c r="A346" s="28">
        <v>74.58</v>
      </c>
      <c r="B346" s="3" t="str">
        <f t="shared" si="1"/>
        <v>#REF!</v>
      </c>
    </row>
    <row r="347">
      <c r="A347" s="28">
        <v>75.09</v>
      </c>
      <c r="B347" s="3" t="str">
        <f t="shared" si="1"/>
        <v>#REF!</v>
      </c>
    </row>
    <row r="348">
      <c r="A348" s="25">
        <f>+0.02</f>
        <v>0.02</v>
      </c>
      <c r="B348" s="3" t="str">
        <f t="shared" si="1"/>
        <v>#REF!</v>
      </c>
    </row>
    <row r="349">
      <c r="A349" s="25">
        <f>+0.03%</f>
        <v>0.0003</v>
      </c>
      <c r="B349" s="3" t="str">
        <f t="shared" si="1"/>
        <v>#REF!</v>
      </c>
    </row>
    <row r="350">
      <c r="A350" s="26">
        <v>171750.0</v>
      </c>
      <c r="B350" s="3" t="str">
        <f t="shared" si="1"/>
        <v>#REF!</v>
      </c>
    </row>
    <row r="351">
      <c r="A351" s="26">
        <v>435956.0</v>
      </c>
      <c r="B351" s="3" t="str">
        <f t="shared" si="1"/>
        <v>#REF!</v>
      </c>
    </row>
    <row r="352">
      <c r="A352" s="27">
        <v>43336.0</v>
      </c>
      <c r="B352" s="3" t="str">
        <f t="shared" si="1"/>
        <v>#REF!</v>
      </c>
    </row>
    <row r="353">
      <c r="A353" s="28">
        <v>75.13</v>
      </c>
      <c r="B353" s="3" t="str">
        <f t="shared" si="1"/>
        <v>#REF!</v>
      </c>
    </row>
    <row r="354">
      <c r="A354" s="28">
        <v>76.74</v>
      </c>
      <c r="B354" s="3" t="str">
        <f t="shared" si="1"/>
        <v>#REF!</v>
      </c>
    </row>
    <row r="355">
      <c r="A355" s="28">
        <v>75.06</v>
      </c>
      <c r="B355" s="3" t="str">
        <f t="shared" si="1"/>
        <v>#REF!</v>
      </c>
    </row>
    <row r="356">
      <c r="A356" s="28">
        <v>76.13</v>
      </c>
      <c r="B356" s="3" t="str">
        <f t="shared" si="1"/>
        <v>#REF!</v>
      </c>
    </row>
    <row r="357">
      <c r="A357" s="25">
        <f>+1.04</f>
        <v>1.04</v>
      </c>
      <c r="B357" s="3" t="str">
        <f t="shared" si="1"/>
        <v>#REF!</v>
      </c>
    </row>
    <row r="358">
      <c r="A358" s="25">
        <f>+1.39%</f>
        <v>0.0139</v>
      </c>
      <c r="B358" s="3" t="str">
        <f t="shared" si="1"/>
        <v>#REF!</v>
      </c>
    </row>
    <row r="359">
      <c r="A359" s="26">
        <v>213773.0</v>
      </c>
      <c r="B359" s="3" t="str">
        <f t="shared" si="1"/>
        <v>#REF!</v>
      </c>
    </row>
    <row r="360">
      <c r="A360" s="26">
        <v>442830.0</v>
      </c>
      <c r="B360" s="3" t="str">
        <f t="shared" si="1"/>
        <v>#REF!</v>
      </c>
    </row>
    <row r="361">
      <c r="A361" s="27">
        <v>43339.0</v>
      </c>
      <c r="B361" s="3" t="str">
        <f t="shared" si="1"/>
        <v>#REF!</v>
      </c>
    </row>
    <row r="362">
      <c r="A362" s="28">
        <v>75.83</v>
      </c>
      <c r="B362" s="3" t="str">
        <f t="shared" si="1"/>
        <v>#REF!</v>
      </c>
    </row>
    <row r="363">
      <c r="A363" s="28">
        <v>76.64</v>
      </c>
      <c r="B363" s="3" t="str">
        <f t="shared" si="1"/>
        <v>#REF!</v>
      </c>
    </row>
    <row r="364">
      <c r="A364" s="28">
        <v>75.71</v>
      </c>
      <c r="B364" s="3" t="str">
        <f t="shared" si="1"/>
        <v>#REF!</v>
      </c>
    </row>
    <row r="365">
      <c r="A365" s="28">
        <v>76.5</v>
      </c>
      <c r="B365" s="3" t="str">
        <f t="shared" si="1"/>
        <v>#REF!</v>
      </c>
    </row>
    <row r="366">
      <c r="A366" s="25">
        <f>+0.37</f>
        <v>0.37</v>
      </c>
      <c r="B366" s="3" t="str">
        <f t="shared" si="1"/>
        <v>#REF!</v>
      </c>
    </row>
    <row r="367">
      <c r="A367" s="25">
        <f>+0.49%</f>
        <v>0.0049</v>
      </c>
      <c r="B367" s="3" t="str">
        <f t="shared" si="1"/>
        <v>#REF!</v>
      </c>
    </row>
    <row r="368">
      <c r="A368" s="26">
        <v>83002.0</v>
      </c>
      <c r="B368" s="3" t="str">
        <f t="shared" si="1"/>
        <v>#REF!</v>
      </c>
    </row>
    <row r="369">
      <c r="A369" s="26">
        <v>447715.0</v>
      </c>
      <c r="B369" s="3" t="str">
        <f t="shared" si="1"/>
        <v>#REF!</v>
      </c>
    </row>
    <row r="370">
      <c r="A370" s="27">
        <v>43340.0</v>
      </c>
      <c r="B370" s="3" t="str">
        <f t="shared" si="1"/>
        <v>#REF!</v>
      </c>
    </row>
    <row r="371">
      <c r="A371" s="28">
        <v>76.64</v>
      </c>
      <c r="B371" s="3" t="str">
        <f t="shared" si="1"/>
        <v>#REF!</v>
      </c>
    </row>
    <row r="372">
      <c r="A372" s="28">
        <v>77.24</v>
      </c>
      <c r="B372" s="3" t="str">
        <f t="shared" si="1"/>
        <v>#REF!</v>
      </c>
    </row>
    <row r="373">
      <c r="A373" s="28">
        <v>76.06</v>
      </c>
      <c r="B373" s="3" t="str">
        <f t="shared" si="1"/>
        <v>#REF!</v>
      </c>
    </row>
    <row r="374">
      <c r="A374" s="28">
        <v>76.29</v>
      </c>
      <c r="B374" s="3" t="str">
        <f t="shared" si="1"/>
        <v>#REF!</v>
      </c>
    </row>
    <row r="375">
      <c r="A375" s="21">
        <v>-0.21</v>
      </c>
      <c r="B375" s="3" t="str">
        <f t="shared" si="1"/>
        <v>#REF!</v>
      </c>
    </row>
    <row r="376">
      <c r="A376" s="22">
        <v>-0.0027</v>
      </c>
      <c r="B376" s="3" t="str">
        <f t="shared" si="1"/>
        <v>#REF!</v>
      </c>
    </row>
    <row r="377">
      <c r="A377" s="24">
        <v>221288.0</v>
      </c>
      <c r="B377" s="3" t="str">
        <f t="shared" si="1"/>
        <v>#REF!</v>
      </c>
    </row>
    <row r="378">
      <c r="A378" s="24">
        <v>457122.0</v>
      </c>
      <c r="B378" s="3" t="str">
        <f t="shared" si="1"/>
        <v>#REF!</v>
      </c>
    </row>
    <row r="379">
      <c r="A379" s="23">
        <v>43341.0</v>
      </c>
      <c r="B379" s="3" t="str">
        <f t="shared" si="1"/>
        <v>#REF!</v>
      </c>
    </row>
    <row r="380">
      <c r="A380" s="21">
        <v>76.34</v>
      </c>
      <c r="B380" s="3" t="str">
        <f t="shared" si="1"/>
        <v>#REF!</v>
      </c>
    </row>
    <row r="381">
      <c r="A381" s="21">
        <v>77.75</v>
      </c>
      <c r="B381" s="3" t="str">
        <f t="shared" si="1"/>
        <v>#REF!</v>
      </c>
    </row>
    <row r="382">
      <c r="A382" s="21">
        <v>76.01</v>
      </c>
      <c r="B382" s="3" t="str">
        <f t="shared" si="1"/>
        <v>#REF!</v>
      </c>
    </row>
    <row r="383">
      <c r="A383" s="21">
        <v>77.46</v>
      </c>
      <c r="B383" s="3" t="str">
        <f t="shared" si="1"/>
        <v>#REF!</v>
      </c>
    </row>
    <row r="384">
      <c r="A384" s="25">
        <f>+1.17</f>
        <v>1.17</v>
      </c>
      <c r="B384" s="3" t="str">
        <f t="shared" si="1"/>
        <v>#REF!</v>
      </c>
    </row>
    <row r="385">
      <c r="A385" s="25">
        <f>+1.53%</f>
        <v>0.0153</v>
      </c>
      <c r="B385" s="3" t="str">
        <f t="shared" si="1"/>
        <v>#REF!</v>
      </c>
    </row>
    <row r="386">
      <c r="A386" s="26">
        <v>242175.0</v>
      </c>
      <c r="B386" s="3" t="str">
        <f t="shared" si="1"/>
        <v>#REF!</v>
      </c>
    </row>
    <row r="387">
      <c r="A387" s="26">
        <v>463991.0</v>
      </c>
      <c r="B387" s="3" t="str">
        <f t="shared" si="1"/>
        <v>#REF!</v>
      </c>
    </row>
    <row r="388">
      <c r="A388" s="27">
        <v>43342.0</v>
      </c>
      <c r="B388" s="3" t="str">
        <f t="shared" si="1"/>
        <v>#REF!</v>
      </c>
    </row>
    <row r="389">
      <c r="A389" s="28">
        <v>77.65</v>
      </c>
      <c r="B389" s="3" t="str">
        <f t="shared" si="1"/>
        <v>#REF!</v>
      </c>
    </row>
    <row r="390">
      <c r="A390" s="28">
        <v>78.32</v>
      </c>
      <c r="B390" s="3" t="str">
        <f t="shared" si="1"/>
        <v>#REF!</v>
      </c>
    </row>
    <row r="391">
      <c r="A391" s="28">
        <v>77.51</v>
      </c>
      <c r="B391" s="3" t="str">
        <f t="shared" si="1"/>
        <v>#REF!</v>
      </c>
    </row>
    <row r="392">
      <c r="A392" s="28">
        <v>78.02</v>
      </c>
      <c r="B392" s="3" t="str">
        <f t="shared" si="1"/>
        <v>#REF!</v>
      </c>
    </row>
    <row r="393">
      <c r="A393" s="25">
        <f>+0.56</f>
        <v>0.56</v>
      </c>
      <c r="B393" s="3" t="str">
        <f t="shared" si="1"/>
        <v>#REF!</v>
      </c>
    </row>
    <row r="394">
      <c r="A394" s="25">
        <f>+0.72%</f>
        <v>0.0072</v>
      </c>
      <c r="B394" s="3" t="str">
        <f t="shared" si="1"/>
        <v>#REF!</v>
      </c>
    </row>
    <row r="395">
      <c r="A395" s="26">
        <v>260166.0</v>
      </c>
      <c r="B395" s="3" t="str">
        <f t="shared" si="1"/>
        <v>#REF!</v>
      </c>
    </row>
    <row r="396">
      <c r="A396" s="26">
        <v>492888.0</v>
      </c>
      <c r="B396" s="3" t="str">
        <f t="shared" si="1"/>
        <v>#REF!</v>
      </c>
    </row>
    <row r="397">
      <c r="A397" s="27">
        <v>43343.0</v>
      </c>
      <c r="B397" s="3" t="str">
        <f t="shared" si="1"/>
        <v>#REF!</v>
      </c>
    </row>
    <row r="398">
      <c r="A398" s="28">
        <v>77.81</v>
      </c>
      <c r="B398" s="3" t="str">
        <f t="shared" si="1"/>
        <v>#REF!</v>
      </c>
    </row>
    <row r="399">
      <c r="A399" s="28">
        <v>78.22</v>
      </c>
      <c r="B399" s="3" t="str">
        <f t="shared" si="1"/>
        <v>#REF!</v>
      </c>
    </row>
    <row r="400">
      <c r="A400" s="28">
        <v>77.23</v>
      </c>
      <c r="B400" s="3" t="str">
        <f t="shared" si="1"/>
        <v>#REF!</v>
      </c>
    </row>
    <row r="401">
      <c r="A401" s="28">
        <v>77.64</v>
      </c>
      <c r="B401" s="3" t="str">
        <f t="shared" si="1"/>
        <v>#REF!</v>
      </c>
    </row>
    <row r="402">
      <c r="A402" s="21">
        <v>-0.38</v>
      </c>
      <c r="B402" s="3" t="str">
        <f t="shared" si="1"/>
        <v>#REF!</v>
      </c>
    </row>
    <row r="403">
      <c r="A403" s="22">
        <v>-0.0049</v>
      </c>
      <c r="B403" s="3" t="str">
        <f t="shared" si="1"/>
        <v>#REF!</v>
      </c>
    </row>
    <row r="404">
      <c r="A404" s="24">
        <v>240820.0</v>
      </c>
      <c r="B404" s="3" t="str">
        <f t="shared" si="1"/>
        <v>#REF!</v>
      </c>
    </row>
    <row r="405">
      <c r="A405" s="24">
        <v>494329.0</v>
      </c>
      <c r="B405" s="3" t="str">
        <f t="shared" si="1"/>
        <v>#REF!</v>
      </c>
    </row>
    <row r="406">
      <c r="A406" s="23">
        <v>43346.0</v>
      </c>
      <c r="B406" s="3" t="str">
        <f t="shared" si="1"/>
        <v>#REF!</v>
      </c>
    </row>
    <row r="407">
      <c r="A407" s="21">
        <v>77.69</v>
      </c>
      <c r="B407" s="3" t="str">
        <f t="shared" si="1"/>
        <v>#REF!</v>
      </c>
    </row>
    <row r="408">
      <c r="A408" s="21">
        <v>78.44</v>
      </c>
      <c r="B408" s="3" t="str">
        <f t="shared" si="1"/>
        <v>#REF!</v>
      </c>
    </row>
    <row r="409">
      <c r="A409" s="21">
        <v>77.3</v>
      </c>
      <c r="B409" s="3" t="str">
        <f t="shared" si="1"/>
        <v>#REF!</v>
      </c>
    </row>
    <row r="410">
      <c r="A410" s="21">
        <v>78.15</v>
      </c>
      <c r="B410" s="3" t="str">
        <f t="shared" si="1"/>
        <v>#REF!</v>
      </c>
    </row>
    <row r="411">
      <c r="A411" s="25">
        <f>+0.51</f>
        <v>0.51</v>
      </c>
      <c r="B411" s="3" t="str">
        <f t="shared" si="1"/>
        <v>#REF!</v>
      </c>
    </row>
    <row r="412">
      <c r="A412" s="25">
        <f>+0.66%</f>
        <v>0.0066</v>
      </c>
      <c r="B412" s="3" t="str">
        <f t="shared" si="1"/>
        <v>#REF!</v>
      </c>
    </row>
    <row r="413">
      <c r="A413" s="26">
        <v>110912.0</v>
      </c>
      <c r="B413" s="3" t="str">
        <f t="shared" si="1"/>
        <v>#REF!</v>
      </c>
    </row>
    <row r="414">
      <c r="A414" s="26">
        <v>492697.0</v>
      </c>
      <c r="B414" s="3" t="str">
        <f t="shared" si="1"/>
        <v>#REF!</v>
      </c>
    </row>
    <row r="415">
      <c r="A415" s="27">
        <v>43347.0</v>
      </c>
      <c r="B415" s="3" t="str">
        <f t="shared" si="1"/>
        <v>#REF!</v>
      </c>
    </row>
    <row r="416">
      <c r="A416" s="28">
        <v>78.19</v>
      </c>
      <c r="B416" s="3" t="str">
        <f t="shared" si="1"/>
        <v>#REF!</v>
      </c>
    </row>
    <row r="417">
      <c r="A417" s="28">
        <v>79.72</v>
      </c>
      <c r="B417" s="3" t="str">
        <f t="shared" si="1"/>
        <v>#REF!</v>
      </c>
    </row>
    <row r="418">
      <c r="A418" s="28">
        <v>77.44</v>
      </c>
      <c r="B418" s="3" t="str">
        <f t="shared" si="1"/>
        <v>#REF!</v>
      </c>
    </row>
    <row r="419">
      <c r="A419" s="28">
        <v>78.17</v>
      </c>
      <c r="B419" s="3" t="str">
        <f t="shared" si="1"/>
        <v>#REF!</v>
      </c>
    </row>
    <row r="420">
      <c r="A420" s="25">
        <f>+0.02</f>
        <v>0.02</v>
      </c>
      <c r="B420" s="3" t="str">
        <f t="shared" si="1"/>
        <v>#REF!</v>
      </c>
    </row>
    <row r="421">
      <c r="A421" s="25">
        <f>+0.03%</f>
        <v>0.0003</v>
      </c>
      <c r="B421" s="3" t="str">
        <f t="shared" si="1"/>
        <v>#REF!</v>
      </c>
    </row>
    <row r="422">
      <c r="A422" s="26">
        <v>320446.0</v>
      </c>
      <c r="B422" s="3" t="str">
        <f t="shared" si="1"/>
        <v>#REF!</v>
      </c>
    </row>
    <row r="423">
      <c r="A423" s="26">
        <v>460796.0</v>
      </c>
      <c r="B423" s="3" t="str">
        <f t="shared" si="1"/>
        <v>#REF!</v>
      </c>
    </row>
    <row r="424">
      <c r="A424" s="27">
        <v>43348.0</v>
      </c>
      <c r="B424" s="3" t="str">
        <f t="shared" si="1"/>
        <v>#REF!</v>
      </c>
    </row>
    <row r="425">
      <c r="A425" s="28">
        <v>77.82</v>
      </c>
      <c r="B425" s="3" t="str">
        <f t="shared" si="1"/>
        <v>#REF!</v>
      </c>
    </row>
    <row r="426">
      <c r="A426" s="28">
        <v>78.09</v>
      </c>
      <c r="B426" s="3" t="str">
        <f t="shared" si="1"/>
        <v>#REF!</v>
      </c>
    </row>
    <row r="427">
      <c r="A427" s="28">
        <v>76.91</v>
      </c>
      <c r="B427" s="3" t="str">
        <f t="shared" si="1"/>
        <v>#REF!</v>
      </c>
    </row>
    <row r="428">
      <c r="A428" s="28">
        <v>77.27</v>
      </c>
      <c r="B428" s="3" t="str">
        <f t="shared" si="1"/>
        <v>#REF!</v>
      </c>
    </row>
    <row r="429">
      <c r="A429" s="21">
        <v>-0.9</v>
      </c>
      <c r="B429" s="3" t="str">
        <f t="shared" si="1"/>
        <v>#REF!</v>
      </c>
    </row>
    <row r="430">
      <c r="A430" s="22">
        <v>-0.0115</v>
      </c>
      <c r="B430" s="3" t="str">
        <f t="shared" si="1"/>
        <v>#REF!</v>
      </c>
    </row>
    <row r="431">
      <c r="A431" s="24">
        <v>277124.0</v>
      </c>
      <c r="B431" s="3" t="str">
        <f t="shared" si="1"/>
        <v>#REF!</v>
      </c>
    </row>
    <row r="432">
      <c r="A432" s="24">
        <v>437953.0</v>
      </c>
      <c r="B432" s="3" t="str">
        <f t="shared" si="1"/>
        <v>#REF!</v>
      </c>
    </row>
    <row r="433">
      <c r="A433" s="23">
        <v>43349.0</v>
      </c>
      <c r="B433" s="3" t="str">
        <f t="shared" si="1"/>
        <v>#REF!</v>
      </c>
    </row>
    <row r="434">
      <c r="A434" s="21">
        <v>77.02</v>
      </c>
      <c r="B434" s="3" t="str">
        <f t="shared" si="1"/>
        <v>#REF!</v>
      </c>
    </row>
    <row r="435">
      <c r="A435" s="21">
        <v>77.77</v>
      </c>
      <c r="B435" s="3" t="str">
        <f t="shared" si="1"/>
        <v>#REF!</v>
      </c>
    </row>
    <row r="436">
      <c r="A436" s="21">
        <v>75.64</v>
      </c>
      <c r="B436" s="3" t="str">
        <f t="shared" si="1"/>
        <v>#REF!</v>
      </c>
    </row>
    <row r="437">
      <c r="A437" s="21">
        <v>76.5</v>
      </c>
      <c r="B437" s="3" t="str">
        <f t="shared" si="1"/>
        <v>#REF!</v>
      </c>
    </row>
    <row r="438">
      <c r="A438" s="21">
        <v>-0.77</v>
      </c>
      <c r="B438" s="3" t="str">
        <f t="shared" si="1"/>
        <v>#REF!</v>
      </c>
    </row>
    <row r="439">
      <c r="A439" s="22">
        <v>-0.01</v>
      </c>
      <c r="B439" s="3" t="str">
        <f t="shared" si="1"/>
        <v>#REF!</v>
      </c>
    </row>
    <row r="440">
      <c r="A440" s="24">
        <v>274791.0</v>
      </c>
      <c r="B440" s="3" t="str">
        <f t="shared" si="1"/>
        <v>#REF!</v>
      </c>
    </row>
    <row r="441">
      <c r="A441" s="24">
        <v>428388.0</v>
      </c>
      <c r="B441" s="3" t="str">
        <f t="shared" si="1"/>
        <v>#REF!</v>
      </c>
    </row>
    <row r="442">
      <c r="A442" s="23">
        <v>43350.0</v>
      </c>
      <c r="B442" s="3" t="str">
        <f t="shared" si="1"/>
        <v>#REF!</v>
      </c>
    </row>
    <row r="443">
      <c r="A443" s="21">
        <v>76.69</v>
      </c>
      <c r="B443" s="3" t="str">
        <f t="shared" si="1"/>
        <v>#REF!</v>
      </c>
    </row>
    <row r="444">
      <c r="A444" s="21">
        <v>77.1</v>
      </c>
      <c r="B444" s="3" t="str">
        <f t="shared" si="1"/>
        <v>#REF!</v>
      </c>
    </row>
    <row r="445">
      <c r="A445" s="21">
        <v>75.88</v>
      </c>
      <c r="B445" s="3" t="str">
        <f t="shared" si="1"/>
        <v>#REF!</v>
      </c>
    </row>
    <row r="446">
      <c r="A446" s="21">
        <v>76.83</v>
      </c>
      <c r="B446" s="3" t="str">
        <f t="shared" si="1"/>
        <v>#REF!</v>
      </c>
    </row>
    <row r="447">
      <c r="A447" s="25">
        <f>+0.33</f>
        <v>0.33</v>
      </c>
      <c r="B447" s="3" t="str">
        <f t="shared" si="1"/>
        <v>#REF!</v>
      </c>
    </row>
    <row r="448">
      <c r="A448" s="25">
        <f>+0.43%</f>
        <v>0.0043</v>
      </c>
      <c r="B448" s="3" t="str">
        <f t="shared" si="1"/>
        <v>#REF!</v>
      </c>
    </row>
    <row r="449">
      <c r="A449" s="26">
        <v>208999.0</v>
      </c>
      <c r="B449" s="3" t="str">
        <f t="shared" si="1"/>
        <v>#REF!</v>
      </c>
    </row>
    <row r="450">
      <c r="A450" s="26">
        <v>421386.0</v>
      </c>
      <c r="B450" s="3" t="str">
        <f t="shared" si="1"/>
        <v>#REF!</v>
      </c>
    </row>
    <row r="451">
      <c r="A451" s="27">
        <v>43353.0</v>
      </c>
      <c r="B451" s="3" t="str">
        <f t="shared" si="1"/>
        <v>#REF!</v>
      </c>
    </row>
    <row r="452">
      <c r="A452" s="28">
        <v>77.08</v>
      </c>
      <c r="B452" s="3" t="str">
        <f t="shared" si="1"/>
        <v>#REF!</v>
      </c>
    </row>
    <row r="453">
      <c r="A453" s="28">
        <v>77.92</v>
      </c>
      <c r="B453" s="3" t="str">
        <f t="shared" si="1"/>
        <v>#REF!</v>
      </c>
    </row>
    <row r="454">
      <c r="A454" s="28">
        <v>76.9</v>
      </c>
      <c r="B454" s="3" t="str">
        <f t="shared" si="1"/>
        <v>#REF!</v>
      </c>
    </row>
    <row r="455">
      <c r="A455" s="28">
        <v>77.37</v>
      </c>
      <c r="B455" s="3" t="str">
        <f t="shared" si="1"/>
        <v>#REF!</v>
      </c>
    </row>
    <row r="456">
      <c r="A456" s="25">
        <f>+0.54</f>
        <v>0.54</v>
      </c>
      <c r="B456" s="3" t="str">
        <f t="shared" si="1"/>
        <v>#REF!</v>
      </c>
    </row>
    <row r="457">
      <c r="A457" s="25">
        <f>+0.7%</f>
        <v>0.007</v>
      </c>
      <c r="B457" s="3" t="str">
        <f t="shared" si="1"/>
        <v>#REF!</v>
      </c>
    </row>
    <row r="458">
      <c r="A458" s="26">
        <v>244533.0</v>
      </c>
      <c r="B458" s="3" t="str">
        <f t="shared" si="1"/>
        <v>#REF!</v>
      </c>
    </row>
    <row r="459">
      <c r="A459" s="26">
        <v>411119.0</v>
      </c>
      <c r="B459" s="3" t="str">
        <f t="shared" si="1"/>
        <v>#REF!</v>
      </c>
    </row>
    <row r="460">
      <c r="A460" s="27">
        <v>43354.0</v>
      </c>
      <c r="B460" s="3" t="str">
        <f t="shared" si="1"/>
        <v>#REF!</v>
      </c>
    </row>
    <row r="461">
      <c r="A461" s="28">
        <v>77.38</v>
      </c>
      <c r="B461" s="3" t="str">
        <f t="shared" si="1"/>
        <v>#REF!</v>
      </c>
    </row>
    <row r="462">
      <c r="A462" s="28">
        <v>79.54</v>
      </c>
      <c r="B462" s="3" t="str">
        <f t="shared" si="1"/>
        <v>#REF!</v>
      </c>
    </row>
    <row r="463">
      <c r="A463" s="28">
        <v>77.36</v>
      </c>
      <c r="B463" s="3" t="str">
        <f t="shared" si="1"/>
        <v>#REF!</v>
      </c>
    </row>
    <row r="464">
      <c r="A464" s="28">
        <v>79.06</v>
      </c>
      <c r="B464" s="3" t="str">
        <f t="shared" si="1"/>
        <v>#REF!</v>
      </c>
    </row>
    <row r="465">
      <c r="A465" s="25">
        <f>+1.69</f>
        <v>1.69</v>
      </c>
      <c r="B465" s="3" t="str">
        <f t="shared" si="1"/>
        <v>#REF!</v>
      </c>
    </row>
    <row r="466">
      <c r="A466" s="25">
        <f>+2.18%</f>
        <v>0.0218</v>
      </c>
      <c r="B466" s="3" t="str">
        <f t="shared" si="1"/>
        <v>#REF!</v>
      </c>
    </row>
    <row r="467">
      <c r="A467" s="26">
        <v>280309.0</v>
      </c>
      <c r="B467" s="3" t="str">
        <f t="shared" si="1"/>
        <v>#REF!</v>
      </c>
    </row>
    <row r="468">
      <c r="A468" s="26">
        <v>399601.0</v>
      </c>
      <c r="B468" s="3" t="str">
        <f t="shared" si="1"/>
        <v>#REF!</v>
      </c>
    </row>
    <row r="469">
      <c r="A469" s="27">
        <v>43355.0</v>
      </c>
      <c r="B469" s="3" t="str">
        <f t="shared" si="1"/>
        <v>#REF!</v>
      </c>
    </row>
    <row r="470">
      <c r="A470" s="28">
        <v>79.42</v>
      </c>
      <c r="B470" s="3" t="str">
        <f t="shared" si="1"/>
        <v>#REF!</v>
      </c>
    </row>
    <row r="471">
      <c r="A471" s="28">
        <v>80.13</v>
      </c>
      <c r="B471" s="3" t="str">
        <f t="shared" si="1"/>
        <v>#REF!</v>
      </c>
    </row>
    <row r="472">
      <c r="A472" s="28">
        <v>78.75</v>
      </c>
      <c r="B472" s="3" t="str">
        <f t="shared" si="1"/>
        <v>#REF!</v>
      </c>
    </row>
    <row r="473">
      <c r="A473" s="28">
        <v>79.74</v>
      </c>
      <c r="B473" s="3" t="str">
        <f t="shared" si="1"/>
        <v>#REF!</v>
      </c>
    </row>
    <row r="474">
      <c r="A474" s="25">
        <f>+0.68</f>
        <v>0.68</v>
      </c>
      <c r="B474" s="3" t="str">
        <f t="shared" si="1"/>
        <v>#REF!</v>
      </c>
    </row>
    <row r="475">
      <c r="A475" s="25">
        <f>+0.86%</f>
        <v>0.0086</v>
      </c>
      <c r="B475" s="3" t="str">
        <f t="shared" si="1"/>
        <v>#REF!</v>
      </c>
    </row>
    <row r="476">
      <c r="A476" s="26">
        <v>315266.0</v>
      </c>
      <c r="B476" s="3" t="str">
        <f t="shared" si="1"/>
        <v>#REF!</v>
      </c>
    </row>
    <row r="477">
      <c r="A477" s="26">
        <v>383157.0</v>
      </c>
      <c r="B477" s="3" t="str">
        <f t="shared" si="1"/>
        <v>#REF!</v>
      </c>
    </row>
    <row r="478">
      <c r="A478" s="27">
        <v>43356.0</v>
      </c>
      <c r="B478" s="3" t="str">
        <f t="shared" si="1"/>
        <v>#REF!</v>
      </c>
    </row>
    <row r="479">
      <c r="A479" s="28">
        <v>79.6</v>
      </c>
      <c r="B479" s="3" t="str">
        <f t="shared" si="1"/>
        <v>#REF!</v>
      </c>
    </row>
    <row r="480">
      <c r="A480" s="28">
        <v>79.71</v>
      </c>
      <c r="B480" s="3" t="str">
        <f t="shared" si="1"/>
        <v>#REF!</v>
      </c>
    </row>
    <row r="481">
      <c r="A481" s="28">
        <v>77.87</v>
      </c>
      <c r="B481" s="3" t="str">
        <f t="shared" si="1"/>
        <v>#REF!</v>
      </c>
    </row>
    <row r="482">
      <c r="A482" s="28">
        <v>78.18</v>
      </c>
      <c r="B482" s="3" t="str">
        <f t="shared" si="1"/>
        <v>#REF!</v>
      </c>
    </row>
    <row r="483">
      <c r="A483" s="21">
        <v>-1.56</v>
      </c>
      <c r="B483" s="3" t="str">
        <f t="shared" si="1"/>
        <v>#REF!</v>
      </c>
    </row>
    <row r="484">
      <c r="A484" s="22">
        <v>-0.0196</v>
      </c>
      <c r="B484" s="3" t="str">
        <f t="shared" si="1"/>
        <v>#REF!</v>
      </c>
    </row>
    <row r="485">
      <c r="A485" s="24">
        <v>298144.0</v>
      </c>
      <c r="B485" s="3" t="str">
        <f t="shared" si="1"/>
        <v>#REF!</v>
      </c>
    </row>
    <row r="486">
      <c r="A486" s="24">
        <v>352236.0</v>
      </c>
      <c r="B486" s="3" t="str">
        <f t="shared" si="1"/>
        <v>#REF!</v>
      </c>
    </row>
    <row r="487">
      <c r="A487" s="23">
        <v>43357.0</v>
      </c>
      <c r="B487" s="3" t="str">
        <f t="shared" si="1"/>
        <v>#REF!</v>
      </c>
    </row>
    <row r="488">
      <c r="A488" s="21">
        <v>78.45</v>
      </c>
      <c r="B488" s="3" t="str">
        <f t="shared" si="1"/>
        <v>#REF!</v>
      </c>
    </row>
    <row r="489">
      <c r="A489" s="21">
        <v>78.94</v>
      </c>
      <c r="B489" s="3" t="str">
        <f t="shared" si="1"/>
        <v>#REF!</v>
      </c>
    </row>
    <row r="490">
      <c r="A490" s="21">
        <v>77.37</v>
      </c>
      <c r="B490" s="3" t="str">
        <f t="shared" si="1"/>
        <v>#REF!</v>
      </c>
    </row>
    <row r="491">
      <c r="A491" s="21">
        <v>78.09</v>
      </c>
      <c r="B491" s="3" t="str">
        <f t="shared" si="1"/>
        <v>#REF!</v>
      </c>
    </row>
    <row r="492">
      <c r="A492" s="21">
        <v>-0.09</v>
      </c>
      <c r="B492" s="3" t="str">
        <f t="shared" si="1"/>
        <v>#REF!</v>
      </c>
    </row>
    <row r="493">
      <c r="A493" s="22">
        <v>-0.0012</v>
      </c>
      <c r="B493" s="3" t="str">
        <f t="shared" si="1"/>
        <v>#REF!</v>
      </c>
    </row>
    <row r="494">
      <c r="A494" s="24">
        <v>261057.0</v>
      </c>
      <c r="B494" s="3" t="str">
        <f t="shared" si="1"/>
        <v>#REF!</v>
      </c>
    </row>
    <row r="495">
      <c r="A495" s="24">
        <v>325339.0</v>
      </c>
      <c r="B495" s="3" t="str">
        <f t="shared" si="1"/>
        <v>#REF!</v>
      </c>
    </row>
    <row r="496">
      <c r="A496" s="23">
        <v>43360.0</v>
      </c>
      <c r="B496" s="3" t="str">
        <f t="shared" si="1"/>
        <v>#REF!</v>
      </c>
    </row>
    <row r="497">
      <c r="A497" s="21">
        <v>78.07</v>
      </c>
      <c r="B497" s="3" t="str">
        <f t="shared" si="1"/>
        <v>#REF!</v>
      </c>
    </row>
    <row r="498">
      <c r="A498" s="21">
        <v>78.9</v>
      </c>
      <c r="B498" s="3" t="str">
        <f t="shared" si="1"/>
        <v>#REF!</v>
      </c>
    </row>
    <row r="499">
      <c r="A499" s="21">
        <v>77.73</v>
      </c>
      <c r="B499" s="3" t="str">
        <f t="shared" si="1"/>
        <v>#REF!</v>
      </c>
    </row>
    <row r="500">
      <c r="A500" s="21">
        <v>78.05</v>
      </c>
      <c r="B500" s="3" t="str">
        <f t="shared" si="1"/>
        <v>#REF!</v>
      </c>
    </row>
    <row r="501">
      <c r="A501" s="21">
        <v>-0.04</v>
      </c>
      <c r="B501" s="3" t="str">
        <f t="shared" si="1"/>
        <v>#REF!</v>
      </c>
    </row>
    <row r="502">
      <c r="A502" s="22">
        <v>-5.0E-4</v>
      </c>
      <c r="B502" s="3" t="str">
        <f t="shared" si="1"/>
        <v>#REF!</v>
      </c>
    </row>
    <row r="503">
      <c r="A503" s="24">
        <v>207609.0</v>
      </c>
      <c r="B503" s="3" t="str">
        <f t="shared" si="1"/>
        <v>#REF!</v>
      </c>
    </row>
    <row r="504">
      <c r="A504" s="24">
        <v>307701.0</v>
      </c>
      <c r="B504" s="3" t="str">
        <f t="shared" si="1"/>
        <v>#REF!</v>
      </c>
    </row>
    <row r="505">
      <c r="A505" s="23">
        <v>43361.0</v>
      </c>
      <c r="B505" s="3" t="str">
        <f t="shared" si="1"/>
        <v>#REF!</v>
      </c>
    </row>
    <row r="506">
      <c r="A506" s="21">
        <v>77.78</v>
      </c>
      <c r="B506" s="3" t="str">
        <f t="shared" si="1"/>
        <v>#REF!</v>
      </c>
    </row>
    <row r="507">
      <c r="A507" s="21">
        <v>79.73</v>
      </c>
      <c r="B507" s="3" t="str">
        <f t="shared" si="1"/>
        <v>#REF!</v>
      </c>
    </row>
    <row r="508">
      <c r="A508" s="21">
        <v>77.46</v>
      </c>
      <c r="B508" s="3" t="str">
        <f t="shared" si="1"/>
        <v>#REF!</v>
      </c>
    </row>
    <row r="509">
      <c r="A509" s="21">
        <v>79.03</v>
      </c>
      <c r="B509" s="3" t="str">
        <f t="shared" si="1"/>
        <v>#REF!</v>
      </c>
    </row>
    <row r="510">
      <c r="A510" s="25">
        <f>+0.98</f>
        <v>0.98</v>
      </c>
      <c r="B510" s="3" t="str">
        <f t="shared" si="1"/>
        <v>#REF!</v>
      </c>
    </row>
    <row r="511">
      <c r="A511" s="25">
        <f>+1.26%</f>
        <v>0.0126</v>
      </c>
      <c r="B511" s="3" t="str">
        <f t="shared" si="1"/>
        <v>#REF!</v>
      </c>
    </row>
    <row r="512">
      <c r="A512" s="26">
        <v>259175.0</v>
      </c>
      <c r="B512" s="3" t="str">
        <f t="shared" si="1"/>
        <v>#REF!</v>
      </c>
    </row>
    <row r="513">
      <c r="A513" s="26">
        <v>293128.0</v>
      </c>
      <c r="B513" s="3" t="str">
        <f t="shared" si="1"/>
        <v>#REF!</v>
      </c>
    </row>
    <row r="514">
      <c r="A514" s="27">
        <v>43362.0</v>
      </c>
      <c r="B514" s="3" t="str">
        <f t="shared" si="1"/>
        <v>#REF!</v>
      </c>
    </row>
    <row r="515">
      <c r="A515" s="28">
        <v>78.97</v>
      </c>
      <c r="B515" s="3" t="str">
        <f t="shared" si="1"/>
        <v>#REF!</v>
      </c>
    </row>
    <row r="516">
      <c r="A516" s="28">
        <v>79.5</v>
      </c>
      <c r="B516" s="3" t="str">
        <f t="shared" si="1"/>
        <v>#REF!</v>
      </c>
    </row>
    <row r="517">
      <c r="A517" s="28">
        <v>78.51</v>
      </c>
      <c r="B517" s="3" t="str">
        <f t="shared" si="1"/>
        <v>#REF!</v>
      </c>
    </row>
    <row r="518">
      <c r="A518" s="28">
        <v>79.4</v>
      </c>
      <c r="B518" s="3" t="str">
        <f t="shared" si="1"/>
        <v>#REF!</v>
      </c>
    </row>
    <row r="519">
      <c r="A519" s="25">
        <f>+0.37</f>
        <v>0.37</v>
      </c>
      <c r="B519" s="3" t="str">
        <f t="shared" si="1"/>
        <v>#REF!</v>
      </c>
    </row>
    <row r="520">
      <c r="A520" s="25">
        <f>+0.47%</f>
        <v>0.0047</v>
      </c>
      <c r="B520" s="3" t="str">
        <f t="shared" si="1"/>
        <v>#REF!</v>
      </c>
    </row>
    <row r="521">
      <c r="A521" s="26">
        <v>275872.0</v>
      </c>
      <c r="B521" s="3" t="str">
        <f t="shared" si="1"/>
        <v>#REF!</v>
      </c>
    </row>
    <row r="522">
      <c r="A522" s="26">
        <v>253915.0</v>
      </c>
      <c r="B522" s="3" t="str">
        <f t="shared" si="1"/>
        <v>#REF!</v>
      </c>
    </row>
    <row r="523">
      <c r="A523" s="27">
        <v>43363.0</v>
      </c>
      <c r="B523" s="3" t="str">
        <f t="shared" si="1"/>
        <v>#REF!</v>
      </c>
    </row>
    <row r="524">
      <c r="A524" s="28">
        <v>79.44</v>
      </c>
      <c r="B524" s="3" t="str">
        <f t="shared" si="1"/>
        <v>#REF!</v>
      </c>
    </row>
    <row r="525">
      <c r="A525" s="28">
        <v>79.83</v>
      </c>
      <c r="B525" s="3" t="str">
        <f t="shared" si="1"/>
        <v>#REF!</v>
      </c>
    </row>
    <row r="526">
      <c r="A526" s="28">
        <v>78.51</v>
      </c>
      <c r="B526" s="3" t="str">
        <f t="shared" si="1"/>
        <v>#REF!</v>
      </c>
    </row>
    <row r="527">
      <c r="A527" s="28">
        <v>78.7</v>
      </c>
      <c r="B527" s="3" t="str">
        <f t="shared" si="1"/>
        <v>#REF!</v>
      </c>
    </row>
    <row r="528">
      <c r="A528" s="21">
        <v>-0.7</v>
      </c>
      <c r="B528" s="3" t="str">
        <f t="shared" si="1"/>
        <v>#REF!</v>
      </c>
    </row>
    <row r="529">
      <c r="A529" s="22">
        <v>-0.0088</v>
      </c>
      <c r="B529" s="3" t="str">
        <f t="shared" si="1"/>
        <v>#REF!</v>
      </c>
    </row>
    <row r="530">
      <c r="A530" s="24">
        <v>300163.0</v>
      </c>
      <c r="B530" s="3" t="str">
        <f t="shared" si="1"/>
        <v>#REF!</v>
      </c>
    </row>
    <row r="531">
      <c r="A531" s="24">
        <v>215643.0</v>
      </c>
      <c r="B531" s="3" t="str">
        <f t="shared" si="1"/>
        <v>#REF!</v>
      </c>
    </row>
    <row r="532">
      <c r="A532" s="23">
        <v>43364.0</v>
      </c>
      <c r="B532" s="3" t="str">
        <f t="shared" si="1"/>
        <v>#REF!</v>
      </c>
    </row>
    <row r="533">
      <c r="A533" s="21">
        <v>78.67</v>
      </c>
      <c r="B533" s="3" t="str">
        <f t="shared" si="1"/>
        <v>#REF!</v>
      </c>
    </row>
    <row r="534">
      <c r="A534" s="21">
        <v>80.12</v>
      </c>
      <c r="B534" s="3" t="str">
        <f t="shared" si="1"/>
        <v>#REF!</v>
      </c>
    </row>
    <row r="535">
      <c r="A535" s="21">
        <v>78.23</v>
      </c>
      <c r="B535" s="3" t="str">
        <f t="shared" si="1"/>
        <v>#REF!</v>
      </c>
    </row>
    <row r="536">
      <c r="A536" s="21">
        <v>78.8</v>
      </c>
      <c r="B536" s="3" t="str">
        <f t="shared" si="1"/>
        <v>#REF!</v>
      </c>
    </row>
    <row r="537">
      <c r="A537" s="25">
        <f>+0.1</f>
        <v>0.1</v>
      </c>
      <c r="B537" s="3" t="str">
        <f t="shared" si="1"/>
        <v>#REF!</v>
      </c>
    </row>
    <row r="538">
      <c r="A538" s="25">
        <f>+0.13%</f>
        <v>0.0013</v>
      </c>
      <c r="B538" s="3" t="str">
        <f t="shared" si="1"/>
        <v>#REF!</v>
      </c>
    </row>
    <row r="539">
      <c r="A539" s="26">
        <v>297574.0</v>
      </c>
      <c r="B539" s="3" t="str">
        <f t="shared" si="1"/>
        <v>#REF!</v>
      </c>
    </row>
    <row r="540">
      <c r="A540" s="26">
        <v>180398.0</v>
      </c>
      <c r="B540" s="3" t="str">
        <f t="shared" si="1"/>
        <v>#REF!</v>
      </c>
    </row>
    <row r="541">
      <c r="A541" s="27">
        <v>43367.0</v>
      </c>
      <c r="B541" s="3" t="str">
        <f t="shared" si="1"/>
        <v>#REF!</v>
      </c>
    </row>
    <row r="542">
      <c r="A542" s="28">
        <v>78.97</v>
      </c>
      <c r="B542" s="3" t="str">
        <f t="shared" si="1"/>
        <v>#REF!</v>
      </c>
    </row>
    <row r="543">
      <c r="A543" s="28">
        <v>81.48</v>
      </c>
      <c r="B543" s="3" t="str">
        <f t="shared" si="1"/>
        <v>#REF!</v>
      </c>
    </row>
    <row r="544">
      <c r="A544" s="28">
        <v>78.97</v>
      </c>
      <c r="B544" s="3" t="str">
        <f t="shared" si="1"/>
        <v>#REF!</v>
      </c>
    </row>
    <row r="545">
      <c r="A545" s="28">
        <v>81.2</v>
      </c>
      <c r="B545" s="3" t="str">
        <f t="shared" si="1"/>
        <v>#REF!</v>
      </c>
    </row>
    <row r="546">
      <c r="A546" s="25">
        <f>+2.4</f>
        <v>2.4</v>
      </c>
      <c r="B546" s="3" t="str">
        <f t="shared" si="1"/>
        <v>#REF!</v>
      </c>
    </row>
    <row r="547">
      <c r="A547" s="25">
        <f>+3.05%</f>
        <v>0.0305</v>
      </c>
      <c r="B547" s="3" t="str">
        <f t="shared" si="1"/>
        <v>#REF!</v>
      </c>
    </row>
    <row r="548">
      <c r="A548" s="26">
        <v>243314.0</v>
      </c>
      <c r="B548" s="3" t="str">
        <f t="shared" si="1"/>
        <v>#REF!</v>
      </c>
    </row>
    <row r="549">
      <c r="A549" s="26">
        <v>177443.0</v>
      </c>
      <c r="B549" s="3" t="str">
        <f t="shared" si="1"/>
        <v>#REF!</v>
      </c>
    </row>
    <row r="550">
      <c r="A550" s="27">
        <v>43368.0</v>
      </c>
      <c r="B550" s="3" t="str">
        <f t="shared" si="1"/>
        <v>#REF!</v>
      </c>
    </row>
    <row r="551">
      <c r="A551" s="28">
        <v>81.35</v>
      </c>
      <c r="B551" s="3" t="str">
        <f t="shared" si="1"/>
        <v>#REF!</v>
      </c>
    </row>
    <row r="552">
      <c r="A552" s="28">
        <v>82.55</v>
      </c>
      <c r="B552" s="3" t="str">
        <f t="shared" si="1"/>
        <v>#REF!</v>
      </c>
    </row>
    <row r="553">
      <c r="A553" s="28">
        <v>81.17</v>
      </c>
      <c r="B553" s="3" t="str">
        <f t="shared" si="1"/>
        <v>#REF!</v>
      </c>
    </row>
    <row r="554">
      <c r="A554" s="28">
        <v>81.87</v>
      </c>
      <c r="B554" s="3" t="str">
        <f t="shared" si="1"/>
        <v>#REF!</v>
      </c>
    </row>
    <row r="555">
      <c r="A555" s="25">
        <f>+0.67</f>
        <v>0.67</v>
      </c>
      <c r="B555" s="3" t="str">
        <f t="shared" si="1"/>
        <v>#REF!</v>
      </c>
    </row>
    <row r="556">
      <c r="A556" s="25">
        <f>+0.83%</f>
        <v>0.0083</v>
      </c>
      <c r="B556" s="3" t="str">
        <f t="shared" si="1"/>
        <v>#REF!</v>
      </c>
    </row>
    <row r="557">
      <c r="A557" s="26">
        <v>240400.0</v>
      </c>
      <c r="B557" s="3" t="str">
        <f t="shared" si="1"/>
        <v>#REF!</v>
      </c>
    </row>
    <row r="558">
      <c r="A558" s="26">
        <v>124949.0</v>
      </c>
      <c r="B558" s="3" t="str">
        <f t="shared" si="1"/>
        <v>#REF!</v>
      </c>
    </row>
    <row r="559">
      <c r="A559" s="27">
        <v>43369.0</v>
      </c>
      <c r="B559" s="3" t="str">
        <f t="shared" si="1"/>
        <v>#REF!</v>
      </c>
    </row>
    <row r="560">
      <c r="A560" s="28">
        <v>81.45</v>
      </c>
      <c r="B560" s="3" t="str">
        <f t="shared" si="1"/>
        <v>#REF!</v>
      </c>
    </row>
    <row r="561">
      <c r="A561" s="28">
        <v>82.22</v>
      </c>
      <c r="B561" s="3" t="str">
        <f t="shared" si="1"/>
        <v>#REF!</v>
      </c>
    </row>
    <row r="562">
      <c r="A562" s="28">
        <v>81.1</v>
      </c>
      <c r="B562" s="3" t="str">
        <f t="shared" si="1"/>
        <v>#REF!</v>
      </c>
    </row>
    <row r="563">
      <c r="A563" s="28">
        <v>81.34</v>
      </c>
      <c r="B563" s="3" t="str">
        <f t="shared" si="1"/>
        <v>#REF!</v>
      </c>
    </row>
    <row r="564">
      <c r="A564" s="21">
        <v>-0.53</v>
      </c>
      <c r="B564" s="3" t="str">
        <f t="shared" si="1"/>
        <v>#REF!</v>
      </c>
    </row>
    <row r="565">
      <c r="A565" s="22">
        <v>-0.0065</v>
      </c>
      <c r="B565" s="3" t="str">
        <f t="shared" si="1"/>
        <v>#REF!</v>
      </c>
    </row>
    <row r="566">
      <c r="A566" s="24">
        <v>130529.0</v>
      </c>
      <c r="B566" s="3" t="str">
        <f t="shared" si="1"/>
        <v>#REF!</v>
      </c>
    </row>
    <row r="567">
      <c r="A567" s="24">
        <v>105712.0</v>
      </c>
      <c r="B567" s="3" t="str">
        <f t="shared" si="1"/>
        <v>#REF!</v>
      </c>
    </row>
    <row r="568">
      <c r="A568" s="23">
        <v>43370.0</v>
      </c>
      <c r="B568" s="3" t="str">
        <f t="shared" si="1"/>
        <v>#REF!</v>
      </c>
    </row>
    <row r="569">
      <c r="A569" s="21">
        <v>81.8</v>
      </c>
      <c r="B569" s="3" t="str">
        <f t="shared" si="1"/>
        <v>#REF!</v>
      </c>
    </row>
    <row r="570">
      <c r="A570" s="21">
        <v>82.44</v>
      </c>
      <c r="B570" s="3" t="str">
        <f t="shared" si="1"/>
        <v>#REF!</v>
      </c>
    </row>
    <row r="571">
      <c r="A571" s="21">
        <v>81.32</v>
      </c>
      <c r="B571" s="3" t="str">
        <f t="shared" si="1"/>
        <v>#REF!</v>
      </c>
    </row>
    <row r="572">
      <c r="A572" s="21">
        <v>81.72</v>
      </c>
      <c r="B572" s="3" t="str">
        <f t="shared" si="1"/>
        <v>#REF!</v>
      </c>
    </row>
    <row r="573">
      <c r="A573" s="25">
        <f>+0.38</f>
        <v>0.38</v>
      </c>
      <c r="B573" s="3" t="str">
        <f t="shared" si="1"/>
        <v>#REF!</v>
      </c>
    </row>
    <row r="574">
      <c r="A574" s="25">
        <f>+0.47%</f>
        <v>0.0047</v>
      </c>
      <c r="B574" s="3" t="str">
        <f t="shared" si="1"/>
        <v>#REF!</v>
      </c>
    </row>
    <row r="575">
      <c r="A575" s="26">
        <v>123998.0</v>
      </c>
      <c r="B575" s="3" t="str">
        <f t="shared" si="1"/>
        <v>#REF!</v>
      </c>
    </row>
    <row r="576">
      <c r="A576" s="26">
        <v>52349.0</v>
      </c>
      <c r="B576" s="3" t="str">
        <f t="shared" si="1"/>
        <v>#REF!</v>
      </c>
    </row>
    <row r="577">
      <c r="A577" s="7">
        <v>43371.0</v>
      </c>
      <c r="B577" s="3" t="str">
        <f t="shared" si="1"/>
        <v>#REF!</v>
      </c>
    </row>
    <row r="578">
      <c r="A578" s="8">
        <v>81.63</v>
      </c>
      <c r="B578" s="3" t="str">
        <f t="shared" si="1"/>
        <v>#REF!</v>
      </c>
    </row>
    <row r="579">
      <c r="A579" s="8">
        <v>82.87</v>
      </c>
      <c r="B579" s="3" t="str">
        <f t="shared" si="1"/>
        <v>#REF!</v>
      </c>
    </row>
    <row r="580">
      <c r="A580" s="8">
        <v>81.6</v>
      </c>
      <c r="B580" s="3" t="str">
        <f t="shared" si="1"/>
        <v>#REF!</v>
      </c>
    </row>
    <row r="581">
      <c r="A581" s="8">
        <v>82.72</v>
      </c>
      <c r="B581" s="3" t="str">
        <f t="shared" si="1"/>
        <v>#REF!</v>
      </c>
    </row>
    <row r="582">
      <c r="A582" s="9">
        <f>+1</f>
        <v>1</v>
      </c>
      <c r="B582" s="3" t="str">
        <f t="shared" si="1"/>
        <v>#REF!</v>
      </c>
    </row>
    <row r="583">
      <c r="A583" s="9">
        <f>+1.22%</f>
        <v>0.0122</v>
      </c>
      <c r="B583" s="3" t="str">
        <f t="shared" si="1"/>
        <v>#REF!</v>
      </c>
    </row>
    <row r="584">
      <c r="A584" s="31">
        <v>19684.0</v>
      </c>
      <c r="B584" s="3" t="str">
        <f t="shared" si="1"/>
        <v>#REF!</v>
      </c>
    </row>
    <row r="585">
      <c r="A585" s="32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43315</v>
      </c>
      <c r="C3" s="3">
        <v>73.64</v>
      </c>
      <c r="D3" s="3">
        <v>74.04</v>
      </c>
      <c r="E3" s="3">
        <v>72.91</v>
      </c>
      <c r="F3" s="3">
        <v>73.63</v>
      </c>
      <c r="G3" s="3">
        <v>-0.11</v>
      </c>
      <c r="H3" s="6">
        <v>-0.0015</v>
      </c>
      <c r="I3" s="15">
        <v>72296.0</v>
      </c>
      <c r="J3" s="15">
        <v>302955.0</v>
      </c>
    </row>
    <row r="4">
      <c r="A4" s="19" t="s">
        <v>4</v>
      </c>
      <c r="B4" s="5">
        <f t="shared" si="1"/>
        <v>43318</v>
      </c>
      <c r="C4" s="3">
        <v>73.67</v>
      </c>
      <c r="D4" s="3">
        <v>74.91</v>
      </c>
      <c r="E4" s="3">
        <v>73.5</v>
      </c>
      <c r="F4" s="3">
        <v>74.2</v>
      </c>
      <c r="G4" s="3">
        <v>0.57</v>
      </c>
      <c r="H4" s="3">
        <v>0.0077</v>
      </c>
      <c r="I4" s="15">
        <v>86316.0</v>
      </c>
      <c r="J4" s="15">
        <v>307715.0</v>
      </c>
    </row>
    <row r="5">
      <c r="A5" s="19" t="s">
        <v>5</v>
      </c>
      <c r="B5" s="5">
        <f t="shared" si="1"/>
        <v>43319</v>
      </c>
      <c r="C5" s="3">
        <v>74.09</v>
      </c>
      <c r="D5" s="3">
        <v>75.42</v>
      </c>
      <c r="E5" s="3">
        <v>74.07</v>
      </c>
      <c r="F5" s="3">
        <v>75.16</v>
      </c>
      <c r="G5" s="3">
        <v>0.96</v>
      </c>
      <c r="H5" s="3">
        <v>0.0129</v>
      </c>
      <c r="I5" s="15">
        <v>135390.0</v>
      </c>
      <c r="J5" s="15">
        <v>317160.0</v>
      </c>
    </row>
    <row r="6">
      <c r="A6" s="19" t="s">
        <v>6</v>
      </c>
      <c r="B6" s="5">
        <f t="shared" si="1"/>
        <v>43320</v>
      </c>
      <c r="C6" s="3">
        <v>75.15</v>
      </c>
      <c r="D6" s="3">
        <v>75.41</v>
      </c>
      <c r="E6" s="3">
        <v>72.26</v>
      </c>
      <c r="F6" s="3">
        <v>72.84</v>
      </c>
      <c r="G6" s="3">
        <v>-2.32</v>
      </c>
      <c r="H6" s="6">
        <v>-0.0309</v>
      </c>
      <c r="I6" s="15">
        <v>145528.0</v>
      </c>
      <c r="J6" s="15">
        <v>334028.0</v>
      </c>
    </row>
    <row r="7">
      <c r="A7" s="19" t="s">
        <v>7</v>
      </c>
      <c r="B7" s="5">
        <f t="shared" si="1"/>
        <v>43321</v>
      </c>
      <c r="C7" s="3">
        <v>72.77</v>
      </c>
      <c r="D7" s="3">
        <v>73.37</v>
      </c>
      <c r="E7" s="3">
        <v>72.43</v>
      </c>
      <c r="F7" s="3">
        <v>72.57</v>
      </c>
      <c r="G7" s="3">
        <v>-0.27</v>
      </c>
      <c r="H7" s="6">
        <v>-0.0037</v>
      </c>
      <c r="I7" s="15">
        <v>104273.0</v>
      </c>
      <c r="J7" s="15">
        <v>336762.0</v>
      </c>
    </row>
    <row r="8">
      <c r="A8" s="19" t="s">
        <v>8</v>
      </c>
      <c r="B8" s="5">
        <f t="shared" si="1"/>
        <v>43322</v>
      </c>
      <c r="C8" s="3">
        <v>72.49</v>
      </c>
      <c r="D8" s="3">
        <v>73.58</v>
      </c>
      <c r="E8" s="3">
        <v>71.92</v>
      </c>
      <c r="F8" s="3">
        <v>73.26</v>
      </c>
      <c r="G8" s="3">
        <v>0.69</v>
      </c>
      <c r="H8" s="3">
        <v>0.0095</v>
      </c>
      <c r="I8" s="15">
        <v>102591.0</v>
      </c>
      <c r="J8" s="15">
        <v>340162.0</v>
      </c>
    </row>
    <row r="9">
      <c r="A9" s="19" t="s">
        <v>9</v>
      </c>
      <c r="B9" s="5">
        <f t="shared" si="1"/>
        <v>43325</v>
      </c>
      <c r="C9" s="3">
        <v>73.46</v>
      </c>
      <c r="D9" s="3">
        <v>73.51</v>
      </c>
      <c r="E9" s="3">
        <v>71.51</v>
      </c>
      <c r="F9" s="3">
        <v>73.07</v>
      </c>
      <c r="G9" s="3">
        <v>-0.19</v>
      </c>
      <c r="H9" s="6">
        <v>-0.0026</v>
      </c>
      <c r="I9" s="15">
        <v>103902.0</v>
      </c>
      <c r="J9" s="15">
        <v>342425.0</v>
      </c>
    </row>
    <row r="10">
      <c r="A10" s="20">
        <v>43315.0</v>
      </c>
      <c r="B10" s="5">
        <f t="shared" si="1"/>
        <v>43326</v>
      </c>
      <c r="C10" s="3">
        <v>73.24</v>
      </c>
      <c r="D10" s="3">
        <v>74.41</v>
      </c>
      <c r="E10" s="3">
        <v>72.63</v>
      </c>
      <c r="F10" s="3">
        <v>72.93</v>
      </c>
      <c r="G10" s="3">
        <v>-0.14</v>
      </c>
      <c r="H10" s="6">
        <v>-0.0019</v>
      </c>
      <c r="I10" s="15">
        <v>115966.0</v>
      </c>
      <c r="J10" s="15">
        <v>351093.0</v>
      </c>
    </row>
    <row r="11">
      <c r="A11" s="19">
        <v>73.64</v>
      </c>
      <c r="B11" s="5">
        <f t="shared" si="1"/>
        <v>43327</v>
      </c>
      <c r="C11" s="3">
        <v>72.72</v>
      </c>
      <c r="D11" s="3">
        <v>72.93</v>
      </c>
      <c r="E11" s="3">
        <v>70.85</v>
      </c>
      <c r="F11" s="3">
        <v>71.26</v>
      </c>
      <c r="G11" s="3">
        <v>-1.67</v>
      </c>
      <c r="H11" s="6">
        <v>-0.0229</v>
      </c>
      <c r="I11" s="15">
        <v>127905.0</v>
      </c>
      <c r="J11" s="15">
        <v>355403.0</v>
      </c>
    </row>
    <row r="12">
      <c r="A12" s="19">
        <v>74.04</v>
      </c>
      <c r="B12" s="5">
        <f t="shared" si="1"/>
        <v>43328</v>
      </c>
      <c r="C12" s="3">
        <v>71.21</v>
      </c>
      <c r="D12" s="3">
        <v>71.95</v>
      </c>
      <c r="E12" s="3">
        <v>70.91</v>
      </c>
      <c r="F12" s="3">
        <v>71.88</v>
      </c>
      <c r="G12" s="3">
        <v>0.62</v>
      </c>
      <c r="H12" s="3">
        <v>0.0087</v>
      </c>
      <c r="I12" s="15">
        <v>106708.0</v>
      </c>
      <c r="J12" s="15">
        <v>365304.0</v>
      </c>
    </row>
    <row r="13">
      <c r="A13" s="19">
        <v>72.91</v>
      </c>
      <c r="B13" s="5">
        <f t="shared" si="1"/>
        <v>43329</v>
      </c>
      <c r="C13" s="3">
        <v>71.79</v>
      </c>
      <c r="D13" s="3">
        <v>72.84</v>
      </c>
      <c r="E13" s="3">
        <v>71.71</v>
      </c>
      <c r="F13" s="3">
        <v>72.15</v>
      </c>
      <c r="G13" s="3">
        <v>0.27</v>
      </c>
      <c r="H13" s="3">
        <v>0.0038</v>
      </c>
      <c r="I13" s="15">
        <v>129333.0</v>
      </c>
      <c r="J13" s="15">
        <v>368599.0</v>
      </c>
    </row>
    <row r="14">
      <c r="A14" s="19">
        <v>73.63</v>
      </c>
      <c r="B14" s="5">
        <f t="shared" si="1"/>
        <v>43332</v>
      </c>
      <c r="C14" s="3">
        <v>72.08</v>
      </c>
      <c r="D14" s="3">
        <v>72.98</v>
      </c>
      <c r="E14" s="3">
        <v>71.71</v>
      </c>
      <c r="F14" s="3">
        <v>72.63</v>
      </c>
      <c r="G14" s="3">
        <v>0.48</v>
      </c>
      <c r="H14" s="3">
        <v>0.0067</v>
      </c>
      <c r="I14" s="15">
        <v>137391.0</v>
      </c>
      <c r="J14" s="15">
        <v>375066.0</v>
      </c>
    </row>
    <row r="15">
      <c r="A15" s="21">
        <v>-0.11</v>
      </c>
      <c r="B15" s="5">
        <f t="shared" si="1"/>
        <v>43333</v>
      </c>
      <c r="C15" s="3">
        <v>72.56</v>
      </c>
      <c r="D15" s="3">
        <v>73.31</v>
      </c>
      <c r="E15" s="3">
        <v>72.45</v>
      </c>
      <c r="F15" s="3">
        <v>72.92</v>
      </c>
      <c r="G15" s="3">
        <v>0.29</v>
      </c>
      <c r="H15" s="3">
        <v>0.004</v>
      </c>
      <c r="I15" s="15">
        <v>124707.0</v>
      </c>
      <c r="J15" s="15">
        <v>384297.0</v>
      </c>
    </row>
    <row r="16">
      <c r="A16" s="22">
        <v>-0.0015</v>
      </c>
      <c r="B16" s="5">
        <f t="shared" si="1"/>
        <v>43334</v>
      </c>
      <c r="C16" s="3">
        <v>73.07</v>
      </c>
      <c r="D16" s="3">
        <v>75.26</v>
      </c>
      <c r="E16" s="3">
        <v>72.97</v>
      </c>
      <c r="F16" s="3">
        <v>75.06</v>
      </c>
      <c r="G16" s="3">
        <v>2.14</v>
      </c>
      <c r="H16" s="3">
        <v>0.029300000000000003</v>
      </c>
      <c r="I16" s="15">
        <v>163680.0</v>
      </c>
      <c r="J16" s="15">
        <v>390332.0</v>
      </c>
    </row>
    <row r="17">
      <c r="A17" s="24">
        <v>72296.0</v>
      </c>
      <c r="B17" s="5">
        <f t="shared" si="1"/>
        <v>43335</v>
      </c>
      <c r="C17" s="3">
        <v>75.05</v>
      </c>
      <c r="D17" s="3">
        <v>75.19</v>
      </c>
      <c r="E17" s="3">
        <v>74.61</v>
      </c>
      <c r="F17" s="3">
        <v>75.1</v>
      </c>
      <c r="G17" s="3">
        <v>0.04</v>
      </c>
      <c r="H17" s="3">
        <v>5.0E-4</v>
      </c>
      <c r="I17" s="15">
        <v>123024.0</v>
      </c>
      <c r="J17" s="15">
        <v>392390.0</v>
      </c>
    </row>
    <row r="18">
      <c r="A18" s="24">
        <v>302955.0</v>
      </c>
      <c r="B18" s="5">
        <f t="shared" si="1"/>
        <v>43336</v>
      </c>
      <c r="C18" s="3">
        <v>75.18</v>
      </c>
      <c r="D18" s="3">
        <v>76.69</v>
      </c>
      <c r="E18" s="3">
        <v>75.09</v>
      </c>
      <c r="F18" s="3">
        <v>76.07</v>
      </c>
      <c r="G18" s="3">
        <v>0.97</v>
      </c>
      <c r="H18" s="3">
        <v>0.0129</v>
      </c>
      <c r="I18" s="15">
        <v>148107.0</v>
      </c>
      <c r="J18" s="15">
        <v>394491.0</v>
      </c>
    </row>
    <row r="19">
      <c r="A19" s="23">
        <v>43318.0</v>
      </c>
      <c r="B19" s="5">
        <f t="shared" si="1"/>
        <v>43339</v>
      </c>
      <c r="C19" s="3">
        <v>75.85</v>
      </c>
      <c r="D19" s="3">
        <v>76.56</v>
      </c>
      <c r="E19" s="3">
        <v>75.65</v>
      </c>
      <c r="F19" s="3">
        <v>76.43</v>
      </c>
      <c r="G19" s="3">
        <v>0.36</v>
      </c>
      <c r="H19" s="3">
        <v>0.004699999999999999</v>
      </c>
      <c r="I19" s="15">
        <v>55410.0</v>
      </c>
      <c r="J19" s="15">
        <v>398064.0</v>
      </c>
    </row>
    <row r="20">
      <c r="A20" s="21">
        <v>73.67</v>
      </c>
      <c r="B20" s="5">
        <f t="shared" si="1"/>
        <v>43340</v>
      </c>
      <c r="C20" s="3">
        <v>76.63</v>
      </c>
      <c r="D20" s="3">
        <v>77.09</v>
      </c>
      <c r="E20" s="3">
        <v>75.95</v>
      </c>
      <c r="F20" s="3">
        <v>76.19</v>
      </c>
      <c r="G20" s="3">
        <v>-0.24</v>
      </c>
      <c r="H20" s="6">
        <v>-0.0031</v>
      </c>
      <c r="I20" s="15">
        <v>158694.0</v>
      </c>
      <c r="J20" s="15">
        <v>398448.0</v>
      </c>
    </row>
    <row r="21">
      <c r="A21" s="21">
        <v>74.91</v>
      </c>
      <c r="B21" s="5">
        <f t="shared" si="1"/>
        <v>43341</v>
      </c>
      <c r="C21" s="3">
        <v>76.24</v>
      </c>
      <c r="D21" s="3">
        <v>77.62</v>
      </c>
      <c r="E21" s="3">
        <v>75.9</v>
      </c>
      <c r="F21" s="3">
        <v>77.34</v>
      </c>
      <c r="G21" s="3">
        <v>1.15</v>
      </c>
      <c r="H21" s="3">
        <v>0.0151</v>
      </c>
      <c r="I21" s="15">
        <v>134354.0</v>
      </c>
      <c r="J21" s="15">
        <v>399971.0</v>
      </c>
    </row>
    <row r="22">
      <c r="A22" s="21">
        <v>73.5</v>
      </c>
      <c r="B22" s="5">
        <f t="shared" si="1"/>
        <v>43342</v>
      </c>
      <c r="C22" s="3">
        <v>77.57</v>
      </c>
      <c r="D22" s="3">
        <v>78.11</v>
      </c>
      <c r="E22" s="3">
        <v>77.37</v>
      </c>
      <c r="F22" s="3">
        <v>77.82</v>
      </c>
      <c r="G22" s="3">
        <v>0.48</v>
      </c>
      <c r="H22" s="3">
        <v>0.0062</v>
      </c>
      <c r="I22" s="15">
        <v>144744.0</v>
      </c>
      <c r="J22" s="15">
        <v>403935.0</v>
      </c>
    </row>
    <row r="23">
      <c r="A23" s="21">
        <v>74.2</v>
      </c>
      <c r="B23" s="5">
        <f t="shared" si="1"/>
        <v>43343</v>
      </c>
      <c r="C23" s="3">
        <v>77.57</v>
      </c>
      <c r="D23" s="3">
        <v>77.99</v>
      </c>
      <c r="E23" s="3">
        <v>77.03</v>
      </c>
      <c r="F23" s="3">
        <v>77.4</v>
      </c>
      <c r="G23" s="3">
        <v>-0.42</v>
      </c>
      <c r="H23" s="6">
        <v>-0.0054</v>
      </c>
      <c r="I23" s="15">
        <v>125161.0</v>
      </c>
      <c r="J23" s="15">
        <v>402566.0</v>
      </c>
    </row>
    <row r="24">
      <c r="A24" s="25">
        <f>+0.57</f>
        <v>0.57</v>
      </c>
      <c r="B24" s="5">
        <f t="shared" si="1"/>
        <v>43346</v>
      </c>
      <c r="C24" s="3">
        <v>77.57</v>
      </c>
      <c r="D24" s="3">
        <v>78.22</v>
      </c>
      <c r="E24" s="3">
        <v>77.1</v>
      </c>
      <c r="F24" s="3">
        <v>77.9</v>
      </c>
      <c r="G24" s="3">
        <v>0.5</v>
      </c>
      <c r="H24" s="3">
        <v>0.006500000000000001</v>
      </c>
      <c r="I24" s="15">
        <v>61347.0</v>
      </c>
      <c r="J24" s="15">
        <v>410184.0</v>
      </c>
    </row>
    <row r="25">
      <c r="A25" s="25">
        <f>+0.77%</f>
        <v>0.0077</v>
      </c>
      <c r="B25" s="5">
        <f t="shared" si="1"/>
        <v>43347</v>
      </c>
      <c r="C25" s="3">
        <v>77.99</v>
      </c>
      <c r="D25" s="3">
        <v>79.39</v>
      </c>
      <c r="E25" s="3">
        <v>77.16</v>
      </c>
      <c r="F25" s="3">
        <v>77.9</v>
      </c>
      <c r="G25" s="3" t="s">
        <v>10</v>
      </c>
      <c r="H25" s="3" t="s">
        <v>10</v>
      </c>
      <c r="I25" s="15">
        <v>238343.0</v>
      </c>
      <c r="J25" s="15">
        <v>414433.0</v>
      </c>
    </row>
    <row r="26">
      <c r="A26" s="26">
        <v>86316.0</v>
      </c>
      <c r="B26" s="5">
        <f t="shared" si="1"/>
        <v>43348</v>
      </c>
      <c r="C26" s="3">
        <v>77.64</v>
      </c>
      <c r="D26" s="3">
        <v>77.8</v>
      </c>
      <c r="E26" s="3">
        <v>76.66</v>
      </c>
      <c r="F26" s="3">
        <v>76.9</v>
      </c>
      <c r="G26" s="3">
        <v>-1.0</v>
      </c>
      <c r="H26" s="6">
        <v>-0.0128</v>
      </c>
      <c r="I26" s="15">
        <v>208532.0</v>
      </c>
      <c r="J26" s="15">
        <v>407562.0</v>
      </c>
    </row>
    <row r="27">
      <c r="A27" s="26">
        <v>307715.0</v>
      </c>
      <c r="B27" s="5">
        <f t="shared" si="1"/>
        <v>43349</v>
      </c>
      <c r="C27" s="3">
        <v>76.65</v>
      </c>
      <c r="D27" s="3">
        <v>77.39</v>
      </c>
      <c r="E27" s="3">
        <v>75.32</v>
      </c>
      <c r="F27" s="3">
        <v>76.15</v>
      </c>
      <c r="G27" s="3">
        <v>-0.75</v>
      </c>
      <c r="H27" s="6">
        <v>-0.0098</v>
      </c>
      <c r="I27" s="15">
        <v>196239.0</v>
      </c>
      <c r="J27" s="15">
        <v>402739.0</v>
      </c>
    </row>
    <row r="28">
      <c r="A28" s="27">
        <v>43319.0</v>
      </c>
      <c r="B28" s="5">
        <f t="shared" si="1"/>
        <v>43350</v>
      </c>
      <c r="C28" s="3">
        <v>76.34</v>
      </c>
      <c r="D28" s="3">
        <v>76.71</v>
      </c>
      <c r="E28" s="3">
        <v>75.55</v>
      </c>
      <c r="F28" s="3">
        <v>76.47</v>
      </c>
      <c r="G28" s="3">
        <v>0.32</v>
      </c>
      <c r="H28" s="3">
        <v>0.0042</v>
      </c>
      <c r="I28" s="15">
        <v>133703.0</v>
      </c>
      <c r="J28" s="15">
        <v>408478.0</v>
      </c>
    </row>
    <row r="29">
      <c r="A29" s="28">
        <v>74.09</v>
      </c>
      <c r="B29" s="5">
        <f t="shared" si="1"/>
        <v>43353</v>
      </c>
      <c r="C29" s="3">
        <v>76.66</v>
      </c>
      <c r="D29" s="3">
        <v>77.55</v>
      </c>
      <c r="E29" s="3">
        <v>76.53</v>
      </c>
      <c r="F29" s="3">
        <v>76.92</v>
      </c>
      <c r="G29" s="3">
        <v>0.45</v>
      </c>
      <c r="H29" s="3">
        <v>0.0059</v>
      </c>
      <c r="I29" s="15">
        <v>178472.0</v>
      </c>
      <c r="J29" s="15">
        <v>416467.0</v>
      </c>
    </row>
    <row r="30">
      <c r="A30" s="28">
        <v>75.42</v>
      </c>
      <c r="B30" s="5">
        <f t="shared" si="1"/>
        <v>43354</v>
      </c>
      <c r="C30" s="3">
        <v>76.89</v>
      </c>
      <c r="D30" s="3">
        <v>79.03</v>
      </c>
      <c r="E30" s="3">
        <v>76.89</v>
      </c>
      <c r="F30" s="3">
        <v>78.56</v>
      </c>
      <c r="G30" s="3">
        <v>1.64</v>
      </c>
      <c r="H30" s="3">
        <v>0.0213</v>
      </c>
      <c r="I30" s="15">
        <v>204212.0</v>
      </c>
      <c r="J30" s="15">
        <v>424909.0</v>
      </c>
    </row>
    <row r="31">
      <c r="A31" s="28">
        <v>74.07</v>
      </c>
      <c r="B31" s="5">
        <f t="shared" si="1"/>
        <v>43355</v>
      </c>
      <c r="C31" s="3">
        <v>78.94</v>
      </c>
      <c r="D31" s="3">
        <v>79.63</v>
      </c>
      <c r="E31" s="3">
        <v>78.27</v>
      </c>
      <c r="F31" s="3">
        <v>79.29</v>
      </c>
      <c r="G31" s="3">
        <v>0.73</v>
      </c>
      <c r="H31" s="3">
        <v>0.009300000000000001</v>
      </c>
      <c r="I31" s="15">
        <v>258562.0</v>
      </c>
      <c r="J31" s="15">
        <v>430220.0</v>
      </c>
    </row>
    <row r="32">
      <c r="A32" s="28">
        <v>75.16</v>
      </c>
      <c r="B32" s="5">
        <f t="shared" si="1"/>
        <v>43356</v>
      </c>
      <c r="C32" s="3">
        <v>79.23</v>
      </c>
      <c r="D32" s="3">
        <v>79.28</v>
      </c>
      <c r="E32" s="3">
        <v>77.44</v>
      </c>
      <c r="F32" s="3">
        <v>77.75</v>
      </c>
      <c r="G32" s="3">
        <v>-1.54</v>
      </c>
      <c r="H32" s="6">
        <v>-0.0194</v>
      </c>
      <c r="I32" s="15">
        <v>230527.0</v>
      </c>
      <c r="J32" s="15">
        <v>456755.0</v>
      </c>
    </row>
    <row r="33">
      <c r="A33" s="25">
        <f>+0.96</f>
        <v>0.96</v>
      </c>
      <c r="B33" s="5">
        <f t="shared" si="1"/>
        <v>43357</v>
      </c>
      <c r="C33" s="3">
        <v>78.02</v>
      </c>
      <c r="D33" s="3">
        <v>78.45</v>
      </c>
      <c r="E33" s="3">
        <v>76.92</v>
      </c>
      <c r="F33" s="3">
        <v>77.61</v>
      </c>
      <c r="G33" s="3">
        <v>-0.14</v>
      </c>
      <c r="H33" s="6">
        <v>-0.0018</v>
      </c>
      <c r="I33" s="15">
        <v>203642.0</v>
      </c>
      <c r="J33" s="15">
        <v>475505.0</v>
      </c>
    </row>
    <row r="34">
      <c r="A34" s="25">
        <f>+1.29%</f>
        <v>0.0129</v>
      </c>
      <c r="B34" s="5">
        <f t="shared" si="1"/>
        <v>43360</v>
      </c>
      <c r="C34" s="3">
        <v>77.61</v>
      </c>
      <c r="D34" s="3">
        <v>78.41</v>
      </c>
      <c r="E34" s="3">
        <v>77.28</v>
      </c>
      <c r="F34" s="3">
        <v>77.59</v>
      </c>
      <c r="G34" s="3">
        <v>-0.02</v>
      </c>
      <c r="H34" s="6">
        <v>-3.0E-4</v>
      </c>
      <c r="I34" s="15">
        <v>149658.0</v>
      </c>
      <c r="J34" s="15">
        <v>473299.0</v>
      </c>
    </row>
    <row r="35">
      <c r="A35" s="26">
        <v>135390.0</v>
      </c>
      <c r="B35" s="5">
        <f t="shared" si="1"/>
        <v>43361</v>
      </c>
      <c r="C35" s="3">
        <v>77.33</v>
      </c>
      <c r="D35" s="3">
        <v>79.21</v>
      </c>
      <c r="E35" s="3">
        <v>77.01</v>
      </c>
      <c r="F35" s="3">
        <v>78.53</v>
      </c>
      <c r="G35" s="3">
        <v>0.94</v>
      </c>
      <c r="H35" s="3">
        <v>0.0121</v>
      </c>
      <c r="I35" s="15">
        <v>192553.0</v>
      </c>
      <c r="J35" s="15">
        <v>482597.0</v>
      </c>
    </row>
    <row r="36">
      <c r="A36" s="26">
        <v>317160.0</v>
      </c>
      <c r="B36" s="5">
        <f t="shared" si="1"/>
        <v>43362</v>
      </c>
      <c r="C36" s="3">
        <v>78.53</v>
      </c>
      <c r="D36" s="3">
        <v>79.0</v>
      </c>
      <c r="E36" s="3">
        <v>77.97</v>
      </c>
      <c r="F36" s="3">
        <v>78.92</v>
      </c>
      <c r="G36" s="3">
        <v>0.39</v>
      </c>
      <c r="H36" s="3">
        <v>0.005</v>
      </c>
      <c r="I36" s="15">
        <v>236968.0</v>
      </c>
      <c r="J36" s="15">
        <v>497299.0</v>
      </c>
    </row>
    <row r="37">
      <c r="A37" s="27">
        <v>43320.0</v>
      </c>
      <c r="B37" s="5">
        <f t="shared" si="1"/>
        <v>43363</v>
      </c>
      <c r="C37" s="3">
        <v>78.97</v>
      </c>
      <c r="D37" s="3">
        <v>79.33</v>
      </c>
      <c r="E37" s="3">
        <v>78.07</v>
      </c>
      <c r="F37" s="3">
        <v>78.22</v>
      </c>
      <c r="G37" s="3">
        <v>-0.7</v>
      </c>
      <c r="H37" s="6">
        <v>-0.0089</v>
      </c>
      <c r="I37" s="15">
        <v>304599.0</v>
      </c>
      <c r="J37" s="15">
        <v>544621.0</v>
      </c>
    </row>
    <row r="38">
      <c r="A38" s="28">
        <v>75.15</v>
      </c>
      <c r="B38" s="5">
        <f t="shared" si="1"/>
        <v>43364</v>
      </c>
      <c r="C38" s="3">
        <v>78.21</v>
      </c>
      <c r="D38" s="3">
        <v>79.57</v>
      </c>
      <c r="E38" s="3">
        <v>77.68</v>
      </c>
      <c r="F38" s="3">
        <v>78.24</v>
      </c>
      <c r="G38" s="3">
        <v>0.02</v>
      </c>
      <c r="H38" s="3">
        <v>3.0E-4</v>
      </c>
      <c r="I38" s="15">
        <v>294022.0</v>
      </c>
      <c r="J38" s="15">
        <v>560452.0</v>
      </c>
    </row>
    <row r="39">
      <c r="A39" s="28">
        <v>75.41</v>
      </c>
      <c r="B39" s="5">
        <f t="shared" si="1"/>
        <v>43367</v>
      </c>
      <c r="C39" s="3">
        <v>78.78</v>
      </c>
      <c r="D39" s="3">
        <v>80.79</v>
      </c>
      <c r="E39" s="3">
        <v>78.49</v>
      </c>
      <c r="F39" s="3">
        <v>80.53</v>
      </c>
      <c r="G39" s="3">
        <v>2.29</v>
      </c>
      <c r="H39" s="3">
        <v>0.029300000000000003</v>
      </c>
      <c r="I39" s="15">
        <v>282713.0</v>
      </c>
      <c r="J39" s="15">
        <v>579813.0</v>
      </c>
    </row>
    <row r="40">
      <c r="A40" s="28">
        <v>72.26</v>
      </c>
      <c r="B40" s="5">
        <f t="shared" si="1"/>
        <v>43368</v>
      </c>
      <c r="C40" s="3">
        <v>80.55</v>
      </c>
      <c r="D40" s="3">
        <v>81.81</v>
      </c>
      <c r="E40" s="3">
        <v>80.48</v>
      </c>
      <c r="F40" s="3">
        <v>81.26</v>
      </c>
      <c r="G40" s="3">
        <v>0.73</v>
      </c>
      <c r="H40" s="3">
        <v>0.0091</v>
      </c>
      <c r="I40" s="15">
        <v>338882.0</v>
      </c>
      <c r="J40" s="15">
        <v>575515.0</v>
      </c>
    </row>
    <row r="41">
      <c r="A41" s="28">
        <v>72.84</v>
      </c>
      <c r="B41" s="5">
        <f t="shared" si="1"/>
        <v>43369</v>
      </c>
      <c r="C41" s="3">
        <v>80.94</v>
      </c>
      <c r="D41" s="3">
        <v>81.56</v>
      </c>
      <c r="E41" s="3">
        <v>80.52</v>
      </c>
      <c r="F41" s="3">
        <v>80.79</v>
      </c>
      <c r="G41" s="3">
        <v>-0.47</v>
      </c>
      <c r="H41" s="6">
        <v>-0.0058</v>
      </c>
      <c r="I41" s="15">
        <v>283100.0</v>
      </c>
      <c r="J41" s="15">
        <v>573232.0</v>
      </c>
    </row>
    <row r="42">
      <c r="A42" s="21">
        <v>-2.32</v>
      </c>
      <c r="B42" s="5">
        <f t="shared" si="1"/>
        <v>43370</v>
      </c>
      <c r="C42" s="3">
        <v>81.25</v>
      </c>
      <c r="D42" s="3">
        <v>81.9</v>
      </c>
      <c r="E42" s="3">
        <v>80.84</v>
      </c>
      <c r="F42" s="3">
        <v>81.38</v>
      </c>
      <c r="G42" s="3">
        <v>0.59</v>
      </c>
      <c r="H42" s="3">
        <v>0.0073</v>
      </c>
      <c r="I42" s="15">
        <v>339933.0</v>
      </c>
      <c r="J42" s="15">
        <v>590669.0</v>
      </c>
    </row>
    <row r="43">
      <c r="A43" s="22">
        <v>-0.0309</v>
      </c>
      <c r="B43" s="5">
        <f t="shared" si="1"/>
        <v>43371</v>
      </c>
      <c r="C43" s="3">
        <v>81.44</v>
      </c>
      <c r="D43" s="3">
        <v>83.41</v>
      </c>
      <c r="E43" s="3">
        <v>81.29</v>
      </c>
      <c r="F43" s="3">
        <v>82.73</v>
      </c>
      <c r="G43" s="3">
        <v>1.35</v>
      </c>
      <c r="H43" s="3">
        <v>0.0166</v>
      </c>
      <c r="I43" s="15">
        <v>350243.0</v>
      </c>
      <c r="J43" s="15">
        <v>589809.0</v>
      </c>
    </row>
    <row r="44">
      <c r="A44" s="24">
        <v>145528.0</v>
      </c>
      <c r="B44" s="5">
        <f t="shared" si="1"/>
        <v>43374</v>
      </c>
      <c r="C44" s="3">
        <v>82.79</v>
      </c>
      <c r="D44" s="3">
        <v>85.45</v>
      </c>
      <c r="E44" s="3">
        <v>82.55</v>
      </c>
      <c r="F44" s="3">
        <v>84.98</v>
      </c>
      <c r="G44" s="3">
        <v>2.25</v>
      </c>
      <c r="H44" s="3">
        <v>0.027200000000000002</v>
      </c>
      <c r="I44" s="15">
        <v>347526.0</v>
      </c>
      <c r="J44" s="15">
        <v>585925.0</v>
      </c>
    </row>
    <row r="45">
      <c r="A45" s="24">
        <v>334028.0</v>
      </c>
      <c r="B45" s="5">
        <f t="shared" si="1"/>
        <v>43375</v>
      </c>
      <c r="C45" s="3">
        <v>84.95</v>
      </c>
      <c r="D45" s="3">
        <v>85.38</v>
      </c>
      <c r="E45" s="3">
        <v>84.31</v>
      </c>
      <c r="F45" s="3">
        <v>84.8</v>
      </c>
      <c r="G45" s="3">
        <v>-0.18</v>
      </c>
      <c r="H45" s="6">
        <v>-0.0021</v>
      </c>
      <c r="I45" s="15">
        <v>268609.0</v>
      </c>
      <c r="J45" s="15">
        <v>564273.0</v>
      </c>
    </row>
    <row r="46">
      <c r="A46" s="23">
        <v>43321.0</v>
      </c>
      <c r="B46" s="5">
        <f t="shared" si="1"/>
        <v>43376</v>
      </c>
      <c r="C46" s="3">
        <v>84.79</v>
      </c>
      <c r="D46" s="3">
        <v>86.74</v>
      </c>
      <c r="E46" s="3">
        <v>84.01</v>
      </c>
      <c r="F46" s="3">
        <v>86.29</v>
      </c>
      <c r="G46" s="3">
        <v>1.49</v>
      </c>
      <c r="H46" s="3">
        <v>0.0176</v>
      </c>
      <c r="I46" s="15">
        <v>345222.0</v>
      </c>
      <c r="J46" s="15">
        <v>554769.0</v>
      </c>
    </row>
    <row r="47">
      <c r="A47" s="21">
        <v>72.77</v>
      </c>
      <c r="B47" s="5">
        <f t="shared" si="1"/>
        <v>43377</v>
      </c>
      <c r="C47" s="3">
        <v>85.99</v>
      </c>
      <c r="D47" s="3">
        <v>86.43</v>
      </c>
      <c r="E47" s="3">
        <v>84.14</v>
      </c>
      <c r="F47" s="3">
        <v>84.58</v>
      </c>
      <c r="G47" s="3">
        <v>-1.71</v>
      </c>
      <c r="H47" s="6">
        <v>-0.0198</v>
      </c>
      <c r="I47" s="15">
        <v>361253.0</v>
      </c>
      <c r="J47" s="15">
        <v>541125.0</v>
      </c>
    </row>
    <row r="48">
      <c r="A48" s="21">
        <v>73.37</v>
      </c>
      <c r="B48" s="5">
        <f t="shared" si="1"/>
        <v>43378</v>
      </c>
      <c r="C48" s="3">
        <v>84.89</v>
      </c>
      <c r="D48" s="3">
        <v>85.12</v>
      </c>
      <c r="E48" s="3">
        <v>83.92</v>
      </c>
      <c r="F48" s="3">
        <v>84.16</v>
      </c>
      <c r="G48" s="3">
        <v>-0.42</v>
      </c>
      <c r="H48" s="6">
        <v>-0.005</v>
      </c>
      <c r="I48" s="15">
        <v>300619.0</v>
      </c>
      <c r="J48" s="15">
        <v>514507.0</v>
      </c>
    </row>
    <row r="49">
      <c r="A49" s="21">
        <v>72.43</v>
      </c>
      <c r="B49" s="5">
        <f t="shared" si="1"/>
        <v>43381</v>
      </c>
      <c r="C49" s="3">
        <v>84.17</v>
      </c>
      <c r="D49" s="3">
        <v>84.31</v>
      </c>
      <c r="E49" s="3">
        <v>82.66</v>
      </c>
      <c r="F49" s="3">
        <v>83.91</v>
      </c>
      <c r="G49" s="3">
        <v>-0.25</v>
      </c>
      <c r="H49" s="6">
        <v>-0.003</v>
      </c>
      <c r="I49" s="15">
        <v>290090.0</v>
      </c>
      <c r="J49" s="15">
        <v>508873.0</v>
      </c>
    </row>
    <row r="50">
      <c r="A50" s="21">
        <v>72.57</v>
      </c>
      <c r="B50" s="5">
        <f t="shared" si="1"/>
        <v>43382</v>
      </c>
      <c r="C50" s="3">
        <v>83.91</v>
      </c>
      <c r="D50" s="3">
        <v>85.45</v>
      </c>
      <c r="E50" s="3">
        <v>83.73</v>
      </c>
      <c r="F50" s="3">
        <v>85.0</v>
      </c>
      <c r="G50" s="3">
        <v>1.09</v>
      </c>
      <c r="H50" s="3">
        <v>0.013000000000000001</v>
      </c>
      <c r="I50" s="15">
        <v>351396.0</v>
      </c>
      <c r="J50" s="15">
        <v>510411.0</v>
      </c>
    </row>
    <row r="51">
      <c r="A51" s="21">
        <v>-0.27</v>
      </c>
      <c r="B51" s="13">
        <f t="shared" si="1"/>
        <v>43383</v>
      </c>
      <c r="C51" s="3">
        <v>84.98</v>
      </c>
      <c r="D51" s="3">
        <v>85.17</v>
      </c>
      <c r="E51" s="3">
        <v>82.26</v>
      </c>
      <c r="F51" s="3">
        <v>83.09</v>
      </c>
      <c r="G51" s="3">
        <v>-1.91</v>
      </c>
      <c r="H51" s="6">
        <v>-0.0225</v>
      </c>
      <c r="I51" s="15">
        <v>319094.0</v>
      </c>
      <c r="J51" s="15">
        <v>484386.0</v>
      </c>
    </row>
    <row r="52">
      <c r="A52" s="22">
        <v>-0.0037</v>
      </c>
      <c r="B52" s="13">
        <f t="shared" si="1"/>
        <v>43384</v>
      </c>
      <c r="C52" s="3">
        <v>82.47</v>
      </c>
      <c r="D52" s="3">
        <v>82.63</v>
      </c>
      <c r="E52" s="3">
        <v>79.8</v>
      </c>
      <c r="F52" s="3">
        <v>80.26</v>
      </c>
      <c r="G52" s="3">
        <v>-2.83</v>
      </c>
      <c r="H52" s="6">
        <v>-0.0341</v>
      </c>
      <c r="I52" s="15">
        <v>482510.0</v>
      </c>
      <c r="J52" s="15">
        <v>456089.0</v>
      </c>
    </row>
    <row r="53">
      <c r="A53" s="24">
        <v>104273.0</v>
      </c>
      <c r="B53" s="13">
        <f t="shared" si="1"/>
        <v>43385</v>
      </c>
      <c r="C53" s="3">
        <v>80.28</v>
      </c>
      <c r="D53" s="3">
        <v>81.48</v>
      </c>
      <c r="E53" s="3">
        <v>79.23</v>
      </c>
      <c r="F53" s="3">
        <v>80.43</v>
      </c>
      <c r="G53" s="3">
        <v>0.17</v>
      </c>
      <c r="H53" s="3">
        <v>0.0021</v>
      </c>
      <c r="I53" s="15">
        <v>373090.0</v>
      </c>
      <c r="J53" s="15">
        <v>432933.0</v>
      </c>
    </row>
    <row r="54">
      <c r="A54" s="24">
        <v>336762.0</v>
      </c>
      <c r="B54" s="13">
        <f t="shared" si="1"/>
        <v>43388</v>
      </c>
      <c r="C54" s="3">
        <v>81.0</v>
      </c>
      <c r="D54" s="3">
        <v>81.92</v>
      </c>
      <c r="E54" s="3">
        <v>79.85</v>
      </c>
      <c r="F54" s="3">
        <v>80.78</v>
      </c>
      <c r="G54" s="3">
        <v>0.35</v>
      </c>
      <c r="H54" s="3">
        <v>0.0044</v>
      </c>
      <c r="I54" s="15">
        <v>284648.0</v>
      </c>
      <c r="J54" s="15">
        <v>413319.0</v>
      </c>
    </row>
    <row r="55">
      <c r="A55" s="23">
        <v>43322.0</v>
      </c>
      <c r="B55" s="13">
        <f t="shared" si="1"/>
        <v>43389</v>
      </c>
      <c r="C55" s="3">
        <v>80.88</v>
      </c>
      <c r="D55" s="3">
        <v>81.75</v>
      </c>
      <c r="E55" s="3">
        <v>79.8</v>
      </c>
      <c r="F55" s="3">
        <v>81.41</v>
      </c>
      <c r="G55" s="3">
        <v>0.63</v>
      </c>
      <c r="H55" s="3">
        <v>0.0078000000000000005</v>
      </c>
      <c r="I55" s="15">
        <v>329327.0</v>
      </c>
      <c r="J55" s="15">
        <v>397768.0</v>
      </c>
    </row>
    <row r="56">
      <c r="A56" s="21">
        <v>72.49</v>
      </c>
      <c r="B56" s="13">
        <f t="shared" si="1"/>
        <v>43390</v>
      </c>
      <c r="C56" s="3">
        <v>81.74</v>
      </c>
      <c r="D56" s="3">
        <v>81.85</v>
      </c>
      <c r="E56" s="3">
        <v>79.17</v>
      </c>
      <c r="F56" s="3">
        <v>80.05</v>
      </c>
      <c r="G56" s="3">
        <v>-1.36</v>
      </c>
      <c r="H56" s="6">
        <v>-0.0167</v>
      </c>
      <c r="I56" s="15">
        <v>336595.0</v>
      </c>
      <c r="J56" s="15">
        <v>384728.0</v>
      </c>
    </row>
    <row r="57">
      <c r="A57" s="21">
        <v>73.58</v>
      </c>
      <c r="B57" s="13">
        <f t="shared" si="1"/>
        <v>43391</v>
      </c>
      <c r="C57" s="3">
        <v>80.23</v>
      </c>
      <c r="D57" s="3">
        <v>80.31</v>
      </c>
      <c r="E57" s="3">
        <v>78.69</v>
      </c>
      <c r="F57" s="3">
        <v>79.29</v>
      </c>
      <c r="G57" s="3">
        <v>-0.76</v>
      </c>
      <c r="H57" s="6">
        <v>-0.0095</v>
      </c>
      <c r="I57" s="15">
        <v>359005.0</v>
      </c>
      <c r="J57" s="15">
        <v>375068.0</v>
      </c>
    </row>
    <row r="58">
      <c r="A58" s="21">
        <v>71.92</v>
      </c>
      <c r="B58" s="13">
        <f t="shared" si="1"/>
        <v>43392</v>
      </c>
      <c r="C58" s="3">
        <v>79.44</v>
      </c>
      <c r="D58" s="3">
        <v>80.88</v>
      </c>
      <c r="E58" s="3">
        <v>79.22</v>
      </c>
      <c r="F58" s="3">
        <v>79.78</v>
      </c>
      <c r="G58" s="3">
        <v>0.49</v>
      </c>
      <c r="H58" s="3">
        <v>0.0062</v>
      </c>
      <c r="I58" s="15">
        <v>291069.0</v>
      </c>
      <c r="J58" s="15">
        <v>342553.0</v>
      </c>
    </row>
    <row r="59">
      <c r="A59" s="21">
        <v>73.26</v>
      </c>
      <c r="B59" s="13">
        <f t="shared" si="1"/>
        <v>43395</v>
      </c>
      <c r="C59" s="3">
        <v>80.11</v>
      </c>
      <c r="D59" s="3">
        <v>80.41</v>
      </c>
      <c r="E59" s="3">
        <v>78.99</v>
      </c>
      <c r="F59" s="3">
        <v>79.83</v>
      </c>
      <c r="G59" s="3">
        <v>0.05</v>
      </c>
      <c r="H59" s="3">
        <v>6.0E-4</v>
      </c>
      <c r="I59" s="15">
        <v>269911.0</v>
      </c>
      <c r="J59" s="15">
        <v>307793.0</v>
      </c>
    </row>
    <row r="60">
      <c r="A60" s="25">
        <f>+0.69</f>
        <v>0.69</v>
      </c>
      <c r="B60" s="13">
        <f t="shared" si="1"/>
        <v>43396</v>
      </c>
      <c r="C60" s="3">
        <v>80.04</v>
      </c>
      <c r="D60" s="3">
        <v>80.12</v>
      </c>
      <c r="E60" s="3">
        <v>75.88</v>
      </c>
      <c r="F60" s="3">
        <v>76.44</v>
      </c>
      <c r="G60" s="3">
        <v>-3.39</v>
      </c>
      <c r="H60" s="6">
        <v>-0.0425</v>
      </c>
      <c r="I60" s="15">
        <v>513715.0</v>
      </c>
      <c r="J60" s="15">
        <v>238026.0</v>
      </c>
    </row>
    <row r="61">
      <c r="A61" s="25">
        <f>+0.95%</f>
        <v>0.0095</v>
      </c>
      <c r="B61" s="13">
        <f t="shared" si="1"/>
        <v>43397</v>
      </c>
      <c r="C61" s="3">
        <v>76.35</v>
      </c>
      <c r="D61" s="3">
        <v>77.57</v>
      </c>
      <c r="E61" s="3">
        <v>75.11</v>
      </c>
      <c r="F61" s="3">
        <v>76.17</v>
      </c>
      <c r="G61" s="3">
        <v>-0.27</v>
      </c>
      <c r="H61" s="6">
        <v>-0.0035</v>
      </c>
      <c r="I61" s="15">
        <v>366652.0</v>
      </c>
      <c r="J61" s="15">
        <v>209791.0</v>
      </c>
    </row>
    <row r="62">
      <c r="A62" s="26">
        <v>102591.0</v>
      </c>
      <c r="B62" s="13">
        <f t="shared" si="1"/>
        <v>43398</v>
      </c>
      <c r="C62" s="3">
        <v>75.67</v>
      </c>
      <c r="D62" s="3">
        <v>77.08</v>
      </c>
      <c r="E62" s="3">
        <v>75.35</v>
      </c>
      <c r="F62" s="3">
        <v>76.89</v>
      </c>
      <c r="G62" s="3">
        <v>0.72</v>
      </c>
      <c r="H62" s="3">
        <v>0.0095</v>
      </c>
      <c r="I62" s="15">
        <v>215235.0</v>
      </c>
      <c r="J62" s="15">
        <v>193137.0</v>
      </c>
    </row>
    <row r="63">
      <c r="A63" s="26">
        <v>340162.0</v>
      </c>
      <c r="B63" s="13">
        <f t="shared" si="1"/>
        <v>43399</v>
      </c>
      <c r="C63" s="3">
        <v>76.6</v>
      </c>
      <c r="D63" s="3">
        <v>77.91</v>
      </c>
      <c r="E63" s="3">
        <v>75.77</v>
      </c>
      <c r="F63" s="3">
        <v>77.62</v>
      </c>
      <c r="G63" s="3">
        <v>0.73</v>
      </c>
      <c r="H63" s="3">
        <v>0.0095</v>
      </c>
      <c r="I63" s="15">
        <v>229751.0</v>
      </c>
      <c r="J63" s="15">
        <v>145716.0</v>
      </c>
    </row>
    <row r="64">
      <c r="A64" s="27">
        <v>43325.0</v>
      </c>
      <c r="B64" s="13">
        <f t="shared" si="1"/>
        <v>43402</v>
      </c>
      <c r="C64" s="3">
        <v>77.64</v>
      </c>
      <c r="D64" s="3">
        <v>78.03</v>
      </c>
      <c r="E64" s="3">
        <v>76.55</v>
      </c>
      <c r="F64" s="3">
        <v>77.34</v>
      </c>
      <c r="G64" s="3">
        <v>-0.28</v>
      </c>
      <c r="H64" s="6">
        <v>-0.0036</v>
      </c>
      <c r="I64" s="15">
        <v>117939.0</v>
      </c>
      <c r="J64" s="15">
        <v>124424.0</v>
      </c>
    </row>
    <row r="65">
      <c r="A65" s="28">
        <v>73.46</v>
      </c>
      <c r="B65" s="13">
        <f t="shared" si="1"/>
        <v>43403</v>
      </c>
      <c r="C65" s="3">
        <v>76.82</v>
      </c>
      <c r="D65" s="3">
        <v>77.32</v>
      </c>
      <c r="E65" s="3">
        <v>75.09</v>
      </c>
      <c r="F65" s="3">
        <v>75.91</v>
      </c>
      <c r="G65" s="3">
        <v>-1.43</v>
      </c>
      <c r="H65" s="6">
        <v>-0.0185</v>
      </c>
      <c r="I65" s="15">
        <v>115186.0</v>
      </c>
      <c r="J65" s="15">
        <v>83868.0</v>
      </c>
    </row>
    <row r="66">
      <c r="A66" s="28">
        <v>73.51</v>
      </c>
      <c r="B66" s="13">
        <f t="shared" si="1"/>
        <v>43404</v>
      </c>
      <c r="C66" s="3">
        <v>76.28</v>
      </c>
      <c r="D66" s="3">
        <v>76.92</v>
      </c>
      <c r="E66" s="3">
        <v>75.42</v>
      </c>
      <c r="F66" s="3">
        <v>75.47</v>
      </c>
      <c r="G66" s="3">
        <v>-0.44</v>
      </c>
      <c r="H66" s="6">
        <v>-0.0058</v>
      </c>
      <c r="I66" s="15">
        <v>34697.0</v>
      </c>
      <c r="J66" s="3"/>
    </row>
    <row r="67">
      <c r="A67" s="28">
        <v>71.51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73.07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-0.19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-0.0026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103902.0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342425.0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43326.0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73.24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74.41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72.63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72.93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-0.14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-0.0019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115966.0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351093.0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43327.0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72.72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72.93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70.85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71.26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-1.67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-0.0229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127905.0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355403.0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43328.0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71.21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71.95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70.91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71.88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+0.62</f>
        <v>0.62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+0.87%</f>
        <v>0.0087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106708.0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365304.0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43329.0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71.79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72.84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71.71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72.15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+0.27</f>
        <v>0.27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+0.38%</f>
        <v>0.0038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129333.0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368599.0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43332.0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72.08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72.98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71.71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72.63</v>
      </c>
      <c r="B113" s="3" t="str">
        <f t="shared" si="1"/>
        <v/>
      </c>
    </row>
    <row r="114">
      <c r="A114" s="25">
        <f>+0.48</f>
        <v>0.48</v>
      </c>
      <c r="B114" s="3" t="str">
        <f t="shared" si="1"/>
        <v>#REF!</v>
      </c>
    </row>
    <row r="115">
      <c r="A115" s="25">
        <f>+0.67%</f>
        <v>0.0067</v>
      </c>
      <c r="B115" s="3" t="str">
        <f t="shared" si="1"/>
        <v>#REF!</v>
      </c>
    </row>
    <row r="116">
      <c r="A116" s="26">
        <v>137391.0</v>
      </c>
      <c r="B116" s="3" t="str">
        <f t="shared" si="1"/>
        <v>#REF!</v>
      </c>
    </row>
    <row r="117">
      <c r="A117" s="26">
        <v>375066.0</v>
      </c>
      <c r="B117" s="3" t="str">
        <f t="shared" si="1"/>
        <v>#REF!</v>
      </c>
    </row>
    <row r="118">
      <c r="A118" s="27">
        <v>43333.0</v>
      </c>
      <c r="B118" s="3" t="str">
        <f t="shared" si="1"/>
        <v>#REF!</v>
      </c>
    </row>
    <row r="119">
      <c r="A119" s="28">
        <v>72.56</v>
      </c>
      <c r="B119" s="3" t="str">
        <f t="shared" si="1"/>
        <v>#REF!</v>
      </c>
    </row>
    <row r="120">
      <c r="A120" s="28">
        <v>73.31</v>
      </c>
      <c r="B120" s="3" t="str">
        <f t="shared" si="1"/>
        <v>#REF!</v>
      </c>
    </row>
    <row r="121">
      <c r="A121" s="28">
        <v>72.45</v>
      </c>
      <c r="B121" s="3" t="str">
        <f t="shared" si="1"/>
        <v>#REF!</v>
      </c>
    </row>
    <row r="122">
      <c r="A122" s="28">
        <v>72.92</v>
      </c>
      <c r="B122" s="3" t="str">
        <f t="shared" si="1"/>
        <v>#REF!</v>
      </c>
    </row>
    <row r="123">
      <c r="A123" s="25">
        <f>+0.29</f>
        <v>0.29</v>
      </c>
      <c r="B123" s="3" t="str">
        <f t="shared" si="1"/>
        <v>#REF!</v>
      </c>
    </row>
    <row r="124">
      <c r="A124" s="25">
        <f>+0.4%</f>
        <v>0.004</v>
      </c>
      <c r="B124" s="3" t="str">
        <f t="shared" si="1"/>
        <v>#REF!</v>
      </c>
    </row>
    <row r="125">
      <c r="A125" s="26">
        <v>124707.0</v>
      </c>
      <c r="B125" s="3" t="str">
        <f t="shared" si="1"/>
        <v>#REF!</v>
      </c>
    </row>
    <row r="126">
      <c r="A126" s="26">
        <v>384297.0</v>
      </c>
      <c r="B126" s="3" t="str">
        <f t="shared" si="1"/>
        <v>#REF!</v>
      </c>
    </row>
    <row r="127">
      <c r="A127" s="27">
        <v>43334.0</v>
      </c>
      <c r="B127" s="3" t="str">
        <f t="shared" si="1"/>
        <v>#REF!</v>
      </c>
    </row>
    <row r="128">
      <c r="A128" s="28">
        <v>73.07</v>
      </c>
      <c r="B128" s="3" t="str">
        <f t="shared" si="1"/>
        <v>#REF!</v>
      </c>
    </row>
    <row r="129">
      <c r="A129" s="28">
        <v>75.26</v>
      </c>
      <c r="B129" s="3" t="str">
        <f t="shared" si="1"/>
        <v>#REF!</v>
      </c>
    </row>
    <row r="130">
      <c r="A130" s="28">
        <v>72.97</v>
      </c>
      <c r="B130" s="3" t="str">
        <f t="shared" si="1"/>
        <v>#REF!</v>
      </c>
    </row>
    <row r="131">
      <c r="A131" s="28">
        <v>75.06</v>
      </c>
      <c r="B131" s="3" t="str">
        <f t="shared" si="1"/>
        <v>#REF!</v>
      </c>
    </row>
    <row r="132">
      <c r="A132" s="25">
        <f>+2.14</f>
        <v>2.14</v>
      </c>
      <c r="B132" s="3" t="str">
        <f t="shared" si="1"/>
        <v>#REF!</v>
      </c>
    </row>
    <row r="133">
      <c r="A133" s="25">
        <f>+2.93%</f>
        <v>0.0293</v>
      </c>
      <c r="B133" s="3" t="str">
        <f t="shared" si="1"/>
        <v>#REF!</v>
      </c>
    </row>
    <row r="134">
      <c r="A134" s="26">
        <v>163680.0</v>
      </c>
      <c r="B134" s="3" t="str">
        <f t="shared" si="1"/>
        <v>#REF!</v>
      </c>
    </row>
    <row r="135">
      <c r="A135" s="26">
        <v>390332.0</v>
      </c>
      <c r="B135" s="3" t="str">
        <f t="shared" si="1"/>
        <v>#REF!</v>
      </c>
    </row>
    <row r="136">
      <c r="A136" s="27">
        <v>43335.0</v>
      </c>
      <c r="B136" s="3" t="str">
        <f t="shared" si="1"/>
        <v>#REF!</v>
      </c>
    </row>
    <row r="137">
      <c r="A137" s="28">
        <v>75.05</v>
      </c>
      <c r="B137" s="3" t="str">
        <f t="shared" si="1"/>
        <v>#REF!</v>
      </c>
    </row>
    <row r="138">
      <c r="A138" s="28">
        <v>75.19</v>
      </c>
      <c r="B138" s="3" t="str">
        <f t="shared" si="1"/>
        <v>#REF!</v>
      </c>
    </row>
    <row r="139">
      <c r="A139" s="28">
        <v>74.61</v>
      </c>
      <c r="B139" s="3" t="str">
        <f t="shared" si="1"/>
        <v>#REF!</v>
      </c>
    </row>
    <row r="140">
      <c r="A140" s="28">
        <v>75.1</v>
      </c>
      <c r="B140" s="3" t="str">
        <f t="shared" si="1"/>
        <v>#REF!</v>
      </c>
    </row>
    <row r="141">
      <c r="A141" s="25">
        <f>+0.04</f>
        <v>0.04</v>
      </c>
      <c r="B141" s="3" t="str">
        <f t="shared" si="1"/>
        <v>#REF!</v>
      </c>
    </row>
    <row r="142">
      <c r="A142" s="25">
        <f>+0.05%</f>
        <v>0.0005</v>
      </c>
      <c r="B142" s="3" t="str">
        <f t="shared" si="1"/>
        <v>#REF!</v>
      </c>
    </row>
    <row r="143">
      <c r="A143" s="26">
        <v>123024.0</v>
      </c>
      <c r="B143" s="3" t="str">
        <f t="shared" si="1"/>
        <v>#REF!</v>
      </c>
    </row>
    <row r="144">
      <c r="A144" s="26">
        <v>392390.0</v>
      </c>
      <c r="B144" s="3" t="str">
        <f t="shared" si="1"/>
        <v>#REF!</v>
      </c>
    </row>
    <row r="145">
      <c r="A145" s="27">
        <v>43336.0</v>
      </c>
      <c r="B145" s="3" t="str">
        <f t="shared" si="1"/>
        <v>#REF!</v>
      </c>
    </row>
    <row r="146">
      <c r="A146" s="28">
        <v>75.18</v>
      </c>
      <c r="B146" s="3" t="str">
        <f t="shared" si="1"/>
        <v>#REF!</v>
      </c>
    </row>
    <row r="147">
      <c r="A147" s="28">
        <v>76.69</v>
      </c>
      <c r="B147" s="3" t="str">
        <f t="shared" si="1"/>
        <v>#REF!</v>
      </c>
    </row>
    <row r="148">
      <c r="A148" s="28">
        <v>75.09</v>
      </c>
      <c r="B148" s="3" t="str">
        <f t="shared" si="1"/>
        <v>#REF!</v>
      </c>
    </row>
    <row r="149">
      <c r="A149" s="28">
        <v>76.07</v>
      </c>
      <c r="B149" s="3" t="str">
        <f t="shared" si="1"/>
        <v>#REF!</v>
      </c>
    </row>
    <row r="150">
      <c r="A150" s="25">
        <f>+0.97</f>
        <v>0.97</v>
      </c>
      <c r="B150" s="3" t="str">
        <f t="shared" si="1"/>
        <v>#REF!</v>
      </c>
    </row>
    <row r="151">
      <c r="A151" s="25">
        <f>+1.29%</f>
        <v>0.0129</v>
      </c>
      <c r="B151" s="3" t="str">
        <f t="shared" si="1"/>
        <v>#REF!</v>
      </c>
    </row>
    <row r="152">
      <c r="A152" s="26">
        <v>148107.0</v>
      </c>
      <c r="B152" s="3" t="str">
        <f t="shared" si="1"/>
        <v>#REF!</v>
      </c>
    </row>
    <row r="153">
      <c r="A153" s="26">
        <v>394491.0</v>
      </c>
      <c r="B153" s="3" t="str">
        <f t="shared" si="1"/>
        <v>#REF!</v>
      </c>
    </row>
    <row r="154">
      <c r="A154" s="27">
        <v>43339.0</v>
      </c>
      <c r="B154" s="3" t="str">
        <f t="shared" si="1"/>
        <v>#REF!</v>
      </c>
    </row>
    <row r="155">
      <c r="A155" s="28">
        <v>75.85</v>
      </c>
      <c r="B155" s="3" t="str">
        <f t="shared" si="1"/>
        <v>#REF!</v>
      </c>
    </row>
    <row r="156">
      <c r="A156" s="28">
        <v>76.56</v>
      </c>
      <c r="B156" s="3" t="str">
        <f t="shared" si="1"/>
        <v>#REF!</v>
      </c>
    </row>
    <row r="157">
      <c r="A157" s="28">
        <v>75.65</v>
      </c>
      <c r="B157" s="3" t="str">
        <f t="shared" si="1"/>
        <v>#REF!</v>
      </c>
    </row>
    <row r="158">
      <c r="A158" s="28">
        <v>76.43</v>
      </c>
      <c r="B158" s="3" t="str">
        <f t="shared" si="1"/>
        <v>#REF!</v>
      </c>
    </row>
    <row r="159">
      <c r="A159" s="25">
        <f>+0.36</f>
        <v>0.36</v>
      </c>
      <c r="B159" s="3" t="str">
        <f t="shared" si="1"/>
        <v>#REF!</v>
      </c>
    </row>
    <row r="160">
      <c r="A160" s="25">
        <f>+0.47%</f>
        <v>0.0047</v>
      </c>
      <c r="B160" s="3" t="str">
        <f t="shared" si="1"/>
        <v>#REF!</v>
      </c>
    </row>
    <row r="161">
      <c r="A161" s="26">
        <v>55410.0</v>
      </c>
      <c r="B161" s="3" t="str">
        <f t="shared" si="1"/>
        <v>#REF!</v>
      </c>
    </row>
    <row r="162">
      <c r="A162" s="26">
        <v>398064.0</v>
      </c>
      <c r="B162" s="3" t="str">
        <f t="shared" si="1"/>
        <v>#REF!</v>
      </c>
    </row>
    <row r="163">
      <c r="A163" s="27">
        <v>43340.0</v>
      </c>
      <c r="B163" s="3" t="str">
        <f t="shared" si="1"/>
        <v>#REF!</v>
      </c>
    </row>
    <row r="164">
      <c r="A164" s="28">
        <v>76.63</v>
      </c>
      <c r="B164" s="3" t="str">
        <f t="shared" si="1"/>
        <v>#REF!</v>
      </c>
    </row>
    <row r="165">
      <c r="A165" s="28">
        <v>77.09</v>
      </c>
      <c r="B165" s="3" t="str">
        <f t="shared" si="1"/>
        <v>#REF!</v>
      </c>
    </row>
    <row r="166">
      <c r="A166" s="28">
        <v>75.95</v>
      </c>
      <c r="B166" s="3" t="str">
        <f t="shared" si="1"/>
        <v>#REF!</v>
      </c>
    </row>
    <row r="167">
      <c r="A167" s="28">
        <v>76.19</v>
      </c>
      <c r="B167" s="3" t="str">
        <f t="shared" si="1"/>
        <v>#REF!</v>
      </c>
    </row>
    <row r="168">
      <c r="A168" s="21">
        <v>-0.24</v>
      </c>
      <c r="B168" s="3" t="str">
        <f t="shared" si="1"/>
        <v>#REF!</v>
      </c>
    </row>
    <row r="169">
      <c r="A169" s="22">
        <v>-0.0031</v>
      </c>
      <c r="B169" s="3" t="str">
        <f t="shared" si="1"/>
        <v>#REF!</v>
      </c>
    </row>
    <row r="170">
      <c r="A170" s="24">
        <v>158694.0</v>
      </c>
      <c r="B170" s="3" t="str">
        <f t="shared" si="1"/>
        <v>#REF!</v>
      </c>
    </row>
    <row r="171">
      <c r="A171" s="24">
        <v>398448.0</v>
      </c>
      <c r="B171" s="3" t="str">
        <f t="shared" si="1"/>
        <v>#REF!</v>
      </c>
    </row>
    <row r="172">
      <c r="A172" s="23">
        <v>43341.0</v>
      </c>
      <c r="B172" s="3" t="str">
        <f t="shared" si="1"/>
        <v>#REF!</v>
      </c>
    </row>
    <row r="173">
      <c r="A173" s="21">
        <v>76.24</v>
      </c>
      <c r="B173" s="3" t="str">
        <f t="shared" si="1"/>
        <v>#REF!</v>
      </c>
    </row>
    <row r="174">
      <c r="A174" s="21">
        <v>77.62</v>
      </c>
      <c r="B174" s="3" t="str">
        <f t="shared" si="1"/>
        <v>#REF!</v>
      </c>
    </row>
    <row r="175">
      <c r="A175" s="21">
        <v>75.9</v>
      </c>
      <c r="B175" s="3" t="str">
        <f t="shared" si="1"/>
        <v>#REF!</v>
      </c>
    </row>
    <row r="176">
      <c r="A176" s="21">
        <v>77.34</v>
      </c>
      <c r="B176" s="3" t="str">
        <f t="shared" si="1"/>
        <v>#REF!</v>
      </c>
    </row>
    <row r="177">
      <c r="A177" s="25">
        <f>+1.15</f>
        <v>1.15</v>
      </c>
      <c r="B177" s="3" t="str">
        <f t="shared" si="1"/>
        <v>#REF!</v>
      </c>
    </row>
    <row r="178">
      <c r="A178" s="25">
        <f>+1.51%</f>
        <v>0.0151</v>
      </c>
      <c r="B178" s="3" t="str">
        <f t="shared" si="1"/>
        <v>#REF!</v>
      </c>
    </row>
    <row r="179">
      <c r="A179" s="26">
        <v>134354.0</v>
      </c>
      <c r="B179" s="3" t="str">
        <f t="shared" si="1"/>
        <v>#REF!</v>
      </c>
    </row>
    <row r="180">
      <c r="A180" s="26">
        <v>399971.0</v>
      </c>
      <c r="B180" s="3" t="str">
        <f t="shared" si="1"/>
        <v>#REF!</v>
      </c>
    </row>
    <row r="181">
      <c r="A181" s="27">
        <v>43342.0</v>
      </c>
      <c r="B181" s="3" t="str">
        <f t="shared" si="1"/>
        <v>#REF!</v>
      </c>
    </row>
    <row r="182">
      <c r="A182" s="28">
        <v>77.57</v>
      </c>
      <c r="B182" s="3" t="str">
        <f t="shared" si="1"/>
        <v>#REF!</v>
      </c>
    </row>
    <row r="183">
      <c r="A183" s="28">
        <v>78.11</v>
      </c>
      <c r="B183" s="3" t="str">
        <f t="shared" si="1"/>
        <v>#REF!</v>
      </c>
    </row>
    <row r="184">
      <c r="A184" s="28">
        <v>77.37</v>
      </c>
      <c r="B184" s="3" t="str">
        <f t="shared" si="1"/>
        <v>#REF!</v>
      </c>
    </row>
    <row r="185">
      <c r="A185" s="28">
        <v>77.82</v>
      </c>
      <c r="B185" s="3" t="str">
        <f t="shared" si="1"/>
        <v>#REF!</v>
      </c>
    </row>
    <row r="186">
      <c r="A186" s="25">
        <f>+0.48</f>
        <v>0.48</v>
      </c>
      <c r="B186" s="3" t="str">
        <f t="shared" si="1"/>
        <v>#REF!</v>
      </c>
    </row>
    <row r="187">
      <c r="A187" s="25">
        <f>+0.62%</f>
        <v>0.0062</v>
      </c>
      <c r="B187" s="3" t="str">
        <f t="shared" si="1"/>
        <v>#REF!</v>
      </c>
    </row>
    <row r="188">
      <c r="A188" s="26">
        <v>144744.0</v>
      </c>
      <c r="B188" s="3" t="str">
        <f t="shared" si="1"/>
        <v>#REF!</v>
      </c>
    </row>
    <row r="189">
      <c r="A189" s="26">
        <v>403935.0</v>
      </c>
      <c r="B189" s="3" t="str">
        <f t="shared" si="1"/>
        <v>#REF!</v>
      </c>
    </row>
    <row r="190">
      <c r="A190" s="27">
        <v>43343.0</v>
      </c>
      <c r="B190" s="3" t="str">
        <f t="shared" si="1"/>
        <v>#REF!</v>
      </c>
    </row>
    <row r="191">
      <c r="A191" s="28">
        <v>77.57</v>
      </c>
      <c r="B191" s="3" t="str">
        <f t="shared" si="1"/>
        <v>#REF!</v>
      </c>
    </row>
    <row r="192">
      <c r="A192" s="28">
        <v>77.99</v>
      </c>
      <c r="B192" s="3" t="str">
        <f t="shared" si="1"/>
        <v>#REF!</v>
      </c>
    </row>
    <row r="193">
      <c r="A193" s="28">
        <v>77.03</v>
      </c>
      <c r="B193" s="3" t="str">
        <f t="shared" si="1"/>
        <v>#REF!</v>
      </c>
    </row>
    <row r="194">
      <c r="A194" s="28">
        <v>77.4</v>
      </c>
      <c r="B194" s="3" t="str">
        <f t="shared" si="1"/>
        <v>#REF!</v>
      </c>
    </row>
    <row r="195">
      <c r="A195" s="21">
        <v>-0.42</v>
      </c>
      <c r="B195" s="3" t="str">
        <f t="shared" si="1"/>
        <v>#REF!</v>
      </c>
    </row>
    <row r="196">
      <c r="A196" s="22">
        <v>-0.0054</v>
      </c>
      <c r="B196" s="3" t="str">
        <f t="shared" si="1"/>
        <v>#REF!</v>
      </c>
    </row>
    <row r="197">
      <c r="A197" s="24">
        <v>125161.0</v>
      </c>
      <c r="B197" s="3" t="str">
        <f t="shared" si="1"/>
        <v>#REF!</v>
      </c>
    </row>
    <row r="198">
      <c r="A198" s="24">
        <v>402566.0</v>
      </c>
      <c r="B198" s="3" t="str">
        <f t="shared" si="1"/>
        <v>#REF!</v>
      </c>
    </row>
    <row r="199">
      <c r="A199" s="23">
        <v>43346.0</v>
      </c>
      <c r="B199" s="3" t="str">
        <f t="shared" si="1"/>
        <v>#REF!</v>
      </c>
    </row>
    <row r="200">
      <c r="A200" s="21">
        <v>77.57</v>
      </c>
      <c r="B200" s="3" t="str">
        <f t="shared" si="1"/>
        <v>#REF!</v>
      </c>
    </row>
    <row r="201">
      <c r="A201" s="21">
        <v>78.22</v>
      </c>
      <c r="B201" s="3" t="str">
        <f t="shared" si="1"/>
        <v>#REF!</v>
      </c>
    </row>
    <row r="202">
      <c r="A202" s="21">
        <v>77.1</v>
      </c>
      <c r="B202" s="3" t="str">
        <f t="shared" si="1"/>
        <v>#REF!</v>
      </c>
    </row>
    <row r="203">
      <c r="A203" s="21">
        <v>77.9</v>
      </c>
      <c r="B203" s="3" t="str">
        <f t="shared" si="1"/>
        <v>#REF!</v>
      </c>
    </row>
    <row r="204">
      <c r="A204" s="25">
        <f>+0.5</f>
        <v>0.5</v>
      </c>
      <c r="B204" s="3" t="str">
        <f t="shared" si="1"/>
        <v>#REF!</v>
      </c>
    </row>
    <row r="205">
      <c r="A205" s="25">
        <f>+0.65%</f>
        <v>0.0065</v>
      </c>
      <c r="B205" s="3" t="str">
        <f t="shared" si="1"/>
        <v>#REF!</v>
      </c>
    </row>
    <row r="206">
      <c r="A206" s="26">
        <v>61347.0</v>
      </c>
      <c r="B206" s="3" t="str">
        <f t="shared" si="1"/>
        <v>#REF!</v>
      </c>
    </row>
    <row r="207">
      <c r="A207" s="26">
        <v>410184.0</v>
      </c>
      <c r="B207" s="3" t="str">
        <f t="shared" si="1"/>
        <v>#REF!</v>
      </c>
    </row>
    <row r="208">
      <c r="A208" s="27">
        <v>43347.0</v>
      </c>
      <c r="B208" s="3" t="str">
        <f t="shared" si="1"/>
        <v>#REF!</v>
      </c>
    </row>
    <row r="209">
      <c r="A209" s="28">
        <v>77.99</v>
      </c>
      <c r="B209" s="3" t="str">
        <f t="shared" si="1"/>
        <v>#REF!</v>
      </c>
    </row>
    <row r="210">
      <c r="A210" s="28">
        <v>79.39</v>
      </c>
      <c r="B210" s="3" t="str">
        <f t="shared" si="1"/>
        <v>#REF!</v>
      </c>
    </row>
    <row r="211">
      <c r="A211" s="28">
        <v>77.16</v>
      </c>
      <c r="B211" s="3" t="str">
        <f t="shared" si="1"/>
        <v>#REF!</v>
      </c>
    </row>
    <row r="212">
      <c r="A212" s="28">
        <v>77.9</v>
      </c>
      <c r="B212" s="3" t="str">
        <f t="shared" si="1"/>
        <v>#REF!</v>
      </c>
    </row>
    <row r="213">
      <c r="A213" s="34" t="s">
        <v>10</v>
      </c>
      <c r="B213" s="3" t="str">
        <f t="shared" si="1"/>
        <v>#REF!</v>
      </c>
    </row>
    <row r="214">
      <c r="A214" s="34" t="s">
        <v>10</v>
      </c>
      <c r="B214" s="3" t="str">
        <f t="shared" si="1"/>
        <v>#REF!</v>
      </c>
    </row>
    <row r="215">
      <c r="A215" s="35">
        <v>238343.0</v>
      </c>
      <c r="B215" s="3" t="str">
        <f t="shared" si="1"/>
        <v>#REF!</v>
      </c>
    </row>
    <row r="216">
      <c r="A216" s="35">
        <v>414433.0</v>
      </c>
      <c r="B216" s="3" t="str">
        <f t="shared" si="1"/>
        <v>#REF!</v>
      </c>
    </row>
    <row r="217">
      <c r="A217" s="36">
        <v>43348.0</v>
      </c>
      <c r="B217" s="3" t="str">
        <f t="shared" si="1"/>
        <v>#REF!</v>
      </c>
    </row>
    <row r="218">
      <c r="A218" s="34">
        <v>77.64</v>
      </c>
      <c r="B218" s="3" t="str">
        <f t="shared" si="1"/>
        <v>#REF!</v>
      </c>
    </row>
    <row r="219">
      <c r="A219" s="34">
        <v>77.8</v>
      </c>
      <c r="B219" s="3" t="str">
        <f t="shared" si="1"/>
        <v>#REF!</v>
      </c>
    </row>
    <row r="220">
      <c r="A220" s="34">
        <v>76.66</v>
      </c>
      <c r="B220" s="3" t="str">
        <f t="shared" si="1"/>
        <v>#REF!</v>
      </c>
    </row>
    <row r="221">
      <c r="A221" s="34">
        <v>76.9</v>
      </c>
      <c r="B221" s="3" t="str">
        <f t="shared" si="1"/>
        <v>#REF!</v>
      </c>
    </row>
    <row r="222">
      <c r="A222" s="21">
        <v>-1.0</v>
      </c>
      <c r="B222" s="3" t="str">
        <f t="shared" si="1"/>
        <v>#REF!</v>
      </c>
    </row>
    <row r="223">
      <c r="A223" s="22">
        <v>-0.0128</v>
      </c>
      <c r="B223" s="3" t="str">
        <f t="shared" si="1"/>
        <v>#REF!</v>
      </c>
    </row>
    <row r="224">
      <c r="A224" s="24">
        <v>208532.0</v>
      </c>
      <c r="B224" s="3" t="str">
        <f t="shared" si="1"/>
        <v>#REF!</v>
      </c>
    </row>
    <row r="225">
      <c r="A225" s="24">
        <v>407562.0</v>
      </c>
      <c r="B225" s="3" t="str">
        <f t="shared" si="1"/>
        <v>#REF!</v>
      </c>
    </row>
    <row r="226">
      <c r="A226" s="23">
        <v>43349.0</v>
      </c>
      <c r="B226" s="3" t="str">
        <f t="shared" si="1"/>
        <v>#REF!</v>
      </c>
    </row>
    <row r="227">
      <c r="A227" s="21">
        <v>76.65</v>
      </c>
      <c r="B227" s="3" t="str">
        <f t="shared" si="1"/>
        <v>#REF!</v>
      </c>
    </row>
    <row r="228">
      <c r="A228" s="21">
        <v>77.39</v>
      </c>
      <c r="B228" s="3" t="str">
        <f t="shared" si="1"/>
        <v>#REF!</v>
      </c>
    </row>
    <row r="229">
      <c r="A229" s="21">
        <v>75.32</v>
      </c>
      <c r="B229" s="3" t="str">
        <f t="shared" si="1"/>
        <v>#REF!</v>
      </c>
    </row>
    <row r="230">
      <c r="A230" s="21">
        <v>76.15</v>
      </c>
      <c r="B230" s="3" t="str">
        <f t="shared" si="1"/>
        <v>#REF!</v>
      </c>
    </row>
    <row r="231">
      <c r="A231" s="21">
        <v>-0.75</v>
      </c>
      <c r="B231" s="3" t="str">
        <f t="shared" si="1"/>
        <v>#REF!</v>
      </c>
    </row>
    <row r="232">
      <c r="A232" s="22">
        <v>-0.0098</v>
      </c>
      <c r="B232" s="3" t="str">
        <f t="shared" si="1"/>
        <v>#REF!</v>
      </c>
    </row>
    <row r="233">
      <c r="A233" s="24">
        <v>196239.0</v>
      </c>
      <c r="B233" s="3" t="str">
        <f t="shared" si="1"/>
        <v>#REF!</v>
      </c>
    </row>
    <row r="234">
      <c r="A234" s="24">
        <v>402739.0</v>
      </c>
      <c r="B234" s="3" t="str">
        <f t="shared" si="1"/>
        <v>#REF!</v>
      </c>
    </row>
    <row r="235">
      <c r="A235" s="23">
        <v>43350.0</v>
      </c>
      <c r="B235" s="3" t="str">
        <f t="shared" si="1"/>
        <v>#REF!</v>
      </c>
    </row>
    <row r="236">
      <c r="A236" s="21">
        <v>76.34</v>
      </c>
      <c r="B236" s="3" t="str">
        <f t="shared" si="1"/>
        <v>#REF!</v>
      </c>
    </row>
    <row r="237">
      <c r="A237" s="21">
        <v>76.71</v>
      </c>
      <c r="B237" s="3" t="str">
        <f t="shared" si="1"/>
        <v>#REF!</v>
      </c>
    </row>
    <row r="238">
      <c r="A238" s="21">
        <v>75.55</v>
      </c>
      <c r="B238" s="3" t="str">
        <f t="shared" si="1"/>
        <v>#REF!</v>
      </c>
    </row>
    <row r="239">
      <c r="A239" s="21">
        <v>76.47</v>
      </c>
      <c r="B239" s="3" t="str">
        <f t="shared" si="1"/>
        <v>#REF!</v>
      </c>
    </row>
    <row r="240">
      <c r="A240" s="25">
        <f>+0.32</f>
        <v>0.32</v>
      </c>
      <c r="B240" s="3" t="str">
        <f t="shared" si="1"/>
        <v>#REF!</v>
      </c>
    </row>
    <row r="241">
      <c r="A241" s="25">
        <f>+0.42%</f>
        <v>0.0042</v>
      </c>
      <c r="B241" s="3" t="str">
        <f t="shared" si="1"/>
        <v>#REF!</v>
      </c>
    </row>
    <row r="242">
      <c r="A242" s="26">
        <v>133703.0</v>
      </c>
      <c r="B242" s="3" t="str">
        <f t="shared" si="1"/>
        <v>#REF!</v>
      </c>
    </row>
    <row r="243">
      <c r="A243" s="26">
        <v>408478.0</v>
      </c>
      <c r="B243" s="3" t="str">
        <f t="shared" si="1"/>
        <v>#REF!</v>
      </c>
    </row>
    <row r="244">
      <c r="A244" s="27">
        <v>43353.0</v>
      </c>
      <c r="B244" s="3" t="str">
        <f t="shared" si="1"/>
        <v>#REF!</v>
      </c>
    </row>
    <row r="245">
      <c r="A245" s="28">
        <v>76.66</v>
      </c>
      <c r="B245" s="3" t="str">
        <f t="shared" si="1"/>
        <v>#REF!</v>
      </c>
    </row>
    <row r="246">
      <c r="A246" s="28">
        <v>77.55</v>
      </c>
      <c r="B246" s="3" t="str">
        <f t="shared" si="1"/>
        <v>#REF!</v>
      </c>
    </row>
    <row r="247">
      <c r="A247" s="28">
        <v>76.53</v>
      </c>
      <c r="B247" s="3" t="str">
        <f t="shared" si="1"/>
        <v>#REF!</v>
      </c>
    </row>
    <row r="248">
      <c r="A248" s="28">
        <v>76.92</v>
      </c>
      <c r="B248" s="3" t="str">
        <f t="shared" si="1"/>
        <v>#REF!</v>
      </c>
    </row>
    <row r="249">
      <c r="A249" s="25">
        <f>+0.45</f>
        <v>0.45</v>
      </c>
      <c r="B249" s="3" t="str">
        <f t="shared" si="1"/>
        <v>#REF!</v>
      </c>
    </row>
    <row r="250">
      <c r="A250" s="25">
        <f>+0.59%</f>
        <v>0.0059</v>
      </c>
      <c r="B250" s="3" t="str">
        <f t="shared" si="1"/>
        <v>#REF!</v>
      </c>
    </row>
    <row r="251">
      <c r="A251" s="26">
        <v>178472.0</v>
      </c>
      <c r="B251" s="3" t="str">
        <f t="shared" si="1"/>
        <v>#REF!</v>
      </c>
    </row>
    <row r="252">
      <c r="A252" s="26">
        <v>416467.0</v>
      </c>
      <c r="B252" s="3" t="str">
        <f t="shared" si="1"/>
        <v>#REF!</v>
      </c>
    </row>
    <row r="253">
      <c r="A253" s="27">
        <v>43354.0</v>
      </c>
      <c r="B253" s="3" t="str">
        <f t="shared" si="1"/>
        <v>#REF!</v>
      </c>
    </row>
    <row r="254">
      <c r="A254" s="28">
        <v>76.89</v>
      </c>
      <c r="B254" s="3" t="str">
        <f t="shared" si="1"/>
        <v>#REF!</v>
      </c>
    </row>
    <row r="255">
      <c r="A255" s="28">
        <v>79.03</v>
      </c>
      <c r="B255" s="3" t="str">
        <f t="shared" si="1"/>
        <v>#REF!</v>
      </c>
    </row>
    <row r="256">
      <c r="A256" s="28">
        <v>76.89</v>
      </c>
      <c r="B256" s="3" t="str">
        <f t="shared" si="1"/>
        <v>#REF!</v>
      </c>
    </row>
    <row r="257">
      <c r="A257" s="28">
        <v>78.56</v>
      </c>
      <c r="B257" s="3" t="str">
        <f t="shared" si="1"/>
        <v>#REF!</v>
      </c>
    </row>
    <row r="258">
      <c r="A258" s="25">
        <f>+1.64</f>
        <v>1.64</v>
      </c>
      <c r="B258" s="3" t="str">
        <f t="shared" si="1"/>
        <v>#REF!</v>
      </c>
    </row>
    <row r="259">
      <c r="A259" s="25">
        <f>+2.13%</f>
        <v>0.0213</v>
      </c>
      <c r="B259" s="3" t="str">
        <f t="shared" si="1"/>
        <v>#REF!</v>
      </c>
    </row>
    <row r="260">
      <c r="A260" s="26">
        <v>204212.0</v>
      </c>
      <c r="B260" s="3" t="str">
        <f t="shared" si="1"/>
        <v>#REF!</v>
      </c>
    </row>
    <row r="261">
      <c r="A261" s="26">
        <v>424909.0</v>
      </c>
      <c r="B261" s="3" t="str">
        <f t="shared" si="1"/>
        <v>#REF!</v>
      </c>
    </row>
    <row r="262">
      <c r="A262" s="27">
        <v>43355.0</v>
      </c>
      <c r="B262" s="3" t="str">
        <f t="shared" si="1"/>
        <v>#REF!</v>
      </c>
    </row>
    <row r="263">
      <c r="A263" s="28">
        <v>78.94</v>
      </c>
      <c r="B263" s="3" t="str">
        <f t="shared" si="1"/>
        <v>#REF!</v>
      </c>
    </row>
    <row r="264">
      <c r="A264" s="28">
        <v>79.63</v>
      </c>
      <c r="B264" s="3" t="str">
        <f t="shared" si="1"/>
        <v>#REF!</v>
      </c>
    </row>
    <row r="265">
      <c r="A265" s="28">
        <v>78.27</v>
      </c>
      <c r="B265" s="3" t="str">
        <f t="shared" si="1"/>
        <v>#REF!</v>
      </c>
    </row>
    <row r="266">
      <c r="A266" s="28">
        <v>79.29</v>
      </c>
      <c r="B266" s="3" t="str">
        <f t="shared" si="1"/>
        <v>#REF!</v>
      </c>
    </row>
    <row r="267">
      <c r="A267" s="25">
        <f>+0.73</f>
        <v>0.73</v>
      </c>
      <c r="B267" s="3" t="str">
        <f t="shared" si="1"/>
        <v>#REF!</v>
      </c>
    </row>
    <row r="268">
      <c r="A268" s="25">
        <f>+0.93%</f>
        <v>0.0093</v>
      </c>
      <c r="B268" s="3" t="str">
        <f t="shared" si="1"/>
        <v>#REF!</v>
      </c>
    </row>
    <row r="269">
      <c r="A269" s="26">
        <v>258562.0</v>
      </c>
      <c r="B269" s="3" t="str">
        <f t="shared" si="1"/>
        <v>#REF!</v>
      </c>
    </row>
    <row r="270">
      <c r="A270" s="26">
        <v>430220.0</v>
      </c>
      <c r="B270" s="3" t="str">
        <f t="shared" si="1"/>
        <v>#REF!</v>
      </c>
    </row>
    <row r="271">
      <c r="A271" s="27">
        <v>43356.0</v>
      </c>
      <c r="B271" s="3" t="str">
        <f t="shared" si="1"/>
        <v>#REF!</v>
      </c>
    </row>
    <row r="272">
      <c r="A272" s="28">
        <v>79.23</v>
      </c>
      <c r="B272" s="3" t="str">
        <f t="shared" si="1"/>
        <v>#REF!</v>
      </c>
    </row>
    <row r="273">
      <c r="A273" s="28">
        <v>79.28</v>
      </c>
      <c r="B273" s="3" t="str">
        <f t="shared" si="1"/>
        <v>#REF!</v>
      </c>
    </row>
    <row r="274">
      <c r="A274" s="28">
        <v>77.44</v>
      </c>
      <c r="B274" s="3" t="str">
        <f t="shared" si="1"/>
        <v>#REF!</v>
      </c>
    </row>
    <row r="275">
      <c r="A275" s="28">
        <v>77.75</v>
      </c>
      <c r="B275" s="3" t="str">
        <f t="shared" si="1"/>
        <v>#REF!</v>
      </c>
    </row>
    <row r="276">
      <c r="A276" s="21">
        <v>-1.54</v>
      </c>
      <c r="B276" s="3" t="str">
        <f t="shared" si="1"/>
        <v>#REF!</v>
      </c>
    </row>
    <row r="277">
      <c r="A277" s="22">
        <v>-0.0194</v>
      </c>
      <c r="B277" s="3" t="str">
        <f t="shared" si="1"/>
        <v>#REF!</v>
      </c>
    </row>
    <row r="278">
      <c r="A278" s="24">
        <v>230527.0</v>
      </c>
      <c r="B278" s="3" t="str">
        <f t="shared" si="1"/>
        <v>#REF!</v>
      </c>
    </row>
    <row r="279">
      <c r="A279" s="24">
        <v>456755.0</v>
      </c>
      <c r="B279" s="3" t="str">
        <f t="shared" si="1"/>
        <v>#REF!</v>
      </c>
    </row>
    <row r="280">
      <c r="A280" s="23">
        <v>43357.0</v>
      </c>
      <c r="B280" s="3" t="str">
        <f t="shared" si="1"/>
        <v>#REF!</v>
      </c>
    </row>
    <row r="281">
      <c r="A281" s="21">
        <v>78.02</v>
      </c>
      <c r="B281" s="3" t="str">
        <f t="shared" si="1"/>
        <v>#REF!</v>
      </c>
    </row>
    <row r="282">
      <c r="A282" s="21">
        <v>78.45</v>
      </c>
      <c r="B282" s="3" t="str">
        <f t="shared" si="1"/>
        <v>#REF!</v>
      </c>
    </row>
    <row r="283">
      <c r="A283" s="21">
        <v>76.92</v>
      </c>
      <c r="B283" s="3" t="str">
        <f t="shared" si="1"/>
        <v>#REF!</v>
      </c>
    </row>
    <row r="284">
      <c r="A284" s="21">
        <v>77.61</v>
      </c>
      <c r="B284" s="3" t="str">
        <f t="shared" si="1"/>
        <v>#REF!</v>
      </c>
    </row>
    <row r="285">
      <c r="A285" s="21">
        <v>-0.14</v>
      </c>
      <c r="B285" s="3" t="str">
        <f t="shared" si="1"/>
        <v>#REF!</v>
      </c>
    </row>
    <row r="286">
      <c r="A286" s="22">
        <v>-0.0018</v>
      </c>
      <c r="B286" s="3" t="str">
        <f t="shared" si="1"/>
        <v>#REF!</v>
      </c>
    </row>
    <row r="287">
      <c r="A287" s="24">
        <v>203642.0</v>
      </c>
      <c r="B287" s="3" t="str">
        <f t="shared" si="1"/>
        <v>#REF!</v>
      </c>
    </row>
    <row r="288">
      <c r="A288" s="24">
        <v>475505.0</v>
      </c>
      <c r="B288" s="3" t="str">
        <f t="shared" si="1"/>
        <v>#REF!</v>
      </c>
    </row>
    <row r="289">
      <c r="A289" s="23">
        <v>43360.0</v>
      </c>
      <c r="B289" s="3" t="str">
        <f t="shared" si="1"/>
        <v>#REF!</v>
      </c>
    </row>
    <row r="290">
      <c r="A290" s="21">
        <v>77.61</v>
      </c>
      <c r="B290" s="3" t="str">
        <f t="shared" si="1"/>
        <v>#REF!</v>
      </c>
    </row>
    <row r="291">
      <c r="A291" s="21">
        <v>78.41</v>
      </c>
      <c r="B291" s="3" t="str">
        <f t="shared" si="1"/>
        <v>#REF!</v>
      </c>
    </row>
    <row r="292">
      <c r="A292" s="21">
        <v>77.28</v>
      </c>
      <c r="B292" s="3" t="str">
        <f t="shared" si="1"/>
        <v>#REF!</v>
      </c>
    </row>
    <row r="293">
      <c r="A293" s="21">
        <v>77.59</v>
      </c>
      <c r="B293" s="3" t="str">
        <f t="shared" si="1"/>
        <v>#REF!</v>
      </c>
    </row>
    <row r="294">
      <c r="A294" s="21">
        <v>-0.02</v>
      </c>
      <c r="B294" s="3" t="str">
        <f t="shared" si="1"/>
        <v>#REF!</v>
      </c>
    </row>
    <row r="295">
      <c r="A295" s="22">
        <v>-3.0E-4</v>
      </c>
      <c r="B295" s="3" t="str">
        <f t="shared" si="1"/>
        <v>#REF!</v>
      </c>
    </row>
    <row r="296">
      <c r="A296" s="24">
        <v>149658.0</v>
      </c>
      <c r="B296" s="3" t="str">
        <f t="shared" si="1"/>
        <v>#REF!</v>
      </c>
    </row>
    <row r="297">
      <c r="A297" s="24">
        <v>473299.0</v>
      </c>
      <c r="B297" s="3" t="str">
        <f t="shared" si="1"/>
        <v>#REF!</v>
      </c>
    </row>
    <row r="298">
      <c r="A298" s="23">
        <v>43361.0</v>
      </c>
      <c r="B298" s="3" t="str">
        <f t="shared" si="1"/>
        <v>#REF!</v>
      </c>
    </row>
    <row r="299">
      <c r="A299" s="21">
        <v>77.33</v>
      </c>
      <c r="B299" s="3" t="str">
        <f t="shared" si="1"/>
        <v>#REF!</v>
      </c>
    </row>
    <row r="300">
      <c r="A300" s="21">
        <v>79.21</v>
      </c>
      <c r="B300" s="3" t="str">
        <f t="shared" si="1"/>
        <v>#REF!</v>
      </c>
    </row>
    <row r="301">
      <c r="A301" s="21">
        <v>77.01</v>
      </c>
      <c r="B301" s="3" t="str">
        <f t="shared" si="1"/>
        <v>#REF!</v>
      </c>
    </row>
    <row r="302">
      <c r="A302" s="21">
        <v>78.53</v>
      </c>
      <c r="B302" s="3" t="str">
        <f t="shared" si="1"/>
        <v>#REF!</v>
      </c>
    </row>
    <row r="303">
      <c r="A303" s="25">
        <f>+0.94</f>
        <v>0.94</v>
      </c>
      <c r="B303" s="3" t="str">
        <f t="shared" si="1"/>
        <v>#REF!</v>
      </c>
    </row>
    <row r="304">
      <c r="A304" s="25">
        <f>+1.21%</f>
        <v>0.0121</v>
      </c>
      <c r="B304" s="3" t="str">
        <f t="shared" si="1"/>
        <v>#REF!</v>
      </c>
    </row>
    <row r="305">
      <c r="A305" s="26">
        <v>192553.0</v>
      </c>
      <c r="B305" s="3" t="str">
        <f t="shared" si="1"/>
        <v>#REF!</v>
      </c>
    </row>
    <row r="306">
      <c r="A306" s="26">
        <v>482597.0</v>
      </c>
      <c r="B306" s="3" t="str">
        <f t="shared" si="1"/>
        <v>#REF!</v>
      </c>
    </row>
    <row r="307">
      <c r="A307" s="27">
        <v>43362.0</v>
      </c>
      <c r="B307" s="3" t="str">
        <f t="shared" si="1"/>
        <v>#REF!</v>
      </c>
    </row>
    <row r="308">
      <c r="A308" s="28">
        <v>78.53</v>
      </c>
      <c r="B308" s="3" t="str">
        <f t="shared" si="1"/>
        <v>#REF!</v>
      </c>
    </row>
    <row r="309">
      <c r="A309" s="28">
        <v>79.0</v>
      </c>
      <c r="B309" s="3" t="str">
        <f t="shared" si="1"/>
        <v>#REF!</v>
      </c>
    </row>
    <row r="310">
      <c r="A310" s="28">
        <v>77.97</v>
      </c>
      <c r="B310" s="3" t="str">
        <f t="shared" si="1"/>
        <v>#REF!</v>
      </c>
    </row>
    <row r="311">
      <c r="A311" s="28">
        <v>78.92</v>
      </c>
      <c r="B311" s="3" t="str">
        <f t="shared" si="1"/>
        <v>#REF!</v>
      </c>
    </row>
    <row r="312">
      <c r="A312" s="25">
        <f>+0.39</f>
        <v>0.39</v>
      </c>
      <c r="B312" s="3" t="str">
        <f t="shared" si="1"/>
        <v>#REF!</v>
      </c>
    </row>
    <row r="313">
      <c r="A313" s="25">
        <f>+0.5%</f>
        <v>0.005</v>
      </c>
      <c r="B313" s="3" t="str">
        <f t="shared" si="1"/>
        <v>#REF!</v>
      </c>
    </row>
    <row r="314">
      <c r="A314" s="26">
        <v>236968.0</v>
      </c>
      <c r="B314" s="3" t="str">
        <f t="shared" si="1"/>
        <v>#REF!</v>
      </c>
    </row>
    <row r="315">
      <c r="A315" s="26">
        <v>497299.0</v>
      </c>
      <c r="B315" s="3" t="str">
        <f t="shared" si="1"/>
        <v>#REF!</v>
      </c>
    </row>
    <row r="316">
      <c r="A316" s="27">
        <v>43363.0</v>
      </c>
      <c r="B316" s="3" t="str">
        <f t="shared" si="1"/>
        <v>#REF!</v>
      </c>
    </row>
    <row r="317">
      <c r="A317" s="28">
        <v>78.97</v>
      </c>
      <c r="B317" s="3" t="str">
        <f t="shared" si="1"/>
        <v>#REF!</v>
      </c>
    </row>
    <row r="318">
      <c r="A318" s="28">
        <v>79.33</v>
      </c>
      <c r="B318" s="3" t="str">
        <f t="shared" si="1"/>
        <v>#REF!</v>
      </c>
    </row>
    <row r="319">
      <c r="A319" s="28">
        <v>78.07</v>
      </c>
      <c r="B319" s="3" t="str">
        <f t="shared" si="1"/>
        <v>#REF!</v>
      </c>
    </row>
    <row r="320">
      <c r="A320" s="28">
        <v>78.22</v>
      </c>
      <c r="B320" s="3" t="str">
        <f t="shared" si="1"/>
        <v>#REF!</v>
      </c>
    </row>
    <row r="321">
      <c r="A321" s="21">
        <v>-0.7</v>
      </c>
      <c r="B321" s="3" t="str">
        <f t="shared" si="1"/>
        <v>#REF!</v>
      </c>
    </row>
    <row r="322">
      <c r="A322" s="22">
        <v>-0.0089</v>
      </c>
      <c r="B322" s="3" t="str">
        <f t="shared" si="1"/>
        <v>#REF!</v>
      </c>
    </row>
    <row r="323">
      <c r="A323" s="24">
        <v>304599.0</v>
      </c>
      <c r="B323" s="3" t="str">
        <f t="shared" si="1"/>
        <v>#REF!</v>
      </c>
    </row>
    <row r="324">
      <c r="A324" s="24">
        <v>544621.0</v>
      </c>
      <c r="B324" s="3" t="str">
        <f t="shared" si="1"/>
        <v>#REF!</v>
      </c>
    </row>
    <row r="325">
      <c r="A325" s="23">
        <v>43364.0</v>
      </c>
      <c r="B325" s="3" t="str">
        <f t="shared" si="1"/>
        <v>#REF!</v>
      </c>
    </row>
    <row r="326">
      <c r="A326" s="21">
        <v>78.21</v>
      </c>
      <c r="B326" s="3" t="str">
        <f t="shared" si="1"/>
        <v>#REF!</v>
      </c>
    </row>
    <row r="327">
      <c r="A327" s="21">
        <v>79.57</v>
      </c>
      <c r="B327" s="3" t="str">
        <f t="shared" si="1"/>
        <v>#REF!</v>
      </c>
    </row>
    <row r="328">
      <c r="A328" s="21">
        <v>77.68</v>
      </c>
      <c r="B328" s="3" t="str">
        <f t="shared" si="1"/>
        <v>#REF!</v>
      </c>
    </row>
    <row r="329">
      <c r="A329" s="21">
        <v>78.24</v>
      </c>
      <c r="B329" s="3" t="str">
        <f t="shared" si="1"/>
        <v>#REF!</v>
      </c>
    </row>
    <row r="330">
      <c r="A330" s="25">
        <f>+0.02</f>
        <v>0.02</v>
      </c>
      <c r="B330" s="3" t="str">
        <f t="shared" si="1"/>
        <v>#REF!</v>
      </c>
    </row>
    <row r="331">
      <c r="A331" s="25">
        <f>+0.03%</f>
        <v>0.0003</v>
      </c>
      <c r="B331" s="3" t="str">
        <f t="shared" si="1"/>
        <v>#REF!</v>
      </c>
    </row>
    <row r="332">
      <c r="A332" s="26">
        <v>294022.0</v>
      </c>
      <c r="B332" s="3" t="str">
        <f t="shared" si="1"/>
        <v>#REF!</v>
      </c>
    </row>
    <row r="333">
      <c r="A333" s="26">
        <v>560452.0</v>
      </c>
      <c r="B333" s="3" t="str">
        <f t="shared" si="1"/>
        <v>#REF!</v>
      </c>
    </row>
    <row r="334">
      <c r="A334" s="27">
        <v>43367.0</v>
      </c>
      <c r="B334" s="3" t="str">
        <f t="shared" si="1"/>
        <v>#REF!</v>
      </c>
    </row>
    <row r="335">
      <c r="A335" s="28">
        <v>78.78</v>
      </c>
      <c r="B335" s="3" t="str">
        <f t="shared" si="1"/>
        <v>#REF!</v>
      </c>
    </row>
    <row r="336">
      <c r="A336" s="28">
        <v>80.79</v>
      </c>
      <c r="B336" s="3" t="str">
        <f t="shared" si="1"/>
        <v>#REF!</v>
      </c>
    </row>
    <row r="337">
      <c r="A337" s="28">
        <v>78.49</v>
      </c>
      <c r="B337" s="3" t="str">
        <f t="shared" si="1"/>
        <v>#REF!</v>
      </c>
    </row>
    <row r="338">
      <c r="A338" s="28">
        <v>80.53</v>
      </c>
      <c r="B338" s="3" t="str">
        <f t="shared" si="1"/>
        <v>#REF!</v>
      </c>
    </row>
    <row r="339">
      <c r="A339" s="25">
        <f>+2.29</f>
        <v>2.29</v>
      </c>
      <c r="B339" s="3" t="str">
        <f t="shared" si="1"/>
        <v>#REF!</v>
      </c>
    </row>
    <row r="340">
      <c r="A340" s="25">
        <f>+2.93%</f>
        <v>0.0293</v>
      </c>
      <c r="B340" s="3" t="str">
        <f t="shared" si="1"/>
        <v>#REF!</v>
      </c>
    </row>
    <row r="341">
      <c r="A341" s="26">
        <v>282713.0</v>
      </c>
      <c r="B341" s="3" t="str">
        <f t="shared" si="1"/>
        <v>#REF!</v>
      </c>
    </row>
    <row r="342">
      <c r="A342" s="26">
        <v>579813.0</v>
      </c>
      <c r="B342" s="3" t="str">
        <f t="shared" si="1"/>
        <v>#REF!</v>
      </c>
    </row>
    <row r="343">
      <c r="A343" s="27">
        <v>43368.0</v>
      </c>
      <c r="B343" s="3" t="str">
        <f t="shared" si="1"/>
        <v>#REF!</v>
      </c>
    </row>
    <row r="344">
      <c r="A344" s="28">
        <v>80.55</v>
      </c>
      <c r="B344" s="3" t="str">
        <f t="shared" si="1"/>
        <v>#REF!</v>
      </c>
    </row>
    <row r="345">
      <c r="A345" s="28">
        <v>81.81</v>
      </c>
      <c r="B345" s="3" t="str">
        <f t="shared" si="1"/>
        <v>#REF!</v>
      </c>
    </row>
    <row r="346">
      <c r="A346" s="28">
        <v>80.48</v>
      </c>
      <c r="B346" s="3" t="str">
        <f t="shared" si="1"/>
        <v>#REF!</v>
      </c>
    </row>
    <row r="347">
      <c r="A347" s="28">
        <v>81.26</v>
      </c>
      <c r="B347" s="3" t="str">
        <f t="shared" si="1"/>
        <v>#REF!</v>
      </c>
    </row>
    <row r="348">
      <c r="A348" s="25">
        <f>+0.73</f>
        <v>0.73</v>
      </c>
      <c r="B348" s="3" t="str">
        <f t="shared" si="1"/>
        <v>#REF!</v>
      </c>
    </row>
    <row r="349">
      <c r="A349" s="25">
        <f>+0.91%</f>
        <v>0.0091</v>
      </c>
      <c r="B349" s="3" t="str">
        <f t="shared" si="1"/>
        <v>#REF!</v>
      </c>
    </row>
    <row r="350">
      <c r="A350" s="26">
        <v>338882.0</v>
      </c>
      <c r="B350" s="3" t="str">
        <f t="shared" si="1"/>
        <v>#REF!</v>
      </c>
    </row>
    <row r="351">
      <c r="A351" s="26">
        <v>575515.0</v>
      </c>
      <c r="B351" s="3" t="str">
        <f t="shared" si="1"/>
        <v>#REF!</v>
      </c>
    </row>
    <row r="352">
      <c r="A352" s="27">
        <v>43369.0</v>
      </c>
      <c r="B352" s="3" t="str">
        <f t="shared" si="1"/>
        <v>#REF!</v>
      </c>
    </row>
    <row r="353">
      <c r="A353" s="28">
        <v>80.94</v>
      </c>
      <c r="B353" s="3" t="str">
        <f t="shared" si="1"/>
        <v>#REF!</v>
      </c>
    </row>
    <row r="354">
      <c r="A354" s="28">
        <v>81.56</v>
      </c>
      <c r="B354" s="3" t="str">
        <f t="shared" si="1"/>
        <v>#REF!</v>
      </c>
    </row>
    <row r="355">
      <c r="A355" s="28">
        <v>80.52</v>
      </c>
      <c r="B355" s="3" t="str">
        <f t="shared" si="1"/>
        <v>#REF!</v>
      </c>
    </row>
    <row r="356">
      <c r="A356" s="28">
        <v>80.79</v>
      </c>
      <c r="B356" s="3" t="str">
        <f t="shared" si="1"/>
        <v>#REF!</v>
      </c>
    </row>
    <row r="357">
      <c r="A357" s="21">
        <v>-0.47</v>
      </c>
      <c r="B357" s="3" t="str">
        <f t="shared" si="1"/>
        <v>#REF!</v>
      </c>
    </row>
    <row r="358">
      <c r="A358" s="22">
        <v>-0.0058</v>
      </c>
      <c r="B358" s="3" t="str">
        <f t="shared" si="1"/>
        <v>#REF!</v>
      </c>
    </row>
    <row r="359">
      <c r="A359" s="24">
        <v>283100.0</v>
      </c>
      <c r="B359" s="3" t="str">
        <f t="shared" si="1"/>
        <v>#REF!</v>
      </c>
    </row>
    <row r="360">
      <c r="A360" s="24">
        <v>573232.0</v>
      </c>
      <c r="B360" s="3" t="str">
        <f t="shared" si="1"/>
        <v>#REF!</v>
      </c>
    </row>
    <row r="361">
      <c r="A361" s="23">
        <v>43370.0</v>
      </c>
      <c r="B361" s="3" t="str">
        <f t="shared" si="1"/>
        <v>#REF!</v>
      </c>
    </row>
    <row r="362">
      <c r="A362" s="21">
        <v>81.25</v>
      </c>
      <c r="B362" s="3" t="str">
        <f t="shared" si="1"/>
        <v>#REF!</v>
      </c>
    </row>
    <row r="363">
      <c r="A363" s="21">
        <v>81.9</v>
      </c>
      <c r="B363" s="3" t="str">
        <f t="shared" si="1"/>
        <v>#REF!</v>
      </c>
    </row>
    <row r="364">
      <c r="A364" s="21">
        <v>80.84</v>
      </c>
      <c r="B364" s="3" t="str">
        <f t="shared" si="1"/>
        <v>#REF!</v>
      </c>
    </row>
    <row r="365">
      <c r="A365" s="21">
        <v>81.38</v>
      </c>
      <c r="B365" s="3" t="str">
        <f t="shared" si="1"/>
        <v>#REF!</v>
      </c>
    </row>
    <row r="366">
      <c r="A366" s="25">
        <f>+0.59</f>
        <v>0.59</v>
      </c>
      <c r="B366" s="3" t="str">
        <f t="shared" si="1"/>
        <v>#REF!</v>
      </c>
    </row>
    <row r="367">
      <c r="A367" s="25">
        <f>+0.73%</f>
        <v>0.0073</v>
      </c>
      <c r="B367" s="3" t="str">
        <f t="shared" si="1"/>
        <v>#REF!</v>
      </c>
    </row>
    <row r="368">
      <c r="A368" s="26">
        <v>339933.0</v>
      </c>
      <c r="B368" s="3" t="str">
        <f t="shared" si="1"/>
        <v>#REF!</v>
      </c>
    </row>
    <row r="369">
      <c r="A369" s="26">
        <v>590669.0</v>
      </c>
      <c r="B369" s="3" t="str">
        <f t="shared" si="1"/>
        <v>#REF!</v>
      </c>
    </row>
    <row r="370">
      <c r="A370" s="27">
        <v>43371.0</v>
      </c>
      <c r="B370" s="3" t="str">
        <f t="shared" si="1"/>
        <v>#REF!</v>
      </c>
    </row>
    <row r="371">
      <c r="A371" s="28">
        <v>81.44</v>
      </c>
      <c r="B371" s="3" t="str">
        <f t="shared" si="1"/>
        <v>#REF!</v>
      </c>
    </row>
    <row r="372">
      <c r="A372" s="28">
        <v>83.41</v>
      </c>
      <c r="B372" s="3" t="str">
        <f t="shared" si="1"/>
        <v>#REF!</v>
      </c>
    </row>
    <row r="373">
      <c r="A373" s="28">
        <v>81.29</v>
      </c>
      <c r="B373" s="3" t="str">
        <f t="shared" si="1"/>
        <v>#REF!</v>
      </c>
    </row>
    <row r="374">
      <c r="A374" s="28">
        <v>82.73</v>
      </c>
      <c r="B374" s="3" t="str">
        <f t="shared" si="1"/>
        <v>#REF!</v>
      </c>
    </row>
    <row r="375">
      <c r="A375" s="25">
        <f>+1.35</f>
        <v>1.35</v>
      </c>
      <c r="B375" s="3" t="str">
        <f t="shared" si="1"/>
        <v>#REF!</v>
      </c>
    </row>
    <row r="376">
      <c r="A376" s="25">
        <f>+1.66%</f>
        <v>0.0166</v>
      </c>
      <c r="B376" s="3" t="str">
        <f t="shared" si="1"/>
        <v>#REF!</v>
      </c>
    </row>
    <row r="377">
      <c r="A377" s="26">
        <v>350243.0</v>
      </c>
      <c r="B377" s="3" t="str">
        <f t="shared" si="1"/>
        <v>#REF!</v>
      </c>
    </row>
    <row r="378">
      <c r="A378" s="26">
        <v>589809.0</v>
      </c>
      <c r="B378" s="3" t="str">
        <f t="shared" si="1"/>
        <v>#REF!</v>
      </c>
    </row>
    <row r="379">
      <c r="A379" s="27">
        <v>43374.0</v>
      </c>
      <c r="B379" s="3" t="str">
        <f t="shared" si="1"/>
        <v>#REF!</v>
      </c>
    </row>
    <row r="380">
      <c r="A380" s="28">
        <v>82.79</v>
      </c>
      <c r="B380" s="3" t="str">
        <f t="shared" si="1"/>
        <v>#REF!</v>
      </c>
    </row>
    <row r="381">
      <c r="A381" s="28">
        <v>85.45</v>
      </c>
      <c r="B381" s="3" t="str">
        <f t="shared" si="1"/>
        <v>#REF!</v>
      </c>
    </row>
    <row r="382">
      <c r="A382" s="28">
        <v>82.55</v>
      </c>
      <c r="B382" s="3" t="str">
        <f t="shared" si="1"/>
        <v>#REF!</v>
      </c>
    </row>
    <row r="383">
      <c r="A383" s="28">
        <v>84.98</v>
      </c>
      <c r="B383" s="3" t="str">
        <f t="shared" si="1"/>
        <v>#REF!</v>
      </c>
    </row>
    <row r="384">
      <c r="A384" s="25">
        <f>+2.25</f>
        <v>2.25</v>
      </c>
      <c r="B384" s="3" t="str">
        <f t="shared" si="1"/>
        <v>#REF!</v>
      </c>
    </row>
    <row r="385">
      <c r="A385" s="25">
        <f>+2.72%</f>
        <v>0.0272</v>
      </c>
      <c r="B385" s="3" t="str">
        <f t="shared" si="1"/>
        <v>#REF!</v>
      </c>
    </row>
    <row r="386">
      <c r="A386" s="26">
        <v>347526.0</v>
      </c>
      <c r="B386" s="3" t="str">
        <f t="shared" si="1"/>
        <v>#REF!</v>
      </c>
    </row>
    <row r="387">
      <c r="A387" s="26">
        <v>585925.0</v>
      </c>
      <c r="B387" s="3" t="str">
        <f t="shared" si="1"/>
        <v>#REF!</v>
      </c>
    </row>
    <row r="388">
      <c r="A388" s="27">
        <v>43375.0</v>
      </c>
      <c r="B388" s="3" t="str">
        <f t="shared" si="1"/>
        <v>#REF!</v>
      </c>
    </row>
    <row r="389">
      <c r="A389" s="28">
        <v>84.95</v>
      </c>
      <c r="B389" s="3" t="str">
        <f t="shared" si="1"/>
        <v>#REF!</v>
      </c>
    </row>
    <row r="390">
      <c r="A390" s="28">
        <v>85.38</v>
      </c>
      <c r="B390" s="3" t="str">
        <f t="shared" si="1"/>
        <v>#REF!</v>
      </c>
    </row>
    <row r="391">
      <c r="A391" s="28">
        <v>84.31</v>
      </c>
      <c r="B391" s="3" t="str">
        <f t="shared" si="1"/>
        <v>#REF!</v>
      </c>
    </row>
    <row r="392">
      <c r="A392" s="28">
        <v>84.8</v>
      </c>
      <c r="B392" s="3" t="str">
        <f t="shared" si="1"/>
        <v>#REF!</v>
      </c>
    </row>
    <row r="393">
      <c r="A393" s="21">
        <v>-0.18</v>
      </c>
      <c r="B393" s="3" t="str">
        <f t="shared" si="1"/>
        <v>#REF!</v>
      </c>
    </row>
    <row r="394">
      <c r="A394" s="22">
        <v>-0.0021</v>
      </c>
      <c r="B394" s="3" t="str">
        <f t="shared" si="1"/>
        <v>#REF!</v>
      </c>
    </row>
    <row r="395">
      <c r="A395" s="24">
        <v>268609.0</v>
      </c>
      <c r="B395" s="3" t="str">
        <f t="shared" si="1"/>
        <v>#REF!</v>
      </c>
    </row>
    <row r="396">
      <c r="A396" s="24">
        <v>564273.0</v>
      </c>
      <c r="B396" s="3" t="str">
        <f t="shared" si="1"/>
        <v>#REF!</v>
      </c>
    </row>
    <row r="397">
      <c r="A397" s="23">
        <v>43376.0</v>
      </c>
      <c r="B397" s="3" t="str">
        <f t="shared" si="1"/>
        <v>#REF!</v>
      </c>
    </row>
    <row r="398">
      <c r="A398" s="21">
        <v>84.79</v>
      </c>
      <c r="B398" s="3" t="str">
        <f t="shared" si="1"/>
        <v>#REF!</v>
      </c>
    </row>
    <row r="399">
      <c r="A399" s="21">
        <v>86.74</v>
      </c>
      <c r="B399" s="3" t="str">
        <f t="shared" si="1"/>
        <v>#REF!</v>
      </c>
    </row>
    <row r="400">
      <c r="A400" s="21">
        <v>84.01</v>
      </c>
      <c r="B400" s="3" t="str">
        <f t="shared" si="1"/>
        <v>#REF!</v>
      </c>
    </row>
    <row r="401">
      <c r="A401" s="21">
        <v>86.29</v>
      </c>
      <c r="B401" s="3" t="str">
        <f t="shared" si="1"/>
        <v>#REF!</v>
      </c>
    </row>
    <row r="402">
      <c r="A402" s="25">
        <f>+1.49</f>
        <v>1.49</v>
      </c>
      <c r="B402" s="3" t="str">
        <f t="shared" si="1"/>
        <v>#REF!</v>
      </c>
    </row>
    <row r="403">
      <c r="A403" s="25">
        <f>+1.76%</f>
        <v>0.0176</v>
      </c>
      <c r="B403" s="3" t="str">
        <f t="shared" si="1"/>
        <v>#REF!</v>
      </c>
    </row>
    <row r="404">
      <c r="A404" s="26">
        <v>345222.0</v>
      </c>
      <c r="B404" s="3" t="str">
        <f t="shared" si="1"/>
        <v>#REF!</v>
      </c>
    </row>
    <row r="405">
      <c r="A405" s="26">
        <v>554769.0</v>
      </c>
      <c r="B405" s="3" t="str">
        <f t="shared" si="1"/>
        <v>#REF!</v>
      </c>
    </row>
    <row r="406">
      <c r="A406" s="27">
        <v>43377.0</v>
      </c>
      <c r="B406" s="3" t="str">
        <f t="shared" si="1"/>
        <v>#REF!</v>
      </c>
    </row>
    <row r="407">
      <c r="A407" s="28">
        <v>85.99</v>
      </c>
      <c r="B407" s="3" t="str">
        <f t="shared" si="1"/>
        <v>#REF!</v>
      </c>
    </row>
    <row r="408">
      <c r="A408" s="28">
        <v>86.43</v>
      </c>
      <c r="B408" s="3" t="str">
        <f t="shared" si="1"/>
        <v>#REF!</v>
      </c>
    </row>
    <row r="409">
      <c r="A409" s="28">
        <v>84.14</v>
      </c>
      <c r="B409" s="3" t="str">
        <f t="shared" si="1"/>
        <v>#REF!</v>
      </c>
    </row>
    <row r="410">
      <c r="A410" s="28">
        <v>84.58</v>
      </c>
      <c r="B410" s="3" t="str">
        <f t="shared" si="1"/>
        <v>#REF!</v>
      </c>
    </row>
    <row r="411">
      <c r="A411" s="21">
        <v>-1.71</v>
      </c>
      <c r="B411" s="3" t="str">
        <f t="shared" si="1"/>
        <v>#REF!</v>
      </c>
    </row>
    <row r="412">
      <c r="A412" s="22">
        <v>-0.0198</v>
      </c>
      <c r="B412" s="3" t="str">
        <f t="shared" si="1"/>
        <v>#REF!</v>
      </c>
    </row>
    <row r="413">
      <c r="A413" s="24">
        <v>361253.0</v>
      </c>
      <c r="B413" s="3" t="str">
        <f t="shared" si="1"/>
        <v>#REF!</v>
      </c>
    </row>
    <row r="414">
      <c r="A414" s="24">
        <v>541125.0</v>
      </c>
      <c r="B414" s="3" t="str">
        <f t="shared" si="1"/>
        <v>#REF!</v>
      </c>
    </row>
    <row r="415">
      <c r="A415" s="23">
        <v>43378.0</v>
      </c>
      <c r="B415" s="3" t="str">
        <f t="shared" si="1"/>
        <v>#REF!</v>
      </c>
    </row>
    <row r="416">
      <c r="A416" s="21">
        <v>84.89</v>
      </c>
      <c r="B416" s="3" t="str">
        <f t="shared" si="1"/>
        <v>#REF!</v>
      </c>
    </row>
    <row r="417">
      <c r="A417" s="21">
        <v>85.12</v>
      </c>
      <c r="B417" s="3" t="str">
        <f t="shared" si="1"/>
        <v>#REF!</v>
      </c>
    </row>
    <row r="418">
      <c r="A418" s="21">
        <v>83.92</v>
      </c>
      <c r="B418" s="3" t="str">
        <f t="shared" si="1"/>
        <v>#REF!</v>
      </c>
    </row>
    <row r="419">
      <c r="A419" s="21">
        <v>84.16</v>
      </c>
      <c r="B419" s="3" t="str">
        <f t="shared" si="1"/>
        <v>#REF!</v>
      </c>
    </row>
    <row r="420">
      <c r="A420" s="21">
        <v>-0.42</v>
      </c>
      <c r="B420" s="3" t="str">
        <f t="shared" si="1"/>
        <v>#REF!</v>
      </c>
    </row>
    <row r="421">
      <c r="A421" s="22">
        <v>-0.005</v>
      </c>
      <c r="B421" s="3" t="str">
        <f t="shared" si="1"/>
        <v>#REF!</v>
      </c>
    </row>
    <row r="422">
      <c r="A422" s="24">
        <v>300619.0</v>
      </c>
      <c r="B422" s="3" t="str">
        <f t="shared" si="1"/>
        <v>#REF!</v>
      </c>
    </row>
    <row r="423">
      <c r="A423" s="24">
        <v>514507.0</v>
      </c>
      <c r="B423" s="3" t="str">
        <f t="shared" si="1"/>
        <v>#REF!</v>
      </c>
    </row>
    <row r="424">
      <c r="A424" s="23">
        <v>43381.0</v>
      </c>
      <c r="B424" s="3" t="str">
        <f t="shared" si="1"/>
        <v>#REF!</v>
      </c>
    </row>
    <row r="425">
      <c r="A425" s="21">
        <v>84.17</v>
      </c>
      <c r="B425" s="3" t="str">
        <f t="shared" si="1"/>
        <v>#REF!</v>
      </c>
    </row>
    <row r="426">
      <c r="A426" s="21">
        <v>84.31</v>
      </c>
      <c r="B426" s="3" t="str">
        <f t="shared" si="1"/>
        <v>#REF!</v>
      </c>
    </row>
    <row r="427">
      <c r="A427" s="21">
        <v>82.66</v>
      </c>
      <c r="B427" s="3" t="str">
        <f t="shared" si="1"/>
        <v>#REF!</v>
      </c>
    </row>
    <row r="428">
      <c r="A428" s="21">
        <v>83.91</v>
      </c>
      <c r="B428" s="3" t="str">
        <f t="shared" si="1"/>
        <v>#REF!</v>
      </c>
    </row>
    <row r="429">
      <c r="A429" s="21">
        <v>-0.25</v>
      </c>
      <c r="B429" s="3" t="str">
        <f t="shared" si="1"/>
        <v>#REF!</v>
      </c>
    </row>
    <row r="430">
      <c r="A430" s="22">
        <v>-0.003</v>
      </c>
      <c r="B430" s="3" t="str">
        <f t="shared" si="1"/>
        <v>#REF!</v>
      </c>
    </row>
    <row r="431">
      <c r="A431" s="24">
        <v>290090.0</v>
      </c>
      <c r="B431" s="3" t="str">
        <f t="shared" si="1"/>
        <v>#REF!</v>
      </c>
    </row>
    <row r="432">
      <c r="A432" s="24">
        <v>508873.0</v>
      </c>
      <c r="B432" s="3" t="str">
        <f t="shared" si="1"/>
        <v>#REF!</v>
      </c>
    </row>
    <row r="433">
      <c r="A433" s="23">
        <v>43382.0</v>
      </c>
      <c r="B433" s="3" t="str">
        <f t="shared" si="1"/>
        <v>#REF!</v>
      </c>
    </row>
    <row r="434">
      <c r="A434" s="21">
        <v>83.91</v>
      </c>
      <c r="B434" s="3" t="str">
        <f t="shared" si="1"/>
        <v>#REF!</v>
      </c>
    </row>
    <row r="435">
      <c r="A435" s="21">
        <v>85.45</v>
      </c>
      <c r="B435" s="3" t="str">
        <f t="shared" si="1"/>
        <v>#REF!</v>
      </c>
    </row>
    <row r="436">
      <c r="A436" s="21">
        <v>83.73</v>
      </c>
      <c r="B436" s="3" t="str">
        <f t="shared" si="1"/>
        <v>#REF!</v>
      </c>
    </row>
    <row r="437">
      <c r="A437" s="21">
        <v>85.0</v>
      </c>
      <c r="B437" s="3" t="str">
        <f t="shared" si="1"/>
        <v>#REF!</v>
      </c>
    </row>
    <row r="438">
      <c r="A438" s="25">
        <f>+1.09</f>
        <v>1.09</v>
      </c>
      <c r="B438" s="3" t="str">
        <f t="shared" si="1"/>
        <v>#REF!</v>
      </c>
    </row>
    <row r="439">
      <c r="A439" s="25">
        <f>+1.3%</f>
        <v>0.013</v>
      </c>
      <c r="B439" s="3" t="str">
        <f t="shared" si="1"/>
        <v>#REF!</v>
      </c>
    </row>
    <row r="440">
      <c r="A440" s="26">
        <v>351396.0</v>
      </c>
      <c r="B440" s="3" t="str">
        <f t="shared" si="1"/>
        <v>#REF!</v>
      </c>
    </row>
    <row r="441">
      <c r="A441" s="26">
        <v>510411.0</v>
      </c>
      <c r="B441" s="3" t="str">
        <f t="shared" si="1"/>
        <v>#REF!</v>
      </c>
    </row>
    <row r="442">
      <c r="A442" s="29">
        <v>43383.0</v>
      </c>
      <c r="B442" s="3" t="str">
        <f t="shared" si="1"/>
        <v>#REF!</v>
      </c>
    </row>
    <row r="443">
      <c r="A443" s="28">
        <v>84.98</v>
      </c>
      <c r="B443" s="3" t="str">
        <f t="shared" si="1"/>
        <v>#REF!</v>
      </c>
    </row>
    <row r="444">
      <c r="A444" s="28">
        <v>85.17</v>
      </c>
      <c r="B444" s="3" t="str">
        <f t="shared" si="1"/>
        <v>#REF!</v>
      </c>
    </row>
    <row r="445">
      <c r="A445" s="28">
        <v>82.26</v>
      </c>
      <c r="B445" s="3" t="str">
        <f t="shared" si="1"/>
        <v>#REF!</v>
      </c>
    </row>
    <row r="446">
      <c r="A446" s="28">
        <v>83.09</v>
      </c>
      <c r="B446" s="3" t="str">
        <f t="shared" si="1"/>
        <v>#REF!</v>
      </c>
    </row>
    <row r="447">
      <c r="A447" s="21">
        <v>-1.91</v>
      </c>
      <c r="B447" s="3" t="str">
        <f t="shared" si="1"/>
        <v>#REF!</v>
      </c>
    </row>
    <row r="448">
      <c r="A448" s="22">
        <v>-0.0225</v>
      </c>
      <c r="B448" s="3" t="str">
        <f t="shared" si="1"/>
        <v>#REF!</v>
      </c>
    </row>
    <row r="449">
      <c r="A449" s="24">
        <v>319094.0</v>
      </c>
      <c r="B449" s="3" t="str">
        <f t="shared" si="1"/>
        <v>#REF!</v>
      </c>
    </row>
    <row r="450">
      <c r="A450" s="24">
        <v>484386.0</v>
      </c>
      <c r="B450" s="3" t="str">
        <f t="shared" si="1"/>
        <v>#REF!</v>
      </c>
    </row>
    <row r="451">
      <c r="A451" s="30">
        <v>43384.0</v>
      </c>
      <c r="B451" s="3" t="str">
        <f t="shared" si="1"/>
        <v>#REF!</v>
      </c>
    </row>
    <row r="452">
      <c r="A452" s="21">
        <v>82.47</v>
      </c>
      <c r="B452" s="3" t="str">
        <f t="shared" si="1"/>
        <v>#REF!</v>
      </c>
    </row>
    <row r="453">
      <c r="A453" s="21">
        <v>82.63</v>
      </c>
      <c r="B453" s="3" t="str">
        <f t="shared" si="1"/>
        <v>#REF!</v>
      </c>
    </row>
    <row r="454">
      <c r="A454" s="21">
        <v>79.8</v>
      </c>
      <c r="B454" s="3" t="str">
        <f t="shared" si="1"/>
        <v>#REF!</v>
      </c>
    </row>
    <row r="455">
      <c r="A455" s="21">
        <v>80.26</v>
      </c>
      <c r="B455" s="3" t="str">
        <f t="shared" si="1"/>
        <v>#REF!</v>
      </c>
    </row>
    <row r="456">
      <c r="A456" s="21">
        <v>-2.83</v>
      </c>
      <c r="B456" s="3" t="str">
        <f t="shared" si="1"/>
        <v>#REF!</v>
      </c>
    </row>
    <row r="457">
      <c r="A457" s="22">
        <v>-0.0341</v>
      </c>
      <c r="B457" s="3" t="str">
        <f t="shared" si="1"/>
        <v>#REF!</v>
      </c>
    </row>
    <row r="458">
      <c r="A458" s="24">
        <v>482510.0</v>
      </c>
      <c r="B458" s="3" t="str">
        <f t="shared" si="1"/>
        <v>#REF!</v>
      </c>
    </row>
    <row r="459">
      <c r="A459" s="24">
        <v>456089.0</v>
      </c>
      <c r="B459" s="3" t="str">
        <f t="shared" si="1"/>
        <v>#REF!</v>
      </c>
    </row>
    <row r="460">
      <c r="A460" s="30">
        <v>43385.0</v>
      </c>
      <c r="B460" s="3" t="str">
        <f t="shared" si="1"/>
        <v>#REF!</v>
      </c>
    </row>
    <row r="461">
      <c r="A461" s="21">
        <v>80.28</v>
      </c>
      <c r="B461" s="3" t="str">
        <f t="shared" si="1"/>
        <v>#REF!</v>
      </c>
    </row>
    <row r="462">
      <c r="A462" s="21">
        <v>81.48</v>
      </c>
      <c r="B462" s="3" t="str">
        <f t="shared" si="1"/>
        <v>#REF!</v>
      </c>
    </row>
    <row r="463">
      <c r="A463" s="21">
        <v>79.23</v>
      </c>
      <c r="B463" s="3" t="str">
        <f t="shared" si="1"/>
        <v>#REF!</v>
      </c>
    </row>
    <row r="464">
      <c r="A464" s="21">
        <v>80.43</v>
      </c>
      <c r="B464" s="3" t="str">
        <f t="shared" si="1"/>
        <v>#REF!</v>
      </c>
    </row>
    <row r="465">
      <c r="A465" s="25">
        <f>+0.17</f>
        <v>0.17</v>
      </c>
      <c r="B465" s="3" t="str">
        <f t="shared" si="1"/>
        <v>#REF!</v>
      </c>
    </row>
    <row r="466">
      <c r="A466" s="25">
        <f>+0.21%</f>
        <v>0.0021</v>
      </c>
      <c r="B466" s="3" t="str">
        <f t="shared" si="1"/>
        <v>#REF!</v>
      </c>
    </row>
    <row r="467">
      <c r="A467" s="26">
        <v>373090.0</v>
      </c>
      <c r="B467" s="3" t="str">
        <f t="shared" si="1"/>
        <v>#REF!</v>
      </c>
    </row>
    <row r="468">
      <c r="A468" s="26">
        <v>432933.0</v>
      </c>
      <c r="B468" s="3" t="str">
        <f t="shared" si="1"/>
        <v>#REF!</v>
      </c>
    </row>
    <row r="469">
      <c r="A469" s="29">
        <v>43388.0</v>
      </c>
      <c r="B469" s="3" t="str">
        <f t="shared" si="1"/>
        <v>#REF!</v>
      </c>
    </row>
    <row r="470">
      <c r="A470" s="28">
        <v>81.0</v>
      </c>
      <c r="B470" s="3" t="str">
        <f t="shared" si="1"/>
        <v>#REF!</v>
      </c>
    </row>
    <row r="471">
      <c r="A471" s="28">
        <v>81.92</v>
      </c>
      <c r="B471" s="3" t="str">
        <f t="shared" si="1"/>
        <v>#REF!</v>
      </c>
    </row>
    <row r="472">
      <c r="A472" s="28">
        <v>79.85</v>
      </c>
      <c r="B472" s="3" t="str">
        <f t="shared" si="1"/>
        <v>#REF!</v>
      </c>
    </row>
    <row r="473">
      <c r="A473" s="28">
        <v>80.78</v>
      </c>
      <c r="B473" s="3" t="str">
        <f t="shared" si="1"/>
        <v>#REF!</v>
      </c>
    </row>
    <row r="474">
      <c r="A474" s="25">
        <f>+0.35</f>
        <v>0.35</v>
      </c>
      <c r="B474" s="3" t="str">
        <f t="shared" si="1"/>
        <v>#REF!</v>
      </c>
    </row>
    <row r="475">
      <c r="A475" s="25">
        <f>+0.44%</f>
        <v>0.0044</v>
      </c>
      <c r="B475" s="3" t="str">
        <f t="shared" si="1"/>
        <v>#REF!</v>
      </c>
    </row>
    <row r="476">
      <c r="A476" s="26">
        <v>284648.0</v>
      </c>
      <c r="B476" s="3" t="str">
        <f t="shared" si="1"/>
        <v>#REF!</v>
      </c>
    </row>
    <row r="477">
      <c r="A477" s="26">
        <v>413319.0</v>
      </c>
      <c r="B477" s="3" t="str">
        <f t="shared" si="1"/>
        <v>#REF!</v>
      </c>
    </row>
    <row r="478">
      <c r="A478" s="29">
        <v>43389.0</v>
      </c>
      <c r="B478" s="3" t="str">
        <f t="shared" si="1"/>
        <v>#REF!</v>
      </c>
    </row>
    <row r="479">
      <c r="A479" s="28">
        <v>80.88</v>
      </c>
      <c r="B479" s="3" t="str">
        <f t="shared" si="1"/>
        <v>#REF!</v>
      </c>
    </row>
    <row r="480">
      <c r="A480" s="28">
        <v>81.75</v>
      </c>
      <c r="B480" s="3" t="str">
        <f t="shared" si="1"/>
        <v>#REF!</v>
      </c>
    </row>
    <row r="481">
      <c r="A481" s="28">
        <v>79.8</v>
      </c>
      <c r="B481" s="3" t="str">
        <f t="shared" si="1"/>
        <v>#REF!</v>
      </c>
    </row>
    <row r="482">
      <c r="A482" s="28">
        <v>81.41</v>
      </c>
      <c r="B482" s="3" t="str">
        <f t="shared" si="1"/>
        <v>#REF!</v>
      </c>
    </row>
    <row r="483">
      <c r="A483" s="25">
        <f>+0.63</f>
        <v>0.63</v>
      </c>
      <c r="B483" s="3" t="str">
        <f t="shared" si="1"/>
        <v>#REF!</v>
      </c>
    </row>
    <row r="484">
      <c r="A484" s="25">
        <f>+0.78%</f>
        <v>0.0078</v>
      </c>
      <c r="B484" s="3" t="str">
        <f t="shared" si="1"/>
        <v>#REF!</v>
      </c>
    </row>
    <row r="485">
      <c r="A485" s="26">
        <v>329327.0</v>
      </c>
      <c r="B485" s="3" t="str">
        <f t="shared" si="1"/>
        <v>#REF!</v>
      </c>
    </row>
    <row r="486">
      <c r="A486" s="26">
        <v>397768.0</v>
      </c>
      <c r="B486" s="3" t="str">
        <f t="shared" si="1"/>
        <v>#REF!</v>
      </c>
    </row>
    <row r="487">
      <c r="A487" s="29">
        <v>43390.0</v>
      </c>
      <c r="B487" s="3" t="str">
        <f t="shared" si="1"/>
        <v>#REF!</v>
      </c>
    </row>
    <row r="488">
      <c r="A488" s="28">
        <v>81.74</v>
      </c>
      <c r="B488" s="3" t="str">
        <f t="shared" si="1"/>
        <v>#REF!</v>
      </c>
    </row>
    <row r="489">
      <c r="A489" s="28">
        <v>81.85</v>
      </c>
      <c r="B489" s="3" t="str">
        <f t="shared" si="1"/>
        <v>#REF!</v>
      </c>
    </row>
    <row r="490">
      <c r="A490" s="28">
        <v>79.17</v>
      </c>
      <c r="B490" s="3" t="str">
        <f t="shared" si="1"/>
        <v>#REF!</v>
      </c>
    </row>
    <row r="491">
      <c r="A491" s="28">
        <v>80.05</v>
      </c>
      <c r="B491" s="3" t="str">
        <f t="shared" si="1"/>
        <v>#REF!</v>
      </c>
    </row>
    <row r="492">
      <c r="A492" s="21">
        <v>-1.36</v>
      </c>
      <c r="B492" s="3" t="str">
        <f t="shared" si="1"/>
        <v>#REF!</v>
      </c>
    </row>
    <row r="493">
      <c r="A493" s="22">
        <v>-0.0167</v>
      </c>
      <c r="B493" s="3" t="str">
        <f t="shared" si="1"/>
        <v>#REF!</v>
      </c>
    </row>
    <row r="494">
      <c r="A494" s="24">
        <v>336595.0</v>
      </c>
      <c r="B494" s="3" t="str">
        <f t="shared" si="1"/>
        <v>#REF!</v>
      </c>
    </row>
    <row r="495">
      <c r="A495" s="24">
        <v>384728.0</v>
      </c>
      <c r="B495" s="3" t="str">
        <f t="shared" si="1"/>
        <v>#REF!</v>
      </c>
    </row>
    <row r="496">
      <c r="A496" s="30">
        <v>43391.0</v>
      </c>
      <c r="B496" s="3" t="str">
        <f t="shared" si="1"/>
        <v>#REF!</v>
      </c>
    </row>
    <row r="497">
      <c r="A497" s="21">
        <v>80.23</v>
      </c>
      <c r="B497" s="3" t="str">
        <f t="shared" si="1"/>
        <v>#REF!</v>
      </c>
    </row>
    <row r="498">
      <c r="A498" s="21">
        <v>80.31</v>
      </c>
      <c r="B498" s="3" t="str">
        <f t="shared" si="1"/>
        <v>#REF!</v>
      </c>
    </row>
    <row r="499">
      <c r="A499" s="21">
        <v>78.69</v>
      </c>
      <c r="B499" s="3" t="str">
        <f t="shared" si="1"/>
        <v>#REF!</v>
      </c>
    </row>
    <row r="500">
      <c r="A500" s="21">
        <v>79.29</v>
      </c>
      <c r="B500" s="3" t="str">
        <f t="shared" si="1"/>
        <v>#REF!</v>
      </c>
    </row>
    <row r="501">
      <c r="A501" s="21">
        <v>-0.76</v>
      </c>
      <c r="B501" s="3" t="str">
        <f t="shared" si="1"/>
        <v>#REF!</v>
      </c>
    </row>
    <row r="502">
      <c r="A502" s="22">
        <v>-0.0095</v>
      </c>
      <c r="B502" s="3" t="str">
        <f t="shared" si="1"/>
        <v>#REF!</v>
      </c>
    </row>
    <row r="503">
      <c r="A503" s="24">
        <v>359005.0</v>
      </c>
      <c r="B503" s="3" t="str">
        <f t="shared" si="1"/>
        <v>#REF!</v>
      </c>
    </row>
    <row r="504">
      <c r="A504" s="24">
        <v>375068.0</v>
      </c>
      <c r="B504" s="3" t="str">
        <f t="shared" si="1"/>
        <v>#REF!</v>
      </c>
    </row>
    <row r="505">
      <c r="A505" s="30">
        <v>43392.0</v>
      </c>
      <c r="B505" s="3" t="str">
        <f t="shared" si="1"/>
        <v>#REF!</v>
      </c>
    </row>
    <row r="506">
      <c r="A506" s="21">
        <v>79.44</v>
      </c>
      <c r="B506" s="3" t="str">
        <f t="shared" si="1"/>
        <v>#REF!</v>
      </c>
    </row>
    <row r="507">
      <c r="A507" s="21">
        <v>80.88</v>
      </c>
      <c r="B507" s="3" t="str">
        <f t="shared" si="1"/>
        <v>#REF!</v>
      </c>
    </row>
    <row r="508">
      <c r="A508" s="21">
        <v>79.22</v>
      </c>
      <c r="B508" s="3" t="str">
        <f t="shared" si="1"/>
        <v>#REF!</v>
      </c>
    </row>
    <row r="509">
      <c r="A509" s="21">
        <v>79.78</v>
      </c>
      <c r="B509" s="3" t="str">
        <f t="shared" si="1"/>
        <v>#REF!</v>
      </c>
    </row>
    <row r="510">
      <c r="A510" s="25">
        <f>+0.49</f>
        <v>0.49</v>
      </c>
      <c r="B510" s="3" t="str">
        <f t="shared" si="1"/>
        <v>#REF!</v>
      </c>
    </row>
    <row r="511">
      <c r="A511" s="25">
        <f>+0.62%</f>
        <v>0.0062</v>
      </c>
      <c r="B511" s="3" t="str">
        <f t="shared" si="1"/>
        <v>#REF!</v>
      </c>
    </row>
    <row r="512">
      <c r="A512" s="26">
        <v>291069.0</v>
      </c>
      <c r="B512" s="3" t="str">
        <f t="shared" si="1"/>
        <v>#REF!</v>
      </c>
    </row>
    <row r="513">
      <c r="A513" s="26">
        <v>342553.0</v>
      </c>
      <c r="B513" s="3" t="str">
        <f t="shared" si="1"/>
        <v>#REF!</v>
      </c>
    </row>
    <row r="514">
      <c r="A514" s="29">
        <v>43395.0</v>
      </c>
      <c r="B514" s="3" t="str">
        <f t="shared" si="1"/>
        <v>#REF!</v>
      </c>
    </row>
    <row r="515">
      <c r="A515" s="28">
        <v>80.11</v>
      </c>
      <c r="B515" s="3" t="str">
        <f t="shared" si="1"/>
        <v>#REF!</v>
      </c>
    </row>
    <row r="516">
      <c r="A516" s="28">
        <v>80.41</v>
      </c>
      <c r="B516" s="3" t="str">
        <f t="shared" si="1"/>
        <v>#REF!</v>
      </c>
    </row>
    <row r="517">
      <c r="A517" s="28">
        <v>78.99</v>
      </c>
      <c r="B517" s="3" t="str">
        <f t="shared" si="1"/>
        <v>#REF!</v>
      </c>
    </row>
    <row r="518">
      <c r="A518" s="28">
        <v>79.83</v>
      </c>
      <c r="B518" s="3" t="str">
        <f t="shared" si="1"/>
        <v>#REF!</v>
      </c>
    </row>
    <row r="519">
      <c r="A519" s="25">
        <f>+0.05</f>
        <v>0.05</v>
      </c>
      <c r="B519" s="3" t="str">
        <f t="shared" si="1"/>
        <v>#REF!</v>
      </c>
    </row>
    <row r="520">
      <c r="A520" s="25">
        <f>+0.06%</f>
        <v>0.0006</v>
      </c>
      <c r="B520" s="3" t="str">
        <f t="shared" si="1"/>
        <v>#REF!</v>
      </c>
    </row>
    <row r="521">
      <c r="A521" s="26">
        <v>269911.0</v>
      </c>
      <c r="B521" s="3" t="str">
        <f t="shared" si="1"/>
        <v>#REF!</v>
      </c>
    </row>
    <row r="522">
      <c r="A522" s="26">
        <v>307793.0</v>
      </c>
      <c r="B522" s="3" t="str">
        <f t="shared" si="1"/>
        <v>#REF!</v>
      </c>
    </row>
    <row r="523">
      <c r="A523" s="29">
        <v>43396.0</v>
      </c>
      <c r="B523" s="3" t="str">
        <f t="shared" si="1"/>
        <v>#REF!</v>
      </c>
    </row>
    <row r="524">
      <c r="A524" s="28">
        <v>80.04</v>
      </c>
      <c r="B524" s="3" t="str">
        <f t="shared" si="1"/>
        <v>#REF!</v>
      </c>
    </row>
    <row r="525">
      <c r="A525" s="28">
        <v>80.12</v>
      </c>
      <c r="B525" s="3" t="str">
        <f t="shared" si="1"/>
        <v>#REF!</v>
      </c>
    </row>
    <row r="526">
      <c r="A526" s="28">
        <v>75.88</v>
      </c>
      <c r="B526" s="3" t="str">
        <f t="shared" si="1"/>
        <v>#REF!</v>
      </c>
    </row>
    <row r="527">
      <c r="A527" s="28">
        <v>76.44</v>
      </c>
      <c r="B527" s="3" t="str">
        <f t="shared" si="1"/>
        <v>#REF!</v>
      </c>
    </row>
    <row r="528">
      <c r="A528" s="21">
        <v>-3.39</v>
      </c>
      <c r="B528" s="3" t="str">
        <f t="shared" si="1"/>
        <v>#REF!</v>
      </c>
    </row>
    <row r="529">
      <c r="A529" s="22">
        <v>-0.0425</v>
      </c>
      <c r="B529" s="3" t="str">
        <f t="shared" si="1"/>
        <v>#REF!</v>
      </c>
    </row>
    <row r="530">
      <c r="A530" s="24">
        <v>513715.0</v>
      </c>
      <c r="B530" s="3" t="str">
        <f t="shared" si="1"/>
        <v>#REF!</v>
      </c>
    </row>
    <row r="531">
      <c r="A531" s="24">
        <v>238026.0</v>
      </c>
      <c r="B531" s="3" t="str">
        <f t="shared" si="1"/>
        <v>#REF!</v>
      </c>
    </row>
    <row r="532">
      <c r="A532" s="30">
        <v>43397.0</v>
      </c>
      <c r="B532" s="3" t="str">
        <f t="shared" si="1"/>
        <v>#REF!</v>
      </c>
    </row>
    <row r="533">
      <c r="A533" s="21">
        <v>76.35</v>
      </c>
      <c r="B533" s="3" t="str">
        <f t="shared" si="1"/>
        <v>#REF!</v>
      </c>
    </row>
    <row r="534">
      <c r="A534" s="21">
        <v>77.57</v>
      </c>
      <c r="B534" s="3" t="str">
        <f t="shared" si="1"/>
        <v>#REF!</v>
      </c>
    </row>
    <row r="535">
      <c r="A535" s="21">
        <v>75.11</v>
      </c>
      <c r="B535" s="3" t="str">
        <f t="shared" si="1"/>
        <v>#REF!</v>
      </c>
    </row>
    <row r="536">
      <c r="A536" s="21">
        <v>76.17</v>
      </c>
      <c r="B536" s="3" t="str">
        <f t="shared" si="1"/>
        <v>#REF!</v>
      </c>
    </row>
    <row r="537">
      <c r="A537" s="21">
        <v>-0.27</v>
      </c>
      <c r="B537" s="3" t="str">
        <f t="shared" si="1"/>
        <v>#REF!</v>
      </c>
    </row>
    <row r="538">
      <c r="A538" s="22">
        <v>-0.0035</v>
      </c>
      <c r="B538" s="3" t="str">
        <f t="shared" si="1"/>
        <v>#REF!</v>
      </c>
    </row>
    <row r="539">
      <c r="A539" s="24">
        <v>366652.0</v>
      </c>
      <c r="B539" s="3" t="str">
        <f t="shared" si="1"/>
        <v>#REF!</v>
      </c>
    </row>
    <row r="540">
      <c r="A540" s="24">
        <v>209791.0</v>
      </c>
      <c r="B540" s="3" t="str">
        <f t="shared" si="1"/>
        <v>#REF!</v>
      </c>
    </row>
    <row r="541">
      <c r="A541" s="30">
        <v>43398.0</v>
      </c>
      <c r="B541" s="3" t="str">
        <f t="shared" si="1"/>
        <v>#REF!</v>
      </c>
    </row>
    <row r="542">
      <c r="A542" s="21">
        <v>75.67</v>
      </c>
      <c r="B542" s="3" t="str">
        <f t="shared" si="1"/>
        <v>#REF!</v>
      </c>
    </row>
    <row r="543">
      <c r="A543" s="21">
        <v>77.08</v>
      </c>
      <c r="B543" s="3" t="str">
        <f t="shared" si="1"/>
        <v>#REF!</v>
      </c>
    </row>
    <row r="544">
      <c r="A544" s="21">
        <v>75.35</v>
      </c>
      <c r="B544" s="3" t="str">
        <f t="shared" si="1"/>
        <v>#REF!</v>
      </c>
    </row>
    <row r="545">
      <c r="A545" s="21">
        <v>76.89</v>
      </c>
      <c r="B545" s="3" t="str">
        <f t="shared" si="1"/>
        <v>#REF!</v>
      </c>
    </row>
    <row r="546">
      <c r="A546" s="25">
        <f>+0.72</f>
        <v>0.72</v>
      </c>
      <c r="B546" s="3" t="str">
        <f t="shared" si="1"/>
        <v>#REF!</v>
      </c>
    </row>
    <row r="547">
      <c r="A547" s="25">
        <f>+0.95%</f>
        <v>0.0095</v>
      </c>
      <c r="B547" s="3" t="str">
        <f t="shared" si="1"/>
        <v>#REF!</v>
      </c>
    </row>
    <row r="548">
      <c r="A548" s="26">
        <v>215235.0</v>
      </c>
      <c r="B548" s="3" t="str">
        <f t="shared" si="1"/>
        <v>#REF!</v>
      </c>
    </row>
    <row r="549">
      <c r="A549" s="26">
        <v>193137.0</v>
      </c>
      <c r="B549" s="3" t="str">
        <f t="shared" si="1"/>
        <v>#REF!</v>
      </c>
    </row>
    <row r="550">
      <c r="A550" s="29">
        <v>43399.0</v>
      </c>
      <c r="B550" s="3" t="str">
        <f t="shared" si="1"/>
        <v>#REF!</v>
      </c>
    </row>
    <row r="551">
      <c r="A551" s="28">
        <v>76.6</v>
      </c>
      <c r="B551" s="3" t="str">
        <f t="shared" si="1"/>
        <v>#REF!</v>
      </c>
    </row>
    <row r="552">
      <c r="A552" s="28">
        <v>77.91</v>
      </c>
      <c r="B552" s="3" t="str">
        <f t="shared" si="1"/>
        <v>#REF!</v>
      </c>
    </row>
    <row r="553">
      <c r="A553" s="28">
        <v>75.77</v>
      </c>
      <c r="B553" s="3" t="str">
        <f t="shared" si="1"/>
        <v>#REF!</v>
      </c>
    </row>
    <row r="554">
      <c r="A554" s="28">
        <v>77.62</v>
      </c>
      <c r="B554" s="3" t="str">
        <f t="shared" si="1"/>
        <v>#REF!</v>
      </c>
    </row>
    <row r="555">
      <c r="A555" s="25">
        <f>+0.73</f>
        <v>0.73</v>
      </c>
      <c r="B555" s="3" t="str">
        <f t="shared" si="1"/>
        <v>#REF!</v>
      </c>
    </row>
    <row r="556">
      <c r="A556" s="25">
        <f>+0.95%</f>
        <v>0.0095</v>
      </c>
      <c r="B556" s="3" t="str">
        <f t="shared" si="1"/>
        <v>#REF!</v>
      </c>
    </row>
    <row r="557">
      <c r="A557" s="26">
        <v>229751.0</v>
      </c>
      <c r="B557" s="3" t="str">
        <f t="shared" si="1"/>
        <v>#REF!</v>
      </c>
    </row>
    <row r="558">
      <c r="A558" s="26">
        <v>145716.0</v>
      </c>
      <c r="B558" s="3" t="str">
        <f t="shared" si="1"/>
        <v>#REF!</v>
      </c>
    </row>
    <row r="559">
      <c r="A559" s="29">
        <v>43402.0</v>
      </c>
      <c r="B559" s="3" t="str">
        <f t="shared" si="1"/>
        <v>#REF!</v>
      </c>
    </row>
    <row r="560">
      <c r="A560" s="28">
        <v>77.64</v>
      </c>
      <c r="B560" s="3" t="str">
        <f t="shared" si="1"/>
        <v>#REF!</v>
      </c>
    </row>
    <row r="561">
      <c r="A561" s="28">
        <v>78.03</v>
      </c>
      <c r="B561" s="3" t="str">
        <f t="shared" si="1"/>
        <v>#REF!</v>
      </c>
    </row>
    <row r="562">
      <c r="A562" s="28">
        <v>76.55</v>
      </c>
      <c r="B562" s="3" t="str">
        <f t="shared" si="1"/>
        <v>#REF!</v>
      </c>
    </row>
    <row r="563">
      <c r="A563" s="28">
        <v>77.34</v>
      </c>
      <c r="B563" s="3" t="str">
        <f t="shared" si="1"/>
        <v>#REF!</v>
      </c>
    </row>
    <row r="564">
      <c r="A564" s="21">
        <v>-0.28</v>
      </c>
      <c r="B564" s="3" t="str">
        <f t="shared" si="1"/>
        <v>#REF!</v>
      </c>
    </row>
    <row r="565">
      <c r="A565" s="22">
        <v>-0.0036</v>
      </c>
      <c r="B565" s="3" t="str">
        <f t="shared" si="1"/>
        <v>#REF!</v>
      </c>
    </row>
    <row r="566">
      <c r="A566" s="24">
        <v>117939.0</v>
      </c>
      <c r="B566" s="3" t="str">
        <f t="shared" si="1"/>
        <v>#REF!</v>
      </c>
    </row>
    <row r="567">
      <c r="A567" s="24">
        <v>124424.0</v>
      </c>
      <c r="B567" s="3" t="str">
        <f t="shared" si="1"/>
        <v>#REF!</v>
      </c>
    </row>
    <row r="568">
      <c r="A568" s="30">
        <v>43403.0</v>
      </c>
      <c r="B568" s="3" t="str">
        <f t="shared" si="1"/>
        <v>#REF!</v>
      </c>
    </row>
    <row r="569">
      <c r="A569" s="21">
        <v>76.82</v>
      </c>
      <c r="B569" s="3" t="str">
        <f t="shared" si="1"/>
        <v>#REF!</v>
      </c>
    </row>
    <row r="570">
      <c r="A570" s="21">
        <v>77.32</v>
      </c>
      <c r="B570" s="3" t="str">
        <f t="shared" si="1"/>
        <v>#REF!</v>
      </c>
    </row>
    <row r="571">
      <c r="A571" s="21">
        <v>75.09</v>
      </c>
      <c r="B571" s="3" t="str">
        <f t="shared" si="1"/>
        <v>#REF!</v>
      </c>
    </row>
    <row r="572">
      <c r="A572" s="21">
        <v>75.91</v>
      </c>
      <c r="B572" s="3" t="str">
        <f t="shared" si="1"/>
        <v>#REF!</v>
      </c>
    </row>
    <row r="573">
      <c r="A573" s="21">
        <v>-1.43</v>
      </c>
      <c r="B573" s="3" t="str">
        <f t="shared" si="1"/>
        <v>#REF!</v>
      </c>
    </row>
    <row r="574">
      <c r="A574" s="22">
        <v>-0.0185</v>
      </c>
      <c r="B574" s="3" t="str">
        <f t="shared" si="1"/>
        <v>#REF!</v>
      </c>
    </row>
    <row r="575">
      <c r="A575" s="24">
        <v>115186.0</v>
      </c>
      <c r="B575" s="3" t="str">
        <f t="shared" si="1"/>
        <v>#REF!</v>
      </c>
    </row>
    <row r="576">
      <c r="A576" s="24">
        <v>83868.0</v>
      </c>
      <c r="B576" s="3" t="str">
        <f t="shared" si="1"/>
        <v>#REF!</v>
      </c>
    </row>
    <row r="577">
      <c r="A577" s="14">
        <v>43404.0</v>
      </c>
      <c r="B577" s="3" t="str">
        <f t="shared" si="1"/>
        <v>#REF!</v>
      </c>
    </row>
    <row r="578">
      <c r="A578" s="8">
        <v>76.28</v>
      </c>
      <c r="B578" s="3" t="str">
        <f t="shared" si="1"/>
        <v>#REF!</v>
      </c>
    </row>
    <row r="579">
      <c r="A579" s="8">
        <v>76.92</v>
      </c>
      <c r="B579" s="3" t="str">
        <f t="shared" si="1"/>
        <v>#REF!</v>
      </c>
    </row>
    <row r="580">
      <c r="A580" s="8">
        <v>75.42</v>
      </c>
      <c r="B580" s="3" t="str">
        <f t="shared" si="1"/>
        <v>#REF!</v>
      </c>
    </row>
    <row r="581">
      <c r="A581" s="8">
        <v>75.47</v>
      </c>
      <c r="B581" s="3" t="str">
        <f t="shared" si="1"/>
        <v>#REF!</v>
      </c>
    </row>
    <row r="582">
      <c r="A582" s="11">
        <v>-0.44</v>
      </c>
      <c r="B582" s="3" t="str">
        <f t="shared" si="1"/>
        <v>#REF!</v>
      </c>
    </row>
    <row r="583">
      <c r="A583" s="12">
        <v>-0.0058</v>
      </c>
      <c r="B583" s="3" t="str">
        <f t="shared" si="1"/>
        <v>#REF!</v>
      </c>
    </row>
    <row r="584">
      <c r="A584" s="31">
        <v>34697.0</v>
      </c>
      <c r="B584" s="3" t="str">
        <f t="shared" si="1"/>
        <v>#REF!</v>
      </c>
    </row>
    <row r="585">
      <c r="A585" s="32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43347</v>
      </c>
      <c r="C3" s="3">
        <v>77.65</v>
      </c>
      <c r="D3" s="3">
        <v>79.07</v>
      </c>
      <c r="E3" s="3">
        <v>76.9</v>
      </c>
      <c r="F3" s="3">
        <v>77.62</v>
      </c>
      <c r="G3" s="3">
        <v>0.01</v>
      </c>
      <c r="H3" s="3">
        <v>1.0E-4</v>
      </c>
      <c r="I3" s="15">
        <v>83787.0</v>
      </c>
      <c r="J3" s="15">
        <v>164481.0</v>
      </c>
    </row>
    <row r="4">
      <c r="A4" s="19" t="s">
        <v>4</v>
      </c>
      <c r="B4" s="5">
        <f t="shared" si="1"/>
        <v>43348</v>
      </c>
      <c r="C4" s="3">
        <v>77.28</v>
      </c>
      <c r="D4" s="3">
        <v>77.52</v>
      </c>
      <c r="E4" s="3">
        <v>76.36</v>
      </c>
      <c r="F4" s="3">
        <v>76.57</v>
      </c>
      <c r="G4" s="3">
        <v>-1.05</v>
      </c>
      <c r="H4" s="6">
        <v>-0.0135</v>
      </c>
      <c r="I4" s="15">
        <v>95409.0</v>
      </c>
      <c r="J4" s="15">
        <v>168840.0</v>
      </c>
    </row>
    <row r="5">
      <c r="A5" s="19" t="s">
        <v>5</v>
      </c>
      <c r="B5" s="5">
        <f t="shared" si="1"/>
        <v>43349</v>
      </c>
      <c r="C5" s="3">
        <v>76.31</v>
      </c>
      <c r="D5" s="3">
        <v>77.04</v>
      </c>
      <c r="E5" s="3">
        <v>74.98</v>
      </c>
      <c r="F5" s="3">
        <v>75.83</v>
      </c>
      <c r="G5" s="3">
        <v>-0.74</v>
      </c>
      <c r="H5" s="6">
        <v>-0.0097</v>
      </c>
      <c r="I5" s="15">
        <v>79153.0</v>
      </c>
      <c r="J5" s="15">
        <v>174146.0</v>
      </c>
    </row>
    <row r="6">
      <c r="A6" s="19" t="s">
        <v>6</v>
      </c>
      <c r="B6" s="5">
        <f t="shared" si="1"/>
        <v>43350</v>
      </c>
      <c r="C6" s="3">
        <v>75.95</v>
      </c>
      <c r="D6" s="3">
        <v>76.39</v>
      </c>
      <c r="E6" s="3">
        <v>75.26</v>
      </c>
      <c r="F6" s="3">
        <v>76.16</v>
      </c>
      <c r="G6" s="3">
        <v>0.33</v>
      </c>
      <c r="H6" s="3">
        <v>0.0044</v>
      </c>
      <c r="I6" s="15">
        <v>57165.0</v>
      </c>
      <c r="J6" s="15">
        <v>176144.0</v>
      </c>
    </row>
    <row r="7">
      <c r="A7" s="19" t="s">
        <v>7</v>
      </c>
      <c r="B7" s="5">
        <f t="shared" si="1"/>
        <v>43353</v>
      </c>
      <c r="C7" s="3">
        <v>76.39</v>
      </c>
      <c r="D7" s="3">
        <v>77.22</v>
      </c>
      <c r="E7" s="3">
        <v>76.22</v>
      </c>
      <c r="F7" s="3">
        <v>76.55</v>
      </c>
      <c r="G7" s="3">
        <v>0.39</v>
      </c>
      <c r="H7" s="3">
        <v>0.0051</v>
      </c>
      <c r="I7" s="15">
        <v>63735.0</v>
      </c>
      <c r="J7" s="15">
        <v>177924.0</v>
      </c>
    </row>
    <row r="8">
      <c r="A8" s="19" t="s">
        <v>8</v>
      </c>
      <c r="B8" s="5">
        <f t="shared" si="1"/>
        <v>43354</v>
      </c>
      <c r="C8" s="3">
        <v>76.57</v>
      </c>
      <c r="D8" s="3">
        <v>78.62</v>
      </c>
      <c r="E8" s="3">
        <v>76.55</v>
      </c>
      <c r="F8" s="3">
        <v>78.17</v>
      </c>
      <c r="G8" s="3">
        <v>1.62</v>
      </c>
      <c r="H8" s="3">
        <v>0.0212</v>
      </c>
      <c r="I8" s="15">
        <v>84240.0</v>
      </c>
      <c r="J8" s="15">
        <v>185315.0</v>
      </c>
    </row>
    <row r="9">
      <c r="A9" s="19" t="s">
        <v>9</v>
      </c>
      <c r="B9" s="5">
        <f t="shared" si="1"/>
        <v>43355</v>
      </c>
      <c r="C9" s="3">
        <v>78.5</v>
      </c>
      <c r="D9" s="3">
        <v>79.22</v>
      </c>
      <c r="E9" s="3">
        <v>77.9</v>
      </c>
      <c r="F9" s="3">
        <v>78.9</v>
      </c>
      <c r="G9" s="3">
        <v>0.73</v>
      </c>
      <c r="H9" s="3">
        <v>0.009300000000000001</v>
      </c>
      <c r="I9" s="15">
        <v>108283.0</v>
      </c>
      <c r="J9" s="15">
        <v>197915.0</v>
      </c>
    </row>
    <row r="10">
      <c r="A10" s="20">
        <v>43347.0</v>
      </c>
      <c r="B10" s="5">
        <f t="shared" si="1"/>
        <v>43356</v>
      </c>
      <c r="C10" s="3">
        <v>78.86</v>
      </c>
      <c r="D10" s="3">
        <v>78.88</v>
      </c>
      <c r="E10" s="3">
        <v>77.09</v>
      </c>
      <c r="F10" s="3">
        <v>77.38</v>
      </c>
      <c r="G10" s="3">
        <v>-1.52</v>
      </c>
      <c r="H10" s="6">
        <v>-0.0193</v>
      </c>
      <c r="I10" s="15">
        <v>89904.0</v>
      </c>
      <c r="J10" s="15">
        <v>203833.0</v>
      </c>
    </row>
    <row r="11">
      <c r="A11" s="19">
        <v>77.65</v>
      </c>
      <c r="B11" s="5">
        <f t="shared" si="1"/>
        <v>43357</v>
      </c>
      <c r="C11" s="3">
        <v>77.65</v>
      </c>
      <c r="D11" s="3">
        <v>78.04</v>
      </c>
      <c r="E11" s="3">
        <v>76.56</v>
      </c>
      <c r="F11" s="3">
        <v>77.22</v>
      </c>
      <c r="G11" s="3">
        <v>-0.16</v>
      </c>
      <c r="H11" s="6">
        <v>-0.0021</v>
      </c>
      <c r="I11" s="15">
        <v>72606.0</v>
      </c>
      <c r="J11" s="15">
        <v>209090.0</v>
      </c>
    </row>
    <row r="12">
      <c r="A12" s="19">
        <v>79.07</v>
      </c>
      <c r="B12" s="5">
        <f t="shared" si="1"/>
        <v>43360</v>
      </c>
      <c r="C12" s="3">
        <v>77.21</v>
      </c>
      <c r="D12" s="3">
        <v>78.03</v>
      </c>
      <c r="E12" s="3">
        <v>76.91</v>
      </c>
      <c r="F12" s="3">
        <v>77.23</v>
      </c>
      <c r="G12" s="3">
        <v>0.01</v>
      </c>
      <c r="H12" s="3">
        <v>1.0E-4</v>
      </c>
      <c r="I12" s="15">
        <v>66500.0</v>
      </c>
      <c r="J12" s="15">
        <v>209594.0</v>
      </c>
    </row>
    <row r="13">
      <c r="A13" s="19">
        <v>76.9</v>
      </c>
      <c r="B13" s="5">
        <f t="shared" si="1"/>
        <v>43361</v>
      </c>
      <c r="C13" s="3">
        <v>76.86</v>
      </c>
      <c r="D13" s="3">
        <v>78.81</v>
      </c>
      <c r="E13" s="3">
        <v>76.68</v>
      </c>
      <c r="F13" s="3">
        <v>78.15</v>
      </c>
      <c r="G13" s="3">
        <v>0.92</v>
      </c>
      <c r="H13" s="3">
        <v>0.011899999999999999</v>
      </c>
      <c r="I13" s="15">
        <v>70756.0</v>
      </c>
      <c r="J13" s="15">
        <v>213652.0</v>
      </c>
    </row>
    <row r="14">
      <c r="A14" s="19">
        <v>77.62</v>
      </c>
      <c r="B14" s="5">
        <f t="shared" si="1"/>
        <v>43362</v>
      </c>
      <c r="C14" s="3">
        <v>78.1</v>
      </c>
      <c r="D14" s="3">
        <v>78.6</v>
      </c>
      <c r="E14" s="3">
        <v>77.6</v>
      </c>
      <c r="F14" s="3">
        <v>78.53</v>
      </c>
      <c r="G14" s="3">
        <v>0.38</v>
      </c>
      <c r="H14" s="3">
        <v>0.0049</v>
      </c>
      <c r="I14" s="15">
        <v>70307.0</v>
      </c>
      <c r="J14" s="15">
        <v>213716.0</v>
      </c>
    </row>
    <row r="15">
      <c r="A15" s="25">
        <f>+0.01</f>
        <v>0.01</v>
      </c>
      <c r="B15" s="5">
        <f t="shared" si="1"/>
        <v>43363</v>
      </c>
      <c r="C15" s="3">
        <v>78.57</v>
      </c>
      <c r="D15" s="3">
        <v>78.92</v>
      </c>
      <c r="E15" s="3">
        <v>77.71</v>
      </c>
      <c r="F15" s="3">
        <v>77.85</v>
      </c>
      <c r="G15" s="3">
        <v>-0.68</v>
      </c>
      <c r="H15" s="6">
        <v>-0.0087</v>
      </c>
      <c r="I15" s="15">
        <v>102839.0</v>
      </c>
      <c r="J15" s="15">
        <v>227561.0</v>
      </c>
    </row>
    <row r="16">
      <c r="A16" s="25">
        <f>+0.01%</f>
        <v>0.0001</v>
      </c>
      <c r="B16" s="5">
        <f t="shared" si="1"/>
        <v>43364</v>
      </c>
      <c r="C16" s="3">
        <v>77.8</v>
      </c>
      <c r="D16" s="3">
        <v>79.15</v>
      </c>
      <c r="E16" s="3">
        <v>77.3</v>
      </c>
      <c r="F16" s="3">
        <v>77.86</v>
      </c>
      <c r="G16" s="3">
        <v>0.01</v>
      </c>
      <c r="H16" s="3">
        <v>1.0E-4</v>
      </c>
      <c r="I16" s="15">
        <v>106906.0</v>
      </c>
      <c r="J16" s="15">
        <v>238657.0</v>
      </c>
    </row>
    <row r="17">
      <c r="A17" s="26">
        <v>83787.0</v>
      </c>
      <c r="B17" s="5">
        <f t="shared" si="1"/>
        <v>43367</v>
      </c>
      <c r="C17" s="3">
        <v>78.11</v>
      </c>
      <c r="D17" s="3">
        <v>80.33</v>
      </c>
      <c r="E17" s="3">
        <v>78.11</v>
      </c>
      <c r="F17" s="3">
        <v>80.08</v>
      </c>
      <c r="G17" s="3">
        <v>2.22</v>
      </c>
      <c r="H17" s="3">
        <v>0.0285</v>
      </c>
      <c r="I17" s="15">
        <v>107620.0</v>
      </c>
      <c r="J17" s="15">
        <v>243062.0</v>
      </c>
    </row>
    <row r="18">
      <c r="A18" s="26">
        <v>164481.0</v>
      </c>
      <c r="B18" s="5">
        <f t="shared" si="1"/>
        <v>43368</v>
      </c>
      <c r="C18" s="3">
        <v>80.17</v>
      </c>
      <c r="D18" s="3">
        <v>81.26</v>
      </c>
      <c r="E18" s="3">
        <v>80.03</v>
      </c>
      <c r="F18" s="3">
        <v>80.78</v>
      </c>
      <c r="G18" s="3">
        <v>0.7</v>
      </c>
      <c r="H18" s="3">
        <v>0.0087</v>
      </c>
      <c r="I18" s="15">
        <v>117621.0</v>
      </c>
      <c r="J18" s="15">
        <v>253443.0</v>
      </c>
    </row>
    <row r="19">
      <c r="A19" s="27">
        <v>43348.0</v>
      </c>
      <c r="B19" s="5">
        <f t="shared" si="1"/>
        <v>43369</v>
      </c>
      <c r="C19" s="3">
        <v>80.44</v>
      </c>
      <c r="D19" s="3">
        <v>81.05</v>
      </c>
      <c r="E19" s="3">
        <v>80.05</v>
      </c>
      <c r="F19" s="3">
        <v>80.31</v>
      </c>
      <c r="G19" s="3">
        <v>-0.47</v>
      </c>
      <c r="H19" s="6">
        <v>-0.0058</v>
      </c>
      <c r="I19" s="15">
        <v>78717.0</v>
      </c>
      <c r="J19" s="15">
        <v>264301.0</v>
      </c>
    </row>
    <row r="20">
      <c r="A20" s="28">
        <v>77.28</v>
      </c>
      <c r="B20" s="5">
        <f t="shared" si="1"/>
        <v>43370</v>
      </c>
      <c r="C20" s="3">
        <v>80.77</v>
      </c>
      <c r="D20" s="3">
        <v>81.39</v>
      </c>
      <c r="E20" s="3">
        <v>80.39</v>
      </c>
      <c r="F20" s="3">
        <v>80.93</v>
      </c>
      <c r="G20" s="3">
        <v>0.62</v>
      </c>
      <c r="H20" s="3">
        <v>0.0077</v>
      </c>
      <c r="I20" s="15">
        <v>88773.0</v>
      </c>
      <c r="J20" s="15">
        <v>272055.0</v>
      </c>
    </row>
    <row r="21">
      <c r="A21" s="28">
        <v>77.52</v>
      </c>
      <c r="B21" s="5">
        <f t="shared" si="1"/>
        <v>43371</v>
      </c>
      <c r="C21" s="3">
        <v>80.96</v>
      </c>
      <c r="D21" s="3">
        <v>82.88</v>
      </c>
      <c r="E21" s="3">
        <v>80.84</v>
      </c>
      <c r="F21" s="3">
        <v>82.24</v>
      </c>
      <c r="G21" s="3">
        <v>1.31</v>
      </c>
      <c r="H21" s="3">
        <v>0.016200000000000003</v>
      </c>
      <c r="I21" s="15">
        <v>120365.0</v>
      </c>
      <c r="J21" s="15">
        <v>272588.0</v>
      </c>
    </row>
    <row r="22">
      <c r="A22" s="28">
        <v>76.36</v>
      </c>
      <c r="B22" s="5">
        <f t="shared" si="1"/>
        <v>43374</v>
      </c>
      <c r="C22" s="3">
        <v>82.3</v>
      </c>
      <c r="D22" s="3">
        <v>84.97</v>
      </c>
      <c r="E22" s="3">
        <v>82.05</v>
      </c>
      <c r="F22" s="3">
        <v>84.51</v>
      </c>
      <c r="G22" s="3">
        <v>2.27</v>
      </c>
      <c r="H22" s="3">
        <v>0.0276</v>
      </c>
      <c r="I22" s="15">
        <v>126366.0</v>
      </c>
      <c r="J22" s="15">
        <v>279562.0</v>
      </c>
    </row>
    <row r="23">
      <c r="A23" s="28">
        <v>76.57</v>
      </c>
      <c r="B23" s="5">
        <f t="shared" si="1"/>
        <v>43375</v>
      </c>
      <c r="C23" s="3">
        <v>84.51</v>
      </c>
      <c r="D23" s="3">
        <v>84.9</v>
      </c>
      <c r="E23" s="3">
        <v>83.86</v>
      </c>
      <c r="F23" s="3">
        <v>84.35</v>
      </c>
      <c r="G23" s="3">
        <v>-0.16</v>
      </c>
      <c r="H23" s="6">
        <v>-0.0019</v>
      </c>
      <c r="I23" s="15">
        <v>95431.0</v>
      </c>
      <c r="J23" s="15">
        <v>283013.0</v>
      </c>
    </row>
    <row r="24">
      <c r="A24" s="21">
        <v>-1.05</v>
      </c>
      <c r="B24" s="5">
        <f t="shared" si="1"/>
        <v>43376</v>
      </c>
      <c r="C24" s="3">
        <v>84.31</v>
      </c>
      <c r="D24" s="3">
        <v>86.27</v>
      </c>
      <c r="E24" s="3">
        <v>83.56</v>
      </c>
      <c r="F24" s="3">
        <v>85.83</v>
      </c>
      <c r="G24" s="3">
        <v>1.48</v>
      </c>
      <c r="H24" s="3">
        <v>0.0175</v>
      </c>
      <c r="I24" s="15">
        <v>110478.0</v>
      </c>
      <c r="J24" s="15">
        <v>293139.0</v>
      </c>
    </row>
    <row r="25">
      <c r="A25" s="22">
        <v>-0.0135</v>
      </c>
      <c r="B25" s="5">
        <f t="shared" si="1"/>
        <v>43377</v>
      </c>
      <c r="C25" s="3">
        <v>85.49</v>
      </c>
      <c r="D25" s="3">
        <v>85.95</v>
      </c>
      <c r="E25" s="3">
        <v>83.72</v>
      </c>
      <c r="F25" s="3">
        <v>84.16</v>
      </c>
      <c r="G25" s="3">
        <v>-1.67</v>
      </c>
      <c r="H25" s="6">
        <v>-0.0195</v>
      </c>
      <c r="I25" s="15">
        <v>122212.0</v>
      </c>
      <c r="J25" s="15">
        <v>305037.0</v>
      </c>
    </row>
    <row r="26">
      <c r="A26" s="24">
        <v>95409.0</v>
      </c>
      <c r="B26" s="5">
        <f t="shared" si="1"/>
        <v>43378</v>
      </c>
      <c r="C26" s="3">
        <v>84.51</v>
      </c>
      <c r="D26" s="3">
        <v>84.69</v>
      </c>
      <c r="E26" s="3">
        <v>83.57</v>
      </c>
      <c r="F26" s="3">
        <v>83.79</v>
      </c>
      <c r="G26" s="3">
        <v>-0.37</v>
      </c>
      <c r="H26" s="6">
        <v>-0.0044</v>
      </c>
      <c r="I26" s="15">
        <v>126220.0</v>
      </c>
      <c r="J26" s="15">
        <v>319640.0</v>
      </c>
    </row>
    <row r="27">
      <c r="A27" s="24">
        <v>168840.0</v>
      </c>
      <c r="B27" s="5">
        <f t="shared" si="1"/>
        <v>43381</v>
      </c>
      <c r="C27" s="3">
        <v>83.8</v>
      </c>
      <c r="D27" s="3">
        <v>83.92</v>
      </c>
      <c r="E27" s="3">
        <v>82.34</v>
      </c>
      <c r="F27" s="3">
        <v>83.54</v>
      </c>
      <c r="G27" s="3">
        <v>-0.25</v>
      </c>
      <c r="H27" s="6">
        <v>-0.003</v>
      </c>
      <c r="I27" s="15">
        <v>116458.0</v>
      </c>
      <c r="J27" s="15">
        <v>323778.0</v>
      </c>
    </row>
    <row r="28">
      <c r="A28" s="23">
        <v>43349.0</v>
      </c>
      <c r="B28" s="5">
        <f t="shared" si="1"/>
        <v>43382</v>
      </c>
      <c r="C28" s="3">
        <v>83.54</v>
      </c>
      <c r="D28" s="3">
        <v>84.98</v>
      </c>
      <c r="E28" s="3">
        <v>83.38</v>
      </c>
      <c r="F28" s="3">
        <v>84.54</v>
      </c>
      <c r="G28" s="3">
        <v>1.0</v>
      </c>
      <c r="H28" s="3">
        <v>0.012</v>
      </c>
      <c r="I28" s="15">
        <v>159010.0</v>
      </c>
      <c r="J28" s="15">
        <v>344735.0</v>
      </c>
    </row>
    <row r="29">
      <c r="A29" s="21">
        <v>76.31</v>
      </c>
      <c r="B29" s="13">
        <f t="shared" si="1"/>
        <v>43383</v>
      </c>
      <c r="C29" s="3">
        <v>84.47</v>
      </c>
      <c r="D29" s="3">
        <v>84.68</v>
      </c>
      <c r="E29" s="3">
        <v>81.84</v>
      </c>
      <c r="F29" s="3">
        <v>82.65</v>
      </c>
      <c r="G29" s="3">
        <v>-1.89</v>
      </c>
      <c r="H29" s="6">
        <v>-0.0224</v>
      </c>
      <c r="I29" s="15">
        <v>140212.0</v>
      </c>
      <c r="J29" s="15">
        <v>360993.0</v>
      </c>
    </row>
    <row r="30">
      <c r="A30" s="21">
        <v>77.04</v>
      </c>
      <c r="B30" s="13">
        <f t="shared" si="1"/>
        <v>43384</v>
      </c>
      <c r="C30" s="3">
        <v>82.06</v>
      </c>
      <c r="D30" s="3">
        <v>82.19</v>
      </c>
      <c r="E30" s="3">
        <v>79.42</v>
      </c>
      <c r="F30" s="3">
        <v>79.87</v>
      </c>
      <c r="G30" s="3">
        <v>-2.78</v>
      </c>
      <c r="H30" s="6">
        <v>-0.0336</v>
      </c>
      <c r="I30" s="15">
        <v>210436.0</v>
      </c>
      <c r="J30" s="15">
        <v>380449.0</v>
      </c>
    </row>
    <row r="31">
      <c r="A31" s="21">
        <v>74.98</v>
      </c>
      <c r="B31" s="13">
        <f t="shared" si="1"/>
        <v>43385</v>
      </c>
      <c r="C31" s="3">
        <v>80.03</v>
      </c>
      <c r="D31" s="3">
        <v>81.08</v>
      </c>
      <c r="E31" s="3">
        <v>78.87</v>
      </c>
      <c r="F31" s="3">
        <v>80.07</v>
      </c>
      <c r="G31" s="3">
        <v>0.2</v>
      </c>
      <c r="H31" s="3">
        <v>0.0025</v>
      </c>
      <c r="I31" s="15">
        <v>173266.0</v>
      </c>
      <c r="J31" s="15">
        <v>404740.0</v>
      </c>
    </row>
    <row r="32">
      <c r="A32" s="21">
        <v>75.83</v>
      </c>
      <c r="B32" s="13">
        <f t="shared" si="1"/>
        <v>43388</v>
      </c>
      <c r="C32" s="3">
        <v>80.63</v>
      </c>
      <c r="D32" s="3">
        <v>81.5</v>
      </c>
      <c r="E32" s="3">
        <v>79.51</v>
      </c>
      <c r="F32" s="3">
        <v>80.43</v>
      </c>
      <c r="G32" s="3">
        <v>0.36</v>
      </c>
      <c r="H32" s="3">
        <v>0.0045000000000000005</v>
      </c>
      <c r="I32" s="15">
        <v>141902.0</v>
      </c>
      <c r="J32" s="15">
        <v>406672.0</v>
      </c>
    </row>
    <row r="33">
      <c r="A33" s="21">
        <v>-0.74</v>
      </c>
      <c r="B33" s="13">
        <f t="shared" si="1"/>
        <v>43389</v>
      </c>
      <c r="C33" s="3">
        <v>80.5</v>
      </c>
      <c r="D33" s="3">
        <v>81.38</v>
      </c>
      <c r="E33" s="3">
        <v>79.51</v>
      </c>
      <c r="F33" s="3">
        <v>81.04</v>
      </c>
      <c r="G33" s="3">
        <v>0.61</v>
      </c>
      <c r="H33" s="3">
        <v>0.0076</v>
      </c>
      <c r="I33" s="15">
        <v>189701.0</v>
      </c>
      <c r="J33" s="15">
        <v>414795.0</v>
      </c>
    </row>
    <row r="34">
      <c r="A34" s="22">
        <v>-0.0097</v>
      </c>
      <c r="B34" s="13">
        <f t="shared" si="1"/>
        <v>43390</v>
      </c>
      <c r="C34" s="3">
        <v>81.36</v>
      </c>
      <c r="D34" s="3">
        <v>81.45</v>
      </c>
      <c r="E34" s="3">
        <v>78.84</v>
      </c>
      <c r="F34" s="3">
        <v>79.63</v>
      </c>
      <c r="G34" s="3">
        <v>-1.41</v>
      </c>
      <c r="H34" s="6">
        <v>-0.0174</v>
      </c>
      <c r="I34" s="15">
        <v>173312.0</v>
      </c>
      <c r="J34" s="15">
        <v>423854.0</v>
      </c>
    </row>
    <row r="35">
      <c r="A35" s="24">
        <v>79153.0</v>
      </c>
      <c r="B35" s="13">
        <f t="shared" si="1"/>
        <v>43391</v>
      </c>
      <c r="C35" s="3">
        <v>79.78</v>
      </c>
      <c r="D35" s="3">
        <v>79.87</v>
      </c>
      <c r="E35" s="3">
        <v>78.26</v>
      </c>
      <c r="F35" s="3">
        <v>78.75</v>
      </c>
      <c r="G35" s="3">
        <v>-0.88</v>
      </c>
      <c r="H35" s="6">
        <v>-0.0111</v>
      </c>
      <c r="I35" s="15">
        <v>218662.0</v>
      </c>
      <c r="J35" s="15">
        <v>450028.0</v>
      </c>
    </row>
    <row r="36">
      <c r="A36" s="24">
        <v>174146.0</v>
      </c>
      <c r="B36" s="13">
        <f t="shared" si="1"/>
        <v>43392</v>
      </c>
      <c r="C36" s="3">
        <v>78.87</v>
      </c>
      <c r="D36" s="3">
        <v>80.27</v>
      </c>
      <c r="E36" s="3">
        <v>78.67</v>
      </c>
      <c r="F36" s="3">
        <v>79.26</v>
      </c>
      <c r="G36" s="3">
        <v>0.51</v>
      </c>
      <c r="H36" s="3">
        <v>0.006500000000000001</v>
      </c>
      <c r="I36" s="15">
        <v>180655.0</v>
      </c>
      <c r="J36" s="15">
        <v>445100.0</v>
      </c>
    </row>
    <row r="37">
      <c r="A37" s="23">
        <v>43350.0</v>
      </c>
      <c r="B37" s="13">
        <f t="shared" si="1"/>
        <v>43395</v>
      </c>
      <c r="C37" s="3">
        <v>79.53</v>
      </c>
      <c r="D37" s="3">
        <v>79.85</v>
      </c>
      <c r="E37" s="3">
        <v>78.57</v>
      </c>
      <c r="F37" s="3">
        <v>79.44</v>
      </c>
      <c r="G37" s="3">
        <v>0.18</v>
      </c>
      <c r="H37" s="3">
        <v>0.0023</v>
      </c>
      <c r="I37" s="15">
        <v>170190.0</v>
      </c>
      <c r="J37" s="15">
        <v>452969.0</v>
      </c>
    </row>
    <row r="38">
      <c r="A38" s="21">
        <v>75.95</v>
      </c>
      <c r="B38" s="13">
        <f t="shared" si="1"/>
        <v>43396</v>
      </c>
      <c r="C38" s="3">
        <v>79.69</v>
      </c>
      <c r="D38" s="3">
        <v>79.72</v>
      </c>
      <c r="E38" s="3">
        <v>75.66</v>
      </c>
      <c r="F38" s="3">
        <v>76.15</v>
      </c>
      <c r="G38" s="3">
        <v>-3.29</v>
      </c>
      <c r="H38" s="6">
        <v>-0.0414</v>
      </c>
      <c r="I38" s="15">
        <v>362643.0</v>
      </c>
      <c r="J38" s="15">
        <v>466189.0</v>
      </c>
    </row>
    <row r="39">
      <c r="A39" s="21">
        <v>76.39</v>
      </c>
      <c r="B39" s="13">
        <f t="shared" si="1"/>
        <v>43397</v>
      </c>
      <c r="C39" s="3">
        <v>76.13</v>
      </c>
      <c r="D39" s="3">
        <v>77.43</v>
      </c>
      <c r="E39" s="3">
        <v>75.17</v>
      </c>
      <c r="F39" s="3">
        <v>76.17</v>
      </c>
      <c r="G39" s="3">
        <v>0.02</v>
      </c>
      <c r="H39" s="3">
        <v>3.0E-4</v>
      </c>
      <c r="I39" s="15">
        <v>327669.0</v>
      </c>
      <c r="J39" s="15">
        <v>483760.0</v>
      </c>
    </row>
    <row r="40">
      <c r="A40" s="21">
        <v>75.26</v>
      </c>
      <c r="B40" s="13">
        <f t="shared" si="1"/>
        <v>43398</v>
      </c>
      <c r="C40" s="3">
        <v>75.72</v>
      </c>
      <c r="D40" s="3">
        <v>77.09</v>
      </c>
      <c r="E40" s="3">
        <v>75.41</v>
      </c>
      <c r="F40" s="3">
        <v>76.88</v>
      </c>
      <c r="G40" s="3">
        <v>0.71</v>
      </c>
      <c r="H40" s="3">
        <v>0.009300000000000001</v>
      </c>
      <c r="I40" s="15">
        <v>193711.0</v>
      </c>
      <c r="J40" s="15">
        <v>494057.0</v>
      </c>
    </row>
    <row r="41">
      <c r="A41" s="21">
        <v>76.16</v>
      </c>
      <c r="B41" s="13">
        <f t="shared" si="1"/>
        <v>43399</v>
      </c>
      <c r="C41" s="3">
        <v>76.64</v>
      </c>
      <c r="D41" s="3">
        <v>77.94</v>
      </c>
      <c r="E41" s="3">
        <v>75.8</v>
      </c>
      <c r="F41" s="3">
        <v>77.66</v>
      </c>
      <c r="G41" s="3">
        <v>0.78</v>
      </c>
      <c r="H41" s="3">
        <v>0.0101</v>
      </c>
      <c r="I41" s="15">
        <v>211478.0</v>
      </c>
      <c r="J41" s="15">
        <v>501728.0</v>
      </c>
    </row>
    <row r="42">
      <c r="A42" s="25">
        <f>+0.33</f>
        <v>0.33</v>
      </c>
      <c r="B42" s="13">
        <f t="shared" si="1"/>
        <v>43402</v>
      </c>
      <c r="C42" s="3">
        <v>77.64</v>
      </c>
      <c r="D42" s="3">
        <v>78.0</v>
      </c>
      <c r="E42" s="3">
        <v>76.59</v>
      </c>
      <c r="F42" s="3">
        <v>77.37</v>
      </c>
      <c r="G42" s="3">
        <v>-0.29</v>
      </c>
      <c r="H42" s="6">
        <v>-0.0037</v>
      </c>
      <c r="I42" s="15">
        <v>220627.0</v>
      </c>
      <c r="J42" s="15">
        <v>498530.0</v>
      </c>
    </row>
    <row r="43">
      <c r="A43" s="25">
        <f>+0.44%</f>
        <v>0.0044</v>
      </c>
      <c r="B43" s="13">
        <f t="shared" si="1"/>
        <v>43403</v>
      </c>
      <c r="C43" s="3">
        <v>76.94</v>
      </c>
      <c r="D43" s="3">
        <v>77.39</v>
      </c>
      <c r="E43" s="3">
        <v>75.26</v>
      </c>
      <c r="F43" s="3">
        <v>75.95</v>
      </c>
      <c r="G43" s="3">
        <v>-1.42</v>
      </c>
      <c r="H43" s="6">
        <v>-0.0184</v>
      </c>
      <c r="I43" s="15">
        <v>330020.0</v>
      </c>
      <c r="J43" s="15">
        <v>502226.0</v>
      </c>
    </row>
    <row r="44">
      <c r="A44" s="26">
        <v>57165.0</v>
      </c>
      <c r="B44" s="13">
        <f t="shared" si="1"/>
        <v>43404</v>
      </c>
      <c r="C44" s="3">
        <v>76.34</v>
      </c>
      <c r="D44" s="3">
        <v>77.13</v>
      </c>
      <c r="E44" s="3">
        <v>74.58</v>
      </c>
      <c r="F44" s="3">
        <v>75.04</v>
      </c>
      <c r="G44" s="3">
        <v>-0.91</v>
      </c>
      <c r="H44" s="6">
        <v>-0.012</v>
      </c>
      <c r="I44" s="15">
        <v>334197.0</v>
      </c>
      <c r="J44" s="15">
        <v>498534.0</v>
      </c>
    </row>
    <row r="45">
      <c r="A45" s="26">
        <v>176144.0</v>
      </c>
      <c r="B45" s="5">
        <f t="shared" si="1"/>
        <v>43405</v>
      </c>
      <c r="C45" s="3">
        <v>74.69</v>
      </c>
      <c r="D45" s="3">
        <v>74.99</v>
      </c>
      <c r="E45" s="3">
        <v>72.56</v>
      </c>
      <c r="F45" s="3">
        <v>72.89</v>
      </c>
      <c r="G45" s="3">
        <v>-2.15</v>
      </c>
      <c r="H45" s="6">
        <v>-0.0287</v>
      </c>
      <c r="I45" s="15">
        <v>360162.0</v>
      </c>
      <c r="J45" s="15">
        <v>494632.0</v>
      </c>
    </row>
    <row r="46">
      <c r="A46" s="27">
        <v>43353.0</v>
      </c>
      <c r="B46" s="5">
        <f t="shared" si="1"/>
        <v>43406</v>
      </c>
      <c r="C46" s="3">
        <v>72.75</v>
      </c>
      <c r="D46" s="3">
        <v>73.5</v>
      </c>
      <c r="E46" s="3">
        <v>72.16</v>
      </c>
      <c r="F46" s="3">
        <v>72.83</v>
      </c>
      <c r="G46" s="3">
        <v>-0.06</v>
      </c>
      <c r="H46" s="6">
        <v>-8.0E-4</v>
      </c>
      <c r="I46" s="15">
        <v>312874.0</v>
      </c>
      <c r="J46" s="15">
        <v>477269.0</v>
      </c>
    </row>
    <row r="47">
      <c r="A47" s="28">
        <v>76.39</v>
      </c>
      <c r="B47" s="5">
        <f t="shared" si="1"/>
        <v>43409</v>
      </c>
      <c r="C47" s="3">
        <v>72.85</v>
      </c>
      <c r="D47" s="3">
        <v>74.13</v>
      </c>
      <c r="E47" s="3">
        <v>72.26</v>
      </c>
      <c r="F47" s="3">
        <v>73.17</v>
      </c>
      <c r="G47" s="3">
        <v>0.34</v>
      </c>
      <c r="H47" s="3">
        <v>0.004699999999999999</v>
      </c>
      <c r="I47" s="15">
        <v>231141.0</v>
      </c>
      <c r="J47" s="15">
        <v>466233.0</v>
      </c>
    </row>
    <row r="48">
      <c r="A48" s="28">
        <v>77.22</v>
      </c>
      <c r="B48" s="5">
        <f t="shared" si="1"/>
        <v>43410</v>
      </c>
      <c r="C48" s="3">
        <v>72.85</v>
      </c>
      <c r="D48" s="3">
        <v>73.28</v>
      </c>
      <c r="E48" s="3">
        <v>71.18</v>
      </c>
      <c r="F48" s="3">
        <v>72.13</v>
      </c>
      <c r="G48" s="3">
        <v>-1.04</v>
      </c>
      <c r="H48" s="6">
        <v>-0.0142</v>
      </c>
      <c r="I48" s="15">
        <v>290876.0</v>
      </c>
      <c r="J48" s="15">
        <v>440090.0</v>
      </c>
    </row>
    <row r="49">
      <c r="A49" s="28">
        <v>76.22</v>
      </c>
      <c r="B49" s="5">
        <f t="shared" si="1"/>
        <v>43411</v>
      </c>
      <c r="C49" s="3">
        <v>71.66</v>
      </c>
      <c r="D49" s="3">
        <v>73.55</v>
      </c>
      <c r="E49" s="3">
        <v>71.36</v>
      </c>
      <c r="F49" s="3">
        <v>72.07</v>
      </c>
      <c r="G49" s="3">
        <v>-0.06</v>
      </c>
      <c r="H49" s="6">
        <v>-8.0E-4</v>
      </c>
      <c r="I49" s="15">
        <v>361361.0</v>
      </c>
      <c r="J49" s="15">
        <v>410028.0</v>
      </c>
    </row>
    <row r="50">
      <c r="A50" s="28">
        <v>76.55</v>
      </c>
      <c r="B50" s="5">
        <f t="shared" si="1"/>
        <v>43412</v>
      </c>
      <c r="C50" s="3">
        <v>72.1</v>
      </c>
      <c r="D50" s="3">
        <v>73.08</v>
      </c>
      <c r="E50" s="3">
        <v>70.56</v>
      </c>
      <c r="F50" s="3">
        <v>70.65</v>
      </c>
      <c r="G50" s="3">
        <v>-1.42</v>
      </c>
      <c r="H50" s="6">
        <v>-0.0197</v>
      </c>
      <c r="I50" s="15">
        <v>350468.0</v>
      </c>
      <c r="J50" s="15">
        <v>384383.0</v>
      </c>
    </row>
    <row r="51">
      <c r="A51" s="25">
        <f>+0.39</f>
        <v>0.39</v>
      </c>
      <c r="B51" s="5">
        <f t="shared" si="1"/>
        <v>43413</v>
      </c>
      <c r="C51" s="3">
        <v>70.87</v>
      </c>
      <c r="D51" s="3">
        <v>70.99</v>
      </c>
      <c r="E51" s="3">
        <v>69.13</v>
      </c>
      <c r="F51" s="3">
        <v>70.18</v>
      </c>
      <c r="G51" s="3">
        <v>-0.47</v>
      </c>
      <c r="H51" s="6">
        <v>-0.0067</v>
      </c>
      <c r="I51" s="15">
        <v>292213.0</v>
      </c>
      <c r="J51" s="15">
        <v>367649.0</v>
      </c>
    </row>
    <row r="52">
      <c r="A52" s="25">
        <f>+0.51%</f>
        <v>0.0051</v>
      </c>
      <c r="B52" s="13">
        <f t="shared" si="1"/>
        <v>43416</v>
      </c>
      <c r="C52" s="3">
        <v>70.69</v>
      </c>
      <c r="D52" s="3">
        <v>71.88</v>
      </c>
      <c r="E52" s="3">
        <v>68.87</v>
      </c>
      <c r="F52" s="3">
        <v>70.12</v>
      </c>
      <c r="G52" s="3">
        <v>-0.06</v>
      </c>
      <c r="H52" s="6">
        <v>-9.0E-4</v>
      </c>
      <c r="I52" s="15">
        <v>319229.0</v>
      </c>
      <c r="J52" s="15">
        <v>355596.0</v>
      </c>
    </row>
    <row r="53">
      <c r="A53" s="26">
        <v>63735.0</v>
      </c>
      <c r="B53" s="13">
        <f t="shared" si="1"/>
        <v>43417</v>
      </c>
      <c r="C53" s="3">
        <v>69.13</v>
      </c>
      <c r="D53" s="3">
        <v>69.68</v>
      </c>
      <c r="E53" s="3">
        <v>64.61</v>
      </c>
      <c r="F53" s="3">
        <v>65.47</v>
      </c>
      <c r="G53" s="3">
        <v>-4.65</v>
      </c>
      <c r="H53" s="6">
        <v>-0.0663</v>
      </c>
      <c r="I53" s="15">
        <v>445041.0</v>
      </c>
      <c r="J53" s="15">
        <v>332658.0</v>
      </c>
    </row>
    <row r="54">
      <c r="A54" s="26">
        <v>177924.0</v>
      </c>
      <c r="B54" s="13">
        <f t="shared" si="1"/>
        <v>43418</v>
      </c>
      <c r="C54" s="3">
        <v>65.62</v>
      </c>
      <c r="D54" s="3">
        <v>67.63</v>
      </c>
      <c r="E54" s="3">
        <v>65.02</v>
      </c>
      <c r="F54" s="3">
        <v>66.12</v>
      </c>
      <c r="G54" s="3">
        <v>0.65</v>
      </c>
      <c r="H54" s="3">
        <v>0.009899999999999999</v>
      </c>
      <c r="I54" s="15">
        <v>379718.0</v>
      </c>
      <c r="J54" s="15">
        <v>301972.0</v>
      </c>
    </row>
    <row r="55">
      <c r="A55" s="27">
        <v>43354.0</v>
      </c>
      <c r="B55" s="13">
        <f t="shared" si="1"/>
        <v>43419</v>
      </c>
      <c r="C55" s="3">
        <v>66.12</v>
      </c>
      <c r="D55" s="3">
        <v>67.42</v>
      </c>
      <c r="E55" s="3">
        <v>65.77</v>
      </c>
      <c r="F55" s="3">
        <v>66.62</v>
      </c>
      <c r="G55" s="3">
        <v>0.5</v>
      </c>
      <c r="H55" s="3">
        <v>0.0076</v>
      </c>
      <c r="I55" s="15">
        <v>316040.0</v>
      </c>
      <c r="J55" s="15">
        <v>282674.0</v>
      </c>
    </row>
    <row r="56">
      <c r="A56" s="28">
        <v>76.57</v>
      </c>
      <c r="B56" s="13">
        <f t="shared" si="1"/>
        <v>43420</v>
      </c>
      <c r="C56" s="3">
        <v>66.68</v>
      </c>
      <c r="D56" s="3">
        <v>68.38</v>
      </c>
      <c r="E56" s="3">
        <v>66.06</v>
      </c>
      <c r="F56" s="3">
        <v>66.76</v>
      </c>
      <c r="G56" s="3">
        <v>0.14</v>
      </c>
      <c r="H56" s="3">
        <v>0.0021</v>
      </c>
      <c r="I56" s="15">
        <v>327717.0</v>
      </c>
      <c r="J56" s="15">
        <v>269272.0</v>
      </c>
    </row>
    <row r="57">
      <c r="A57" s="28">
        <v>78.62</v>
      </c>
      <c r="B57" s="13">
        <f t="shared" si="1"/>
        <v>43423</v>
      </c>
      <c r="C57" s="3">
        <v>66.99</v>
      </c>
      <c r="D57" s="3">
        <v>67.64</v>
      </c>
      <c r="E57" s="3">
        <v>65.27</v>
      </c>
      <c r="F57" s="3">
        <v>66.79</v>
      </c>
      <c r="G57" s="3">
        <v>0.03</v>
      </c>
      <c r="H57" s="3">
        <v>4.0E-4</v>
      </c>
      <c r="I57" s="15">
        <v>262545.0</v>
      </c>
      <c r="J57" s="15">
        <v>258333.0</v>
      </c>
    </row>
    <row r="58">
      <c r="A58" s="28">
        <v>76.55</v>
      </c>
      <c r="B58" s="13">
        <f t="shared" si="1"/>
        <v>43424</v>
      </c>
      <c r="C58" s="3">
        <v>66.9</v>
      </c>
      <c r="D58" s="3">
        <v>66.9</v>
      </c>
      <c r="E58" s="3">
        <v>61.71</v>
      </c>
      <c r="F58" s="3">
        <v>62.53</v>
      </c>
      <c r="G58" s="3">
        <v>-4.26</v>
      </c>
      <c r="H58" s="6">
        <v>-0.0638</v>
      </c>
      <c r="I58" s="15">
        <v>417010.0</v>
      </c>
      <c r="J58" s="15">
        <v>262983.0</v>
      </c>
    </row>
    <row r="59">
      <c r="A59" s="28">
        <v>78.17</v>
      </c>
      <c r="B59" s="13">
        <f t="shared" si="1"/>
        <v>43425</v>
      </c>
      <c r="C59" s="3">
        <v>62.6</v>
      </c>
      <c r="D59" s="3">
        <v>64.48</v>
      </c>
      <c r="E59" s="3">
        <v>62.56</v>
      </c>
      <c r="F59" s="3">
        <v>63.48</v>
      </c>
      <c r="G59" s="3">
        <v>0.95</v>
      </c>
      <c r="H59" s="3">
        <v>0.0152</v>
      </c>
      <c r="I59" s="15">
        <v>334983.0</v>
      </c>
      <c r="J59" s="15">
        <v>242248.0</v>
      </c>
    </row>
    <row r="60">
      <c r="A60" s="25">
        <f>+1.62</f>
        <v>1.62</v>
      </c>
      <c r="B60" s="13">
        <f t="shared" si="1"/>
        <v>43426</v>
      </c>
      <c r="C60" s="3">
        <v>63.6</v>
      </c>
      <c r="D60" s="3">
        <v>63.81</v>
      </c>
      <c r="E60" s="3">
        <v>62.27</v>
      </c>
      <c r="F60" s="3">
        <v>62.6</v>
      </c>
      <c r="G60" s="3">
        <v>-0.88</v>
      </c>
      <c r="H60" s="6">
        <v>-0.0139</v>
      </c>
      <c r="I60" s="15">
        <v>164108.0</v>
      </c>
      <c r="J60" s="15">
        <v>228951.0</v>
      </c>
    </row>
    <row r="61">
      <c r="A61" s="25">
        <f>+2.12%</f>
        <v>0.0212</v>
      </c>
      <c r="B61" s="13">
        <f t="shared" si="1"/>
        <v>43427</v>
      </c>
      <c r="C61" s="3">
        <v>62.58</v>
      </c>
      <c r="D61" s="3">
        <v>62.79</v>
      </c>
      <c r="E61" s="3">
        <v>58.41</v>
      </c>
      <c r="F61" s="3">
        <v>58.8</v>
      </c>
      <c r="G61" s="3">
        <v>-3.8</v>
      </c>
      <c r="H61" s="6">
        <v>-0.0607</v>
      </c>
      <c r="I61" s="15">
        <v>279668.0</v>
      </c>
      <c r="J61" s="15">
        <v>210988.0</v>
      </c>
    </row>
    <row r="62">
      <c r="A62" s="26">
        <v>84240.0</v>
      </c>
      <c r="B62" s="13">
        <f t="shared" si="1"/>
        <v>43430</v>
      </c>
      <c r="C62" s="3">
        <v>58.98</v>
      </c>
      <c r="D62" s="3">
        <v>61.13</v>
      </c>
      <c r="E62" s="3">
        <v>58.6</v>
      </c>
      <c r="F62" s="3">
        <v>60.48</v>
      </c>
      <c r="G62" s="3">
        <v>1.68</v>
      </c>
      <c r="H62" s="3">
        <v>0.0286</v>
      </c>
      <c r="I62" s="15">
        <v>267383.0</v>
      </c>
      <c r="J62" s="15">
        <v>180563.0</v>
      </c>
    </row>
    <row r="63">
      <c r="A63" s="26">
        <v>185315.0</v>
      </c>
      <c r="B63" s="13">
        <f t="shared" si="1"/>
        <v>43431</v>
      </c>
      <c r="C63" s="3">
        <v>60.39</v>
      </c>
      <c r="D63" s="3">
        <v>61.4</v>
      </c>
      <c r="E63" s="3">
        <v>58.92</v>
      </c>
      <c r="F63" s="3">
        <v>60.21</v>
      </c>
      <c r="G63" s="3">
        <v>-0.27</v>
      </c>
      <c r="H63" s="6">
        <v>-0.0045</v>
      </c>
      <c r="I63" s="15">
        <v>271168.0</v>
      </c>
      <c r="J63" s="15">
        <v>121093.0</v>
      </c>
    </row>
    <row r="64">
      <c r="A64" s="27">
        <v>43355.0</v>
      </c>
      <c r="B64" s="13">
        <f t="shared" si="1"/>
        <v>43432</v>
      </c>
      <c r="C64" s="3">
        <v>60.63</v>
      </c>
      <c r="D64" s="3">
        <v>61.27</v>
      </c>
      <c r="E64" s="3">
        <v>58.55</v>
      </c>
      <c r="F64" s="3">
        <v>58.76</v>
      </c>
      <c r="G64" s="3">
        <v>-1.45</v>
      </c>
      <c r="H64" s="6">
        <v>-0.0241</v>
      </c>
      <c r="I64" s="15">
        <v>150813.0</v>
      </c>
      <c r="J64" s="15">
        <v>103909.0</v>
      </c>
    </row>
    <row r="65">
      <c r="A65" s="28">
        <v>78.5</v>
      </c>
      <c r="B65" s="13">
        <f t="shared" si="1"/>
        <v>43433</v>
      </c>
      <c r="C65" s="3">
        <v>59.12</v>
      </c>
      <c r="D65" s="3">
        <v>60.37</v>
      </c>
      <c r="E65" s="3">
        <v>57.5</v>
      </c>
      <c r="F65" s="3">
        <v>59.51</v>
      </c>
      <c r="G65" s="3">
        <v>0.75</v>
      </c>
      <c r="H65" s="3">
        <v>0.0128</v>
      </c>
      <c r="I65" s="15">
        <v>94566.0</v>
      </c>
      <c r="J65" s="15">
        <v>68839.0</v>
      </c>
    </row>
    <row r="66">
      <c r="A66" s="28">
        <v>79.22</v>
      </c>
      <c r="B66" s="13">
        <f t="shared" si="1"/>
        <v>43434</v>
      </c>
      <c r="C66" s="3">
        <v>59.28</v>
      </c>
      <c r="D66" s="3">
        <v>59.93</v>
      </c>
      <c r="E66" s="3">
        <v>58.25</v>
      </c>
      <c r="F66" s="3">
        <v>58.71</v>
      </c>
      <c r="G66" s="3">
        <v>-0.8</v>
      </c>
      <c r="H66" s="6">
        <v>-0.0134</v>
      </c>
      <c r="I66" s="15">
        <v>27015.0</v>
      </c>
      <c r="J66" s="3"/>
    </row>
    <row r="67">
      <c r="A67" s="28">
        <v>77.9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78.9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+0.73</f>
        <v>0.73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+0.93%</f>
        <v>0.0093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108283.0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197915.0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43356.0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78.86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78.88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77.09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77.38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-1.52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-0.0193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89904.0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203833.0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43357.0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77.65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78.04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76.56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77.22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-0.16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-0.0021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72606.0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209090.0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43360.0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77.21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78.03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76.91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77.23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+0.01</f>
        <v>0.01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+0.01%</f>
        <v>0.0001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66500.0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209594.0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43361.0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76.86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78.81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76.68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78.15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+0.92</f>
        <v>0.92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+1.19%</f>
        <v>0.0119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70756.0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213652.0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43362.0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78.1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78.6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77.6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78.53</v>
      </c>
      <c r="B113" s="3" t="str">
        <f t="shared" si="1"/>
        <v/>
      </c>
    </row>
    <row r="114">
      <c r="A114" s="25">
        <f>+0.38</f>
        <v>0.38</v>
      </c>
      <c r="B114" s="3" t="str">
        <f t="shared" si="1"/>
        <v>#REF!</v>
      </c>
    </row>
    <row r="115">
      <c r="A115" s="25">
        <f>+0.49%</f>
        <v>0.0049</v>
      </c>
      <c r="B115" s="3" t="str">
        <f t="shared" si="1"/>
        <v>#REF!</v>
      </c>
    </row>
    <row r="116">
      <c r="A116" s="26">
        <v>70307.0</v>
      </c>
      <c r="B116" s="3" t="str">
        <f t="shared" si="1"/>
        <v>#REF!</v>
      </c>
    </row>
    <row r="117">
      <c r="A117" s="26">
        <v>213716.0</v>
      </c>
      <c r="B117" s="3" t="str">
        <f t="shared" si="1"/>
        <v>#REF!</v>
      </c>
    </row>
    <row r="118">
      <c r="A118" s="27">
        <v>43363.0</v>
      </c>
      <c r="B118" s="3" t="str">
        <f t="shared" si="1"/>
        <v>#REF!</v>
      </c>
    </row>
    <row r="119">
      <c r="A119" s="28">
        <v>78.57</v>
      </c>
      <c r="B119" s="3" t="str">
        <f t="shared" si="1"/>
        <v>#REF!</v>
      </c>
    </row>
    <row r="120">
      <c r="A120" s="28">
        <v>78.92</v>
      </c>
      <c r="B120" s="3" t="str">
        <f t="shared" si="1"/>
        <v>#REF!</v>
      </c>
    </row>
    <row r="121">
      <c r="A121" s="28">
        <v>77.71</v>
      </c>
      <c r="B121" s="3" t="str">
        <f t="shared" si="1"/>
        <v>#REF!</v>
      </c>
    </row>
    <row r="122">
      <c r="A122" s="28">
        <v>77.85</v>
      </c>
      <c r="B122" s="3" t="str">
        <f t="shared" si="1"/>
        <v>#REF!</v>
      </c>
    </row>
    <row r="123">
      <c r="A123" s="21">
        <v>-0.68</v>
      </c>
      <c r="B123" s="3" t="str">
        <f t="shared" si="1"/>
        <v>#REF!</v>
      </c>
    </row>
    <row r="124">
      <c r="A124" s="22">
        <v>-0.0087</v>
      </c>
      <c r="B124" s="3" t="str">
        <f t="shared" si="1"/>
        <v>#REF!</v>
      </c>
    </row>
    <row r="125">
      <c r="A125" s="24">
        <v>102839.0</v>
      </c>
      <c r="B125" s="3" t="str">
        <f t="shared" si="1"/>
        <v>#REF!</v>
      </c>
    </row>
    <row r="126">
      <c r="A126" s="24">
        <v>227561.0</v>
      </c>
      <c r="B126" s="3" t="str">
        <f t="shared" si="1"/>
        <v>#REF!</v>
      </c>
    </row>
    <row r="127">
      <c r="A127" s="23">
        <v>43364.0</v>
      </c>
      <c r="B127" s="3" t="str">
        <f t="shared" si="1"/>
        <v>#REF!</v>
      </c>
    </row>
    <row r="128">
      <c r="A128" s="21">
        <v>77.8</v>
      </c>
      <c r="B128" s="3" t="str">
        <f t="shared" si="1"/>
        <v>#REF!</v>
      </c>
    </row>
    <row r="129">
      <c r="A129" s="21">
        <v>79.15</v>
      </c>
      <c r="B129" s="3" t="str">
        <f t="shared" si="1"/>
        <v>#REF!</v>
      </c>
    </row>
    <row r="130">
      <c r="A130" s="21">
        <v>77.3</v>
      </c>
      <c r="B130" s="3" t="str">
        <f t="shared" si="1"/>
        <v>#REF!</v>
      </c>
    </row>
    <row r="131">
      <c r="A131" s="21">
        <v>77.86</v>
      </c>
      <c r="B131" s="3" t="str">
        <f t="shared" si="1"/>
        <v>#REF!</v>
      </c>
    </row>
    <row r="132">
      <c r="A132" s="25">
        <f>+0.01</f>
        <v>0.01</v>
      </c>
      <c r="B132" s="3" t="str">
        <f t="shared" si="1"/>
        <v>#REF!</v>
      </c>
    </row>
    <row r="133">
      <c r="A133" s="25">
        <f>+0.01%</f>
        <v>0.0001</v>
      </c>
      <c r="B133" s="3" t="str">
        <f t="shared" si="1"/>
        <v>#REF!</v>
      </c>
    </row>
    <row r="134">
      <c r="A134" s="26">
        <v>106906.0</v>
      </c>
      <c r="B134" s="3" t="str">
        <f t="shared" si="1"/>
        <v>#REF!</v>
      </c>
    </row>
    <row r="135">
      <c r="A135" s="26">
        <v>238657.0</v>
      </c>
      <c r="B135" s="3" t="str">
        <f t="shared" si="1"/>
        <v>#REF!</v>
      </c>
    </row>
    <row r="136">
      <c r="A136" s="27">
        <v>43367.0</v>
      </c>
      <c r="B136" s="3" t="str">
        <f t="shared" si="1"/>
        <v>#REF!</v>
      </c>
    </row>
    <row r="137">
      <c r="A137" s="28">
        <v>78.11</v>
      </c>
      <c r="B137" s="3" t="str">
        <f t="shared" si="1"/>
        <v>#REF!</v>
      </c>
    </row>
    <row r="138">
      <c r="A138" s="28">
        <v>80.33</v>
      </c>
      <c r="B138" s="3" t="str">
        <f t="shared" si="1"/>
        <v>#REF!</v>
      </c>
    </row>
    <row r="139">
      <c r="A139" s="28">
        <v>78.11</v>
      </c>
      <c r="B139" s="3" t="str">
        <f t="shared" si="1"/>
        <v>#REF!</v>
      </c>
    </row>
    <row r="140">
      <c r="A140" s="28">
        <v>80.08</v>
      </c>
      <c r="B140" s="3" t="str">
        <f t="shared" si="1"/>
        <v>#REF!</v>
      </c>
    </row>
    <row r="141">
      <c r="A141" s="25">
        <f>+2.22</f>
        <v>2.22</v>
      </c>
      <c r="B141" s="3" t="str">
        <f t="shared" si="1"/>
        <v>#REF!</v>
      </c>
    </row>
    <row r="142">
      <c r="A142" s="25">
        <f>+2.85%</f>
        <v>0.0285</v>
      </c>
      <c r="B142" s="3" t="str">
        <f t="shared" si="1"/>
        <v>#REF!</v>
      </c>
    </row>
    <row r="143">
      <c r="A143" s="26">
        <v>107620.0</v>
      </c>
      <c r="B143" s="3" t="str">
        <f t="shared" si="1"/>
        <v>#REF!</v>
      </c>
    </row>
    <row r="144">
      <c r="A144" s="26">
        <v>243062.0</v>
      </c>
      <c r="B144" s="3" t="str">
        <f t="shared" si="1"/>
        <v>#REF!</v>
      </c>
    </row>
    <row r="145">
      <c r="A145" s="27">
        <v>43368.0</v>
      </c>
      <c r="B145" s="3" t="str">
        <f t="shared" si="1"/>
        <v>#REF!</v>
      </c>
    </row>
    <row r="146">
      <c r="A146" s="28">
        <v>80.17</v>
      </c>
      <c r="B146" s="3" t="str">
        <f t="shared" si="1"/>
        <v>#REF!</v>
      </c>
    </row>
    <row r="147">
      <c r="A147" s="28">
        <v>81.26</v>
      </c>
      <c r="B147" s="3" t="str">
        <f t="shared" si="1"/>
        <v>#REF!</v>
      </c>
    </row>
    <row r="148">
      <c r="A148" s="28">
        <v>80.03</v>
      </c>
      <c r="B148" s="3" t="str">
        <f t="shared" si="1"/>
        <v>#REF!</v>
      </c>
    </row>
    <row r="149">
      <c r="A149" s="28">
        <v>80.78</v>
      </c>
      <c r="B149" s="3" t="str">
        <f t="shared" si="1"/>
        <v>#REF!</v>
      </c>
    </row>
    <row r="150">
      <c r="A150" s="25">
        <f>+0.7</f>
        <v>0.7</v>
      </c>
      <c r="B150" s="3" t="str">
        <f t="shared" si="1"/>
        <v>#REF!</v>
      </c>
    </row>
    <row r="151">
      <c r="A151" s="25">
        <f>+0.87%</f>
        <v>0.0087</v>
      </c>
      <c r="B151" s="3" t="str">
        <f t="shared" si="1"/>
        <v>#REF!</v>
      </c>
    </row>
    <row r="152">
      <c r="A152" s="26">
        <v>117621.0</v>
      </c>
      <c r="B152" s="3" t="str">
        <f t="shared" si="1"/>
        <v>#REF!</v>
      </c>
    </row>
    <row r="153">
      <c r="A153" s="26">
        <v>253443.0</v>
      </c>
      <c r="B153" s="3" t="str">
        <f t="shared" si="1"/>
        <v>#REF!</v>
      </c>
    </row>
    <row r="154">
      <c r="A154" s="27">
        <v>43369.0</v>
      </c>
      <c r="B154" s="3" t="str">
        <f t="shared" si="1"/>
        <v>#REF!</v>
      </c>
    </row>
    <row r="155">
      <c r="A155" s="28">
        <v>80.44</v>
      </c>
      <c r="B155" s="3" t="str">
        <f t="shared" si="1"/>
        <v>#REF!</v>
      </c>
    </row>
    <row r="156">
      <c r="A156" s="28">
        <v>81.05</v>
      </c>
      <c r="B156" s="3" t="str">
        <f t="shared" si="1"/>
        <v>#REF!</v>
      </c>
    </row>
    <row r="157">
      <c r="A157" s="28">
        <v>80.05</v>
      </c>
      <c r="B157" s="3" t="str">
        <f t="shared" si="1"/>
        <v>#REF!</v>
      </c>
    </row>
    <row r="158">
      <c r="A158" s="28">
        <v>80.31</v>
      </c>
      <c r="B158" s="3" t="str">
        <f t="shared" si="1"/>
        <v>#REF!</v>
      </c>
    </row>
    <row r="159">
      <c r="A159" s="21">
        <v>-0.47</v>
      </c>
      <c r="B159" s="3" t="str">
        <f t="shared" si="1"/>
        <v>#REF!</v>
      </c>
    </row>
    <row r="160">
      <c r="A160" s="22">
        <v>-0.0058</v>
      </c>
      <c r="B160" s="3" t="str">
        <f t="shared" si="1"/>
        <v>#REF!</v>
      </c>
    </row>
    <row r="161">
      <c r="A161" s="24">
        <v>78717.0</v>
      </c>
      <c r="B161" s="3" t="str">
        <f t="shared" si="1"/>
        <v>#REF!</v>
      </c>
    </row>
    <row r="162">
      <c r="A162" s="24">
        <v>264301.0</v>
      </c>
      <c r="B162" s="3" t="str">
        <f t="shared" si="1"/>
        <v>#REF!</v>
      </c>
    </row>
    <row r="163">
      <c r="A163" s="23">
        <v>43370.0</v>
      </c>
      <c r="B163" s="3" t="str">
        <f t="shared" si="1"/>
        <v>#REF!</v>
      </c>
    </row>
    <row r="164">
      <c r="A164" s="21">
        <v>80.77</v>
      </c>
      <c r="B164" s="3" t="str">
        <f t="shared" si="1"/>
        <v>#REF!</v>
      </c>
    </row>
    <row r="165">
      <c r="A165" s="21">
        <v>81.39</v>
      </c>
      <c r="B165" s="3" t="str">
        <f t="shared" si="1"/>
        <v>#REF!</v>
      </c>
    </row>
    <row r="166">
      <c r="A166" s="21">
        <v>80.39</v>
      </c>
      <c r="B166" s="3" t="str">
        <f t="shared" si="1"/>
        <v>#REF!</v>
      </c>
    </row>
    <row r="167">
      <c r="A167" s="21">
        <v>80.93</v>
      </c>
      <c r="B167" s="3" t="str">
        <f t="shared" si="1"/>
        <v>#REF!</v>
      </c>
    </row>
    <row r="168">
      <c r="A168" s="25">
        <f>+0.62</f>
        <v>0.62</v>
      </c>
      <c r="B168" s="3" t="str">
        <f t="shared" si="1"/>
        <v>#REF!</v>
      </c>
    </row>
    <row r="169">
      <c r="A169" s="25">
        <f>+0.77%</f>
        <v>0.0077</v>
      </c>
      <c r="B169" s="3" t="str">
        <f t="shared" si="1"/>
        <v>#REF!</v>
      </c>
    </row>
    <row r="170">
      <c r="A170" s="26">
        <v>88773.0</v>
      </c>
      <c r="B170" s="3" t="str">
        <f t="shared" si="1"/>
        <v>#REF!</v>
      </c>
    </row>
    <row r="171">
      <c r="A171" s="26">
        <v>272055.0</v>
      </c>
      <c r="B171" s="3" t="str">
        <f t="shared" si="1"/>
        <v>#REF!</v>
      </c>
    </row>
    <row r="172">
      <c r="A172" s="27">
        <v>43371.0</v>
      </c>
      <c r="B172" s="3" t="str">
        <f t="shared" si="1"/>
        <v>#REF!</v>
      </c>
    </row>
    <row r="173">
      <c r="A173" s="28">
        <v>80.96</v>
      </c>
      <c r="B173" s="3" t="str">
        <f t="shared" si="1"/>
        <v>#REF!</v>
      </c>
    </row>
    <row r="174">
      <c r="A174" s="28">
        <v>82.88</v>
      </c>
      <c r="B174" s="3" t="str">
        <f t="shared" si="1"/>
        <v>#REF!</v>
      </c>
    </row>
    <row r="175">
      <c r="A175" s="28">
        <v>80.84</v>
      </c>
      <c r="B175" s="3" t="str">
        <f t="shared" si="1"/>
        <v>#REF!</v>
      </c>
    </row>
    <row r="176">
      <c r="A176" s="28">
        <v>82.24</v>
      </c>
      <c r="B176" s="3" t="str">
        <f t="shared" si="1"/>
        <v>#REF!</v>
      </c>
    </row>
    <row r="177">
      <c r="A177" s="25">
        <f>+1.31</f>
        <v>1.31</v>
      </c>
      <c r="B177" s="3" t="str">
        <f t="shared" si="1"/>
        <v>#REF!</v>
      </c>
    </row>
    <row r="178">
      <c r="A178" s="25">
        <f>+1.62%</f>
        <v>0.0162</v>
      </c>
      <c r="B178" s="3" t="str">
        <f t="shared" si="1"/>
        <v>#REF!</v>
      </c>
    </row>
    <row r="179">
      <c r="A179" s="26">
        <v>120365.0</v>
      </c>
      <c r="B179" s="3" t="str">
        <f t="shared" si="1"/>
        <v>#REF!</v>
      </c>
    </row>
    <row r="180">
      <c r="A180" s="26">
        <v>272588.0</v>
      </c>
      <c r="B180" s="3" t="str">
        <f t="shared" si="1"/>
        <v>#REF!</v>
      </c>
    </row>
    <row r="181">
      <c r="A181" s="27">
        <v>43374.0</v>
      </c>
      <c r="B181" s="3" t="str">
        <f t="shared" si="1"/>
        <v>#REF!</v>
      </c>
    </row>
    <row r="182">
      <c r="A182" s="28">
        <v>82.3</v>
      </c>
      <c r="B182" s="3" t="str">
        <f t="shared" si="1"/>
        <v>#REF!</v>
      </c>
    </row>
    <row r="183">
      <c r="A183" s="28">
        <v>84.97</v>
      </c>
      <c r="B183" s="3" t="str">
        <f t="shared" si="1"/>
        <v>#REF!</v>
      </c>
    </row>
    <row r="184">
      <c r="A184" s="28">
        <v>82.05</v>
      </c>
      <c r="B184" s="3" t="str">
        <f t="shared" si="1"/>
        <v>#REF!</v>
      </c>
    </row>
    <row r="185">
      <c r="A185" s="28">
        <v>84.51</v>
      </c>
      <c r="B185" s="3" t="str">
        <f t="shared" si="1"/>
        <v>#REF!</v>
      </c>
    </row>
    <row r="186">
      <c r="A186" s="25">
        <f>+2.27</f>
        <v>2.27</v>
      </c>
      <c r="B186" s="3" t="str">
        <f t="shared" si="1"/>
        <v>#REF!</v>
      </c>
    </row>
    <row r="187">
      <c r="A187" s="25">
        <f>+2.76%</f>
        <v>0.0276</v>
      </c>
      <c r="B187" s="3" t="str">
        <f t="shared" si="1"/>
        <v>#REF!</v>
      </c>
    </row>
    <row r="188">
      <c r="A188" s="26">
        <v>126366.0</v>
      </c>
      <c r="B188" s="3" t="str">
        <f t="shared" si="1"/>
        <v>#REF!</v>
      </c>
    </row>
    <row r="189">
      <c r="A189" s="26">
        <v>279562.0</v>
      </c>
      <c r="B189" s="3" t="str">
        <f t="shared" si="1"/>
        <v>#REF!</v>
      </c>
    </row>
    <row r="190">
      <c r="A190" s="27">
        <v>43375.0</v>
      </c>
      <c r="B190" s="3" t="str">
        <f t="shared" si="1"/>
        <v>#REF!</v>
      </c>
    </row>
    <row r="191">
      <c r="A191" s="28">
        <v>84.51</v>
      </c>
      <c r="B191" s="3" t="str">
        <f t="shared" si="1"/>
        <v>#REF!</v>
      </c>
    </row>
    <row r="192">
      <c r="A192" s="28">
        <v>84.9</v>
      </c>
      <c r="B192" s="3" t="str">
        <f t="shared" si="1"/>
        <v>#REF!</v>
      </c>
    </row>
    <row r="193">
      <c r="A193" s="28">
        <v>83.86</v>
      </c>
      <c r="B193" s="3" t="str">
        <f t="shared" si="1"/>
        <v>#REF!</v>
      </c>
    </row>
    <row r="194">
      <c r="A194" s="28">
        <v>84.35</v>
      </c>
      <c r="B194" s="3" t="str">
        <f t="shared" si="1"/>
        <v>#REF!</v>
      </c>
    </row>
    <row r="195">
      <c r="A195" s="21">
        <v>-0.16</v>
      </c>
      <c r="B195" s="3" t="str">
        <f t="shared" si="1"/>
        <v>#REF!</v>
      </c>
    </row>
    <row r="196">
      <c r="A196" s="22">
        <v>-0.0019</v>
      </c>
      <c r="B196" s="3" t="str">
        <f t="shared" si="1"/>
        <v>#REF!</v>
      </c>
    </row>
    <row r="197">
      <c r="A197" s="24">
        <v>95431.0</v>
      </c>
      <c r="B197" s="3" t="str">
        <f t="shared" si="1"/>
        <v>#REF!</v>
      </c>
    </row>
    <row r="198">
      <c r="A198" s="24">
        <v>283013.0</v>
      </c>
      <c r="B198" s="3" t="str">
        <f t="shared" si="1"/>
        <v>#REF!</v>
      </c>
    </row>
    <row r="199">
      <c r="A199" s="23">
        <v>43376.0</v>
      </c>
      <c r="B199" s="3" t="str">
        <f t="shared" si="1"/>
        <v>#REF!</v>
      </c>
    </row>
    <row r="200">
      <c r="A200" s="21">
        <v>84.31</v>
      </c>
      <c r="B200" s="3" t="str">
        <f t="shared" si="1"/>
        <v>#REF!</v>
      </c>
    </row>
    <row r="201">
      <c r="A201" s="21">
        <v>86.27</v>
      </c>
      <c r="B201" s="3" t="str">
        <f t="shared" si="1"/>
        <v>#REF!</v>
      </c>
    </row>
    <row r="202">
      <c r="A202" s="21">
        <v>83.56</v>
      </c>
      <c r="B202" s="3" t="str">
        <f t="shared" si="1"/>
        <v>#REF!</v>
      </c>
    </row>
    <row r="203">
      <c r="A203" s="21">
        <v>85.83</v>
      </c>
      <c r="B203" s="3" t="str">
        <f t="shared" si="1"/>
        <v>#REF!</v>
      </c>
    </row>
    <row r="204">
      <c r="A204" s="25">
        <f>+1.48</f>
        <v>1.48</v>
      </c>
      <c r="B204" s="3" t="str">
        <f t="shared" si="1"/>
        <v>#REF!</v>
      </c>
    </row>
    <row r="205">
      <c r="A205" s="25">
        <f>+1.75%</f>
        <v>0.0175</v>
      </c>
      <c r="B205" s="3" t="str">
        <f t="shared" si="1"/>
        <v>#REF!</v>
      </c>
    </row>
    <row r="206">
      <c r="A206" s="26">
        <v>110478.0</v>
      </c>
      <c r="B206" s="3" t="str">
        <f t="shared" si="1"/>
        <v>#REF!</v>
      </c>
    </row>
    <row r="207">
      <c r="A207" s="26">
        <v>293139.0</v>
      </c>
      <c r="B207" s="3" t="str">
        <f t="shared" si="1"/>
        <v>#REF!</v>
      </c>
    </row>
    <row r="208">
      <c r="A208" s="27">
        <v>43377.0</v>
      </c>
      <c r="B208" s="3" t="str">
        <f t="shared" si="1"/>
        <v>#REF!</v>
      </c>
    </row>
    <row r="209">
      <c r="A209" s="28">
        <v>85.49</v>
      </c>
      <c r="B209" s="3" t="str">
        <f t="shared" si="1"/>
        <v>#REF!</v>
      </c>
    </row>
    <row r="210">
      <c r="A210" s="28">
        <v>85.95</v>
      </c>
      <c r="B210" s="3" t="str">
        <f t="shared" si="1"/>
        <v>#REF!</v>
      </c>
    </row>
    <row r="211">
      <c r="A211" s="28">
        <v>83.72</v>
      </c>
      <c r="B211" s="3" t="str">
        <f t="shared" si="1"/>
        <v>#REF!</v>
      </c>
    </row>
    <row r="212">
      <c r="A212" s="28">
        <v>84.16</v>
      </c>
      <c r="B212" s="3" t="str">
        <f t="shared" si="1"/>
        <v>#REF!</v>
      </c>
    </row>
    <row r="213">
      <c r="A213" s="21">
        <v>-1.67</v>
      </c>
      <c r="B213" s="3" t="str">
        <f t="shared" si="1"/>
        <v>#REF!</v>
      </c>
    </row>
    <row r="214">
      <c r="A214" s="22">
        <v>-0.0195</v>
      </c>
      <c r="B214" s="3" t="str">
        <f t="shared" si="1"/>
        <v>#REF!</v>
      </c>
    </row>
    <row r="215">
      <c r="A215" s="24">
        <v>122212.0</v>
      </c>
      <c r="B215" s="3" t="str">
        <f t="shared" si="1"/>
        <v>#REF!</v>
      </c>
    </row>
    <row r="216">
      <c r="A216" s="24">
        <v>305037.0</v>
      </c>
      <c r="B216" s="3" t="str">
        <f t="shared" si="1"/>
        <v>#REF!</v>
      </c>
    </row>
    <row r="217">
      <c r="A217" s="23">
        <v>43378.0</v>
      </c>
      <c r="B217" s="3" t="str">
        <f t="shared" si="1"/>
        <v>#REF!</v>
      </c>
    </row>
    <row r="218">
      <c r="A218" s="21">
        <v>84.51</v>
      </c>
      <c r="B218" s="3" t="str">
        <f t="shared" si="1"/>
        <v>#REF!</v>
      </c>
    </row>
    <row r="219">
      <c r="A219" s="21">
        <v>84.69</v>
      </c>
      <c r="B219" s="3" t="str">
        <f t="shared" si="1"/>
        <v>#REF!</v>
      </c>
    </row>
    <row r="220">
      <c r="A220" s="21">
        <v>83.57</v>
      </c>
      <c r="B220" s="3" t="str">
        <f t="shared" si="1"/>
        <v>#REF!</v>
      </c>
    </row>
    <row r="221">
      <c r="A221" s="21">
        <v>83.79</v>
      </c>
      <c r="B221" s="3" t="str">
        <f t="shared" si="1"/>
        <v>#REF!</v>
      </c>
    </row>
    <row r="222">
      <c r="A222" s="21">
        <v>-0.37</v>
      </c>
      <c r="B222" s="3" t="str">
        <f t="shared" si="1"/>
        <v>#REF!</v>
      </c>
    </row>
    <row r="223">
      <c r="A223" s="22">
        <v>-0.0044</v>
      </c>
      <c r="B223" s="3" t="str">
        <f t="shared" si="1"/>
        <v>#REF!</v>
      </c>
    </row>
    <row r="224">
      <c r="A224" s="24">
        <v>126220.0</v>
      </c>
      <c r="B224" s="3" t="str">
        <f t="shared" si="1"/>
        <v>#REF!</v>
      </c>
    </row>
    <row r="225">
      <c r="A225" s="24">
        <v>319640.0</v>
      </c>
      <c r="B225" s="3" t="str">
        <f t="shared" si="1"/>
        <v>#REF!</v>
      </c>
    </row>
    <row r="226">
      <c r="A226" s="23">
        <v>43381.0</v>
      </c>
      <c r="B226" s="3" t="str">
        <f t="shared" si="1"/>
        <v>#REF!</v>
      </c>
    </row>
    <row r="227">
      <c r="A227" s="21">
        <v>83.8</v>
      </c>
      <c r="B227" s="3" t="str">
        <f t="shared" si="1"/>
        <v>#REF!</v>
      </c>
    </row>
    <row r="228">
      <c r="A228" s="21">
        <v>83.92</v>
      </c>
      <c r="B228" s="3" t="str">
        <f t="shared" si="1"/>
        <v>#REF!</v>
      </c>
    </row>
    <row r="229">
      <c r="A229" s="21">
        <v>82.34</v>
      </c>
      <c r="B229" s="3" t="str">
        <f t="shared" si="1"/>
        <v>#REF!</v>
      </c>
    </row>
    <row r="230">
      <c r="A230" s="21">
        <v>83.54</v>
      </c>
      <c r="B230" s="3" t="str">
        <f t="shared" si="1"/>
        <v>#REF!</v>
      </c>
    </row>
    <row r="231">
      <c r="A231" s="21">
        <v>-0.25</v>
      </c>
      <c r="B231" s="3" t="str">
        <f t="shared" si="1"/>
        <v>#REF!</v>
      </c>
    </row>
    <row r="232">
      <c r="A232" s="22">
        <v>-0.003</v>
      </c>
      <c r="B232" s="3" t="str">
        <f t="shared" si="1"/>
        <v>#REF!</v>
      </c>
    </row>
    <row r="233">
      <c r="A233" s="24">
        <v>116458.0</v>
      </c>
      <c r="B233" s="3" t="str">
        <f t="shared" si="1"/>
        <v>#REF!</v>
      </c>
    </row>
    <row r="234">
      <c r="A234" s="24">
        <v>323778.0</v>
      </c>
      <c r="B234" s="3" t="str">
        <f t="shared" si="1"/>
        <v>#REF!</v>
      </c>
    </row>
    <row r="235">
      <c r="A235" s="23">
        <v>43382.0</v>
      </c>
      <c r="B235" s="3" t="str">
        <f t="shared" si="1"/>
        <v>#REF!</v>
      </c>
    </row>
    <row r="236">
      <c r="A236" s="21">
        <v>83.54</v>
      </c>
      <c r="B236" s="3" t="str">
        <f t="shared" si="1"/>
        <v>#REF!</v>
      </c>
    </row>
    <row r="237">
      <c r="A237" s="21">
        <v>84.98</v>
      </c>
      <c r="B237" s="3" t="str">
        <f t="shared" si="1"/>
        <v>#REF!</v>
      </c>
    </row>
    <row r="238">
      <c r="A238" s="21">
        <v>83.38</v>
      </c>
      <c r="B238" s="3" t="str">
        <f t="shared" si="1"/>
        <v>#REF!</v>
      </c>
    </row>
    <row r="239">
      <c r="A239" s="21">
        <v>84.54</v>
      </c>
      <c r="B239" s="3" t="str">
        <f t="shared" si="1"/>
        <v>#REF!</v>
      </c>
    </row>
    <row r="240">
      <c r="A240" s="25">
        <f>+1</f>
        <v>1</v>
      </c>
      <c r="B240" s="3" t="str">
        <f t="shared" si="1"/>
        <v>#REF!</v>
      </c>
    </row>
    <row r="241">
      <c r="A241" s="25">
        <f>+1.2%</f>
        <v>0.012</v>
      </c>
      <c r="B241" s="3" t="str">
        <f t="shared" si="1"/>
        <v>#REF!</v>
      </c>
    </row>
    <row r="242">
      <c r="A242" s="26">
        <v>159010.0</v>
      </c>
      <c r="B242" s="3" t="str">
        <f t="shared" si="1"/>
        <v>#REF!</v>
      </c>
    </row>
    <row r="243">
      <c r="A243" s="26">
        <v>344735.0</v>
      </c>
      <c r="B243" s="3" t="str">
        <f t="shared" si="1"/>
        <v>#REF!</v>
      </c>
    </row>
    <row r="244">
      <c r="A244" s="29">
        <v>43383.0</v>
      </c>
      <c r="B244" s="3" t="str">
        <f t="shared" si="1"/>
        <v>#REF!</v>
      </c>
    </row>
    <row r="245">
      <c r="A245" s="28">
        <v>84.47</v>
      </c>
      <c r="B245" s="3" t="str">
        <f t="shared" si="1"/>
        <v>#REF!</v>
      </c>
    </row>
    <row r="246">
      <c r="A246" s="28">
        <v>84.68</v>
      </c>
      <c r="B246" s="3" t="str">
        <f t="shared" si="1"/>
        <v>#REF!</v>
      </c>
    </row>
    <row r="247">
      <c r="A247" s="28">
        <v>81.84</v>
      </c>
      <c r="B247" s="3" t="str">
        <f t="shared" si="1"/>
        <v>#REF!</v>
      </c>
    </row>
    <row r="248">
      <c r="A248" s="28">
        <v>82.65</v>
      </c>
      <c r="B248" s="3" t="str">
        <f t="shared" si="1"/>
        <v>#REF!</v>
      </c>
    </row>
    <row r="249">
      <c r="A249" s="21">
        <v>-1.89</v>
      </c>
      <c r="B249" s="3" t="str">
        <f t="shared" si="1"/>
        <v>#REF!</v>
      </c>
    </row>
    <row r="250">
      <c r="A250" s="22">
        <v>-0.0224</v>
      </c>
      <c r="B250" s="3" t="str">
        <f t="shared" si="1"/>
        <v>#REF!</v>
      </c>
    </row>
    <row r="251">
      <c r="A251" s="24">
        <v>140212.0</v>
      </c>
      <c r="B251" s="3" t="str">
        <f t="shared" si="1"/>
        <v>#REF!</v>
      </c>
    </row>
    <row r="252">
      <c r="A252" s="24">
        <v>360993.0</v>
      </c>
      <c r="B252" s="3" t="str">
        <f t="shared" si="1"/>
        <v>#REF!</v>
      </c>
    </row>
    <row r="253">
      <c r="A253" s="30">
        <v>43384.0</v>
      </c>
      <c r="B253" s="3" t="str">
        <f t="shared" si="1"/>
        <v>#REF!</v>
      </c>
    </row>
    <row r="254">
      <c r="A254" s="21">
        <v>82.06</v>
      </c>
      <c r="B254" s="3" t="str">
        <f t="shared" si="1"/>
        <v>#REF!</v>
      </c>
    </row>
    <row r="255">
      <c r="A255" s="21">
        <v>82.19</v>
      </c>
      <c r="B255" s="3" t="str">
        <f t="shared" si="1"/>
        <v>#REF!</v>
      </c>
    </row>
    <row r="256">
      <c r="A256" s="21">
        <v>79.42</v>
      </c>
      <c r="B256" s="3" t="str">
        <f t="shared" si="1"/>
        <v>#REF!</v>
      </c>
    </row>
    <row r="257">
      <c r="A257" s="21">
        <v>79.87</v>
      </c>
      <c r="B257" s="3" t="str">
        <f t="shared" si="1"/>
        <v>#REF!</v>
      </c>
    </row>
    <row r="258">
      <c r="A258" s="21">
        <v>-2.78</v>
      </c>
      <c r="B258" s="3" t="str">
        <f t="shared" si="1"/>
        <v>#REF!</v>
      </c>
    </row>
    <row r="259">
      <c r="A259" s="22">
        <v>-0.0336</v>
      </c>
      <c r="B259" s="3" t="str">
        <f t="shared" si="1"/>
        <v>#REF!</v>
      </c>
    </row>
    <row r="260">
      <c r="A260" s="24">
        <v>210436.0</v>
      </c>
      <c r="B260" s="3" t="str">
        <f t="shared" si="1"/>
        <v>#REF!</v>
      </c>
    </row>
    <row r="261">
      <c r="A261" s="24">
        <v>380449.0</v>
      </c>
      <c r="B261" s="3" t="str">
        <f t="shared" si="1"/>
        <v>#REF!</v>
      </c>
    </row>
    <row r="262">
      <c r="A262" s="30">
        <v>43385.0</v>
      </c>
      <c r="B262" s="3" t="str">
        <f t="shared" si="1"/>
        <v>#REF!</v>
      </c>
    </row>
    <row r="263">
      <c r="A263" s="21">
        <v>80.03</v>
      </c>
      <c r="B263" s="3" t="str">
        <f t="shared" si="1"/>
        <v>#REF!</v>
      </c>
    </row>
    <row r="264">
      <c r="A264" s="21">
        <v>81.08</v>
      </c>
      <c r="B264" s="3" t="str">
        <f t="shared" si="1"/>
        <v>#REF!</v>
      </c>
    </row>
    <row r="265">
      <c r="A265" s="21">
        <v>78.87</v>
      </c>
      <c r="B265" s="3" t="str">
        <f t="shared" si="1"/>
        <v>#REF!</v>
      </c>
    </row>
    <row r="266">
      <c r="A266" s="21">
        <v>80.07</v>
      </c>
      <c r="B266" s="3" t="str">
        <f t="shared" si="1"/>
        <v>#REF!</v>
      </c>
    </row>
    <row r="267">
      <c r="A267" s="25">
        <f>+0.2</f>
        <v>0.2</v>
      </c>
      <c r="B267" s="3" t="str">
        <f t="shared" si="1"/>
        <v>#REF!</v>
      </c>
    </row>
    <row r="268">
      <c r="A268" s="25">
        <f>+0.25%</f>
        <v>0.0025</v>
      </c>
      <c r="B268" s="3" t="str">
        <f t="shared" si="1"/>
        <v>#REF!</v>
      </c>
    </row>
    <row r="269">
      <c r="A269" s="26">
        <v>173266.0</v>
      </c>
      <c r="B269" s="3" t="str">
        <f t="shared" si="1"/>
        <v>#REF!</v>
      </c>
    </row>
    <row r="270">
      <c r="A270" s="26">
        <v>404740.0</v>
      </c>
      <c r="B270" s="3" t="str">
        <f t="shared" si="1"/>
        <v>#REF!</v>
      </c>
    </row>
    <row r="271">
      <c r="A271" s="29">
        <v>43388.0</v>
      </c>
      <c r="B271" s="3" t="str">
        <f t="shared" si="1"/>
        <v>#REF!</v>
      </c>
    </row>
    <row r="272">
      <c r="A272" s="28">
        <v>80.63</v>
      </c>
      <c r="B272" s="3" t="str">
        <f t="shared" si="1"/>
        <v>#REF!</v>
      </c>
    </row>
    <row r="273">
      <c r="A273" s="28">
        <v>81.5</v>
      </c>
      <c r="B273" s="3" t="str">
        <f t="shared" si="1"/>
        <v>#REF!</v>
      </c>
    </row>
    <row r="274">
      <c r="A274" s="28">
        <v>79.51</v>
      </c>
      <c r="B274" s="3" t="str">
        <f t="shared" si="1"/>
        <v>#REF!</v>
      </c>
    </row>
    <row r="275">
      <c r="A275" s="28">
        <v>80.43</v>
      </c>
      <c r="B275" s="3" t="str">
        <f t="shared" si="1"/>
        <v>#REF!</v>
      </c>
    </row>
    <row r="276">
      <c r="A276" s="25">
        <f>+0.36</f>
        <v>0.36</v>
      </c>
      <c r="B276" s="3" t="str">
        <f t="shared" si="1"/>
        <v>#REF!</v>
      </c>
    </row>
    <row r="277">
      <c r="A277" s="25">
        <f>+0.45%</f>
        <v>0.0045</v>
      </c>
      <c r="B277" s="3" t="str">
        <f t="shared" si="1"/>
        <v>#REF!</v>
      </c>
    </row>
    <row r="278">
      <c r="A278" s="26">
        <v>141902.0</v>
      </c>
      <c r="B278" s="3" t="str">
        <f t="shared" si="1"/>
        <v>#REF!</v>
      </c>
    </row>
    <row r="279">
      <c r="A279" s="26">
        <v>406672.0</v>
      </c>
      <c r="B279" s="3" t="str">
        <f t="shared" si="1"/>
        <v>#REF!</v>
      </c>
    </row>
    <row r="280">
      <c r="A280" s="29">
        <v>43389.0</v>
      </c>
      <c r="B280" s="3" t="str">
        <f t="shared" si="1"/>
        <v>#REF!</v>
      </c>
    </row>
    <row r="281">
      <c r="A281" s="28">
        <v>80.5</v>
      </c>
      <c r="B281" s="3" t="str">
        <f t="shared" si="1"/>
        <v>#REF!</v>
      </c>
    </row>
    <row r="282">
      <c r="A282" s="28">
        <v>81.38</v>
      </c>
      <c r="B282" s="3" t="str">
        <f t="shared" si="1"/>
        <v>#REF!</v>
      </c>
    </row>
    <row r="283">
      <c r="A283" s="28">
        <v>79.51</v>
      </c>
      <c r="B283" s="3" t="str">
        <f t="shared" si="1"/>
        <v>#REF!</v>
      </c>
    </row>
    <row r="284">
      <c r="A284" s="28">
        <v>81.04</v>
      </c>
      <c r="B284" s="3" t="str">
        <f t="shared" si="1"/>
        <v>#REF!</v>
      </c>
    </row>
    <row r="285">
      <c r="A285" s="25">
        <f>+0.61</f>
        <v>0.61</v>
      </c>
      <c r="B285" s="3" t="str">
        <f t="shared" si="1"/>
        <v>#REF!</v>
      </c>
    </row>
    <row r="286">
      <c r="A286" s="25">
        <f>+0.76%</f>
        <v>0.0076</v>
      </c>
      <c r="B286" s="3" t="str">
        <f t="shared" si="1"/>
        <v>#REF!</v>
      </c>
    </row>
    <row r="287">
      <c r="A287" s="26">
        <v>189701.0</v>
      </c>
      <c r="B287" s="3" t="str">
        <f t="shared" si="1"/>
        <v>#REF!</v>
      </c>
    </row>
    <row r="288">
      <c r="A288" s="26">
        <v>414795.0</v>
      </c>
      <c r="B288" s="3" t="str">
        <f t="shared" si="1"/>
        <v>#REF!</v>
      </c>
    </row>
    <row r="289">
      <c r="A289" s="29">
        <v>43390.0</v>
      </c>
      <c r="B289" s="3" t="str">
        <f t="shared" si="1"/>
        <v>#REF!</v>
      </c>
    </row>
    <row r="290">
      <c r="A290" s="28">
        <v>81.36</v>
      </c>
      <c r="B290" s="3" t="str">
        <f t="shared" si="1"/>
        <v>#REF!</v>
      </c>
    </row>
    <row r="291">
      <c r="A291" s="28">
        <v>81.45</v>
      </c>
      <c r="B291" s="3" t="str">
        <f t="shared" si="1"/>
        <v>#REF!</v>
      </c>
    </row>
    <row r="292">
      <c r="A292" s="28">
        <v>78.84</v>
      </c>
      <c r="B292" s="3" t="str">
        <f t="shared" si="1"/>
        <v>#REF!</v>
      </c>
    </row>
    <row r="293">
      <c r="A293" s="28">
        <v>79.63</v>
      </c>
      <c r="B293" s="3" t="str">
        <f t="shared" si="1"/>
        <v>#REF!</v>
      </c>
    </row>
    <row r="294">
      <c r="A294" s="21">
        <v>-1.41</v>
      </c>
      <c r="B294" s="3" t="str">
        <f t="shared" si="1"/>
        <v>#REF!</v>
      </c>
    </row>
    <row r="295">
      <c r="A295" s="22">
        <v>-0.0174</v>
      </c>
      <c r="B295" s="3" t="str">
        <f t="shared" si="1"/>
        <v>#REF!</v>
      </c>
    </row>
    <row r="296">
      <c r="A296" s="24">
        <v>173312.0</v>
      </c>
      <c r="B296" s="3" t="str">
        <f t="shared" si="1"/>
        <v>#REF!</v>
      </c>
    </row>
    <row r="297">
      <c r="A297" s="24">
        <v>423854.0</v>
      </c>
      <c r="B297" s="3" t="str">
        <f t="shared" si="1"/>
        <v>#REF!</v>
      </c>
    </row>
    <row r="298">
      <c r="A298" s="30">
        <v>43391.0</v>
      </c>
      <c r="B298" s="3" t="str">
        <f t="shared" si="1"/>
        <v>#REF!</v>
      </c>
    </row>
    <row r="299">
      <c r="A299" s="21">
        <v>79.78</v>
      </c>
      <c r="B299" s="3" t="str">
        <f t="shared" si="1"/>
        <v>#REF!</v>
      </c>
    </row>
    <row r="300">
      <c r="A300" s="21">
        <v>79.87</v>
      </c>
      <c r="B300" s="3" t="str">
        <f t="shared" si="1"/>
        <v>#REF!</v>
      </c>
    </row>
    <row r="301">
      <c r="A301" s="21">
        <v>78.26</v>
      </c>
      <c r="B301" s="3" t="str">
        <f t="shared" si="1"/>
        <v>#REF!</v>
      </c>
    </row>
    <row r="302">
      <c r="A302" s="21">
        <v>78.75</v>
      </c>
      <c r="B302" s="3" t="str">
        <f t="shared" si="1"/>
        <v>#REF!</v>
      </c>
    </row>
    <row r="303">
      <c r="A303" s="21">
        <v>-0.88</v>
      </c>
      <c r="B303" s="3" t="str">
        <f t="shared" si="1"/>
        <v>#REF!</v>
      </c>
    </row>
    <row r="304">
      <c r="A304" s="22">
        <v>-0.0111</v>
      </c>
      <c r="B304" s="3" t="str">
        <f t="shared" si="1"/>
        <v>#REF!</v>
      </c>
    </row>
    <row r="305">
      <c r="A305" s="24">
        <v>218662.0</v>
      </c>
      <c r="B305" s="3" t="str">
        <f t="shared" si="1"/>
        <v>#REF!</v>
      </c>
    </row>
    <row r="306">
      <c r="A306" s="24">
        <v>450028.0</v>
      </c>
      <c r="B306" s="3" t="str">
        <f t="shared" si="1"/>
        <v>#REF!</v>
      </c>
    </row>
    <row r="307">
      <c r="A307" s="30">
        <v>43392.0</v>
      </c>
      <c r="B307" s="3" t="str">
        <f t="shared" si="1"/>
        <v>#REF!</v>
      </c>
    </row>
    <row r="308">
      <c r="A308" s="21">
        <v>78.87</v>
      </c>
      <c r="B308" s="3" t="str">
        <f t="shared" si="1"/>
        <v>#REF!</v>
      </c>
    </row>
    <row r="309">
      <c r="A309" s="21">
        <v>80.27</v>
      </c>
      <c r="B309" s="3" t="str">
        <f t="shared" si="1"/>
        <v>#REF!</v>
      </c>
    </row>
    <row r="310">
      <c r="A310" s="21">
        <v>78.67</v>
      </c>
      <c r="B310" s="3" t="str">
        <f t="shared" si="1"/>
        <v>#REF!</v>
      </c>
    </row>
    <row r="311">
      <c r="A311" s="21">
        <v>79.26</v>
      </c>
      <c r="B311" s="3" t="str">
        <f t="shared" si="1"/>
        <v>#REF!</v>
      </c>
    </row>
    <row r="312">
      <c r="A312" s="25">
        <f>+0.51</f>
        <v>0.51</v>
      </c>
      <c r="B312" s="3" t="str">
        <f t="shared" si="1"/>
        <v>#REF!</v>
      </c>
    </row>
    <row r="313">
      <c r="A313" s="25">
        <f>+0.65%</f>
        <v>0.0065</v>
      </c>
      <c r="B313" s="3" t="str">
        <f t="shared" si="1"/>
        <v>#REF!</v>
      </c>
    </row>
    <row r="314">
      <c r="A314" s="26">
        <v>180655.0</v>
      </c>
      <c r="B314" s="3" t="str">
        <f t="shared" si="1"/>
        <v>#REF!</v>
      </c>
    </row>
    <row r="315">
      <c r="A315" s="26">
        <v>445100.0</v>
      </c>
      <c r="B315" s="3" t="str">
        <f t="shared" si="1"/>
        <v>#REF!</v>
      </c>
    </row>
    <row r="316">
      <c r="A316" s="29">
        <v>43395.0</v>
      </c>
      <c r="B316" s="3" t="str">
        <f t="shared" si="1"/>
        <v>#REF!</v>
      </c>
    </row>
    <row r="317">
      <c r="A317" s="28">
        <v>79.53</v>
      </c>
      <c r="B317" s="3" t="str">
        <f t="shared" si="1"/>
        <v>#REF!</v>
      </c>
    </row>
    <row r="318">
      <c r="A318" s="28">
        <v>79.85</v>
      </c>
      <c r="B318" s="3" t="str">
        <f t="shared" si="1"/>
        <v>#REF!</v>
      </c>
    </row>
    <row r="319">
      <c r="A319" s="28">
        <v>78.57</v>
      </c>
      <c r="B319" s="3" t="str">
        <f t="shared" si="1"/>
        <v>#REF!</v>
      </c>
    </row>
    <row r="320">
      <c r="A320" s="28">
        <v>79.44</v>
      </c>
      <c r="B320" s="3" t="str">
        <f t="shared" si="1"/>
        <v>#REF!</v>
      </c>
    </row>
    <row r="321">
      <c r="A321" s="25">
        <f>+0.18</f>
        <v>0.18</v>
      </c>
      <c r="B321" s="3" t="str">
        <f t="shared" si="1"/>
        <v>#REF!</v>
      </c>
    </row>
    <row r="322">
      <c r="A322" s="25">
        <f>+0.23%</f>
        <v>0.0023</v>
      </c>
      <c r="B322" s="3" t="str">
        <f t="shared" si="1"/>
        <v>#REF!</v>
      </c>
    </row>
    <row r="323">
      <c r="A323" s="26">
        <v>170190.0</v>
      </c>
      <c r="B323" s="3" t="str">
        <f t="shared" si="1"/>
        <v>#REF!</v>
      </c>
    </row>
    <row r="324">
      <c r="A324" s="26">
        <v>452969.0</v>
      </c>
      <c r="B324" s="3" t="str">
        <f t="shared" si="1"/>
        <v>#REF!</v>
      </c>
    </row>
    <row r="325">
      <c r="A325" s="29">
        <v>43396.0</v>
      </c>
      <c r="B325" s="3" t="str">
        <f t="shared" si="1"/>
        <v>#REF!</v>
      </c>
    </row>
    <row r="326">
      <c r="A326" s="28">
        <v>79.69</v>
      </c>
      <c r="B326" s="3" t="str">
        <f t="shared" si="1"/>
        <v>#REF!</v>
      </c>
    </row>
    <row r="327">
      <c r="A327" s="28">
        <v>79.72</v>
      </c>
      <c r="B327" s="3" t="str">
        <f t="shared" si="1"/>
        <v>#REF!</v>
      </c>
    </row>
    <row r="328">
      <c r="A328" s="28">
        <v>75.66</v>
      </c>
      <c r="B328" s="3" t="str">
        <f t="shared" si="1"/>
        <v>#REF!</v>
      </c>
    </row>
    <row r="329">
      <c r="A329" s="28">
        <v>76.15</v>
      </c>
      <c r="B329" s="3" t="str">
        <f t="shared" si="1"/>
        <v>#REF!</v>
      </c>
    </row>
    <row r="330">
      <c r="A330" s="21">
        <v>-3.29</v>
      </c>
      <c r="B330" s="3" t="str">
        <f t="shared" si="1"/>
        <v>#REF!</v>
      </c>
    </row>
    <row r="331">
      <c r="A331" s="22">
        <v>-0.0414</v>
      </c>
      <c r="B331" s="3" t="str">
        <f t="shared" si="1"/>
        <v>#REF!</v>
      </c>
    </row>
    <row r="332">
      <c r="A332" s="24">
        <v>362643.0</v>
      </c>
      <c r="B332" s="3" t="str">
        <f t="shared" si="1"/>
        <v>#REF!</v>
      </c>
    </row>
    <row r="333">
      <c r="A333" s="24">
        <v>466189.0</v>
      </c>
      <c r="B333" s="3" t="str">
        <f t="shared" si="1"/>
        <v>#REF!</v>
      </c>
    </row>
    <row r="334">
      <c r="A334" s="30">
        <v>43397.0</v>
      </c>
      <c r="B334" s="3" t="str">
        <f t="shared" si="1"/>
        <v>#REF!</v>
      </c>
    </row>
    <row r="335">
      <c r="A335" s="21">
        <v>76.13</v>
      </c>
      <c r="B335" s="3" t="str">
        <f t="shared" si="1"/>
        <v>#REF!</v>
      </c>
    </row>
    <row r="336">
      <c r="A336" s="21">
        <v>77.43</v>
      </c>
      <c r="B336" s="3" t="str">
        <f t="shared" si="1"/>
        <v>#REF!</v>
      </c>
    </row>
    <row r="337">
      <c r="A337" s="21">
        <v>75.17</v>
      </c>
      <c r="B337" s="3" t="str">
        <f t="shared" si="1"/>
        <v>#REF!</v>
      </c>
    </row>
    <row r="338">
      <c r="A338" s="21">
        <v>76.17</v>
      </c>
      <c r="B338" s="3" t="str">
        <f t="shared" si="1"/>
        <v>#REF!</v>
      </c>
    </row>
    <row r="339">
      <c r="A339" s="25">
        <f>+0.02</f>
        <v>0.02</v>
      </c>
      <c r="B339" s="3" t="str">
        <f t="shared" si="1"/>
        <v>#REF!</v>
      </c>
    </row>
    <row r="340">
      <c r="A340" s="25">
        <f>+0.03%</f>
        <v>0.0003</v>
      </c>
      <c r="B340" s="3" t="str">
        <f t="shared" si="1"/>
        <v>#REF!</v>
      </c>
    </row>
    <row r="341">
      <c r="A341" s="26">
        <v>327669.0</v>
      </c>
      <c r="B341" s="3" t="str">
        <f t="shared" si="1"/>
        <v>#REF!</v>
      </c>
    </row>
    <row r="342">
      <c r="A342" s="26">
        <v>483760.0</v>
      </c>
      <c r="B342" s="3" t="str">
        <f t="shared" si="1"/>
        <v>#REF!</v>
      </c>
    </row>
    <row r="343">
      <c r="A343" s="29">
        <v>43398.0</v>
      </c>
      <c r="B343" s="3" t="str">
        <f t="shared" si="1"/>
        <v>#REF!</v>
      </c>
    </row>
    <row r="344">
      <c r="A344" s="28">
        <v>75.72</v>
      </c>
      <c r="B344" s="3" t="str">
        <f t="shared" si="1"/>
        <v>#REF!</v>
      </c>
    </row>
    <row r="345">
      <c r="A345" s="28">
        <v>77.09</v>
      </c>
      <c r="B345" s="3" t="str">
        <f t="shared" si="1"/>
        <v>#REF!</v>
      </c>
    </row>
    <row r="346">
      <c r="A346" s="28">
        <v>75.41</v>
      </c>
      <c r="B346" s="3" t="str">
        <f t="shared" si="1"/>
        <v>#REF!</v>
      </c>
    </row>
    <row r="347">
      <c r="A347" s="28">
        <v>76.88</v>
      </c>
      <c r="B347" s="3" t="str">
        <f t="shared" si="1"/>
        <v>#REF!</v>
      </c>
    </row>
    <row r="348">
      <c r="A348" s="25">
        <f>+0.71</f>
        <v>0.71</v>
      </c>
      <c r="B348" s="3" t="str">
        <f t="shared" si="1"/>
        <v>#REF!</v>
      </c>
    </row>
    <row r="349">
      <c r="A349" s="25">
        <f>+0.93%</f>
        <v>0.0093</v>
      </c>
      <c r="B349" s="3" t="str">
        <f t="shared" si="1"/>
        <v>#REF!</v>
      </c>
    </row>
    <row r="350">
      <c r="A350" s="26">
        <v>193711.0</v>
      </c>
      <c r="B350" s="3" t="str">
        <f t="shared" si="1"/>
        <v>#REF!</v>
      </c>
    </row>
    <row r="351">
      <c r="A351" s="26">
        <v>494057.0</v>
      </c>
      <c r="B351" s="3" t="str">
        <f t="shared" si="1"/>
        <v>#REF!</v>
      </c>
    </row>
    <row r="352">
      <c r="A352" s="29">
        <v>43399.0</v>
      </c>
      <c r="B352" s="3" t="str">
        <f t="shared" si="1"/>
        <v>#REF!</v>
      </c>
    </row>
    <row r="353">
      <c r="A353" s="28">
        <v>76.64</v>
      </c>
      <c r="B353" s="3" t="str">
        <f t="shared" si="1"/>
        <v>#REF!</v>
      </c>
    </row>
    <row r="354">
      <c r="A354" s="28">
        <v>77.94</v>
      </c>
      <c r="B354" s="3" t="str">
        <f t="shared" si="1"/>
        <v>#REF!</v>
      </c>
    </row>
    <row r="355">
      <c r="A355" s="28">
        <v>75.8</v>
      </c>
      <c r="B355" s="3" t="str">
        <f t="shared" si="1"/>
        <v>#REF!</v>
      </c>
    </row>
    <row r="356">
      <c r="A356" s="28">
        <v>77.66</v>
      </c>
      <c r="B356" s="3" t="str">
        <f t="shared" si="1"/>
        <v>#REF!</v>
      </c>
    </row>
    <row r="357">
      <c r="A357" s="25">
        <f>+0.78</f>
        <v>0.78</v>
      </c>
      <c r="B357" s="3" t="str">
        <f t="shared" si="1"/>
        <v>#REF!</v>
      </c>
    </row>
    <row r="358">
      <c r="A358" s="25">
        <f>+1.01%</f>
        <v>0.0101</v>
      </c>
      <c r="B358" s="3" t="str">
        <f t="shared" si="1"/>
        <v>#REF!</v>
      </c>
    </row>
    <row r="359">
      <c r="A359" s="26">
        <v>211478.0</v>
      </c>
      <c r="B359" s="3" t="str">
        <f t="shared" si="1"/>
        <v>#REF!</v>
      </c>
    </row>
    <row r="360">
      <c r="A360" s="26">
        <v>501728.0</v>
      </c>
      <c r="B360" s="3" t="str">
        <f t="shared" si="1"/>
        <v>#REF!</v>
      </c>
    </row>
    <row r="361">
      <c r="A361" s="29">
        <v>43402.0</v>
      </c>
      <c r="B361" s="3" t="str">
        <f t="shared" si="1"/>
        <v>#REF!</v>
      </c>
    </row>
    <row r="362">
      <c r="A362" s="28">
        <v>77.64</v>
      </c>
      <c r="B362" s="3" t="str">
        <f t="shared" si="1"/>
        <v>#REF!</v>
      </c>
    </row>
    <row r="363">
      <c r="A363" s="28">
        <v>78.0</v>
      </c>
      <c r="B363" s="3" t="str">
        <f t="shared" si="1"/>
        <v>#REF!</v>
      </c>
    </row>
    <row r="364">
      <c r="A364" s="28">
        <v>76.59</v>
      </c>
      <c r="B364" s="3" t="str">
        <f t="shared" si="1"/>
        <v>#REF!</v>
      </c>
    </row>
    <row r="365">
      <c r="A365" s="28">
        <v>77.37</v>
      </c>
      <c r="B365" s="3" t="str">
        <f t="shared" si="1"/>
        <v>#REF!</v>
      </c>
    </row>
    <row r="366">
      <c r="A366" s="21">
        <v>-0.29</v>
      </c>
      <c r="B366" s="3" t="str">
        <f t="shared" si="1"/>
        <v>#REF!</v>
      </c>
    </row>
    <row r="367">
      <c r="A367" s="22">
        <v>-0.0037</v>
      </c>
      <c r="B367" s="3" t="str">
        <f t="shared" si="1"/>
        <v>#REF!</v>
      </c>
    </row>
    <row r="368">
      <c r="A368" s="24">
        <v>220627.0</v>
      </c>
      <c r="B368" s="3" t="str">
        <f t="shared" si="1"/>
        <v>#REF!</v>
      </c>
    </row>
    <row r="369">
      <c r="A369" s="24">
        <v>498530.0</v>
      </c>
      <c r="B369" s="3" t="str">
        <f t="shared" si="1"/>
        <v>#REF!</v>
      </c>
    </row>
    <row r="370">
      <c r="A370" s="30">
        <v>43403.0</v>
      </c>
      <c r="B370" s="3" t="str">
        <f t="shared" si="1"/>
        <v>#REF!</v>
      </c>
    </row>
    <row r="371">
      <c r="A371" s="21">
        <v>76.94</v>
      </c>
      <c r="B371" s="3" t="str">
        <f t="shared" si="1"/>
        <v>#REF!</v>
      </c>
    </row>
    <row r="372">
      <c r="A372" s="21">
        <v>77.39</v>
      </c>
      <c r="B372" s="3" t="str">
        <f t="shared" si="1"/>
        <v>#REF!</v>
      </c>
    </row>
    <row r="373">
      <c r="A373" s="21">
        <v>75.26</v>
      </c>
      <c r="B373" s="3" t="str">
        <f t="shared" si="1"/>
        <v>#REF!</v>
      </c>
    </row>
    <row r="374">
      <c r="A374" s="21">
        <v>75.95</v>
      </c>
      <c r="B374" s="3" t="str">
        <f t="shared" si="1"/>
        <v>#REF!</v>
      </c>
    </row>
    <row r="375">
      <c r="A375" s="21">
        <v>-1.42</v>
      </c>
      <c r="B375" s="3" t="str">
        <f t="shared" si="1"/>
        <v>#REF!</v>
      </c>
    </row>
    <row r="376">
      <c r="A376" s="22">
        <v>-0.0184</v>
      </c>
      <c r="B376" s="3" t="str">
        <f t="shared" si="1"/>
        <v>#REF!</v>
      </c>
    </row>
    <row r="377">
      <c r="A377" s="24">
        <v>330020.0</v>
      </c>
      <c r="B377" s="3" t="str">
        <f t="shared" si="1"/>
        <v>#REF!</v>
      </c>
    </row>
    <row r="378">
      <c r="A378" s="24">
        <v>502226.0</v>
      </c>
      <c r="B378" s="3" t="str">
        <f t="shared" si="1"/>
        <v>#REF!</v>
      </c>
    </row>
    <row r="379">
      <c r="A379" s="30">
        <v>43404.0</v>
      </c>
      <c r="B379" s="3" t="str">
        <f t="shared" si="1"/>
        <v>#REF!</v>
      </c>
    </row>
    <row r="380">
      <c r="A380" s="21">
        <v>76.34</v>
      </c>
      <c r="B380" s="3" t="str">
        <f t="shared" si="1"/>
        <v>#REF!</v>
      </c>
    </row>
    <row r="381">
      <c r="A381" s="21">
        <v>77.13</v>
      </c>
      <c r="B381" s="3" t="str">
        <f t="shared" si="1"/>
        <v>#REF!</v>
      </c>
    </row>
    <row r="382">
      <c r="A382" s="21">
        <v>74.58</v>
      </c>
      <c r="B382" s="3" t="str">
        <f t="shared" si="1"/>
        <v>#REF!</v>
      </c>
    </row>
    <row r="383">
      <c r="A383" s="21">
        <v>75.04</v>
      </c>
      <c r="B383" s="3" t="str">
        <f t="shared" si="1"/>
        <v>#REF!</v>
      </c>
    </row>
    <row r="384">
      <c r="A384" s="21">
        <v>-0.91</v>
      </c>
      <c r="B384" s="3" t="str">
        <f t="shared" si="1"/>
        <v>#REF!</v>
      </c>
    </row>
    <row r="385">
      <c r="A385" s="22">
        <v>-0.012</v>
      </c>
      <c r="B385" s="3" t="str">
        <f t="shared" si="1"/>
        <v>#REF!</v>
      </c>
    </row>
    <row r="386">
      <c r="A386" s="24">
        <v>334197.0</v>
      </c>
      <c r="B386" s="3" t="str">
        <f t="shared" si="1"/>
        <v>#REF!</v>
      </c>
    </row>
    <row r="387">
      <c r="A387" s="24">
        <v>498534.0</v>
      </c>
      <c r="B387" s="3" t="str">
        <f t="shared" si="1"/>
        <v>#REF!</v>
      </c>
    </row>
    <row r="388">
      <c r="A388" s="23">
        <v>43405.0</v>
      </c>
      <c r="B388" s="3" t="str">
        <f t="shared" si="1"/>
        <v>#REF!</v>
      </c>
    </row>
    <row r="389">
      <c r="A389" s="21">
        <v>74.69</v>
      </c>
      <c r="B389" s="3" t="str">
        <f t="shared" si="1"/>
        <v>#REF!</v>
      </c>
    </row>
    <row r="390">
      <c r="A390" s="21">
        <v>74.99</v>
      </c>
      <c r="B390" s="3" t="str">
        <f t="shared" si="1"/>
        <v>#REF!</v>
      </c>
    </row>
    <row r="391">
      <c r="A391" s="21">
        <v>72.56</v>
      </c>
      <c r="B391" s="3" t="str">
        <f t="shared" si="1"/>
        <v>#REF!</v>
      </c>
    </row>
    <row r="392">
      <c r="A392" s="21">
        <v>72.89</v>
      </c>
      <c r="B392" s="3" t="str">
        <f t="shared" si="1"/>
        <v>#REF!</v>
      </c>
    </row>
    <row r="393">
      <c r="A393" s="21">
        <v>-2.15</v>
      </c>
      <c r="B393" s="3" t="str">
        <f t="shared" si="1"/>
        <v>#REF!</v>
      </c>
    </row>
    <row r="394">
      <c r="A394" s="22">
        <v>-0.0287</v>
      </c>
      <c r="B394" s="3" t="str">
        <f t="shared" si="1"/>
        <v>#REF!</v>
      </c>
    </row>
    <row r="395">
      <c r="A395" s="24">
        <v>360162.0</v>
      </c>
      <c r="B395" s="3" t="str">
        <f t="shared" si="1"/>
        <v>#REF!</v>
      </c>
    </row>
    <row r="396">
      <c r="A396" s="24">
        <v>494632.0</v>
      </c>
      <c r="B396" s="3" t="str">
        <f t="shared" si="1"/>
        <v>#REF!</v>
      </c>
    </row>
    <row r="397">
      <c r="A397" s="23">
        <v>43406.0</v>
      </c>
      <c r="B397" s="3" t="str">
        <f t="shared" si="1"/>
        <v>#REF!</v>
      </c>
    </row>
    <row r="398">
      <c r="A398" s="21">
        <v>72.75</v>
      </c>
      <c r="B398" s="3" t="str">
        <f t="shared" si="1"/>
        <v>#REF!</v>
      </c>
    </row>
    <row r="399">
      <c r="A399" s="21">
        <v>73.5</v>
      </c>
      <c r="B399" s="3" t="str">
        <f t="shared" si="1"/>
        <v>#REF!</v>
      </c>
    </row>
    <row r="400">
      <c r="A400" s="21">
        <v>72.16</v>
      </c>
      <c r="B400" s="3" t="str">
        <f t="shared" si="1"/>
        <v>#REF!</v>
      </c>
    </row>
    <row r="401">
      <c r="A401" s="21">
        <v>72.83</v>
      </c>
      <c r="B401" s="3" t="str">
        <f t="shared" si="1"/>
        <v>#REF!</v>
      </c>
    </row>
    <row r="402">
      <c r="A402" s="21">
        <v>-0.06</v>
      </c>
      <c r="B402" s="3" t="str">
        <f t="shared" si="1"/>
        <v>#REF!</v>
      </c>
    </row>
    <row r="403">
      <c r="A403" s="22">
        <v>-8.0E-4</v>
      </c>
      <c r="B403" s="3" t="str">
        <f t="shared" si="1"/>
        <v>#REF!</v>
      </c>
    </row>
    <row r="404">
      <c r="A404" s="24">
        <v>312874.0</v>
      </c>
      <c r="B404" s="3" t="str">
        <f t="shared" si="1"/>
        <v>#REF!</v>
      </c>
    </row>
    <row r="405">
      <c r="A405" s="24">
        <v>477269.0</v>
      </c>
      <c r="B405" s="3" t="str">
        <f t="shared" si="1"/>
        <v>#REF!</v>
      </c>
    </row>
    <row r="406">
      <c r="A406" s="23">
        <v>43409.0</v>
      </c>
      <c r="B406" s="3" t="str">
        <f t="shared" si="1"/>
        <v>#REF!</v>
      </c>
    </row>
    <row r="407">
      <c r="A407" s="21">
        <v>72.85</v>
      </c>
      <c r="B407" s="3" t="str">
        <f t="shared" si="1"/>
        <v>#REF!</v>
      </c>
    </row>
    <row r="408">
      <c r="A408" s="21">
        <v>74.13</v>
      </c>
      <c r="B408" s="3" t="str">
        <f t="shared" si="1"/>
        <v>#REF!</v>
      </c>
    </row>
    <row r="409">
      <c r="A409" s="21">
        <v>72.26</v>
      </c>
      <c r="B409" s="3" t="str">
        <f t="shared" si="1"/>
        <v>#REF!</v>
      </c>
    </row>
    <row r="410">
      <c r="A410" s="21">
        <v>73.17</v>
      </c>
      <c r="B410" s="3" t="str">
        <f t="shared" si="1"/>
        <v>#REF!</v>
      </c>
    </row>
    <row r="411">
      <c r="A411" s="25">
        <f>+0.34</f>
        <v>0.34</v>
      </c>
      <c r="B411" s="3" t="str">
        <f t="shared" si="1"/>
        <v>#REF!</v>
      </c>
    </row>
    <row r="412">
      <c r="A412" s="25">
        <f>+0.47%</f>
        <v>0.0047</v>
      </c>
      <c r="B412" s="3" t="str">
        <f t="shared" si="1"/>
        <v>#REF!</v>
      </c>
    </row>
    <row r="413">
      <c r="A413" s="26">
        <v>231141.0</v>
      </c>
      <c r="B413" s="3" t="str">
        <f t="shared" si="1"/>
        <v>#REF!</v>
      </c>
    </row>
    <row r="414">
      <c r="A414" s="26">
        <v>466233.0</v>
      </c>
      <c r="B414" s="3" t="str">
        <f t="shared" si="1"/>
        <v>#REF!</v>
      </c>
    </row>
    <row r="415">
      <c r="A415" s="27">
        <v>43410.0</v>
      </c>
      <c r="B415" s="3" t="str">
        <f t="shared" si="1"/>
        <v>#REF!</v>
      </c>
    </row>
    <row r="416">
      <c r="A416" s="28">
        <v>72.85</v>
      </c>
      <c r="B416" s="3" t="str">
        <f t="shared" si="1"/>
        <v>#REF!</v>
      </c>
    </row>
    <row r="417">
      <c r="A417" s="28">
        <v>73.28</v>
      </c>
      <c r="B417" s="3" t="str">
        <f t="shared" si="1"/>
        <v>#REF!</v>
      </c>
    </row>
    <row r="418">
      <c r="A418" s="28">
        <v>71.18</v>
      </c>
      <c r="B418" s="3" t="str">
        <f t="shared" si="1"/>
        <v>#REF!</v>
      </c>
    </row>
    <row r="419">
      <c r="A419" s="28">
        <v>72.13</v>
      </c>
      <c r="B419" s="3" t="str">
        <f t="shared" si="1"/>
        <v>#REF!</v>
      </c>
    </row>
    <row r="420">
      <c r="A420" s="21">
        <v>-1.04</v>
      </c>
      <c r="B420" s="3" t="str">
        <f t="shared" si="1"/>
        <v>#REF!</v>
      </c>
    </row>
    <row r="421">
      <c r="A421" s="22">
        <v>-0.0142</v>
      </c>
      <c r="B421" s="3" t="str">
        <f t="shared" si="1"/>
        <v>#REF!</v>
      </c>
    </row>
    <row r="422">
      <c r="A422" s="24">
        <v>290876.0</v>
      </c>
      <c r="B422" s="3" t="str">
        <f t="shared" si="1"/>
        <v>#REF!</v>
      </c>
    </row>
    <row r="423">
      <c r="A423" s="24">
        <v>440090.0</v>
      </c>
      <c r="B423" s="3" t="str">
        <f t="shared" si="1"/>
        <v>#REF!</v>
      </c>
    </row>
    <row r="424">
      <c r="A424" s="23">
        <v>43411.0</v>
      </c>
      <c r="B424" s="3" t="str">
        <f t="shared" si="1"/>
        <v>#REF!</v>
      </c>
    </row>
    <row r="425">
      <c r="A425" s="21">
        <v>71.66</v>
      </c>
      <c r="B425" s="3" t="str">
        <f t="shared" si="1"/>
        <v>#REF!</v>
      </c>
    </row>
    <row r="426">
      <c r="A426" s="21">
        <v>73.55</v>
      </c>
      <c r="B426" s="3" t="str">
        <f t="shared" si="1"/>
        <v>#REF!</v>
      </c>
    </row>
    <row r="427">
      <c r="A427" s="21">
        <v>71.36</v>
      </c>
      <c r="B427" s="3" t="str">
        <f t="shared" si="1"/>
        <v>#REF!</v>
      </c>
    </row>
    <row r="428">
      <c r="A428" s="21">
        <v>72.07</v>
      </c>
      <c r="B428" s="3" t="str">
        <f t="shared" si="1"/>
        <v>#REF!</v>
      </c>
    </row>
    <row r="429">
      <c r="A429" s="21">
        <v>-0.06</v>
      </c>
      <c r="B429" s="3" t="str">
        <f t="shared" si="1"/>
        <v>#REF!</v>
      </c>
    </row>
    <row r="430">
      <c r="A430" s="22">
        <v>-8.0E-4</v>
      </c>
      <c r="B430" s="3" t="str">
        <f t="shared" si="1"/>
        <v>#REF!</v>
      </c>
    </row>
    <row r="431">
      <c r="A431" s="24">
        <v>361361.0</v>
      </c>
      <c r="B431" s="3" t="str">
        <f t="shared" si="1"/>
        <v>#REF!</v>
      </c>
    </row>
    <row r="432">
      <c r="A432" s="24">
        <v>410028.0</v>
      </c>
      <c r="B432" s="3" t="str">
        <f t="shared" si="1"/>
        <v>#REF!</v>
      </c>
    </row>
    <row r="433">
      <c r="A433" s="23">
        <v>43412.0</v>
      </c>
      <c r="B433" s="3" t="str">
        <f t="shared" si="1"/>
        <v>#REF!</v>
      </c>
    </row>
    <row r="434">
      <c r="A434" s="21">
        <v>72.1</v>
      </c>
      <c r="B434" s="3" t="str">
        <f t="shared" si="1"/>
        <v>#REF!</v>
      </c>
    </row>
    <row r="435">
      <c r="A435" s="21">
        <v>73.08</v>
      </c>
      <c r="B435" s="3" t="str">
        <f t="shared" si="1"/>
        <v>#REF!</v>
      </c>
    </row>
    <row r="436">
      <c r="A436" s="21">
        <v>70.56</v>
      </c>
      <c r="B436" s="3" t="str">
        <f t="shared" si="1"/>
        <v>#REF!</v>
      </c>
    </row>
    <row r="437">
      <c r="A437" s="21">
        <v>70.65</v>
      </c>
      <c r="B437" s="3" t="str">
        <f t="shared" si="1"/>
        <v>#REF!</v>
      </c>
    </row>
    <row r="438">
      <c r="A438" s="21">
        <v>-1.42</v>
      </c>
      <c r="B438" s="3" t="str">
        <f t="shared" si="1"/>
        <v>#REF!</v>
      </c>
    </row>
    <row r="439">
      <c r="A439" s="22">
        <v>-0.0197</v>
      </c>
      <c r="B439" s="3" t="str">
        <f t="shared" si="1"/>
        <v>#REF!</v>
      </c>
    </row>
    <row r="440">
      <c r="A440" s="24">
        <v>350468.0</v>
      </c>
      <c r="B440" s="3" t="str">
        <f t="shared" si="1"/>
        <v>#REF!</v>
      </c>
    </row>
    <row r="441">
      <c r="A441" s="24">
        <v>384383.0</v>
      </c>
      <c r="B441" s="3" t="str">
        <f t="shared" si="1"/>
        <v>#REF!</v>
      </c>
    </row>
    <row r="442">
      <c r="A442" s="23">
        <v>43413.0</v>
      </c>
      <c r="B442" s="3" t="str">
        <f t="shared" si="1"/>
        <v>#REF!</v>
      </c>
    </row>
    <row r="443">
      <c r="A443" s="21">
        <v>70.87</v>
      </c>
      <c r="B443" s="3" t="str">
        <f t="shared" si="1"/>
        <v>#REF!</v>
      </c>
    </row>
    <row r="444">
      <c r="A444" s="21">
        <v>70.99</v>
      </c>
      <c r="B444" s="3" t="str">
        <f t="shared" si="1"/>
        <v>#REF!</v>
      </c>
    </row>
    <row r="445">
      <c r="A445" s="21">
        <v>69.13</v>
      </c>
      <c r="B445" s="3" t="str">
        <f t="shared" si="1"/>
        <v>#REF!</v>
      </c>
    </row>
    <row r="446">
      <c r="A446" s="21">
        <v>70.18</v>
      </c>
      <c r="B446" s="3" t="str">
        <f t="shared" si="1"/>
        <v>#REF!</v>
      </c>
    </row>
    <row r="447">
      <c r="A447" s="21">
        <v>-0.47</v>
      </c>
      <c r="B447" s="3" t="str">
        <f t="shared" si="1"/>
        <v>#REF!</v>
      </c>
    </row>
    <row r="448">
      <c r="A448" s="22">
        <v>-0.0067</v>
      </c>
      <c r="B448" s="3" t="str">
        <f t="shared" si="1"/>
        <v>#REF!</v>
      </c>
    </row>
    <row r="449">
      <c r="A449" s="24">
        <v>292213.0</v>
      </c>
      <c r="B449" s="3" t="str">
        <f t="shared" si="1"/>
        <v>#REF!</v>
      </c>
    </row>
    <row r="450">
      <c r="A450" s="24">
        <v>367649.0</v>
      </c>
      <c r="B450" s="3" t="str">
        <f t="shared" si="1"/>
        <v>#REF!</v>
      </c>
    </row>
    <row r="451">
      <c r="A451" s="30">
        <v>43416.0</v>
      </c>
      <c r="B451" s="3" t="str">
        <f t="shared" si="1"/>
        <v>#REF!</v>
      </c>
    </row>
    <row r="452">
      <c r="A452" s="21">
        <v>70.69</v>
      </c>
      <c r="B452" s="3" t="str">
        <f t="shared" si="1"/>
        <v>#REF!</v>
      </c>
    </row>
    <row r="453">
      <c r="A453" s="21">
        <v>71.88</v>
      </c>
      <c r="B453" s="3" t="str">
        <f t="shared" si="1"/>
        <v>#REF!</v>
      </c>
    </row>
    <row r="454">
      <c r="A454" s="21">
        <v>68.87</v>
      </c>
      <c r="B454" s="3" t="str">
        <f t="shared" si="1"/>
        <v>#REF!</v>
      </c>
    </row>
    <row r="455">
      <c r="A455" s="21">
        <v>70.12</v>
      </c>
      <c r="B455" s="3" t="str">
        <f t="shared" si="1"/>
        <v>#REF!</v>
      </c>
    </row>
    <row r="456">
      <c r="A456" s="21">
        <v>-0.06</v>
      </c>
      <c r="B456" s="3" t="str">
        <f t="shared" si="1"/>
        <v>#REF!</v>
      </c>
    </row>
    <row r="457">
      <c r="A457" s="22">
        <v>-9.0E-4</v>
      </c>
      <c r="B457" s="3" t="str">
        <f t="shared" si="1"/>
        <v>#REF!</v>
      </c>
    </row>
    <row r="458">
      <c r="A458" s="24">
        <v>319229.0</v>
      </c>
      <c r="B458" s="3" t="str">
        <f t="shared" si="1"/>
        <v>#REF!</v>
      </c>
    </row>
    <row r="459">
      <c r="A459" s="24">
        <v>355596.0</v>
      </c>
      <c r="B459" s="3" t="str">
        <f t="shared" si="1"/>
        <v>#REF!</v>
      </c>
    </row>
    <row r="460">
      <c r="A460" s="30">
        <v>43417.0</v>
      </c>
      <c r="B460" s="3" t="str">
        <f t="shared" si="1"/>
        <v>#REF!</v>
      </c>
    </row>
    <row r="461">
      <c r="A461" s="21">
        <v>69.13</v>
      </c>
      <c r="B461" s="3" t="str">
        <f t="shared" si="1"/>
        <v>#REF!</v>
      </c>
    </row>
    <row r="462">
      <c r="A462" s="21">
        <v>69.68</v>
      </c>
      <c r="B462" s="3" t="str">
        <f t="shared" si="1"/>
        <v>#REF!</v>
      </c>
    </row>
    <row r="463">
      <c r="A463" s="21">
        <v>64.61</v>
      </c>
      <c r="B463" s="3" t="str">
        <f t="shared" si="1"/>
        <v>#REF!</v>
      </c>
    </row>
    <row r="464">
      <c r="A464" s="21">
        <v>65.47</v>
      </c>
      <c r="B464" s="3" t="str">
        <f t="shared" si="1"/>
        <v>#REF!</v>
      </c>
    </row>
    <row r="465">
      <c r="A465" s="21">
        <v>-4.65</v>
      </c>
      <c r="B465" s="3" t="str">
        <f t="shared" si="1"/>
        <v>#REF!</v>
      </c>
    </row>
    <row r="466">
      <c r="A466" s="22">
        <v>-0.0663</v>
      </c>
      <c r="B466" s="3" t="str">
        <f t="shared" si="1"/>
        <v>#REF!</v>
      </c>
    </row>
    <row r="467">
      <c r="A467" s="24">
        <v>445041.0</v>
      </c>
      <c r="B467" s="3" t="str">
        <f t="shared" si="1"/>
        <v>#REF!</v>
      </c>
    </row>
    <row r="468">
      <c r="A468" s="24">
        <v>332658.0</v>
      </c>
      <c r="B468" s="3" t="str">
        <f t="shared" si="1"/>
        <v>#REF!</v>
      </c>
    </row>
    <row r="469">
      <c r="A469" s="30">
        <v>43418.0</v>
      </c>
      <c r="B469" s="3" t="str">
        <f t="shared" si="1"/>
        <v>#REF!</v>
      </c>
    </row>
    <row r="470">
      <c r="A470" s="21">
        <v>65.62</v>
      </c>
      <c r="B470" s="3" t="str">
        <f t="shared" si="1"/>
        <v>#REF!</v>
      </c>
    </row>
    <row r="471">
      <c r="A471" s="21">
        <v>67.63</v>
      </c>
      <c r="B471" s="3" t="str">
        <f t="shared" si="1"/>
        <v>#REF!</v>
      </c>
    </row>
    <row r="472">
      <c r="A472" s="21">
        <v>65.02</v>
      </c>
      <c r="B472" s="3" t="str">
        <f t="shared" si="1"/>
        <v>#REF!</v>
      </c>
    </row>
    <row r="473">
      <c r="A473" s="21">
        <v>66.12</v>
      </c>
      <c r="B473" s="3" t="str">
        <f t="shared" si="1"/>
        <v>#REF!</v>
      </c>
    </row>
    <row r="474">
      <c r="A474" s="25">
        <f>+0.65</f>
        <v>0.65</v>
      </c>
      <c r="B474" s="3" t="str">
        <f t="shared" si="1"/>
        <v>#REF!</v>
      </c>
    </row>
    <row r="475">
      <c r="A475" s="25">
        <f>+0.99%</f>
        <v>0.0099</v>
      </c>
      <c r="B475" s="3" t="str">
        <f t="shared" si="1"/>
        <v>#REF!</v>
      </c>
    </row>
    <row r="476">
      <c r="A476" s="26">
        <v>379718.0</v>
      </c>
      <c r="B476" s="3" t="str">
        <f t="shared" si="1"/>
        <v>#REF!</v>
      </c>
    </row>
    <row r="477">
      <c r="A477" s="26">
        <v>301972.0</v>
      </c>
      <c r="B477" s="3" t="str">
        <f t="shared" si="1"/>
        <v>#REF!</v>
      </c>
    </row>
    <row r="478">
      <c r="A478" s="29">
        <v>43419.0</v>
      </c>
      <c r="B478" s="3" t="str">
        <f t="shared" si="1"/>
        <v>#REF!</v>
      </c>
    </row>
    <row r="479">
      <c r="A479" s="28">
        <v>66.12</v>
      </c>
      <c r="B479" s="3" t="str">
        <f t="shared" si="1"/>
        <v>#REF!</v>
      </c>
    </row>
    <row r="480">
      <c r="A480" s="28">
        <v>67.42</v>
      </c>
      <c r="B480" s="3" t="str">
        <f t="shared" si="1"/>
        <v>#REF!</v>
      </c>
    </row>
    <row r="481">
      <c r="A481" s="28">
        <v>65.77</v>
      </c>
      <c r="B481" s="3" t="str">
        <f t="shared" si="1"/>
        <v>#REF!</v>
      </c>
    </row>
    <row r="482">
      <c r="A482" s="28">
        <v>66.62</v>
      </c>
      <c r="B482" s="3" t="str">
        <f t="shared" si="1"/>
        <v>#REF!</v>
      </c>
    </row>
    <row r="483">
      <c r="A483" s="25">
        <f>+0.5</f>
        <v>0.5</v>
      </c>
      <c r="B483" s="3" t="str">
        <f t="shared" si="1"/>
        <v>#REF!</v>
      </c>
    </row>
    <row r="484">
      <c r="A484" s="25">
        <f>+0.76%</f>
        <v>0.0076</v>
      </c>
      <c r="B484" s="3" t="str">
        <f t="shared" si="1"/>
        <v>#REF!</v>
      </c>
    </row>
    <row r="485">
      <c r="A485" s="26">
        <v>316040.0</v>
      </c>
      <c r="B485" s="3" t="str">
        <f t="shared" si="1"/>
        <v>#REF!</v>
      </c>
    </row>
    <row r="486">
      <c r="A486" s="26">
        <v>282674.0</v>
      </c>
      <c r="B486" s="3" t="str">
        <f t="shared" si="1"/>
        <v>#REF!</v>
      </c>
    </row>
    <row r="487">
      <c r="A487" s="29">
        <v>43420.0</v>
      </c>
      <c r="B487" s="3" t="str">
        <f t="shared" si="1"/>
        <v>#REF!</v>
      </c>
    </row>
    <row r="488">
      <c r="A488" s="28">
        <v>66.68</v>
      </c>
      <c r="B488" s="3" t="str">
        <f t="shared" si="1"/>
        <v>#REF!</v>
      </c>
    </row>
    <row r="489">
      <c r="A489" s="28">
        <v>68.38</v>
      </c>
      <c r="B489" s="3" t="str">
        <f t="shared" si="1"/>
        <v>#REF!</v>
      </c>
    </row>
    <row r="490">
      <c r="A490" s="28">
        <v>66.06</v>
      </c>
      <c r="B490" s="3" t="str">
        <f t="shared" si="1"/>
        <v>#REF!</v>
      </c>
    </row>
    <row r="491">
      <c r="A491" s="28">
        <v>66.76</v>
      </c>
      <c r="B491" s="3" t="str">
        <f t="shared" si="1"/>
        <v>#REF!</v>
      </c>
    </row>
    <row r="492">
      <c r="A492" s="25">
        <f>+0.14</f>
        <v>0.14</v>
      </c>
      <c r="B492" s="3" t="str">
        <f t="shared" si="1"/>
        <v>#REF!</v>
      </c>
    </row>
    <row r="493">
      <c r="A493" s="25">
        <f>+0.21%</f>
        <v>0.0021</v>
      </c>
      <c r="B493" s="3" t="str">
        <f t="shared" si="1"/>
        <v>#REF!</v>
      </c>
    </row>
    <row r="494">
      <c r="A494" s="26">
        <v>327717.0</v>
      </c>
      <c r="B494" s="3" t="str">
        <f t="shared" si="1"/>
        <v>#REF!</v>
      </c>
    </row>
    <row r="495">
      <c r="A495" s="26">
        <v>269272.0</v>
      </c>
      <c r="B495" s="3" t="str">
        <f t="shared" si="1"/>
        <v>#REF!</v>
      </c>
    </row>
    <row r="496">
      <c r="A496" s="29">
        <v>43423.0</v>
      </c>
      <c r="B496" s="3" t="str">
        <f t="shared" si="1"/>
        <v>#REF!</v>
      </c>
    </row>
    <row r="497">
      <c r="A497" s="28">
        <v>66.99</v>
      </c>
      <c r="B497" s="3" t="str">
        <f t="shared" si="1"/>
        <v>#REF!</v>
      </c>
    </row>
    <row r="498">
      <c r="A498" s="28">
        <v>67.64</v>
      </c>
      <c r="B498" s="3" t="str">
        <f t="shared" si="1"/>
        <v>#REF!</v>
      </c>
    </row>
    <row r="499">
      <c r="A499" s="28">
        <v>65.27</v>
      </c>
      <c r="B499" s="3" t="str">
        <f t="shared" si="1"/>
        <v>#REF!</v>
      </c>
    </row>
    <row r="500">
      <c r="A500" s="28">
        <v>66.79</v>
      </c>
      <c r="B500" s="3" t="str">
        <f t="shared" si="1"/>
        <v>#REF!</v>
      </c>
    </row>
    <row r="501">
      <c r="A501" s="25">
        <f>+0.03</f>
        <v>0.03</v>
      </c>
      <c r="B501" s="3" t="str">
        <f t="shared" si="1"/>
        <v>#REF!</v>
      </c>
    </row>
    <row r="502">
      <c r="A502" s="25">
        <f>+0.04%</f>
        <v>0.0004</v>
      </c>
      <c r="B502" s="3" t="str">
        <f t="shared" si="1"/>
        <v>#REF!</v>
      </c>
    </row>
    <row r="503">
      <c r="A503" s="26">
        <v>262545.0</v>
      </c>
      <c r="B503" s="3" t="str">
        <f t="shared" si="1"/>
        <v>#REF!</v>
      </c>
    </row>
    <row r="504">
      <c r="A504" s="26">
        <v>258333.0</v>
      </c>
      <c r="B504" s="3" t="str">
        <f t="shared" si="1"/>
        <v>#REF!</v>
      </c>
    </row>
    <row r="505">
      <c r="A505" s="29">
        <v>43424.0</v>
      </c>
      <c r="B505" s="3" t="str">
        <f t="shared" si="1"/>
        <v>#REF!</v>
      </c>
    </row>
    <row r="506">
      <c r="A506" s="28">
        <v>66.9</v>
      </c>
      <c r="B506" s="3" t="str">
        <f t="shared" si="1"/>
        <v>#REF!</v>
      </c>
    </row>
    <row r="507">
      <c r="A507" s="28">
        <v>66.9</v>
      </c>
      <c r="B507" s="3" t="str">
        <f t="shared" si="1"/>
        <v>#REF!</v>
      </c>
    </row>
    <row r="508">
      <c r="A508" s="28">
        <v>61.71</v>
      </c>
      <c r="B508" s="3" t="str">
        <f t="shared" si="1"/>
        <v>#REF!</v>
      </c>
    </row>
    <row r="509">
      <c r="A509" s="28">
        <v>62.53</v>
      </c>
      <c r="B509" s="3" t="str">
        <f t="shared" si="1"/>
        <v>#REF!</v>
      </c>
    </row>
    <row r="510">
      <c r="A510" s="21">
        <v>-4.26</v>
      </c>
      <c r="B510" s="3" t="str">
        <f t="shared" si="1"/>
        <v>#REF!</v>
      </c>
    </row>
    <row r="511">
      <c r="A511" s="22">
        <v>-0.0638</v>
      </c>
      <c r="B511" s="3" t="str">
        <f t="shared" si="1"/>
        <v>#REF!</v>
      </c>
    </row>
    <row r="512">
      <c r="A512" s="24">
        <v>417010.0</v>
      </c>
      <c r="B512" s="3" t="str">
        <f t="shared" si="1"/>
        <v>#REF!</v>
      </c>
    </row>
    <row r="513">
      <c r="A513" s="24">
        <v>262983.0</v>
      </c>
      <c r="B513" s="3" t="str">
        <f t="shared" si="1"/>
        <v>#REF!</v>
      </c>
    </row>
    <row r="514">
      <c r="A514" s="30">
        <v>43425.0</v>
      </c>
      <c r="B514" s="3" t="str">
        <f t="shared" si="1"/>
        <v>#REF!</v>
      </c>
    </row>
    <row r="515">
      <c r="A515" s="21">
        <v>62.6</v>
      </c>
      <c r="B515" s="3" t="str">
        <f t="shared" si="1"/>
        <v>#REF!</v>
      </c>
    </row>
    <row r="516">
      <c r="A516" s="21">
        <v>64.48</v>
      </c>
      <c r="B516" s="3" t="str">
        <f t="shared" si="1"/>
        <v>#REF!</v>
      </c>
    </row>
    <row r="517">
      <c r="A517" s="21">
        <v>62.56</v>
      </c>
      <c r="B517" s="3" t="str">
        <f t="shared" si="1"/>
        <v>#REF!</v>
      </c>
    </row>
    <row r="518">
      <c r="A518" s="21">
        <v>63.48</v>
      </c>
      <c r="B518" s="3" t="str">
        <f t="shared" si="1"/>
        <v>#REF!</v>
      </c>
    </row>
    <row r="519">
      <c r="A519" s="25">
        <f>+0.95</f>
        <v>0.95</v>
      </c>
      <c r="B519" s="3" t="str">
        <f t="shared" si="1"/>
        <v>#REF!</v>
      </c>
    </row>
    <row r="520">
      <c r="A520" s="25">
        <f>+1.52%</f>
        <v>0.0152</v>
      </c>
      <c r="B520" s="3" t="str">
        <f t="shared" si="1"/>
        <v>#REF!</v>
      </c>
    </row>
    <row r="521">
      <c r="A521" s="26">
        <v>334983.0</v>
      </c>
      <c r="B521" s="3" t="str">
        <f t="shared" si="1"/>
        <v>#REF!</v>
      </c>
    </row>
    <row r="522">
      <c r="A522" s="26">
        <v>242248.0</v>
      </c>
      <c r="B522" s="3" t="str">
        <f t="shared" si="1"/>
        <v>#REF!</v>
      </c>
    </row>
    <row r="523">
      <c r="A523" s="29">
        <v>43426.0</v>
      </c>
      <c r="B523" s="3" t="str">
        <f t="shared" si="1"/>
        <v>#REF!</v>
      </c>
    </row>
    <row r="524">
      <c r="A524" s="28">
        <v>63.6</v>
      </c>
      <c r="B524" s="3" t="str">
        <f t="shared" si="1"/>
        <v>#REF!</v>
      </c>
    </row>
    <row r="525">
      <c r="A525" s="28">
        <v>63.81</v>
      </c>
      <c r="B525" s="3" t="str">
        <f t="shared" si="1"/>
        <v>#REF!</v>
      </c>
    </row>
    <row r="526">
      <c r="A526" s="28">
        <v>62.27</v>
      </c>
      <c r="B526" s="3" t="str">
        <f t="shared" si="1"/>
        <v>#REF!</v>
      </c>
    </row>
    <row r="527">
      <c r="A527" s="28">
        <v>62.6</v>
      </c>
      <c r="B527" s="3" t="str">
        <f t="shared" si="1"/>
        <v>#REF!</v>
      </c>
    </row>
    <row r="528">
      <c r="A528" s="21">
        <v>-0.88</v>
      </c>
      <c r="B528" s="3" t="str">
        <f t="shared" si="1"/>
        <v>#REF!</v>
      </c>
    </row>
    <row r="529">
      <c r="A529" s="22">
        <v>-0.0139</v>
      </c>
      <c r="B529" s="3" t="str">
        <f t="shared" si="1"/>
        <v>#REF!</v>
      </c>
    </row>
    <row r="530">
      <c r="A530" s="24">
        <v>164108.0</v>
      </c>
      <c r="B530" s="3" t="str">
        <f t="shared" si="1"/>
        <v>#REF!</v>
      </c>
    </row>
    <row r="531">
      <c r="A531" s="24">
        <v>228951.0</v>
      </c>
      <c r="B531" s="3" t="str">
        <f t="shared" si="1"/>
        <v>#REF!</v>
      </c>
    </row>
    <row r="532">
      <c r="A532" s="30">
        <v>43427.0</v>
      </c>
      <c r="B532" s="3" t="str">
        <f t="shared" si="1"/>
        <v>#REF!</v>
      </c>
    </row>
    <row r="533">
      <c r="A533" s="21">
        <v>62.58</v>
      </c>
      <c r="B533" s="3" t="str">
        <f t="shared" si="1"/>
        <v>#REF!</v>
      </c>
    </row>
    <row r="534">
      <c r="A534" s="21">
        <v>62.79</v>
      </c>
      <c r="B534" s="3" t="str">
        <f t="shared" si="1"/>
        <v>#REF!</v>
      </c>
    </row>
    <row r="535">
      <c r="A535" s="21">
        <v>58.41</v>
      </c>
      <c r="B535" s="3" t="str">
        <f t="shared" si="1"/>
        <v>#REF!</v>
      </c>
    </row>
    <row r="536">
      <c r="A536" s="21">
        <v>58.8</v>
      </c>
      <c r="B536" s="3" t="str">
        <f t="shared" si="1"/>
        <v>#REF!</v>
      </c>
    </row>
    <row r="537">
      <c r="A537" s="21">
        <v>-3.8</v>
      </c>
      <c r="B537" s="3" t="str">
        <f t="shared" si="1"/>
        <v>#REF!</v>
      </c>
    </row>
    <row r="538">
      <c r="A538" s="22">
        <v>-0.0607</v>
      </c>
      <c r="B538" s="3" t="str">
        <f t="shared" si="1"/>
        <v>#REF!</v>
      </c>
    </row>
    <row r="539">
      <c r="A539" s="24">
        <v>279668.0</v>
      </c>
      <c r="B539" s="3" t="str">
        <f t="shared" si="1"/>
        <v>#REF!</v>
      </c>
    </row>
    <row r="540">
      <c r="A540" s="24">
        <v>210988.0</v>
      </c>
      <c r="B540" s="3" t="str">
        <f t="shared" si="1"/>
        <v>#REF!</v>
      </c>
    </row>
    <row r="541">
      <c r="A541" s="30">
        <v>43430.0</v>
      </c>
      <c r="B541" s="3" t="str">
        <f t="shared" si="1"/>
        <v>#REF!</v>
      </c>
    </row>
    <row r="542">
      <c r="A542" s="21">
        <v>58.98</v>
      </c>
      <c r="B542" s="3" t="str">
        <f t="shared" si="1"/>
        <v>#REF!</v>
      </c>
    </row>
    <row r="543">
      <c r="A543" s="21">
        <v>61.13</v>
      </c>
      <c r="B543" s="3" t="str">
        <f t="shared" si="1"/>
        <v>#REF!</v>
      </c>
    </row>
    <row r="544">
      <c r="A544" s="21">
        <v>58.6</v>
      </c>
      <c r="B544" s="3" t="str">
        <f t="shared" si="1"/>
        <v>#REF!</v>
      </c>
    </row>
    <row r="545">
      <c r="A545" s="21">
        <v>60.48</v>
      </c>
      <c r="B545" s="3" t="str">
        <f t="shared" si="1"/>
        <v>#REF!</v>
      </c>
    </row>
    <row r="546">
      <c r="A546" s="25">
        <f>+1.68</f>
        <v>1.68</v>
      </c>
      <c r="B546" s="3" t="str">
        <f t="shared" si="1"/>
        <v>#REF!</v>
      </c>
    </row>
    <row r="547">
      <c r="A547" s="25">
        <f>+2.86%</f>
        <v>0.0286</v>
      </c>
      <c r="B547" s="3" t="str">
        <f t="shared" si="1"/>
        <v>#REF!</v>
      </c>
    </row>
    <row r="548">
      <c r="A548" s="26">
        <v>267383.0</v>
      </c>
      <c r="B548" s="3" t="str">
        <f t="shared" si="1"/>
        <v>#REF!</v>
      </c>
    </row>
    <row r="549">
      <c r="A549" s="26">
        <v>180563.0</v>
      </c>
      <c r="B549" s="3" t="str">
        <f t="shared" si="1"/>
        <v>#REF!</v>
      </c>
    </row>
    <row r="550">
      <c r="A550" s="29">
        <v>43431.0</v>
      </c>
      <c r="B550" s="3" t="str">
        <f t="shared" si="1"/>
        <v>#REF!</v>
      </c>
    </row>
    <row r="551">
      <c r="A551" s="28">
        <v>60.39</v>
      </c>
      <c r="B551" s="3" t="str">
        <f t="shared" si="1"/>
        <v>#REF!</v>
      </c>
    </row>
    <row r="552">
      <c r="A552" s="28">
        <v>61.4</v>
      </c>
      <c r="B552" s="3" t="str">
        <f t="shared" si="1"/>
        <v>#REF!</v>
      </c>
    </row>
    <row r="553">
      <c r="A553" s="28">
        <v>58.92</v>
      </c>
      <c r="B553" s="3" t="str">
        <f t="shared" si="1"/>
        <v>#REF!</v>
      </c>
    </row>
    <row r="554">
      <c r="A554" s="28">
        <v>60.21</v>
      </c>
      <c r="B554" s="3" t="str">
        <f t="shared" si="1"/>
        <v>#REF!</v>
      </c>
    </row>
    <row r="555">
      <c r="A555" s="21">
        <v>-0.27</v>
      </c>
      <c r="B555" s="3" t="str">
        <f t="shared" si="1"/>
        <v>#REF!</v>
      </c>
    </row>
    <row r="556">
      <c r="A556" s="22">
        <v>-0.0045</v>
      </c>
      <c r="B556" s="3" t="str">
        <f t="shared" si="1"/>
        <v>#REF!</v>
      </c>
    </row>
    <row r="557">
      <c r="A557" s="24">
        <v>271168.0</v>
      </c>
      <c r="B557" s="3" t="str">
        <f t="shared" si="1"/>
        <v>#REF!</v>
      </c>
    </row>
    <row r="558">
      <c r="A558" s="24">
        <v>121093.0</v>
      </c>
      <c r="B558" s="3" t="str">
        <f t="shared" si="1"/>
        <v>#REF!</v>
      </c>
    </row>
    <row r="559">
      <c r="A559" s="30">
        <v>43432.0</v>
      </c>
      <c r="B559" s="3" t="str">
        <f t="shared" si="1"/>
        <v>#REF!</v>
      </c>
    </row>
    <row r="560">
      <c r="A560" s="21">
        <v>60.63</v>
      </c>
      <c r="B560" s="3" t="str">
        <f t="shared" si="1"/>
        <v>#REF!</v>
      </c>
    </row>
    <row r="561">
      <c r="A561" s="21">
        <v>61.27</v>
      </c>
      <c r="B561" s="3" t="str">
        <f t="shared" si="1"/>
        <v>#REF!</v>
      </c>
    </row>
    <row r="562">
      <c r="A562" s="21">
        <v>58.55</v>
      </c>
      <c r="B562" s="3" t="str">
        <f t="shared" si="1"/>
        <v>#REF!</v>
      </c>
    </row>
    <row r="563">
      <c r="A563" s="21">
        <v>58.76</v>
      </c>
      <c r="B563" s="3" t="str">
        <f t="shared" si="1"/>
        <v>#REF!</v>
      </c>
    </row>
    <row r="564">
      <c r="A564" s="21">
        <v>-1.45</v>
      </c>
      <c r="B564" s="3" t="str">
        <f t="shared" si="1"/>
        <v>#REF!</v>
      </c>
    </row>
    <row r="565">
      <c r="A565" s="22">
        <v>-0.0241</v>
      </c>
      <c r="B565" s="3" t="str">
        <f t="shared" si="1"/>
        <v>#REF!</v>
      </c>
    </row>
    <row r="566">
      <c r="A566" s="24">
        <v>150813.0</v>
      </c>
      <c r="B566" s="3" t="str">
        <f t="shared" si="1"/>
        <v>#REF!</v>
      </c>
    </row>
    <row r="567">
      <c r="A567" s="24">
        <v>103909.0</v>
      </c>
      <c r="B567" s="3" t="str">
        <f t="shared" si="1"/>
        <v>#REF!</v>
      </c>
    </row>
    <row r="568">
      <c r="A568" s="30">
        <v>43433.0</v>
      </c>
      <c r="B568" s="3" t="str">
        <f t="shared" si="1"/>
        <v>#REF!</v>
      </c>
    </row>
    <row r="569">
      <c r="A569" s="21">
        <v>59.12</v>
      </c>
      <c r="B569" s="3" t="str">
        <f t="shared" si="1"/>
        <v>#REF!</v>
      </c>
    </row>
    <row r="570">
      <c r="A570" s="21">
        <v>60.37</v>
      </c>
      <c r="B570" s="3" t="str">
        <f t="shared" si="1"/>
        <v>#REF!</v>
      </c>
    </row>
    <row r="571">
      <c r="A571" s="21">
        <v>57.5</v>
      </c>
      <c r="B571" s="3" t="str">
        <f t="shared" si="1"/>
        <v>#REF!</v>
      </c>
    </row>
    <row r="572">
      <c r="A572" s="21">
        <v>59.51</v>
      </c>
      <c r="B572" s="3" t="str">
        <f t="shared" si="1"/>
        <v>#REF!</v>
      </c>
    </row>
    <row r="573">
      <c r="A573" s="25">
        <f>+0.75</f>
        <v>0.75</v>
      </c>
      <c r="B573" s="3" t="str">
        <f t="shared" si="1"/>
        <v>#REF!</v>
      </c>
    </row>
    <row r="574">
      <c r="A574" s="25">
        <f>+1.28%</f>
        <v>0.0128</v>
      </c>
      <c r="B574" s="3" t="str">
        <f t="shared" si="1"/>
        <v>#REF!</v>
      </c>
    </row>
    <row r="575">
      <c r="A575" s="26">
        <v>94566.0</v>
      </c>
      <c r="B575" s="3" t="str">
        <f t="shared" si="1"/>
        <v>#REF!</v>
      </c>
    </row>
    <row r="576">
      <c r="A576" s="26">
        <v>68839.0</v>
      </c>
      <c r="B576" s="3" t="str">
        <f t="shared" si="1"/>
        <v>#REF!</v>
      </c>
    </row>
    <row r="577">
      <c r="A577" s="14">
        <v>43434.0</v>
      </c>
      <c r="B577" s="3" t="str">
        <f t="shared" si="1"/>
        <v>#REF!</v>
      </c>
    </row>
    <row r="578">
      <c r="A578" s="8">
        <v>59.28</v>
      </c>
      <c r="B578" s="3" t="str">
        <f t="shared" si="1"/>
        <v>#REF!</v>
      </c>
    </row>
    <row r="579">
      <c r="A579" s="8">
        <v>59.93</v>
      </c>
      <c r="B579" s="3" t="str">
        <f t="shared" si="1"/>
        <v>#REF!</v>
      </c>
    </row>
    <row r="580">
      <c r="A580" s="8">
        <v>58.25</v>
      </c>
      <c r="B580" s="3" t="str">
        <f t="shared" si="1"/>
        <v>#REF!</v>
      </c>
    </row>
    <row r="581">
      <c r="A581" s="8">
        <v>58.71</v>
      </c>
      <c r="B581" s="3" t="str">
        <f t="shared" si="1"/>
        <v>#REF!</v>
      </c>
    </row>
    <row r="582">
      <c r="A582" s="11">
        <v>-0.8</v>
      </c>
      <c r="B582" s="3" t="str">
        <f t="shared" si="1"/>
        <v>#REF!</v>
      </c>
    </row>
    <row r="583">
      <c r="A583" s="12">
        <v>-0.0134</v>
      </c>
      <c r="B583" s="3" t="str">
        <f t="shared" si="1"/>
        <v>#REF!</v>
      </c>
    </row>
    <row r="584">
      <c r="A584" s="31">
        <v>27015.0</v>
      </c>
      <c r="B584" s="3" t="str">
        <f t="shared" si="1"/>
        <v>#REF!</v>
      </c>
    </row>
    <row r="585">
      <c r="A585" s="32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43374</v>
      </c>
      <c r="C3" s="3">
        <v>81.88</v>
      </c>
      <c r="D3" s="3">
        <v>84.53</v>
      </c>
      <c r="E3" s="3">
        <v>81.65</v>
      </c>
      <c r="F3" s="3">
        <v>84.12</v>
      </c>
      <c r="G3" s="3">
        <v>2.29</v>
      </c>
      <c r="H3" s="3">
        <v>0.027999999999999997</v>
      </c>
      <c r="I3" s="15">
        <v>74938.0</v>
      </c>
      <c r="J3" s="15">
        <v>142716.0</v>
      </c>
    </row>
    <row r="4">
      <c r="A4" s="4" t="s">
        <v>4</v>
      </c>
      <c r="B4" s="5">
        <f t="shared" si="1"/>
        <v>43375</v>
      </c>
      <c r="C4" s="3">
        <v>84.11</v>
      </c>
      <c r="D4" s="3">
        <v>84.5</v>
      </c>
      <c r="E4" s="3">
        <v>83.49</v>
      </c>
      <c r="F4" s="3">
        <v>83.98</v>
      </c>
      <c r="G4" s="3">
        <v>-0.14</v>
      </c>
      <c r="H4" s="6">
        <v>-0.0017</v>
      </c>
      <c r="I4" s="15">
        <v>57811.0</v>
      </c>
      <c r="J4" s="15">
        <v>155444.0</v>
      </c>
    </row>
    <row r="5">
      <c r="A5" s="4" t="s">
        <v>5</v>
      </c>
      <c r="B5" s="5">
        <f t="shared" si="1"/>
        <v>43376</v>
      </c>
      <c r="C5" s="3">
        <v>83.94</v>
      </c>
      <c r="D5" s="3">
        <v>85.89</v>
      </c>
      <c r="E5" s="3">
        <v>83.19</v>
      </c>
      <c r="F5" s="3">
        <v>85.45</v>
      </c>
      <c r="G5" s="3">
        <v>1.47</v>
      </c>
      <c r="H5" s="3">
        <v>0.0175</v>
      </c>
      <c r="I5" s="15">
        <v>54073.0</v>
      </c>
      <c r="J5" s="15">
        <v>160531.0</v>
      </c>
    </row>
    <row r="6">
      <c r="A6" s="4" t="s">
        <v>6</v>
      </c>
      <c r="B6" s="5">
        <f t="shared" si="1"/>
        <v>43377</v>
      </c>
      <c r="C6" s="3">
        <v>85.08</v>
      </c>
      <c r="D6" s="3">
        <v>85.57</v>
      </c>
      <c r="E6" s="3">
        <v>83.39</v>
      </c>
      <c r="F6" s="3">
        <v>83.83</v>
      </c>
      <c r="G6" s="3">
        <v>-1.62</v>
      </c>
      <c r="H6" s="6">
        <v>-0.019</v>
      </c>
      <c r="I6" s="15">
        <v>54982.0</v>
      </c>
      <c r="J6" s="15">
        <v>164707.0</v>
      </c>
    </row>
    <row r="7">
      <c r="A7" s="4" t="s">
        <v>7</v>
      </c>
      <c r="B7" s="5">
        <f t="shared" si="1"/>
        <v>43378</v>
      </c>
      <c r="C7" s="3">
        <v>84.32</v>
      </c>
      <c r="D7" s="3">
        <v>84.4</v>
      </c>
      <c r="E7" s="3">
        <v>83.3</v>
      </c>
      <c r="F7" s="3">
        <v>83.52</v>
      </c>
      <c r="G7" s="3">
        <v>-0.31</v>
      </c>
      <c r="H7" s="6">
        <v>-0.0037</v>
      </c>
      <c r="I7" s="15">
        <v>64502.0</v>
      </c>
      <c r="J7" s="15">
        <v>172421.0</v>
      </c>
    </row>
    <row r="8">
      <c r="A8" s="4" t="s">
        <v>8</v>
      </c>
      <c r="B8" s="5">
        <f t="shared" si="1"/>
        <v>43381</v>
      </c>
      <c r="C8" s="3">
        <v>83.52</v>
      </c>
      <c r="D8" s="3">
        <v>83.61</v>
      </c>
      <c r="E8" s="3">
        <v>82.11</v>
      </c>
      <c r="F8" s="3">
        <v>83.27</v>
      </c>
      <c r="G8" s="3">
        <v>-0.25</v>
      </c>
      <c r="H8" s="6">
        <v>-0.003</v>
      </c>
      <c r="I8" s="15">
        <v>62695.0</v>
      </c>
      <c r="J8" s="15">
        <v>173621.0</v>
      </c>
    </row>
    <row r="9">
      <c r="A9" s="4" t="s">
        <v>9</v>
      </c>
      <c r="B9" s="5">
        <f t="shared" si="1"/>
        <v>43382</v>
      </c>
      <c r="C9" s="3">
        <v>83.33</v>
      </c>
      <c r="D9" s="3">
        <v>84.63</v>
      </c>
      <c r="E9" s="3">
        <v>83.09</v>
      </c>
      <c r="F9" s="3">
        <v>84.2</v>
      </c>
      <c r="G9" s="3">
        <v>0.93</v>
      </c>
      <c r="H9" s="3">
        <v>0.011200000000000002</v>
      </c>
      <c r="I9" s="15">
        <v>72129.0</v>
      </c>
      <c r="J9" s="15">
        <v>177638.0</v>
      </c>
    </row>
    <row r="10">
      <c r="A10" s="7">
        <v>43374.0</v>
      </c>
      <c r="B10" s="13">
        <f t="shared" si="1"/>
        <v>43383</v>
      </c>
      <c r="C10" s="3">
        <v>84.11</v>
      </c>
      <c r="D10" s="3">
        <v>84.3</v>
      </c>
      <c r="E10" s="3">
        <v>81.53</v>
      </c>
      <c r="F10" s="3">
        <v>82.34</v>
      </c>
      <c r="G10" s="3">
        <v>-1.86</v>
      </c>
      <c r="H10" s="6">
        <v>-0.0221</v>
      </c>
      <c r="I10" s="15">
        <v>73488.0</v>
      </c>
      <c r="J10" s="15">
        <v>185512.0</v>
      </c>
    </row>
    <row r="11">
      <c r="A11" s="8">
        <v>81.88</v>
      </c>
      <c r="B11" s="13">
        <f t="shared" si="1"/>
        <v>43384</v>
      </c>
      <c r="C11" s="3">
        <v>81.75</v>
      </c>
      <c r="D11" s="3">
        <v>81.84</v>
      </c>
      <c r="E11" s="3">
        <v>79.17</v>
      </c>
      <c r="F11" s="3">
        <v>79.6</v>
      </c>
      <c r="G11" s="3">
        <v>-2.74</v>
      </c>
      <c r="H11" s="6">
        <v>-0.0333</v>
      </c>
      <c r="I11" s="15">
        <v>92223.0</v>
      </c>
      <c r="J11" s="15">
        <v>191373.0</v>
      </c>
    </row>
    <row r="12">
      <c r="A12" s="8">
        <v>84.53</v>
      </c>
      <c r="B12" s="13">
        <f t="shared" si="1"/>
        <v>43385</v>
      </c>
      <c r="C12" s="3">
        <v>79.7</v>
      </c>
      <c r="D12" s="3">
        <v>80.78</v>
      </c>
      <c r="E12" s="3">
        <v>78.67</v>
      </c>
      <c r="F12" s="3">
        <v>79.82</v>
      </c>
      <c r="G12" s="3">
        <v>0.22</v>
      </c>
      <c r="H12" s="3">
        <v>0.0028000000000000004</v>
      </c>
      <c r="I12" s="15">
        <v>91115.0</v>
      </c>
      <c r="J12" s="15">
        <v>187514.0</v>
      </c>
    </row>
    <row r="13">
      <c r="A13" s="8">
        <v>81.65</v>
      </c>
      <c r="B13" s="13">
        <f t="shared" si="1"/>
        <v>43388</v>
      </c>
      <c r="C13" s="3">
        <v>80.35</v>
      </c>
      <c r="D13" s="3">
        <v>81.21</v>
      </c>
      <c r="E13" s="3">
        <v>79.33</v>
      </c>
      <c r="F13" s="3">
        <v>80.27</v>
      </c>
      <c r="G13" s="3">
        <v>0.45</v>
      </c>
      <c r="H13" s="3">
        <v>0.005600000000000001</v>
      </c>
      <c r="I13" s="15">
        <v>85239.0</v>
      </c>
      <c r="J13" s="15">
        <v>196662.0</v>
      </c>
    </row>
    <row r="14">
      <c r="A14" s="8">
        <v>84.12</v>
      </c>
      <c r="B14" s="13">
        <f t="shared" si="1"/>
        <v>43389</v>
      </c>
      <c r="C14" s="3">
        <v>80.4</v>
      </c>
      <c r="D14" s="3">
        <v>81.22</v>
      </c>
      <c r="E14" s="3">
        <v>79.41</v>
      </c>
      <c r="F14" s="3">
        <v>80.88</v>
      </c>
      <c r="G14" s="3">
        <v>0.61</v>
      </c>
      <c r="H14" s="3">
        <v>0.0076</v>
      </c>
      <c r="I14" s="15">
        <v>90797.0</v>
      </c>
      <c r="J14" s="15">
        <v>197371.0</v>
      </c>
    </row>
    <row r="15">
      <c r="A15" s="9">
        <f>+2.29</f>
        <v>2.29</v>
      </c>
      <c r="B15" s="13">
        <f t="shared" si="1"/>
        <v>43390</v>
      </c>
      <c r="C15" s="3">
        <v>81.19</v>
      </c>
      <c r="D15" s="3">
        <v>81.26</v>
      </c>
      <c r="E15" s="3">
        <v>78.76</v>
      </c>
      <c r="F15" s="3">
        <v>79.48</v>
      </c>
      <c r="G15" s="3">
        <v>-1.4</v>
      </c>
      <c r="H15" s="6">
        <v>-0.0173</v>
      </c>
      <c r="I15" s="15">
        <v>73350.0</v>
      </c>
      <c r="J15" s="15">
        <v>200689.0</v>
      </c>
    </row>
    <row r="16">
      <c r="A16" s="9">
        <f>+2.8%</f>
        <v>0.028</v>
      </c>
      <c r="B16" s="13">
        <f t="shared" si="1"/>
        <v>43391</v>
      </c>
      <c r="C16" s="3">
        <v>79.61</v>
      </c>
      <c r="D16" s="3">
        <v>79.71</v>
      </c>
      <c r="E16" s="3">
        <v>78.11</v>
      </c>
      <c r="F16" s="3">
        <v>78.59</v>
      </c>
      <c r="G16" s="3">
        <v>-0.89</v>
      </c>
      <c r="H16" s="6">
        <v>-0.0112</v>
      </c>
      <c r="I16" s="15">
        <v>117963.0</v>
      </c>
      <c r="J16" s="15">
        <v>183396.0</v>
      </c>
    </row>
    <row r="17">
      <c r="A17" s="16">
        <v>74938.0</v>
      </c>
      <c r="B17" s="13">
        <f t="shared" si="1"/>
        <v>43392</v>
      </c>
      <c r="C17" s="3">
        <v>78.71</v>
      </c>
      <c r="D17" s="3">
        <v>80.04</v>
      </c>
      <c r="E17" s="3">
        <v>78.51</v>
      </c>
      <c r="F17" s="3">
        <v>79.11</v>
      </c>
      <c r="G17" s="3">
        <v>0.52</v>
      </c>
      <c r="H17" s="3">
        <v>0.0066</v>
      </c>
      <c r="I17" s="15">
        <v>78950.0</v>
      </c>
      <c r="J17" s="15">
        <v>190762.0</v>
      </c>
    </row>
    <row r="18">
      <c r="A18" s="16">
        <v>142716.0</v>
      </c>
      <c r="B18" s="13">
        <f t="shared" si="1"/>
        <v>43395</v>
      </c>
      <c r="C18" s="3">
        <v>79.37</v>
      </c>
      <c r="D18" s="3">
        <v>79.68</v>
      </c>
      <c r="E18" s="3">
        <v>78.49</v>
      </c>
      <c r="F18" s="3">
        <v>79.33</v>
      </c>
      <c r="G18" s="3">
        <v>0.22</v>
      </c>
      <c r="H18" s="3">
        <v>0.0028000000000000004</v>
      </c>
      <c r="I18" s="15">
        <v>65881.0</v>
      </c>
      <c r="J18" s="15">
        <v>196071.0</v>
      </c>
    </row>
    <row r="19">
      <c r="A19" s="7">
        <v>43375.0</v>
      </c>
      <c r="B19" s="13">
        <f t="shared" si="1"/>
        <v>43396</v>
      </c>
      <c r="C19" s="3">
        <v>79.56</v>
      </c>
      <c r="D19" s="3">
        <v>79.59</v>
      </c>
      <c r="E19" s="3">
        <v>75.65</v>
      </c>
      <c r="F19" s="3">
        <v>76.1</v>
      </c>
      <c r="G19" s="3">
        <v>-3.23</v>
      </c>
      <c r="H19" s="6">
        <v>-0.0407</v>
      </c>
      <c r="I19" s="15">
        <v>130168.0</v>
      </c>
      <c r="J19" s="15">
        <v>190600.0</v>
      </c>
    </row>
    <row r="20">
      <c r="A20" s="8">
        <v>84.11</v>
      </c>
      <c r="B20" s="13">
        <f t="shared" si="1"/>
        <v>43397</v>
      </c>
      <c r="C20" s="3">
        <v>76.09</v>
      </c>
      <c r="D20" s="3">
        <v>77.35</v>
      </c>
      <c r="E20" s="3">
        <v>75.28</v>
      </c>
      <c r="F20" s="3">
        <v>76.2</v>
      </c>
      <c r="G20" s="3">
        <v>0.1</v>
      </c>
      <c r="H20" s="3">
        <v>0.0013</v>
      </c>
      <c r="I20" s="15">
        <v>147751.0</v>
      </c>
      <c r="J20" s="15">
        <v>187851.0</v>
      </c>
    </row>
    <row r="21">
      <c r="A21" s="8">
        <v>84.5</v>
      </c>
      <c r="B21" s="13">
        <f t="shared" si="1"/>
        <v>43398</v>
      </c>
      <c r="C21" s="3">
        <v>75.45</v>
      </c>
      <c r="D21" s="3">
        <v>77.06</v>
      </c>
      <c r="E21" s="3">
        <v>75.45</v>
      </c>
      <c r="F21" s="3">
        <v>76.86</v>
      </c>
      <c r="G21" s="3">
        <v>0.66</v>
      </c>
      <c r="H21" s="3">
        <v>0.0087</v>
      </c>
      <c r="I21" s="15">
        <v>75978.0</v>
      </c>
      <c r="J21" s="15">
        <v>189621.0</v>
      </c>
    </row>
    <row r="22">
      <c r="A22" s="8">
        <v>83.49</v>
      </c>
      <c r="B22" s="13">
        <f t="shared" si="1"/>
        <v>43399</v>
      </c>
      <c r="C22" s="3">
        <v>76.55</v>
      </c>
      <c r="D22" s="3">
        <v>77.86</v>
      </c>
      <c r="E22" s="3">
        <v>75.79</v>
      </c>
      <c r="F22" s="3">
        <v>77.61</v>
      </c>
      <c r="G22" s="3">
        <v>0.75</v>
      </c>
      <c r="H22" s="3">
        <v>0.0098</v>
      </c>
      <c r="I22" s="15">
        <v>79707.0</v>
      </c>
      <c r="J22" s="15">
        <v>188265.0</v>
      </c>
    </row>
    <row r="23">
      <c r="A23" s="8">
        <v>83.98</v>
      </c>
      <c r="B23" s="13">
        <f t="shared" si="1"/>
        <v>43402</v>
      </c>
      <c r="C23" s="3">
        <v>77.58</v>
      </c>
      <c r="D23" s="3">
        <v>77.94</v>
      </c>
      <c r="E23" s="3">
        <v>76.56</v>
      </c>
      <c r="F23" s="3">
        <v>77.33</v>
      </c>
      <c r="G23" s="3">
        <v>-0.28</v>
      </c>
      <c r="H23" s="6">
        <v>-0.0036</v>
      </c>
      <c r="I23" s="15">
        <v>54167.0</v>
      </c>
      <c r="J23" s="15">
        <v>193124.0</v>
      </c>
    </row>
    <row r="24">
      <c r="A24" s="11">
        <v>-0.14</v>
      </c>
      <c r="B24" s="13">
        <f t="shared" si="1"/>
        <v>43403</v>
      </c>
      <c r="C24" s="3">
        <v>76.76</v>
      </c>
      <c r="D24" s="3">
        <v>77.34</v>
      </c>
      <c r="E24" s="3">
        <v>75.27</v>
      </c>
      <c r="F24" s="3">
        <v>75.93</v>
      </c>
      <c r="G24" s="3">
        <v>-1.4</v>
      </c>
      <c r="H24" s="6">
        <v>-0.0181</v>
      </c>
      <c r="I24" s="15">
        <v>85451.0</v>
      </c>
      <c r="J24" s="15">
        <v>195161.0</v>
      </c>
    </row>
    <row r="25">
      <c r="A25" s="12">
        <v>-0.0017</v>
      </c>
      <c r="B25" s="13">
        <f t="shared" si="1"/>
        <v>43404</v>
      </c>
      <c r="C25" s="3">
        <v>76.19</v>
      </c>
      <c r="D25" s="3">
        <v>77.08</v>
      </c>
      <c r="E25" s="3">
        <v>74.61</v>
      </c>
      <c r="F25" s="3">
        <v>75.06</v>
      </c>
      <c r="G25" s="3">
        <v>-0.87</v>
      </c>
      <c r="H25" s="6">
        <v>-0.0115</v>
      </c>
      <c r="I25" s="15">
        <v>106500.0</v>
      </c>
      <c r="J25" s="15">
        <v>201381.0</v>
      </c>
    </row>
    <row r="26">
      <c r="A26" s="17">
        <v>57811.0</v>
      </c>
      <c r="B26" s="5">
        <f t="shared" si="1"/>
        <v>43405</v>
      </c>
      <c r="C26" s="3">
        <v>74.72</v>
      </c>
      <c r="D26" s="3">
        <v>75.03</v>
      </c>
      <c r="E26" s="3">
        <v>72.63</v>
      </c>
      <c r="F26" s="3">
        <v>72.96</v>
      </c>
      <c r="G26" s="3">
        <v>-2.1</v>
      </c>
      <c r="H26" s="6">
        <v>-0.028</v>
      </c>
      <c r="I26" s="15">
        <v>116019.0</v>
      </c>
      <c r="J26" s="15">
        <v>210436.0</v>
      </c>
    </row>
    <row r="27">
      <c r="A27" s="17">
        <v>155444.0</v>
      </c>
      <c r="B27" s="5">
        <f t="shared" si="1"/>
        <v>43406</v>
      </c>
      <c r="C27" s="3">
        <v>72.76</v>
      </c>
      <c r="D27" s="3">
        <v>73.55</v>
      </c>
      <c r="E27" s="3">
        <v>72.21</v>
      </c>
      <c r="F27" s="3">
        <v>72.83</v>
      </c>
      <c r="G27" s="3">
        <v>-0.13</v>
      </c>
      <c r="H27" s="6">
        <v>-0.0018</v>
      </c>
      <c r="I27" s="15">
        <v>109618.0</v>
      </c>
      <c r="J27" s="15">
        <v>211553.0</v>
      </c>
    </row>
    <row r="28">
      <c r="A28" s="7">
        <v>43376.0</v>
      </c>
      <c r="B28" s="5">
        <f t="shared" si="1"/>
        <v>43409</v>
      </c>
      <c r="C28" s="3">
        <v>72.68</v>
      </c>
      <c r="D28" s="3">
        <v>74.05</v>
      </c>
      <c r="E28" s="3">
        <v>72.26</v>
      </c>
      <c r="F28" s="3">
        <v>73.1</v>
      </c>
      <c r="G28" s="3">
        <v>0.27</v>
      </c>
      <c r="H28" s="3">
        <v>0.0037</v>
      </c>
      <c r="I28" s="15">
        <v>93747.0</v>
      </c>
      <c r="J28" s="15">
        <v>211717.0</v>
      </c>
    </row>
    <row r="29">
      <c r="A29" s="8">
        <v>83.94</v>
      </c>
      <c r="B29" s="5">
        <f t="shared" si="1"/>
        <v>43410</v>
      </c>
      <c r="C29" s="3">
        <v>72.81</v>
      </c>
      <c r="D29" s="3">
        <v>73.27</v>
      </c>
      <c r="E29" s="3">
        <v>71.21</v>
      </c>
      <c r="F29" s="3">
        <v>72.16</v>
      </c>
      <c r="G29" s="3">
        <v>-0.94</v>
      </c>
      <c r="H29" s="6">
        <v>-0.0129</v>
      </c>
      <c r="I29" s="15">
        <v>120651.0</v>
      </c>
      <c r="J29" s="15">
        <v>220376.0</v>
      </c>
    </row>
    <row r="30">
      <c r="A30" s="8">
        <v>85.89</v>
      </c>
      <c r="B30" s="5">
        <f t="shared" si="1"/>
        <v>43411</v>
      </c>
      <c r="C30" s="3">
        <v>71.73</v>
      </c>
      <c r="D30" s="3">
        <v>73.56</v>
      </c>
      <c r="E30" s="3">
        <v>71.42</v>
      </c>
      <c r="F30" s="3">
        <v>72.13</v>
      </c>
      <c r="G30" s="3">
        <v>-0.03</v>
      </c>
      <c r="H30" s="6">
        <v>-4.0E-4</v>
      </c>
      <c r="I30" s="15">
        <v>151873.0</v>
      </c>
      <c r="J30" s="15">
        <v>222959.0</v>
      </c>
    </row>
    <row r="31">
      <c r="A31" s="8">
        <v>83.19</v>
      </c>
      <c r="B31" s="5">
        <f t="shared" si="1"/>
        <v>43412</v>
      </c>
      <c r="C31" s="3">
        <v>72.27</v>
      </c>
      <c r="D31" s="3">
        <v>73.09</v>
      </c>
      <c r="E31" s="3">
        <v>70.81</v>
      </c>
      <c r="F31" s="3">
        <v>70.9</v>
      </c>
      <c r="G31" s="3">
        <v>-1.23</v>
      </c>
      <c r="H31" s="6">
        <v>-0.0171</v>
      </c>
      <c r="I31" s="15">
        <v>200685.0</v>
      </c>
      <c r="J31" s="15">
        <v>246253.0</v>
      </c>
    </row>
    <row r="32">
      <c r="A32" s="8">
        <v>85.45</v>
      </c>
      <c r="B32" s="5">
        <f t="shared" si="1"/>
        <v>43413</v>
      </c>
      <c r="C32" s="3">
        <v>71.17</v>
      </c>
      <c r="D32" s="3">
        <v>71.18</v>
      </c>
      <c r="E32" s="3">
        <v>69.42</v>
      </c>
      <c r="F32" s="3">
        <v>70.39</v>
      </c>
      <c r="G32" s="3">
        <v>-0.51</v>
      </c>
      <c r="H32" s="6">
        <v>-0.0072</v>
      </c>
      <c r="I32" s="15">
        <v>139574.0</v>
      </c>
      <c r="J32" s="15">
        <v>258961.0</v>
      </c>
    </row>
    <row r="33">
      <c r="A33" s="9">
        <f>+1.47</f>
        <v>1.47</v>
      </c>
      <c r="B33" s="13">
        <f t="shared" si="1"/>
        <v>43416</v>
      </c>
      <c r="C33" s="3">
        <v>70.82</v>
      </c>
      <c r="D33" s="3">
        <v>72.03</v>
      </c>
      <c r="E33" s="3">
        <v>69.16</v>
      </c>
      <c r="F33" s="3">
        <v>70.39</v>
      </c>
      <c r="G33" s="3" t="s">
        <v>10</v>
      </c>
      <c r="H33" s="3" t="s">
        <v>10</v>
      </c>
      <c r="I33" s="15">
        <v>142788.0</v>
      </c>
      <c r="J33" s="15">
        <v>274762.0</v>
      </c>
    </row>
    <row r="34">
      <c r="A34" s="9">
        <f>+1.75%</f>
        <v>0.0175</v>
      </c>
      <c r="B34" s="13">
        <f t="shared" si="1"/>
        <v>43417</v>
      </c>
      <c r="C34" s="3">
        <v>69.54</v>
      </c>
      <c r="D34" s="3">
        <v>69.97</v>
      </c>
      <c r="E34" s="3">
        <v>64.96</v>
      </c>
      <c r="F34" s="3">
        <v>65.81</v>
      </c>
      <c r="G34" s="3">
        <v>-4.58</v>
      </c>
      <c r="H34" s="6">
        <v>-0.0651</v>
      </c>
      <c r="I34" s="15">
        <v>204769.0</v>
      </c>
      <c r="J34" s="15">
        <v>297955.0</v>
      </c>
    </row>
    <row r="35">
      <c r="A35" s="16">
        <v>54073.0</v>
      </c>
      <c r="B35" s="13">
        <f t="shared" si="1"/>
        <v>43418</v>
      </c>
      <c r="C35" s="3">
        <v>65.94</v>
      </c>
      <c r="D35" s="3">
        <v>67.97</v>
      </c>
      <c r="E35" s="3">
        <v>65.35</v>
      </c>
      <c r="F35" s="3">
        <v>66.47</v>
      </c>
      <c r="G35" s="3">
        <v>0.66</v>
      </c>
      <c r="H35" s="3">
        <v>0.01</v>
      </c>
      <c r="I35" s="15">
        <v>193737.0</v>
      </c>
      <c r="J35" s="15">
        <v>317105.0</v>
      </c>
    </row>
    <row r="36">
      <c r="A36" s="16">
        <v>160531.0</v>
      </c>
      <c r="B36" s="13">
        <f t="shared" si="1"/>
        <v>43419</v>
      </c>
      <c r="C36" s="3">
        <v>66.33</v>
      </c>
      <c r="D36" s="3">
        <v>67.64</v>
      </c>
      <c r="E36" s="3">
        <v>66.07</v>
      </c>
      <c r="F36" s="3">
        <v>66.89</v>
      </c>
      <c r="G36" s="3">
        <v>0.42</v>
      </c>
      <c r="H36" s="3">
        <v>0.0063</v>
      </c>
      <c r="I36" s="15">
        <v>175860.0</v>
      </c>
      <c r="J36" s="15">
        <v>339238.0</v>
      </c>
    </row>
    <row r="37">
      <c r="A37" s="7">
        <v>43377.0</v>
      </c>
      <c r="B37" s="13">
        <f t="shared" si="1"/>
        <v>43420</v>
      </c>
      <c r="C37" s="3">
        <v>67.0</v>
      </c>
      <c r="D37" s="3">
        <v>68.57</v>
      </c>
      <c r="E37" s="3">
        <v>66.32</v>
      </c>
      <c r="F37" s="3">
        <v>67.03</v>
      </c>
      <c r="G37" s="3">
        <v>0.14</v>
      </c>
      <c r="H37" s="3">
        <v>0.0021</v>
      </c>
      <c r="I37" s="15">
        <v>187432.0</v>
      </c>
      <c r="J37" s="15">
        <v>356705.0</v>
      </c>
    </row>
    <row r="38">
      <c r="A38" s="8">
        <v>85.08</v>
      </c>
      <c r="B38" s="13">
        <f t="shared" si="1"/>
        <v>43423</v>
      </c>
      <c r="C38" s="3">
        <v>67.32</v>
      </c>
      <c r="D38" s="3">
        <v>67.87</v>
      </c>
      <c r="E38" s="3">
        <v>65.56</v>
      </c>
      <c r="F38" s="3">
        <v>67.08</v>
      </c>
      <c r="G38" s="3">
        <v>0.05</v>
      </c>
      <c r="H38" s="3">
        <v>7.000000000000001E-4</v>
      </c>
      <c r="I38" s="15">
        <v>144925.0</v>
      </c>
      <c r="J38" s="15">
        <v>366726.0</v>
      </c>
    </row>
    <row r="39">
      <c r="A39" s="8">
        <v>85.57</v>
      </c>
      <c r="B39" s="13">
        <f t="shared" si="1"/>
        <v>43424</v>
      </c>
      <c r="C39" s="3">
        <v>67.14</v>
      </c>
      <c r="D39" s="3">
        <v>67.14</v>
      </c>
      <c r="E39" s="3">
        <v>62.06</v>
      </c>
      <c r="F39" s="3">
        <v>62.84</v>
      </c>
      <c r="G39" s="3">
        <v>-4.24</v>
      </c>
      <c r="H39" s="6">
        <v>-0.0632</v>
      </c>
      <c r="I39" s="15">
        <v>242464.0</v>
      </c>
      <c r="J39" s="15">
        <v>386803.0</v>
      </c>
    </row>
    <row r="40">
      <c r="A40" s="8">
        <v>83.39</v>
      </c>
      <c r="B40" s="13">
        <f t="shared" si="1"/>
        <v>43425</v>
      </c>
      <c r="C40" s="3">
        <v>62.82</v>
      </c>
      <c r="D40" s="3">
        <v>64.83</v>
      </c>
      <c r="E40" s="3">
        <v>62.82</v>
      </c>
      <c r="F40" s="3">
        <v>63.83</v>
      </c>
      <c r="G40" s="3">
        <v>0.99</v>
      </c>
      <c r="H40" s="3">
        <v>0.0158</v>
      </c>
      <c r="I40" s="15">
        <v>231477.0</v>
      </c>
      <c r="J40" s="15">
        <v>409516.0</v>
      </c>
    </row>
    <row r="41">
      <c r="A41" s="8">
        <v>83.83</v>
      </c>
      <c r="B41" s="13">
        <f t="shared" si="1"/>
        <v>43426</v>
      </c>
      <c r="C41" s="3">
        <v>64.03</v>
      </c>
      <c r="D41" s="3">
        <v>64.09</v>
      </c>
      <c r="E41" s="3">
        <v>62.62</v>
      </c>
      <c r="F41" s="3">
        <v>62.88</v>
      </c>
      <c r="G41" s="3">
        <v>-0.95</v>
      </c>
      <c r="H41" s="6">
        <v>-0.0149</v>
      </c>
      <c r="I41" s="15">
        <v>126236.0</v>
      </c>
      <c r="J41" s="15">
        <v>430400.0</v>
      </c>
    </row>
    <row r="42">
      <c r="A42" s="11">
        <v>-1.62</v>
      </c>
      <c r="B42" s="13">
        <f t="shared" si="1"/>
        <v>43427</v>
      </c>
      <c r="C42" s="3">
        <v>62.84</v>
      </c>
      <c r="D42" s="3">
        <v>63.08</v>
      </c>
      <c r="E42" s="3">
        <v>58.67</v>
      </c>
      <c r="F42" s="3">
        <v>59.04</v>
      </c>
      <c r="G42" s="3">
        <v>-3.84</v>
      </c>
      <c r="H42" s="6">
        <v>-0.0611</v>
      </c>
      <c r="I42" s="15">
        <v>225744.0</v>
      </c>
      <c r="J42" s="15">
        <v>443885.0</v>
      </c>
    </row>
    <row r="43">
      <c r="A43" s="12">
        <v>-0.019</v>
      </c>
      <c r="B43" s="13">
        <f t="shared" si="1"/>
        <v>43430</v>
      </c>
      <c r="C43" s="3">
        <v>59.19</v>
      </c>
      <c r="D43" s="3">
        <v>61.22</v>
      </c>
      <c r="E43" s="3">
        <v>58.83</v>
      </c>
      <c r="F43" s="3">
        <v>60.56</v>
      </c>
      <c r="G43" s="3">
        <v>1.52</v>
      </c>
      <c r="H43" s="3">
        <v>0.025699999999999997</v>
      </c>
      <c r="I43" s="15">
        <v>244619.0</v>
      </c>
      <c r="J43" s="15">
        <v>431492.0</v>
      </c>
    </row>
    <row r="44">
      <c r="A44" s="17">
        <v>54982.0</v>
      </c>
      <c r="B44" s="13">
        <f t="shared" si="1"/>
        <v>43431</v>
      </c>
      <c r="C44" s="3">
        <v>60.49</v>
      </c>
      <c r="D44" s="3">
        <v>61.51</v>
      </c>
      <c r="E44" s="3">
        <v>59.11</v>
      </c>
      <c r="F44" s="3">
        <v>60.4</v>
      </c>
      <c r="G44" s="3">
        <v>-0.16</v>
      </c>
      <c r="H44" s="6">
        <v>-0.0026</v>
      </c>
      <c r="I44" s="15">
        <v>306895.0</v>
      </c>
      <c r="J44" s="15">
        <v>412082.0</v>
      </c>
    </row>
    <row r="45">
      <c r="A45" s="17">
        <v>164707.0</v>
      </c>
      <c r="B45" s="13">
        <f t="shared" si="1"/>
        <v>43432</v>
      </c>
      <c r="C45" s="3">
        <v>60.84</v>
      </c>
      <c r="D45" s="3">
        <v>61.42</v>
      </c>
      <c r="E45" s="3">
        <v>58.86</v>
      </c>
      <c r="F45" s="3">
        <v>59.09</v>
      </c>
      <c r="G45" s="3">
        <v>-1.31</v>
      </c>
      <c r="H45" s="6">
        <v>-0.0217</v>
      </c>
      <c r="I45" s="15">
        <v>336180.0</v>
      </c>
      <c r="J45" s="15">
        <v>422770.0</v>
      </c>
    </row>
    <row r="46">
      <c r="A46" s="7">
        <v>43378.0</v>
      </c>
      <c r="B46" s="13">
        <f t="shared" si="1"/>
        <v>43433</v>
      </c>
      <c r="C46" s="3">
        <v>59.45</v>
      </c>
      <c r="D46" s="3">
        <v>60.72</v>
      </c>
      <c r="E46" s="3">
        <v>57.78</v>
      </c>
      <c r="F46" s="3">
        <v>59.91</v>
      </c>
      <c r="G46" s="3">
        <v>0.82</v>
      </c>
      <c r="H46" s="3">
        <v>0.0139</v>
      </c>
      <c r="I46" s="15">
        <v>370876.0</v>
      </c>
      <c r="J46" s="15">
        <v>420611.0</v>
      </c>
    </row>
    <row r="47">
      <c r="A47" s="8">
        <v>84.32</v>
      </c>
      <c r="B47" s="13">
        <f t="shared" si="1"/>
        <v>43434</v>
      </c>
      <c r="C47" s="3">
        <v>59.76</v>
      </c>
      <c r="D47" s="3">
        <v>60.42</v>
      </c>
      <c r="E47" s="3">
        <v>58.04</v>
      </c>
      <c r="F47" s="3">
        <v>59.46</v>
      </c>
      <c r="G47" s="3">
        <v>-0.45</v>
      </c>
      <c r="H47" s="6">
        <v>-0.0075</v>
      </c>
      <c r="I47" s="15">
        <v>372803.0</v>
      </c>
      <c r="J47" s="15">
        <v>400820.0</v>
      </c>
    </row>
    <row r="48">
      <c r="A48" s="8">
        <v>84.4</v>
      </c>
      <c r="B48" s="5">
        <f t="shared" si="1"/>
        <v>43437</v>
      </c>
      <c r="C48" s="3">
        <v>59.98</v>
      </c>
      <c r="D48" s="3">
        <v>62.6</v>
      </c>
      <c r="E48" s="3">
        <v>59.85</v>
      </c>
      <c r="F48" s="3">
        <v>61.69</v>
      </c>
      <c r="G48" s="3">
        <v>2.23</v>
      </c>
      <c r="H48" s="3">
        <v>0.0375</v>
      </c>
      <c r="I48" s="15">
        <v>294774.0</v>
      </c>
      <c r="J48" s="15">
        <v>401319.0</v>
      </c>
    </row>
    <row r="49">
      <c r="A49" s="8">
        <v>83.3</v>
      </c>
      <c r="B49" s="5">
        <f t="shared" si="1"/>
        <v>43438</v>
      </c>
      <c r="C49" s="3">
        <v>61.9</v>
      </c>
      <c r="D49" s="3">
        <v>63.58</v>
      </c>
      <c r="E49" s="3">
        <v>61.24</v>
      </c>
      <c r="F49" s="3">
        <v>62.08</v>
      </c>
      <c r="G49" s="3">
        <v>0.39</v>
      </c>
      <c r="H49" s="3">
        <v>0.0063</v>
      </c>
      <c r="I49" s="15">
        <v>277419.0</v>
      </c>
      <c r="J49" s="15">
        <v>387209.0</v>
      </c>
    </row>
    <row r="50">
      <c r="A50" s="8">
        <v>83.52</v>
      </c>
      <c r="B50" s="5">
        <f t="shared" si="1"/>
        <v>43439</v>
      </c>
      <c r="C50" s="3">
        <v>61.35</v>
      </c>
      <c r="D50" s="3">
        <v>63.29</v>
      </c>
      <c r="E50" s="3">
        <v>60.8</v>
      </c>
      <c r="F50" s="3">
        <v>61.56</v>
      </c>
      <c r="G50" s="3">
        <v>-0.52</v>
      </c>
      <c r="H50" s="6">
        <v>-0.0084</v>
      </c>
      <c r="I50" s="15">
        <v>256240.0</v>
      </c>
      <c r="J50" s="15">
        <v>374850.0</v>
      </c>
    </row>
    <row r="51">
      <c r="A51" s="11">
        <v>-0.31</v>
      </c>
      <c r="B51" s="5">
        <f t="shared" si="1"/>
        <v>43440</v>
      </c>
      <c r="C51" s="3">
        <v>61.36</v>
      </c>
      <c r="D51" s="3">
        <v>61.97</v>
      </c>
      <c r="E51" s="3">
        <v>58.36</v>
      </c>
      <c r="F51" s="3">
        <v>60.06</v>
      </c>
      <c r="G51" s="3">
        <v>-1.5</v>
      </c>
      <c r="H51" s="6">
        <v>-0.0244</v>
      </c>
      <c r="I51" s="15">
        <v>399988.0</v>
      </c>
      <c r="J51" s="15">
        <v>358339.0</v>
      </c>
    </row>
    <row r="52">
      <c r="A52" s="12">
        <v>-0.0037</v>
      </c>
      <c r="B52" s="5">
        <f t="shared" si="1"/>
        <v>43441</v>
      </c>
      <c r="C52" s="3">
        <v>60.25</v>
      </c>
      <c r="D52" s="3">
        <v>63.73</v>
      </c>
      <c r="E52" s="3">
        <v>59.1</v>
      </c>
      <c r="F52" s="3">
        <v>61.67</v>
      </c>
      <c r="G52" s="3">
        <v>1.61</v>
      </c>
      <c r="H52" s="3">
        <v>0.0268</v>
      </c>
      <c r="I52" s="15">
        <v>423077.0</v>
      </c>
      <c r="J52" s="15">
        <v>354032.0</v>
      </c>
    </row>
    <row r="53">
      <c r="A53" s="17">
        <v>64502.0</v>
      </c>
      <c r="B53" s="13">
        <f t="shared" si="1"/>
        <v>43444</v>
      </c>
      <c r="C53" s="3">
        <v>61.34</v>
      </c>
      <c r="D53" s="3">
        <v>62.33</v>
      </c>
      <c r="E53" s="3">
        <v>59.61</v>
      </c>
      <c r="F53" s="3">
        <v>59.97</v>
      </c>
      <c r="G53" s="3">
        <v>-1.7</v>
      </c>
      <c r="H53" s="6">
        <v>-0.0276</v>
      </c>
      <c r="I53" s="15">
        <v>264954.0</v>
      </c>
      <c r="J53" s="15">
        <v>355816.0</v>
      </c>
    </row>
    <row r="54">
      <c r="A54" s="17">
        <v>172421.0</v>
      </c>
      <c r="B54" s="13">
        <f t="shared" si="1"/>
        <v>43445</v>
      </c>
      <c r="C54" s="3">
        <v>59.91</v>
      </c>
      <c r="D54" s="3">
        <v>61.1</v>
      </c>
      <c r="E54" s="3">
        <v>59.58</v>
      </c>
      <c r="F54" s="3">
        <v>60.2</v>
      </c>
      <c r="G54" s="3">
        <v>0.23</v>
      </c>
      <c r="H54" s="3">
        <v>0.0038</v>
      </c>
      <c r="I54" s="15">
        <v>235332.0</v>
      </c>
      <c r="J54" s="15">
        <v>356064.0</v>
      </c>
    </row>
    <row r="55">
      <c r="A55" s="7">
        <v>43381.0</v>
      </c>
      <c r="B55" s="13">
        <f t="shared" si="1"/>
        <v>43446</v>
      </c>
      <c r="C55" s="3">
        <v>60.67</v>
      </c>
      <c r="D55" s="3">
        <v>61.43</v>
      </c>
      <c r="E55" s="3">
        <v>59.98</v>
      </c>
      <c r="F55" s="3">
        <v>60.15</v>
      </c>
      <c r="G55" s="3">
        <v>-0.05</v>
      </c>
      <c r="H55" s="6">
        <v>-8.0E-4</v>
      </c>
      <c r="I55" s="15">
        <v>246916.0</v>
      </c>
      <c r="J55" s="15">
        <v>342783.0</v>
      </c>
    </row>
    <row r="56">
      <c r="A56" s="8">
        <v>83.52</v>
      </c>
      <c r="B56" s="13">
        <f t="shared" si="1"/>
        <v>43447</v>
      </c>
      <c r="C56" s="3">
        <v>60.29</v>
      </c>
      <c r="D56" s="3">
        <v>62.02</v>
      </c>
      <c r="E56" s="3">
        <v>59.33</v>
      </c>
      <c r="F56" s="3">
        <v>61.45</v>
      </c>
      <c r="G56" s="3">
        <v>1.3</v>
      </c>
      <c r="H56" s="3">
        <v>0.0216</v>
      </c>
      <c r="I56" s="15">
        <v>252397.0</v>
      </c>
      <c r="J56" s="15">
        <v>323785.0</v>
      </c>
    </row>
    <row r="57">
      <c r="A57" s="8">
        <v>83.61</v>
      </c>
      <c r="B57" s="13">
        <f t="shared" si="1"/>
        <v>43448</v>
      </c>
      <c r="C57" s="3">
        <v>61.53</v>
      </c>
      <c r="D57" s="3">
        <v>61.58</v>
      </c>
      <c r="E57" s="3">
        <v>59.92</v>
      </c>
      <c r="F57" s="3">
        <v>60.28</v>
      </c>
      <c r="G57" s="3">
        <v>-1.17</v>
      </c>
      <c r="H57" s="6">
        <v>-0.019</v>
      </c>
      <c r="I57" s="15">
        <v>206560.0</v>
      </c>
      <c r="J57" s="15">
        <v>305864.0</v>
      </c>
    </row>
    <row r="58">
      <c r="A58" s="8">
        <v>82.11</v>
      </c>
      <c r="B58" s="13">
        <f t="shared" si="1"/>
        <v>43451</v>
      </c>
      <c r="C58" s="3">
        <v>60.25</v>
      </c>
      <c r="D58" s="3">
        <v>61.21</v>
      </c>
      <c r="E58" s="3">
        <v>58.64</v>
      </c>
      <c r="F58" s="3">
        <v>59.61</v>
      </c>
      <c r="G58" s="3">
        <v>-0.67</v>
      </c>
      <c r="H58" s="6">
        <v>-0.0111</v>
      </c>
      <c r="I58" s="15">
        <v>246028.0</v>
      </c>
      <c r="J58" s="15">
        <v>286411.0</v>
      </c>
    </row>
    <row r="59">
      <c r="A59" s="8">
        <v>83.27</v>
      </c>
      <c r="B59" s="13">
        <f t="shared" si="1"/>
        <v>43452</v>
      </c>
      <c r="C59" s="3">
        <v>59.0</v>
      </c>
      <c r="D59" s="3">
        <v>59.24</v>
      </c>
      <c r="E59" s="3">
        <v>55.89</v>
      </c>
      <c r="F59" s="3">
        <v>56.26</v>
      </c>
      <c r="G59" s="3">
        <v>-3.35</v>
      </c>
      <c r="H59" s="6">
        <v>-0.0562</v>
      </c>
      <c r="I59" s="15">
        <v>398563.0</v>
      </c>
      <c r="J59" s="15">
        <v>247883.0</v>
      </c>
    </row>
    <row r="60">
      <c r="A60" s="11">
        <v>-0.25</v>
      </c>
      <c r="B60" s="13">
        <f t="shared" si="1"/>
        <v>43453</v>
      </c>
      <c r="C60" s="3">
        <v>56.51</v>
      </c>
      <c r="D60" s="3">
        <v>58.11</v>
      </c>
      <c r="E60" s="3">
        <v>56.04</v>
      </c>
      <c r="F60" s="3">
        <v>57.24</v>
      </c>
      <c r="G60" s="3">
        <v>0.98</v>
      </c>
      <c r="H60" s="3">
        <v>0.0174</v>
      </c>
      <c r="I60" s="15">
        <v>319367.0</v>
      </c>
      <c r="J60" s="15">
        <v>194563.0</v>
      </c>
    </row>
    <row r="61">
      <c r="A61" s="12">
        <v>-0.003</v>
      </c>
      <c r="B61" s="13">
        <f t="shared" si="1"/>
        <v>43454</v>
      </c>
      <c r="C61" s="3">
        <v>56.49</v>
      </c>
      <c r="D61" s="3">
        <v>56.75</v>
      </c>
      <c r="E61" s="3">
        <v>54.28</v>
      </c>
      <c r="F61" s="3">
        <v>54.35</v>
      </c>
      <c r="G61" s="3">
        <v>-2.89</v>
      </c>
      <c r="H61" s="6">
        <v>-0.0505</v>
      </c>
      <c r="I61" s="15">
        <v>299454.0</v>
      </c>
      <c r="J61" s="15">
        <v>165800.0</v>
      </c>
    </row>
    <row r="62">
      <c r="A62" s="17">
        <v>62695.0</v>
      </c>
      <c r="B62" s="13">
        <f t="shared" si="1"/>
        <v>43455</v>
      </c>
      <c r="C62" s="3">
        <v>54.97</v>
      </c>
      <c r="D62" s="3">
        <v>55.33</v>
      </c>
      <c r="E62" s="3">
        <v>52.79</v>
      </c>
      <c r="F62" s="3">
        <v>53.82</v>
      </c>
      <c r="G62" s="3">
        <v>-0.53</v>
      </c>
      <c r="H62" s="6">
        <v>-0.0098</v>
      </c>
      <c r="I62" s="15">
        <v>226344.0</v>
      </c>
      <c r="J62" s="15">
        <v>109100.0</v>
      </c>
    </row>
    <row r="63">
      <c r="A63" s="17">
        <v>173621.0</v>
      </c>
      <c r="B63" s="13">
        <f t="shared" si="1"/>
        <v>43458</v>
      </c>
      <c r="C63" s="3">
        <v>53.49</v>
      </c>
      <c r="D63" s="3">
        <v>54.66</v>
      </c>
      <c r="E63" s="3">
        <v>50.36</v>
      </c>
      <c r="F63" s="3">
        <v>50.47</v>
      </c>
      <c r="G63" s="3">
        <v>-3.35</v>
      </c>
      <c r="H63" s="6">
        <v>-0.0622</v>
      </c>
      <c r="I63" s="15">
        <v>76222.0</v>
      </c>
      <c r="J63" s="15">
        <v>94251.0</v>
      </c>
    </row>
    <row r="64">
      <c r="A64" s="7">
        <v>43382.0</v>
      </c>
      <c r="B64" s="13">
        <f t="shared" si="1"/>
        <v>43460</v>
      </c>
      <c r="C64" s="3">
        <v>50.84</v>
      </c>
      <c r="D64" s="3">
        <v>55.29</v>
      </c>
      <c r="E64" s="3">
        <v>49.93</v>
      </c>
      <c r="F64" s="3">
        <v>54.47</v>
      </c>
      <c r="G64" s="3">
        <v>4.0</v>
      </c>
      <c r="H64" s="3">
        <v>0.0793</v>
      </c>
      <c r="I64" s="15">
        <v>77000.0</v>
      </c>
      <c r="J64" s="15">
        <v>80651.0</v>
      </c>
    </row>
    <row r="65">
      <c r="A65" s="8">
        <v>83.33</v>
      </c>
      <c r="B65" s="13">
        <f t="shared" si="1"/>
        <v>43461</v>
      </c>
      <c r="C65" s="3">
        <v>54.65</v>
      </c>
      <c r="D65" s="3">
        <v>54.67</v>
      </c>
      <c r="E65" s="3">
        <v>51.94</v>
      </c>
      <c r="F65" s="3">
        <v>52.16</v>
      </c>
      <c r="G65" s="3">
        <v>-2.31</v>
      </c>
      <c r="H65" s="6">
        <v>-0.0424</v>
      </c>
      <c r="I65" s="15">
        <v>102589.0</v>
      </c>
      <c r="J65" s="15">
        <v>47706.0</v>
      </c>
    </row>
    <row r="66">
      <c r="A66" s="8">
        <v>84.63</v>
      </c>
      <c r="B66" s="13">
        <f t="shared" si="1"/>
        <v>43462</v>
      </c>
      <c r="C66" s="3">
        <v>53.44</v>
      </c>
      <c r="D66" s="3">
        <v>53.8</v>
      </c>
      <c r="E66" s="3">
        <v>51.6</v>
      </c>
      <c r="F66" s="3">
        <v>52.2</v>
      </c>
      <c r="G66" s="3">
        <v>0.04</v>
      </c>
      <c r="H66" s="3">
        <v>8.0E-4</v>
      </c>
      <c r="I66" s="15">
        <v>17111.0</v>
      </c>
      <c r="J66" s="3">
        <v>0.0</v>
      </c>
    </row>
    <row r="67">
      <c r="A67" s="8">
        <v>83.09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84.2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+0.93</f>
        <v>0.93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+1.12%</f>
        <v>0.0112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72129.0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177638.0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4">
        <v>43383.0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84.11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84.3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81.53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82.34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-1.86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-0.0221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73488.0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185512.0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43384.0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81.75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81.84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79.17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79.6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-2.74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-0.0333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92223.0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191373.0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4">
        <v>43385.0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79.7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80.78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78.67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79.82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+0.22</f>
        <v>0.22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+0.28%</f>
        <v>0.0028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91115.0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187514.0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43388.0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80.35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81.21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79.33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80.27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+0.45</f>
        <v>0.45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+0.56%</f>
        <v>0.0056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85239.0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196662.0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14">
        <v>43389.0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80.4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81.22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79.41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80.88</v>
      </c>
      <c r="B113" s="3" t="str">
        <f t="shared" si="1"/>
        <v/>
      </c>
    </row>
    <row r="114">
      <c r="A114" s="9">
        <f>+0.61</f>
        <v>0.61</v>
      </c>
      <c r="B114" s="3" t="str">
        <f t="shared" si="1"/>
        <v>#REF!</v>
      </c>
    </row>
    <row r="115">
      <c r="A115" s="9">
        <f>+0.76%</f>
        <v>0.0076</v>
      </c>
      <c r="B115" s="3" t="str">
        <f t="shared" si="1"/>
        <v>#REF!</v>
      </c>
    </row>
    <row r="116">
      <c r="A116" s="16">
        <v>90797.0</v>
      </c>
      <c r="B116" s="3" t="str">
        <f t="shared" si="1"/>
        <v>#REF!</v>
      </c>
    </row>
    <row r="117">
      <c r="A117" s="16">
        <v>197371.0</v>
      </c>
      <c r="B117" s="3" t="str">
        <f t="shared" si="1"/>
        <v>#REF!</v>
      </c>
    </row>
    <row r="118">
      <c r="A118" s="14">
        <v>43390.0</v>
      </c>
      <c r="B118" s="3" t="str">
        <f t="shared" si="1"/>
        <v>#REF!</v>
      </c>
    </row>
    <row r="119">
      <c r="A119" s="8">
        <v>81.19</v>
      </c>
      <c r="B119" s="3" t="str">
        <f t="shared" si="1"/>
        <v>#REF!</v>
      </c>
    </row>
    <row r="120">
      <c r="A120" s="8">
        <v>81.26</v>
      </c>
      <c r="B120" s="3" t="str">
        <f t="shared" si="1"/>
        <v>#REF!</v>
      </c>
    </row>
    <row r="121">
      <c r="A121" s="8">
        <v>78.76</v>
      </c>
      <c r="B121" s="3" t="str">
        <f t="shared" si="1"/>
        <v>#REF!</v>
      </c>
    </row>
    <row r="122">
      <c r="A122" s="8">
        <v>79.48</v>
      </c>
      <c r="B122" s="3" t="str">
        <f t="shared" si="1"/>
        <v>#REF!</v>
      </c>
    </row>
    <row r="123">
      <c r="A123" s="11">
        <v>-1.4</v>
      </c>
      <c r="B123" s="3" t="str">
        <f t="shared" si="1"/>
        <v>#REF!</v>
      </c>
    </row>
    <row r="124">
      <c r="A124" s="12">
        <v>-0.0173</v>
      </c>
      <c r="B124" s="3" t="str">
        <f t="shared" si="1"/>
        <v>#REF!</v>
      </c>
    </row>
    <row r="125">
      <c r="A125" s="17">
        <v>73350.0</v>
      </c>
      <c r="B125" s="3" t="str">
        <f t="shared" si="1"/>
        <v>#REF!</v>
      </c>
    </row>
    <row r="126">
      <c r="A126" s="17">
        <v>200689.0</v>
      </c>
      <c r="B126" s="3" t="str">
        <f t="shared" si="1"/>
        <v>#REF!</v>
      </c>
    </row>
    <row r="127">
      <c r="A127" s="14">
        <v>43391.0</v>
      </c>
      <c r="B127" s="3" t="str">
        <f t="shared" si="1"/>
        <v>#REF!</v>
      </c>
    </row>
    <row r="128">
      <c r="A128" s="8">
        <v>79.61</v>
      </c>
      <c r="B128" s="3" t="str">
        <f t="shared" si="1"/>
        <v>#REF!</v>
      </c>
    </row>
    <row r="129">
      <c r="A129" s="8">
        <v>79.71</v>
      </c>
      <c r="B129" s="3" t="str">
        <f t="shared" si="1"/>
        <v>#REF!</v>
      </c>
    </row>
    <row r="130">
      <c r="A130" s="8">
        <v>78.11</v>
      </c>
      <c r="B130" s="3" t="str">
        <f t="shared" si="1"/>
        <v>#REF!</v>
      </c>
    </row>
    <row r="131">
      <c r="A131" s="8">
        <v>78.59</v>
      </c>
      <c r="B131" s="3" t="str">
        <f t="shared" si="1"/>
        <v>#REF!</v>
      </c>
    </row>
    <row r="132">
      <c r="A132" s="11">
        <v>-0.89</v>
      </c>
      <c r="B132" s="3" t="str">
        <f t="shared" si="1"/>
        <v>#REF!</v>
      </c>
    </row>
    <row r="133">
      <c r="A133" s="12">
        <v>-0.0112</v>
      </c>
      <c r="B133" s="3" t="str">
        <f t="shared" si="1"/>
        <v>#REF!</v>
      </c>
    </row>
    <row r="134">
      <c r="A134" s="17">
        <v>117963.0</v>
      </c>
      <c r="B134" s="3" t="str">
        <f t="shared" si="1"/>
        <v>#REF!</v>
      </c>
    </row>
    <row r="135">
      <c r="A135" s="17">
        <v>183396.0</v>
      </c>
      <c r="B135" s="3" t="str">
        <f t="shared" si="1"/>
        <v>#REF!</v>
      </c>
    </row>
    <row r="136">
      <c r="A136" s="14">
        <v>43392.0</v>
      </c>
      <c r="B136" s="3" t="str">
        <f t="shared" si="1"/>
        <v>#REF!</v>
      </c>
    </row>
    <row r="137">
      <c r="A137" s="8">
        <v>78.71</v>
      </c>
      <c r="B137" s="3" t="str">
        <f t="shared" si="1"/>
        <v>#REF!</v>
      </c>
    </row>
    <row r="138">
      <c r="A138" s="8">
        <v>80.04</v>
      </c>
      <c r="B138" s="3" t="str">
        <f t="shared" si="1"/>
        <v>#REF!</v>
      </c>
    </row>
    <row r="139">
      <c r="A139" s="8">
        <v>78.51</v>
      </c>
      <c r="B139" s="3" t="str">
        <f t="shared" si="1"/>
        <v>#REF!</v>
      </c>
    </row>
    <row r="140">
      <c r="A140" s="8">
        <v>79.11</v>
      </c>
      <c r="B140" s="3" t="str">
        <f t="shared" si="1"/>
        <v>#REF!</v>
      </c>
    </row>
    <row r="141">
      <c r="A141" s="9">
        <f>+0.52</f>
        <v>0.52</v>
      </c>
      <c r="B141" s="3" t="str">
        <f t="shared" si="1"/>
        <v>#REF!</v>
      </c>
    </row>
    <row r="142">
      <c r="A142" s="9">
        <f>+0.66%</f>
        <v>0.0066</v>
      </c>
      <c r="B142" s="3" t="str">
        <f t="shared" si="1"/>
        <v>#REF!</v>
      </c>
    </row>
    <row r="143">
      <c r="A143" s="16">
        <v>78950.0</v>
      </c>
      <c r="B143" s="3" t="str">
        <f t="shared" si="1"/>
        <v>#REF!</v>
      </c>
    </row>
    <row r="144">
      <c r="A144" s="16">
        <v>190762.0</v>
      </c>
      <c r="B144" s="3" t="str">
        <f t="shared" si="1"/>
        <v>#REF!</v>
      </c>
    </row>
    <row r="145">
      <c r="A145" s="14">
        <v>43395.0</v>
      </c>
      <c r="B145" s="3" t="str">
        <f t="shared" si="1"/>
        <v>#REF!</v>
      </c>
    </row>
    <row r="146">
      <c r="A146" s="8">
        <v>79.37</v>
      </c>
      <c r="B146" s="3" t="str">
        <f t="shared" si="1"/>
        <v>#REF!</v>
      </c>
    </row>
    <row r="147">
      <c r="A147" s="8">
        <v>79.68</v>
      </c>
      <c r="B147" s="3" t="str">
        <f t="shared" si="1"/>
        <v>#REF!</v>
      </c>
    </row>
    <row r="148">
      <c r="A148" s="8">
        <v>78.49</v>
      </c>
      <c r="B148" s="3" t="str">
        <f t="shared" si="1"/>
        <v>#REF!</v>
      </c>
    </row>
    <row r="149">
      <c r="A149" s="8">
        <v>79.33</v>
      </c>
      <c r="B149" s="3" t="str">
        <f t="shared" si="1"/>
        <v>#REF!</v>
      </c>
    </row>
    <row r="150">
      <c r="A150" s="9">
        <f>+0.22</f>
        <v>0.22</v>
      </c>
      <c r="B150" s="3" t="str">
        <f t="shared" si="1"/>
        <v>#REF!</v>
      </c>
    </row>
    <row r="151">
      <c r="A151" s="9">
        <f>+0.28%</f>
        <v>0.0028</v>
      </c>
      <c r="B151" s="3" t="str">
        <f t="shared" si="1"/>
        <v>#REF!</v>
      </c>
    </row>
    <row r="152">
      <c r="A152" s="16">
        <v>65881.0</v>
      </c>
      <c r="B152" s="3" t="str">
        <f t="shared" si="1"/>
        <v>#REF!</v>
      </c>
    </row>
    <row r="153">
      <c r="A153" s="16">
        <v>196071.0</v>
      </c>
      <c r="B153" s="3" t="str">
        <f t="shared" si="1"/>
        <v>#REF!</v>
      </c>
    </row>
    <row r="154">
      <c r="A154" s="14">
        <v>43396.0</v>
      </c>
      <c r="B154" s="3" t="str">
        <f t="shared" si="1"/>
        <v>#REF!</v>
      </c>
    </row>
    <row r="155">
      <c r="A155" s="8">
        <v>79.56</v>
      </c>
      <c r="B155" s="3" t="str">
        <f t="shared" si="1"/>
        <v>#REF!</v>
      </c>
    </row>
    <row r="156">
      <c r="A156" s="8">
        <v>79.59</v>
      </c>
      <c r="B156" s="3" t="str">
        <f t="shared" si="1"/>
        <v>#REF!</v>
      </c>
    </row>
    <row r="157">
      <c r="A157" s="8">
        <v>75.65</v>
      </c>
      <c r="B157" s="3" t="str">
        <f t="shared" si="1"/>
        <v>#REF!</v>
      </c>
    </row>
    <row r="158">
      <c r="A158" s="8">
        <v>76.1</v>
      </c>
      <c r="B158" s="3" t="str">
        <f t="shared" si="1"/>
        <v>#REF!</v>
      </c>
    </row>
    <row r="159">
      <c r="A159" s="11">
        <v>-3.23</v>
      </c>
      <c r="B159" s="3" t="str">
        <f t="shared" si="1"/>
        <v>#REF!</v>
      </c>
    </row>
    <row r="160">
      <c r="A160" s="12">
        <v>-0.0407</v>
      </c>
      <c r="B160" s="3" t="str">
        <f t="shared" si="1"/>
        <v>#REF!</v>
      </c>
    </row>
    <row r="161">
      <c r="A161" s="17">
        <v>130168.0</v>
      </c>
      <c r="B161" s="3" t="str">
        <f t="shared" si="1"/>
        <v>#REF!</v>
      </c>
    </row>
    <row r="162">
      <c r="A162" s="17">
        <v>190600.0</v>
      </c>
      <c r="B162" s="3" t="str">
        <f t="shared" si="1"/>
        <v>#REF!</v>
      </c>
    </row>
    <row r="163">
      <c r="A163" s="14">
        <v>43397.0</v>
      </c>
      <c r="B163" s="3" t="str">
        <f t="shared" si="1"/>
        <v>#REF!</v>
      </c>
    </row>
    <row r="164">
      <c r="A164" s="8">
        <v>76.09</v>
      </c>
      <c r="B164" s="3" t="str">
        <f t="shared" si="1"/>
        <v>#REF!</v>
      </c>
    </row>
    <row r="165">
      <c r="A165" s="8">
        <v>77.35</v>
      </c>
      <c r="B165" s="3" t="str">
        <f t="shared" si="1"/>
        <v>#REF!</v>
      </c>
    </row>
    <row r="166">
      <c r="A166" s="8">
        <v>75.28</v>
      </c>
      <c r="B166" s="3" t="str">
        <f t="shared" si="1"/>
        <v>#REF!</v>
      </c>
    </row>
    <row r="167">
      <c r="A167" s="8">
        <v>76.2</v>
      </c>
      <c r="B167" s="3" t="str">
        <f t="shared" si="1"/>
        <v>#REF!</v>
      </c>
    </row>
    <row r="168">
      <c r="A168" s="9">
        <f>+0.1</f>
        <v>0.1</v>
      </c>
      <c r="B168" s="3" t="str">
        <f t="shared" si="1"/>
        <v>#REF!</v>
      </c>
    </row>
    <row r="169">
      <c r="A169" s="9">
        <f>+0.13%</f>
        <v>0.0013</v>
      </c>
      <c r="B169" s="3" t="str">
        <f t="shared" si="1"/>
        <v>#REF!</v>
      </c>
    </row>
    <row r="170">
      <c r="A170" s="16">
        <v>147751.0</v>
      </c>
      <c r="B170" s="3" t="str">
        <f t="shared" si="1"/>
        <v>#REF!</v>
      </c>
    </row>
    <row r="171">
      <c r="A171" s="16">
        <v>187851.0</v>
      </c>
      <c r="B171" s="3" t="str">
        <f t="shared" si="1"/>
        <v>#REF!</v>
      </c>
    </row>
    <row r="172">
      <c r="A172" s="14">
        <v>43398.0</v>
      </c>
      <c r="B172" s="3" t="str">
        <f t="shared" si="1"/>
        <v>#REF!</v>
      </c>
    </row>
    <row r="173">
      <c r="A173" s="8">
        <v>75.45</v>
      </c>
      <c r="B173" s="3" t="str">
        <f t="shared" si="1"/>
        <v>#REF!</v>
      </c>
    </row>
    <row r="174">
      <c r="A174" s="8">
        <v>77.06</v>
      </c>
      <c r="B174" s="3" t="str">
        <f t="shared" si="1"/>
        <v>#REF!</v>
      </c>
    </row>
    <row r="175">
      <c r="A175" s="8">
        <v>75.45</v>
      </c>
      <c r="B175" s="3" t="str">
        <f t="shared" si="1"/>
        <v>#REF!</v>
      </c>
    </row>
    <row r="176">
      <c r="A176" s="8">
        <v>76.86</v>
      </c>
      <c r="B176" s="3" t="str">
        <f t="shared" si="1"/>
        <v>#REF!</v>
      </c>
    </row>
    <row r="177">
      <c r="A177" s="9">
        <f>+0.66</f>
        <v>0.66</v>
      </c>
      <c r="B177" s="3" t="str">
        <f t="shared" si="1"/>
        <v>#REF!</v>
      </c>
    </row>
    <row r="178">
      <c r="A178" s="9">
        <f>+0.87%</f>
        <v>0.0087</v>
      </c>
      <c r="B178" s="3" t="str">
        <f t="shared" si="1"/>
        <v>#REF!</v>
      </c>
    </row>
    <row r="179">
      <c r="A179" s="16">
        <v>75978.0</v>
      </c>
      <c r="B179" s="3" t="str">
        <f t="shared" si="1"/>
        <v>#REF!</v>
      </c>
    </row>
    <row r="180">
      <c r="A180" s="16">
        <v>189621.0</v>
      </c>
      <c r="B180" s="3" t="str">
        <f t="shared" si="1"/>
        <v>#REF!</v>
      </c>
    </row>
    <row r="181">
      <c r="A181" s="14">
        <v>43399.0</v>
      </c>
      <c r="B181" s="3" t="str">
        <f t="shared" si="1"/>
        <v>#REF!</v>
      </c>
    </row>
    <row r="182">
      <c r="A182" s="8">
        <v>76.55</v>
      </c>
      <c r="B182" s="3" t="str">
        <f t="shared" si="1"/>
        <v>#REF!</v>
      </c>
    </row>
    <row r="183">
      <c r="A183" s="8">
        <v>77.86</v>
      </c>
      <c r="B183" s="3" t="str">
        <f t="shared" si="1"/>
        <v>#REF!</v>
      </c>
    </row>
    <row r="184">
      <c r="A184" s="8">
        <v>75.79</v>
      </c>
      <c r="B184" s="3" t="str">
        <f t="shared" si="1"/>
        <v>#REF!</v>
      </c>
    </row>
    <row r="185">
      <c r="A185" s="8">
        <v>77.61</v>
      </c>
      <c r="B185" s="3" t="str">
        <f t="shared" si="1"/>
        <v>#REF!</v>
      </c>
    </row>
    <row r="186">
      <c r="A186" s="9">
        <f>+0.75</f>
        <v>0.75</v>
      </c>
      <c r="B186" s="3" t="str">
        <f t="shared" si="1"/>
        <v>#REF!</v>
      </c>
    </row>
    <row r="187">
      <c r="A187" s="9">
        <f>+0.98%</f>
        <v>0.0098</v>
      </c>
      <c r="B187" s="3" t="str">
        <f t="shared" si="1"/>
        <v>#REF!</v>
      </c>
    </row>
    <row r="188">
      <c r="A188" s="16">
        <v>79707.0</v>
      </c>
      <c r="B188" s="3" t="str">
        <f t="shared" si="1"/>
        <v>#REF!</v>
      </c>
    </row>
    <row r="189">
      <c r="A189" s="16">
        <v>188265.0</v>
      </c>
      <c r="B189" s="3" t="str">
        <f t="shared" si="1"/>
        <v>#REF!</v>
      </c>
    </row>
    <row r="190">
      <c r="A190" s="14">
        <v>43402.0</v>
      </c>
      <c r="B190" s="3" t="str">
        <f t="shared" si="1"/>
        <v>#REF!</v>
      </c>
    </row>
    <row r="191">
      <c r="A191" s="8">
        <v>77.58</v>
      </c>
      <c r="B191" s="3" t="str">
        <f t="shared" si="1"/>
        <v>#REF!</v>
      </c>
    </row>
    <row r="192">
      <c r="A192" s="8">
        <v>77.94</v>
      </c>
      <c r="B192" s="3" t="str">
        <f t="shared" si="1"/>
        <v>#REF!</v>
      </c>
    </row>
    <row r="193">
      <c r="A193" s="8">
        <v>76.56</v>
      </c>
      <c r="B193" s="3" t="str">
        <f t="shared" si="1"/>
        <v>#REF!</v>
      </c>
    </row>
    <row r="194">
      <c r="A194" s="8">
        <v>77.33</v>
      </c>
      <c r="B194" s="3" t="str">
        <f t="shared" si="1"/>
        <v>#REF!</v>
      </c>
    </row>
    <row r="195">
      <c r="A195" s="11">
        <v>-0.28</v>
      </c>
      <c r="B195" s="3" t="str">
        <f t="shared" si="1"/>
        <v>#REF!</v>
      </c>
    </row>
    <row r="196">
      <c r="A196" s="12">
        <v>-0.0036</v>
      </c>
      <c r="B196" s="3" t="str">
        <f t="shared" si="1"/>
        <v>#REF!</v>
      </c>
    </row>
    <row r="197">
      <c r="A197" s="17">
        <v>54167.0</v>
      </c>
      <c r="B197" s="3" t="str">
        <f t="shared" si="1"/>
        <v>#REF!</v>
      </c>
    </row>
    <row r="198">
      <c r="A198" s="17">
        <v>193124.0</v>
      </c>
      <c r="B198" s="3" t="str">
        <f t="shared" si="1"/>
        <v>#REF!</v>
      </c>
    </row>
    <row r="199">
      <c r="A199" s="14">
        <v>43403.0</v>
      </c>
      <c r="B199" s="3" t="str">
        <f t="shared" si="1"/>
        <v>#REF!</v>
      </c>
    </row>
    <row r="200">
      <c r="A200" s="8">
        <v>76.76</v>
      </c>
      <c r="B200" s="3" t="str">
        <f t="shared" si="1"/>
        <v>#REF!</v>
      </c>
    </row>
    <row r="201">
      <c r="A201" s="8">
        <v>77.34</v>
      </c>
      <c r="B201" s="3" t="str">
        <f t="shared" si="1"/>
        <v>#REF!</v>
      </c>
    </row>
    <row r="202">
      <c r="A202" s="8">
        <v>75.27</v>
      </c>
      <c r="B202" s="3" t="str">
        <f t="shared" si="1"/>
        <v>#REF!</v>
      </c>
    </row>
    <row r="203">
      <c r="A203" s="8">
        <v>75.93</v>
      </c>
      <c r="B203" s="3" t="str">
        <f t="shared" si="1"/>
        <v>#REF!</v>
      </c>
    </row>
    <row r="204">
      <c r="A204" s="11">
        <v>-1.4</v>
      </c>
      <c r="B204" s="3" t="str">
        <f t="shared" si="1"/>
        <v>#REF!</v>
      </c>
    </row>
    <row r="205">
      <c r="A205" s="12">
        <v>-0.0181</v>
      </c>
      <c r="B205" s="3" t="str">
        <f t="shared" si="1"/>
        <v>#REF!</v>
      </c>
    </row>
    <row r="206">
      <c r="A206" s="17">
        <v>85451.0</v>
      </c>
      <c r="B206" s="3" t="str">
        <f t="shared" si="1"/>
        <v>#REF!</v>
      </c>
    </row>
    <row r="207">
      <c r="A207" s="17">
        <v>195161.0</v>
      </c>
      <c r="B207" s="3" t="str">
        <f t="shared" si="1"/>
        <v>#REF!</v>
      </c>
    </row>
    <row r="208">
      <c r="A208" s="14">
        <v>43404.0</v>
      </c>
      <c r="B208" s="3" t="str">
        <f t="shared" si="1"/>
        <v>#REF!</v>
      </c>
    </row>
    <row r="209">
      <c r="A209" s="8">
        <v>76.19</v>
      </c>
      <c r="B209" s="3" t="str">
        <f t="shared" si="1"/>
        <v>#REF!</v>
      </c>
    </row>
    <row r="210">
      <c r="A210" s="8">
        <v>77.08</v>
      </c>
      <c r="B210" s="3" t="str">
        <f t="shared" si="1"/>
        <v>#REF!</v>
      </c>
    </row>
    <row r="211">
      <c r="A211" s="8">
        <v>74.61</v>
      </c>
      <c r="B211" s="3" t="str">
        <f t="shared" si="1"/>
        <v>#REF!</v>
      </c>
    </row>
    <row r="212">
      <c r="A212" s="8">
        <v>75.06</v>
      </c>
      <c r="B212" s="3" t="str">
        <f t="shared" si="1"/>
        <v>#REF!</v>
      </c>
    </row>
    <row r="213">
      <c r="A213" s="11">
        <v>-0.87</v>
      </c>
      <c r="B213" s="3" t="str">
        <f t="shared" si="1"/>
        <v>#REF!</v>
      </c>
    </row>
    <row r="214">
      <c r="A214" s="12">
        <v>-0.0115</v>
      </c>
      <c r="B214" s="3" t="str">
        <f t="shared" si="1"/>
        <v>#REF!</v>
      </c>
    </row>
    <row r="215">
      <c r="A215" s="17">
        <v>106500.0</v>
      </c>
      <c r="B215" s="3" t="str">
        <f t="shared" si="1"/>
        <v>#REF!</v>
      </c>
    </row>
    <row r="216">
      <c r="A216" s="17">
        <v>201381.0</v>
      </c>
      <c r="B216" s="3" t="str">
        <f t="shared" si="1"/>
        <v>#REF!</v>
      </c>
    </row>
    <row r="217">
      <c r="A217" s="7">
        <v>43405.0</v>
      </c>
      <c r="B217" s="3" t="str">
        <f t="shared" si="1"/>
        <v>#REF!</v>
      </c>
    </row>
    <row r="218">
      <c r="A218" s="8">
        <v>74.72</v>
      </c>
      <c r="B218" s="3" t="str">
        <f t="shared" si="1"/>
        <v>#REF!</v>
      </c>
    </row>
    <row r="219">
      <c r="A219" s="8">
        <v>75.03</v>
      </c>
      <c r="B219" s="3" t="str">
        <f t="shared" si="1"/>
        <v>#REF!</v>
      </c>
    </row>
    <row r="220">
      <c r="A220" s="8">
        <v>72.63</v>
      </c>
      <c r="B220" s="3" t="str">
        <f t="shared" si="1"/>
        <v>#REF!</v>
      </c>
    </row>
    <row r="221">
      <c r="A221" s="8">
        <v>72.96</v>
      </c>
      <c r="B221" s="3" t="str">
        <f t="shared" si="1"/>
        <v>#REF!</v>
      </c>
    </row>
    <row r="222">
      <c r="A222" s="11">
        <v>-2.1</v>
      </c>
      <c r="B222" s="3" t="str">
        <f t="shared" si="1"/>
        <v>#REF!</v>
      </c>
    </row>
    <row r="223">
      <c r="A223" s="12">
        <v>-0.028</v>
      </c>
      <c r="B223" s="3" t="str">
        <f t="shared" si="1"/>
        <v>#REF!</v>
      </c>
    </row>
    <row r="224">
      <c r="A224" s="17">
        <v>116019.0</v>
      </c>
      <c r="B224" s="3" t="str">
        <f t="shared" si="1"/>
        <v>#REF!</v>
      </c>
    </row>
    <row r="225">
      <c r="A225" s="17">
        <v>210436.0</v>
      </c>
      <c r="B225" s="3" t="str">
        <f t="shared" si="1"/>
        <v>#REF!</v>
      </c>
    </row>
    <row r="226">
      <c r="A226" s="7">
        <v>43406.0</v>
      </c>
      <c r="B226" s="3" t="str">
        <f t="shared" si="1"/>
        <v>#REF!</v>
      </c>
    </row>
    <row r="227">
      <c r="A227" s="8">
        <v>72.76</v>
      </c>
      <c r="B227" s="3" t="str">
        <f t="shared" si="1"/>
        <v>#REF!</v>
      </c>
    </row>
    <row r="228">
      <c r="A228" s="8">
        <v>73.55</v>
      </c>
      <c r="B228" s="3" t="str">
        <f t="shared" si="1"/>
        <v>#REF!</v>
      </c>
    </row>
    <row r="229">
      <c r="A229" s="8">
        <v>72.21</v>
      </c>
      <c r="B229" s="3" t="str">
        <f t="shared" si="1"/>
        <v>#REF!</v>
      </c>
    </row>
    <row r="230">
      <c r="A230" s="8">
        <v>72.83</v>
      </c>
      <c r="B230" s="3" t="str">
        <f t="shared" si="1"/>
        <v>#REF!</v>
      </c>
    </row>
    <row r="231">
      <c r="A231" s="11">
        <v>-0.13</v>
      </c>
      <c r="B231" s="3" t="str">
        <f t="shared" si="1"/>
        <v>#REF!</v>
      </c>
    </row>
    <row r="232">
      <c r="A232" s="12">
        <v>-0.0018</v>
      </c>
      <c r="B232" s="3" t="str">
        <f t="shared" si="1"/>
        <v>#REF!</v>
      </c>
    </row>
    <row r="233">
      <c r="A233" s="17">
        <v>109618.0</v>
      </c>
      <c r="B233" s="3" t="str">
        <f t="shared" si="1"/>
        <v>#REF!</v>
      </c>
    </row>
    <row r="234">
      <c r="A234" s="17">
        <v>211553.0</v>
      </c>
      <c r="B234" s="3" t="str">
        <f t="shared" si="1"/>
        <v>#REF!</v>
      </c>
    </row>
    <row r="235">
      <c r="A235" s="7">
        <v>43409.0</v>
      </c>
      <c r="B235" s="3" t="str">
        <f t="shared" si="1"/>
        <v>#REF!</v>
      </c>
    </row>
    <row r="236">
      <c r="A236" s="8">
        <v>72.68</v>
      </c>
      <c r="B236" s="3" t="str">
        <f t="shared" si="1"/>
        <v>#REF!</v>
      </c>
    </row>
    <row r="237">
      <c r="A237" s="8">
        <v>74.05</v>
      </c>
      <c r="B237" s="3" t="str">
        <f t="shared" si="1"/>
        <v>#REF!</v>
      </c>
    </row>
    <row r="238">
      <c r="A238" s="8">
        <v>72.26</v>
      </c>
      <c r="B238" s="3" t="str">
        <f t="shared" si="1"/>
        <v>#REF!</v>
      </c>
    </row>
    <row r="239">
      <c r="A239" s="8">
        <v>73.1</v>
      </c>
      <c r="B239" s="3" t="str">
        <f t="shared" si="1"/>
        <v>#REF!</v>
      </c>
    </row>
    <row r="240">
      <c r="A240" s="9">
        <f>+0.27</f>
        <v>0.27</v>
      </c>
      <c r="B240" s="3" t="str">
        <f t="shared" si="1"/>
        <v>#REF!</v>
      </c>
    </row>
    <row r="241">
      <c r="A241" s="9">
        <f>+0.37%</f>
        <v>0.0037</v>
      </c>
      <c r="B241" s="3" t="str">
        <f t="shared" si="1"/>
        <v>#REF!</v>
      </c>
    </row>
    <row r="242">
      <c r="A242" s="16">
        <v>93747.0</v>
      </c>
      <c r="B242" s="3" t="str">
        <f t="shared" si="1"/>
        <v>#REF!</v>
      </c>
    </row>
    <row r="243">
      <c r="A243" s="16">
        <v>211717.0</v>
      </c>
      <c r="B243" s="3" t="str">
        <f t="shared" si="1"/>
        <v>#REF!</v>
      </c>
    </row>
    <row r="244">
      <c r="A244" s="7">
        <v>43410.0</v>
      </c>
      <c r="B244" s="3" t="str">
        <f t="shared" si="1"/>
        <v>#REF!</v>
      </c>
    </row>
    <row r="245">
      <c r="A245" s="8">
        <v>72.81</v>
      </c>
      <c r="B245" s="3" t="str">
        <f t="shared" si="1"/>
        <v>#REF!</v>
      </c>
    </row>
    <row r="246">
      <c r="A246" s="8">
        <v>73.27</v>
      </c>
      <c r="B246" s="3" t="str">
        <f t="shared" si="1"/>
        <v>#REF!</v>
      </c>
    </row>
    <row r="247">
      <c r="A247" s="8">
        <v>71.21</v>
      </c>
      <c r="B247" s="3" t="str">
        <f t="shared" si="1"/>
        <v>#REF!</v>
      </c>
    </row>
    <row r="248">
      <c r="A248" s="8">
        <v>72.16</v>
      </c>
      <c r="B248" s="3" t="str">
        <f t="shared" si="1"/>
        <v>#REF!</v>
      </c>
    </row>
    <row r="249">
      <c r="A249" s="11">
        <v>-0.94</v>
      </c>
      <c r="B249" s="3" t="str">
        <f t="shared" si="1"/>
        <v>#REF!</v>
      </c>
    </row>
    <row r="250">
      <c r="A250" s="12">
        <v>-0.0129</v>
      </c>
      <c r="B250" s="3" t="str">
        <f t="shared" si="1"/>
        <v>#REF!</v>
      </c>
    </row>
    <row r="251">
      <c r="A251" s="17">
        <v>120651.0</v>
      </c>
      <c r="B251" s="3" t="str">
        <f t="shared" si="1"/>
        <v>#REF!</v>
      </c>
    </row>
    <row r="252">
      <c r="A252" s="17">
        <v>220376.0</v>
      </c>
      <c r="B252" s="3" t="str">
        <f t="shared" si="1"/>
        <v>#REF!</v>
      </c>
    </row>
    <row r="253">
      <c r="A253" s="7">
        <v>43411.0</v>
      </c>
      <c r="B253" s="3" t="str">
        <f t="shared" si="1"/>
        <v>#REF!</v>
      </c>
    </row>
    <row r="254">
      <c r="A254" s="8">
        <v>71.73</v>
      </c>
      <c r="B254" s="3" t="str">
        <f t="shared" si="1"/>
        <v>#REF!</v>
      </c>
    </row>
    <row r="255">
      <c r="A255" s="8">
        <v>73.56</v>
      </c>
      <c r="B255" s="3" t="str">
        <f t="shared" si="1"/>
        <v>#REF!</v>
      </c>
    </row>
    <row r="256">
      <c r="A256" s="8">
        <v>71.42</v>
      </c>
      <c r="B256" s="3" t="str">
        <f t="shared" si="1"/>
        <v>#REF!</v>
      </c>
    </row>
    <row r="257">
      <c r="A257" s="8">
        <v>72.13</v>
      </c>
      <c r="B257" s="3" t="str">
        <f t="shared" si="1"/>
        <v>#REF!</v>
      </c>
    </row>
    <row r="258">
      <c r="A258" s="11">
        <v>-0.03</v>
      </c>
      <c r="B258" s="3" t="str">
        <f t="shared" si="1"/>
        <v>#REF!</v>
      </c>
    </row>
    <row r="259">
      <c r="A259" s="12">
        <v>-4.0E-4</v>
      </c>
      <c r="B259" s="3" t="str">
        <f t="shared" si="1"/>
        <v>#REF!</v>
      </c>
    </row>
    <row r="260">
      <c r="A260" s="17">
        <v>151873.0</v>
      </c>
      <c r="B260" s="3" t="str">
        <f t="shared" si="1"/>
        <v>#REF!</v>
      </c>
    </row>
    <row r="261">
      <c r="A261" s="17">
        <v>222959.0</v>
      </c>
      <c r="B261" s="3" t="str">
        <f t="shared" si="1"/>
        <v>#REF!</v>
      </c>
    </row>
    <row r="262">
      <c r="A262" s="7">
        <v>43412.0</v>
      </c>
      <c r="B262" s="3" t="str">
        <f t="shared" si="1"/>
        <v>#REF!</v>
      </c>
    </row>
    <row r="263">
      <c r="A263" s="8">
        <v>72.27</v>
      </c>
      <c r="B263" s="3" t="str">
        <f t="shared" si="1"/>
        <v>#REF!</v>
      </c>
    </row>
    <row r="264">
      <c r="A264" s="8">
        <v>73.09</v>
      </c>
      <c r="B264" s="3" t="str">
        <f t="shared" si="1"/>
        <v>#REF!</v>
      </c>
    </row>
    <row r="265">
      <c r="A265" s="8">
        <v>70.81</v>
      </c>
      <c r="B265" s="3" t="str">
        <f t="shared" si="1"/>
        <v>#REF!</v>
      </c>
    </row>
    <row r="266">
      <c r="A266" s="8">
        <v>70.9</v>
      </c>
      <c r="B266" s="3" t="str">
        <f t="shared" si="1"/>
        <v>#REF!</v>
      </c>
    </row>
    <row r="267">
      <c r="A267" s="11">
        <v>-1.23</v>
      </c>
      <c r="B267" s="3" t="str">
        <f t="shared" si="1"/>
        <v>#REF!</v>
      </c>
    </row>
    <row r="268">
      <c r="A268" s="12">
        <v>-0.0171</v>
      </c>
      <c r="B268" s="3" t="str">
        <f t="shared" si="1"/>
        <v>#REF!</v>
      </c>
    </row>
    <row r="269">
      <c r="A269" s="17">
        <v>200685.0</v>
      </c>
      <c r="B269" s="3" t="str">
        <f t="shared" si="1"/>
        <v>#REF!</v>
      </c>
    </row>
    <row r="270">
      <c r="A270" s="17">
        <v>246253.0</v>
      </c>
      <c r="B270" s="3" t="str">
        <f t="shared" si="1"/>
        <v>#REF!</v>
      </c>
    </row>
    <row r="271">
      <c r="A271" s="7">
        <v>43413.0</v>
      </c>
      <c r="B271" s="3" t="str">
        <f t="shared" si="1"/>
        <v>#REF!</v>
      </c>
    </row>
    <row r="272">
      <c r="A272" s="8">
        <v>71.17</v>
      </c>
      <c r="B272" s="3" t="str">
        <f t="shared" si="1"/>
        <v>#REF!</v>
      </c>
    </row>
    <row r="273">
      <c r="A273" s="8">
        <v>71.18</v>
      </c>
      <c r="B273" s="3" t="str">
        <f t="shared" si="1"/>
        <v>#REF!</v>
      </c>
    </row>
    <row r="274">
      <c r="A274" s="8">
        <v>69.42</v>
      </c>
      <c r="B274" s="3" t="str">
        <f t="shared" si="1"/>
        <v>#REF!</v>
      </c>
    </row>
    <row r="275">
      <c r="A275" s="8">
        <v>70.39</v>
      </c>
      <c r="B275" s="3" t="str">
        <f t="shared" si="1"/>
        <v>#REF!</v>
      </c>
    </row>
    <row r="276">
      <c r="A276" s="11">
        <v>-0.51</v>
      </c>
      <c r="B276" s="3" t="str">
        <f t="shared" si="1"/>
        <v>#REF!</v>
      </c>
    </row>
    <row r="277">
      <c r="A277" s="12">
        <v>-0.0072</v>
      </c>
      <c r="B277" s="3" t="str">
        <f t="shared" si="1"/>
        <v>#REF!</v>
      </c>
    </row>
    <row r="278">
      <c r="A278" s="17">
        <v>139574.0</v>
      </c>
      <c r="B278" s="3" t="str">
        <f t="shared" si="1"/>
        <v>#REF!</v>
      </c>
    </row>
    <row r="279">
      <c r="A279" s="17">
        <v>258961.0</v>
      </c>
      <c r="B279" s="3" t="str">
        <f t="shared" si="1"/>
        <v>#REF!</v>
      </c>
    </row>
    <row r="280">
      <c r="A280" s="14">
        <v>43416.0</v>
      </c>
      <c r="B280" s="3" t="str">
        <f t="shared" si="1"/>
        <v>#REF!</v>
      </c>
    </row>
    <row r="281">
      <c r="A281" s="8">
        <v>70.82</v>
      </c>
      <c r="B281" s="3" t="str">
        <f t="shared" si="1"/>
        <v>#REF!</v>
      </c>
    </row>
    <row r="282">
      <c r="A282" s="8">
        <v>72.03</v>
      </c>
      <c r="B282" s="3" t="str">
        <f t="shared" si="1"/>
        <v>#REF!</v>
      </c>
    </row>
    <row r="283">
      <c r="A283" s="8">
        <v>69.16</v>
      </c>
      <c r="B283" s="3" t="str">
        <f t="shared" si="1"/>
        <v>#REF!</v>
      </c>
    </row>
    <row r="284">
      <c r="A284" s="8">
        <v>70.39</v>
      </c>
      <c r="B284" s="3" t="str">
        <f t="shared" si="1"/>
        <v>#REF!</v>
      </c>
    </row>
    <row r="285">
      <c r="A285" s="37" t="s">
        <v>10</v>
      </c>
      <c r="B285" s="3" t="str">
        <f t="shared" si="1"/>
        <v>#REF!</v>
      </c>
    </row>
    <row r="286">
      <c r="A286" s="37" t="s">
        <v>10</v>
      </c>
      <c r="B286" s="3" t="str">
        <f t="shared" si="1"/>
        <v>#REF!</v>
      </c>
    </row>
    <row r="287">
      <c r="A287" s="38">
        <v>142788.0</v>
      </c>
      <c r="B287" s="3" t="str">
        <f t="shared" si="1"/>
        <v>#REF!</v>
      </c>
    </row>
    <row r="288">
      <c r="A288" s="38">
        <v>274762.0</v>
      </c>
      <c r="B288" s="3" t="str">
        <f t="shared" si="1"/>
        <v>#REF!</v>
      </c>
    </row>
    <row r="289">
      <c r="A289" s="14">
        <v>43417.0</v>
      </c>
      <c r="B289" s="3" t="str">
        <f t="shared" si="1"/>
        <v>#REF!</v>
      </c>
    </row>
    <row r="290">
      <c r="A290" s="8">
        <v>69.54</v>
      </c>
      <c r="B290" s="3" t="str">
        <f t="shared" si="1"/>
        <v>#REF!</v>
      </c>
    </row>
    <row r="291">
      <c r="A291" s="8">
        <v>69.97</v>
      </c>
      <c r="B291" s="3" t="str">
        <f t="shared" si="1"/>
        <v>#REF!</v>
      </c>
    </row>
    <row r="292">
      <c r="A292" s="8">
        <v>64.96</v>
      </c>
      <c r="B292" s="3" t="str">
        <f t="shared" si="1"/>
        <v>#REF!</v>
      </c>
    </row>
    <row r="293">
      <c r="A293" s="8">
        <v>65.81</v>
      </c>
      <c r="B293" s="3" t="str">
        <f t="shared" si="1"/>
        <v>#REF!</v>
      </c>
    </row>
    <row r="294">
      <c r="A294" s="11">
        <v>-4.58</v>
      </c>
      <c r="B294" s="3" t="str">
        <f t="shared" si="1"/>
        <v>#REF!</v>
      </c>
    </row>
    <row r="295">
      <c r="A295" s="12">
        <v>-0.0651</v>
      </c>
      <c r="B295" s="3" t="str">
        <f t="shared" si="1"/>
        <v>#REF!</v>
      </c>
    </row>
    <row r="296">
      <c r="A296" s="17">
        <v>204769.0</v>
      </c>
      <c r="B296" s="3" t="str">
        <f t="shared" si="1"/>
        <v>#REF!</v>
      </c>
    </row>
    <row r="297">
      <c r="A297" s="17">
        <v>297955.0</v>
      </c>
      <c r="B297" s="3" t="str">
        <f t="shared" si="1"/>
        <v>#REF!</v>
      </c>
    </row>
    <row r="298">
      <c r="A298" s="14">
        <v>43418.0</v>
      </c>
      <c r="B298" s="3" t="str">
        <f t="shared" si="1"/>
        <v>#REF!</v>
      </c>
    </row>
    <row r="299">
      <c r="A299" s="8">
        <v>65.94</v>
      </c>
      <c r="B299" s="3" t="str">
        <f t="shared" si="1"/>
        <v>#REF!</v>
      </c>
    </row>
    <row r="300">
      <c r="A300" s="8">
        <v>67.97</v>
      </c>
      <c r="B300" s="3" t="str">
        <f t="shared" si="1"/>
        <v>#REF!</v>
      </c>
    </row>
    <row r="301">
      <c r="A301" s="8">
        <v>65.35</v>
      </c>
      <c r="B301" s="3" t="str">
        <f t="shared" si="1"/>
        <v>#REF!</v>
      </c>
    </row>
    <row r="302">
      <c r="A302" s="8">
        <v>66.47</v>
      </c>
      <c r="B302" s="3" t="str">
        <f t="shared" si="1"/>
        <v>#REF!</v>
      </c>
    </row>
    <row r="303">
      <c r="A303" s="9">
        <f>+0.66</f>
        <v>0.66</v>
      </c>
      <c r="B303" s="3" t="str">
        <f t="shared" si="1"/>
        <v>#REF!</v>
      </c>
    </row>
    <row r="304">
      <c r="A304" s="9">
        <f>+1%</f>
        <v>0.01</v>
      </c>
      <c r="B304" s="3" t="str">
        <f t="shared" si="1"/>
        <v>#REF!</v>
      </c>
    </row>
    <row r="305">
      <c r="A305" s="16">
        <v>193737.0</v>
      </c>
      <c r="B305" s="3" t="str">
        <f t="shared" si="1"/>
        <v>#REF!</v>
      </c>
    </row>
    <row r="306">
      <c r="A306" s="16">
        <v>317105.0</v>
      </c>
      <c r="B306" s="3" t="str">
        <f t="shared" si="1"/>
        <v>#REF!</v>
      </c>
    </row>
    <row r="307">
      <c r="A307" s="14">
        <v>43419.0</v>
      </c>
      <c r="B307" s="3" t="str">
        <f t="shared" si="1"/>
        <v>#REF!</v>
      </c>
    </row>
    <row r="308">
      <c r="A308" s="8">
        <v>66.33</v>
      </c>
      <c r="B308" s="3" t="str">
        <f t="shared" si="1"/>
        <v>#REF!</v>
      </c>
    </row>
    <row r="309">
      <c r="A309" s="8">
        <v>67.64</v>
      </c>
      <c r="B309" s="3" t="str">
        <f t="shared" si="1"/>
        <v>#REF!</v>
      </c>
    </row>
    <row r="310">
      <c r="A310" s="8">
        <v>66.07</v>
      </c>
      <c r="B310" s="3" t="str">
        <f t="shared" si="1"/>
        <v>#REF!</v>
      </c>
    </row>
    <row r="311">
      <c r="A311" s="8">
        <v>66.89</v>
      </c>
      <c r="B311" s="3" t="str">
        <f t="shared" si="1"/>
        <v>#REF!</v>
      </c>
    </row>
    <row r="312">
      <c r="A312" s="9">
        <f>+0.42</f>
        <v>0.42</v>
      </c>
      <c r="B312" s="3" t="str">
        <f t="shared" si="1"/>
        <v>#REF!</v>
      </c>
    </row>
    <row r="313">
      <c r="A313" s="9">
        <f>+0.63%</f>
        <v>0.0063</v>
      </c>
      <c r="B313" s="3" t="str">
        <f t="shared" si="1"/>
        <v>#REF!</v>
      </c>
    </row>
    <row r="314">
      <c r="A314" s="16">
        <v>175860.0</v>
      </c>
      <c r="B314" s="3" t="str">
        <f t="shared" si="1"/>
        <v>#REF!</v>
      </c>
    </row>
    <row r="315">
      <c r="A315" s="16">
        <v>339238.0</v>
      </c>
      <c r="B315" s="3" t="str">
        <f t="shared" si="1"/>
        <v>#REF!</v>
      </c>
    </row>
    <row r="316">
      <c r="A316" s="14">
        <v>43420.0</v>
      </c>
      <c r="B316" s="3" t="str">
        <f t="shared" si="1"/>
        <v>#REF!</v>
      </c>
    </row>
    <row r="317">
      <c r="A317" s="8">
        <v>67.0</v>
      </c>
      <c r="B317" s="3" t="str">
        <f t="shared" si="1"/>
        <v>#REF!</v>
      </c>
    </row>
    <row r="318">
      <c r="A318" s="8">
        <v>68.57</v>
      </c>
      <c r="B318" s="3" t="str">
        <f t="shared" si="1"/>
        <v>#REF!</v>
      </c>
    </row>
    <row r="319">
      <c r="A319" s="8">
        <v>66.32</v>
      </c>
      <c r="B319" s="3" t="str">
        <f t="shared" si="1"/>
        <v>#REF!</v>
      </c>
    </row>
    <row r="320">
      <c r="A320" s="8">
        <v>67.03</v>
      </c>
      <c r="B320" s="3" t="str">
        <f t="shared" si="1"/>
        <v>#REF!</v>
      </c>
    </row>
    <row r="321">
      <c r="A321" s="9">
        <f>+0.14</f>
        <v>0.14</v>
      </c>
      <c r="B321" s="3" t="str">
        <f t="shared" si="1"/>
        <v>#REF!</v>
      </c>
    </row>
    <row r="322">
      <c r="A322" s="9">
        <f>+0.21%</f>
        <v>0.0021</v>
      </c>
      <c r="B322" s="3" t="str">
        <f t="shared" si="1"/>
        <v>#REF!</v>
      </c>
    </row>
    <row r="323">
      <c r="A323" s="16">
        <v>187432.0</v>
      </c>
      <c r="B323" s="3" t="str">
        <f t="shared" si="1"/>
        <v>#REF!</v>
      </c>
    </row>
    <row r="324">
      <c r="A324" s="16">
        <v>356705.0</v>
      </c>
      <c r="B324" s="3" t="str">
        <f t="shared" si="1"/>
        <v>#REF!</v>
      </c>
    </row>
    <row r="325">
      <c r="A325" s="14">
        <v>43423.0</v>
      </c>
      <c r="B325" s="3" t="str">
        <f t="shared" si="1"/>
        <v>#REF!</v>
      </c>
    </row>
    <row r="326">
      <c r="A326" s="8">
        <v>67.32</v>
      </c>
      <c r="B326" s="3" t="str">
        <f t="shared" si="1"/>
        <v>#REF!</v>
      </c>
    </row>
    <row r="327">
      <c r="A327" s="8">
        <v>67.87</v>
      </c>
      <c r="B327" s="3" t="str">
        <f t="shared" si="1"/>
        <v>#REF!</v>
      </c>
    </row>
    <row r="328">
      <c r="A328" s="8">
        <v>65.56</v>
      </c>
      <c r="B328" s="3" t="str">
        <f t="shared" si="1"/>
        <v>#REF!</v>
      </c>
    </row>
    <row r="329">
      <c r="A329" s="8">
        <v>67.08</v>
      </c>
      <c r="B329" s="3" t="str">
        <f t="shared" si="1"/>
        <v>#REF!</v>
      </c>
    </row>
    <row r="330">
      <c r="A330" s="9">
        <f>+0.05</f>
        <v>0.05</v>
      </c>
      <c r="B330" s="3" t="str">
        <f t="shared" si="1"/>
        <v>#REF!</v>
      </c>
    </row>
    <row r="331">
      <c r="A331" s="9">
        <f>+0.07%</f>
        <v>0.0007</v>
      </c>
      <c r="B331" s="3" t="str">
        <f t="shared" si="1"/>
        <v>#REF!</v>
      </c>
    </row>
    <row r="332">
      <c r="A332" s="16">
        <v>144925.0</v>
      </c>
      <c r="B332" s="3" t="str">
        <f t="shared" si="1"/>
        <v>#REF!</v>
      </c>
    </row>
    <row r="333">
      <c r="A333" s="16">
        <v>366726.0</v>
      </c>
      <c r="B333" s="3" t="str">
        <f t="shared" si="1"/>
        <v>#REF!</v>
      </c>
    </row>
    <row r="334">
      <c r="A334" s="14">
        <v>43424.0</v>
      </c>
      <c r="B334" s="3" t="str">
        <f t="shared" si="1"/>
        <v>#REF!</v>
      </c>
    </row>
    <row r="335">
      <c r="A335" s="8">
        <v>67.14</v>
      </c>
      <c r="B335" s="3" t="str">
        <f t="shared" si="1"/>
        <v>#REF!</v>
      </c>
    </row>
    <row r="336">
      <c r="A336" s="8">
        <v>67.14</v>
      </c>
      <c r="B336" s="3" t="str">
        <f t="shared" si="1"/>
        <v>#REF!</v>
      </c>
    </row>
    <row r="337">
      <c r="A337" s="8">
        <v>62.06</v>
      </c>
      <c r="B337" s="3" t="str">
        <f t="shared" si="1"/>
        <v>#REF!</v>
      </c>
    </row>
    <row r="338">
      <c r="A338" s="8">
        <v>62.84</v>
      </c>
      <c r="B338" s="3" t="str">
        <f t="shared" si="1"/>
        <v>#REF!</v>
      </c>
    </row>
    <row r="339">
      <c r="A339" s="11">
        <v>-4.24</v>
      </c>
      <c r="B339" s="3" t="str">
        <f t="shared" si="1"/>
        <v>#REF!</v>
      </c>
    </row>
    <row r="340">
      <c r="A340" s="12">
        <v>-0.0632</v>
      </c>
      <c r="B340" s="3" t="str">
        <f t="shared" si="1"/>
        <v>#REF!</v>
      </c>
    </row>
    <row r="341">
      <c r="A341" s="17">
        <v>242464.0</v>
      </c>
      <c r="B341" s="3" t="str">
        <f t="shared" si="1"/>
        <v>#REF!</v>
      </c>
    </row>
    <row r="342">
      <c r="A342" s="17">
        <v>386803.0</v>
      </c>
      <c r="B342" s="3" t="str">
        <f t="shared" si="1"/>
        <v>#REF!</v>
      </c>
    </row>
    <row r="343">
      <c r="A343" s="14">
        <v>43425.0</v>
      </c>
      <c r="B343" s="3" t="str">
        <f t="shared" si="1"/>
        <v>#REF!</v>
      </c>
    </row>
    <row r="344">
      <c r="A344" s="8">
        <v>62.82</v>
      </c>
      <c r="B344" s="3" t="str">
        <f t="shared" si="1"/>
        <v>#REF!</v>
      </c>
    </row>
    <row r="345">
      <c r="A345" s="8">
        <v>64.83</v>
      </c>
      <c r="B345" s="3" t="str">
        <f t="shared" si="1"/>
        <v>#REF!</v>
      </c>
    </row>
    <row r="346">
      <c r="A346" s="8">
        <v>62.82</v>
      </c>
      <c r="B346" s="3" t="str">
        <f t="shared" si="1"/>
        <v>#REF!</v>
      </c>
    </row>
    <row r="347">
      <c r="A347" s="8">
        <v>63.83</v>
      </c>
      <c r="B347" s="3" t="str">
        <f t="shared" si="1"/>
        <v>#REF!</v>
      </c>
    </row>
    <row r="348">
      <c r="A348" s="9">
        <f>+0.99</f>
        <v>0.99</v>
      </c>
      <c r="B348" s="3" t="str">
        <f t="shared" si="1"/>
        <v>#REF!</v>
      </c>
    </row>
    <row r="349">
      <c r="A349" s="9">
        <f>+1.58%</f>
        <v>0.0158</v>
      </c>
      <c r="B349" s="3" t="str">
        <f t="shared" si="1"/>
        <v>#REF!</v>
      </c>
    </row>
    <row r="350">
      <c r="A350" s="16">
        <v>231477.0</v>
      </c>
      <c r="B350" s="3" t="str">
        <f t="shared" si="1"/>
        <v>#REF!</v>
      </c>
    </row>
    <row r="351">
      <c r="A351" s="16">
        <v>409516.0</v>
      </c>
      <c r="B351" s="3" t="str">
        <f t="shared" si="1"/>
        <v>#REF!</v>
      </c>
    </row>
    <row r="352">
      <c r="A352" s="14">
        <v>43426.0</v>
      </c>
      <c r="B352" s="3" t="str">
        <f t="shared" si="1"/>
        <v>#REF!</v>
      </c>
    </row>
    <row r="353">
      <c r="A353" s="8">
        <v>64.03</v>
      </c>
      <c r="B353" s="3" t="str">
        <f t="shared" si="1"/>
        <v>#REF!</v>
      </c>
    </row>
    <row r="354">
      <c r="A354" s="8">
        <v>64.09</v>
      </c>
      <c r="B354" s="3" t="str">
        <f t="shared" si="1"/>
        <v>#REF!</v>
      </c>
    </row>
    <row r="355">
      <c r="A355" s="8">
        <v>62.62</v>
      </c>
      <c r="B355" s="3" t="str">
        <f t="shared" si="1"/>
        <v>#REF!</v>
      </c>
    </row>
    <row r="356">
      <c r="A356" s="8">
        <v>62.88</v>
      </c>
      <c r="B356" s="3" t="str">
        <f t="shared" si="1"/>
        <v>#REF!</v>
      </c>
    </row>
    <row r="357">
      <c r="A357" s="11">
        <v>-0.95</v>
      </c>
      <c r="B357" s="3" t="str">
        <f t="shared" si="1"/>
        <v>#REF!</v>
      </c>
    </row>
    <row r="358">
      <c r="A358" s="12">
        <v>-0.0149</v>
      </c>
      <c r="B358" s="3" t="str">
        <f t="shared" si="1"/>
        <v>#REF!</v>
      </c>
    </row>
    <row r="359">
      <c r="A359" s="17">
        <v>126236.0</v>
      </c>
      <c r="B359" s="3" t="str">
        <f t="shared" si="1"/>
        <v>#REF!</v>
      </c>
    </row>
    <row r="360">
      <c r="A360" s="17">
        <v>430400.0</v>
      </c>
      <c r="B360" s="3" t="str">
        <f t="shared" si="1"/>
        <v>#REF!</v>
      </c>
    </row>
    <row r="361">
      <c r="A361" s="14">
        <v>43427.0</v>
      </c>
      <c r="B361" s="3" t="str">
        <f t="shared" si="1"/>
        <v>#REF!</v>
      </c>
    </row>
    <row r="362">
      <c r="A362" s="8">
        <v>62.84</v>
      </c>
      <c r="B362" s="3" t="str">
        <f t="shared" si="1"/>
        <v>#REF!</v>
      </c>
    </row>
    <row r="363">
      <c r="A363" s="8">
        <v>63.08</v>
      </c>
      <c r="B363" s="3" t="str">
        <f t="shared" si="1"/>
        <v>#REF!</v>
      </c>
    </row>
    <row r="364">
      <c r="A364" s="8">
        <v>58.67</v>
      </c>
      <c r="B364" s="3" t="str">
        <f t="shared" si="1"/>
        <v>#REF!</v>
      </c>
    </row>
    <row r="365">
      <c r="A365" s="8">
        <v>59.04</v>
      </c>
      <c r="B365" s="3" t="str">
        <f t="shared" si="1"/>
        <v>#REF!</v>
      </c>
    </row>
    <row r="366">
      <c r="A366" s="11">
        <v>-3.84</v>
      </c>
      <c r="B366" s="3" t="str">
        <f t="shared" si="1"/>
        <v>#REF!</v>
      </c>
    </row>
    <row r="367">
      <c r="A367" s="12">
        <v>-0.0611</v>
      </c>
      <c r="B367" s="3" t="str">
        <f t="shared" si="1"/>
        <v>#REF!</v>
      </c>
    </row>
    <row r="368">
      <c r="A368" s="17">
        <v>225744.0</v>
      </c>
      <c r="B368" s="3" t="str">
        <f t="shared" si="1"/>
        <v>#REF!</v>
      </c>
    </row>
    <row r="369">
      <c r="A369" s="17">
        <v>443885.0</v>
      </c>
      <c r="B369" s="3" t="str">
        <f t="shared" si="1"/>
        <v>#REF!</v>
      </c>
    </row>
    <row r="370">
      <c r="A370" s="14">
        <v>43430.0</v>
      </c>
      <c r="B370" s="3" t="str">
        <f t="shared" si="1"/>
        <v>#REF!</v>
      </c>
    </row>
    <row r="371">
      <c r="A371" s="8">
        <v>59.19</v>
      </c>
      <c r="B371" s="3" t="str">
        <f t="shared" si="1"/>
        <v>#REF!</v>
      </c>
    </row>
    <row r="372">
      <c r="A372" s="8">
        <v>61.22</v>
      </c>
      <c r="B372" s="3" t="str">
        <f t="shared" si="1"/>
        <v>#REF!</v>
      </c>
    </row>
    <row r="373">
      <c r="A373" s="8">
        <v>58.83</v>
      </c>
      <c r="B373" s="3" t="str">
        <f t="shared" si="1"/>
        <v>#REF!</v>
      </c>
    </row>
    <row r="374">
      <c r="A374" s="8">
        <v>60.56</v>
      </c>
      <c r="B374" s="3" t="str">
        <f t="shared" si="1"/>
        <v>#REF!</v>
      </c>
    </row>
    <row r="375">
      <c r="A375" s="9">
        <f>+1.52</f>
        <v>1.52</v>
      </c>
      <c r="B375" s="3" t="str">
        <f t="shared" si="1"/>
        <v>#REF!</v>
      </c>
    </row>
    <row r="376">
      <c r="A376" s="9">
        <f>+2.57%</f>
        <v>0.0257</v>
      </c>
      <c r="B376" s="3" t="str">
        <f t="shared" si="1"/>
        <v>#REF!</v>
      </c>
    </row>
    <row r="377">
      <c r="A377" s="16">
        <v>244619.0</v>
      </c>
      <c r="B377" s="3" t="str">
        <f t="shared" si="1"/>
        <v>#REF!</v>
      </c>
    </row>
    <row r="378">
      <c r="A378" s="16">
        <v>431492.0</v>
      </c>
      <c r="B378" s="3" t="str">
        <f t="shared" si="1"/>
        <v>#REF!</v>
      </c>
    </row>
    <row r="379">
      <c r="A379" s="14">
        <v>43431.0</v>
      </c>
      <c r="B379" s="3" t="str">
        <f t="shared" si="1"/>
        <v>#REF!</v>
      </c>
    </row>
    <row r="380">
      <c r="A380" s="8">
        <v>60.49</v>
      </c>
      <c r="B380" s="3" t="str">
        <f t="shared" si="1"/>
        <v>#REF!</v>
      </c>
    </row>
    <row r="381">
      <c r="A381" s="8">
        <v>61.51</v>
      </c>
      <c r="B381" s="3" t="str">
        <f t="shared" si="1"/>
        <v>#REF!</v>
      </c>
    </row>
    <row r="382">
      <c r="A382" s="8">
        <v>59.11</v>
      </c>
      <c r="B382" s="3" t="str">
        <f t="shared" si="1"/>
        <v>#REF!</v>
      </c>
    </row>
    <row r="383">
      <c r="A383" s="8">
        <v>60.4</v>
      </c>
      <c r="B383" s="3" t="str">
        <f t="shared" si="1"/>
        <v>#REF!</v>
      </c>
    </row>
    <row r="384">
      <c r="A384" s="11">
        <v>-0.16</v>
      </c>
      <c r="B384" s="3" t="str">
        <f t="shared" si="1"/>
        <v>#REF!</v>
      </c>
    </row>
    <row r="385">
      <c r="A385" s="12">
        <v>-0.0026</v>
      </c>
      <c r="B385" s="3" t="str">
        <f t="shared" si="1"/>
        <v>#REF!</v>
      </c>
    </row>
    <row r="386">
      <c r="A386" s="17">
        <v>306895.0</v>
      </c>
      <c r="B386" s="3" t="str">
        <f t="shared" si="1"/>
        <v>#REF!</v>
      </c>
    </row>
    <row r="387">
      <c r="A387" s="17">
        <v>412082.0</v>
      </c>
      <c r="B387" s="3" t="str">
        <f t="shared" si="1"/>
        <v>#REF!</v>
      </c>
    </row>
    <row r="388">
      <c r="A388" s="14">
        <v>43432.0</v>
      </c>
      <c r="B388" s="3" t="str">
        <f t="shared" si="1"/>
        <v>#REF!</v>
      </c>
    </row>
    <row r="389">
      <c r="A389" s="8">
        <v>60.84</v>
      </c>
      <c r="B389" s="3" t="str">
        <f t="shared" si="1"/>
        <v>#REF!</v>
      </c>
    </row>
    <row r="390">
      <c r="A390" s="8">
        <v>61.42</v>
      </c>
      <c r="B390" s="3" t="str">
        <f t="shared" si="1"/>
        <v>#REF!</v>
      </c>
    </row>
    <row r="391">
      <c r="A391" s="8">
        <v>58.86</v>
      </c>
      <c r="B391" s="3" t="str">
        <f t="shared" si="1"/>
        <v>#REF!</v>
      </c>
    </row>
    <row r="392">
      <c r="A392" s="8">
        <v>59.09</v>
      </c>
      <c r="B392" s="3" t="str">
        <f t="shared" si="1"/>
        <v>#REF!</v>
      </c>
    </row>
    <row r="393">
      <c r="A393" s="11">
        <v>-1.31</v>
      </c>
      <c r="B393" s="3" t="str">
        <f t="shared" si="1"/>
        <v>#REF!</v>
      </c>
    </row>
    <row r="394">
      <c r="A394" s="12">
        <v>-0.0217</v>
      </c>
      <c r="B394" s="3" t="str">
        <f t="shared" si="1"/>
        <v>#REF!</v>
      </c>
    </row>
    <row r="395">
      <c r="A395" s="17">
        <v>336180.0</v>
      </c>
      <c r="B395" s="3" t="str">
        <f t="shared" si="1"/>
        <v>#REF!</v>
      </c>
    </row>
    <row r="396">
      <c r="A396" s="17">
        <v>422770.0</v>
      </c>
      <c r="B396" s="3" t="str">
        <f t="shared" si="1"/>
        <v>#REF!</v>
      </c>
    </row>
    <row r="397">
      <c r="A397" s="14">
        <v>43433.0</v>
      </c>
      <c r="B397" s="3" t="str">
        <f t="shared" si="1"/>
        <v>#REF!</v>
      </c>
    </row>
    <row r="398">
      <c r="A398" s="8">
        <v>59.45</v>
      </c>
      <c r="B398" s="3" t="str">
        <f t="shared" si="1"/>
        <v>#REF!</v>
      </c>
    </row>
    <row r="399">
      <c r="A399" s="8">
        <v>60.72</v>
      </c>
      <c r="B399" s="3" t="str">
        <f t="shared" si="1"/>
        <v>#REF!</v>
      </c>
    </row>
    <row r="400">
      <c r="A400" s="8">
        <v>57.78</v>
      </c>
      <c r="B400" s="3" t="str">
        <f t="shared" si="1"/>
        <v>#REF!</v>
      </c>
    </row>
    <row r="401">
      <c r="A401" s="8">
        <v>59.91</v>
      </c>
      <c r="B401" s="3" t="str">
        <f t="shared" si="1"/>
        <v>#REF!</v>
      </c>
    </row>
    <row r="402">
      <c r="A402" s="9">
        <f>+0.82</f>
        <v>0.82</v>
      </c>
      <c r="B402" s="3" t="str">
        <f t="shared" si="1"/>
        <v>#REF!</v>
      </c>
    </row>
    <row r="403">
      <c r="A403" s="9">
        <f>+1.39%</f>
        <v>0.0139</v>
      </c>
      <c r="B403" s="3" t="str">
        <f t="shared" si="1"/>
        <v>#REF!</v>
      </c>
    </row>
    <row r="404">
      <c r="A404" s="16">
        <v>370876.0</v>
      </c>
      <c r="B404" s="3" t="str">
        <f t="shared" si="1"/>
        <v>#REF!</v>
      </c>
    </row>
    <row r="405">
      <c r="A405" s="16">
        <v>420611.0</v>
      </c>
      <c r="B405" s="3" t="str">
        <f t="shared" si="1"/>
        <v>#REF!</v>
      </c>
    </row>
    <row r="406">
      <c r="A406" s="14">
        <v>43434.0</v>
      </c>
      <c r="B406" s="3" t="str">
        <f t="shared" si="1"/>
        <v>#REF!</v>
      </c>
    </row>
    <row r="407">
      <c r="A407" s="8">
        <v>59.76</v>
      </c>
      <c r="B407" s="3" t="str">
        <f t="shared" si="1"/>
        <v>#REF!</v>
      </c>
    </row>
    <row r="408">
      <c r="A408" s="8">
        <v>60.42</v>
      </c>
      <c r="B408" s="3" t="str">
        <f t="shared" si="1"/>
        <v>#REF!</v>
      </c>
    </row>
    <row r="409">
      <c r="A409" s="8">
        <v>58.04</v>
      </c>
      <c r="B409" s="3" t="str">
        <f t="shared" si="1"/>
        <v>#REF!</v>
      </c>
    </row>
    <row r="410">
      <c r="A410" s="8">
        <v>59.46</v>
      </c>
      <c r="B410" s="3" t="str">
        <f t="shared" si="1"/>
        <v>#REF!</v>
      </c>
    </row>
    <row r="411">
      <c r="A411" s="11">
        <v>-0.45</v>
      </c>
      <c r="B411" s="3" t="str">
        <f t="shared" si="1"/>
        <v>#REF!</v>
      </c>
    </row>
    <row r="412">
      <c r="A412" s="12">
        <v>-0.0075</v>
      </c>
      <c r="B412" s="3" t="str">
        <f t="shared" si="1"/>
        <v>#REF!</v>
      </c>
    </row>
    <row r="413">
      <c r="A413" s="17">
        <v>372803.0</v>
      </c>
      <c r="B413" s="3" t="str">
        <f t="shared" si="1"/>
        <v>#REF!</v>
      </c>
    </row>
    <row r="414">
      <c r="A414" s="17">
        <v>400820.0</v>
      </c>
      <c r="B414" s="3" t="str">
        <f t="shared" si="1"/>
        <v>#REF!</v>
      </c>
    </row>
    <row r="415">
      <c r="A415" s="7">
        <v>43437.0</v>
      </c>
      <c r="B415" s="3" t="str">
        <f t="shared" si="1"/>
        <v>#REF!</v>
      </c>
    </row>
    <row r="416">
      <c r="A416" s="8">
        <v>59.98</v>
      </c>
      <c r="B416" s="3" t="str">
        <f t="shared" si="1"/>
        <v>#REF!</v>
      </c>
    </row>
    <row r="417">
      <c r="A417" s="8">
        <v>62.6</v>
      </c>
      <c r="B417" s="3" t="str">
        <f t="shared" si="1"/>
        <v>#REF!</v>
      </c>
    </row>
    <row r="418">
      <c r="A418" s="8">
        <v>59.85</v>
      </c>
      <c r="B418" s="3" t="str">
        <f t="shared" si="1"/>
        <v>#REF!</v>
      </c>
    </row>
    <row r="419">
      <c r="A419" s="8">
        <v>61.69</v>
      </c>
      <c r="B419" s="3" t="str">
        <f t="shared" si="1"/>
        <v>#REF!</v>
      </c>
    </row>
    <row r="420">
      <c r="A420" s="9">
        <f>+2.23</f>
        <v>2.23</v>
      </c>
      <c r="B420" s="3" t="str">
        <f t="shared" si="1"/>
        <v>#REF!</v>
      </c>
    </row>
    <row r="421">
      <c r="A421" s="9">
        <f>+3.75%</f>
        <v>0.0375</v>
      </c>
      <c r="B421" s="3" t="str">
        <f t="shared" si="1"/>
        <v>#REF!</v>
      </c>
    </row>
    <row r="422">
      <c r="A422" s="16">
        <v>294774.0</v>
      </c>
      <c r="B422" s="3" t="str">
        <f t="shared" si="1"/>
        <v>#REF!</v>
      </c>
    </row>
    <row r="423">
      <c r="A423" s="16">
        <v>401319.0</v>
      </c>
      <c r="B423" s="3" t="str">
        <f t="shared" si="1"/>
        <v>#REF!</v>
      </c>
    </row>
    <row r="424">
      <c r="A424" s="7">
        <v>43438.0</v>
      </c>
      <c r="B424" s="3" t="str">
        <f t="shared" si="1"/>
        <v>#REF!</v>
      </c>
    </row>
    <row r="425">
      <c r="A425" s="8">
        <v>61.9</v>
      </c>
      <c r="B425" s="3" t="str">
        <f t="shared" si="1"/>
        <v>#REF!</v>
      </c>
    </row>
    <row r="426">
      <c r="A426" s="8">
        <v>63.58</v>
      </c>
      <c r="B426" s="3" t="str">
        <f t="shared" si="1"/>
        <v>#REF!</v>
      </c>
    </row>
    <row r="427">
      <c r="A427" s="8">
        <v>61.24</v>
      </c>
      <c r="B427" s="3" t="str">
        <f t="shared" si="1"/>
        <v>#REF!</v>
      </c>
    </row>
    <row r="428">
      <c r="A428" s="8">
        <v>62.08</v>
      </c>
      <c r="B428" s="3" t="str">
        <f t="shared" si="1"/>
        <v>#REF!</v>
      </c>
    </row>
    <row r="429">
      <c r="A429" s="9">
        <f>+0.39</f>
        <v>0.39</v>
      </c>
      <c r="B429" s="3" t="str">
        <f t="shared" si="1"/>
        <v>#REF!</v>
      </c>
    </row>
    <row r="430">
      <c r="A430" s="9">
        <f>+0.63%</f>
        <v>0.0063</v>
      </c>
      <c r="B430" s="3" t="str">
        <f t="shared" si="1"/>
        <v>#REF!</v>
      </c>
    </row>
    <row r="431">
      <c r="A431" s="16">
        <v>277419.0</v>
      </c>
      <c r="B431" s="3" t="str">
        <f t="shared" si="1"/>
        <v>#REF!</v>
      </c>
    </row>
    <row r="432">
      <c r="A432" s="16">
        <v>387209.0</v>
      </c>
      <c r="B432" s="3" t="str">
        <f t="shared" si="1"/>
        <v>#REF!</v>
      </c>
    </row>
    <row r="433">
      <c r="A433" s="7">
        <v>43439.0</v>
      </c>
      <c r="B433" s="3" t="str">
        <f t="shared" si="1"/>
        <v>#REF!</v>
      </c>
    </row>
    <row r="434">
      <c r="A434" s="8">
        <v>61.35</v>
      </c>
      <c r="B434" s="3" t="str">
        <f t="shared" si="1"/>
        <v>#REF!</v>
      </c>
    </row>
    <row r="435">
      <c r="A435" s="8">
        <v>63.29</v>
      </c>
      <c r="B435" s="3" t="str">
        <f t="shared" si="1"/>
        <v>#REF!</v>
      </c>
    </row>
    <row r="436">
      <c r="A436" s="8">
        <v>60.8</v>
      </c>
      <c r="B436" s="3" t="str">
        <f t="shared" si="1"/>
        <v>#REF!</v>
      </c>
    </row>
    <row r="437">
      <c r="A437" s="8">
        <v>61.56</v>
      </c>
      <c r="B437" s="3" t="str">
        <f t="shared" si="1"/>
        <v>#REF!</v>
      </c>
    </row>
    <row r="438">
      <c r="A438" s="11">
        <v>-0.52</v>
      </c>
      <c r="B438" s="3" t="str">
        <f t="shared" si="1"/>
        <v>#REF!</v>
      </c>
    </row>
    <row r="439">
      <c r="A439" s="12">
        <v>-0.0084</v>
      </c>
      <c r="B439" s="3" t="str">
        <f t="shared" si="1"/>
        <v>#REF!</v>
      </c>
    </row>
    <row r="440">
      <c r="A440" s="17">
        <v>256240.0</v>
      </c>
      <c r="B440" s="3" t="str">
        <f t="shared" si="1"/>
        <v>#REF!</v>
      </c>
    </row>
    <row r="441">
      <c r="A441" s="17">
        <v>374850.0</v>
      </c>
      <c r="B441" s="3" t="str">
        <f t="shared" si="1"/>
        <v>#REF!</v>
      </c>
    </row>
    <row r="442">
      <c r="A442" s="7">
        <v>43440.0</v>
      </c>
      <c r="B442" s="3" t="str">
        <f t="shared" si="1"/>
        <v>#REF!</v>
      </c>
    </row>
    <row r="443">
      <c r="A443" s="8">
        <v>61.36</v>
      </c>
      <c r="B443" s="3" t="str">
        <f t="shared" si="1"/>
        <v>#REF!</v>
      </c>
    </row>
    <row r="444">
      <c r="A444" s="8">
        <v>61.97</v>
      </c>
      <c r="B444" s="3" t="str">
        <f t="shared" si="1"/>
        <v>#REF!</v>
      </c>
    </row>
    <row r="445">
      <c r="A445" s="8">
        <v>58.36</v>
      </c>
      <c r="B445" s="3" t="str">
        <f t="shared" si="1"/>
        <v>#REF!</v>
      </c>
    </row>
    <row r="446">
      <c r="A446" s="8">
        <v>60.06</v>
      </c>
      <c r="B446" s="3" t="str">
        <f t="shared" si="1"/>
        <v>#REF!</v>
      </c>
    </row>
    <row r="447">
      <c r="A447" s="11">
        <v>-1.5</v>
      </c>
      <c r="B447" s="3" t="str">
        <f t="shared" si="1"/>
        <v>#REF!</v>
      </c>
    </row>
    <row r="448">
      <c r="A448" s="12">
        <v>-0.0244</v>
      </c>
      <c r="B448" s="3" t="str">
        <f t="shared" si="1"/>
        <v>#REF!</v>
      </c>
    </row>
    <row r="449">
      <c r="A449" s="17">
        <v>399988.0</v>
      </c>
      <c r="B449" s="3" t="str">
        <f t="shared" si="1"/>
        <v>#REF!</v>
      </c>
    </row>
    <row r="450">
      <c r="A450" s="17">
        <v>358339.0</v>
      </c>
      <c r="B450" s="3" t="str">
        <f t="shared" si="1"/>
        <v>#REF!</v>
      </c>
    </row>
    <row r="451">
      <c r="A451" s="7">
        <v>43441.0</v>
      </c>
      <c r="B451" s="3" t="str">
        <f t="shared" si="1"/>
        <v>#REF!</v>
      </c>
    </row>
    <row r="452">
      <c r="A452" s="8">
        <v>60.25</v>
      </c>
      <c r="B452" s="3" t="str">
        <f t="shared" si="1"/>
        <v>#REF!</v>
      </c>
    </row>
    <row r="453">
      <c r="A453" s="8">
        <v>63.73</v>
      </c>
      <c r="B453" s="3" t="str">
        <f t="shared" si="1"/>
        <v>#REF!</v>
      </c>
    </row>
    <row r="454">
      <c r="A454" s="8">
        <v>59.1</v>
      </c>
      <c r="B454" s="3" t="str">
        <f t="shared" si="1"/>
        <v>#REF!</v>
      </c>
    </row>
    <row r="455">
      <c r="A455" s="8">
        <v>61.67</v>
      </c>
      <c r="B455" s="3" t="str">
        <f t="shared" si="1"/>
        <v>#REF!</v>
      </c>
    </row>
    <row r="456">
      <c r="A456" s="9">
        <f>+1.61</f>
        <v>1.61</v>
      </c>
      <c r="B456" s="3" t="str">
        <f t="shared" si="1"/>
        <v>#REF!</v>
      </c>
    </row>
    <row r="457">
      <c r="A457" s="9">
        <f>+2.68%</f>
        <v>0.0268</v>
      </c>
      <c r="B457" s="3" t="str">
        <f t="shared" si="1"/>
        <v>#REF!</v>
      </c>
    </row>
    <row r="458">
      <c r="A458" s="16">
        <v>423077.0</v>
      </c>
      <c r="B458" s="3" t="str">
        <f t="shared" si="1"/>
        <v>#REF!</v>
      </c>
    </row>
    <row r="459">
      <c r="A459" s="16">
        <v>354032.0</v>
      </c>
      <c r="B459" s="3" t="str">
        <f t="shared" si="1"/>
        <v>#REF!</v>
      </c>
    </row>
    <row r="460">
      <c r="A460" s="14">
        <v>43444.0</v>
      </c>
      <c r="B460" s="3" t="str">
        <f t="shared" si="1"/>
        <v>#REF!</v>
      </c>
    </row>
    <row r="461">
      <c r="A461" s="8">
        <v>61.34</v>
      </c>
      <c r="B461" s="3" t="str">
        <f t="shared" si="1"/>
        <v>#REF!</v>
      </c>
    </row>
    <row r="462">
      <c r="A462" s="8">
        <v>62.33</v>
      </c>
      <c r="B462" s="3" t="str">
        <f t="shared" si="1"/>
        <v>#REF!</v>
      </c>
    </row>
    <row r="463">
      <c r="A463" s="8">
        <v>59.61</v>
      </c>
      <c r="B463" s="3" t="str">
        <f t="shared" si="1"/>
        <v>#REF!</v>
      </c>
    </row>
    <row r="464">
      <c r="A464" s="8">
        <v>59.97</v>
      </c>
      <c r="B464" s="3" t="str">
        <f t="shared" si="1"/>
        <v>#REF!</v>
      </c>
    </row>
    <row r="465">
      <c r="A465" s="11">
        <v>-1.7</v>
      </c>
      <c r="B465" s="3" t="str">
        <f t="shared" si="1"/>
        <v>#REF!</v>
      </c>
    </row>
    <row r="466">
      <c r="A466" s="12">
        <v>-0.0276</v>
      </c>
      <c r="B466" s="3" t="str">
        <f t="shared" si="1"/>
        <v>#REF!</v>
      </c>
    </row>
    <row r="467">
      <c r="A467" s="17">
        <v>264954.0</v>
      </c>
      <c r="B467" s="3" t="str">
        <f t="shared" si="1"/>
        <v>#REF!</v>
      </c>
    </row>
    <row r="468">
      <c r="A468" s="17">
        <v>355816.0</v>
      </c>
      <c r="B468" s="3" t="str">
        <f t="shared" si="1"/>
        <v>#REF!</v>
      </c>
    </row>
    <row r="469">
      <c r="A469" s="14">
        <v>43445.0</v>
      </c>
      <c r="B469" s="3" t="str">
        <f t="shared" si="1"/>
        <v>#REF!</v>
      </c>
    </row>
    <row r="470">
      <c r="A470" s="8">
        <v>59.91</v>
      </c>
      <c r="B470" s="3" t="str">
        <f t="shared" si="1"/>
        <v>#REF!</v>
      </c>
    </row>
    <row r="471">
      <c r="A471" s="8">
        <v>61.1</v>
      </c>
      <c r="B471" s="3" t="str">
        <f t="shared" si="1"/>
        <v>#REF!</v>
      </c>
    </row>
    <row r="472">
      <c r="A472" s="8">
        <v>59.58</v>
      </c>
      <c r="B472" s="3" t="str">
        <f t="shared" si="1"/>
        <v>#REF!</v>
      </c>
    </row>
    <row r="473">
      <c r="A473" s="8">
        <v>60.2</v>
      </c>
      <c r="B473" s="3" t="str">
        <f t="shared" si="1"/>
        <v>#REF!</v>
      </c>
    </row>
    <row r="474">
      <c r="A474" s="9">
        <f>+0.23</f>
        <v>0.23</v>
      </c>
      <c r="B474" s="3" t="str">
        <f t="shared" si="1"/>
        <v>#REF!</v>
      </c>
    </row>
    <row r="475">
      <c r="A475" s="9">
        <f>+0.38%</f>
        <v>0.0038</v>
      </c>
      <c r="B475" s="3" t="str">
        <f t="shared" si="1"/>
        <v>#REF!</v>
      </c>
    </row>
    <row r="476">
      <c r="A476" s="16">
        <v>235332.0</v>
      </c>
      <c r="B476" s="3" t="str">
        <f t="shared" si="1"/>
        <v>#REF!</v>
      </c>
    </row>
    <row r="477">
      <c r="A477" s="16">
        <v>356064.0</v>
      </c>
      <c r="B477" s="3" t="str">
        <f t="shared" si="1"/>
        <v>#REF!</v>
      </c>
    </row>
    <row r="478">
      <c r="A478" s="14">
        <v>43446.0</v>
      </c>
      <c r="B478" s="3" t="str">
        <f t="shared" si="1"/>
        <v>#REF!</v>
      </c>
    </row>
    <row r="479">
      <c r="A479" s="8">
        <v>60.67</v>
      </c>
      <c r="B479" s="3" t="str">
        <f t="shared" si="1"/>
        <v>#REF!</v>
      </c>
    </row>
    <row r="480">
      <c r="A480" s="8">
        <v>61.43</v>
      </c>
      <c r="B480" s="3" t="str">
        <f t="shared" si="1"/>
        <v>#REF!</v>
      </c>
    </row>
    <row r="481">
      <c r="A481" s="8">
        <v>59.98</v>
      </c>
      <c r="B481" s="3" t="str">
        <f t="shared" si="1"/>
        <v>#REF!</v>
      </c>
    </row>
    <row r="482">
      <c r="A482" s="8">
        <v>60.15</v>
      </c>
      <c r="B482" s="3" t="str">
        <f t="shared" si="1"/>
        <v>#REF!</v>
      </c>
    </row>
    <row r="483">
      <c r="A483" s="11">
        <v>-0.05</v>
      </c>
      <c r="B483" s="3" t="str">
        <f t="shared" si="1"/>
        <v>#REF!</v>
      </c>
    </row>
    <row r="484">
      <c r="A484" s="12">
        <v>-8.0E-4</v>
      </c>
      <c r="B484" s="3" t="str">
        <f t="shared" si="1"/>
        <v>#REF!</v>
      </c>
    </row>
    <row r="485">
      <c r="A485" s="17">
        <v>246916.0</v>
      </c>
      <c r="B485" s="3" t="str">
        <f t="shared" si="1"/>
        <v>#REF!</v>
      </c>
    </row>
    <row r="486">
      <c r="A486" s="17">
        <v>342783.0</v>
      </c>
      <c r="B486" s="3" t="str">
        <f t="shared" si="1"/>
        <v>#REF!</v>
      </c>
    </row>
    <row r="487">
      <c r="A487" s="14">
        <v>43447.0</v>
      </c>
      <c r="B487" s="3" t="str">
        <f t="shared" si="1"/>
        <v>#REF!</v>
      </c>
    </row>
    <row r="488">
      <c r="A488" s="8">
        <v>60.29</v>
      </c>
      <c r="B488" s="3" t="str">
        <f t="shared" si="1"/>
        <v>#REF!</v>
      </c>
    </row>
    <row r="489">
      <c r="A489" s="8">
        <v>62.02</v>
      </c>
      <c r="B489" s="3" t="str">
        <f t="shared" si="1"/>
        <v>#REF!</v>
      </c>
    </row>
    <row r="490">
      <c r="A490" s="8">
        <v>59.33</v>
      </c>
      <c r="B490" s="3" t="str">
        <f t="shared" si="1"/>
        <v>#REF!</v>
      </c>
    </row>
    <row r="491">
      <c r="A491" s="8">
        <v>61.45</v>
      </c>
      <c r="B491" s="3" t="str">
        <f t="shared" si="1"/>
        <v>#REF!</v>
      </c>
    </row>
    <row r="492">
      <c r="A492" s="9">
        <f>+1.3</f>
        <v>1.3</v>
      </c>
      <c r="B492" s="3" t="str">
        <f t="shared" si="1"/>
        <v>#REF!</v>
      </c>
    </row>
    <row r="493">
      <c r="A493" s="9">
        <f>+2.16%</f>
        <v>0.0216</v>
      </c>
      <c r="B493" s="3" t="str">
        <f t="shared" si="1"/>
        <v>#REF!</v>
      </c>
    </row>
    <row r="494">
      <c r="A494" s="16">
        <v>252397.0</v>
      </c>
      <c r="B494" s="3" t="str">
        <f t="shared" si="1"/>
        <v>#REF!</v>
      </c>
    </row>
    <row r="495">
      <c r="A495" s="16">
        <v>323785.0</v>
      </c>
      <c r="B495" s="3" t="str">
        <f t="shared" si="1"/>
        <v>#REF!</v>
      </c>
    </row>
    <row r="496">
      <c r="A496" s="14">
        <v>43448.0</v>
      </c>
      <c r="B496" s="3" t="str">
        <f t="shared" si="1"/>
        <v>#REF!</v>
      </c>
    </row>
    <row r="497">
      <c r="A497" s="8">
        <v>61.53</v>
      </c>
      <c r="B497" s="3" t="str">
        <f t="shared" si="1"/>
        <v>#REF!</v>
      </c>
    </row>
    <row r="498">
      <c r="A498" s="8">
        <v>61.58</v>
      </c>
      <c r="B498" s="3" t="str">
        <f t="shared" si="1"/>
        <v>#REF!</v>
      </c>
    </row>
    <row r="499">
      <c r="A499" s="8">
        <v>59.92</v>
      </c>
      <c r="B499" s="3" t="str">
        <f t="shared" si="1"/>
        <v>#REF!</v>
      </c>
    </row>
    <row r="500">
      <c r="A500" s="8">
        <v>60.28</v>
      </c>
      <c r="B500" s="3" t="str">
        <f t="shared" si="1"/>
        <v>#REF!</v>
      </c>
    </row>
    <row r="501">
      <c r="A501" s="11">
        <v>-1.17</v>
      </c>
      <c r="B501" s="3" t="str">
        <f t="shared" si="1"/>
        <v>#REF!</v>
      </c>
    </row>
    <row r="502">
      <c r="A502" s="12">
        <v>-0.019</v>
      </c>
      <c r="B502" s="3" t="str">
        <f t="shared" si="1"/>
        <v>#REF!</v>
      </c>
    </row>
    <row r="503">
      <c r="A503" s="17">
        <v>206560.0</v>
      </c>
      <c r="B503" s="3" t="str">
        <f t="shared" si="1"/>
        <v>#REF!</v>
      </c>
    </row>
    <row r="504">
      <c r="A504" s="17">
        <v>305864.0</v>
      </c>
      <c r="B504" s="3" t="str">
        <f t="shared" si="1"/>
        <v>#REF!</v>
      </c>
    </row>
    <row r="505">
      <c r="A505" s="14">
        <v>43451.0</v>
      </c>
      <c r="B505" s="3" t="str">
        <f t="shared" si="1"/>
        <v>#REF!</v>
      </c>
    </row>
    <row r="506">
      <c r="A506" s="8">
        <v>60.25</v>
      </c>
      <c r="B506" s="3" t="str">
        <f t="shared" si="1"/>
        <v>#REF!</v>
      </c>
    </row>
    <row r="507">
      <c r="A507" s="8">
        <v>61.21</v>
      </c>
      <c r="B507" s="3" t="str">
        <f t="shared" si="1"/>
        <v>#REF!</v>
      </c>
    </row>
    <row r="508">
      <c r="A508" s="8">
        <v>58.64</v>
      </c>
      <c r="B508" s="3" t="str">
        <f t="shared" si="1"/>
        <v>#REF!</v>
      </c>
    </row>
    <row r="509">
      <c r="A509" s="8">
        <v>59.61</v>
      </c>
      <c r="B509" s="3" t="str">
        <f t="shared" si="1"/>
        <v>#REF!</v>
      </c>
    </row>
    <row r="510">
      <c r="A510" s="11">
        <v>-0.67</v>
      </c>
      <c r="B510" s="3" t="str">
        <f t="shared" si="1"/>
        <v>#REF!</v>
      </c>
    </row>
    <row r="511">
      <c r="A511" s="12">
        <v>-0.0111</v>
      </c>
      <c r="B511" s="3" t="str">
        <f t="shared" si="1"/>
        <v>#REF!</v>
      </c>
    </row>
    <row r="512">
      <c r="A512" s="17">
        <v>246028.0</v>
      </c>
      <c r="B512" s="3" t="str">
        <f t="shared" si="1"/>
        <v>#REF!</v>
      </c>
    </row>
    <row r="513">
      <c r="A513" s="17">
        <v>286411.0</v>
      </c>
      <c r="B513" s="3" t="str">
        <f t="shared" si="1"/>
        <v>#REF!</v>
      </c>
    </row>
    <row r="514">
      <c r="A514" s="14">
        <v>43452.0</v>
      </c>
      <c r="B514" s="3" t="str">
        <f t="shared" si="1"/>
        <v>#REF!</v>
      </c>
    </row>
    <row r="515">
      <c r="A515" s="8">
        <v>59.0</v>
      </c>
      <c r="B515" s="3" t="str">
        <f t="shared" si="1"/>
        <v>#REF!</v>
      </c>
    </row>
    <row r="516">
      <c r="A516" s="8">
        <v>59.24</v>
      </c>
      <c r="B516" s="3" t="str">
        <f t="shared" si="1"/>
        <v>#REF!</v>
      </c>
    </row>
    <row r="517">
      <c r="A517" s="8">
        <v>55.89</v>
      </c>
      <c r="B517" s="3" t="str">
        <f t="shared" si="1"/>
        <v>#REF!</v>
      </c>
    </row>
    <row r="518">
      <c r="A518" s="8">
        <v>56.26</v>
      </c>
      <c r="B518" s="3" t="str">
        <f t="shared" si="1"/>
        <v>#REF!</v>
      </c>
    </row>
    <row r="519">
      <c r="A519" s="11">
        <v>-3.35</v>
      </c>
      <c r="B519" s="3" t="str">
        <f t="shared" si="1"/>
        <v>#REF!</v>
      </c>
    </row>
    <row r="520">
      <c r="A520" s="12">
        <v>-0.0562</v>
      </c>
      <c r="B520" s="3" t="str">
        <f t="shared" si="1"/>
        <v>#REF!</v>
      </c>
    </row>
    <row r="521">
      <c r="A521" s="17">
        <v>398563.0</v>
      </c>
      <c r="B521" s="3" t="str">
        <f t="shared" si="1"/>
        <v>#REF!</v>
      </c>
    </row>
    <row r="522">
      <c r="A522" s="17">
        <v>247883.0</v>
      </c>
      <c r="B522" s="3" t="str">
        <f t="shared" si="1"/>
        <v>#REF!</v>
      </c>
    </row>
    <row r="523">
      <c r="A523" s="14">
        <v>43453.0</v>
      </c>
      <c r="B523" s="3" t="str">
        <f t="shared" si="1"/>
        <v>#REF!</v>
      </c>
    </row>
    <row r="524">
      <c r="A524" s="8">
        <v>56.51</v>
      </c>
      <c r="B524" s="3" t="str">
        <f t="shared" si="1"/>
        <v>#REF!</v>
      </c>
    </row>
    <row r="525">
      <c r="A525" s="8">
        <v>58.11</v>
      </c>
      <c r="B525" s="3" t="str">
        <f t="shared" si="1"/>
        <v>#REF!</v>
      </c>
    </row>
    <row r="526">
      <c r="A526" s="8">
        <v>56.04</v>
      </c>
      <c r="B526" s="3" t="str">
        <f t="shared" si="1"/>
        <v>#REF!</v>
      </c>
    </row>
    <row r="527">
      <c r="A527" s="8">
        <v>57.24</v>
      </c>
      <c r="B527" s="3" t="str">
        <f t="shared" si="1"/>
        <v>#REF!</v>
      </c>
    </row>
    <row r="528">
      <c r="A528" s="9">
        <f>+0.98</f>
        <v>0.98</v>
      </c>
      <c r="B528" s="3" t="str">
        <f t="shared" si="1"/>
        <v>#REF!</v>
      </c>
    </row>
    <row r="529">
      <c r="A529" s="9">
        <f>+1.74%</f>
        <v>0.0174</v>
      </c>
      <c r="B529" s="3" t="str">
        <f t="shared" si="1"/>
        <v>#REF!</v>
      </c>
    </row>
    <row r="530">
      <c r="A530" s="16">
        <v>319367.0</v>
      </c>
      <c r="B530" s="3" t="str">
        <f t="shared" si="1"/>
        <v>#REF!</v>
      </c>
    </row>
    <row r="531">
      <c r="A531" s="16">
        <v>194563.0</v>
      </c>
      <c r="B531" s="3" t="str">
        <f t="shared" si="1"/>
        <v>#REF!</v>
      </c>
    </row>
    <row r="532">
      <c r="A532" s="14">
        <v>43454.0</v>
      </c>
      <c r="B532" s="3" t="str">
        <f t="shared" si="1"/>
        <v>#REF!</v>
      </c>
    </row>
    <row r="533">
      <c r="A533" s="8">
        <v>56.49</v>
      </c>
      <c r="B533" s="3" t="str">
        <f t="shared" si="1"/>
        <v>#REF!</v>
      </c>
    </row>
    <row r="534">
      <c r="A534" s="8">
        <v>56.75</v>
      </c>
      <c r="B534" s="3" t="str">
        <f t="shared" si="1"/>
        <v>#REF!</v>
      </c>
    </row>
    <row r="535">
      <c r="A535" s="8">
        <v>54.28</v>
      </c>
      <c r="B535" s="3" t="str">
        <f t="shared" si="1"/>
        <v>#REF!</v>
      </c>
    </row>
    <row r="536">
      <c r="A536" s="8">
        <v>54.35</v>
      </c>
      <c r="B536" s="3" t="str">
        <f t="shared" si="1"/>
        <v>#REF!</v>
      </c>
    </row>
    <row r="537">
      <c r="A537" s="11">
        <v>-2.89</v>
      </c>
      <c r="B537" s="3" t="str">
        <f t="shared" si="1"/>
        <v>#REF!</v>
      </c>
    </row>
    <row r="538">
      <c r="A538" s="12">
        <v>-0.0505</v>
      </c>
      <c r="B538" s="3" t="str">
        <f t="shared" si="1"/>
        <v>#REF!</v>
      </c>
    </row>
    <row r="539">
      <c r="A539" s="17">
        <v>299454.0</v>
      </c>
      <c r="B539" s="3" t="str">
        <f t="shared" si="1"/>
        <v>#REF!</v>
      </c>
    </row>
    <row r="540">
      <c r="A540" s="17">
        <v>165800.0</v>
      </c>
      <c r="B540" s="3" t="str">
        <f t="shared" si="1"/>
        <v>#REF!</v>
      </c>
    </row>
    <row r="541">
      <c r="A541" s="14">
        <v>43455.0</v>
      </c>
      <c r="B541" s="3" t="str">
        <f t="shared" si="1"/>
        <v>#REF!</v>
      </c>
    </row>
    <row r="542">
      <c r="A542" s="8">
        <v>54.97</v>
      </c>
      <c r="B542" s="3" t="str">
        <f t="shared" si="1"/>
        <v>#REF!</v>
      </c>
    </row>
    <row r="543">
      <c r="A543" s="8">
        <v>55.33</v>
      </c>
      <c r="B543" s="3" t="str">
        <f t="shared" si="1"/>
        <v>#REF!</v>
      </c>
    </row>
    <row r="544">
      <c r="A544" s="8">
        <v>52.79</v>
      </c>
      <c r="B544" s="3" t="str">
        <f t="shared" si="1"/>
        <v>#REF!</v>
      </c>
    </row>
    <row r="545">
      <c r="A545" s="8">
        <v>53.82</v>
      </c>
      <c r="B545" s="3" t="str">
        <f t="shared" si="1"/>
        <v>#REF!</v>
      </c>
    </row>
    <row r="546">
      <c r="A546" s="11">
        <v>-0.53</v>
      </c>
      <c r="B546" s="3" t="str">
        <f t="shared" si="1"/>
        <v>#REF!</v>
      </c>
    </row>
    <row r="547">
      <c r="A547" s="12">
        <v>-0.0098</v>
      </c>
      <c r="B547" s="3" t="str">
        <f t="shared" si="1"/>
        <v>#REF!</v>
      </c>
    </row>
    <row r="548">
      <c r="A548" s="17">
        <v>226344.0</v>
      </c>
      <c r="B548" s="3" t="str">
        <f t="shared" si="1"/>
        <v>#REF!</v>
      </c>
    </row>
    <row r="549">
      <c r="A549" s="17">
        <v>109100.0</v>
      </c>
      <c r="B549" s="3" t="str">
        <f t="shared" si="1"/>
        <v>#REF!</v>
      </c>
    </row>
    <row r="550">
      <c r="A550" s="14">
        <v>43458.0</v>
      </c>
      <c r="B550" s="3" t="str">
        <f t="shared" si="1"/>
        <v>#REF!</v>
      </c>
    </row>
    <row r="551">
      <c r="A551" s="8">
        <v>53.49</v>
      </c>
      <c r="B551" s="3" t="str">
        <f t="shared" si="1"/>
        <v>#REF!</v>
      </c>
    </row>
    <row r="552">
      <c r="A552" s="8">
        <v>54.66</v>
      </c>
      <c r="B552" s="3" t="str">
        <f t="shared" si="1"/>
        <v>#REF!</v>
      </c>
    </row>
    <row r="553">
      <c r="A553" s="8">
        <v>50.36</v>
      </c>
      <c r="B553" s="3" t="str">
        <f t="shared" si="1"/>
        <v>#REF!</v>
      </c>
    </row>
    <row r="554">
      <c r="A554" s="8">
        <v>50.47</v>
      </c>
      <c r="B554" s="3" t="str">
        <f t="shared" si="1"/>
        <v>#REF!</v>
      </c>
    </row>
    <row r="555">
      <c r="A555" s="11">
        <v>-3.35</v>
      </c>
      <c r="B555" s="3" t="str">
        <f t="shared" si="1"/>
        <v>#REF!</v>
      </c>
    </row>
    <row r="556">
      <c r="A556" s="12">
        <v>-0.0622</v>
      </c>
      <c r="B556" s="3" t="str">
        <f t="shared" si="1"/>
        <v>#REF!</v>
      </c>
    </row>
    <row r="557">
      <c r="A557" s="17">
        <v>76222.0</v>
      </c>
      <c r="B557" s="3" t="str">
        <f t="shared" si="1"/>
        <v>#REF!</v>
      </c>
    </row>
    <row r="558">
      <c r="A558" s="17">
        <v>94251.0</v>
      </c>
      <c r="B558" s="3" t="str">
        <f t="shared" si="1"/>
        <v>#REF!</v>
      </c>
    </row>
    <row r="559">
      <c r="A559" s="14">
        <v>43460.0</v>
      </c>
      <c r="B559" s="3" t="str">
        <f t="shared" si="1"/>
        <v>#REF!</v>
      </c>
    </row>
    <row r="560">
      <c r="A560" s="8">
        <v>50.84</v>
      </c>
      <c r="B560" s="3" t="str">
        <f t="shared" si="1"/>
        <v>#REF!</v>
      </c>
    </row>
    <row r="561">
      <c r="A561" s="8">
        <v>55.29</v>
      </c>
      <c r="B561" s="3" t="str">
        <f t="shared" si="1"/>
        <v>#REF!</v>
      </c>
    </row>
    <row r="562">
      <c r="A562" s="8">
        <v>49.93</v>
      </c>
      <c r="B562" s="3" t="str">
        <f t="shared" si="1"/>
        <v>#REF!</v>
      </c>
    </row>
    <row r="563">
      <c r="A563" s="8">
        <v>54.47</v>
      </c>
      <c r="B563" s="3" t="str">
        <f t="shared" si="1"/>
        <v>#REF!</v>
      </c>
    </row>
    <row r="564">
      <c r="A564" s="9">
        <f>+4</f>
        <v>4</v>
      </c>
      <c r="B564" s="3" t="str">
        <f t="shared" si="1"/>
        <v>#REF!</v>
      </c>
    </row>
    <row r="565">
      <c r="A565" s="9">
        <f>+7.93%</f>
        <v>0.0793</v>
      </c>
      <c r="B565" s="3" t="str">
        <f t="shared" si="1"/>
        <v>#REF!</v>
      </c>
    </row>
    <row r="566">
      <c r="A566" s="16">
        <v>77000.0</v>
      </c>
      <c r="B566" s="3" t="str">
        <f t="shared" si="1"/>
        <v>#REF!</v>
      </c>
    </row>
    <row r="567">
      <c r="A567" s="16">
        <v>80651.0</v>
      </c>
      <c r="B567" s="3" t="str">
        <f t="shared" si="1"/>
        <v>#REF!</v>
      </c>
    </row>
    <row r="568">
      <c r="A568" s="14">
        <v>43461.0</v>
      </c>
      <c r="B568" s="3" t="str">
        <f t="shared" si="1"/>
        <v>#REF!</v>
      </c>
    </row>
    <row r="569">
      <c r="A569" s="8">
        <v>54.65</v>
      </c>
      <c r="B569" s="3" t="str">
        <f t="shared" si="1"/>
        <v>#REF!</v>
      </c>
    </row>
    <row r="570">
      <c r="A570" s="8">
        <v>54.67</v>
      </c>
      <c r="B570" s="3" t="str">
        <f t="shared" si="1"/>
        <v>#REF!</v>
      </c>
    </row>
    <row r="571">
      <c r="A571" s="8">
        <v>51.94</v>
      </c>
      <c r="B571" s="3" t="str">
        <f t="shared" si="1"/>
        <v>#REF!</v>
      </c>
    </row>
    <row r="572">
      <c r="A572" s="8">
        <v>52.16</v>
      </c>
      <c r="B572" s="3" t="str">
        <f t="shared" si="1"/>
        <v>#REF!</v>
      </c>
    </row>
    <row r="573">
      <c r="A573" s="11">
        <v>-2.31</v>
      </c>
      <c r="B573" s="3" t="str">
        <f t="shared" si="1"/>
        <v>#REF!</v>
      </c>
    </row>
    <row r="574">
      <c r="A574" s="12">
        <v>-0.0424</v>
      </c>
      <c r="B574" s="3" t="str">
        <f t="shared" si="1"/>
        <v>#REF!</v>
      </c>
    </row>
    <row r="575">
      <c r="A575" s="17">
        <v>102589.0</v>
      </c>
      <c r="B575" s="3" t="str">
        <f t="shared" si="1"/>
        <v>#REF!</v>
      </c>
    </row>
    <row r="576">
      <c r="A576" s="17">
        <v>47706.0</v>
      </c>
      <c r="B576" s="3" t="str">
        <f t="shared" si="1"/>
        <v>#REF!</v>
      </c>
    </row>
    <row r="577">
      <c r="A577" s="14">
        <v>43462.0</v>
      </c>
      <c r="B577" s="3" t="str">
        <f t="shared" si="1"/>
        <v>#REF!</v>
      </c>
    </row>
    <row r="578">
      <c r="A578" s="8">
        <v>53.44</v>
      </c>
      <c r="B578" s="3" t="str">
        <f t="shared" si="1"/>
        <v>#REF!</v>
      </c>
    </row>
    <row r="579">
      <c r="A579" s="8">
        <v>53.8</v>
      </c>
      <c r="B579" s="3" t="str">
        <f t="shared" si="1"/>
        <v>#REF!</v>
      </c>
    </row>
    <row r="580">
      <c r="A580" s="8">
        <v>51.6</v>
      </c>
      <c r="B580" s="3" t="str">
        <f t="shared" si="1"/>
        <v>#REF!</v>
      </c>
    </row>
    <row r="581">
      <c r="A581" s="8">
        <v>52.2</v>
      </c>
      <c r="B581" s="3" t="str">
        <f t="shared" si="1"/>
        <v>#REF!</v>
      </c>
    </row>
    <row r="582">
      <c r="A582" s="9">
        <f>+0.04</f>
        <v>0.04</v>
      </c>
      <c r="B582" s="3" t="str">
        <f t="shared" si="1"/>
        <v>#REF!</v>
      </c>
    </row>
    <row r="583">
      <c r="A583" s="9">
        <f>+0.08%</f>
        <v>0.0008</v>
      </c>
      <c r="B583" s="3" t="str">
        <f t="shared" si="1"/>
        <v>#REF!</v>
      </c>
    </row>
    <row r="584">
      <c r="A584" s="16">
        <v>17111.0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43405</v>
      </c>
      <c r="C3" s="3">
        <v>74.74</v>
      </c>
      <c r="D3" s="3">
        <v>75.09</v>
      </c>
      <c r="E3" s="3">
        <v>72.7</v>
      </c>
      <c r="F3" s="3">
        <v>73.04</v>
      </c>
      <c r="G3" s="3">
        <v>-2.05</v>
      </c>
      <c r="H3" s="6">
        <v>-0.0273</v>
      </c>
      <c r="I3" s="15">
        <v>88727.0</v>
      </c>
      <c r="J3" s="15">
        <v>183818.0</v>
      </c>
    </row>
    <row r="4">
      <c r="A4" s="19" t="s">
        <v>4</v>
      </c>
      <c r="B4" s="5">
        <f t="shared" si="1"/>
        <v>43406</v>
      </c>
      <c r="C4" s="3">
        <v>72.91</v>
      </c>
      <c r="D4" s="3">
        <v>73.62</v>
      </c>
      <c r="E4" s="3">
        <v>72.28</v>
      </c>
      <c r="F4" s="3">
        <v>72.89</v>
      </c>
      <c r="G4" s="3">
        <v>-0.15</v>
      </c>
      <c r="H4" s="6">
        <v>-0.0021</v>
      </c>
      <c r="I4" s="15">
        <v>88987.0</v>
      </c>
      <c r="J4" s="15">
        <v>184767.0</v>
      </c>
    </row>
    <row r="5">
      <c r="A5" s="19" t="s">
        <v>5</v>
      </c>
      <c r="B5" s="5">
        <f t="shared" si="1"/>
        <v>43409</v>
      </c>
      <c r="C5" s="3">
        <v>72.73</v>
      </c>
      <c r="D5" s="3">
        <v>74.04</v>
      </c>
      <c r="E5" s="3">
        <v>72.35</v>
      </c>
      <c r="F5" s="3">
        <v>73.13</v>
      </c>
      <c r="G5" s="3">
        <v>0.24</v>
      </c>
      <c r="H5" s="3">
        <v>0.0033</v>
      </c>
      <c r="I5" s="15">
        <v>81671.0</v>
      </c>
      <c r="J5" s="15">
        <v>183740.0</v>
      </c>
    </row>
    <row r="6">
      <c r="A6" s="19" t="s">
        <v>6</v>
      </c>
      <c r="B6" s="5">
        <f t="shared" si="1"/>
        <v>43410</v>
      </c>
      <c r="C6" s="3">
        <v>72.82</v>
      </c>
      <c r="D6" s="3">
        <v>73.3</v>
      </c>
      <c r="E6" s="3">
        <v>71.3</v>
      </c>
      <c r="F6" s="3">
        <v>72.25</v>
      </c>
      <c r="G6" s="3">
        <v>-0.88</v>
      </c>
      <c r="H6" s="6">
        <v>-0.012</v>
      </c>
      <c r="I6" s="15">
        <v>95610.0</v>
      </c>
      <c r="J6" s="15">
        <v>198615.0</v>
      </c>
    </row>
    <row r="7">
      <c r="A7" s="19" t="s">
        <v>7</v>
      </c>
      <c r="B7" s="5">
        <f t="shared" si="1"/>
        <v>43411</v>
      </c>
      <c r="C7" s="3">
        <v>71.82</v>
      </c>
      <c r="D7" s="3">
        <v>73.63</v>
      </c>
      <c r="E7" s="3">
        <v>71.57</v>
      </c>
      <c r="F7" s="3">
        <v>72.24</v>
      </c>
      <c r="G7" s="3">
        <v>-0.01</v>
      </c>
      <c r="H7" s="6">
        <v>-1.0E-4</v>
      </c>
      <c r="I7" s="15">
        <v>122704.0</v>
      </c>
      <c r="J7" s="15">
        <v>206220.0</v>
      </c>
    </row>
    <row r="8">
      <c r="A8" s="19" t="s">
        <v>8</v>
      </c>
      <c r="B8" s="5">
        <f t="shared" si="1"/>
        <v>43412</v>
      </c>
      <c r="C8" s="3">
        <v>72.3</v>
      </c>
      <c r="D8" s="3">
        <v>73.17</v>
      </c>
      <c r="E8" s="3">
        <v>71.02</v>
      </c>
      <c r="F8" s="3">
        <v>71.11</v>
      </c>
      <c r="G8" s="3">
        <v>-1.13</v>
      </c>
      <c r="H8" s="6">
        <v>-0.0156</v>
      </c>
      <c r="I8" s="15">
        <v>126817.0</v>
      </c>
      <c r="J8" s="15">
        <v>201847.0</v>
      </c>
    </row>
    <row r="9">
      <c r="A9" s="19" t="s">
        <v>9</v>
      </c>
      <c r="B9" s="5">
        <f t="shared" si="1"/>
        <v>43413</v>
      </c>
      <c r="C9" s="3">
        <v>71.24</v>
      </c>
      <c r="D9" s="3">
        <v>71.37</v>
      </c>
      <c r="E9" s="3">
        <v>69.64</v>
      </c>
      <c r="F9" s="3">
        <v>70.61</v>
      </c>
      <c r="G9" s="3">
        <v>-0.5</v>
      </c>
      <c r="H9" s="6">
        <v>-0.007</v>
      </c>
      <c r="I9" s="15">
        <v>102281.0</v>
      </c>
      <c r="J9" s="15">
        <v>206782.0</v>
      </c>
    </row>
    <row r="10">
      <c r="A10" s="20">
        <v>43405.0</v>
      </c>
      <c r="B10" s="13">
        <f t="shared" si="1"/>
        <v>43416</v>
      </c>
      <c r="C10" s="3">
        <v>71.11</v>
      </c>
      <c r="D10" s="3">
        <v>72.2</v>
      </c>
      <c r="E10" s="3">
        <v>69.38</v>
      </c>
      <c r="F10" s="3">
        <v>70.6</v>
      </c>
      <c r="G10" s="3">
        <v>-0.01</v>
      </c>
      <c r="H10" s="6">
        <v>-1.0E-4</v>
      </c>
      <c r="I10" s="15">
        <v>97124.0</v>
      </c>
      <c r="J10" s="15">
        <v>211425.0</v>
      </c>
    </row>
    <row r="11">
      <c r="A11" s="19">
        <v>74.74</v>
      </c>
      <c r="B11" s="13">
        <f t="shared" si="1"/>
        <v>43417</v>
      </c>
      <c r="C11" s="3">
        <v>69.63</v>
      </c>
      <c r="D11" s="3">
        <v>70.2</v>
      </c>
      <c r="E11" s="3">
        <v>65.22</v>
      </c>
      <c r="F11" s="3">
        <v>66.08</v>
      </c>
      <c r="G11" s="3">
        <v>-4.52</v>
      </c>
      <c r="H11" s="6">
        <v>-0.064</v>
      </c>
      <c r="I11" s="15">
        <v>122528.0</v>
      </c>
      <c r="J11" s="15">
        <v>218315.0</v>
      </c>
    </row>
    <row r="12">
      <c r="A12" s="19">
        <v>75.09</v>
      </c>
      <c r="B12" s="13">
        <f t="shared" si="1"/>
        <v>43418</v>
      </c>
      <c r="C12" s="3">
        <v>66.28</v>
      </c>
      <c r="D12" s="3">
        <v>68.22</v>
      </c>
      <c r="E12" s="3">
        <v>65.58</v>
      </c>
      <c r="F12" s="3">
        <v>66.74</v>
      </c>
      <c r="G12" s="3">
        <v>0.66</v>
      </c>
      <c r="H12" s="3">
        <v>0.01</v>
      </c>
      <c r="I12" s="15">
        <v>118870.0</v>
      </c>
      <c r="J12" s="15">
        <v>224874.0</v>
      </c>
    </row>
    <row r="13">
      <c r="A13" s="19">
        <v>72.7</v>
      </c>
      <c r="B13" s="13">
        <f t="shared" si="1"/>
        <v>43419</v>
      </c>
      <c r="C13" s="3">
        <v>66.59</v>
      </c>
      <c r="D13" s="3">
        <v>67.81</v>
      </c>
      <c r="E13" s="3">
        <v>66.33</v>
      </c>
      <c r="F13" s="3">
        <v>67.06</v>
      </c>
      <c r="G13" s="3">
        <v>0.32</v>
      </c>
      <c r="H13" s="3">
        <v>0.0048</v>
      </c>
      <c r="I13" s="15">
        <v>101206.0</v>
      </c>
      <c r="J13" s="15">
        <v>234587.0</v>
      </c>
    </row>
    <row r="14">
      <c r="A14" s="19">
        <v>73.04</v>
      </c>
      <c r="B14" s="13">
        <f t="shared" si="1"/>
        <v>43420</v>
      </c>
      <c r="C14" s="3">
        <v>67.18</v>
      </c>
      <c r="D14" s="3">
        <v>68.66</v>
      </c>
      <c r="E14" s="3">
        <v>66.5</v>
      </c>
      <c r="F14" s="3">
        <v>67.21</v>
      </c>
      <c r="G14" s="3">
        <v>0.15</v>
      </c>
      <c r="H14" s="3">
        <v>0.0022</v>
      </c>
      <c r="I14" s="15">
        <v>111647.0</v>
      </c>
      <c r="J14" s="15">
        <v>247603.0</v>
      </c>
    </row>
    <row r="15">
      <c r="A15" s="21">
        <v>-2.05</v>
      </c>
      <c r="B15" s="13">
        <f t="shared" si="1"/>
        <v>43423</v>
      </c>
      <c r="C15" s="3">
        <v>67.45</v>
      </c>
      <c r="D15" s="3">
        <v>68.02</v>
      </c>
      <c r="E15" s="3">
        <v>65.78</v>
      </c>
      <c r="F15" s="3">
        <v>67.27</v>
      </c>
      <c r="G15" s="3">
        <v>0.06</v>
      </c>
      <c r="H15" s="3">
        <v>9.0E-4</v>
      </c>
      <c r="I15" s="15">
        <v>92872.0</v>
      </c>
      <c r="J15" s="15">
        <v>249501.0</v>
      </c>
    </row>
    <row r="16">
      <c r="A16" s="22">
        <v>-0.0273</v>
      </c>
      <c r="B16" s="13">
        <f t="shared" si="1"/>
        <v>43424</v>
      </c>
      <c r="C16" s="3">
        <v>67.28</v>
      </c>
      <c r="D16" s="3">
        <v>67.31</v>
      </c>
      <c r="E16" s="3">
        <v>62.33</v>
      </c>
      <c r="F16" s="3">
        <v>63.05</v>
      </c>
      <c r="G16" s="3">
        <v>-4.22</v>
      </c>
      <c r="H16" s="6">
        <v>-0.0627</v>
      </c>
      <c r="I16" s="15">
        <v>122442.0</v>
      </c>
      <c r="J16" s="15">
        <v>254030.0</v>
      </c>
    </row>
    <row r="17">
      <c r="A17" s="24">
        <v>88727.0</v>
      </c>
      <c r="B17" s="13">
        <f t="shared" si="1"/>
        <v>43425</v>
      </c>
      <c r="C17" s="3">
        <v>63.12</v>
      </c>
      <c r="D17" s="3">
        <v>65.03</v>
      </c>
      <c r="E17" s="3">
        <v>63.08</v>
      </c>
      <c r="F17" s="3">
        <v>64.06</v>
      </c>
      <c r="G17" s="3">
        <v>1.01</v>
      </c>
      <c r="H17" s="3">
        <v>0.016</v>
      </c>
      <c r="I17" s="15">
        <v>117738.0</v>
      </c>
      <c r="J17" s="15">
        <v>259409.0</v>
      </c>
    </row>
    <row r="18">
      <c r="A18" s="24">
        <v>183818.0</v>
      </c>
      <c r="B18" s="13">
        <f t="shared" si="1"/>
        <v>43426</v>
      </c>
      <c r="C18" s="3">
        <v>64.15</v>
      </c>
      <c r="D18" s="3">
        <v>64.31</v>
      </c>
      <c r="E18" s="3">
        <v>62.87</v>
      </c>
      <c r="F18" s="3">
        <v>63.11</v>
      </c>
      <c r="G18" s="3">
        <v>-0.95</v>
      </c>
      <c r="H18" s="6">
        <v>-0.0148</v>
      </c>
      <c r="I18" s="15">
        <v>45399.0</v>
      </c>
      <c r="J18" s="15">
        <v>265120.0</v>
      </c>
    </row>
    <row r="19">
      <c r="A19" s="23">
        <v>43406.0</v>
      </c>
      <c r="B19" s="13">
        <f t="shared" si="1"/>
        <v>43427</v>
      </c>
      <c r="C19" s="3">
        <v>63.11</v>
      </c>
      <c r="D19" s="3">
        <v>63.29</v>
      </c>
      <c r="E19" s="3">
        <v>58.89</v>
      </c>
      <c r="F19" s="3">
        <v>59.23</v>
      </c>
      <c r="G19" s="3">
        <v>-3.88</v>
      </c>
      <c r="H19" s="6">
        <v>-0.0615</v>
      </c>
      <c r="I19" s="15">
        <v>131598.0</v>
      </c>
      <c r="J19" s="15">
        <v>266233.0</v>
      </c>
    </row>
    <row r="20">
      <c r="A20" s="21">
        <v>72.91</v>
      </c>
      <c r="B20" s="13">
        <f t="shared" si="1"/>
        <v>43430</v>
      </c>
      <c r="C20" s="3">
        <v>59.31</v>
      </c>
      <c r="D20" s="3">
        <v>61.35</v>
      </c>
      <c r="E20" s="3">
        <v>58.97</v>
      </c>
      <c r="F20" s="3">
        <v>60.69</v>
      </c>
      <c r="G20" s="3">
        <v>1.46</v>
      </c>
      <c r="H20" s="3">
        <v>0.0246</v>
      </c>
      <c r="I20" s="15">
        <v>127846.0</v>
      </c>
      <c r="J20" s="15">
        <v>274780.0</v>
      </c>
    </row>
    <row r="21">
      <c r="A21" s="21">
        <v>73.62</v>
      </c>
      <c r="B21" s="13">
        <f t="shared" si="1"/>
        <v>43431</v>
      </c>
      <c r="C21" s="3">
        <v>60.61</v>
      </c>
      <c r="D21" s="3">
        <v>61.64</v>
      </c>
      <c r="E21" s="3">
        <v>59.28</v>
      </c>
      <c r="F21" s="3">
        <v>60.58</v>
      </c>
      <c r="G21" s="3">
        <v>-0.11</v>
      </c>
      <c r="H21" s="6">
        <v>-0.0018</v>
      </c>
      <c r="I21" s="15">
        <v>143435.0</v>
      </c>
      <c r="J21" s="15">
        <v>285452.0</v>
      </c>
    </row>
    <row r="22">
      <c r="A22" s="21">
        <v>72.28</v>
      </c>
      <c r="B22" s="13">
        <f t="shared" si="1"/>
        <v>43432</v>
      </c>
      <c r="C22" s="3">
        <v>61.01</v>
      </c>
      <c r="D22" s="3">
        <v>61.6</v>
      </c>
      <c r="E22" s="3">
        <v>59.07</v>
      </c>
      <c r="F22" s="3">
        <v>59.29</v>
      </c>
      <c r="G22" s="3">
        <v>-1.29</v>
      </c>
      <c r="H22" s="6">
        <v>-0.0213</v>
      </c>
      <c r="I22" s="15">
        <v>115586.0</v>
      </c>
      <c r="J22" s="15">
        <v>289594.0</v>
      </c>
    </row>
    <row r="23">
      <c r="A23" s="21">
        <v>72.89</v>
      </c>
      <c r="B23" s="13">
        <f t="shared" si="1"/>
        <v>43433</v>
      </c>
      <c r="C23" s="3">
        <v>59.67</v>
      </c>
      <c r="D23" s="3">
        <v>60.88</v>
      </c>
      <c r="E23" s="3">
        <v>58.01</v>
      </c>
      <c r="F23" s="3">
        <v>60.07</v>
      </c>
      <c r="G23" s="3">
        <v>0.78</v>
      </c>
      <c r="H23" s="3">
        <v>0.0132</v>
      </c>
      <c r="I23" s="15">
        <v>119752.0</v>
      </c>
      <c r="J23" s="15">
        <v>288294.0</v>
      </c>
    </row>
    <row r="24">
      <c r="A24" s="21">
        <v>-0.15</v>
      </c>
      <c r="B24" s="13">
        <f t="shared" si="1"/>
        <v>43434</v>
      </c>
      <c r="C24" s="3">
        <v>59.95</v>
      </c>
      <c r="D24" s="3">
        <v>60.55</v>
      </c>
      <c r="E24" s="3">
        <v>58.24</v>
      </c>
      <c r="F24" s="3">
        <v>59.58</v>
      </c>
      <c r="G24" s="3">
        <v>-0.49</v>
      </c>
      <c r="H24" s="6">
        <v>-0.0082</v>
      </c>
      <c r="I24" s="15">
        <v>136343.0</v>
      </c>
      <c r="J24" s="15">
        <v>296068.0</v>
      </c>
    </row>
    <row r="25">
      <c r="A25" s="22">
        <v>-0.0021</v>
      </c>
      <c r="B25" s="5">
        <f t="shared" si="1"/>
        <v>43437</v>
      </c>
      <c r="C25" s="3">
        <v>59.95</v>
      </c>
      <c r="D25" s="3">
        <v>62.67</v>
      </c>
      <c r="E25" s="3">
        <v>59.95</v>
      </c>
      <c r="F25" s="3">
        <v>61.82</v>
      </c>
      <c r="G25" s="3">
        <v>2.24</v>
      </c>
      <c r="H25" s="3">
        <v>0.037599999999999995</v>
      </c>
      <c r="I25" s="15">
        <v>120171.0</v>
      </c>
      <c r="J25" s="15">
        <v>303389.0</v>
      </c>
    </row>
    <row r="26">
      <c r="A26" s="24">
        <v>88987.0</v>
      </c>
      <c r="B26" s="5">
        <f t="shared" si="1"/>
        <v>43438</v>
      </c>
      <c r="C26" s="3">
        <v>62.02</v>
      </c>
      <c r="D26" s="3">
        <v>63.73</v>
      </c>
      <c r="E26" s="3">
        <v>61.42</v>
      </c>
      <c r="F26" s="3">
        <v>62.22</v>
      </c>
      <c r="G26" s="3">
        <v>0.4</v>
      </c>
      <c r="H26" s="3">
        <v>0.006500000000000001</v>
      </c>
      <c r="I26" s="15">
        <v>118814.0</v>
      </c>
      <c r="J26" s="15">
        <v>310300.0</v>
      </c>
    </row>
    <row r="27">
      <c r="A27" s="24">
        <v>184767.0</v>
      </c>
      <c r="B27" s="5">
        <f t="shared" si="1"/>
        <v>43439</v>
      </c>
      <c r="C27" s="3">
        <v>61.54</v>
      </c>
      <c r="D27" s="3">
        <v>63.47</v>
      </c>
      <c r="E27" s="3">
        <v>61.01</v>
      </c>
      <c r="F27" s="3">
        <v>61.76</v>
      </c>
      <c r="G27" s="3">
        <v>-0.46</v>
      </c>
      <c r="H27" s="6">
        <v>-0.0074</v>
      </c>
      <c r="I27" s="15">
        <v>121133.0</v>
      </c>
      <c r="J27" s="15">
        <v>313436.0</v>
      </c>
    </row>
    <row r="28">
      <c r="A28" s="23">
        <v>43409.0</v>
      </c>
      <c r="B28" s="5">
        <f t="shared" si="1"/>
        <v>43440</v>
      </c>
      <c r="C28" s="3">
        <v>61.6</v>
      </c>
      <c r="D28" s="3">
        <v>62.17</v>
      </c>
      <c r="E28" s="3">
        <v>58.65</v>
      </c>
      <c r="F28" s="3">
        <v>60.33</v>
      </c>
      <c r="G28" s="3">
        <v>-1.43</v>
      </c>
      <c r="H28" s="6">
        <v>-0.0232</v>
      </c>
      <c r="I28" s="15">
        <v>155421.0</v>
      </c>
      <c r="J28" s="15">
        <v>319695.0</v>
      </c>
    </row>
    <row r="29">
      <c r="A29" s="21">
        <v>72.73</v>
      </c>
      <c r="B29" s="5">
        <f t="shared" si="1"/>
        <v>43441</v>
      </c>
      <c r="C29" s="3">
        <v>60.56</v>
      </c>
      <c r="D29" s="3">
        <v>63.93</v>
      </c>
      <c r="E29" s="3">
        <v>59.4</v>
      </c>
      <c r="F29" s="3">
        <v>61.85</v>
      </c>
      <c r="G29" s="3">
        <v>1.52</v>
      </c>
      <c r="H29" s="3">
        <v>0.0252</v>
      </c>
      <c r="I29" s="15">
        <v>190130.0</v>
      </c>
      <c r="J29" s="15">
        <v>331213.0</v>
      </c>
    </row>
    <row r="30">
      <c r="A30" s="21">
        <v>74.04</v>
      </c>
      <c r="B30" s="13">
        <f t="shared" si="1"/>
        <v>43444</v>
      </c>
      <c r="C30" s="3">
        <v>61.6</v>
      </c>
      <c r="D30" s="3">
        <v>62.5</v>
      </c>
      <c r="E30" s="3">
        <v>59.76</v>
      </c>
      <c r="F30" s="3">
        <v>60.1</v>
      </c>
      <c r="G30" s="3">
        <v>-1.75</v>
      </c>
      <c r="H30" s="6">
        <v>-0.0283</v>
      </c>
      <c r="I30" s="15">
        <v>145893.0</v>
      </c>
      <c r="J30" s="15">
        <v>332098.0</v>
      </c>
    </row>
    <row r="31">
      <c r="A31" s="21">
        <v>72.35</v>
      </c>
      <c r="B31" s="13">
        <f t="shared" si="1"/>
        <v>43445</v>
      </c>
      <c r="C31" s="3">
        <v>60.1</v>
      </c>
      <c r="D31" s="3">
        <v>61.24</v>
      </c>
      <c r="E31" s="3">
        <v>59.73</v>
      </c>
      <c r="F31" s="3">
        <v>60.35</v>
      </c>
      <c r="G31" s="3">
        <v>0.25</v>
      </c>
      <c r="H31" s="3">
        <v>0.0042</v>
      </c>
      <c r="I31" s="15">
        <v>120720.0</v>
      </c>
      <c r="J31" s="15">
        <v>338511.0</v>
      </c>
    </row>
    <row r="32">
      <c r="A32" s="21">
        <v>73.13</v>
      </c>
      <c r="B32" s="13">
        <f t="shared" si="1"/>
        <v>43446</v>
      </c>
      <c r="C32" s="3">
        <v>60.82</v>
      </c>
      <c r="D32" s="3">
        <v>61.58</v>
      </c>
      <c r="E32" s="3">
        <v>60.1</v>
      </c>
      <c r="F32" s="3">
        <v>60.27</v>
      </c>
      <c r="G32" s="3">
        <v>-0.08</v>
      </c>
      <c r="H32" s="6">
        <v>-0.0013</v>
      </c>
      <c r="I32" s="15">
        <v>151030.0</v>
      </c>
      <c r="J32" s="15">
        <v>343416.0</v>
      </c>
    </row>
    <row r="33">
      <c r="A33" s="25">
        <f>+0.24</f>
        <v>0.24</v>
      </c>
      <c r="B33" s="13">
        <f t="shared" si="1"/>
        <v>43447</v>
      </c>
      <c r="C33" s="3">
        <v>60.42</v>
      </c>
      <c r="D33" s="3">
        <v>62.15</v>
      </c>
      <c r="E33" s="3">
        <v>59.49</v>
      </c>
      <c r="F33" s="3">
        <v>61.58</v>
      </c>
      <c r="G33" s="3">
        <v>1.31</v>
      </c>
      <c r="H33" s="3">
        <v>0.0217</v>
      </c>
      <c r="I33" s="15">
        <v>140696.0</v>
      </c>
      <c r="J33" s="15">
        <v>340899.0</v>
      </c>
    </row>
    <row r="34">
      <c r="A34" s="25">
        <f>+0.33%</f>
        <v>0.0033</v>
      </c>
      <c r="B34" s="13">
        <f t="shared" si="1"/>
        <v>43448</v>
      </c>
      <c r="C34" s="3">
        <v>61.69</v>
      </c>
      <c r="D34" s="3">
        <v>61.69</v>
      </c>
      <c r="E34" s="3">
        <v>60.03</v>
      </c>
      <c r="F34" s="3">
        <v>60.4</v>
      </c>
      <c r="G34" s="3">
        <v>-1.18</v>
      </c>
      <c r="H34" s="6">
        <v>-0.0192</v>
      </c>
      <c r="I34" s="15">
        <v>120009.0</v>
      </c>
      <c r="J34" s="15">
        <v>344511.0</v>
      </c>
    </row>
    <row r="35">
      <c r="A35" s="26">
        <v>81671.0</v>
      </c>
      <c r="B35" s="13">
        <f t="shared" si="1"/>
        <v>43451</v>
      </c>
      <c r="C35" s="3">
        <v>60.37</v>
      </c>
      <c r="D35" s="3">
        <v>61.24</v>
      </c>
      <c r="E35" s="3">
        <v>58.68</v>
      </c>
      <c r="F35" s="3">
        <v>59.66</v>
      </c>
      <c r="G35" s="3">
        <v>-0.74</v>
      </c>
      <c r="H35" s="6">
        <v>-0.0123</v>
      </c>
      <c r="I35" s="15">
        <v>161267.0</v>
      </c>
      <c r="J35" s="15">
        <v>364876.0</v>
      </c>
    </row>
    <row r="36">
      <c r="A36" s="26">
        <v>183740.0</v>
      </c>
      <c r="B36" s="13">
        <f t="shared" si="1"/>
        <v>43452</v>
      </c>
      <c r="C36" s="3">
        <v>58.9</v>
      </c>
      <c r="D36" s="3">
        <v>59.27</v>
      </c>
      <c r="E36" s="3">
        <v>55.86</v>
      </c>
      <c r="F36" s="3">
        <v>56.23</v>
      </c>
      <c r="G36" s="3">
        <v>-3.43</v>
      </c>
      <c r="H36" s="6">
        <v>-0.0575</v>
      </c>
      <c r="I36" s="15">
        <v>265774.0</v>
      </c>
      <c r="J36" s="15">
        <v>387571.0</v>
      </c>
    </row>
    <row r="37">
      <c r="A37" s="27">
        <v>43410.0</v>
      </c>
      <c r="B37" s="13">
        <f t="shared" si="1"/>
        <v>43453</v>
      </c>
      <c r="C37" s="3">
        <v>56.44</v>
      </c>
      <c r="D37" s="3">
        <v>58.1</v>
      </c>
      <c r="E37" s="3">
        <v>56.09</v>
      </c>
      <c r="F37" s="3">
        <v>57.45</v>
      </c>
      <c r="G37" s="3">
        <v>1.22</v>
      </c>
      <c r="H37" s="3">
        <v>0.0217</v>
      </c>
      <c r="I37" s="15">
        <v>268586.0</v>
      </c>
      <c r="J37" s="15">
        <v>414153.0</v>
      </c>
    </row>
    <row r="38">
      <c r="A38" s="28">
        <v>72.82</v>
      </c>
      <c r="B38" s="13">
        <f t="shared" si="1"/>
        <v>43454</v>
      </c>
      <c r="C38" s="3">
        <v>56.73</v>
      </c>
      <c r="D38" s="3">
        <v>56.94</v>
      </c>
      <c r="E38" s="3">
        <v>54.58</v>
      </c>
      <c r="F38" s="3">
        <v>54.65</v>
      </c>
      <c r="G38" s="3">
        <v>-2.8</v>
      </c>
      <c r="H38" s="6">
        <v>-0.0487</v>
      </c>
      <c r="I38" s="15">
        <v>272368.0</v>
      </c>
      <c r="J38" s="15">
        <v>443259.0</v>
      </c>
    </row>
    <row r="39">
      <c r="A39" s="28">
        <v>73.3</v>
      </c>
      <c r="B39" s="13">
        <f t="shared" si="1"/>
        <v>43455</v>
      </c>
      <c r="C39" s="3">
        <v>55.27</v>
      </c>
      <c r="D39" s="3">
        <v>55.58</v>
      </c>
      <c r="E39" s="3">
        <v>53.06</v>
      </c>
      <c r="F39" s="3">
        <v>54.1</v>
      </c>
      <c r="G39" s="3">
        <v>-0.55</v>
      </c>
      <c r="H39" s="6">
        <v>-0.0101</v>
      </c>
      <c r="I39" s="15">
        <v>204384.0</v>
      </c>
      <c r="J39" s="15">
        <v>451295.0</v>
      </c>
    </row>
    <row r="40">
      <c r="A40" s="28">
        <v>71.3</v>
      </c>
      <c r="B40" s="13">
        <f t="shared" si="1"/>
        <v>43458</v>
      </c>
      <c r="C40" s="3">
        <v>53.8</v>
      </c>
      <c r="D40" s="3">
        <v>54.9</v>
      </c>
      <c r="E40" s="3">
        <v>50.65</v>
      </c>
      <c r="F40" s="3">
        <v>50.77</v>
      </c>
      <c r="G40" s="3">
        <v>-3.33</v>
      </c>
      <c r="H40" s="6">
        <v>-0.0616</v>
      </c>
      <c r="I40" s="15">
        <v>93668.0</v>
      </c>
      <c r="J40" s="15">
        <v>463712.0</v>
      </c>
    </row>
    <row r="41">
      <c r="A41" s="28">
        <v>72.25</v>
      </c>
      <c r="B41" s="13">
        <f t="shared" si="1"/>
        <v>43460</v>
      </c>
      <c r="C41" s="3">
        <v>51.33</v>
      </c>
      <c r="D41" s="3">
        <v>55.59</v>
      </c>
      <c r="E41" s="3">
        <v>50.22</v>
      </c>
      <c r="F41" s="3">
        <v>54.76</v>
      </c>
      <c r="G41" s="3">
        <v>3.99</v>
      </c>
      <c r="H41" s="3">
        <v>0.0786</v>
      </c>
      <c r="I41" s="15">
        <v>178268.0</v>
      </c>
      <c r="J41" s="15">
        <v>472381.0</v>
      </c>
    </row>
    <row r="42">
      <c r="A42" s="21">
        <v>-0.88</v>
      </c>
      <c r="B42" s="13">
        <f t="shared" si="1"/>
        <v>43461</v>
      </c>
      <c r="C42" s="3">
        <v>54.99</v>
      </c>
      <c r="D42" s="3">
        <v>54.99</v>
      </c>
      <c r="E42" s="3">
        <v>52.51</v>
      </c>
      <c r="F42" s="3">
        <v>52.73</v>
      </c>
      <c r="G42" s="3">
        <v>-2.03</v>
      </c>
      <c r="H42" s="6">
        <v>-0.0371</v>
      </c>
      <c r="I42" s="15">
        <v>224693.0</v>
      </c>
      <c r="J42" s="15">
        <v>483079.0</v>
      </c>
    </row>
    <row r="43">
      <c r="A43" s="22">
        <v>-0.012</v>
      </c>
      <c r="B43" s="13">
        <f t="shared" si="1"/>
        <v>43462</v>
      </c>
      <c r="C43" s="3">
        <v>53.96</v>
      </c>
      <c r="D43" s="3">
        <v>54.41</v>
      </c>
      <c r="E43" s="3">
        <v>52.0</v>
      </c>
      <c r="F43" s="3">
        <v>53.21</v>
      </c>
      <c r="G43" s="3">
        <v>0.48</v>
      </c>
      <c r="H43" s="3">
        <v>0.0091</v>
      </c>
      <c r="I43" s="15">
        <v>239069.0</v>
      </c>
      <c r="J43" s="15">
        <v>494373.0</v>
      </c>
    </row>
    <row r="44">
      <c r="A44" s="24">
        <v>95610.0</v>
      </c>
      <c r="B44" s="13">
        <f t="shared" si="1"/>
        <v>43465</v>
      </c>
      <c r="C44" s="3">
        <v>53.0</v>
      </c>
      <c r="D44" s="3">
        <v>54.82</v>
      </c>
      <c r="E44" s="3">
        <v>52.66</v>
      </c>
      <c r="F44" s="3">
        <v>53.8</v>
      </c>
      <c r="G44" s="3">
        <v>0.59</v>
      </c>
      <c r="H44" s="3">
        <v>0.0111</v>
      </c>
      <c r="I44" s="15">
        <v>109109.0</v>
      </c>
      <c r="J44" s="15">
        <v>492814.0</v>
      </c>
    </row>
    <row r="45">
      <c r="A45" s="24">
        <v>198615.0</v>
      </c>
      <c r="B45" s="5">
        <f t="shared" si="1"/>
        <v>43467</v>
      </c>
      <c r="C45" s="3">
        <v>54.12</v>
      </c>
      <c r="D45" s="3">
        <v>56.56</v>
      </c>
      <c r="E45" s="3">
        <v>52.51</v>
      </c>
      <c r="F45" s="3">
        <v>54.91</v>
      </c>
      <c r="G45" s="3">
        <v>1.11</v>
      </c>
      <c r="H45" s="3">
        <v>0.0206</v>
      </c>
      <c r="I45" s="15">
        <v>300950.0</v>
      </c>
      <c r="J45" s="15">
        <v>499715.0</v>
      </c>
    </row>
    <row r="46">
      <c r="A46" s="23">
        <v>43411.0</v>
      </c>
      <c r="B46" s="5">
        <f t="shared" si="1"/>
        <v>43468</v>
      </c>
      <c r="C46" s="3">
        <v>54.29</v>
      </c>
      <c r="D46" s="3">
        <v>56.3</v>
      </c>
      <c r="E46" s="3">
        <v>53.93</v>
      </c>
      <c r="F46" s="3">
        <v>55.95</v>
      </c>
      <c r="G46" s="3">
        <v>1.04</v>
      </c>
      <c r="H46" s="3">
        <v>0.0189</v>
      </c>
      <c r="I46" s="15">
        <v>278356.0</v>
      </c>
      <c r="J46" s="15">
        <v>501313.0</v>
      </c>
    </row>
    <row r="47">
      <c r="A47" s="21">
        <v>71.82</v>
      </c>
      <c r="B47" s="5">
        <f t="shared" si="1"/>
        <v>43469</v>
      </c>
      <c r="C47" s="3">
        <v>55.67</v>
      </c>
      <c r="D47" s="3">
        <v>58.31</v>
      </c>
      <c r="E47" s="3">
        <v>55.34</v>
      </c>
      <c r="F47" s="3">
        <v>57.06</v>
      </c>
      <c r="G47" s="3">
        <v>1.11</v>
      </c>
      <c r="H47" s="3">
        <v>0.019799999999999998</v>
      </c>
      <c r="I47" s="15">
        <v>321106.0</v>
      </c>
      <c r="J47" s="15">
        <v>495064.0</v>
      </c>
    </row>
    <row r="48">
      <c r="A48" s="21">
        <v>73.63</v>
      </c>
      <c r="B48" s="5">
        <f t="shared" si="1"/>
        <v>43472</v>
      </c>
      <c r="C48" s="3">
        <v>57.41</v>
      </c>
      <c r="D48" s="3">
        <v>58.93</v>
      </c>
      <c r="E48" s="3">
        <v>57.26</v>
      </c>
      <c r="F48" s="3">
        <v>57.33</v>
      </c>
      <c r="G48" s="3">
        <v>0.27</v>
      </c>
      <c r="H48" s="3">
        <v>0.004699999999999999</v>
      </c>
      <c r="I48" s="15">
        <v>296583.0</v>
      </c>
      <c r="J48" s="15">
        <v>488207.0</v>
      </c>
    </row>
    <row r="49">
      <c r="A49" s="21">
        <v>71.57</v>
      </c>
      <c r="B49" s="5">
        <f t="shared" si="1"/>
        <v>43473</v>
      </c>
      <c r="C49" s="3">
        <v>57.64</v>
      </c>
      <c r="D49" s="3">
        <v>58.87</v>
      </c>
      <c r="E49" s="3">
        <v>57.13</v>
      </c>
      <c r="F49" s="3">
        <v>58.72</v>
      </c>
      <c r="G49" s="3">
        <v>1.39</v>
      </c>
      <c r="H49" s="3">
        <v>0.0242</v>
      </c>
      <c r="I49" s="15">
        <v>288249.0</v>
      </c>
      <c r="J49" s="15">
        <v>446902.0</v>
      </c>
    </row>
    <row r="50">
      <c r="A50" s="21">
        <v>72.24</v>
      </c>
      <c r="B50" s="5">
        <f t="shared" si="1"/>
        <v>43474</v>
      </c>
      <c r="C50" s="3">
        <v>59.15</v>
      </c>
      <c r="D50" s="3">
        <v>61.69</v>
      </c>
      <c r="E50" s="3">
        <v>59.05</v>
      </c>
      <c r="F50" s="3">
        <v>61.44</v>
      </c>
      <c r="G50" s="3">
        <v>2.72</v>
      </c>
      <c r="H50" s="3">
        <v>0.0463</v>
      </c>
      <c r="I50" s="15">
        <v>329048.0</v>
      </c>
      <c r="J50" s="15">
        <v>425796.0</v>
      </c>
    </row>
    <row r="51">
      <c r="A51" s="21">
        <v>-0.01</v>
      </c>
      <c r="B51" s="5">
        <f t="shared" si="1"/>
        <v>43475</v>
      </c>
      <c r="C51" s="3">
        <v>61.15</v>
      </c>
      <c r="D51" s="3">
        <v>61.91</v>
      </c>
      <c r="E51" s="3">
        <v>60.44</v>
      </c>
      <c r="F51" s="3">
        <v>61.68</v>
      </c>
      <c r="G51" s="3">
        <v>0.24</v>
      </c>
      <c r="H51" s="3">
        <v>0.0039000000000000003</v>
      </c>
      <c r="I51" s="15">
        <v>300922.0</v>
      </c>
      <c r="J51" s="15">
        <v>400147.0</v>
      </c>
    </row>
    <row r="52">
      <c r="A52" s="22">
        <v>-1.0E-4</v>
      </c>
      <c r="B52" s="5">
        <f t="shared" si="1"/>
        <v>43476</v>
      </c>
      <c r="C52" s="3">
        <v>61.19</v>
      </c>
      <c r="D52" s="3">
        <v>62.49</v>
      </c>
      <c r="E52" s="3">
        <v>60.08</v>
      </c>
      <c r="F52" s="3">
        <v>60.48</v>
      </c>
      <c r="G52" s="3">
        <v>-1.2</v>
      </c>
      <c r="H52" s="6">
        <v>-0.0195</v>
      </c>
      <c r="I52" s="15">
        <v>292786.0</v>
      </c>
      <c r="J52" s="15">
        <v>377813.0</v>
      </c>
    </row>
    <row r="53">
      <c r="A53" s="24">
        <v>122704.0</v>
      </c>
      <c r="B53" s="5">
        <f t="shared" si="1"/>
        <v>43479</v>
      </c>
      <c r="C53" s="3">
        <v>60.62</v>
      </c>
      <c r="D53" s="3">
        <v>61.04</v>
      </c>
      <c r="E53" s="3">
        <v>58.9</v>
      </c>
      <c r="F53" s="3">
        <v>58.99</v>
      </c>
      <c r="G53" s="3">
        <v>-1.49</v>
      </c>
      <c r="H53" s="6">
        <v>-0.0246</v>
      </c>
      <c r="I53" s="15">
        <v>263276.0</v>
      </c>
      <c r="J53" s="15">
        <v>362941.0</v>
      </c>
    </row>
    <row r="54">
      <c r="A54" s="24">
        <v>206220.0</v>
      </c>
      <c r="B54" s="5">
        <f t="shared" si="1"/>
        <v>43480</v>
      </c>
      <c r="C54" s="3">
        <v>59.36</v>
      </c>
      <c r="D54" s="3">
        <v>60.86</v>
      </c>
      <c r="E54" s="3">
        <v>59.11</v>
      </c>
      <c r="F54" s="3">
        <v>60.64</v>
      </c>
      <c r="G54" s="3">
        <v>1.65</v>
      </c>
      <c r="H54" s="3">
        <v>0.027999999999999997</v>
      </c>
      <c r="I54" s="15">
        <v>234362.0</v>
      </c>
      <c r="J54" s="15">
        <v>352122.0</v>
      </c>
    </row>
    <row r="55">
      <c r="A55" s="23">
        <v>43412.0</v>
      </c>
      <c r="B55" s="5">
        <f t="shared" si="1"/>
        <v>43481</v>
      </c>
      <c r="C55" s="3">
        <v>60.42</v>
      </c>
      <c r="D55" s="3">
        <v>61.45</v>
      </c>
      <c r="E55" s="3">
        <v>60.03</v>
      </c>
      <c r="F55" s="3">
        <v>61.32</v>
      </c>
      <c r="G55" s="3">
        <v>0.68</v>
      </c>
      <c r="H55" s="3">
        <v>0.011200000000000002</v>
      </c>
      <c r="I55" s="15">
        <v>315592.0</v>
      </c>
      <c r="J55" s="15">
        <v>333846.0</v>
      </c>
    </row>
    <row r="56">
      <c r="A56" s="21">
        <v>72.3</v>
      </c>
      <c r="B56" s="5">
        <f t="shared" si="1"/>
        <v>43482</v>
      </c>
      <c r="C56" s="3">
        <v>61.05</v>
      </c>
      <c r="D56" s="3">
        <v>61.54</v>
      </c>
      <c r="E56" s="3">
        <v>60.04</v>
      </c>
      <c r="F56" s="3">
        <v>61.18</v>
      </c>
      <c r="G56" s="3">
        <v>-0.14</v>
      </c>
      <c r="H56" s="6">
        <v>-0.0023</v>
      </c>
      <c r="I56" s="15">
        <v>278415.0</v>
      </c>
      <c r="J56" s="15">
        <v>333622.0</v>
      </c>
    </row>
    <row r="57">
      <c r="A57" s="21">
        <v>73.17</v>
      </c>
      <c r="B57" s="5">
        <f t="shared" si="1"/>
        <v>43483</v>
      </c>
      <c r="C57" s="3">
        <v>61.33</v>
      </c>
      <c r="D57" s="3">
        <v>63.0</v>
      </c>
      <c r="E57" s="3">
        <v>61.32</v>
      </c>
      <c r="F57" s="3">
        <v>62.7</v>
      </c>
      <c r="G57" s="3">
        <v>1.52</v>
      </c>
      <c r="H57" s="3">
        <v>0.0248</v>
      </c>
      <c r="I57" s="15">
        <v>288912.0</v>
      </c>
      <c r="J57" s="15">
        <v>314182.0</v>
      </c>
    </row>
    <row r="58">
      <c r="A58" s="21">
        <v>71.02</v>
      </c>
      <c r="B58" s="5">
        <f t="shared" si="1"/>
        <v>43486</v>
      </c>
      <c r="C58" s="3">
        <v>62.74</v>
      </c>
      <c r="D58" s="3">
        <v>63.15</v>
      </c>
      <c r="E58" s="3">
        <v>62.25</v>
      </c>
      <c r="F58" s="3">
        <v>62.74</v>
      </c>
      <c r="G58" s="3">
        <v>0.04</v>
      </c>
      <c r="H58" s="3">
        <v>6.0E-4</v>
      </c>
      <c r="I58" s="15">
        <v>138080.0</v>
      </c>
      <c r="J58" s="15">
        <v>310107.0</v>
      </c>
    </row>
    <row r="59">
      <c r="A59" s="21">
        <v>71.11</v>
      </c>
      <c r="B59" s="5">
        <f t="shared" si="1"/>
        <v>43487</v>
      </c>
      <c r="C59" s="3">
        <v>62.59</v>
      </c>
      <c r="D59" s="3">
        <v>62.71</v>
      </c>
      <c r="E59" s="3">
        <v>60.57</v>
      </c>
      <c r="F59" s="3">
        <v>61.5</v>
      </c>
      <c r="G59" s="3">
        <v>-1.24</v>
      </c>
      <c r="H59" s="6">
        <v>-0.0198</v>
      </c>
      <c r="I59" s="15">
        <v>283221.0</v>
      </c>
      <c r="J59" s="15">
        <v>272112.0</v>
      </c>
    </row>
    <row r="60">
      <c r="A60" s="21">
        <v>-1.13</v>
      </c>
      <c r="B60" s="5">
        <f t="shared" si="1"/>
        <v>43488</v>
      </c>
      <c r="C60" s="3">
        <v>61.37</v>
      </c>
      <c r="D60" s="3">
        <v>62.33</v>
      </c>
      <c r="E60" s="3">
        <v>60.21</v>
      </c>
      <c r="F60" s="3">
        <v>61.14</v>
      </c>
      <c r="G60" s="3">
        <v>-0.36</v>
      </c>
      <c r="H60" s="6">
        <v>-0.0059</v>
      </c>
      <c r="I60" s="15">
        <v>308458.0</v>
      </c>
      <c r="J60" s="15">
        <v>238753.0</v>
      </c>
    </row>
    <row r="61">
      <c r="A61" s="22">
        <v>-0.0156</v>
      </c>
      <c r="B61" s="5">
        <f t="shared" si="1"/>
        <v>43489</v>
      </c>
      <c r="C61" s="3">
        <v>61.02</v>
      </c>
      <c r="D61" s="3">
        <v>61.51</v>
      </c>
      <c r="E61" s="3">
        <v>60.41</v>
      </c>
      <c r="F61" s="3">
        <v>61.09</v>
      </c>
      <c r="G61" s="3">
        <v>-0.05</v>
      </c>
      <c r="H61" s="6">
        <v>-8.0E-4</v>
      </c>
      <c r="I61" s="15">
        <v>274482.0</v>
      </c>
      <c r="J61" s="15">
        <v>198934.0</v>
      </c>
    </row>
    <row r="62">
      <c r="A62" s="24">
        <v>126817.0</v>
      </c>
      <c r="B62" s="5">
        <f t="shared" si="1"/>
        <v>43490</v>
      </c>
      <c r="C62" s="3">
        <v>61.13</v>
      </c>
      <c r="D62" s="3">
        <v>61.92</v>
      </c>
      <c r="E62" s="3">
        <v>60.7</v>
      </c>
      <c r="F62" s="3">
        <v>61.64</v>
      </c>
      <c r="G62" s="3">
        <v>0.55</v>
      </c>
      <c r="H62" s="3">
        <v>0.009000000000000001</v>
      </c>
      <c r="I62" s="15">
        <v>218031.0</v>
      </c>
      <c r="J62" s="15">
        <v>170591.0</v>
      </c>
    </row>
    <row r="63">
      <c r="A63" s="24">
        <v>201847.0</v>
      </c>
      <c r="B63" s="5">
        <f t="shared" si="1"/>
        <v>43493</v>
      </c>
      <c r="C63" s="3">
        <v>61.49</v>
      </c>
      <c r="D63" s="3">
        <v>61.69</v>
      </c>
      <c r="E63" s="3">
        <v>59.49</v>
      </c>
      <c r="F63" s="3">
        <v>59.93</v>
      </c>
      <c r="G63" s="3">
        <v>-1.71</v>
      </c>
      <c r="H63" s="6">
        <v>-0.0277</v>
      </c>
      <c r="I63" s="15">
        <v>214188.0</v>
      </c>
      <c r="J63" s="15">
        <v>115534.0</v>
      </c>
    </row>
    <row r="64">
      <c r="A64" s="23">
        <v>43413.0</v>
      </c>
      <c r="B64" s="5">
        <f t="shared" si="1"/>
        <v>43494</v>
      </c>
      <c r="C64" s="3">
        <v>59.87</v>
      </c>
      <c r="D64" s="3">
        <v>61.79</v>
      </c>
      <c r="E64" s="3">
        <v>59.75</v>
      </c>
      <c r="F64" s="3">
        <v>61.32</v>
      </c>
      <c r="G64" s="3">
        <v>1.39</v>
      </c>
      <c r="H64" s="3">
        <v>0.0232</v>
      </c>
      <c r="I64" s="15">
        <v>142125.0</v>
      </c>
      <c r="J64" s="15">
        <v>102837.0</v>
      </c>
    </row>
    <row r="65">
      <c r="A65" s="21">
        <v>71.24</v>
      </c>
      <c r="B65" s="5">
        <f t="shared" si="1"/>
        <v>43495</v>
      </c>
      <c r="C65" s="3">
        <v>61.26</v>
      </c>
      <c r="D65" s="3">
        <v>62.67</v>
      </c>
      <c r="E65" s="3">
        <v>61.04</v>
      </c>
      <c r="F65" s="3">
        <v>61.65</v>
      </c>
      <c r="G65" s="3">
        <v>0.33</v>
      </c>
      <c r="H65" s="3">
        <v>0.0054</v>
      </c>
      <c r="I65" s="15">
        <v>90933.0</v>
      </c>
      <c r="J65" s="15">
        <v>66051.0</v>
      </c>
    </row>
    <row r="66">
      <c r="A66" s="21">
        <v>71.37</v>
      </c>
      <c r="B66" s="5">
        <f t="shared" si="1"/>
        <v>43496</v>
      </c>
      <c r="C66" s="3">
        <v>61.97</v>
      </c>
      <c r="D66" s="3">
        <v>62.32</v>
      </c>
      <c r="E66" s="3">
        <v>61.57</v>
      </c>
      <c r="F66" s="3">
        <v>61.89</v>
      </c>
      <c r="G66" s="3">
        <v>0.24</v>
      </c>
      <c r="H66" s="3">
        <v>0.0039000000000000003</v>
      </c>
      <c r="I66" s="15">
        <v>20629.0</v>
      </c>
      <c r="J66" s="3"/>
    </row>
    <row r="67">
      <c r="A67" s="21">
        <v>69.64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70.61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102281.0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206782.0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30">
        <v>43416.0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71.11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72.2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69.38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70.6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-0.01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-1.0E-4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97124.0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211425.0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30">
        <v>43417.0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69.63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70.2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65.22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66.08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-4.52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-0.064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122528.0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218315.0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30">
        <v>43418.0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66.28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68.22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65.58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66.74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+0.66</f>
        <v>0.66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+1%</f>
        <v>0.01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118870.0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224874.0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9">
        <v>43419.0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66.59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67.81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66.33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67.06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+0.32</f>
        <v>0.32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+0.48%</f>
        <v>0.0048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101206.0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234587.0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9">
        <v>43420.0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67.18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68.66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66.5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67.21</v>
      </c>
      <c r="B113" s="3" t="str">
        <f t="shared" si="1"/>
        <v/>
      </c>
    </row>
    <row r="114">
      <c r="A114" s="25">
        <f>+0.15</f>
        <v>0.15</v>
      </c>
      <c r="B114" s="3" t="str">
        <f t="shared" si="1"/>
        <v>#REF!</v>
      </c>
    </row>
    <row r="115">
      <c r="A115" s="25">
        <f>+0.22%</f>
        <v>0.0022</v>
      </c>
      <c r="B115" s="3" t="str">
        <f t="shared" si="1"/>
        <v>#REF!</v>
      </c>
    </row>
    <row r="116">
      <c r="A116" s="26">
        <v>111647.0</v>
      </c>
      <c r="B116" s="3" t="str">
        <f t="shared" si="1"/>
        <v>#REF!</v>
      </c>
    </row>
    <row r="117">
      <c r="A117" s="26">
        <v>247603.0</v>
      </c>
      <c r="B117" s="3" t="str">
        <f t="shared" si="1"/>
        <v>#REF!</v>
      </c>
    </row>
    <row r="118">
      <c r="A118" s="29">
        <v>43423.0</v>
      </c>
      <c r="B118" s="3" t="str">
        <f t="shared" si="1"/>
        <v>#REF!</v>
      </c>
    </row>
    <row r="119">
      <c r="A119" s="28">
        <v>67.45</v>
      </c>
      <c r="B119" s="3" t="str">
        <f t="shared" si="1"/>
        <v>#REF!</v>
      </c>
    </row>
    <row r="120">
      <c r="A120" s="28">
        <v>68.02</v>
      </c>
      <c r="B120" s="3" t="str">
        <f t="shared" si="1"/>
        <v>#REF!</v>
      </c>
    </row>
    <row r="121">
      <c r="A121" s="28">
        <v>65.78</v>
      </c>
      <c r="B121" s="3" t="str">
        <f t="shared" si="1"/>
        <v>#REF!</v>
      </c>
    </row>
    <row r="122">
      <c r="A122" s="28">
        <v>67.27</v>
      </c>
      <c r="B122" s="3" t="str">
        <f t="shared" si="1"/>
        <v>#REF!</v>
      </c>
    </row>
    <row r="123">
      <c r="A123" s="25">
        <f>+0.06</f>
        <v>0.06</v>
      </c>
      <c r="B123" s="3" t="str">
        <f t="shared" si="1"/>
        <v>#REF!</v>
      </c>
    </row>
    <row r="124">
      <c r="A124" s="25">
        <f>+0.09%</f>
        <v>0.0009</v>
      </c>
      <c r="B124" s="3" t="str">
        <f t="shared" si="1"/>
        <v>#REF!</v>
      </c>
    </row>
    <row r="125">
      <c r="A125" s="26">
        <v>92872.0</v>
      </c>
      <c r="B125" s="3" t="str">
        <f t="shared" si="1"/>
        <v>#REF!</v>
      </c>
    </row>
    <row r="126">
      <c r="A126" s="26">
        <v>249501.0</v>
      </c>
      <c r="B126" s="3" t="str">
        <f t="shared" si="1"/>
        <v>#REF!</v>
      </c>
    </row>
    <row r="127">
      <c r="A127" s="29">
        <v>43424.0</v>
      </c>
      <c r="B127" s="3" t="str">
        <f t="shared" si="1"/>
        <v>#REF!</v>
      </c>
    </row>
    <row r="128">
      <c r="A128" s="28">
        <v>67.28</v>
      </c>
      <c r="B128" s="3" t="str">
        <f t="shared" si="1"/>
        <v>#REF!</v>
      </c>
    </row>
    <row r="129">
      <c r="A129" s="28">
        <v>67.31</v>
      </c>
      <c r="B129" s="3" t="str">
        <f t="shared" si="1"/>
        <v>#REF!</v>
      </c>
    </row>
    <row r="130">
      <c r="A130" s="28">
        <v>62.33</v>
      </c>
      <c r="B130" s="3" t="str">
        <f t="shared" si="1"/>
        <v>#REF!</v>
      </c>
    </row>
    <row r="131">
      <c r="A131" s="28">
        <v>63.05</v>
      </c>
      <c r="B131" s="3" t="str">
        <f t="shared" si="1"/>
        <v>#REF!</v>
      </c>
    </row>
    <row r="132">
      <c r="A132" s="21">
        <v>-4.22</v>
      </c>
      <c r="B132" s="3" t="str">
        <f t="shared" si="1"/>
        <v>#REF!</v>
      </c>
    </row>
    <row r="133">
      <c r="A133" s="22">
        <v>-0.0627</v>
      </c>
      <c r="B133" s="3" t="str">
        <f t="shared" si="1"/>
        <v>#REF!</v>
      </c>
    </row>
    <row r="134">
      <c r="A134" s="24">
        <v>122442.0</v>
      </c>
      <c r="B134" s="3" t="str">
        <f t="shared" si="1"/>
        <v>#REF!</v>
      </c>
    </row>
    <row r="135">
      <c r="A135" s="24">
        <v>254030.0</v>
      </c>
      <c r="B135" s="3" t="str">
        <f t="shared" si="1"/>
        <v>#REF!</v>
      </c>
    </row>
    <row r="136">
      <c r="A136" s="30">
        <v>43425.0</v>
      </c>
      <c r="B136" s="3" t="str">
        <f t="shared" si="1"/>
        <v>#REF!</v>
      </c>
    </row>
    <row r="137">
      <c r="A137" s="21">
        <v>63.12</v>
      </c>
      <c r="B137" s="3" t="str">
        <f t="shared" si="1"/>
        <v>#REF!</v>
      </c>
    </row>
    <row r="138">
      <c r="A138" s="21">
        <v>65.03</v>
      </c>
      <c r="B138" s="3" t="str">
        <f t="shared" si="1"/>
        <v>#REF!</v>
      </c>
    </row>
    <row r="139">
      <c r="A139" s="21">
        <v>63.08</v>
      </c>
      <c r="B139" s="3" t="str">
        <f t="shared" si="1"/>
        <v>#REF!</v>
      </c>
    </row>
    <row r="140">
      <c r="A140" s="21">
        <v>64.06</v>
      </c>
      <c r="B140" s="3" t="str">
        <f t="shared" si="1"/>
        <v>#REF!</v>
      </c>
    </row>
    <row r="141">
      <c r="A141" s="25">
        <f>+1.01</f>
        <v>1.01</v>
      </c>
      <c r="B141" s="3" t="str">
        <f t="shared" si="1"/>
        <v>#REF!</v>
      </c>
    </row>
    <row r="142">
      <c r="A142" s="25">
        <f>+1.6%</f>
        <v>0.016</v>
      </c>
      <c r="B142" s="3" t="str">
        <f t="shared" si="1"/>
        <v>#REF!</v>
      </c>
    </row>
    <row r="143">
      <c r="A143" s="26">
        <v>117738.0</v>
      </c>
      <c r="B143" s="3" t="str">
        <f t="shared" si="1"/>
        <v>#REF!</v>
      </c>
    </row>
    <row r="144">
      <c r="A144" s="26">
        <v>259409.0</v>
      </c>
      <c r="B144" s="3" t="str">
        <f t="shared" si="1"/>
        <v>#REF!</v>
      </c>
    </row>
    <row r="145">
      <c r="A145" s="29">
        <v>43426.0</v>
      </c>
      <c r="B145" s="3" t="str">
        <f t="shared" si="1"/>
        <v>#REF!</v>
      </c>
    </row>
    <row r="146">
      <c r="A146" s="28">
        <v>64.15</v>
      </c>
      <c r="B146" s="3" t="str">
        <f t="shared" si="1"/>
        <v>#REF!</v>
      </c>
    </row>
    <row r="147">
      <c r="A147" s="28">
        <v>64.31</v>
      </c>
      <c r="B147" s="3" t="str">
        <f t="shared" si="1"/>
        <v>#REF!</v>
      </c>
    </row>
    <row r="148">
      <c r="A148" s="28">
        <v>62.87</v>
      </c>
      <c r="B148" s="3" t="str">
        <f t="shared" si="1"/>
        <v>#REF!</v>
      </c>
    </row>
    <row r="149">
      <c r="A149" s="28">
        <v>63.11</v>
      </c>
      <c r="B149" s="3" t="str">
        <f t="shared" si="1"/>
        <v>#REF!</v>
      </c>
    </row>
    <row r="150">
      <c r="A150" s="21">
        <v>-0.95</v>
      </c>
      <c r="B150" s="3" t="str">
        <f t="shared" si="1"/>
        <v>#REF!</v>
      </c>
    </row>
    <row r="151">
      <c r="A151" s="22">
        <v>-0.0148</v>
      </c>
      <c r="B151" s="3" t="str">
        <f t="shared" si="1"/>
        <v>#REF!</v>
      </c>
    </row>
    <row r="152">
      <c r="A152" s="24">
        <v>45399.0</v>
      </c>
      <c r="B152" s="3" t="str">
        <f t="shared" si="1"/>
        <v>#REF!</v>
      </c>
    </row>
    <row r="153">
      <c r="A153" s="24">
        <v>265120.0</v>
      </c>
      <c r="B153" s="3" t="str">
        <f t="shared" si="1"/>
        <v>#REF!</v>
      </c>
    </row>
    <row r="154">
      <c r="A154" s="30">
        <v>43427.0</v>
      </c>
      <c r="B154" s="3" t="str">
        <f t="shared" si="1"/>
        <v>#REF!</v>
      </c>
    </row>
    <row r="155">
      <c r="A155" s="21">
        <v>63.11</v>
      </c>
      <c r="B155" s="3" t="str">
        <f t="shared" si="1"/>
        <v>#REF!</v>
      </c>
    </row>
    <row r="156">
      <c r="A156" s="21">
        <v>63.29</v>
      </c>
      <c r="B156" s="3" t="str">
        <f t="shared" si="1"/>
        <v>#REF!</v>
      </c>
    </row>
    <row r="157">
      <c r="A157" s="21">
        <v>58.89</v>
      </c>
      <c r="B157" s="3" t="str">
        <f t="shared" si="1"/>
        <v>#REF!</v>
      </c>
    </row>
    <row r="158">
      <c r="A158" s="21">
        <v>59.23</v>
      </c>
      <c r="B158" s="3" t="str">
        <f t="shared" si="1"/>
        <v>#REF!</v>
      </c>
    </row>
    <row r="159">
      <c r="A159" s="21">
        <v>-3.88</v>
      </c>
      <c r="B159" s="3" t="str">
        <f t="shared" si="1"/>
        <v>#REF!</v>
      </c>
    </row>
    <row r="160">
      <c r="A160" s="22">
        <v>-0.0615</v>
      </c>
      <c r="B160" s="3" t="str">
        <f t="shared" si="1"/>
        <v>#REF!</v>
      </c>
    </row>
    <row r="161">
      <c r="A161" s="24">
        <v>131598.0</v>
      </c>
      <c r="B161" s="3" t="str">
        <f t="shared" si="1"/>
        <v>#REF!</v>
      </c>
    </row>
    <row r="162">
      <c r="A162" s="24">
        <v>266233.0</v>
      </c>
      <c r="B162" s="3" t="str">
        <f t="shared" si="1"/>
        <v>#REF!</v>
      </c>
    </row>
    <row r="163">
      <c r="A163" s="30">
        <v>43430.0</v>
      </c>
      <c r="B163" s="3" t="str">
        <f t="shared" si="1"/>
        <v>#REF!</v>
      </c>
    </row>
    <row r="164">
      <c r="A164" s="21">
        <v>59.31</v>
      </c>
      <c r="B164" s="3" t="str">
        <f t="shared" si="1"/>
        <v>#REF!</v>
      </c>
    </row>
    <row r="165">
      <c r="A165" s="21">
        <v>61.35</v>
      </c>
      <c r="B165" s="3" t="str">
        <f t="shared" si="1"/>
        <v>#REF!</v>
      </c>
    </row>
    <row r="166">
      <c r="A166" s="21">
        <v>58.97</v>
      </c>
      <c r="B166" s="3" t="str">
        <f t="shared" si="1"/>
        <v>#REF!</v>
      </c>
    </row>
    <row r="167">
      <c r="A167" s="21">
        <v>60.69</v>
      </c>
      <c r="B167" s="3" t="str">
        <f t="shared" si="1"/>
        <v>#REF!</v>
      </c>
    </row>
    <row r="168">
      <c r="A168" s="25">
        <f>+1.46</f>
        <v>1.46</v>
      </c>
      <c r="B168" s="3" t="str">
        <f t="shared" si="1"/>
        <v>#REF!</v>
      </c>
    </row>
    <row r="169">
      <c r="A169" s="25">
        <f>+2.46%</f>
        <v>0.0246</v>
      </c>
      <c r="B169" s="3" t="str">
        <f t="shared" si="1"/>
        <v>#REF!</v>
      </c>
    </row>
    <row r="170">
      <c r="A170" s="26">
        <v>127846.0</v>
      </c>
      <c r="B170" s="3" t="str">
        <f t="shared" si="1"/>
        <v>#REF!</v>
      </c>
    </row>
    <row r="171">
      <c r="A171" s="26">
        <v>274780.0</v>
      </c>
      <c r="B171" s="3" t="str">
        <f t="shared" si="1"/>
        <v>#REF!</v>
      </c>
    </row>
    <row r="172">
      <c r="A172" s="29">
        <v>43431.0</v>
      </c>
      <c r="B172" s="3" t="str">
        <f t="shared" si="1"/>
        <v>#REF!</v>
      </c>
    </row>
    <row r="173">
      <c r="A173" s="28">
        <v>60.61</v>
      </c>
      <c r="B173" s="3" t="str">
        <f t="shared" si="1"/>
        <v>#REF!</v>
      </c>
    </row>
    <row r="174">
      <c r="A174" s="28">
        <v>61.64</v>
      </c>
      <c r="B174" s="3" t="str">
        <f t="shared" si="1"/>
        <v>#REF!</v>
      </c>
    </row>
    <row r="175">
      <c r="A175" s="28">
        <v>59.28</v>
      </c>
      <c r="B175" s="3" t="str">
        <f t="shared" si="1"/>
        <v>#REF!</v>
      </c>
    </row>
    <row r="176">
      <c r="A176" s="28">
        <v>60.58</v>
      </c>
      <c r="B176" s="3" t="str">
        <f t="shared" si="1"/>
        <v>#REF!</v>
      </c>
    </row>
    <row r="177">
      <c r="A177" s="21">
        <v>-0.11</v>
      </c>
      <c r="B177" s="3" t="str">
        <f t="shared" si="1"/>
        <v>#REF!</v>
      </c>
    </row>
    <row r="178">
      <c r="A178" s="22">
        <v>-0.0018</v>
      </c>
      <c r="B178" s="3" t="str">
        <f t="shared" si="1"/>
        <v>#REF!</v>
      </c>
    </row>
    <row r="179">
      <c r="A179" s="24">
        <v>143435.0</v>
      </c>
      <c r="B179" s="3" t="str">
        <f t="shared" si="1"/>
        <v>#REF!</v>
      </c>
    </row>
    <row r="180">
      <c r="A180" s="24">
        <v>285452.0</v>
      </c>
      <c r="B180" s="3" t="str">
        <f t="shared" si="1"/>
        <v>#REF!</v>
      </c>
    </row>
    <row r="181">
      <c r="A181" s="30">
        <v>43432.0</v>
      </c>
      <c r="B181" s="3" t="str">
        <f t="shared" si="1"/>
        <v>#REF!</v>
      </c>
    </row>
    <row r="182">
      <c r="A182" s="21">
        <v>61.01</v>
      </c>
      <c r="B182" s="3" t="str">
        <f t="shared" si="1"/>
        <v>#REF!</v>
      </c>
    </row>
    <row r="183">
      <c r="A183" s="21">
        <v>61.6</v>
      </c>
      <c r="B183" s="3" t="str">
        <f t="shared" si="1"/>
        <v>#REF!</v>
      </c>
    </row>
    <row r="184">
      <c r="A184" s="21">
        <v>59.07</v>
      </c>
      <c r="B184" s="3" t="str">
        <f t="shared" si="1"/>
        <v>#REF!</v>
      </c>
    </row>
    <row r="185">
      <c r="A185" s="21">
        <v>59.29</v>
      </c>
      <c r="B185" s="3" t="str">
        <f t="shared" si="1"/>
        <v>#REF!</v>
      </c>
    </row>
    <row r="186">
      <c r="A186" s="21">
        <v>-1.29</v>
      </c>
      <c r="B186" s="3" t="str">
        <f t="shared" si="1"/>
        <v>#REF!</v>
      </c>
    </row>
    <row r="187">
      <c r="A187" s="22">
        <v>-0.0213</v>
      </c>
      <c r="B187" s="3" t="str">
        <f t="shared" si="1"/>
        <v>#REF!</v>
      </c>
    </row>
    <row r="188">
      <c r="A188" s="24">
        <v>115586.0</v>
      </c>
      <c r="B188" s="3" t="str">
        <f t="shared" si="1"/>
        <v>#REF!</v>
      </c>
    </row>
    <row r="189">
      <c r="A189" s="24">
        <v>289594.0</v>
      </c>
      <c r="B189" s="3" t="str">
        <f t="shared" si="1"/>
        <v>#REF!</v>
      </c>
    </row>
    <row r="190">
      <c r="A190" s="30">
        <v>43433.0</v>
      </c>
      <c r="B190" s="3" t="str">
        <f t="shared" si="1"/>
        <v>#REF!</v>
      </c>
    </row>
    <row r="191">
      <c r="A191" s="21">
        <v>59.67</v>
      </c>
      <c r="B191" s="3" t="str">
        <f t="shared" si="1"/>
        <v>#REF!</v>
      </c>
    </row>
    <row r="192">
      <c r="A192" s="21">
        <v>60.88</v>
      </c>
      <c r="B192" s="3" t="str">
        <f t="shared" si="1"/>
        <v>#REF!</v>
      </c>
    </row>
    <row r="193">
      <c r="A193" s="21">
        <v>58.01</v>
      </c>
      <c r="B193" s="3" t="str">
        <f t="shared" si="1"/>
        <v>#REF!</v>
      </c>
    </row>
    <row r="194">
      <c r="A194" s="21">
        <v>60.07</v>
      </c>
      <c r="B194" s="3" t="str">
        <f t="shared" si="1"/>
        <v>#REF!</v>
      </c>
    </row>
    <row r="195">
      <c r="A195" s="25">
        <f>+0.78</f>
        <v>0.78</v>
      </c>
      <c r="B195" s="3" t="str">
        <f t="shared" si="1"/>
        <v>#REF!</v>
      </c>
    </row>
    <row r="196">
      <c r="A196" s="25">
        <f>+1.32%</f>
        <v>0.0132</v>
      </c>
      <c r="B196" s="3" t="str">
        <f t="shared" si="1"/>
        <v>#REF!</v>
      </c>
    </row>
    <row r="197">
      <c r="A197" s="26">
        <v>119752.0</v>
      </c>
      <c r="B197" s="3" t="str">
        <f t="shared" si="1"/>
        <v>#REF!</v>
      </c>
    </row>
    <row r="198">
      <c r="A198" s="26">
        <v>288294.0</v>
      </c>
      <c r="B198" s="3" t="str">
        <f t="shared" si="1"/>
        <v>#REF!</v>
      </c>
    </row>
    <row r="199">
      <c r="A199" s="29">
        <v>43434.0</v>
      </c>
      <c r="B199" s="3" t="str">
        <f t="shared" si="1"/>
        <v>#REF!</v>
      </c>
    </row>
    <row r="200">
      <c r="A200" s="28">
        <v>59.95</v>
      </c>
      <c r="B200" s="3" t="str">
        <f t="shared" si="1"/>
        <v>#REF!</v>
      </c>
    </row>
    <row r="201">
      <c r="A201" s="28">
        <v>60.55</v>
      </c>
      <c r="B201" s="3" t="str">
        <f t="shared" si="1"/>
        <v>#REF!</v>
      </c>
    </row>
    <row r="202">
      <c r="A202" s="28">
        <v>58.24</v>
      </c>
      <c r="B202" s="3" t="str">
        <f t="shared" si="1"/>
        <v>#REF!</v>
      </c>
    </row>
    <row r="203">
      <c r="A203" s="28">
        <v>59.58</v>
      </c>
      <c r="B203" s="3" t="str">
        <f t="shared" si="1"/>
        <v>#REF!</v>
      </c>
    </row>
    <row r="204">
      <c r="A204" s="21">
        <v>-0.49</v>
      </c>
      <c r="B204" s="3" t="str">
        <f t="shared" si="1"/>
        <v>#REF!</v>
      </c>
    </row>
    <row r="205">
      <c r="A205" s="22">
        <v>-0.0082</v>
      </c>
      <c r="B205" s="3" t="str">
        <f t="shared" si="1"/>
        <v>#REF!</v>
      </c>
    </row>
    <row r="206">
      <c r="A206" s="24">
        <v>136343.0</v>
      </c>
      <c r="B206" s="3" t="str">
        <f t="shared" si="1"/>
        <v>#REF!</v>
      </c>
    </row>
    <row r="207">
      <c r="A207" s="24">
        <v>296068.0</v>
      </c>
      <c r="B207" s="3" t="str">
        <f t="shared" si="1"/>
        <v>#REF!</v>
      </c>
    </row>
    <row r="208">
      <c r="A208" s="23">
        <v>43437.0</v>
      </c>
      <c r="B208" s="3" t="str">
        <f t="shared" si="1"/>
        <v>#REF!</v>
      </c>
    </row>
    <row r="209">
      <c r="A209" s="21">
        <v>59.95</v>
      </c>
      <c r="B209" s="3" t="str">
        <f t="shared" si="1"/>
        <v>#REF!</v>
      </c>
    </row>
    <row r="210">
      <c r="A210" s="21">
        <v>62.67</v>
      </c>
      <c r="B210" s="3" t="str">
        <f t="shared" si="1"/>
        <v>#REF!</v>
      </c>
    </row>
    <row r="211">
      <c r="A211" s="21">
        <v>59.95</v>
      </c>
      <c r="B211" s="3" t="str">
        <f t="shared" si="1"/>
        <v>#REF!</v>
      </c>
    </row>
    <row r="212">
      <c r="A212" s="21">
        <v>61.82</v>
      </c>
      <c r="B212" s="3" t="str">
        <f t="shared" si="1"/>
        <v>#REF!</v>
      </c>
    </row>
    <row r="213">
      <c r="A213" s="25">
        <f>+2.24</f>
        <v>2.24</v>
      </c>
      <c r="B213" s="3" t="str">
        <f t="shared" si="1"/>
        <v>#REF!</v>
      </c>
    </row>
    <row r="214">
      <c r="A214" s="25">
        <f>+3.76%</f>
        <v>0.0376</v>
      </c>
      <c r="B214" s="3" t="str">
        <f t="shared" si="1"/>
        <v>#REF!</v>
      </c>
    </row>
    <row r="215">
      <c r="A215" s="26">
        <v>120171.0</v>
      </c>
      <c r="B215" s="3" t="str">
        <f t="shared" si="1"/>
        <v>#REF!</v>
      </c>
    </row>
    <row r="216">
      <c r="A216" s="26">
        <v>303389.0</v>
      </c>
      <c r="B216" s="3" t="str">
        <f t="shared" si="1"/>
        <v>#REF!</v>
      </c>
    </row>
    <row r="217">
      <c r="A217" s="27">
        <v>43438.0</v>
      </c>
      <c r="B217" s="3" t="str">
        <f t="shared" si="1"/>
        <v>#REF!</v>
      </c>
    </row>
    <row r="218">
      <c r="A218" s="28">
        <v>62.02</v>
      </c>
      <c r="B218" s="3" t="str">
        <f t="shared" si="1"/>
        <v>#REF!</v>
      </c>
    </row>
    <row r="219">
      <c r="A219" s="28">
        <v>63.73</v>
      </c>
      <c r="B219" s="3" t="str">
        <f t="shared" si="1"/>
        <v>#REF!</v>
      </c>
    </row>
    <row r="220">
      <c r="A220" s="28">
        <v>61.42</v>
      </c>
      <c r="B220" s="3" t="str">
        <f t="shared" si="1"/>
        <v>#REF!</v>
      </c>
    </row>
    <row r="221">
      <c r="A221" s="28">
        <v>62.22</v>
      </c>
      <c r="B221" s="3" t="str">
        <f t="shared" si="1"/>
        <v>#REF!</v>
      </c>
    </row>
    <row r="222">
      <c r="A222" s="25">
        <f>+0.4</f>
        <v>0.4</v>
      </c>
      <c r="B222" s="3" t="str">
        <f t="shared" si="1"/>
        <v>#REF!</v>
      </c>
    </row>
    <row r="223">
      <c r="A223" s="25">
        <f>+0.65%</f>
        <v>0.0065</v>
      </c>
      <c r="B223" s="3" t="str">
        <f t="shared" si="1"/>
        <v>#REF!</v>
      </c>
    </row>
    <row r="224">
      <c r="A224" s="26">
        <v>118814.0</v>
      </c>
      <c r="B224" s="3" t="str">
        <f t="shared" si="1"/>
        <v>#REF!</v>
      </c>
    </row>
    <row r="225">
      <c r="A225" s="26">
        <v>310300.0</v>
      </c>
      <c r="B225" s="3" t="str">
        <f t="shared" si="1"/>
        <v>#REF!</v>
      </c>
    </row>
    <row r="226">
      <c r="A226" s="27">
        <v>43439.0</v>
      </c>
      <c r="B226" s="3" t="str">
        <f t="shared" si="1"/>
        <v>#REF!</v>
      </c>
    </row>
    <row r="227">
      <c r="A227" s="28">
        <v>61.54</v>
      </c>
      <c r="B227" s="3" t="str">
        <f t="shared" si="1"/>
        <v>#REF!</v>
      </c>
    </row>
    <row r="228">
      <c r="A228" s="28">
        <v>63.47</v>
      </c>
      <c r="B228" s="3" t="str">
        <f t="shared" si="1"/>
        <v>#REF!</v>
      </c>
    </row>
    <row r="229">
      <c r="A229" s="28">
        <v>61.01</v>
      </c>
      <c r="B229" s="3" t="str">
        <f t="shared" si="1"/>
        <v>#REF!</v>
      </c>
    </row>
    <row r="230">
      <c r="A230" s="28">
        <v>61.76</v>
      </c>
      <c r="B230" s="3" t="str">
        <f t="shared" si="1"/>
        <v>#REF!</v>
      </c>
    </row>
    <row r="231">
      <c r="A231" s="21">
        <v>-0.46</v>
      </c>
      <c r="B231" s="3" t="str">
        <f t="shared" si="1"/>
        <v>#REF!</v>
      </c>
    </row>
    <row r="232">
      <c r="A232" s="22">
        <v>-0.0074</v>
      </c>
      <c r="B232" s="3" t="str">
        <f t="shared" si="1"/>
        <v>#REF!</v>
      </c>
    </row>
    <row r="233">
      <c r="A233" s="24">
        <v>121133.0</v>
      </c>
      <c r="B233" s="3" t="str">
        <f t="shared" si="1"/>
        <v>#REF!</v>
      </c>
    </row>
    <row r="234">
      <c r="A234" s="24">
        <v>313436.0</v>
      </c>
      <c r="B234" s="3" t="str">
        <f t="shared" si="1"/>
        <v>#REF!</v>
      </c>
    </row>
    <row r="235">
      <c r="A235" s="23">
        <v>43440.0</v>
      </c>
      <c r="B235" s="3" t="str">
        <f t="shared" si="1"/>
        <v>#REF!</v>
      </c>
    </row>
    <row r="236">
      <c r="A236" s="21">
        <v>61.6</v>
      </c>
      <c r="B236" s="3" t="str">
        <f t="shared" si="1"/>
        <v>#REF!</v>
      </c>
    </row>
    <row r="237">
      <c r="A237" s="21">
        <v>62.17</v>
      </c>
      <c r="B237" s="3" t="str">
        <f t="shared" si="1"/>
        <v>#REF!</v>
      </c>
    </row>
    <row r="238">
      <c r="A238" s="21">
        <v>58.65</v>
      </c>
      <c r="B238" s="3" t="str">
        <f t="shared" si="1"/>
        <v>#REF!</v>
      </c>
    </row>
    <row r="239">
      <c r="A239" s="21">
        <v>60.33</v>
      </c>
      <c r="B239" s="3" t="str">
        <f t="shared" si="1"/>
        <v>#REF!</v>
      </c>
    </row>
    <row r="240">
      <c r="A240" s="21">
        <v>-1.43</v>
      </c>
      <c r="B240" s="3" t="str">
        <f t="shared" si="1"/>
        <v>#REF!</v>
      </c>
    </row>
    <row r="241">
      <c r="A241" s="22">
        <v>-0.0232</v>
      </c>
      <c r="B241" s="3" t="str">
        <f t="shared" si="1"/>
        <v>#REF!</v>
      </c>
    </row>
    <row r="242">
      <c r="A242" s="24">
        <v>155421.0</v>
      </c>
      <c r="B242" s="3" t="str">
        <f t="shared" si="1"/>
        <v>#REF!</v>
      </c>
    </row>
    <row r="243">
      <c r="A243" s="24">
        <v>319695.0</v>
      </c>
      <c r="B243" s="3" t="str">
        <f t="shared" si="1"/>
        <v>#REF!</v>
      </c>
    </row>
    <row r="244">
      <c r="A244" s="23">
        <v>43441.0</v>
      </c>
      <c r="B244" s="3" t="str">
        <f t="shared" si="1"/>
        <v>#REF!</v>
      </c>
    </row>
    <row r="245">
      <c r="A245" s="21">
        <v>60.56</v>
      </c>
      <c r="B245" s="3" t="str">
        <f t="shared" si="1"/>
        <v>#REF!</v>
      </c>
    </row>
    <row r="246">
      <c r="A246" s="21">
        <v>63.93</v>
      </c>
      <c r="B246" s="3" t="str">
        <f t="shared" si="1"/>
        <v>#REF!</v>
      </c>
    </row>
    <row r="247">
      <c r="A247" s="21">
        <v>59.4</v>
      </c>
      <c r="B247" s="3" t="str">
        <f t="shared" si="1"/>
        <v>#REF!</v>
      </c>
    </row>
    <row r="248">
      <c r="A248" s="21">
        <v>61.85</v>
      </c>
      <c r="B248" s="3" t="str">
        <f t="shared" si="1"/>
        <v>#REF!</v>
      </c>
    </row>
    <row r="249">
      <c r="A249" s="25">
        <f>+1.52</f>
        <v>1.52</v>
      </c>
      <c r="B249" s="3" t="str">
        <f t="shared" si="1"/>
        <v>#REF!</v>
      </c>
    </row>
    <row r="250">
      <c r="A250" s="25">
        <f>+2.52%</f>
        <v>0.0252</v>
      </c>
      <c r="B250" s="3" t="str">
        <f t="shared" si="1"/>
        <v>#REF!</v>
      </c>
    </row>
    <row r="251">
      <c r="A251" s="26">
        <v>190130.0</v>
      </c>
      <c r="B251" s="3" t="str">
        <f t="shared" si="1"/>
        <v>#REF!</v>
      </c>
    </row>
    <row r="252">
      <c r="A252" s="26">
        <v>331213.0</v>
      </c>
      <c r="B252" s="3" t="str">
        <f t="shared" si="1"/>
        <v>#REF!</v>
      </c>
    </row>
    <row r="253">
      <c r="A253" s="29">
        <v>43444.0</v>
      </c>
      <c r="B253" s="3" t="str">
        <f t="shared" si="1"/>
        <v>#REF!</v>
      </c>
    </row>
    <row r="254">
      <c r="A254" s="28">
        <v>61.6</v>
      </c>
      <c r="B254" s="3" t="str">
        <f t="shared" si="1"/>
        <v>#REF!</v>
      </c>
    </row>
    <row r="255">
      <c r="A255" s="28">
        <v>62.5</v>
      </c>
      <c r="B255" s="3" t="str">
        <f t="shared" si="1"/>
        <v>#REF!</v>
      </c>
    </row>
    <row r="256">
      <c r="A256" s="28">
        <v>59.76</v>
      </c>
      <c r="B256" s="3" t="str">
        <f t="shared" si="1"/>
        <v>#REF!</v>
      </c>
    </row>
    <row r="257">
      <c r="A257" s="28">
        <v>60.1</v>
      </c>
      <c r="B257" s="3" t="str">
        <f t="shared" si="1"/>
        <v>#REF!</v>
      </c>
    </row>
    <row r="258">
      <c r="A258" s="21">
        <v>-1.75</v>
      </c>
      <c r="B258" s="3" t="str">
        <f t="shared" si="1"/>
        <v>#REF!</v>
      </c>
    </row>
    <row r="259">
      <c r="A259" s="22">
        <v>-0.0283</v>
      </c>
      <c r="B259" s="3" t="str">
        <f t="shared" si="1"/>
        <v>#REF!</v>
      </c>
    </row>
    <row r="260">
      <c r="A260" s="24">
        <v>145893.0</v>
      </c>
      <c r="B260" s="3" t="str">
        <f t="shared" si="1"/>
        <v>#REF!</v>
      </c>
    </row>
    <row r="261">
      <c r="A261" s="24">
        <v>332098.0</v>
      </c>
      <c r="B261" s="3" t="str">
        <f t="shared" si="1"/>
        <v>#REF!</v>
      </c>
    </row>
    <row r="262">
      <c r="A262" s="30">
        <v>43445.0</v>
      </c>
      <c r="B262" s="3" t="str">
        <f t="shared" si="1"/>
        <v>#REF!</v>
      </c>
    </row>
    <row r="263">
      <c r="A263" s="21">
        <v>60.1</v>
      </c>
      <c r="B263" s="3" t="str">
        <f t="shared" si="1"/>
        <v>#REF!</v>
      </c>
    </row>
    <row r="264">
      <c r="A264" s="21">
        <v>61.24</v>
      </c>
      <c r="B264" s="3" t="str">
        <f t="shared" si="1"/>
        <v>#REF!</v>
      </c>
    </row>
    <row r="265">
      <c r="A265" s="21">
        <v>59.73</v>
      </c>
      <c r="B265" s="3" t="str">
        <f t="shared" si="1"/>
        <v>#REF!</v>
      </c>
    </row>
    <row r="266">
      <c r="A266" s="21">
        <v>60.35</v>
      </c>
      <c r="B266" s="3" t="str">
        <f t="shared" si="1"/>
        <v>#REF!</v>
      </c>
    </row>
    <row r="267">
      <c r="A267" s="25">
        <f>+0.25</f>
        <v>0.25</v>
      </c>
      <c r="B267" s="3" t="str">
        <f t="shared" si="1"/>
        <v>#REF!</v>
      </c>
    </row>
    <row r="268">
      <c r="A268" s="25">
        <f>+0.42%</f>
        <v>0.0042</v>
      </c>
      <c r="B268" s="3" t="str">
        <f t="shared" si="1"/>
        <v>#REF!</v>
      </c>
    </row>
    <row r="269">
      <c r="A269" s="26">
        <v>120720.0</v>
      </c>
      <c r="B269" s="3" t="str">
        <f t="shared" si="1"/>
        <v>#REF!</v>
      </c>
    </row>
    <row r="270">
      <c r="A270" s="26">
        <v>338511.0</v>
      </c>
      <c r="B270" s="3" t="str">
        <f t="shared" si="1"/>
        <v>#REF!</v>
      </c>
    </row>
    <row r="271">
      <c r="A271" s="29">
        <v>43446.0</v>
      </c>
      <c r="B271" s="3" t="str">
        <f t="shared" si="1"/>
        <v>#REF!</v>
      </c>
    </row>
    <row r="272">
      <c r="A272" s="28">
        <v>60.82</v>
      </c>
      <c r="B272" s="3" t="str">
        <f t="shared" si="1"/>
        <v>#REF!</v>
      </c>
    </row>
    <row r="273">
      <c r="A273" s="28">
        <v>61.58</v>
      </c>
      <c r="B273" s="3" t="str">
        <f t="shared" si="1"/>
        <v>#REF!</v>
      </c>
    </row>
    <row r="274">
      <c r="A274" s="28">
        <v>60.1</v>
      </c>
      <c r="B274" s="3" t="str">
        <f t="shared" si="1"/>
        <v>#REF!</v>
      </c>
    </row>
    <row r="275">
      <c r="A275" s="28">
        <v>60.27</v>
      </c>
      <c r="B275" s="3" t="str">
        <f t="shared" si="1"/>
        <v>#REF!</v>
      </c>
    </row>
    <row r="276">
      <c r="A276" s="21">
        <v>-0.08</v>
      </c>
      <c r="B276" s="3" t="str">
        <f t="shared" si="1"/>
        <v>#REF!</v>
      </c>
    </row>
    <row r="277">
      <c r="A277" s="22">
        <v>-0.0013</v>
      </c>
      <c r="B277" s="3" t="str">
        <f t="shared" si="1"/>
        <v>#REF!</v>
      </c>
    </row>
    <row r="278">
      <c r="A278" s="24">
        <v>151030.0</v>
      </c>
      <c r="B278" s="3" t="str">
        <f t="shared" si="1"/>
        <v>#REF!</v>
      </c>
    </row>
    <row r="279">
      <c r="A279" s="24">
        <v>343416.0</v>
      </c>
      <c r="B279" s="3" t="str">
        <f t="shared" si="1"/>
        <v>#REF!</v>
      </c>
    </row>
    <row r="280">
      <c r="A280" s="30">
        <v>43447.0</v>
      </c>
      <c r="B280" s="3" t="str">
        <f t="shared" si="1"/>
        <v>#REF!</v>
      </c>
    </row>
    <row r="281">
      <c r="A281" s="21">
        <v>60.42</v>
      </c>
      <c r="B281" s="3" t="str">
        <f t="shared" si="1"/>
        <v>#REF!</v>
      </c>
    </row>
    <row r="282">
      <c r="A282" s="21">
        <v>62.15</v>
      </c>
      <c r="B282" s="3" t="str">
        <f t="shared" si="1"/>
        <v>#REF!</v>
      </c>
    </row>
    <row r="283">
      <c r="A283" s="21">
        <v>59.49</v>
      </c>
      <c r="B283" s="3" t="str">
        <f t="shared" si="1"/>
        <v>#REF!</v>
      </c>
    </row>
    <row r="284">
      <c r="A284" s="21">
        <v>61.58</v>
      </c>
      <c r="B284" s="3" t="str">
        <f t="shared" si="1"/>
        <v>#REF!</v>
      </c>
    </row>
    <row r="285">
      <c r="A285" s="25">
        <f>+1.31</f>
        <v>1.31</v>
      </c>
      <c r="B285" s="3" t="str">
        <f t="shared" si="1"/>
        <v>#REF!</v>
      </c>
    </row>
    <row r="286">
      <c r="A286" s="25">
        <f>+2.17%</f>
        <v>0.0217</v>
      </c>
      <c r="B286" s="3" t="str">
        <f t="shared" si="1"/>
        <v>#REF!</v>
      </c>
    </row>
    <row r="287">
      <c r="A287" s="26">
        <v>140696.0</v>
      </c>
      <c r="B287" s="3" t="str">
        <f t="shared" si="1"/>
        <v>#REF!</v>
      </c>
    </row>
    <row r="288">
      <c r="A288" s="26">
        <v>340899.0</v>
      </c>
      <c r="B288" s="3" t="str">
        <f t="shared" si="1"/>
        <v>#REF!</v>
      </c>
    </row>
    <row r="289">
      <c r="A289" s="29">
        <v>43448.0</v>
      </c>
      <c r="B289" s="3" t="str">
        <f t="shared" si="1"/>
        <v>#REF!</v>
      </c>
    </row>
    <row r="290">
      <c r="A290" s="28">
        <v>61.69</v>
      </c>
      <c r="B290" s="3" t="str">
        <f t="shared" si="1"/>
        <v>#REF!</v>
      </c>
    </row>
    <row r="291">
      <c r="A291" s="28">
        <v>61.69</v>
      </c>
      <c r="B291" s="3" t="str">
        <f t="shared" si="1"/>
        <v>#REF!</v>
      </c>
    </row>
    <row r="292">
      <c r="A292" s="28">
        <v>60.03</v>
      </c>
      <c r="B292" s="3" t="str">
        <f t="shared" si="1"/>
        <v>#REF!</v>
      </c>
    </row>
    <row r="293">
      <c r="A293" s="28">
        <v>60.4</v>
      </c>
      <c r="B293" s="3" t="str">
        <f t="shared" si="1"/>
        <v>#REF!</v>
      </c>
    </row>
    <row r="294">
      <c r="A294" s="21">
        <v>-1.18</v>
      </c>
      <c r="B294" s="3" t="str">
        <f t="shared" si="1"/>
        <v>#REF!</v>
      </c>
    </row>
    <row r="295">
      <c r="A295" s="22">
        <v>-0.0192</v>
      </c>
      <c r="B295" s="3" t="str">
        <f t="shared" si="1"/>
        <v>#REF!</v>
      </c>
    </row>
    <row r="296">
      <c r="A296" s="24">
        <v>120009.0</v>
      </c>
      <c r="B296" s="3" t="str">
        <f t="shared" si="1"/>
        <v>#REF!</v>
      </c>
    </row>
    <row r="297">
      <c r="A297" s="24">
        <v>344511.0</v>
      </c>
      <c r="B297" s="3" t="str">
        <f t="shared" si="1"/>
        <v>#REF!</v>
      </c>
    </row>
    <row r="298">
      <c r="A298" s="30">
        <v>43451.0</v>
      </c>
      <c r="B298" s="3" t="str">
        <f t="shared" si="1"/>
        <v>#REF!</v>
      </c>
    </row>
    <row r="299">
      <c r="A299" s="21">
        <v>60.37</v>
      </c>
      <c r="B299" s="3" t="str">
        <f t="shared" si="1"/>
        <v>#REF!</v>
      </c>
    </row>
    <row r="300">
      <c r="A300" s="21">
        <v>61.24</v>
      </c>
      <c r="B300" s="3" t="str">
        <f t="shared" si="1"/>
        <v>#REF!</v>
      </c>
    </row>
    <row r="301">
      <c r="A301" s="21">
        <v>58.68</v>
      </c>
      <c r="B301" s="3" t="str">
        <f t="shared" si="1"/>
        <v>#REF!</v>
      </c>
    </row>
    <row r="302">
      <c r="A302" s="21">
        <v>59.66</v>
      </c>
      <c r="B302" s="3" t="str">
        <f t="shared" si="1"/>
        <v>#REF!</v>
      </c>
    </row>
    <row r="303">
      <c r="A303" s="21">
        <v>-0.74</v>
      </c>
      <c r="B303" s="3" t="str">
        <f t="shared" si="1"/>
        <v>#REF!</v>
      </c>
    </row>
    <row r="304">
      <c r="A304" s="22">
        <v>-0.0123</v>
      </c>
      <c r="B304" s="3" t="str">
        <f t="shared" si="1"/>
        <v>#REF!</v>
      </c>
    </row>
    <row r="305">
      <c r="A305" s="24">
        <v>161267.0</v>
      </c>
      <c r="B305" s="3" t="str">
        <f t="shared" si="1"/>
        <v>#REF!</v>
      </c>
    </row>
    <row r="306">
      <c r="A306" s="24">
        <v>364876.0</v>
      </c>
      <c r="B306" s="3" t="str">
        <f t="shared" si="1"/>
        <v>#REF!</v>
      </c>
    </row>
    <row r="307">
      <c r="A307" s="30">
        <v>43452.0</v>
      </c>
      <c r="B307" s="3" t="str">
        <f t="shared" si="1"/>
        <v>#REF!</v>
      </c>
    </row>
    <row r="308">
      <c r="A308" s="21">
        <v>58.9</v>
      </c>
      <c r="B308" s="3" t="str">
        <f t="shared" si="1"/>
        <v>#REF!</v>
      </c>
    </row>
    <row r="309">
      <c r="A309" s="21">
        <v>59.27</v>
      </c>
      <c r="B309" s="3" t="str">
        <f t="shared" si="1"/>
        <v>#REF!</v>
      </c>
    </row>
    <row r="310">
      <c r="A310" s="21">
        <v>55.86</v>
      </c>
      <c r="B310" s="3" t="str">
        <f t="shared" si="1"/>
        <v>#REF!</v>
      </c>
    </row>
    <row r="311">
      <c r="A311" s="21">
        <v>56.23</v>
      </c>
      <c r="B311" s="3" t="str">
        <f t="shared" si="1"/>
        <v>#REF!</v>
      </c>
    </row>
    <row r="312">
      <c r="A312" s="21">
        <v>-3.43</v>
      </c>
      <c r="B312" s="3" t="str">
        <f t="shared" si="1"/>
        <v>#REF!</v>
      </c>
    </row>
    <row r="313">
      <c r="A313" s="22">
        <v>-0.0575</v>
      </c>
      <c r="B313" s="3" t="str">
        <f t="shared" si="1"/>
        <v>#REF!</v>
      </c>
    </row>
    <row r="314">
      <c r="A314" s="24">
        <v>265774.0</v>
      </c>
      <c r="B314" s="3" t="str">
        <f t="shared" si="1"/>
        <v>#REF!</v>
      </c>
    </row>
    <row r="315">
      <c r="A315" s="24">
        <v>387571.0</v>
      </c>
      <c r="B315" s="3" t="str">
        <f t="shared" si="1"/>
        <v>#REF!</v>
      </c>
    </row>
    <row r="316">
      <c r="A316" s="30">
        <v>43453.0</v>
      </c>
      <c r="B316" s="3" t="str">
        <f t="shared" si="1"/>
        <v>#REF!</v>
      </c>
    </row>
    <row r="317">
      <c r="A317" s="21">
        <v>56.44</v>
      </c>
      <c r="B317" s="3" t="str">
        <f t="shared" si="1"/>
        <v>#REF!</v>
      </c>
    </row>
    <row r="318">
      <c r="A318" s="21">
        <v>58.1</v>
      </c>
      <c r="B318" s="3" t="str">
        <f t="shared" si="1"/>
        <v>#REF!</v>
      </c>
    </row>
    <row r="319">
      <c r="A319" s="21">
        <v>56.09</v>
      </c>
      <c r="B319" s="3" t="str">
        <f t="shared" si="1"/>
        <v>#REF!</v>
      </c>
    </row>
    <row r="320">
      <c r="A320" s="21">
        <v>57.45</v>
      </c>
      <c r="B320" s="3" t="str">
        <f t="shared" si="1"/>
        <v>#REF!</v>
      </c>
    </row>
    <row r="321">
      <c r="A321" s="25">
        <f>+1.22</f>
        <v>1.22</v>
      </c>
      <c r="B321" s="3" t="str">
        <f t="shared" si="1"/>
        <v>#REF!</v>
      </c>
    </row>
    <row r="322">
      <c r="A322" s="25">
        <f>+2.17%</f>
        <v>0.0217</v>
      </c>
      <c r="B322" s="3" t="str">
        <f t="shared" si="1"/>
        <v>#REF!</v>
      </c>
    </row>
    <row r="323">
      <c r="A323" s="26">
        <v>268586.0</v>
      </c>
      <c r="B323" s="3" t="str">
        <f t="shared" si="1"/>
        <v>#REF!</v>
      </c>
    </row>
    <row r="324">
      <c r="A324" s="26">
        <v>414153.0</v>
      </c>
      <c r="B324" s="3" t="str">
        <f t="shared" si="1"/>
        <v>#REF!</v>
      </c>
    </row>
    <row r="325">
      <c r="A325" s="29">
        <v>43454.0</v>
      </c>
      <c r="B325" s="3" t="str">
        <f t="shared" si="1"/>
        <v>#REF!</v>
      </c>
    </row>
    <row r="326">
      <c r="A326" s="28">
        <v>56.73</v>
      </c>
      <c r="B326" s="3" t="str">
        <f t="shared" si="1"/>
        <v>#REF!</v>
      </c>
    </row>
    <row r="327">
      <c r="A327" s="28">
        <v>56.94</v>
      </c>
      <c r="B327" s="3" t="str">
        <f t="shared" si="1"/>
        <v>#REF!</v>
      </c>
    </row>
    <row r="328">
      <c r="A328" s="28">
        <v>54.58</v>
      </c>
      <c r="B328" s="3" t="str">
        <f t="shared" si="1"/>
        <v>#REF!</v>
      </c>
    </row>
    <row r="329">
      <c r="A329" s="28">
        <v>54.65</v>
      </c>
      <c r="B329" s="3" t="str">
        <f t="shared" si="1"/>
        <v>#REF!</v>
      </c>
    </row>
    <row r="330">
      <c r="A330" s="21">
        <v>-2.8</v>
      </c>
      <c r="B330" s="3" t="str">
        <f t="shared" si="1"/>
        <v>#REF!</v>
      </c>
    </row>
    <row r="331">
      <c r="A331" s="22">
        <v>-0.0487</v>
      </c>
      <c r="B331" s="3" t="str">
        <f t="shared" si="1"/>
        <v>#REF!</v>
      </c>
    </row>
    <row r="332">
      <c r="A332" s="24">
        <v>272368.0</v>
      </c>
      <c r="B332" s="3" t="str">
        <f t="shared" si="1"/>
        <v>#REF!</v>
      </c>
    </row>
    <row r="333">
      <c r="A333" s="24">
        <v>443259.0</v>
      </c>
      <c r="B333" s="3" t="str">
        <f t="shared" si="1"/>
        <v>#REF!</v>
      </c>
    </row>
    <row r="334">
      <c r="A334" s="30">
        <v>43455.0</v>
      </c>
      <c r="B334" s="3" t="str">
        <f t="shared" si="1"/>
        <v>#REF!</v>
      </c>
    </row>
    <row r="335">
      <c r="A335" s="21">
        <v>55.27</v>
      </c>
      <c r="B335" s="3" t="str">
        <f t="shared" si="1"/>
        <v>#REF!</v>
      </c>
    </row>
    <row r="336">
      <c r="A336" s="21">
        <v>55.58</v>
      </c>
      <c r="B336" s="3" t="str">
        <f t="shared" si="1"/>
        <v>#REF!</v>
      </c>
    </row>
    <row r="337">
      <c r="A337" s="21">
        <v>53.06</v>
      </c>
      <c r="B337" s="3" t="str">
        <f t="shared" si="1"/>
        <v>#REF!</v>
      </c>
    </row>
    <row r="338">
      <c r="A338" s="21">
        <v>54.1</v>
      </c>
      <c r="B338" s="3" t="str">
        <f t="shared" si="1"/>
        <v>#REF!</v>
      </c>
    </row>
    <row r="339">
      <c r="A339" s="21">
        <v>-0.55</v>
      </c>
      <c r="B339" s="3" t="str">
        <f t="shared" si="1"/>
        <v>#REF!</v>
      </c>
    </row>
    <row r="340">
      <c r="A340" s="22">
        <v>-0.0101</v>
      </c>
      <c r="B340" s="3" t="str">
        <f t="shared" si="1"/>
        <v>#REF!</v>
      </c>
    </row>
    <row r="341">
      <c r="A341" s="24">
        <v>204384.0</v>
      </c>
      <c r="B341" s="3" t="str">
        <f t="shared" si="1"/>
        <v>#REF!</v>
      </c>
    </row>
    <row r="342">
      <c r="A342" s="24">
        <v>451295.0</v>
      </c>
      <c r="B342" s="3" t="str">
        <f t="shared" si="1"/>
        <v>#REF!</v>
      </c>
    </row>
    <row r="343">
      <c r="A343" s="30">
        <v>43458.0</v>
      </c>
      <c r="B343" s="3" t="str">
        <f t="shared" si="1"/>
        <v>#REF!</v>
      </c>
    </row>
    <row r="344">
      <c r="A344" s="21">
        <v>53.8</v>
      </c>
      <c r="B344" s="3" t="str">
        <f t="shared" si="1"/>
        <v>#REF!</v>
      </c>
    </row>
    <row r="345">
      <c r="A345" s="21">
        <v>54.9</v>
      </c>
      <c r="B345" s="3" t="str">
        <f t="shared" si="1"/>
        <v>#REF!</v>
      </c>
    </row>
    <row r="346">
      <c r="A346" s="21">
        <v>50.65</v>
      </c>
      <c r="B346" s="3" t="str">
        <f t="shared" si="1"/>
        <v>#REF!</v>
      </c>
    </row>
    <row r="347">
      <c r="A347" s="21">
        <v>50.77</v>
      </c>
      <c r="B347" s="3" t="str">
        <f t="shared" si="1"/>
        <v>#REF!</v>
      </c>
    </row>
    <row r="348">
      <c r="A348" s="21">
        <v>-3.33</v>
      </c>
      <c r="B348" s="3" t="str">
        <f t="shared" si="1"/>
        <v>#REF!</v>
      </c>
    </row>
    <row r="349">
      <c r="A349" s="22">
        <v>-0.0616</v>
      </c>
      <c r="B349" s="3" t="str">
        <f t="shared" si="1"/>
        <v>#REF!</v>
      </c>
    </row>
    <row r="350">
      <c r="A350" s="24">
        <v>93668.0</v>
      </c>
      <c r="B350" s="3" t="str">
        <f t="shared" si="1"/>
        <v>#REF!</v>
      </c>
    </row>
    <row r="351">
      <c r="A351" s="24">
        <v>463712.0</v>
      </c>
      <c r="B351" s="3" t="str">
        <f t="shared" si="1"/>
        <v>#REF!</v>
      </c>
    </row>
    <row r="352">
      <c r="A352" s="30">
        <v>43460.0</v>
      </c>
      <c r="B352" s="3" t="str">
        <f t="shared" si="1"/>
        <v>#REF!</v>
      </c>
    </row>
    <row r="353">
      <c r="A353" s="21">
        <v>51.33</v>
      </c>
      <c r="B353" s="3" t="str">
        <f t="shared" si="1"/>
        <v>#REF!</v>
      </c>
    </row>
    <row r="354">
      <c r="A354" s="21">
        <v>55.59</v>
      </c>
      <c r="B354" s="3" t="str">
        <f t="shared" si="1"/>
        <v>#REF!</v>
      </c>
    </row>
    <row r="355">
      <c r="A355" s="21">
        <v>50.22</v>
      </c>
      <c r="B355" s="3" t="str">
        <f t="shared" si="1"/>
        <v>#REF!</v>
      </c>
    </row>
    <row r="356">
      <c r="A356" s="21">
        <v>54.76</v>
      </c>
      <c r="B356" s="3" t="str">
        <f t="shared" si="1"/>
        <v>#REF!</v>
      </c>
    </row>
    <row r="357">
      <c r="A357" s="25">
        <f>+3.99</f>
        <v>3.99</v>
      </c>
      <c r="B357" s="3" t="str">
        <f t="shared" si="1"/>
        <v>#REF!</v>
      </c>
    </row>
    <row r="358">
      <c r="A358" s="25">
        <f>+7.86%</f>
        <v>0.0786</v>
      </c>
      <c r="B358" s="3" t="str">
        <f t="shared" si="1"/>
        <v>#REF!</v>
      </c>
    </row>
    <row r="359">
      <c r="A359" s="26">
        <v>178268.0</v>
      </c>
      <c r="B359" s="3" t="str">
        <f t="shared" si="1"/>
        <v>#REF!</v>
      </c>
    </row>
    <row r="360">
      <c r="A360" s="26">
        <v>472381.0</v>
      </c>
      <c r="B360" s="3" t="str">
        <f t="shared" si="1"/>
        <v>#REF!</v>
      </c>
    </row>
    <row r="361">
      <c r="A361" s="29">
        <v>43461.0</v>
      </c>
      <c r="B361" s="3" t="str">
        <f t="shared" si="1"/>
        <v>#REF!</v>
      </c>
    </row>
    <row r="362">
      <c r="A362" s="28">
        <v>54.99</v>
      </c>
      <c r="B362" s="3" t="str">
        <f t="shared" si="1"/>
        <v>#REF!</v>
      </c>
    </row>
    <row r="363">
      <c r="A363" s="28">
        <v>54.99</v>
      </c>
      <c r="B363" s="3" t="str">
        <f t="shared" si="1"/>
        <v>#REF!</v>
      </c>
    </row>
    <row r="364">
      <c r="A364" s="28">
        <v>52.51</v>
      </c>
      <c r="B364" s="3" t="str">
        <f t="shared" si="1"/>
        <v>#REF!</v>
      </c>
    </row>
    <row r="365">
      <c r="A365" s="28">
        <v>52.73</v>
      </c>
      <c r="B365" s="3" t="str">
        <f t="shared" si="1"/>
        <v>#REF!</v>
      </c>
    </row>
    <row r="366">
      <c r="A366" s="21">
        <v>-2.03</v>
      </c>
      <c r="B366" s="3" t="str">
        <f t="shared" si="1"/>
        <v>#REF!</v>
      </c>
    </row>
    <row r="367">
      <c r="A367" s="22">
        <v>-0.0371</v>
      </c>
      <c r="B367" s="3" t="str">
        <f t="shared" si="1"/>
        <v>#REF!</v>
      </c>
    </row>
    <row r="368">
      <c r="A368" s="24">
        <v>224693.0</v>
      </c>
      <c r="B368" s="3" t="str">
        <f t="shared" si="1"/>
        <v>#REF!</v>
      </c>
    </row>
    <row r="369">
      <c r="A369" s="24">
        <v>483079.0</v>
      </c>
      <c r="B369" s="3" t="str">
        <f t="shared" si="1"/>
        <v>#REF!</v>
      </c>
    </row>
    <row r="370">
      <c r="A370" s="30">
        <v>43462.0</v>
      </c>
      <c r="B370" s="3" t="str">
        <f t="shared" si="1"/>
        <v>#REF!</v>
      </c>
    </row>
    <row r="371">
      <c r="A371" s="21">
        <v>53.96</v>
      </c>
      <c r="B371" s="3" t="str">
        <f t="shared" si="1"/>
        <v>#REF!</v>
      </c>
    </row>
    <row r="372">
      <c r="A372" s="21">
        <v>54.41</v>
      </c>
      <c r="B372" s="3" t="str">
        <f t="shared" si="1"/>
        <v>#REF!</v>
      </c>
    </row>
    <row r="373">
      <c r="A373" s="21">
        <v>52.0</v>
      </c>
      <c r="B373" s="3" t="str">
        <f t="shared" si="1"/>
        <v>#REF!</v>
      </c>
    </row>
    <row r="374">
      <c r="A374" s="21">
        <v>53.21</v>
      </c>
      <c r="B374" s="3" t="str">
        <f t="shared" si="1"/>
        <v>#REF!</v>
      </c>
    </row>
    <row r="375">
      <c r="A375" s="25">
        <f>+0.48</f>
        <v>0.48</v>
      </c>
      <c r="B375" s="3" t="str">
        <f t="shared" si="1"/>
        <v>#REF!</v>
      </c>
    </row>
    <row r="376">
      <c r="A376" s="25">
        <f>+0.91%</f>
        <v>0.0091</v>
      </c>
      <c r="B376" s="3" t="str">
        <f t="shared" si="1"/>
        <v>#REF!</v>
      </c>
    </row>
    <row r="377">
      <c r="A377" s="26">
        <v>239069.0</v>
      </c>
      <c r="B377" s="3" t="str">
        <f t="shared" si="1"/>
        <v>#REF!</v>
      </c>
    </row>
    <row r="378">
      <c r="A378" s="26">
        <v>494373.0</v>
      </c>
      <c r="B378" s="3" t="str">
        <f t="shared" si="1"/>
        <v>#REF!</v>
      </c>
    </row>
    <row r="379">
      <c r="A379" s="29">
        <v>43465.0</v>
      </c>
      <c r="B379" s="3" t="str">
        <f t="shared" si="1"/>
        <v>#REF!</v>
      </c>
    </row>
    <row r="380">
      <c r="A380" s="28">
        <v>53.0</v>
      </c>
      <c r="B380" s="3" t="str">
        <f t="shared" si="1"/>
        <v>#REF!</v>
      </c>
    </row>
    <row r="381">
      <c r="A381" s="28">
        <v>54.82</v>
      </c>
      <c r="B381" s="3" t="str">
        <f t="shared" si="1"/>
        <v>#REF!</v>
      </c>
    </row>
    <row r="382">
      <c r="A382" s="28">
        <v>52.66</v>
      </c>
      <c r="B382" s="3" t="str">
        <f t="shared" si="1"/>
        <v>#REF!</v>
      </c>
    </row>
    <row r="383">
      <c r="A383" s="28">
        <v>53.8</v>
      </c>
      <c r="B383" s="3" t="str">
        <f t="shared" si="1"/>
        <v>#REF!</v>
      </c>
    </row>
    <row r="384">
      <c r="A384" s="25">
        <f>+0.59</f>
        <v>0.59</v>
      </c>
      <c r="B384" s="3" t="str">
        <f t="shared" si="1"/>
        <v>#REF!</v>
      </c>
    </row>
    <row r="385">
      <c r="A385" s="25">
        <f>+1.11%</f>
        <v>0.0111</v>
      </c>
      <c r="B385" s="3" t="str">
        <f t="shared" si="1"/>
        <v>#REF!</v>
      </c>
    </row>
    <row r="386">
      <c r="A386" s="26">
        <v>109109.0</v>
      </c>
      <c r="B386" s="3" t="str">
        <f t="shared" si="1"/>
        <v>#REF!</v>
      </c>
    </row>
    <row r="387">
      <c r="A387" s="26">
        <v>492814.0</v>
      </c>
      <c r="B387" s="3" t="str">
        <f t="shared" si="1"/>
        <v>#REF!</v>
      </c>
    </row>
    <row r="388">
      <c r="A388" s="27">
        <v>43467.0</v>
      </c>
      <c r="B388" s="3" t="str">
        <f t="shared" si="1"/>
        <v>#REF!</v>
      </c>
    </row>
    <row r="389">
      <c r="A389" s="28">
        <v>54.12</v>
      </c>
      <c r="B389" s="3" t="str">
        <f t="shared" si="1"/>
        <v>#REF!</v>
      </c>
    </row>
    <row r="390">
      <c r="A390" s="28">
        <v>56.56</v>
      </c>
      <c r="B390" s="3" t="str">
        <f t="shared" si="1"/>
        <v>#REF!</v>
      </c>
    </row>
    <row r="391">
      <c r="A391" s="28">
        <v>52.51</v>
      </c>
      <c r="B391" s="3" t="str">
        <f t="shared" si="1"/>
        <v>#REF!</v>
      </c>
    </row>
    <row r="392">
      <c r="A392" s="28">
        <v>54.91</v>
      </c>
      <c r="B392" s="3" t="str">
        <f t="shared" si="1"/>
        <v>#REF!</v>
      </c>
    </row>
    <row r="393">
      <c r="A393" s="25">
        <f>+1.11</f>
        <v>1.11</v>
      </c>
      <c r="B393" s="3" t="str">
        <f t="shared" si="1"/>
        <v>#REF!</v>
      </c>
    </row>
    <row r="394">
      <c r="A394" s="25">
        <f>+2.06%</f>
        <v>0.0206</v>
      </c>
      <c r="B394" s="3" t="str">
        <f t="shared" si="1"/>
        <v>#REF!</v>
      </c>
    </row>
    <row r="395">
      <c r="A395" s="26">
        <v>300950.0</v>
      </c>
      <c r="B395" s="3" t="str">
        <f t="shared" si="1"/>
        <v>#REF!</v>
      </c>
    </row>
    <row r="396">
      <c r="A396" s="26">
        <v>499715.0</v>
      </c>
      <c r="B396" s="3" t="str">
        <f t="shared" si="1"/>
        <v>#REF!</v>
      </c>
    </row>
    <row r="397">
      <c r="A397" s="27">
        <v>43468.0</v>
      </c>
      <c r="B397" s="3" t="str">
        <f t="shared" si="1"/>
        <v>#REF!</v>
      </c>
    </row>
    <row r="398">
      <c r="A398" s="28">
        <v>54.29</v>
      </c>
      <c r="B398" s="3" t="str">
        <f t="shared" si="1"/>
        <v>#REF!</v>
      </c>
    </row>
    <row r="399">
      <c r="A399" s="28">
        <v>56.3</v>
      </c>
      <c r="B399" s="3" t="str">
        <f t="shared" si="1"/>
        <v>#REF!</v>
      </c>
    </row>
    <row r="400">
      <c r="A400" s="28">
        <v>53.93</v>
      </c>
      <c r="B400" s="3" t="str">
        <f t="shared" si="1"/>
        <v>#REF!</v>
      </c>
    </row>
    <row r="401">
      <c r="A401" s="28">
        <v>55.95</v>
      </c>
      <c r="B401" s="3" t="str">
        <f t="shared" si="1"/>
        <v>#REF!</v>
      </c>
    </row>
    <row r="402">
      <c r="A402" s="25">
        <f>+1.04</f>
        <v>1.04</v>
      </c>
      <c r="B402" s="3" t="str">
        <f t="shared" si="1"/>
        <v>#REF!</v>
      </c>
    </row>
    <row r="403">
      <c r="A403" s="25">
        <f>+1.89%</f>
        <v>0.0189</v>
      </c>
      <c r="B403" s="3" t="str">
        <f t="shared" si="1"/>
        <v>#REF!</v>
      </c>
    </row>
    <row r="404">
      <c r="A404" s="26">
        <v>278356.0</v>
      </c>
      <c r="B404" s="3" t="str">
        <f t="shared" si="1"/>
        <v>#REF!</v>
      </c>
    </row>
    <row r="405">
      <c r="A405" s="26">
        <v>501313.0</v>
      </c>
      <c r="B405" s="3" t="str">
        <f t="shared" si="1"/>
        <v>#REF!</v>
      </c>
    </row>
    <row r="406">
      <c r="A406" s="27">
        <v>43469.0</v>
      </c>
      <c r="B406" s="3" t="str">
        <f t="shared" si="1"/>
        <v>#REF!</v>
      </c>
    </row>
    <row r="407">
      <c r="A407" s="28">
        <v>55.67</v>
      </c>
      <c r="B407" s="3" t="str">
        <f t="shared" si="1"/>
        <v>#REF!</v>
      </c>
    </row>
    <row r="408">
      <c r="A408" s="28">
        <v>58.31</v>
      </c>
      <c r="B408" s="3" t="str">
        <f t="shared" si="1"/>
        <v>#REF!</v>
      </c>
    </row>
    <row r="409">
      <c r="A409" s="28">
        <v>55.34</v>
      </c>
      <c r="B409" s="3" t="str">
        <f t="shared" si="1"/>
        <v>#REF!</v>
      </c>
    </row>
    <row r="410">
      <c r="A410" s="28">
        <v>57.06</v>
      </c>
      <c r="B410" s="3" t="str">
        <f t="shared" si="1"/>
        <v>#REF!</v>
      </c>
    </row>
    <row r="411">
      <c r="A411" s="25">
        <f>+1.11</f>
        <v>1.11</v>
      </c>
      <c r="B411" s="3" t="str">
        <f t="shared" si="1"/>
        <v>#REF!</v>
      </c>
    </row>
    <row r="412">
      <c r="A412" s="25">
        <f>+1.98%</f>
        <v>0.0198</v>
      </c>
      <c r="B412" s="3" t="str">
        <f t="shared" si="1"/>
        <v>#REF!</v>
      </c>
    </row>
    <row r="413">
      <c r="A413" s="26">
        <v>321106.0</v>
      </c>
      <c r="B413" s="3" t="str">
        <f t="shared" si="1"/>
        <v>#REF!</v>
      </c>
    </row>
    <row r="414">
      <c r="A414" s="26">
        <v>495064.0</v>
      </c>
      <c r="B414" s="3" t="str">
        <f t="shared" si="1"/>
        <v>#REF!</v>
      </c>
    </row>
    <row r="415">
      <c r="A415" s="27">
        <v>43472.0</v>
      </c>
      <c r="B415" s="3" t="str">
        <f t="shared" si="1"/>
        <v>#REF!</v>
      </c>
    </row>
    <row r="416">
      <c r="A416" s="28">
        <v>57.41</v>
      </c>
      <c r="B416" s="3" t="str">
        <f t="shared" si="1"/>
        <v>#REF!</v>
      </c>
    </row>
    <row r="417">
      <c r="A417" s="28">
        <v>58.93</v>
      </c>
      <c r="B417" s="3" t="str">
        <f t="shared" si="1"/>
        <v>#REF!</v>
      </c>
    </row>
    <row r="418">
      <c r="A418" s="28">
        <v>57.26</v>
      </c>
      <c r="B418" s="3" t="str">
        <f t="shared" si="1"/>
        <v>#REF!</v>
      </c>
    </row>
    <row r="419">
      <c r="A419" s="28">
        <v>57.33</v>
      </c>
      <c r="B419" s="3" t="str">
        <f t="shared" si="1"/>
        <v>#REF!</v>
      </c>
    </row>
    <row r="420">
      <c r="A420" s="25">
        <f>+0.27</f>
        <v>0.27</v>
      </c>
      <c r="B420" s="3" t="str">
        <f t="shared" si="1"/>
        <v>#REF!</v>
      </c>
    </row>
    <row r="421">
      <c r="A421" s="25">
        <f>+0.47%</f>
        <v>0.0047</v>
      </c>
      <c r="B421" s="3" t="str">
        <f t="shared" si="1"/>
        <v>#REF!</v>
      </c>
    </row>
    <row r="422">
      <c r="A422" s="26">
        <v>296583.0</v>
      </c>
      <c r="B422" s="3" t="str">
        <f t="shared" si="1"/>
        <v>#REF!</v>
      </c>
    </row>
    <row r="423">
      <c r="A423" s="26">
        <v>488207.0</v>
      </c>
      <c r="B423" s="3" t="str">
        <f t="shared" si="1"/>
        <v>#REF!</v>
      </c>
    </row>
    <row r="424">
      <c r="A424" s="27">
        <v>43473.0</v>
      </c>
      <c r="B424" s="3" t="str">
        <f t="shared" si="1"/>
        <v>#REF!</v>
      </c>
    </row>
    <row r="425">
      <c r="A425" s="28">
        <v>57.64</v>
      </c>
      <c r="B425" s="3" t="str">
        <f t="shared" si="1"/>
        <v>#REF!</v>
      </c>
    </row>
    <row r="426">
      <c r="A426" s="28">
        <v>58.87</v>
      </c>
      <c r="B426" s="3" t="str">
        <f t="shared" si="1"/>
        <v>#REF!</v>
      </c>
    </row>
    <row r="427">
      <c r="A427" s="28">
        <v>57.13</v>
      </c>
      <c r="B427" s="3" t="str">
        <f t="shared" si="1"/>
        <v>#REF!</v>
      </c>
    </row>
    <row r="428">
      <c r="A428" s="28">
        <v>58.72</v>
      </c>
      <c r="B428" s="3" t="str">
        <f t="shared" si="1"/>
        <v>#REF!</v>
      </c>
    </row>
    <row r="429">
      <c r="A429" s="25">
        <f>+1.39</f>
        <v>1.39</v>
      </c>
      <c r="B429" s="3" t="str">
        <f t="shared" si="1"/>
        <v>#REF!</v>
      </c>
    </row>
    <row r="430">
      <c r="A430" s="25">
        <f>+2.42%</f>
        <v>0.0242</v>
      </c>
      <c r="B430" s="3" t="str">
        <f t="shared" si="1"/>
        <v>#REF!</v>
      </c>
    </row>
    <row r="431">
      <c r="A431" s="26">
        <v>288249.0</v>
      </c>
      <c r="B431" s="3" t="str">
        <f t="shared" si="1"/>
        <v>#REF!</v>
      </c>
    </row>
    <row r="432">
      <c r="A432" s="26">
        <v>446902.0</v>
      </c>
      <c r="B432" s="3" t="str">
        <f t="shared" si="1"/>
        <v>#REF!</v>
      </c>
    </row>
    <row r="433">
      <c r="A433" s="27">
        <v>43474.0</v>
      </c>
      <c r="B433" s="3" t="str">
        <f t="shared" si="1"/>
        <v>#REF!</v>
      </c>
    </row>
    <row r="434">
      <c r="A434" s="28">
        <v>59.15</v>
      </c>
      <c r="B434" s="3" t="str">
        <f t="shared" si="1"/>
        <v>#REF!</v>
      </c>
    </row>
    <row r="435">
      <c r="A435" s="28">
        <v>61.69</v>
      </c>
      <c r="B435" s="3" t="str">
        <f t="shared" si="1"/>
        <v>#REF!</v>
      </c>
    </row>
    <row r="436">
      <c r="A436" s="28">
        <v>59.05</v>
      </c>
      <c r="B436" s="3" t="str">
        <f t="shared" si="1"/>
        <v>#REF!</v>
      </c>
    </row>
    <row r="437">
      <c r="A437" s="28">
        <v>61.44</v>
      </c>
      <c r="B437" s="3" t="str">
        <f t="shared" si="1"/>
        <v>#REF!</v>
      </c>
    </row>
    <row r="438">
      <c r="A438" s="25">
        <f>+2.72</f>
        <v>2.72</v>
      </c>
      <c r="B438" s="3" t="str">
        <f t="shared" si="1"/>
        <v>#REF!</v>
      </c>
    </row>
    <row r="439">
      <c r="A439" s="25">
        <f>+4.63%</f>
        <v>0.0463</v>
      </c>
      <c r="B439" s="3" t="str">
        <f t="shared" si="1"/>
        <v>#REF!</v>
      </c>
    </row>
    <row r="440">
      <c r="A440" s="26">
        <v>329048.0</v>
      </c>
      <c r="B440" s="3" t="str">
        <f t="shared" si="1"/>
        <v>#REF!</v>
      </c>
    </row>
    <row r="441">
      <c r="A441" s="26">
        <v>425796.0</v>
      </c>
      <c r="B441" s="3" t="str">
        <f t="shared" si="1"/>
        <v>#REF!</v>
      </c>
    </row>
    <row r="442">
      <c r="A442" s="27">
        <v>43475.0</v>
      </c>
      <c r="B442" s="3" t="str">
        <f t="shared" si="1"/>
        <v>#REF!</v>
      </c>
    </row>
    <row r="443">
      <c r="A443" s="28">
        <v>61.15</v>
      </c>
      <c r="B443" s="3" t="str">
        <f t="shared" si="1"/>
        <v>#REF!</v>
      </c>
    </row>
    <row r="444">
      <c r="A444" s="28">
        <v>61.91</v>
      </c>
      <c r="B444" s="3" t="str">
        <f t="shared" si="1"/>
        <v>#REF!</v>
      </c>
    </row>
    <row r="445">
      <c r="A445" s="28">
        <v>60.44</v>
      </c>
      <c r="B445" s="3" t="str">
        <f t="shared" si="1"/>
        <v>#REF!</v>
      </c>
    </row>
    <row r="446">
      <c r="A446" s="28">
        <v>61.68</v>
      </c>
      <c r="B446" s="3" t="str">
        <f t="shared" si="1"/>
        <v>#REF!</v>
      </c>
    </row>
    <row r="447">
      <c r="A447" s="25">
        <f>+0.24</f>
        <v>0.24</v>
      </c>
      <c r="B447" s="3" t="str">
        <f t="shared" si="1"/>
        <v>#REF!</v>
      </c>
    </row>
    <row r="448">
      <c r="A448" s="25">
        <f>+0.39%</f>
        <v>0.0039</v>
      </c>
      <c r="B448" s="3" t="str">
        <f t="shared" si="1"/>
        <v>#REF!</v>
      </c>
    </row>
    <row r="449">
      <c r="A449" s="26">
        <v>300922.0</v>
      </c>
      <c r="B449" s="3" t="str">
        <f t="shared" si="1"/>
        <v>#REF!</v>
      </c>
    </row>
    <row r="450">
      <c r="A450" s="26">
        <v>400147.0</v>
      </c>
      <c r="B450" s="3" t="str">
        <f t="shared" si="1"/>
        <v>#REF!</v>
      </c>
    </row>
    <row r="451">
      <c r="A451" s="27">
        <v>43476.0</v>
      </c>
      <c r="B451" s="3" t="str">
        <f t="shared" si="1"/>
        <v>#REF!</v>
      </c>
    </row>
    <row r="452">
      <c r="A452" s="28">
        <v>61.19</v>
      </c>
      <c r="B452" s="3" t="str">
        <f t="shared" si="1"/>
        <v>#REF!</v>
      </c>
    </row>
    <row r="453">
      <c r="A453" s="28">
        <v>62.49</v>
      </c>
      <c r="B453" s="3" t="str">
        <f t="shared" si="1"/>
        <v>#REF!</v>
      </c>
    </row>
    <row r="454">
      <c r="A454" s="28">
        <v>60.08</v>
      </c>
      <c r="B454" s="3" t="str">
        <f t="shared" si="1"/>
        <v>#REF!</v>
      </c>
    </row>
    <row r="455">
      <c r="A455" s="28">
        <v>60.48</v>
      </c>
      <c r="B455" s="3" t="str">
        <f t="shared" si="1"/>
        <v>#REF!</v>
      </c>
    </row>
    <row r="456">
      <c r="A456" s="21">
        <v>-1.2</v>
      </c>
      <c r="B456" s="3" t="str">
        <f t="shared" si="1"/>
        <v>#REF!</v>
      </c>
    </row>
    <row r="457">
      <c r="A457" s="22">
        <v>-0.0195</v>
      </c>
      <c r="B457" s="3" t="str">
        <f t="shared" si="1"/>
        <v>#REF!</v>
      </c>
    </row>
    <row r="458">
      <c r="A458" s="24">
        <v>292786.0</v>
      </c>
      <c r="B458" s="3" t="str">
        <f t="shared" si="1"/>
        <v>#REF!</v>
      </c>
    </row>
    <row r="459">
      <c r="A459" s="24">
        <v>377813.0</v>
      </c>
      <c r="B459" s="3" t="str">
        <f t="shared" si="1"/>
        <v>#REF!</v>
      </c>
    </row>
    <row r="460">
      <c r="A460" s="23">
        <v>43479.0</v>
      </c>
      <c r="B460" s="3" t="str">
        <f t="shared" si="1"/>
        <v>#REF!</v>
      </c>
    </row>
    <row r="461">
      <c r="A461" s="21">
        <v>60.62</v>
      </c>
      <c r="B461" s="3" t="str">
        <f t="shared" si="1"/>
        <v>#REF!</v>
      </c>
    </row>
    <row r="462">
      <c r="A462" s="21">
        <v>61.04</v>
      </c>
      <c r="B462" s="3" t="str">
        <f t="shared" si="1"/>
        <v>#REF!</v>
      </c>
    </row>
    <row r="463">
      <c r="A463" s="21">
        <v>58.9</v>
      </c>
      <c r="B463" s="3" t="str">
        <f t="shared" si="1"/>
        <v>#REF!</v>
      </c>
    </row>
    <row r="464">
      <c r="A464" s="21">
        <v>58.99</v>
      </c>
      <c r="B464" s="3" t="str">
        <f t="shared" si="1"/>
        <v>#REF!</v>
      </c>
    </row>
    <row r="465">
      <c r="A465" s="21">
        <v>-1.49</v>
      </c>
      <c r="B465" s="3" t="str">
        <f t="shared" si="1"/>
        <v>#REF!</v>
      </c>
    </row>
    <row r="466">
      <c r="A466" s="22">
        <v>-0.0246</v>
      </c>
      <c r="B466" s="3" t="str">
        <f t="shared" si="1"/>
        <v>#REF!</v>
      </c>
    </row>
    <row r="467">
      <c r="A467" s="24">
        <v>263276.0</v>
      </c>
      <c r="B467" s="3" t="str">
        <f t="shared" si="1"/>
        <v>#REF!</v>
      </c>
    </row>
    <row r="468">
      <c r="A468" s="24">
        <v>362941.0</v>
      </c>
      <c r="B468" s="3" t="str">
        <f t="shared" si="1"/>
        <v>#REF!</v>
      </c>
    </row>
    <row r="469">
      <c r="A469" s="23">
        <v>43480.0</v>
      </c>
      <c r="B469" s="3" t="str">
        <f t="shared" si="1"/>
        <v>#REF!</v>
      </c>
    </row>
    <row r="470">
      <c r="A470" s="21">
        <v>59.36</v>
      </c>
      <c r="B470" s="3" t="str">
        <f t="shared" si="1"/>
        <v>#REF!</v>
      </c>
    </row>
    <row r="471">
      <c r="A471" s="21">
        <v>60.86</v>
      </c>
      <c r="B471" s="3" t="str">
        <f t="shared" si="1"/>
        <v>#REF!</v>
      </c>
    </row>
    <row r="472">
      <c r="A472" s="21">
        <v>59.11</v>
      </c>
      <c r="B472" s="3" t="str">
        <f t="shared" si="1"/>
        <v>#REF!</v>
      </c>
    </row>
    <row r="473">
      <c r="A473" s="21">
        <v>60.64</v>
      </c>
      <c r="B473" s="3" t="str">
        <f t="shared" si="1"/>
        <v>#REF!</v>
      </c>
    </row>
    <row r="474">
      <c r="A474" s="25">
        <f>+1.65</f>
        <v>1.65</v>
      </c>
      <c r="B474" s="3" t="str">
        <f t="shared" si="1"/>
        <v>#REF!</v>
      </c>
    </row>
    <row r="475">
      <c r="A475" s="25">
        <f>+2.8%</f>
        <v>0.028</v>
      </c>
      <c r="B475" s="3" t="str">
        <f t="shared" si="1"/>
        <v>#REF!</v>
      </c>
    </row>
    <row r="476">
      <c r="A476" s="26">
        <v>234362.0</v>
      </c>
      <c r="B476" s="3" t="str">
        <f t="shared" si="1"/>
        <v>#REF!</v>
      </c>
    </row>
    <row r="477">
      <c r="A477" s="26">
        <v>352122.0</v>
      </c>
      <c r="B477" s="3" t="str">
        <f t="shared" si="1"/>
        <v>#REF!</v>
      </c>
    </row>
    <row r="478">
      <c r="A478" s="27">
        <v>43481.0</v>
      </c>
      <c r="B478" s="3" t="str">
        <f t="shared" si="1"/>
        <v>#REF!</v>
      </c>
    </row>
    <row r="479">
      <c r="A479" s="28">
        <v>60.42</v>
      </c>
      <c r="B479" s="3" t="str">
        <f t="shared" si="1"/>
        <v>#REF!</v>
      </c>
    </row>
    <row r="480">
      <c r="A480" s="28">
        <v>61.45</v>
      </c>
      <c r="B480" s="3" t="str">
        <f t="shared" si="1"/>
        <v>#REF!</v>
      </c>
    </row>
    <row r="481">
      <c r="A481" s="28">
        <v>60.03</v>
      </c>
      <c r="B481" s="3" t="str">
        <f t="shared" si="1"/>
        <v>#REF!</v>
      </c>
    </row>
    <row r="482">
      <c r="A482" s="28">
        <v>61.32</v>
      </c>
      <c r="B482" s="3" t="str">
        <f t="shared" si="1"/>
        <v>#REF!</v>
      </c>
    </row>
    <row r="483">
      <c r="A483" s="25">
        <f>+0.68</f>
        <v>0.68</v>
      </c>
      <c r="B483" s="3" t="str">
        <f t="shared" si="1"/>
        <v>#REF!</v>
      </c>
    </row>
    <row r="484">
      <c r="A484" s="25">
        <f>+1.12%</f>
        <v>0.0112</v>
      </c>
      <c r="B484" s="3" t="str">
        <f t="shared" si="1"/>
        <v>#REF!</v>
      </c>
    </row>
    <row r="485">
      <c r="A485" s="26">
        <v>315592.0</v>
      </c>
      <c r="B485" s="3" t="str">
        <f t="shared" si="1"/>
        <v>#REF!</v>
      </c>
    </row>
    <row r="486">
      <c r="A486" s="26">
        <v>333846.0</v>
      </c>
      <c r="B486" s="3" t="str">
        <f t="shared" si="1"/>
        <v>#REF!</v>
      </c>
    </row>
    <row r="487">
      <c r="A487" s="27">
        <v>43482.0</v>
      </c>
      <c r="B487" s="3" t="str">
        <f t="shared" si="1"/>
        <v>#REF!</v>
      </c>
    </row>
    <row r="488">
      <c r="A488" s="28">
        <v>61.05</v>
      </c>
      <c r="B488" s="3" t="str">
        <f t="shared" si="1"/>
        <v>#REF!</v>
      </c>
    </row>
    <row r="489">
      <c r="A489" s="28">
        <v>61.54</v>
      </c>
      <c r="B489" s="3" t="str">
        <f t="shared" si="1"/>
        <v>#REF!</v>
      </c>
    </row>
    <row r="490">
      <c r="A490" s="28">
        <v>60.04</v>
      </c>
      <c r="B490" s="3" t="str">
        <f t="shared" si="1"/>
        <v>#REF!</v>
      </c>
    </row>
    <row r="491">
      <c r="A491" s="28">
        <v>61.18</v>
      </c>
      <c r="B491" s="3" t="str">
        <f t="shared" si="1"/>
        <v>#REF!</v>
      </c>
    </row>
    <row r="492">
      <c r="A492" s="21">
        <v>-0.14</v>
      </c>
      <c r="B492" s="3" t="str">
        <f t="shared" si="1"/>
        <v>#REF!</v>
      </c>
    </row>
    <row r="493">
      <c r="A493" s="22">
        <v>-0.0023</v>
      </c>
      <c r="B493" s="3" t="str">
        <f t="shared" si="1"/>
        <v>#REF!</v>
      </c>
    </row>
    <row r="494">
      <c r="A494" s="24">
        <v>278415.0</v>
      </c>
      <c r="B494" s="3" t="str">
        <f t="shared" si="1"/>
        <v>#REF!</v>
      </c>
    </row>
    <row r="495">
      <c r="A495" s="24">
        <v>333622.0</v>
      </c>
      <c r="B495" s="3" t="str">
        <f t="shared" si="1"/>
        <v>#REF!</v>
      </c>
    </row>
    <row r="496">
      <c r="A496" s="23">
        <v>43483.0</v>
      </c>
      <c r="B496" s="3" t="str">
        <f t="shared" si="1"/>
        <v>#REF!</v>
      </c>
    </row>
    <row r="497">
      <c r="A497" s="21">
        <v>61.33</v>
      </c>
      <c r="B497" s="3" t="str">
        <f t="shared" si="1"/>
        <v>#REF!</v>
      </c>
    </row>
    <row r="498">
      <c r="A498" s="21">
        <v>63.0</v>
      </c>
      <c r="B498" s="3" t="str">
        <f t="shared" si="1"/>
        <v>#REF!</v>
      </c>
    </row>
    <row r="499">
      <c r="A499" s="21">
        <v>61.32</v>
      </c>
      <c r="B499" s="3" t="str">
        <f t="shared" si="1"/>
        <v>#REF!</v>
      </c>
    </row>
    <row r="500">
      <c r="A500" s="21">
        <v>62.7</v>
      </c>
      <c r="B500" s="3" t="str">
        <f t="shared" si="1"/>
        <v>#REF!</v>
      </c>
    </row>
    <row r="501">
      <c r="A501" s="25">
        <f>+1.52</f>
        <v>1.52</v>
      </c>
      <c r="B501" s="3" t="str">
        <f t="shared" si="1"/>
        <v>#REF!</v>
      </c>
    </row>
    <row r="502">
      <c r="A502" s="25">
        <f>+2.48%</f>
        <v>0.0248</v>
      </c>
      <c r="B502" s="3" t="str">
        <f t="shared" si="1"/>
        <v>#REF!</v>
      </c>
    </row>
    <row r="503">
      <c r="A503" s="26">
        <v>288912.0</v>
      </c>
      <c r="B503" s="3" t="str">
        <f t="shared" si="1"/>
        <v>#REF!</v>
      </c>
    </row>
    <row r="504">
      <c r="A504" s="26">
        <v>314182.0</v>
      </c>
      <c r="B504" s="3" t="str">
        <f t="shared" si="1"/>
        <v>#REF!</v>
      </c>
    </row>
    <row r="505">
      <c r="A505" s="27">
        <v>43486.0</v>
      </c>
      <c r="B505" s="3" t="str">
        <f t="shared" si="1"/>
        <v>#REF!</v>
      </c>
    </row>
    <row r="506">
      <c r="A506" s="28">
        <v>62.74</v>
      </c>
      <c r="B506" s="3" t="str">
        <f t="shared" si="1"/>
        <v>#REF!</v>
      </c>
    </row>
    <row r="507">
      <c r="A507" s="28">
        <v>63.15</v>
      </c>
      <c r="B507" s="3" t="str">
        <f t="shared" si="1"/>
        <v>#REF!</v>
      </c>
    </row>
    <row r="508">
      <c r="A508" s="28">
        <v>62.25</v>
      </c>
      <c r="B508" s="3" t="str">
        <f t="shared" si="1"/>
        <v>#REF!</v>
      </c>
    </row>
    <row r="509">
      <c r="A509" s="28">
        <v>62.74</v>
      </c>
      <c r="B509" s="3" t="str">
        <f t="shared" si="1"/>
        <v>#REF!</v>
      </c>
    </row>
    <row r="510">
      <c r="A510" s="25">
        <f>+0.04</f>
        <v>0.04</v>
      </c>
      <c r="B510" s="3" t="str">
        <f t="shared" si="1"/>
        <v>#REF!</v>
      </c>
    </row>
    <row r="511">
      <c r="A511" s="25">
        <f>+0.06%</f>
        <v>0.0006</v>
      </c>
      <c r="B511" s="3" t="str">
        <f t="shared" si="1"/>
        <v>#REF!</v>
      </c>
    </row>
    <row r="512">
      <c r="A512" s="26">
        <v>138080.0</v>
      </c>
      <c r="B512" s="3" t="str">
        <f t="shared" si="1"/>
        <v>#REF!</v>
      </c>
    </row>
    <row r="513">
      <c r="A513" s="26">
        <v>310107.0</v>
      </c>
      <c r="B513" s="3" t="str">
        <f t="shared" si="1"/>
        <v>#REF!</v>
      </c>
    </row>
    <row r="514">
      <c r="A514" s="27">
        <v>43487.0</v>
      </c>
      <c r="B514" s="3" t="str">
        <f t="shared" si="1"/>
        <v>#REF!</v>
      </c>
    </row>
    <row r="515">
      <c r="A515" s="28">
        <v>62.59</v>
      </c>
      <c r="B515" s="3" t="str">
        <f t="shared" si="1"/>
        <v>#REF!</v>
      </c>
    </row>
    <row r="516">
      <c r="A516" s="28">
        <v>62.71</v>
      </c>
      <c r="B516" s="3" t="str">
        <f t="shared" si="1"/>
        <v>#REF!</v>
      </c>
    </row>
    <row r="517">
      <c r="A517" s="28">
        <v>60.57</v>
      </c>
      <c r="B517" s="3" t="str">
        <f t="shared" si="1"/>
        <v>#REF!</v>
      </c>
    </row>
    <row r="518">
      <c r="A518" s="28">
        <v>61.5</v>
      </c>
      <c r="B518" s="3" t="str">
        <f t="shared" si="1"/>
        <v>#REF!</v>
      </c>
    </row>
    <row r="519">
      <c r="A519" s="21">
        <v>-1.24</v>
      </c>
      <c r="B519" s="3" t="str">
        <f t="shared" si="1"/>
        <v>#REF!</v>
      </c>
    </row>
    <row r="520">
      <c r="A520" s="22">
        <v>-0.0198</v>
      </c>
      <c r="B520" s="3" t="str">
        <f t="shared" si="1"/>
        <v>#REF!</v>
      </c>
    </row>
    <row r="521">
      <c r="A521" s="24">
        <v>283221.0</v>
      </c>
      <c r="B521" s="3" t="str">
        <f t="shared" si="1"/>
        <v>#REF!</v>
      </c>
    </row>
    <row r="522">
      <c r="A522" s="24">
        <v>272112.0</v>
      </c>
      <c r="B522" s="3" t="str">
        <f t="shared" si="1"/>
        <v>#REF!</v>
      </c>
    </row>
    <row r="523">
      <c r="A523" s="23">
        <v>43488.0</v>
      </c>
      <c r="B523" s="3" t="str">
        <f t="shared" si="1"/>
        <v>#REF!</v>
      </c>
    </row>
    <row r="524">
      <c r="A524" s="21">
        <v>61.37</v>
      </c>
      <c r="B524" s="3" t="str">
        <f t="shared" si="1"/>
        <v>#REF!</v>
      </c>
    </row>
    <row r="525">
      <c r="A525" s="21">
        <v>62.33</v>
      </c>
      <c r="B525" s="3" t="str">
        <f t="shared" si="1"/>
        <v>#REF!</v>
      </c>
    </row>
    <row r="526">
      <c r="A526" s="21">
        <v>60.21</v>
      </c>
      <c r="B526" s="3" t="str">
        <f t="shared" si="1"/>
        <v>#REF!</v>
      </c>
    </row>
    <row r="527">
      <c r="A527" s="21">
        <v>61.14</v>
      </c>
      <c r="B527" s="3" t="str">
        <f t="shared" si="1"/>
        <v>#REF!</v>
      </c>
    </row>
    <row r="528">
      <c r="A528" s="21">
        <v>-0.36</v>
      </c>
      <c r="B528" s="3" t="str">
        <f t="shared" si="1"/>
        <v>#REF!</v>
      </c>
    </row>
    <row r="529">
      <c r="A529" s="22">
        <v>-0.0059</v>
      </c>
      <c r="B529" s="3" t="str">
        <f t="shared" si="1"/>
        <v>#REF!</v>
      </c>
    </row>
    <row r="530">
      <c r="A530" s="24">
        <v>308458.0</v>
      </c>
      <c r="B530" s="3" t="str">
        <f t="shared" si="1"/>
        <v>#REF!</v>
      </c>
    </row>
    <row r="531">
      <c r="A531" s="24">
        <v>238753.0</v>
      </c>
      <c r="B531" s="3" t="str">
        <f t="shared" si="1"/>
        <v>#REF!</v>
      </c>
    </row>
    <row r="532">
      <c r="A532" s="23">
        <v>43489.0</v>
      </c>
      <c r="B532" s="3" t="str">
        <f t="shared" si="1"/>
        <v>#REF!</v>
      </c>
    </row>
    <row r="533">
      <c r="A533" s="21">
        <v>61.02</v>
      </c>
      <c r="B533" s="3" t="str">
        <f t="shared" si="1"/>
        <v>#REF!</v>
      </c>
    </row>
    <row r="534">
      <c r="A534" s="21">
        <v>61.51</v>
      </c>
      <c r="B534" s="3" t="str">
        <f t="shared" si="1"/>
        <v>#REF!</v>
      </c>
    </row>
    <row r="535">
      <c r="A535" s="21">
        <v>60.41</v>
      </c>
      <c r="B535" s="3" t="str">
        <f t="shared" si="1"/>
        <v>#REF!</v>
      </c>
    </row>
    <row r="536">
      <c r="A536" s="21">
        <v>61.09</v>
      </c>
      <c r="B536" s="3" t="str">
        <f t="shared" si="1"/>
        <v>#REF!</v>
      </c>
    </row>
    <row r="537">
      <c r="A537" s="21">
        <v>-0.05</v>
      </c>
      <c r="B537" s="3" t="str">
        <f t="shared" si="1"/>
        <v>#REF!</v>
      </c>
    </row>
    <row r="538">
      <c r="A538" s="22">
        <v>-8.0E-4</v>
      </c>
      <c r="B538" s="3" t="str">
        <f t="shared" si="1"/>
        <v>#REF!</v>
      </c>
    </row>
    <row r="539">
      <c r="A539" s="24">
        <v>274482.0</v>
      </c>
      <c r="B539" s="3" t="str">
        <f t="shared" si="1"/>
        <v>#REF!</v>
      </c>
    </row>
    <row r="540">
      <c r="A540" s="24">
        <v>198934.0</v>
      </c>
      <c r="B540" s="3" t="str">
        <f t="shared" si="1"/>
        <v>#REF!</v>
      </c>
    </row>
    <row r="541">
      <c r="A541" s="23">
        <v>43490.0</v>
      </c>
      <c r="B541" s="3" t="str">
        <f t="shared" si="1"/>
        <v>#REF!</v>
      </c>
    </row>
    <row r="542">
      <c r="A542" s="21">
        <v>61.13</v>
      </c>
      <c r="B542" s="3" t="str">
        <f t="shared" si="1"/>
        <v>#REF!</v>
      </c>
    </row>
    <row r="543">
      <c r="A543" s="21">
        <v>61.92</v>
      </c>
      <c r="B543" s="3" t="str">
        <f t="shared" si="1"/>
        <v>#REF!</v>
      </c>
    </row>
    <row r="544">
      <c r="A544" s="21">
        <v>60.7</v>
      </c>
      <c r="B544" s="3" t="str">
        <f t="shared" si="1"/>
        <v>#REF!</v>
      </c>
    </row>
    <row r="545">
      <c r="A545" s="21">
        <v>61.64</v>
      </c>
      <c r="B545" s="3" t="str">
        <f t="shared" si="1"/>
        <v>#REF!</v>
      </c>
    </row>
    <row r="546">
      <c r="A546" s="25">
        <f>+0.55</f>
        <v>0.55</v>
      </c>
      <c r="B546" s="3" t="str">
        <f t="shared" si="1"/>
        <v>#REF!</v>
      </c>
    </row>
    <row r="547">
      <c r="A547" s="25">
        <f>+0.9%</f>
        <v>0.009</v>
      </c>
      <c r="B547" s="3" t="str">
        <f t="shared" si="1"/>
        <v>#REF!</v>
      </c>
    </row>
    <row r="548">
      <c r="A548" s="26">
        <v>218031.0</v>
      </c>
      <c r="B548" s="3" t="str">
        <f t="shared" si="1"/>
        <v>#REF!</v>
      </c>
    </row>
    <row r="549">
      <c r="A549" s="26">
        <v>170591.0</v>
      </c>
      <c r="B549" s="3" t="str">
        <f t="shared" si="1"/>
        <v>#REF!</v>
      </c>
    </row>
    <row r="550">
      <c r="A550" s="27">
        <v>43493.0</v>
      </c>
      <c r="B550" s="3" t="str">
        <f t="shared" si="1"/>
        <v>#REF!</v>
      </c>
    </row>
    <row r="551">
      <c r="A551" s="28">
        <v>61.49</v>
      </c>
      <c r="B551" s="3" t="str">
        <f t="shared" si="1"/>
        <v>#REF!</v>
      </c>
    </row>
    <row r="552">
      <c r="A552" s="28">
        <v>61.69</v>
      </c>
      <c r="B552" s="3" t="str">
        <f t="shared" si="1"/>
        <v>#REF!</v>
      </c>
    </row>
    <row r="553">
      <c r="A553" s="28">
        <v>59.49</v>
      </c>
      <c r="B553" s="3" t="str">
        <f t="shared" si="1"/>
        <v>#REF!</v>
      </c>
    </row>
    <row r="554">
      <c r="A554" s="28">
        <v>59.93</v>
      </c>
      <c r="B554" s="3" t="str">
        <f t="shared" si="1"/>
        <v>#REF!</v>
      </c>
    </row>
    <row r="555">
      <c r="A555" s="21">
        <v>-1.71</v>
      </c>
      <c r="B555" s="3" t="str">
        <f t="shared" si="1"/>
        <v>#REF!</v>
      </c>
    </row>
    <row r="556">
      <c r="A556" s="22">
        <v>-0.0277</v>
      </c>
      <c r="B556" s="3" t="str">
        <f t="shared" si="1"/>
        <v>#REF!</v>
      </c>
    </row>
    <row r="557">
      <c r="A557" s="24">
        <v>214188.0</v>
      </c>
      <c r="B557" s="3" t="str">
        <f t="shared" si="1"/>
        <v>#REF!</v>
      </c>
    </row>
    <row r="558">
      <c r="A558" s="24">
        <v>115534.0</v>
      </c>
      <c r="B558" s="3" t="str">
        <f t="shared" si="1"/>
        <v>#REF!</v>
      </c>
    </row>
    <row r="559">
      <c r="A559" s="23">
        <v>43494.0</v>
      </c>
      <c r="B559" s="3" t="str">
        <f t="shared" si="1"/>
        <v>#REF!</v>
      </c>
    </row>
    <row r="560">
      <c r="A560" s="21">
        <v>59.87</v>
      </c>
      <c r="B560" s="3" t="str">
        <f t="shared" si="1"/>
        <v>#REF!</v>
      </c>
    </row>
    <row r="561">
      <c r="A561" s="21">
        <v>61.79</v>
      </c>
      <c r="B561" s="3" t="str">
        <f t="shared" si="1"/>
        <v>#REF!</v>
      </c>
    </row>
    <row r="562">
      <c r="A562" s="21">
        <v>59.75</v>
      </c>
      <c r="B562" s="3" t="str">
        <f t="shared" si="1"/>
        <v>#REF!</v>
      </c>
    </row>
    <row r="563">
      <c r="A563" s="21">
        <v>61.32</v>
      </c>
      <c r="B563" s="3" t="str">
        <f t="shared" si="1"/>
        <v>#REF!</v>
      </c>
    </row>
    <row r="564">
      <c r="A564" s="25">
        <f>+1.39</f>
        <v>1.39</v>
      </c>
      <c r="B564" s="3" t="str">
        <f t="shared" si="1"/>
        <v>#REF!</v>
      </c>
    </row>
    <row r="565">
      <c r="A565" s="25">
        <f>+2.32%</f>
        <v>0.0232</v>
      </c>
      <c r="B565" s="3" t="str">
        <f t="shared" si="1"/>
        <v>#REF!</v>
      </c>
    </row>
    <row r="566">
      <c r="A566" s="26">
        <v>142125.0</v>
      </c>
      <c r="B566" s="3" t="str">
        <f t="shared" si="1"/>
        <v>#REF!</v>
      </c>
    </row>
    <row r="567">
      <c r="A567" s="26">
        <v>102837.0</v>
      </c>
      <c r="B567" s="3" t="str">
        <f t="shared" si="1"/>
        <v>#REF!</v>
      </c>
    </row>
    <row r="568">
      <c r="A568" s="27">
        <v>43495.0</v>
      </c>
      <c r="B568" s="3" t="str">
        <f t="shared" si="1"/>
        <v>#REF!</v>
      </c>
    </row>
    <row r="569">
      <c r="A569" s="28">
        <v>61.26</v>
      </c>
      <c r="B569" s="3" t="str">
        <f t="shared" si="1"/>
        <v>#REF!</v>
      </c>
    </row>
    <row r="570">
      <c r="A570" s="28">
        <v>62.67</v>
      </c>
      <c r="B570" s="3" t="str">
        <f t="shared" si="1"/>
        <v>#REF!</v>
      </c>
    </row>
    <row r="571">
      <c r="A571" s="28">
        <v>61.04</v>
      </c>
      <c r="B571" s="3" t="str">
        <f t="shared" si="1"/>
        <v>#REF!</v>
      </c>
    </row>
    <row r="572">
      <c r="A572" s="28">
        <v>61.65</v>
      </c>
      <c r="B572" s="3" t="str">
        <f t="shared" si="1"/>
        <v>#REF!</v>
      </c>
    </row>
    <row r="573">
      <c r="A573" s="25">
        <f>+0.33</f>
        <v>0.33</v>
      </c>
      <c r="B573" s="3" t="str">
        <f t="shared" si="1"/>
        <v>#REF!</v>
      </c>
    </row>
    <row r="574">
      <c r="A574" s="25">
        <f>+0.54%</f>
        <v>0.0054</v>
      </c>
      <c r="B574" s="3" t="str">
        <f t="shared" si="1"/>
        <v>#REF!</v>
      </c>
    </row>
    <row r="575">
      <c r="A575" s="26">
        <v>90933.0</v>
      </c>
      <c r="B575" s="3" t="str">
        <f t="shared" si="1"/>
        <v>#REF!</v>
      </c>
    </row>
    <row r="576">
      <c r="A576" s="26">
        <v>66051.0</v>
      </c>
      <c r="B576" s="3" t="str">
        <f t="shared" si="1"/>
        <v>#REF!</v>
      </c>
    </row>
    <row r="577">
      <c r="A577" s="7">
        <v>43496.0</v>
      </c>
      <c r="B577" s="3" t="str">
        <f t="shared" si="1"/>
        <v>#REF!</v>
      </c>
    </row>
    <row r="578">
      <c r="A578" s="8">
        <v>61.97</v>
      </c>
      <c r="B578" s="3" t="str">
        <f t="shared" si="1"/>
        <v>#REF!</v>
      </c>
    </row>
    <row r="579">
      <c r="A579" s="8">
        <v>62.32</v>
      </c>
      <c r="B579" s="3" t="str">
        <f t="shared" si="1"/>
        <v>#REF!</v>
      </c>
    </row>
    <row r="580">
      <c r="A580" s="8">
        <v>61.57</v>
      </c>
      <c r="B580" s="3" t="str">
        <f t="shared" si="1"/>
        <v>#REF!</v>
      </c>
    </row>
    <row r="581">
      <c r="A581" s="8">
        <v>61.89</v>
      </c>
      <c r="B581" s="3" t="str">
        <f t="shared" si="1"/>
        <v>#REF!</v>
      </c>
    </row>
    <row r="582">
      <c r="A582" s="9">
        <f>+0.24</f>
        <v>0.24</v>
      </c>
      <c r="B582" s="3" t="str">
        <f t="shared" si="1"/>
        <v>#REF!</v>
      </c>
    </row>
    <row r="583">
      <c r="A583" s="9">
        <f>+0.39%</f>
        <v>0.0039</v>
      </c>
      <c r="B583" s="3" t="str">
        <f t="shared" si="1"/>
        <v>#REF!</v>
      </c>
    </row>
    <row r="584">
      <c r="A584" s="31">
        <v>20629.0</v>
      </c>
      <c r="B584" s="3" t="str">
        <f t="shared" si="1"/>
        <v>#REF!</v>
      </c>
    </row>
    <row r="585">
      <c r="A585" s="32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43433</v>
      </c>
      <c r="C3" s="3">
        <v>59.85</v>
      </c>
      <c r="D3" s="3">
        <v>61.04</v>
      </c>
      <c r="E3" s="3">
        <v>58.25</v>
      </c>
      <c r="F3" s="3">
        <v>60.23</v>
      </c>
      <c r="G3" s="3">
        <v>0.75</v>
      </c>
      <c r="H3" s="3">
        <v>0.0126</v>
      </c>
      <c r="I3" s="15">
        <v>53595.0</v>
      </c>
      <c r="J3" s="15">
        <v>113070.0</v>
      </c>
    </row>
    <row r="4">
      <c r="A4" s="19" t="s">
        <v>4</v>
      </c>
      <c r="B4" s="13">
        <f t="shared" si="1"/>
        <v>43434</v>
      </c>
      <c r="C4" s="3">
        <v>60.12</v>
      </c>
      <c r="D4" s="3">
        <v>60.67</v>
      </c>
      <c r="E4" s="3">
        <v>58.41</v>
      </c>
      <c r="F4" s="3">
        <v>59.69</v>
      </c>
      <c r="G4" s="3">
        <v>-0.54</v>
      </c>
      <c r="H4" s="6">
        <v>-0.009</v>
      </c>
      <c r="I4" s="15">
        <v>68684.0</v>
      </c>
      <c r="J4" s="15">
        <v>113147.0</v>
      </c>
    </row>
    <row r="5">
      <c r="A5" s="19" t="s">
        <v>5</v>
      </c>
      <c r="B5" s="5">
        <f t="shared" si="1"/>
        <v>43437</v>
      </c>
      <c r="C5" s="3">
        <v>60.2</v>
      </c>
      <c r="D5" s="3">
        <v>62.73</v>
      </c>
      <c r="E5" s="3">
        <v>60.07</v>
      </c>
      <c r="F5" s="3">
        <v>61.93</v>
      </c>
      <c r="G5" s="3">
        <v>2.24</v>
      </c>
      <c r="H5" s="3">
        <v>0.0375</v>
      </c>
      <c r="I5" s="15">
        <v>64175.0</v>
      </c>
      <c r="J5" s="15">
        <v>115733.0</v>
      </c>
    </row>
    <row r="6">
      <c r="A6" s="19" t="s">
        <v>6</v>
      </c>
      <c r="B6" s="5">
        <f t="shared" si="1"/>
        <v>43438</v>
      </c>
      <c r="C6" s="3">
        <v>62.2</v>
      </c>
      <c r="D6" s="3">
        <v>63.86</v>
      </c>
      <c r="E6" s="3">
        <v>61.57</v>
      </c>
      <c r="F6" s="3">
        <v>62.36</v>
      </c>
      <c r="G6" s="3">
        <v>0.43</v>
      </c>
      <c r="H6" s="3">
        <v>0.0069</v>
      </c>
      <c r="I6" s="15">
        <v>59882.0</v>
      </c>
      <c r="J6" s="15">
        <v>117422.0</v>
      </c>
    </row>
    <row r="7">
      <c r="A7" s="19" t="s">
        <v>7</v>
      </c>
      <c r="B7" s="5">
        <f t="shared" si="1"/>
        <v>43439</v>
      </c>
      <c r="C7" s="3">
        <v>61.75</v>
      </c>
      <c r="D7" s="3">
        <v>63.63</v>
      </c>
      <c r="E7" s="3">
        <v>61.18</v>
      </c>
      <c r="F7" s="3">
        <v>61.94</v>
      </c>
      <c r="G7" s="3">
        <v>-0.42</v>
      </c>
      <c r="H7" s="6">
        <v>-0.0067</v>
      </c>
      <c r="I7" s="15">
        <v>67070.0</v>
      </c>
      <c r="J7" s="15">
        <v>123765.0</v>
      </c>
    </row>
    <row r="8">
      <c r="A8" s="19" t="s">
        <v>8</v>
      </c>
      <c r="B8" s="5">
        <f t="shared" si="1"/>
        <v>43440</v>
      </c>
      <c r="C8" s="3">
        <v>61.78</v>
      </c>
      <c r="D8" s="3">
        <v>62.34</v>
      </c>
      <c r="E8" s="3">
        <v>58.89</v>
      </c>
      <c r="F8" s="3">
        <v>60.55</v>
      </c>
      <c r="G8" s="3">
        <v>-1.39</v>
      </c>
      <c r="H8" s="6">
        <v>-0.0224</v>
      </c>
      <c r="I8" s="15">
        <v>70346.0</v>
      </c>
      <c r="J8" s="15">
        <v>118172.0</v>
      </c>
    </row>
    <row r="9">
      <c r="A9" s="19" t="s">
        <v>9</v>
      </c>
      <c r="B9" s="5">
        <f t="shared" si="1"/>
        <v>43441</v>
      </c>
      <c r="C9" s="3">
        <v>60.5</v>
      </c>
      <c r="D9" s="3">
        <v>64.08</v>
      </c>
      <c r="E9" s="3">
        <v>59.62</v>
      </c>
      <c r="F9" s="3">
        <v>62.0</v>
      </c>
      <c r="G9" s="3">
        <v>1.45</v>
      </c>
      <c r="H9" s="3">
        <v>0.0239</v>
      </c>
      <c r="I9" s="15">
        <v>77934.0</v>
      </c>
      <c r="J9" s="15">
        <v>124802.0</v>
      </c>
    </row>
    <row r="10">
      <c r="A10" s="33">
        <v>43433.0</v>
      </c>
      <c r="B10" s="13">
        <f t="shared" si="1"/>
        <v>43444</v>
      </c>
      <c r="C10" s="3">
        <v>61.74</v>
      </c>
      <c r="D10" s="3">
        <v>62.56</v>
      </c>
      <c r="E10" s="3">
        <v>59.9</v>
      </c>
      <c r="F10" s="3">
        <v>60.24</v>
      </c>
      <c r="G10" s="3">
        <v>-1.76</v>
      </c>
      <c r="H10" s="6">
        <v>-0.0284</v>
      </c>
      <c r="I10" s="15">
        <v>69004.0</v>
      </c>
      <c r="J10" s="15">
        <v>128970.0</v>
      </c>
    </row>
    <row r="11">
      <c r="A11" s="19">
        <v>59.85</v>
      </c>
      <c r="B11" s="13">
        <f t="shared" si="1"/>
        <v>43445</v>
      </c>
      <c r="C11" s="3">
        <v>60.09</v>
      </c>
      <c r="D11" s="3">
        <v>61.38</v>
      </c>
      <c r="E11" s="3">
        <v>59.86</v>
      </c>
      <c r="F11" s="3">
        <v>60.5</v>
      </c>
      <c r="G11" s="3">
        <v>0.26</v>
      </c>
      <c r="H11" s="3">
        <v>0.0043</v>
      </c>
      <c r="I11" s="15">
        <v>69191.0</v>
      </c>
      <c r="J11" s="15">
        <v>135329.0</v>
      </c>
    </row>
    <row r="12">
      <c r="A12" s="19">
        <v>61.04</v>
      </c>
      <c r="B12" s="13">
        <f t="shared" si="1"/>
        <v>43446</v>
      </c>
      <c r="C12" s="3">
        <v>60.97</v>
      </c>
      <c r="D12" s="3">
        <v>61.73</v>
      </c>
      <c r="E12" s="3">
        <v>60.26</v>
      </c>
      <c r="F12" s="3">
        <v>60.42</v>
      </c>
      <c r="G12" s="3">
        <v>-0.08</v>
      </c>
      <c r="H12" s="6">
        <v>-0.0013</v>
      </c>
      <c r="I12" s="15">
        <v>73580.0</v>
      </c>
      <c r="J12" s="15">
        <v>135570.0</v>
      </c>
    </row>
    <row r="13">
      <c r="A13" s="19">
        <v>58.25</v>
      </c>
      <c r="B13" s="13">
        <f t="shared" si="1"/>
        <v>43447</v>
      </c>
      <c r="C13" s="3">
        <v>60.57</v>
      </c>
      <c r="D13" s="3">
        <v>62.31</v>
      </c>
      <c r="E13" s="3">
        <v>59.65</v>
      </c>
      <c r="F13" s="3">
        <v>61.74</v>
      </c>
      <c r="G13" s="3">
        <v>1.32</v>
      </c>
      <c r="H13" s="3">
        <v>0.0218</v>
      </c>
      <c r="I13" s="15">
        <v>65067.0</v>
      </c>
      <c r="J13" s="15">
        <v>135093.0</v>
      </c>
    </row>
    <row r="14">
      <c r="A14" s="19">
        <v>60.23</v>
      </c>
      <c r="B14" s="13">
        <f t="shared" si="1"/>
        <v>43448</v>
      </c>
      <c r="C14" s="3">
        <v>61.74</v>
      </c>
      <c r="D14" s="3">
        <v>61.79</v>
      </c>
      <c r="E14" s="3">
        <v>60.2</v>
      </c>
      <c r="F14" s="3">
        <v>60.56</v>
      </c>
      <c r="G14" s="3">
        <v>-1.18</v>
      </c>
      <c r="H14" s="6">
        <v>-0.0191</v>
      </c>
      <c r="I14" s="15">
        <v>64422.0</v>
      </c>
      <c r="J14" s="15">
        <v>142367.0</v>
      </c>
    </row>
    <row r="15">
      <c r="A15" s="25">
        <f>+0.75</f>
        <v>0.75</v>
      </c>
      <c r="B15" s="13">
        <f t="shared" si="1"/>
        <v>43451</v>
      </c>
      <c r="C15" s="3">
        <v>60.3</v>
      </c>
      <c r="D15" s="3">
        <v>61.36</v>
      </c>
      <c r="E15" s="3">
        <v>58.86</v>
      </c>
      <c r="F15" s="3">
        <v>59.8</v>
      </c>
      <c r="G15" s="3">
        <v>-0.76</v>
      </c>
      <c r="H15" s="6">
        <v>-0.0125</v>
      </c>
      <c r="I15" s="15">
        <v>80886.0</v>
      </c>
      <c r="J15" s="15">
        <v>156029.0</v>
      </c>
    </row>
    <row r="16">
      <c r="A16" s="25">
        <f>+1.26%</f>
        <v>0.0126</v>
      </c>
      <c r="B16" s="13">
        <f t="shared" si="1"/>
        <v>43452</v>
      </c>
      <c r="C16" s="3">
        <v>59.14</v>
      </c>
      <c r="D16" s="3">
        <v>59.41</v>
      </c>
      <c r="E16" s="3">
        <v>55.99</v>
      </c>
      <c r="F16" s="3">
        <v>56.38</v>
      </c>
      <c r="G16" s="3">
        <v>-3.42</v>
      </c>
      <c r="H16" s="6">
        <v>-0.0572</v>
      </c>
      <c r="I16" s="15">
        <v>100507.0</v>
      </c>
      <c r="J16" s="15">
        <v>158421.0</v>
      </c>
    </row>
    <row r="17">
      <c r="A17" s="26">
        <v>53595.0</v>
      </c>
      <c r="B17" s="13">
        <f t="shared" si="1"/>
        <v>43453</v>
      </c>
      <c r="C17" s="3">
        <v>56.75</v>
      </c>
      <c r="D17" s="3">
        <v>58.25</v>
      </c>
      <c r="E17" s="3">
        <v>56.24</v>
      </c>
      <c r="F17" s="3">
        <v>57.63</v>
      </c>
      <c r="G17" s="3">
        <v>1.25</v>
      </c>
      <c r="H17" s="3">
        <v>0.0222</v>
      </c>
      <c r="I17" s="15">
        <v>100582.0</v>
      </c>
      <c r="J17" s="15">
        <v>158364.0</v>
      </c>
    </row>
    <row r="18">
      <c r="A18" s="26">
        <v>113070.0</v>
      </c>
      <c r="B18" s="13">
        <f t="shared" si="1"/>
        <v>43454</v>
      </c>
      <c r="C18" s="3">
        <v>56.91</v>
      </c>
      <c r="D18" s="3">
        <v>57.12</v>
      </c>
      <c r="E18" s="3">
        <v>54.82</v>
      </c>
      <c r="F18" s="3">
        <v>54.89</v>
      </c>
      <c r="G18" s="3">
        <v>-2.74</v>
      </c>
      <c r="H18" s="6">
        <v>-0.0475</v>
      </c>
      <c r="I18" s="15">
        <v>108215.0</v>
      </c>
      <c r="J18" s="15">
        <v>175220.0</v>
      </c>
    </row>
    <row r="19">
      <c r="A19" s="29">
        <v>43434.0</v>
      </c>
      <c r="B19" s="13">
        <f t="shared" si="1"/>
        <v>43455</v>
      </c>
      <c r="C19" s="3">
        <v>55.47</v>
      </c>
      <c r="D19" s="3">
        <v>55.79</v>
      </c>
      <c r="E19" s="3">
        <v>53.31</v>
      </c>
      <c r="F19" s="3">
        <v>54.3</v>
      </c>
      <c r="G19" s="3">
        <v>-0.59</v>
      </c>
      <c r="H19" s="6">
        <v>-0.0107</v>
      </c>
      <c r="I19" s="15">
        <v>76905.0</v>
      </c>
      <c r="J19" s="15">
        <v>177327.0</v>
      </c>
    </row>
    <row r="20">
      <c r="A20" s="28">
        <v>60.12</v>
      </c>
      <c r="B20" s="13">
        <f t="shared" si="1"/>
        <v>43458</v>
      </c>
      <c r="C20" s="3">
        <v>53.76</v>
      </c>
      <c r="D20" s="3">
        <v>55.08</v>
      </c>
      <c r="E20" s="3">
        <v>50.88</v>
      </c>
      <c r="F20" s="3">
        <v>51.02</v>
      </c>
      <c r="G20" s="3">
        <v>-3.28</v>
      </c>
      <c r="H20" s="6">
        <v>-0.0604</v>
      </c>
      <c r="I20" s="15">
        <v>36169.0</v>
      </c>
      <c r="J20" s="15">
        <v>178500.0</v>
      </c>
    </row>
    <row r="21">
      <c r="A21" s="28">
        <v>60.67</v>
      </c>
      <c r="B21" s="13">
        <f t="shared" si="1"/>
        <v>43460</v>
      </c>
      <c r="C21" s="3">
        <v>51.62</v>
      </c>
      <c r="D21" s="3">
        <v>55.79</v>
      </c>
      <c r="E21" s="3">
        <v>50.48</v>
      </c>
      <c r="F21" s="3">
        <v>54.98</v>
      </c>
      <c r="G21" s="3">
        <v>3.96</v>
      </c>
      <c r="H21" s="3">
        <v>0.0776</v>
      </c>
      <c r="I21" s="15">
        <v>31106.0</v>
      </c>
      <c r="J21" s="15">
        <v>180542.0</v>
      </c>
    </row>
    <row r="22">
      <c r="A22" s="28">
        <v>58.41</v>
      </c>
      <c r="B22" s="13">
        <f t="shared" si="1"/>
        <v>43461</v>
      </c>
      <c r="C22" s="3">
        <v>55.26</v>
      </c>
      <c r="D22" s="3">
        <v>55.26</v>
      </c>
      <c r="E22" s="3">
        <v>52.79</v>
      </c>
      <c r="F22" s="3">
        <v>52.99</v>
      </c>
      <c r="G22" s="3">
        <v>-1.99</v>
      </c>
      <c r="H22" s="6">
        <v>-0.0362</v>
      </c>
      <c r="I22" s="15">
        <v>55706.0</v>
      </c>
      <c r="J22" s="15">
        <v>178776.0</v>
      </c>
    </row>
    <row r="23">
      <c r="A23" s="28">
        <v>59.69</v>
      </c>
      <c r="B23" s="13">
        <f t="shared" si="1"/>
        <v>43462</v>
      </c>
      <c r="C23" s="3">
        <v>54.36</v>
      </c>
      <c r="D23" s="3">
        <v>54.63</v>
      </c>
      <c r="E23" s="3">
        <v>52.28</v>
      </c>
      <c r="F23" s="3">
        <v>53.46</v>
      </c>
      <c r="G23" s="3">
        <v>0.47</v>
      </c>
      <c r="H23" s="3">
        <v>0.0089</v>
      </c>
      <c r="I23" s="15">
        <v>48500.0</v>
      </c>
      <c r="J23" s="15">
        <v>184503.0</v>
      </c>
    </row>
    <row r="24">
      <c r="A24" s="21">
        <v>-0.54</v>
      </c>
      <c r="B24" s="13">
        <f t="shared" si="1"/>
        <v>43465</v>
      </c>
      <c r="C24" s="3">
        <v>53.06</v>
      </c>
      <c r="D24" s="3">
        <v>55.03</v>
      </c>
      <c r="E24" s="3">
        <v>52.89</v>
      </c>
      <c r="F24" s="3">
        <v>54.02</v>
      </c>
      <c r="G24" s="3">
        <v>0.56</v>
      </c>
      <c r="H24" s="3">
        <v>0.0105</v>
      </c>
      <c r="I24" s="15">
        <v>30079.0</v>
      </c>
      <c r="J24" s="15">
        <v>186710.0</v>
      </c>
    </row>
    <row r="25">
      <c r="A25" s="22">
        <v>-0.009</v>
      </c>
      <c r="B25" s="5">
        <f t="shared" si="1"/>
        <v>43467</v>
      </c>
      <c r="C25" s="3">
        <v>54.44</v>
      </c>
      <c r="D25" s="3">
        <v>56.79</v>
      </c>
      <c r="E25" s="3">
        <v>52.76</v>
      </c>
      <c r="F25" s="3">
        <v>55.15</v>
      </c>
      <c r="G25" s="3">
        <v>1.13</v>
      </c>
      <c r="H25" s="3">
        <v>0.0209</v>
      </c>
      <c r="I25" s="15">
        <v>103716.0</v>
      </c>
      <c r="J25" s="15">
        <v>190280.0</v>
      </c>
    </row>
    <row r="26">
      <c r="A26" s="24">
        <v>68684.0</v>
      </c>
      <c r="B26" s="5">
        <f t="shared" si="1"/>
        <v>43468</v>
      </c>
      <c r="C26" s="3">
        <v>54.53</v>
      </c>
      <c r="D26" s="3">
        <v>56.54</v>
      </c>
      <c r="E26" s="3">
        <v>54.19</v>
      </c>
      <c r="F26" s="3">
        <v>56.14</v>
      </c>
      <c r="G26" s="3">
        <v>0.99</v>
      </c>
      <c r="H26" s="3">
        <v>0.018000000000000002</v>
      </c>
      <c r="I26" s="15">
        <v>117929.0</v>
      </c>
      <c r="J26" s="15">
        <v>196043.0</v>
      </c>
    </row>
    <row r="27">
      <c r="A27" s="24">
        <v>113147.0</v>
      </c>
      <c r="B27" s="5">
        <f t="shared" si="1"/>
        <v>43469</v>
      </c>
      <c r="C27" s="3">
        <v>55.95</v>
      </c>
      <c r="D27" s="3">
        <v>58.44</v>
      </c>
      <c r="E27" s="3">
        <v>55.55</v>
      </c>
      <c r="F27" s="3">
        <v>57.21</v>
      </c>
      <c r="G27" s="3">
        <v>1.07</v>
      </c>
      <c r="H27" s="3">
        <v>0.0191</v>
      </c>
      <c r="I27" s="15">
        <v>140844.0</v>
      </c>
      <c r="J27" s="15">
        <v>192732.0</v>
      </c>
    </row>
    <row r="28">
      <c r="A28" s="23">
        <v>43437.0</v>
      </c>
      <c r="B28" s="5">
        <f t="shared" si="1"/>
        <v>43472</v>
      </c>
      <c r="C28" s="3">
        <v>57.48</v>
      </c>
      <c r="D28" s="3">
        <v>59.1</v>
      </c>
      <c r="E28" s="3">
        <v>57.4</v>
      </c>
      <c r="F28" s="3">
        <v>57.55</v>
      </c>
      <c r="G28" s="3">
        <v>0.34</v>
      </c>
      <c r="H28" s="3">
        <v>0.0059</v>
      </c>
      <c r="I28" s="15">
        <v>126680.0</v>
      </c>
      <c r="J28" s="15">
        <v>202302.0</v>
      </c>
    </row>
    <row r="29">
      <c r="A29" s="21">
        <v>60.2</v>
      </c>
      <c r="B29" s="5">
        <f t="shared" si="1"/>
        <v>43473</v>
      </c>
      <c r="C29" s="3">
        <v>57.88</v>
      </c>
      <c r="D29" s="3">
        <v>59.05</v>
      </c>
      <c r="E29" s="3">
        <v>57.37</v>
      </c>
      <c r="F29" s="3">
        <v>58.89</v>
      </c>
      <c r="G29" s="3">
        <v>1.34</v>
      </c>
      <c r="H29" s="3">
        <v>0.0233</v>
      </c>
      <c r="I29" s="15">
        <v>141973.0</v>
      </c>
      <c r="J29" s="15">
        <v>210297.0</v>
      </c>
    </row>
    <row r="30">
      <c r="A30" s="21">
        <v>62.73</v>
      </c>
      <c r="B30" s="5">
        <f t="shared" si="1"/>
        <v>43474</v>
      </c>
      <c r="C30" s="3">
        <v>59.34</v>
      </c>
      <c r="D30" s="3">
        <v>61.83</v>
      </c>
      <c r="E30" s="3">
        <v>59.21</v>
      </c>
      <c r="F30" s="3">
        <v>61.6</v>
      </c>
      <c r="G30" s="3">
        <v>2.71</v>
      </c>
      <c r="H30" s="3">
        <v>0.046</v>
      </c>
      <c r="I30" s="15">
        <v>146784.0</v>
      </c>
      <c r="J30" s="15">
        <v>220316.0</v>
      </c>
    </row>
    <row r="31">
      <c r="A31" s="21">
        <v>60.07</v>
      </c>
      <c r="B31" s="5">
        <f t="shared" si="1"/>
        <v>43475</v>
      </c>
      <c r="C31" s="3">
        <v>61.33</v>
      </c>
      <c r="D31" s="3">
        <v>62.0</v>
      </c>
      <c r="E31" s="3">
        <v>60.6</v>
      </c>
      <c r="F31" s="3">
        <v>61.81</v>
      </c>
      <c r="G31" s="3">
        <v>0.21</v>
      </c>
      <c r="H31" s="3">
        <v>0.0034000000000000002</v>
      </c>
      <c r="I31" s="15">
        <v>141481.0</v>
      </c>
      <c r="J31" s="15">
        <v>240529.0</v>
      </c>
    </row>
    <row r="32">
      <c r="A32" s="21">
        <v>61.93</v>
      </c>
      <c r="B32" s="5">
        <f t="shared" si="1"/>
        <v>43476</v>
      </c>
      <c r="C32" s="3">
        <v>61.26</v>
      </c>
      <c r="D32" s="3">
        <v>62.56</v>
      </c>
      <c r="E32" s="3">
        <v>60.2</v>
      </c>
      <c r="F32" s="3">
        <v>60.63</v>
      </c>
      <c r="G32" s="3">
        <v>-1.18</v>
      </c>
      <c r="H32" s="6">
        <v>-0.0191</v>
      </c>
      <c r="I32" s="15">
        <v>122596.0</v>
      </c>
      <c r="J32" s="15">
        <v>261772.0</v>
      </c>
    </row>
    <row r="33">
      <c r="A33" s="25">
        <f>+2.24</f>
        <v>2.24</v>
      </c>
      <c r="B33" s="5">
        <f t="shared" si="1"/>
        <v>43479</v>
      </c>
      <c r="C33" s="3">
        <v>60.81</v>
      </c>
      <c r="D33" s="3">
        <v>61.16</v>
      </c>
      <c r="E33" s="3">
        <v>59.09</v>
      </c>
      <c r="F33" s="3">
        <v>59.18</v>
      </c>
      <c r="G33" s="3">
        <v>-1.45</v>
      </c>
      <c r="H33" s="6">
        <v>-0.0239</v>
      </c>
      <c r="I33" s="15">
        <v>110954.0</v>
      </c>
      <c r="J33" s="15">
        <v>280915.0</v>
      </c>
    </row>
    <row r="34">
      <c r="A34" s="25">
        <f>+3.75%</f>
        <v>0.0375</v>
      </c>
      <c r="B34" s="5">
        <f t="shared" si="1"/>
        <v>43480</v>
      </c>
      <c r="C34" s="3">
        <v>59.47</v>
      </c>
      <c r="D34" s="3">
        <v>60.98</v>
      </c>
      <c r="E34" s="3">
        <v>59.29</v>
      </c>
      <c r="F34" s="3">
        <v>60.78</v>
      </c>
      <c r="G34" s="3">
        <v>1.6</v>
      </c>
      <c r="H34" s="3">
        <v>0.027000000000000003</v>
      </c>
      <c r="I34" s="15">
        <v>108183.0</v>
      </c>
      <c r="J34" s="15">
        <v>287969.0</v>
      </c>
    </row>
    <row r="35">
      <c r="A35" s="26">
        <v>64175.0</v>
      </c>
      <c r="B35" s="5">
        <f t="shared" si="1"/>
        <v>43481</v>
      </c>
      <c r="C35" s="3">
        <v>60.56</v>
      </c>
      <c r="D35" s="3">
        <v>61.46</v>
      </c>
      <c r="E35" s="3">
        <v>60.08</v>
      </c>
      <c r="F35" s="3">
        <v>61.34</v>
      </c>
      <c r="G35" s="3">
        <v>0.56</v>
      </c>
      <c r="H35" s="3">
        <v>0.0092</v>
      </c>
      <c r="I35" s="15">
        <v>193973.0</v>
      </c>
      <c r="J35" s="15">
        <v>297666.0</v>
      </c>
    </row>
    <row r="36">
      <c r="A36" s="26">
        <v>115733.0</v>
      </c>
      <c r="B36" s="5">
        <f t="shared" si="1"/>
        <v>43482</v>
      </c>
      <c r="C36" s="3">
        <v>61.0</v>
      </c>
      <c r="D36" s="3">
        <v>61.51</v>
      </c>
      <c r="E36" s="3">
        <v>60.05</v>
      </c>
      <c r="F36" s="3">
        <v>61.16</v>
      </c>
      <c r="G36" s="3">
        <v>-0.18</v>
      </c>
      <c r="H36" s="6">
        <v>-0.0029</v>
      </c>
      <c r="I36" s="15">
        <v>164799.0</v>
      </c>
      <c r="J36" s="15">
        <v>314456.0</v>
      </c>
    </row>
    <row r="37">
      <c r="A37" s="27">
        <v>43438.0</v>
      </c>
      <c r="B37" s="5">
        <f t="shared" si="1"/>
        <v>43483</v>
      </c>
      <c r="C37" s="3">
        <v>61.27</v>
      </c>
      <c r="D37" s="3">
        <v>62.86</v>
      </c>
      <c r="E37" s="3">
        <v>61.27</v>
      </c>
      <c r="F37" s="3">
        <v>62.59</v>
      </c>
      <c r="G37" s="3">
        <v>1.43</v>
      </c>
      <c r="H37" s="3">
        <v>0.023399999999999997</v>
      </c>
      <c r="I37" s="15">
        <v>187291.0</v>
      </c>
      <c r="J37" s="15">
        <v>318906.0</v>
      </c>
    </row>
    <row r="38">
      <c r="A38" s="28">
        <v>62.2</v>
      </c>
      <c r="B38" s="5">
        <f t="shared" si="1"/>
        <v>43486</v>
      </c>
      <c r="C38" s="3">
        <v>62.42</v>
      </c>
      <c r="D38" s="3">
        <v>62.99</v>
      </c>
      <c r="E38" s="3">
        <v>62.13</v>
      </c>
      <c r="F38" s="3">
        <v>62.57</v>
      </c>
      <c r="G38" s="3">
        <v>-0.02</v>
      </c>
      <c r="H38" s="6">
        <v>-3.0E-4</v>
      </c>
      <c r="I38" s="15">
        <v>95280.0</v>
      </c>
      <c r="J38" s="15">
        <v>323580.0</v>
      </c>
    </row>
    <row r="39">
      <c r="A39" s="28">
        <v>63.86</v>
      </c>
      <c r="B39" s="5">
        <f t="shared" si="1"/>
        <v>43487</v>
      </c>
      <c r="C39" s="3">
        <v>62.33</v>
      </c>
      <c r="D39" s="3">
        <v>62.53</v>
      </c>
      <c r="E39" s="3">
        <v>60.47</v>
      </c>
      <c r="F39" s="3">
        <v>61.38</v>
      </c>
      <c r="G39" s="3">
        <v>-1.19</v>
      </c>
      <c r="H39" s="6">
        <v>-0.019</v>
      </c>
      <c r="I39" s="15">
        <v>179900.0</v>
      </c>
      <c r="J39" s="15">
        <v>345028.0</v>
      </c>
    </row>
    <row r="40">
      <c r="A40" s="28">
        <v>61.57</v>
      </c>
      <c r="B40" s="5">
        <f t="shared" si="1"/>
        <v>43488</v>
      </c>
      <c r="C40" s="3">
        <v>61.24</v>
      </c>
      <c r="D40" s="3">
        <v>62.18</v>
      </c>
      <c r="E40" s="3">
        <v>60.15</v>
      </c>
      <c r="F40" s="3">
        <v>61.03</v>
      </c>
      <c r="G40" s="3">
        <v>-0.35</v>
      </c>
      <c r="H40" s="6">
        <v>-0.0057</v>
      </c>
      <c r="I40" s="15">
        <v>222753.0</v>
      </c>
      <c r="J40" s="15">
        <v>358130.0</v>
      </c>
    </row>
    <row r="41">
      <c r="A41" s="28">
        <v>62.36</v>
      </c>
      <c r="B41" s="5">
        <f t="shared" si="1"/>
        <v>43489</v>
      </c>
      <c r="C41" s="3">
        <v>60.83</v>
      </c>
      <c r="D41" s="3">
        <v>61.49</v>
      </c>
      <c r="E41" s="3">
        <v>60.33</v>
      </c>
      <c r="F41" s="3">
        <v>61.16</v>
      </c>
      <c r="G41" s="3">
        <v>0.13</v>
      </c>
      <c r="H41" s="3">
        <v>0.0021</v>
      </c>
      <c r="I41" s="15">
        <v>214034.0</v>
      </c>
      <c r="J41" s="15">
        <v>373369.0</v>
      </c>
    </row>
    <row r="42">
      <c r="A42" s="25">
        <f>+0.43</f>
        <v>0.43</v>
      </c>
      <c r="B42" s="5">
        <f t="shared" si="1"/>
        <v>43490</v>
      </c>
      <c r="C42" s="3">
        <v>61.09</v>
      </c>
      <c r="D42" s="3">
        <v>61.94</v>
      </c>
      <c r="E42" s="3">
        <v>60.68</v>
      </c>
      <c r="F42" s="3">
        <v>61.59</v>
      </c>
      <c r="G42" s="3">
        <v>0.43</v>
      </c>
      <c r="H42" s="3">
        <v>0.006999999999999999</v>
      </c>
      <c r="I42" s="15">
        <v>183542.0</v>
      </c>
      <c r="J42" s="15">
        <v>397835.0</v>
      </c>
    </row>
    <row r="43">
      <c r="A43" s="25">
        <f>+0.69%</f>
        <v>0.0069</v>
      </c>
      <c r="B43" s="5">
        <f t="shared" si="1"/>
        <v>43493</v>
      </c>
      <c r="C43" s="3">
        <v>61.48</v>
      </c>
      <c r="D43" s="3">
        <v>61.63</v>
      </c>
      <c r="E43" s="3">
        <v>59.4</v>
      </c>
      <c r="F43" s="3">
        <v>59.81</v>
      </c>
      <c r="G43" s="3">
        <v>-1.78</v>
      </c>
      <c r="H43" s="6">
        <v>-0.0289</v>
      </c>
      <c r="I43" s="15">
        <v>210980.0</v>
      </c>
      <c r="J43" s="15">
        <v>411222.0</v>
      </c>
    </row>
    <row r="44">
      <c r="A44" s="26">
        <v>59882.0</v>
      </c>
      <c r="B44" s="5">
        <f t="shared" si="1"/>
        <v>43494</v>
      </c>
      <c r="C44" s="3">
        <v>59.69</v>
      </c>
      <c r="D44" s="3">
        <v>61.69</v>
      </c>
      <c r="E44" s="3">
        <v>59.61</v>
      </c>
      <c r="F44" s="3">
        <v>61.2</v>
      </c>
      <c r="G44" s="3">
        <v>1.39</v>
      </c>
      <c r="H44" s="3">
        <v>0.0232</v>
      </c>
      <c r="I44" s="15">
        <v>298432.0</v>
      </c>
      <c r="J44" s="15">
        <v>434547.0</v>
      </c>
    </row>
    <row r="45">
      <c r="A45" s="26">
        <v>117422.0</v>
      </c>
      <c r="B45" s="5">
        <f t="shared" si="1"/>
        <v>43495</v>
      </c>
      <c r="C45" s="3">
        <v>61.07</v>
      </c>
      <c r="D45" s="3">
        <v>62.51</v>
      </c>
      <c r="E45" s="3">
        <v>60.96</v>
      </c>
      <c r="F45" s="3">
        <v>61.54</v>
      </c>
      <c r="G45" s="3">
        <v>0.34</v>
      </c>
      <c r="H45" s="3">
        <v>0.005600000000000001</v>
      </c>
      <c r="I45" s="15">
        <v>304571.0</v>
      </c>
      <c r="J45" s="15">
        <v>445678.0</v>
      </c>
    </row>
    <row r="46">
      <c r="A46" s="27">
        <v>43439.0</v>
      </c>
      <c r="B46" s="5">
        <f t="shared" si="1"/>
        <v>43496</v>
      </c>
      <c r="C46" s="3">
        <v>61.7</v>
      </c>
      <c r="D46" s="3">
        <v>62.46</v>
      </c>
      <c r="E46" s="3">
        <v>60.63</v>
      </c>
      <c r="F46" s="3">
        <v>60.84</v>
      </c>
      <c r="G46" s="3">
        <v>-0.7</v>
      </c>
      <c r="H46" s="6">
        <v>-0.0114</v>
      </c>
      <c r="I46" s="15">
        <v>322619.0</v>
      </c>
      <c r="J46" s="15">
        <v>449665.0</v>
      </c>
    </row>
    <row r="47">
      <c r="A47" s="28">
        <v>61.75</v>
      </c>
      <c r="B47" s="5">
        <f t="shared" si="1"/>
        <v>43497</v>
      </c>
      <c r="C47" s="3">
        <v>61.06</v>
      </c>
      <c r="D47" s="3">
        <v>62.97</v>
      </c>
      <c r="E47" s="3">
        <v>60.46</v>
      </c>
      <c r="F47" s="3">
        <v>62.75</v>
      </c>
      <c r="G47" s="3">
        <v>1.91</v>
      </c>
      <c r="H47" s="3">
        <v>0.031400000000000004</v>
      </c>
      <c r="I47" s="15">
        <v>267223.0</v>
      </c>
      <c r="J47" s="15">
        <v>449502.0</v>
      </c>
    </row>
    <row r="48">
      <c r="A48" s="28">
        <v>63.63</v>
      </c>
      <c r="B48" s="5">
        <f t="shared" si="1"/>
        <v>43500</v>
      </c>
      <c r="C48" s="3">
        <v>62.83</v>
      </c>
      <c r="D48" s="3">
        <v>63.63</v>
      </c>
      <c r="E48" s="3">
        <v>61.28</v>
      </c>
      <c r="F48" s="3">
        <v>62.51</v>
      </c>
      <c r="G48" s="3">
        <v>-0.24</v>
      </c>
      <c r="H48" s="6">
        <v>-0.0038</v>
      </c>
      <c r="I48" s="15">
        <v>297433.0</v>
      </c>
      <c r="J48" s="15">
        <v>432864.0</v>
      </c>
    </row>
    <row r="49">
      <c r="A49" s="28">
        <v>61.18</v>
      </c>
      <c r="B49" s="5">
        <f t="shared" si="1"/>
        <v>43501</v>
      </c>
      <c r="C49" s="3">
        <v>62.64</v>
      </c>
      <c r="D49" s="3">
        <v>63.02</v>
      </c>
      <c r="E49" s="3">
        <v>61.72</v>
      </c>
      <c r="F49" s="3">
        <v>61.98</v>
      </c>
      <c r="G49" s="3">
        <v>-0.53</v>
      </c>
      <c r="H49" s="6">
        <v>-0.0085</v>
      </c>
      <c r="I49" s="15">
        <v>215360.0</v>
      </c>
      <c r="J49" s="15">
        <v>418746.0</v>
      </c>
    </row>
    <row r="50">
      <c r="A50" s="28">
        <v>61.94</v>
      </c>
      <c r="B50" s="5">
        <f t="shared" si="1"/>
        <v>43502</v>
      </c>
      <c r="C50" s="3">
        <v>62.06</v>
      </c>
      <c r="D50" s="3">
        <v>62.8</v>
      </c>
      <c r="E50" s="3">
        <v>61.05</v>
      </c>
      <c r="F50" s="3">
        <v>62.69</v>
      </c>
      <c r="G50" s="3">
        <v>0.71</v>
      </c>
      <c r="H50" s="3">
        <v>0.0115</v>
      </c>
      <c r="I50" s="15">
        <v>225570.0</v>
      </c>
      <c r="J50" s="15">
        <v>411612.0</v>
      </c>
    </row>
    <row r="51">
      <c r="A51" s="21">
        <v>-0.42</v>
      </c>
      <c r="B51" s="5">
        <f t="shared" si="1"/>
        <v>43503</v>
      </c>
      <c r="C51" s="3">
        <v>62.5</v>
      </c>
      <c r="D51" s="3">
        <v>62.91</v>
      </c>
      <c r="E51" s="3">
        <v>60.6</v>
      </c>
      <c r="F51" s="3">
        <v>61.63</v>
      </c>
      <c r="G51" s="3">
        <v>-1.06</v>
      </c>
      <c r="H51" s="6">
        <v>-0.0169</v>
      </c>
      <c r="I51" s="15">
        <v>286173.0</v>
      </c>
      <c r="J51" s="15">
        <v>400777.0</v>
      </c>
    </row>
    <row r="52">
      <c r="A52" s="22">
        <v>-0.0067</v>
      </c>
      <c r="B52" s="5">
        <f t="shared" si="1"/>
        <v>43504</v>
      </c>
      <c r="C52" s="3">
        <v>61.66</v>
      </c>
      <c r="D52" s="3">
        <v>62.36</v>
      </c>
      <c r="E52" s="3">
        <v>61.04</v>
      </c>
      <c r="F52" s="3">
        <v>62.1</v>
      </c>
      <c r="G52" s="3">
        <v>0.47</v>
      </c>
      <c r="H52" s="3">
        <v>0.0076</v>
      </c>
      <c r="I52" s="15">
        <v>254945.0</v>
      </c>
      <c r="J52" s="15">
        <v>377459.0</v>
      </c>
    </row>
    <row r="53">
      <c r="A53" s="24">
        <v>67070.0</v>
      </c>
      <c r="B53" s="5">
        <f t="shared" si="1"/>
        <v>43507</v>
      </c>
      <c r="C53" s="3">
        <v>62.11</v>
      </c>
      <c r="D53" s="3">
        <v>62.34</v>
      </c>
      <c r="E53" s="3">
        <v>60.9</v>
      </c>
      <c r="F53" s="3">
        <v>61.51</v>
      </c>
      <c r="G53" s="3">
        <v>-0.59</v>
      </c>
      <c r="H53" s="6">
        <v>-0.0095</v>
      </c>
      <c r="I53" s="15">
        <v>280955.0</v>
      </c>
      <c r="J53" s="15">
        <v>340254.0</v>
      </c>
    </row>
    <row r="54">
      <c r="A54" s="24">
        <v>123765.0</v>
      </c>
      <c r="B54" s="5">
        <f t="shared" si="1"/>
        <v>43508</v>
      </c>
      <c r="C54" s="3">
        <v>61.59</v>
      </c>
      <c r="D54" s="3">
        <v>63.34</v>
      </c>
      <c r="E54" s="3">
        <v>61.59</v>
      </c>
      <c r="F54" s="3">
        <v>62.42</v>
      </c>
      <c r="G54" s="3">
        <v>0.91</v>
      </c>
      <c r="H54" s="3">
        <v>0.0148</v>
      </c>
      <c r="I54" s="15">
        <v>278798.0</v>
      </c>
      <c r="J54" s="15">
        <v>336305.0</v>
      </c>
    </row>
    <row r="55">
      <c r="A55" s="23">
        <v>43440.0</v>
      </c>
      <c r="B55" s="5">
        <f t="shared" si="1"/>
        <v>43509</v>
      </c>
      <c r="C55" s="3">
        <v>62.7</v>
      </c>
      <c r="D55" s="3">
        <v>63.98</v>
      </c>
      <c r="E55" s="3">
        <v>62.69</v>
      </c>
      <c r="F55" s="3">
        <v>63.61</v>
      </c>
      <c r="G55" s="3">
        <v>1.19</v>
      </c>
      <c r="H55" s="3">
        <v>0.0191</v>
      </c>
      <c r="I55" s="15">
        <v>269676.0</v>
      </c>
      <c r="J55" s="15">
        <v>331419.0</v>
      </c>
    </row>
    <row r="56">
      <c r="A56" s="21">
        <v>61.78</v>
      </c>
      <c r="B56" s="5">
        <f t="shared" si="1"/>
        <v>43510</v>
      </c>
      <c r="C56" s="3">
        <v>63.69</v>
      </c>
      <c r="D56" s="3">
        <v>64.81</v>
      </c>
      <c r="E56" s="3">
        <v>63.25</v>
      </c>
      <c r="F56" s="3">
        <v>64.57</v>
      </c>
      <c r="G56" s="3">
        <v>0.96</v>
      </c>
      <c r="H56" s="3">
        <v>0.0151</v>
      </c>
      <c r="I56" s="15">
        <v>287452.0</v>
      </c>
      <c r="J56" s="15">
        <v>326790.0</v>
      </c>
    </row>
    <row r="57">
      <c r="A57" s="21">
        <v>62.34</v>
      </c>
      <c r="B57" s="5">
        <f t="shared" si="1"/>
        <v>43511</v>
      </c>
      <c r="C57" s="3">
        <v>64.86</v>
      </c>
      <c r="D57" s="3">
        <v>66.39</v>
      </c>
      <c r="E57" s="3">
        <v>64.42</v>
      </c>
      <c r="F57" s="3">
        <v>66.25</v>
      </c>
      <c r="G57" s="3">
        <v>1.68</v>
      </c>
      <c r="H57" s="3">
        <v>0.026000000000000002</v>
      </c>
      <c r="I57" s="15">
        <v>294492.0</v>
      </c>
      <c r="J57" s="15">
        <v>314223.0</v>
      </c>
    </row>
    <row r="58">
      <c r="A58" s="21">
        <v>58.89</v>
      </c>
      <c r="B58" s="5">
        <f t="shared" si="1"/>
        <v>43514</v>
      </c>
      <c r="C58" s="3">
        <v>66.39</v>
      </c>
      <c r="D58" s="3">
        <v>66.83</v>
      </c>
      <c r="E58" s="3">
        <v>65.9</v>
      </c>
      <c r="F58" s="3">
        <v>66.5</v>
      </c>
      <c r="G58" s="3">
        <v>0.25</v>
      </c>
      <c r="H58" s="3">
        <v>0.0038</v>
      </c>
      <c r="I58" s="15">
        <v>175243.0</v>
      </c>
      <c r="J58" s="15">
        <v>297958.0</v>
      </c>
    </row>
    <row r="59">
      <c r="A59" s="21">
        <v>60.55</v>
      </c>
      <c r="B59" s="5">
        <f t="shared" si="1"/>
        <v>43515</v>
      </c>
      <c r="C59" s="3">
        <v>66.44</v>
      </c>
      <c r="D59" s="3">
        <v>66.65</v>
      </c>
      <c r="E59" s="3">
        <v>65.58</v>
      </c>
      <c r="F59" s="3">
        <v>66.45</v>
      </c>
      <c r="G59" s="3">
        <v>-0.05</v>
      </c>
      <c r="H59" s="6">
        <v>-8.0E-4</v>
      </c>
      <c r="I59" s="15">
        <v>246650.0</v>
      </c>
      <c r="J59" s="15">
        <v>262530.0</v>
      </c>
    </row>
    <row r="60">
      <c r="A60" s="21">
        <v>-1.39</v>
      </c>
      <c r="B60" s="5">
        <f t="shared" si="1"/>
        <v>43516</v>
      </c>
      <c r="C60" s="3">
        <v>66.3</v>
      </c>
      <c r="D60" s="3">
        <v>67.38</v>
      </c>
      <c r="E60" s="3">
        <v>65.63</v>
      </c>
      <c r="F60" s="3">
        <v>67.08</v>
      </c>
      <c r="G60" s="3">
        <v>0.63</v>
      </c>
      <c r="H60" s="3">
        <v>0.0095</v>
      </c>
      <c r="I60" s="15">
        <v>276479.0</v>
      </c>
      <c r="J60" s="15">
        <v>221659.0</v>
      </c>
    </row>
    <row r="61">
      <c r="A61" s="22">
        <v>-0.0224</v>
      </c>
      <c r="B61" s="5">
        <f t="shared" si="1"/>
        <v>43517</v>
      </c>
      <c r="C61" s="3">
        <v>67.05</v>
      </c>
      <c r="D61" s="3">
        <v>67.31</v>
      </c>
      <c r="E61" s="3">
        <v>66.69</v>
      </c>
      <c r="F61" s="3">
        <v>67.07</v>
      </c>
      <c r="G61" s="3">
        <v>-0.01</v>
      </c>
      <c r="H61" s="6">
        <v>-1.0E-4</v>
      </c>
      <c r="I61" s="15">
        <v>245862.0</v>
      </c>
      <c r="J61" s="15">
        <v>180153.0</v>
      </c>
    </row>
    <row r="62">
      <c r="A62" s="24">
        <v>70346.0</v>
      </c>
      <c r="B62" s="5">
        <f t="shared" si="1"/>
        <v>43518</v>
      </c>
      <c r="C62" s="3">
        <v>66.96</v>
      </c>
      <c r="D62" s="3">
        <v>67.73</v>
      </c>
      <c r="E62" s="3">
        <v>66.87</v>
      </c>
      <c r="F62" s="3">
        <v>67.12</v>
      </c>
      <c r="G62" s="3">
        <v>0.05</v>
      </c>
      <c r="H62" s="3">
        <v>7.000000000000001E-4</v>
      </c>
      <c r="I62" s="15">
        <v>177620.0</v>
      </c>
      <c r="J62" s="15">
        <v>162400.0</v>
      </c>
    </row>
    <row r="63">
      <c r="A63" s="24">
        <v>118172.0</v>
      </c>
      <c r="B63" s="5">
        <f t="shared" si="1"/>
        <v>43521</v>
      </c>
      <c r="C63" s="3">
        <v>66.97</v>
      </c>
      <c r="D63" s="3">
        <v>67.47</v>
      </c>
      <c r="E63" s="3">
        <v>64.54</v>
      </c>
      <c r="F63" s="3">
        <v>64.76</v>
      </c>
      <c r="G63" s="3">
        <v>-2.36</v>
      </c>
      <c r="H63" s="6">
        <v>-0.0352</v>
      </c>
      <c r="I63" s="15">
        <v>220939.0</v>
      </c>
      <c r="J63" s="15">
        <v>127974.0</v>
      </c>
    </row>
    <row r="64">
      <c r="A64" s="23">
        <v>43441.0</v>
      </c>
      <c r="B64" s="5">
        <f t="shared" si="1"/>
        <v>43522</v>
      </c>
      <c r="C64" s="3">
        <v>64.79</v>
      </c>
      <c r="D64" s="3">
        <v>65.74</v>
      </c>
      <c r="E64" s="3">
        <v>64.32</v>
      </c>
      <c r="F64" s="3">
        <v>65.21</v>
      </c>
      <c r="G64" s="3">
        <v>0.45</v>
      </c>
      <c r="H64" s="3">
        <v>0.0069</v>
      </c>
      <c r="I64" s="15">
        <v>127595.0</v>
      </c>
      <c r="J64" s="15">
        <v>101393.0</v>
      </c>
    </row>
    <row r="65">
      <c r="A65" s="21">
        <v>60.5</v>
      </c>
      <c r="B65" s="5">
        <f t="shared" si="1"/>
        <v>43523</v>
      </c>
      <c r="C65" s="3">
        <v>65.64</v>
      </c>
      <c r="D65" s="3">
        <v>66.7</v>
      </c>
      <c r="E65" s="3">
        <v>65.27</v>
      </c>
      <c r="F65" s="3">
        <v>66.39</v>
      </c>
      <c r="G65" s="3">
        <v>1.18</v>
      </c>
      <c r="H65" s="3">
        <v>0.0181</v>
      </c>
      <c r="I65" s="15">
        <v>102137.0</v>
      </c>
      <c r="J65" s="15">
        <v>49746.0</v>
      </c>
    </row>
    <row r="66">
      <c r="A66" s="21">
        <v>64.08</v>
      </c>
      <c r="B66" s="5">
        <f t="shared" si="1"/>
        <v>43524</v>
      </c>
      <c r="C66" s="3">
        <v>66.38</v>
      </c>
      <c r="D66" s="3">
        <v>66.38</v>
      </c>
      <c r="E66" s="3">
        <v>65.67</v>
      </c>
      <c r="F66" s="3">
        <v>66.03</v>
      </c>
      <c r="G66" s="3">
        <v>-0.36</v>
      </c>
      <c r="H66" s="6">
        <v>-0.0054</v>
      </c>
      <c r="I66" s="15">
        <v>19669.0</v>
      </c>
      <c r="J66" s="3"/>
    </row>
    <row r="67">
      <c r="A67" s="21">
        <v>59.62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62.0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+1.45</f>
        <v>1.45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+2.39%</f>
        <v>0.0239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77934.0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124802.0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9">
        <v>43444.0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61.74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62.56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59.9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60.24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-1.76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-0.0284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69004.0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128970.0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30">
        <v>43445.0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60.09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61.38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59.86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60.5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+0.26</f>
        <v>0.26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+0.43%</f>
        <v>0.0043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69191.0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135329.0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9">
        <v>43446.0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60.97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61.73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60.26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60.42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-0.08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-0.0013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73580.0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135570.0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30">
        <v>43447.0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60.57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62.31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59.65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61.74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+1.32</f>
        <v>1.32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+2.18%</f>
        <v>0.0218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65067.0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135093.0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9">
        <v>43448.0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61.74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61.79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60.2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60.56</v>
      </c>
      <c r="B113" s="3" t="str">
        <f t="shared" si="1"/>
        <v/>
      </c>
    </row>
    <row r="114">
      <c r="A114" s="21">
        <v>-1.18</v>
      </c>
      <c r="B114" s="3" t="str">
        <f t="shared" si="1"/>
        <v>#REF!</v>
      </c>
    </row>
    <row r="115">
      <c r="A115" s="22">
        <v>-0.0191</v>
      </c>
      <c r="B115" s="3" t="str">
        <f t="shared" si="1"/>
        <v>#REF!</v>
      </c>
    </row>
    <row r="116">
      <c r="A116" s="24">
        <v>64422.0</v>
      </c>
      <c r="B116" s="3" t="str">
        <f t="shared" si="1"/>
        <v>#REF!</v>
      </c>
    </row>
    <row r="117">
      <c r="A117" s="24">
        <v>142367.0</v>
      </c>
      <c r="B117" s="3" t="str">
        <f t="shared" si="1"/>
        <v>#REF!</v>
      </c>
    </row>
    <row r="118">
      <c r="A118" s="30">
        <v>43451.0</v>
      </c>
      <c r="B118" s="3" t="str">
        <f t="shared" si="1"/>
        <v>#REF!</v>
      </c>
    </row>
    <row r="119">
      <c r="A119" s="21">
        <v>60.3</v>
      </c>
      <c r="B119" s="3" t="str">
        <f t="shared" si="1"/>
        <v>#REF!</v>
      </c>
    </row>
    <row r="120">
      <c r="A120" s="21">
        <v>61.36</v>
      </c>
      <c r="B120" s="3" t="str">
        <f t="shared" si="1"/>
        <v>#REF!</v>
      </c>
    </row>
    <row r="121">
      <c r="A121" s="21">
        <v>58.86</v>
      </c>
      <c r="B121" s="3" t="str">
        <f t="shared" si="1"/>
        <v>#REF!</v>
      </c>
    </row>
    <row r="122">
      <c r="A122" s="21">
        <v>59.8</v>
      </c>
      <c r="B122" s="3" t="str">
        <f t="shared" si="1"/>
        <v>#REF!</v>
      </c>
    </row>
    <row r="123">
      <c r="A123" s="21">
        <v>-0.76</v>
      </c>
      <c r="B123" s="3" t="str">
        <f t="shared" si="1"/>
        <v>#REF!</v>
      </c>
    </row>
    <row r="124">
      <c r="A124" s="22">
        <v>-0.0125</v>
      </c>
      <c r="B124" s="3" t="str">
        <f t="shared" si="1"/>
        <v>#REF!</v>
      </c>
    </row>
    <row r="125">
      <c r="A125" s="24">
        <v>80886.0</v>
      </c>
      <c r="B125" s="3" t="str">
        <f t="shared" si="1"/>
        <v>#REF!</v>
      </c>
    </row>
    <row r="126">
      <c r="A126" s="24">
        <v>156029.0</v>
      </c>
      <c r="B126" s="3" t="str">
        <f t="shared" si="1"/>
        <v>#REF!</v>
      </c>
    </row>
    <row r="127">
      <c r="A127" s="30">
        <v>43452.0</v>
      </c>
      <c r="B127" s="3" t="str">
        <f t="shared" si="1"/>
        <v>#REF!</v>
      </c>
    </row>
    <row r="128">
      <c r="A128" s="21">
        <v>59.14</v>
      </c>
      <c r="B128" s="3" t="str">
        <f t="shared" si="1"/>
        <v>#REF!</v>
      </c>
    </row>
    <row r="129">
      <c r="A129" s="21">
        <v>59.41</v>
      </c>
      <c r="B129" s="3" t="str">
        <f t="shared" si="1"/>
        <v>#REF!</v>
      </c>
    </row>
    <row r="130">
      <c r="A130" s="21">
        <v>55.99</v>
      </c>
      <c r="B130" s="3" t="str">
        <f t="shared" si="1"/>
        <v>#REF!</v>
      </c>
    </row>
    <row r="131">
      <c r="A131" s="21">
        <v>56.38</v>
      </c>
      <c r="B131" s="3" t="str">
        <f t="shared" si="1"/>
        <v>#REF!</v>
      </c>
    </row>
    <row r="132">
      <c r="A132" s="21">
        <v>-3.42</v>
      </c>
      <c r="B132" s="3" t="str">
        <f t="shared" si="1"/>
        <v>#REF!</v>
      </c>
    </row>
    <row r="133">
      <c r="A133" s="22">
        <v>-0.0572</v>
      </c>
      <c r="B133" s="3" t="str">
        <f t="shared" si="1"/>
        <v>#REF!</v>
      </c>
    </row>
    <row r="134">
      <c r="A134" s="24">
        <v>100507.0</v>
      </c>
      <c r="B134" s="3" t="str">
        <f t="shared" si="1"/>
        <v>#REF!</v>
      </c>
    </row>
    <row r="135">
      <c r="A135" s="24">
        <v>158421.0</v>
      </c>
      <c r="B135" s="3" t="str">
        <f t="shared" si="1"/>
        <v>#REF!</v>
      </c>
    </row>
    <row r="136">
      <c r="A136" s="30">
        <v>43453.0</v>
      </c>
      <c r="B136" s="3" t="str">
        <f t="shared" si="1"/>
        <v>#REF!</v>
      </c>
    </row>
    <row r="137">
      <c r="A137" s="21">
        <v>56.75</v>
      </c>
      <c r="B137" s="3" t="str">
        <f t="shared" si="1"/>
        <v>#REF!</v>
      </c>
    </row>
    <row r="138">
      <c r="A138" s="21">
        <v>58.25</v>
      </c>
      <c r="B138" s="3" t="str">
        <f t="shared" si="1"/>
        <v>#REF!</v>
      </c>
    </row>
    <row r="139">
      <c r="A139" s="21">
        <v>56.24</v>
      </c>
      <c r="B139" s="3" t="str">
        <f t="shared" si="1"/>
        <v>#REF!</v>
      </c>
    </row>
    <row r="140">
      <c r="A140" s="21">
        <v>57.63</v>
      </c>
      <c r="B140" s="3" t="str">
        <f t="shared" si="1"/>
        <v>#REF!</v>
      </c>
    </row>
    <row r="141">
      <c r="A141" s="25">
        <f>+1.25</f>
        <v>1.25</v>
      </c>
      <c r="B141" s="3" t="str">
        <f t="shared" si="1"/>
        <v>#REF!</v>
      </c>
    </row>
    <row r="142">
      <c r="A142" s="25">
        <f>+2.22%</f>
        <v>0.0222</v>
      </c>
      <c r="B142" s="3" t="str">
        <f t="shared" si="1"/>
        <v>#REF!</v>
      </c>
    </row>
    <row r="143">
      <c r="A143" s="26">
        <v>100582.0</v>
      </c>
      <c r="B143" s="3" t="str">
        <f t="shared" si="1"/>
        <v>#REF!</v>
      </c>
    </row>
    <row r="144">
      <c r="A144" s="26">
        <v>158364.0</v>
      </c>
      <c r="B144" s="3" t="str">
        <f t="shared" si="1"/>
        <v>#REF!</v>
      </c>
    </row>
    <row r="145">
      <c r="A145" s="29">
        <v>43454.0</v>
      </c>
      <c r="B145" s="3" t="str">
        <f t="shared" si="1"/>
        <v>#REF!</v>
      </c>
    </row>
    <row r="146">
      <c r="A146" s="28">
        <v>56.91</v>
      </c>
      <c r="B146" s="3" t="str">
        <f t="shared" si="1"/>
        <v>#REF!</v>
      </c>
    </row>
    <row r="147">
      <c r="A147" s="28">
        <v>57.12</v>
      </c>
      <c r="B147" s="3" t="str">
        <f t="shared" si="1"/>
        <v>#REF!</v>
      </c>
    </row>
    <row r="148">
      <c r="A148" s="28">
        <v>54.82</v>
      </c>
      <c r="B148" s="3" t="str">
        <f t="shared" si="1"/>
        <v>#REF!</v>
      </c>
    </row>
    <row r="149">
      <c r="A149" s="28">
        <v>54.89</v>
      </c>
      <c r="B149" s="3" t="str">
        <f t="shared" si="1"/>
        <v>#REF!</v>
      </c>
    </row>
    <row r="150">
      <c r="A150" s="21">
        <v>-2.74</v>
      </c>
      <c r="B150" s="3" t="str">
        <f t="shared" si="1"/>
        <v>#REF!</v>
      </c>
    </row>
    <row r="151">
      <c r="A151" s="22">
        <v>-0.0475</v>
      </c>
      <c r="B151" s="3" t="str">
        <f t="shared" si="1"/>
        <v>#REF!</v>
      </c>
    </row>
    <row r="152">
      <c r="A152" s="24">
        <v>108215.0</v>
      </c>
      <c r="B152" s="3" t="str">
        <f t="shared" si="1"/>
        <v>#REF!</v>
      </c>
    </row>
    <row r="153">
      <c r="A153" s="24">
        <v>175220.0</v>
      </c>
      <c r="B153" s="3" t="str">
        <f t="shared" si="1"/>
        <v>#REF!</v>
      </c>
    </row>
    <row r="154">
      <c r="A154" s="30">
        <v>43455.0</v>
      </c>
      <c r="B154" s="3" t="str">
        <f t="shared" si="1"/>
        <v>#REF!</v>
      </c>
    </row>
    <row r="155">
      <c r="A155" s="21">
        <v>55.47</v>
      </c>
      <c r="B155" s="3" t="str">
        <f t="shared" si="1"/>
        <v>#REF!</v>
      </c>
    </row>
    <row r="156">
      <c r="A156" s="21">
        <v>55.79</v>
      </c>
      <c r="B156" s="3" t="str">
        <f t="shared" si="1"/>
        <v>#REF!</v>
      </c>
    </row>
    <row r="157">
      <c r="A157" s="21">
        <v>53.31</v>
      </c>
      <c r="B157" s="3" t="str">
        <f t="shared" si="1"/>
        <v>#REF!</v>
      </c>
    </row>
    <row r="158">
      <c r="A158" s="21">
        <v>54.3</v>
      </c>
      <c r="B158" s="3" t="str">
        <f t="shared" si="1"/>
        <v>#REF!</v>
      </c>
    </row>
    <row r="159">
      <c r="A159" s="21">
        <v>-0.59</v>
      </c>
      <c r="B159" s="3" t="str">
        <f t="shared" si="1"/>
        <v>#REF!</v>
      </c>
    </row>
    <row r="160">
      <c r="A160" s="22">
        <v>-0.0107</v>
      </c>
      <c r="B160" s="3" t="str">
        <f t="shared" si="1"/>
        <v>#REF!</v>
      </c>
    </row>
    <row r="161">
      <c r="A161" s="24">
        <v>76905.0</v>
      </c>
      <c r="B161" s="3" t="str">
        <f t="shared" si="1"/>
        <v>#REF!</v>
      </c>
    </row>
    <row r="162">
      <c r="A162" s="24">
        <v>177327.0</v>
      </c>
      <c r="B162" s="3" t="str">
        <f t="shared" si="1"/>
        <v>#REF!</v>
      </c>
    </row>
    <row r="163">
      <c r="A163" s="30">
        <v>43458.0</v>
      </c>
      <c r="B163" s="3" t="str">
        <f t="shared" si="1"/>
        <v>#REF!</v>
      </c>
    </row>
    <row r="164">
      <c r="A164" s="21">
        <v>53.76</v>
      </c>
      <c r="B164" s="3" t="str">
        <f t="shared" si="1"/>
        <v>#REF!</v>
      </c>
    </row>
    <row r="165">
      <c r="A165" s="21">
        <v>55.08</v>
      </c>
      <c r="B165" s="3" t="str">
        <f t="shared" si="1"/>
        <v>#REF!</v>
      </c>
    </row>
    <row r="166">
      <c r="A166" s="21">
        <v>50.88</v>
      </c>
      <c r="B166" s="3" t="str">
        <f t="shared" si="1"/>
        <v>#REF!</v>
      </c>
    </row>
    <row r="167">
      <c r="A167" s="21">
        <v>51.02</v>
      </c>
      <c r="B167" s="3" t="str">
        <f t="shared" si="1"/>
        <v>#REF!</v>
      </c>
    </row>
    <row r="168">
      <c r="A168" s="21">
        <v>-3.28</v>
      </c>
      <c r="B168" s="3" t="str">
        <f t="shared" si="1"/>
        <v>#REF!</v>
      </c>
    </row>
    <row r="169">
      <c r="A169" s="22">
        <v>-0.0604</v>
      </c>
      <c r="B169" s="3" t="str">
        <f t="shared" si="1"/>
        <v>#REF!</v>
      </c>
    </row>
    <row r="170">
      <c r="A170" s="24">
        <v>36169.0</v>
      </c>
      <c r="B170" s="3" t="str">
        <f t="shared" si="1"/>
        <v>#REF!</v>
      </c>
    </row>
    <row r="171">
      <c r="A171" s="24">
        <v>178500.0</v>
      </c>
      <c r="B171" s="3" t="str">
        <f t="shared" si="1"/>
        <v>#REF!</v>
      </c>
    </row>
    <row r="172">
      <c r="A172" s="30">
        <v>43460.0</v>
      </c>
      <c r="B172" s="3" t="str">
        <f t="shared" si="1"/>
        <v>#REF!</v>
      </c>
    </row>
    <row r="173">
      <c r="A173" s="21">
        <v>51.62</v>
      </c>
      <c r="B173" s="3" t="str">
        <f t="shared" si="1"/>
        <v>#REF!</v>
      </c>
    </row>
    <row r="174">
      <c r="A174" s="21">
        <v>55.79</v>
      </c>
      <c r="B174" s="3" t="str">
        <f t="shared" si="1"/>
        <v>#REF!</v>
      </c>
    </row>
    <row r="175">
      <c r="A175" s="21">
        <v>50.48</v>
      </c>
      <c r="B175" s="3" t="str">
        <f t="shared" si="1"/>
        <v>#REF!</v>
      </c>
    </row>
    <row r="176">
      <c r="A176" s="21">
        <v>54.98</v>
      </c>
      <c r="B176" s="3" t="str">
        <f t="shared" si="1"/>
        <v>#REF!</v>
      </c>
    </row>
    <row r="177">
      <c r="A177" s="25">
        <f>+3.96</f>
        <v>3.96</v>
      </c>
      <c r="B177" s="3" t="str">
        <f t="shared" si="1"/>
        <v>#REF!</v>
      </c>
    </row>
    <row r="178">
      <c r="A178" s="25">
        <f>+7.76%</f>
        <v>0.0776</v>
      </c>
      <c r="B178" s="3" t="str">
        <f t="shared" si="1"/>
        <v>#REF!</v>
      </c>
    </row>
    <row r="179">
      <c r="A179" s="26">
        <v>31106.0</v>
      </c>
      <c r="B179" s="3" t="str">
        <f t="shared" si="1"/>
        <v>#REF!</v>
      </c>
    </row>
    <row r="180">
      <c r="A180" s="26">
        <v>180542.0</v>
      </c>
      <c r="B180" s="3" t="str">
        <f t="shared" si="1"/>
        <v>#REF!</v>
      </c>
    </row>
    <row r="181">
      <c r="A181" s="29">
        <v>43461.0</v>
      </c>
      <c r="B181" s="3" t="str">
        <f t="shared" si="1"/>
        <v>#REF!</v>
      </c>
    </row>
    <row r="182">
      <c r="A182" s="28">
        <v>55.26</v>
      </c>
      <c r="B182" s="3" t="str">
        <f t="shared" si="1"/>
        <v>#REF!</v>
      </c>
    </row>
    <row r="183">
      <c r="A183" s="28">
        <v>55.26</v>
      </c>
      <c r="B183" s="3" t="str">
        <f t="shared" si="1"/>
        <v>#REF!</v>
      </c>
    </row>
    <row r="184">
      <c r="A184" s="28">
        <v>52.79</v>
      </c>
      <c r="B184" s="3" t="str">
        <f t="shared" si="1"/>
        <v>#REF!</v>
      </c>
    </row>
    <row r="185">
      <c r="A185" s="28">
        <v>52.99</v>
      </c>
      <c r="B185" s="3" t="str">
        <f t="shared" si="1"/>
        <v>#REF!</v>
      </c>
    </row>
    <row r="186">
      <c r="A186" s="21">
        <v>-1.99</v>
      </c>
      <c r="B186" s="3" t="str">
        <f t="shared" si="1"/>
        <v>#REF!</v>
      </c>
    </row>
    <row r="187">
      <c r="A187" s="22">
        <v>-0.0362</v>
      </c>
      <c r="B187" s="3" t="str">
        <f t="shared" si="1"/>
        <v>#REF!</v>
      </c>
    </row>
    <row r="188">
      <c r="A188" s="24">
        <v>55706.0</v>
      </c>
      <c r="B188" s="3" t="str">
        <f t="shared" si="1"/>
        <v>#REF!</v>
      </c>
    </row>
    <row r="189">
      <c r="A189" s="24">
        <v>178776.0</v>
      </c>
      <c r="B189" s="3" t="str">
        <f t="shared" si="1"/>
        <v>#REF!</v>
      </c>
    </row>
    <row r="190">
      <c r="A190" s="30">
        <v>43462.0</v>
      </c>
      <c r="B190" s="3" t="str">
        <f t="shared" si="1"/>
        <v>#REF!</v>
      </c>
    </row>
    <row r="191">
      <c r="A191" s="21">
        <v>54.36</v>
      </c>
      <c r="B191" s="3" t="str">
        <f t="shared" si="1"/>
        <v>#REF!</v>
      </c>
    </row>
    <row r="192">
      <c r="A192" s="21">
        <v>54.63</v>
      </c>
      <c r="B192" s="3" t="str">
        <f t="shared" si="1"/>
        <v>#REF!</v>
      </c>
    </row>
    <row r="193">
      <c r="A193" s="21">
        <v>52.28</v>
      </c>
      <c r="B193" s="3" t="str">
        <f t="shared" si="1"/>
        <v>#REF!</v>
      </c>
    </row>
    <row r="194">
      <c r="A194" s="21">
        <v>53.46</v>
      </c>
      <c r="B194" s="3" t="str">
        <f t="shared" si="1"/>
        <v>#REF!</v>
      </c>
    </row>
    <row r="195">
      <c r="A195" s="25">
        <f>+0.47</f>
        <v>0.47</v>
      </c>
      <c r="B195" s="3" t="str">
        <f t="shared" si="1"/>
        <v>#REF!</v>
      </c>
    </row>
    <row r="196">
      <c r="A196" s="25">
        <f>+0.89%</f>
        <v>0.0089</v>
      </c>
      <c r="B196" s="3" t="str">
        <f t="shared" si="1"/>
        <v>#REF!</v>
      </c>
    </row>
    <row r="197">
      <c r="A197" s="26">
        <v>48500.0</v>
      </c>
      <c r="B197" s="3" t="str">
        <f t="shared" si="1"/>
        <v>#REF!</v>
      </c>
    </row>
    <row r="198">
      <c r="A198" s="26">
        <v>184503.0</v>
      </c>
      <c r="B198" s="3" t="str">
        <f t="shared" si="1"/>
        <v>#REF!</v>
      </c>
    </row>
    <row r="199">
      <c r="A199" s="29">
        <v>43465.0</v>
      </c>
      <c r="B199" s="3" t="str">
        <f t="shared" si="1"/>
        <v>#REF!</v>
      </c>
    </row>
    <row r="200">
      <c r="A200" s="28">
        <v>53.06</v>
      </c>
      <c r="B200" s="3" t="str">
        <f t="shared" si="1"/>
        <v>#REF!</v>
      </c>
    </row>
    <row r="201">
      <c r="A201" s="28">
        <v>55.03</v>
      </c>
      <c r="B201" s="3" t="str">
        <f t="shared" si="1"/>
        <v>#REF!</v>
      </c>
    </row>
    <row r="202">
      <c r="A202" s="28">
        <v>52.89</v>
      </c>
      <c r="B202" s="3" t="str">
        <f t="shared" si="1"/>
        <v>#REF!</v>
      </c>
    </row>
    <row r="203">
      <c r="A203" s="28">
        <v>54.02</v>
      </c>
      <c r="B203" s="3" t="str">
        <f t="shared" si="1"/>
        <v>#REF!</v>
      </c>
    </row>
    <row r="204">
      <c r="A204" s="25">
        <f>+0.56</f>
        <v>0.56</v>
      </c>
      <c r="B204" s="3" t="str">
        <f t="shared" si="1"/>
        <v>#REF!</v>
      </c>
    </row>
    <row r="205">
      <c r="A205" s="25">
        <f>+1.05%</f>
        <v>0.0105</v>
      </c>
      <c r="B205" s="3" t="str">
        <f t="shared" si="1"/>
        <v>#REF!</v>
      </c>
    </row>
    <row r="206">
      <c r="A206" s="26">
        <v>30079.0</v>
      </c>
      <c r="B206" s="3" t="str">
        <f t="shared" si="1"/>
        <v>#REF!</v>
      </c>
    </row>
    <row r="207">
      <c r="A207" s="26">
        <v>186710.0</v>
      </c>
      <c r="B207" s="3" t="str">
        <f t="shared" si="1"/>
        <v>#REF!</v>
      </c>
    </row>
    <row r="208">
      <c r="A208" s="27">
        <v>43467.0</v>
      </c>
      <c r="B208" s="3" t="str">
        <f t="shared" si="1"/>
        <v>#REF!</v>
      </c>
    </row>
    <row r="209">
      <c r="A209" s="28">
        <v>54.44</v>
      </c>
      <c r="B209" s="3" t="str">
        <f t="shared" si="1"/>
        <v>#REF!</v>
      </c>
    </row>
    <row r="210">
      <c r="A210" s="28">
        <v>56.79</v>
      </c>
      <c r="B210" s="3" t="str">
        <f t="shared" si="1"/>
        <v>#REF!</v>
      </c>
    </row>
    <row r="211">
      <c r="A211" s="28">
        <v>52.76</v>
      </c>
      <c r="B211" s="3" t="str">
        <f t="shared" si="1"/>
        <v>#REF!</v>
      </c>
    </row>
    <row r="212">
      <c r="A212" s="28">
        <v>55.15</v>
      </c>
      <c r="B212" s="3" t="str">
        <f t="shared" si="1"/>
        <v>#REF!</v>
      </c>
    </row>
    <row r="213">
      <c r="A213" s="25">
        <f>+1.13</f>
        <v>1.13</v>
      </c>
      <c r="B213" s="3" t="str">
        <f t="shared" si="1"/>
        <v>#REF!</v>
      </c>
    </row>
    <row r="214">
      <c r="A214" s="25">
        <f>+2.09%</f>
        <v>0.0209</v>
      </c>
      <c r="B214" s="3" t="str">
        <f t="shared" si="1"/>
        <v>#REF!</v>
      </c>
    </row>
    <row r="215">
      <c r="A215" s="26">
        <v>103716.0</v>
      </c>
      <c r="B215" s="3" t="str">
        <f t="shared" si="1"/>
        <v>#REF!</v>
      </c>
    </row>
    <row r="216">
      <c r="A216" s="26">
        <v>190280.0</v>
      </c>
      <c r="B216" s="3" t="str">
        <f t="shared" si="1"/>
        <v>#REF!</v>
      </c>
    </row>
    <row r="217">
      <c r="A217" s="27">
        <v>43468.0</v>
      </c>
      <c r="B217" s="3" t="str">
        <f t="shared" si="1"/>
        <v>#REF!</v>
      </c>
    </row>
    <row r="218">
      <c r="A218" s="28">
        <v>54.53</v>
      </c>
      <c r="B218" s="3" t="str">
        <f t="shared" si="1"/>
        <v>#REF!</v>
      </c>
    </row>
    <row r="219">
      <c r="A219" s="28">
        <v>56.54</v>
      </c>
      <c r="B219" s="3" t="str">
        <f t="shared" si="1"/>
        <v>#REF!</v>
      </c>
    </row>
    <row r="220">
      <c r="A220" s="28">
        <v>54.19</v>
      </c>
      <c r="B220" s="3" t="str">
        <f t="shared" si="1"/>
        <v>#REF!</v>
      </c>
    </row>
    <row r="221">
      <c r="A221" s="28">
        <v>56.14</v>
      </c>
      <c r="B221" s="3" t="str">
        <f t="shared" si="1"/>
        <v>#REF!</v>
      </c>
    </row>
    <row r="222">
      <c r="A222" s="25">
        <f>+0.99</f>
        <v>0.99</v>
      </c>
      <c r="B222" s="3" t="str">
        <f t="shared" si="1"/>
        <v>#REF!</v>
      </c>
    </row>
    <row r="223">
      <c r="A223" s="25">
        <f>+1.8%</f>
        <v>0.018</v>
      </c>
      <c r="B223" s="3" t="str">
        <f t="shared" si="1"/>
        <v>#REF!</v>
      </c>
    </row>
    <row r="224">
      <c r="A224" s="26">
        <v>117929.0</v>
      </c>
      <c r="B224" s="3" t="str">
        <f t="shared" si="1"/>
        <v>#REF!</v>
      </c>
    </row>
    <row r="225">
      <c r="A225" s="26">
        <v>196043.0</v>
      </c>
      <c r="B225" s="3" t="str">
        <f t="shared" si="1"/>
        <v>#REF!</v>
      </c>
    </row>
    <row r="226">
      <c r="A226" s="27">
        <v>43469.0</v>
      </c>
      <c r="B226" s="3" t="str">
        <f t="shared" si="1"/>
        <v>#REF!</v>
      </c>
    </row>
    <row r="227">
      <c r="A227" s="28">
        <v>55.95</v>
      </c>
      <c r="B227" s="3" t="str">
        <f t="shared" si="1"/>
        <v>#REF!</v>
      </c>
    </row>
    <row r="228">
      <c r="A228" s="28">
        <v>58.44</v>
      </c>
      <c r="B228" s="3" t="str">
        <f t="shared" si="1"/>
        <v>#REF!</v>
      </c>
    </row>
    <row r="229">
      <c r="A229" s="28">
        <v>55.55</v>
      </c>
      <c r="B229" s="3" t="str">
        <f t="shared" si="1"/>
        <v>#REF!</v>
      </c>
    </row>
    <row r="230">
      <c r="A230" s="28">
        <v>57.21</v>
      </c>
      <c r="B230" s="3" t="str">
        <f t="shared" si="1"/>
        <v>#REF!</v>
      </c>
    </row>
    <row r="231">
      <c r="A231" s="25">
        <f>+1.07</f>
        <v>1.07</v>
      </c>
      <c r="B231" s="3" t="str">
        <f t="shared" si="1"/>
        <v>#REF!</v>
      </c>
    </row>
    <row r="232">
      <c r="A232" s="25">
        <f>+1.91%</f>
        <v>0.0191</v>
      </c>
      <c r="B232" s="3" t="str">
        <f t="shared" si="1"/>
        <v>#REF!</v>
      </c>
    </row>
    <row r="233">
      <c r="A233" s="26">
        <v>140844.0</v>
      </c>
      <c r="B233" s="3" t="str">
        <f t="shared" si="1"/>
        <v>#REF!</v>
      </c>
    </row>
    <row r="234">
      <c r="A234" s="26">
        <v>192732.0</v>
      </c>
      <c r="B234" s="3" t="str">
        <f t="shared" si="1"/>
        <v>#REF!</v>
      </c>
    </row>
    <row r="235">
      <c r="A235" s="27">
        <v>43472.0</v>
      </c>
      <c r="B235" s="3" t="str">
        <f t="shared" si="1"/>
        <v>#REF!</v>
      </c>
    </row>
    <row r="236">
      <c r="A236" s="28">
        <v>57.48</v>
      </c>
      <c r="B236" s="3" t="str">
        <f t="shared" si="1"/>
        <v>#REF!</v>
      </c>
    </row>
    <row r="237">
      <c r="A237" s="28">
        <v>59.1</v>
      </c>
      <c r="B237" s="3" t="str">
        <f t="shared" si="1"/>
        <v>#REF!</v>
      </c>
    </row>
    <row r="238">
      <c r="A238" s="28">
        <v>57.4</v>
      </c>
      <c r="B238" s="3" t="str">
        <f t="shared" si="1"/>
        <v>#REF!</v>
      </c>
    </row>
    <row r="239">
      <c r="A239" s="28">
        <v>57.55</v>
      </c>
      <c r="B239" s="3" t="str">
        <f t="shared" si="1"/>
        <v>#REF!</v>
      </c>
    </row>
    <row r="240">
      <c r="A240" s="25">
        <f>+0.34</f>
        <v>0.34</v>
      </c>
      <c r="B240" s="3" t="str">
        <f t="shared" si="1"/>
        <v>#REF!</v>
      </c>
    </row>
    <row r="241">
      <c r="A241" s="25">
        <f>+0.59%</f>
        <v>0.0059</v>
      </c>
      <c r="B241" s="3" t="str">
        <f t="shared" si="1"/>
        <v>#REF!</v>
      </c>
    </row>
    <row r="242">
      <c r="A242" s="26">
        <v>126680.0</v>
      </c>
      <c r="B242" s="3" t="str">
        <f t="shared" si="1"/>
        <v>#REF!</v>
      </c>
    </row>
    <row r="243">
      <c r="A243" s="26">
        <v>202302.0</v>
      </c>
      <c r="B243" s="3" t="str">
        <f t="shared" si="1"/>
        <v>#REF!</v>
      </c>
    </row>
    <row r="244">
      <c r="A244" s="27">
        <v>43473.0</v>
      </c>
      <c r="B244" s="3" t="str">
        <f t="shared" si="1"/>
        <v>#REF!</v>
      </c>
    </row>
    <row r="245">
      <c r="A245" s="28">
        <v>57.88</v>
      </c>
      <c r="B245" s="3" t="str">
        <f t="shared" si="1"/>
        <v>#REF!</v>
      </c>
    </row>
    <row r="246">
      <c r="A246" s="28">
        <v>59.05</v>
      </c>
      <c r="B246" s="3" t="str">
        <f t="shared" si="1"/>
        <v>#REF!</v>
      </c>
    </row>
    <row r="247">
      <c r="A247" s="28">
        <v>57.37</v>
      </c>
      <c r="B247" s="3" t="str">
        <f t="shared" si="1"/>
        <v>#REF!</v>
      </c>
    </row>
    <row r="248">
      <c r="A248" s="28">
        <v>58.89</v>
      </c>
      <c r="B248" s="3" t="str">
        <f t="shared" si="1"/>
        <v>#REF!</v>
      </c>
    </row>
    <row r="249">
      <c r="A249" s="25">
        <f>+1.34</f>
        <v>1.34</v>
      </c>
      <c r="B249" s="3" t="str">
        <f t="shared" si="1"/>
        <v>#REF!</v>
      </c>
    </row>
    <row r="250">
      <c r="A250" s="25">
        <f>+2.33%</f>
        <v>0.0233</v>
      </c>
      <c r="B250" s="3" t="str">
        <f t="shared" si="1"/>
        <v>#REF!</v>
      </c>
    </row>
    <row r="251">
      <c r="A251" s="26">
        <v>141973.0</v>
      </c>
      <c r="B251" s="3" t="str">
        <f t="shared" si="1"/>
        <v>#REF!</v>
      </c>
    </row>
    <row r="252">
      <c r="A252" s="26">
        <v>210297.0</v>
      </c>
      <c r="B252" s="3" t="str">
        <f t="shared" si="1"/>
        <v>#REF!</v>
      </c>
    </row>
    <row r="253">
      <c r="A253" s="27">
        <v>43474.0</v>
      </c>
      <c r="B253" s="3" t="str">
        <f t="shared" si="1"/>
        <v>#REF!</v>
      </c>
    </row>
    <row r="254">
      <c r="A254" s="28">
        <v>59.34</v>
      </c>
      <c r="B254" s="3" t="str">
        <f t="shared" si="1"/>
        <v>#REF!</v>
      </c>
    </row>
    <row r="255">
      <c r="A255" s="28">
        <v>61.83</v>
      </c>
      <c r="B255" s="3" t="str">
        <f t="shared" si="1"/>
        <v>#REF!</v>
      </c>
    </row>
    <row r="256">
      <c r="A256" s="28">
        <v>59.21</v>
      </c>
      <c r="B256" s="3" t="str">
        <f t="shared" si="1"/>
        <v>#REF!</v>
      </c>
    </row>
    <row r="257">
      <c r="A257" s="28">
        <v>61.6</v>
      </c>
      <c r="B257" s="3" t="str">
        <f t="shared" si="1"/>
        <v>#REF!</v>
      </c>
    </row>
    <row r="258">
      <c r="A258" s="25">
        <f>+2.71</f>
        <v>2.71</v>
      </c>
      <c r="B258" s="3" t="str">
        <f t="shared" si="1"/>
        <v>#REF!</v>
      </c>
    </row>
    <row r="259">
      <c r="A259" s="25">
        <f>+4.6%</f>
        <v>0.046</v>
      </c>
      <c r="B259" s="3" t="str">
        <f t="shared" si="1"/>
        <v>#REF!</v>
      </c>
    </row>
    <row r="260">
      <c r="A260" s="26">
        <v>146784.0</v>
      </c>
      <c r="B260" s="3" t="str">
        <f t="shared" si="1"/>
        <v>#REF!</v>
      </c>
    </row>
    <row r="261">
      <c r="A261" s="26">
        <v>220316.0</v>
      </c>
      <c r="B261" s="3" t="str">
        <f t="shared" si="1"/>
        <v>#REF!</v>
      </c>
    </row>
    <row r="262">
      <c r="A262" s="27">
        <v>43475.0</v>
      </c>
      <c r="B262" s="3" t="str">
        <f t="shared" si="1"/>
        <v>#REF!</v>
      </c>
    </row>
    <row r="263">
      <c r="A263" s="28">
        <v>61.33</v>
      </c>
      <c r="B263" s="3" t="str">
        <f t="shared" si="1"/>
        <v>#REF!</v>
      </c>
    </row>
    <row r="264">
      <c r="A264" s="28">
        <v>62.0</v>
      </c>
      <c r="B264" s="3" t="str">
        <f t="shared" si="1"/>
        <v>#REF!</v>
      </c>
    </row>
    <row r="265">
      <c r="A265" s="28">
        <v>60.6</v>
      </c>
      <c r="B265" s="3" t="str">
        <f t="shared" si="1"/>
        <v>#REF!</v>
      </c>
    </row>
    <row r="266">
      <c r="A266" s="28">
        <v>61.81</v>
      </c>
      <c r="B266" s="3" t="str">
        <f t="shared" si="1"/>
        <v>#REF!</v>
      </c>
    </row>
    <row r="267">
      <c r="A267" s="25">
        <f>+0.21</f>
        <v>0.21</v>
      </c>
      <c r="B267" s="3" t="str">
        <f t="shared" si="1"/>
        <v>#REF!</v>
      </c>
    </row>
    <row r="268">
      <c r="A268" s="25">
        <f>+0.34%</f>
        <v>0.0034</v>
      </c>
      <c r="B268" s="3" t="str">
        <f t="shared" si="1"/>
        <v>#REF!</v>
      </c>
    </row>
    <row r="269">
      <c r="A269" s="26">
        <v>141481.0</v>
      </c>
      <c r="B269" s="3" t="str">
        <f t="shared" si="1"/>
        <v>#REF!</v>
      </c>
    </row>
    <row r="270">
      <c r="A270" s="26">
        <v>240529.0</v>
      </c>
      <c r="B270" s="3" t="str">
        <f t="shared" si="1"/>
        <v>#REF!</v>
      </c>
    </row>
    <row r="271">
      <c r="A271" s="27">
        <v>43476.0</v>
      </c>
      <c r="B271" s="3" t="str">
        <f t="shared" si="1"/>
        <v>#REF!</v>
      </c>
    </row>
    <row r="272">
      <c r="A272" s="28">
        <v>61.26</v>
      </c>
      <c r="B272" s="3" t="str">
        <f t="shared" si="1"/>
        <v>#REF!</v>
      </c>
    </row>
    <row r="273">
      <c r="A273" s="28">
        <v>62.56</v>
      </c>
      <c r="B273" s="3" t="str">
        <f t="shared" si="1"/>
        <v>#REF!</v>
      </c>
    </row>
    <row r="274">
      <c r="A274" s="28">
        <v>60.2</v>
      </c>
      <c r="B274" s="3" t="str">
        <f t="shared" si="1"/>
        <v>#REF!</v>
      </c>
    </row>
    <row r="275">
      <c r="A275" s="28">
        <v>60.63</v>
      </c>
      <c r="B275" s="3" t="str">
        <f t="shared" si="1"/>
        <v>#REF!</v>
      </c>
    </row>
    <row r="276">
      <c r="A276" s="21">
        <v>-1.18</v>
      </c>
      <c r="B276" s="3" t="str">
        <f t="shared" si="1"/>
        <v>#REF!</v>
      </c>
    </row>
    <row r="277">
      <c r="A277" s="22">
        <v>-0.0191</v>
      </c>
      <c r="B277" s="3" t="str">
        <f t="shared" si="1"/>
        <v>#REF!</v>
      </c>
    </row>
    <row r="278">
      <c r="A278" s="24">
        <v>122596.0</v>
      </c>
      <c r="B278" s="3" t="str">
        <f t="shared" si="1"/>
        <v>#REF!</v>
      </c>
    </row>
    <row r="279">
      <c r="A279" s="24">
        <v>261772.0</v>
      </c>
      <c r="B279" s="3" t="str">
        <f t="shared" si="1"/>
        <v>#REF!</v>
      </c>
    </row>
    <row r="280">
      <c r="A280" s="23">
        <v>43479.0</v>
      </c>
      <c r="B280" s="3" t="str">
        <f t="shared" si="1"/>
        <v>#REF!</v>
      </c>
    </row>
    <row r="281">
      <c r="A281" s="21">
        <v>60.81</v>
      </c>
      <c r="B281" s="3" t="str">
        <f t="shared" si="1"/>
        <v>#REF!</v>
      </c>
    </row>
    <row r="282">
      <c r="A282" s="21">
        <v>61.16</v>
      </c>
      <c r="B282" s="3" t="str">
        <f t="shared" si="1"/>
        <v>#REF!</v>
      </c>
    </row>
    <row r="283">
      <c r="A283" s="21">
        <v>59.09</v>
      </c>
      <c r="B283" s="3" t="str">
        <f t="shared" si="1"/>
        <v>#REF!</v>
      </c>
    </row>
    <row r="284">
      <c r="A284" s="21">
        <v>59.18</v>
      </c>
      <c r="B284" s="3" t="str">
        <f t="shared" si="1"/>
        <v>#REF!</v>
      </c>
    </row>
    <row r="285">
      <c r="A285" s="21">
        <v>-1.45</v>
      </c>
      <c r="B285" s="3" t="str">
        <f t="shared" si="1"/>
        <v>#REF!</v>
      </c>
    </row>
    <row r="286">
      <c r="A286" s="22">
        <v>-0.0239</v>
      </c>
      <c r="B286" s="3" t="str">
        <f t="shared" si="1"/>
        <v>#REF!</v>
      </c>
    </row>
    <row r="287">
      <c r="A287" s="24">
        <v>110954.0</v>
      </c>
      <c r="B287" s="3" t="str">
        <f t="shared" si="1"/>
        <v>#REF!</v>
      </c>
    </row>
    <row r="288">
      <c r="A288" s="24">
        <v>280915.0</v>
      </c>
      <c r="B288" s="3" t="str">
        <f t="shared" si="1"/>
        <v>#REF!</v>
      </c>
    </row>
    <row r="289">
      <c r="A289" s="23">
        <v>43480.0</v>
      </c>
      <c r="B289" s="3" t="str">
        <f t="shared" si="1"/>
        <v>#REF!</v>
      </c>
    </row>
    <row r="290">
      <c r="A290" s="21">
        <v>59.47</v>
      </c>
      <c r="B290" s="3" t="str">
        <f t="shared" si="1"/>
        <v>#REF!</v>
      </c>
    </row>
    <row r="291">
      <c r="A291" s="21">
        <v>60.98</v>
      </c>
      <c r="B291" s="3" t="str">
        <f t="shared" si="1"/>
        <v>#REF!</v>
      </c>
    </row>
    <row r="292">
      <c r="A292" s="21">
        <v>59.29</v>
      </c>
      <c r="B292" s="3" t="str">
        <f t="shared" si="1"/>
        <v>#REF!</v>
      </c>
    </row>
    <row r="293">
      <c r="A293" s="21">
        <v>60.78</v>
      </c>
      <c r="B293" s="3" t="str">
        <f t="shared" si="1"/>
        <v>#REF!</v>
      </c>
    </row>
    <row r="294">
      <c r="A294" s="25">
        <f>+1.6</f>
        <v>1.6</v>
      </c>
      <c r="B294" s="3" t="str">
        <f t="shared" si="1"/>
        <v>#REF!</v>
      </c>
    </row>
    <row r="295">
      <c r="A295" s="25">
        <f>+2.7%</f>
        <v>0.027</v>
      </c>
      <c r="B295" s="3" t="str">
        <f t="shared" si="1"/>
        <v>#REF!</v>
      </c>
    </row>
    <row r="296">
      <c r="A296" s="26">
        <v>108183.0</v>
      </c>
      <c r="B296" s="3" t="str">
        <f t="shared" si="1"/>
        <v>#REF!</v>
      </c>
    </row>
    <row r="297">
      <c r="A297" s="26">
        <v>287969.0</v>
      </c>
      <c r="B297" s="3" t="str">
        <f t="shared" si="1"/>
        <v>#REF!</v>
      </c>
    </row>
    <row r="298">
      <c r="A298" s="27">
        <v>43481.0</v>
      </c>
      <c r="B298" s="3" t="str">
        <f t="shared" si="1"/>
        <v>#REF!</v>
      </c>
    </row>
    <row r="299">
      <c r="A299" s="28">
        <v>60.56</v>
      </c>
      <c r="B299" s="3" t="str">
        <f t="shared" si="1"/>
        <v>#REF!</v>
      </c>
    </row>
    <row r="300">
      <c r="A300" s="28">
        <v>61.46</v>
      </c>
      <c r="B300" s="3" t="str">
        <f t="shared" si="1"/>
        <v>#REF!</v>
      </c>
    </row>
    <row r="301">
      <c r="A301" s="28">
        <v>60.08</v>
      </c>
      <c r="B301" s="3" t="str">
        <f t="shared" si="1"/>
        <v>#REF!</v>
      </c>
    </row>
    <row r="302">
      <c r="A302" s="28">
        <v>61.34</v>
      </c>
      <c r="B302" s="3" t="str">
        <f t="shared" si="1"/>
        <v>#REF!</v>
      </c>
    </row>
    <row r="303">
      <c r="A303" s="25">
        <f>+0.56</f>
        <v>0.56</v>
      </c>
      <c r="B303" s="3" t="str">
        <f t="shared" si="1"/>
        <v>#REF!</v>
      </c>
    </row>
    <row r="304">
      <c r="A304" s="25">
        <f>+0.92%</f>
        <v>0.0092</v>
      </c>
      <c r="B304" s="3" t="str">
        <f t="shared" si="1"/>
        <v>#REF!</v>
      </c>
    </row>
    <row r="305">
      <c r="A305" s="26">
        <v>193973.0</v>
      </c>
      <c r="B305" s="3" t="str">
        <f t="shared" si="1"/>
        <v>#REF!</v>
      </c>
    </row>
    <row r="306">
      <c r="A306" s="26">
        <v>297666.0</v>
      </c>
      <c r="B306" s="3" t="str">
        <f t="shared" si="1"/>
        <v>#REF!</v>
      </c>
    </row>
    <row r="307">
      <c r="A307" s="27">
        <v>43482.0</v>
      </c>
      <c r="B307" s="3" t="str">
        <f t="shared" si="1"/>
        <v>#REF!</v>
      </c>
    </row>
    <row r="308">
      <c r="A308" s="28">
        <v>61.0</v>
      </c>
      <c r="B308" s="3" t="str">
        <f t="shared" si="1"/>
        <v>#REF!</v>
      </c>
    </row>
    <row r="309">
      <c r="A309" s="28">
        <v>61.51</v>
      </c>
      <c r="B309" s="3" t="str">
        <f t="shared" si="1"/>
        <v>#REF!</v>
      </c>
    </row>
    <row r="310">
      <c r="A310" s="28">
        <v>60.05</v>
      </c>
      <c r="B310" s="3" t="str">
        <f t="shared" si="1"/>
        <v>#REF!</v>
      </c>
    </row>
    <row r="311">
      <c r="A311" s="28">
        <v>61.16</v>
      </c>
      <c r="B311" s="3" t="str">
        <f t="shared" si="1"/>
        <v>#REF!</v>
      </c>
    </row>
    <row r="312">
      <c r="A312" s="21">
        <v>-0.18</v>
      </c>
      <c r="B312" s="3" t="str">
        <f t="shared" si="1"/>
        <v>#REF!</v>
      </c>
    </row>
    <row r="313">
      <c r="A313" s="22">
        <v>-0.0029</v>
      </c>
      <c r="B313" s="3" t="str">
        <f t="shared" si="1"/>
        <v>#REF!</v>
      </c>
    </row>
    <row r="314">
      <c r="A314" s="24">
        <v>164799.0</v>
      </c>
      <c r="B314" s="3" t="str">
        <f t="shared" si="1"/>
        <v>#REF!</v>
      </c>
    </row>
    <row r="315">
      <c r="A315" s="24">
        <v>314456.0</v>
      </c>
      <c r="B315" s="3" t="str">
        <f t="shared" si="1"/>
        <v>#REF!</v>
      </c>
    </row>
    <row r="316">
      <c r="A316" s="23">
        <v>43483.0</v>
      </c>
      <c r="B316" s="3" t="str">
        <f t="shared" si="1"/>
        <v>#REF!</v>
      </c>
    </row>
    <row r="317">
      <c r="A317" s="21">
        <v>61.27</v>
      </c>
      <c r="B317" s="3" t="str">
        <f t="shared" si="1"/>
        <v>#REF!</v>
      </c>
    </row>
    <row r="318">
      <c r="A318" s="21">
        <v>62.86</v>
      </c>
      <c r="B318" s="3" t="str">
        <f t="shared" si="1"/>
        <v>#REF!</v>
      </c>
    </row>
    <row r="319">
      <c r="A319" s="21">
        <v>61.27</v>
      </c>
      <c r="B319" s="3" t="str">
        <f t="shared" si="1"/>
        <v>#REF!</v>
      </c>
    </row>
    <row r="320">
      <c r="A320" s="21">
        <v>62.59</v>
      </c>
      <c r="B320" s="3" t="str">
        <f t="shared" si="1"/>
        <v>#REF!</v>
      </c>
    </row>
    <row r="321">
      <c r="A321" s="25">
        <f>+1.43</f>
        <v>1.43</v>
      </c>
      <c r="B321" s="3" t="str">
        <f t="shared" si="1"/>
        <v>#REF!</v>
      </c>
    </row>
    <row r="322">
      <c r="A322" s="25">
        <f>+2.34%</f>
        <v>0.0234</v>
      </c>
      <c r="B322" s="3" t="str">
        <f t="shared" si="1"/>
        <v>#REF!</v>
      </c>
    </row>
    <row r="323">
      <c r="A323" s="26">
        <v>187291.0</v>
      </c>
      <c r="B323" s="3" t="str">
        <f t="shared" si="1"/>
        <v>#REF!</v>
      </c>
    </row>
    <row r="324">
      <c r="A324" s="26">
        <v>318906.0</v>
      </c>
      <c r="B324" s="3" t="str">
        <f t="shared" si="1"/>
        <v>#REF!</v>
      </c>
    </row>
    <row r="325">
      <c r="A325" s="27">
        <v>43486.0</v>
      </c>
      <c r="B325" s="3" t="str">
        <f t="shared" si="1"/>
        <v>#REF!</v>
      </c>
    </row>
    <row r="326">
      <c r="A326" s="28">
        <v>62.42</v>
      </c>
      <c r="B326" s="3" t="str">
        <f t="shared" si="1"/>
        <v>#REF!</v>
      </c>
    </row>
    <row r="327">
      <c r="A327" s="28">
        <v>62.99</v>
      </c>
      <c r="B327" s="3" t="str">
        <f t="shared" si="1"/>
        <v>#REF!</v>
      </c>
    </row>
    <row r="328">
      <c r="A328" s="28">
        <v>62.13</v>
      </c>
      <c r="B328" s="3" t="str">
        <f t="shared" si="1"/>
        <v>#REF!</v>
      </c>
    </row>
    <row r="329">
      <c r="A329" s="28">
        <v>62.57</v>
      </c>
      <c r="B329" s="3" t="str">
        <f t="shared" si="1"/>
        <v>#REF!</v>
      </c>
    </row>
    <row r="330">
      <c r="A330" s="21">
        <v>-0.02</v>
      </c>
      <c r="B330" s="3" t="str">
        <f t="shared" si="1"/>
        <v>#REF!</v>
      </c>
    </row>
    <row r="331">
      <c r="A331" s="22">
        <v>-3.0E-4</v>
      </c>
      <c r="B331" s="3" t="str">
        <f t="shared" si="1"/>
        <v>#REF!</v>
      </c>
    </row>
    <row r="332">
      <c r="A332" s="24">
        <v>95280.0</v>
      </c>
      <c r="B332" s="3" t="str">
        <f t="shared" si="1"/>
        <v>#REF!</v>
      </c>
    </row>
    <row r="333">
      <c r="A333" s="24">
        <v>323580.0</v>
      </c>
      <c r="B333" s="3" t="str">
        <f t="shared" si="1"/>
        <v>#REF!</v>
      </c>
    </row>
    <row r="334">
      <c r="A334" s="23">
        <v>43487.0</v>
      </c>
      <c r="B334" s="3" t="str">
        <f t="shared" si="1"/>
        <v>#REF!</v>
      </c>
    </row>
    <row r="335">
      <c r="A335" s="21">
        <v>62.33</v>
      </c>
      <c r="B335" s="3" t="str">
        <f t="shared" si="1"/>
        <v>#REF!</v>
      </c>
    </row>
    <row r="336">
      <c r="A336" s="21">
        <v>62.53</v>
      </c>
      <c r="B336" s="3" t="str">
        <f t="shared" si="1"/>
        <v>#REF!</v>
      </c>
    </row>
    <row r="337">
      <c r="A337" s="21">
        <v>60.47</v>
      </c>
      <c r="B337" s="3" t="str">
        <f t="shared" si="1"/>
        <v>#REF!</v>
      </c>
    </row>
    <row r="338">
      <c r="A338" s="21">
        <v>61.38</v>
      </c>
      <c r="B338" s="3" t="str">
        <f t="shared" si="1"/>
        <v>#REF!</v>
      </c>
    </row>
    <row r="339">
      <c r="A339" s="21">
        <v>-1.19</v>
      </c>
      <c r="B339" s="3" t="str">
        <f t="shared" si="1"/>
        <v>#REF!</v>
      </c>
    </row>
    <row r="340">
      <c r="A340" s="22">
        <v>-0.019</v>
      </c>
      <c r="B340" s="3" t="str">
        <f t="shared" si="1"/>
        <v>#REF!</v>
      </c>
    </row>
    <row r="341">
      <c r="A341" s="24">
        <v>179900.0</v>
      </c>
      <c r="B341" s="3" t="str">
        <f t="shared" si="1"/>
        <v>#REF!</v>
      </c>
    </row>
    <row r="342">
      <c r="A342" s="24">
        <v>345028.0</v>
      </c>
      <c r="B342" s="3" t="str">
        <f t="shared" si="1"/>
        <v>#REF!</v>
      </c>
    </row>
    <row r="343">
      <c r="A343" s="23">
        <v>43488.0</v>
      </c>
      <c r="B343" s="3" t="str">
        <f t="shared" si="1"/>
        <v>#REF!</v>
      </c>
    </row>
    <row r="344">
      <c r="A344" s="21">
        <v>61.24</v>
      </c>
      <c r="B344" s="3" t="str">
        <f t="shared" si="1"/>
        <v>#REF!</v>
      </c>
    </row>
    <row r="345">
      <c r="A345" s="21">
        <v>62.18</v>
      </c>
      <c r="B345" s="3" t="str">
        <f t="shared" si="1"/>
        <v>#REF!</v>
      </c>
    </row>
    <row r="346">
      <c r="A346" s="21">
        <v>60.15</v>
      </c>
      <c r="B346" s="3" t="str">
        <f t="shared" si="1"/>
        <v>#REF!</v>
      </c>
    </row>
    <row r="347">
      <c r="A347" s="21">
        <v>61.03</v>
      </c>
      <c r="B347" s="3" t="str">
        <f t="shared" si="1"/>
        <v>#REF!</v>
      </c>
    </row>
    <row r="348">
      <c r="A348" s="21">
        <v>-0.35</v>
      </c>
      <c r="B348" s="3" t="str">
        <f t="shared" si="1"/>
        <v>#REF!</v>
      </c>
    </row>
    <row r="349">
      <c r="A349" s="22">
        <v>-0.0057</v>
      </c>
      <c r="B349" s="3" t="str">
        <f t="shared" si="1"/>
        <v>#REF!</v>
      </c>
    </row>
    <row r="350">
      <c r="A350" s="24">
        <v>222753.0</v>
      </c>
      <c r="B350" s="3" t="str">
        <f t="shared" si="1"/>
        <v>#REF!</v>
      </c>
    </row>
    <row r="351">
      <c r="A351" s="24">
        <v>358130.0</v>
      </c>
      <c r="B351" s="3" t="str">
        <f t="shared" si="1"/>
        <v>#REF!</v>
      </c>
    </row>
    <row r="352">
      <c r="A352" s="23">
        <v>43489.0</v>
      </c>
      <c r="B352" s="3" t="str">
        <f t="shared" si="1"/>
        <v>#REF!</v>
      </c>
    </row>
    <row r="353">
      <c r="A353" s="21">
        <v>60.83</v>
      </c>
      <c r="B353" s="3" t="str">
        <f t="shared" si="1"/>
        <v>#REF!</v>
      </c>
    </row>
    <row r="354">
      <c r="A354" s="21">
        <v>61.49</v>
      </c>
      <c r="B354" s="3" t="str">
        <f t="shared" si="1"/>
        <v>#REF!</v>
      </c>
    </row>
    <row r="355">
      <c r="A355" s="21">
        <v>60.33</v>
      </c>
      <c r="B355" s="3" t="str">
        <f t="shared" si="1"/>
        <v>#REF!</v>
      </c>
    </row>
    <row r="356">
      <c r="A356" s="21">
        <v>61.16</v>
      </c>
      <c r="B356" s="3" t="str">
        <f t="shared" si="1"/>
        <v>#REF!</v>
      </c>
    </row>
    <row r="357">
      <c r="A357" s="25">
        <f>+0.13</f>
        <v>0.13</v>
      </c>
      <c r="B357" s="3" t="str">
        <f t="shared" si="1"/>
        <v>#REF!</v>
      </c>
    </row>
    <row r="358">
      <c r="A358" s="25">
        <f>+0.21%</f>
        <v>0.0021</v>
      </c>
      <c r="B358" s="3" t="str">
        <f t="shared" si="1"/>
        <v>#REF!</v>
      </c>
    </row>
    <row r="359">
      <c r="A359" s="26">
        <v>214034.0</v>
      </c>
      <c r="B359" s="3" t="str">
        <f t="shared" si="1"/>
        <v>#REF!</v>
      </c>
    </row>
    <row r="360">
      <c r="A360" s="26">
        <v>373369.0</v>
      </c>
      <c r="B360" s="3" t="str">
        <f t="shared" si="1"/>
        <v>#REF!</v>
      </c>
    </row>
    <row r="361">
      <c r="A361" s="27">
        <v>43490.0</v>
      </c>
      <c r="B361" s="3" t="str">
        <f t="shared" si="1"/>
        <v>#REF!</v>
      </c>
    </row>
    <row r="362">
      <c r="A362" s="28">
        <v>61.09</v>
      </c>
      <c r="B362" s="3" t="str">
        <f t="shared" si="1"/>
        <v>#REF!</v>
      </c>
    </row>
    <row r="363">
      <c r="A363" s="28">
        <v>61.94</v>
      </c>
      <c r="B363" s="3" t="str">
        <f t="shared" si="1"/>
        <v>#REF!</v>
      </c>
    </row>
    <row r="364">
      <c r="A364" s="28">
        <v>60.68</v>
      </c>
      <c r="B364" s="3" t="str">
        <f t="shared" si="1"/>
        <v>#REF!</v>
      </c>
    </row>
    <row r="365">
      <c r="A365" s="28">
        <v>61.59</v>
      </c>
      <c r="B365" s="3" t="str">
        <f t="shared" si="1"/>
        <v>#REF!</v>
      </c>
    </row>
    <row r="366">
      <c r="A366" s="25">
        <f>+0.43</f>
        <v>0.43</v>
      </c>
      <c r="B366" s="3" t="str">
        <f t="shared" si="1"/>
        <v>#REF!</v>
      </c>
    </row>
    <row r="367">
      <c r="A367" s="25">
        <f>+0.7%</f>
        <v>0.007</v>
      </c>
      <c r="B367" s="3" t="str">
        <f t="shared" si="1"/>
        <v>#REF!</v>
      </c>
    </row>
    <row r="368">
      <c r="A368" s="26">
        <v>183542.0</v>
      </c>
      <c r="B368" s="3" t="str">
        <f t="shared" si="1"/>
        <v>#REF!</v>
      </c>
    </row>
    <row r="369">
      <c r="A369" s="26">
        <v>397835.0</v>
      </c>
      <c r="B369" s="3" t="str">
        <f t="shared" si="1"/>
        <v>#REF!</v>
      </c>
    </row>
    <row r="370">
      <c r="A370" s="27">
        <v>43493.0</v>
      </c>
      <c r="B370" s="3" t="str">
        <f t="shared" si="1"/>
        <v>#REF!</v>
      </c>
    </row>
    <row r="371">
      <c r="A371" s="28">
        <v>61.48</v>
      </c>
      <c r="B371" s="3" t="str">
        <f t="shared" si="1"/>
        <v>#REF!</v>
      </c>
    </row>
    <row r="372">
      <c r="A372" s="28">
        <v>61.63</v>
      </c>
      <c r="B372" s="3" t="str">
        <f t="shared" si="1"/>
        <v>#REF!</v>
      </c>
    </row>
    <row r="373">
      <c r="A373" s="28">
        <v>59.4</v>
      </c>
      <c r="B373" s="3" t="str">
        <f t="shared" si="1"/>
        <v>#REF!</v>
      </c>
    </row>
    <row r="374">
      <c r="A374" s="28">
        <v>59.81</v>
      </c>
      <c r="B374" s="3" t="str">
        <f t="shared" si="1"/>
        <v>#REF!</v>
      </c>
    </row>
    <row r="375">
      <c r="A375" s="21">
        <v>-1.78</v>
      </c>
      <c r="B375" s="3" t="str">
        <f t="shared" si="1"/>
        <v>#REF!</v>
      </c>
    </row>
    <row r="376">
      <c r="A376" s="22">
        <v>-0.0289</v>
      </c>
      <c r="B376" s="3" t="str">
        <f t="shared" si="1"/>
        <v>#REF!</v>
      </c>
    </row>
    <row r="377">
      <c r="A377" s="24">
        <v>210980.0</v>
      </c>
      <c r="B377" s="3" t="str">
        <f t="shared" si="1"/>
        <v>#REF!</v>
      </c>
    </row>
    <row r="378">
      <c r="A378" s="24">
        <v>411222.0</v>
      </c>
      <c r="B378" s="3" t="str">
        <f t="shared" si="1"/>
        <v>#REF!</v>
      </c>
    </row>
    <row r="379">
      <c r="A379" s="23">
        <v>43494.0</v>
      </c>
      <c r="B379" s="3" t="str">
        <f t="shared" si="1"/>
        <v>#REF!</v>
      </c>
    </row>
    <row r="380">
      <c r="A380" s="21">
        <v>59.69</v>
      </c>
      <c r="B380" s="3" t="str">
        <f t="shared" si="1"/>
        <v>#REF!</v>
      </c>
    </row>
    <row r="381">
      <c r="A381" s="21">
        <v>61.69</v>
      </c>
      <c r="B381" s="3" t="str">
        <f t="shared" si="1"/>
        <v>#REF!</v>
      </c>
    </row>
    <row r="382">
      <c r="A382" s="21">
        <v>59.61</v>
      </c>
      <c r="B382" s="3" t="str">
        <f t="shared" si="1"/>
        <v>#REF!</v>
      </c>
    </row>
    <row r="383">
      <c r="A383" s="21">
        <v>61.2</v>
      </c>
      <c r="B383" s="3" t="str">
        <f t="shared" si="1"/>
        <v>#REF!</v>
      </c>
    </row>
    <row r="384">
      <c r="A384" s="25">
        <f>+1.39</f>
        <v>1.39</v>
      </c>
      <c r="B384" s="3" t="str">
        <f t="shared" si="1"/>
        <v>#REF!</v>
      </c>
    </row>
    <row r="385">
      <c r="A385" s="25">
        <f>+2.32%</f>
        <v>0.0232</v>
      </c>
      <c r="B385" s="3" t="str">
        <f t="shared" si="1"/>
        <v>#REF!</v>
      </c>
    </row>
    <row r="386">
      <c r="A386" s="26">
        <v>298432.0</v>
      </c>
      <c r="B386" s="3" t="str">
        <f t="shared" si="1"/>
        <v>#REF!</v>
      </c>
    </row>
    <row r="387">
      <c r="A387" s="26">
        <v>434547.0</v>
      </c>
      <c r="B387" s="3" t="str">
        <f t="shared" si="1"/>
        <v>#REF!</v>
      </c>
    </row>
    <row r="388">
      <c r="A388" s="27">
        <v>43495.0</v>
      </c>
      <c r="B388" s="3" t="str">
        <f t="shared" si="1"/>
        <v>#REF!</v>
      </c>
    </row>
    <row r="389">
      <c r="A389" s="28">
        <v>61.07</v>
      </c>
      <c r="B389" s="3" t="str">
        <f t="shared" si="1"/>
        <v>#REF!</v>
      </c>
    </row>
    <row r="390">
      <c r="A390" s="28">
        <v>62.51</v>
      </c>
      <c r="B390" s="3" t="str">
        <f t="shared" si="1"/>
        <v>#REF!</v>
      </c>
    </row>
    <row r="391">
      <c r="A391" s="28">
        <v>60.96</v>
      </c>
      <c r="B391" s="3" t="str">
        <f t="shared" si="1"/>
        <v>#REF!</v>
      </c>
    </row>
    <row r="392">
      <c r="A392" s="28">
        <v>61.54</v>
      </c>
      <c r="B392" s="3" t="str">
        <f t="shared" si="1"/>
        <v>#REF!</v>
      </c>
    </row>
    <row r="393">
      <c r="A393" s="25">
        <f>+0.34</f>
        <v>0.34</v>
      </c>
      <c r="B393" s="3" t="str">
        <f t="shared" si="1"/>
        <v>#REF!</v>
      </c>
    </row>
    <row r="394">
      <c r="A394" s="25">
        <f>+0.56%</f>
        <v>0.0056</v>
      </c>
      <c r="B394" s="3" t="str">
        <f t="shared" si="1"/>
        <v>#REF!</v>
      </c>
    </row>
    <row r="395">
      <c r="A395" s="26">
        <v>304571.0</v>
      </c>
      <c r="B395" s="3" t="str">
        <f t="shared" si="1"/>
        <v>#REF!</v>
      </c>
    </row>
    <row r="396">
      <c r="A396" s="26">
        <v>445678.0</v>
      </c>
      <c r="B396" s="3" t="str">
        <f t="shared" si="1"/>
        <v>#REF!</v>
      </c>
    </row>
    <row r="397">
      <c r="A397" s="27">
        <v>43496.0</v>
      </c>
      <c r="B397" s="3" t="str">
        <f t="shared" si="1"/>
        <v>#REF!</v>
      </c>
    </row>
    <row r="398">
      <c r="A398" s="28">
        <v>61.7</v>
      </c>
      <c r="B398" s="3" t="str">
        <f t="shared" si="1"/>
        <v>#REF!</v>
      </c>
    </row>
    <row r="399">
      <c r="A399" s="28">
        <v>62.46</v>
      </c>
      <c r="B399" s="3" t="str">
        <f t="shared" si="1"/>
        <v>#REF!</v>
      </c>
    </row>
    <row r="400">
      <c r="A400" s="28">
        <v>60.63</v>
      </c>
      <c r="B400" s="3" t="str">
        <f t="shared" si="1"/>
        <v>#REF!</v>
      </c>
    </row>
    <row r="401">
      <c r="A401" s="28">
        <v>60.84</v>
      </c>
      <c r="B401" s="3" t="str">
        <f t="shared" si="1"/>
        <v>#REF!</v>
      </c>
    </row>
    <row r="402">
      <c r="A402" s="21">
        <v>-0.7</v>
      </c>
      <c r="B402" s="3" t="str">
        <f t="shared" si="1"/>
        <v>#REF!</v>
      </c>
    </row>
    <row r="403">
      <c r="A403" s="22">
        <v>-0.0114</v>
      </c>
      <c r="B403" s="3" t="str">
        <f t="shared" si="1"/>
        <v>#REF!</v>
      </c>
    </row>
    <row r="404">
      <c r="A404" s="24">
        <v>322619.0</v>
      </c>
      <c r="B404" s="3" t="str">
        <f t="shared" si="1"/>
        <v>#REF!</v>
      </c>
    </row>
    <row r="405">
      <c r="A405" s="24">
        <v>449665.0</v>
      </c>
      <c r="B405" s="3" t="str">
        <f t="shared" si="1"/>
        <v>#REF!</v>
      </c>
    </row>
    <row r="406">
      <c r="A406" s="23">
        <v>43497.0</v>
      </c>
      <c r="B406" s="3" t="str">
        <f t="shared" si="1"/>
        <v>#REF!</v>
      </c>
    </row>
    <row r="407">
      <c r="A407" s="21">
        <v>61.06</v>
      </c>
      <c r="B407" s="3" t="str">
        <f t="shared" si="1"/>
        <v>#REF!</v>
      </c>
    </row>
    <row r="408">
      <c r="A408" s="21">
        <v>62.97</v>
      </c>
      <c r="B408" s="3" t="str">
        <f t="shared" si="1"/>
        <v>#REF!</v>
      </c>
    </row>
    <row r="409">
      <c r="A409" s="21">
        <v>60.46</v>
      </c>
      <c r="B409" s="3" t="str">
        <f t="shared" si="1"/>
        <v>#REF!</v>
      </c>
    </row>
    <row r="410">
      <c r="A410" s="21">
        <v>62.75</v>
      </c>
      <c r="B410" s="3" t="str">
        <f t="shared" si="1"/>
        <v>#REF!</v>
      </c>
    </row>
    <row r="411">
      <c r="A411" s="25">
        <f>+1.91</f>
        <v>1.91</v>
      </c>
      <c r="B411" s="3" t="str">
        <f t="shared" si="1"/>
        <v>#REF!</v>
      </c>
    </row>
    <row r="412">
      <c r="A412" s="25">
        <f>+3.14%</f>
        <v>0.0314</v>
      </c>
      <c r="B412" s="3" t="str">
        <f t="shared" si="1"/>
        <v>#REF!</v>
      </c>
    </row>
    <row r="413">
      <c r="A413" s="26">
        <v>267223.0</v>
      </c>
      <c r="B413" s="3" t="str">
        <f t="shared" si="1"/>
        <v>#REF!</v>
      </c>
    </row>
    <row r="414">
      <c r="A414" s="26">
        <v>449502.0</v>
      </c>
      <c r="B414" s="3" t="str">
        <f t="shared" si="1"/>
        <v>#REF!</v>
      </c>
    </row>
    <row r="415">
      <c r="A415" s="27">
        <v>43500.0</v>
      </c>
      <c r="B415" s="3" t="str">
        <f t="shared" si="1"/>
        <v>#REF!</v>
      </c>
    </row>
    <row r="416">
      <c r="A416" s="28">
        <v>62.83</v>
      </c>
      <c r="B416" s="3" t="str">
        <f t="shared" si="1"/>
        <v>#REF!</v>
      </c>
    </row>
    <row r="417">
      <c r="A417" s="28">
        <v>63.63</v>
      </c>
      <c r="B417" s="3" t="str">
        <f t="shared" si="1"/>
        <v>#REF!</v>
      </c>
    </row>
    <row r="418">
      <c r="A418" s="28">
        <v>61.28</v>
      </c>
      <c r="B418" s="3" t="str">
        <f t="shared" si="1"/>
        <v>#REF!</v>
      </c>
    </row>
    <row r="419">
      <c r="A419" s="28">
        <v>62.51</v>
      </c>
      <c r="B419" s="3" t="str">
        <f t="shared" si="1"/>
        <v>#REF!</v>
      </c>
    </row>
    <row r="420">
      <c r="A420" s="21">
        <v>-0.24</v>
      </c>
      <c r="B420" s="3" t="str">
        <f t="shared" si="1"/>
        <v>#REF!</v>
      </c>
    </row>
    <row r="421">
      <c r="A421" s="22">
        <v>-0.0038</v>
      </c>
      <c r="B421" s="3" t="str">
        <f t="shared" si="1"/>
        <v>#REF!</v>
      </c>
    </row>
    <row r="422">
      <c r="A422" s="24">
        <v>297433.0</v>
      </c>
      <c r="B422" s="3" t="str">
        <f t="shared" si="1"/>
        <v>#REF!</v>
      </c>
    </row>
    <row r="423">
      <c r="A423" s="24">
        <v>432864.0</v>
      </c>
      <c r="B423" s="3" t="str">
        <f t="shared" si="1"/>
        <v>#REF!</v>
      </c>
    </row>
    <row r="424">
      <c r="A424" s="23">
        <v>43501.0</v>
      </c>
      <c r="B424" s="3" t="str">
        <f t="shared" si="1"/>
        <v>#REF!</v>
      </c>
    </row>
    <row r="425">
      <c r="A425" s="21">
        <v>62.64</v>
      </c>
      <c r="B425" s="3" t="str">
        <f t="shared" si="1"/>
        <v>#REF!</v>
      </c>
    </row>
    <row r="426">
      <c r="A426" s="21">
        <v>63.02</v>
      </c>
      <c r="B426" s="3" t="str">
        <f t="shared" si="1"/>
        <v>#REF!</v>
      </c>
    </row>
    <row r="427">
      <c r="A427" s="21">
        <v>61.72</v>
      </c>
      <c r="B427" s="3" t="str">
        <f t="shared" si="1"/>
        <v>#REF!</v>
      </c>
    </row>
    <row r="428">
      <c r="A428" s="21">
        <v>61.98</v>
      </c>
      <c r="B428" s="3" t="str">
        <f t="shared" si="1"/>
        <v>#REF!</v>
      </c>
    </row>
    <row r="429">
      <c r="A429" s="21">
        <v>-0.53</v>
      </c>
      <c r="B429" s="3" t="str">
        <f t="shared" si="1"/>
        <v>#REF!</v>
      </c>
    </row>
    <row r="430">
      <c r="A430" s="22">
        <v>-0.0085</v>
      </c>
      <c r="B430" s="3" t="str">
        <f t="shared" si="1"/>
        <v>#REF!</v>
      </c>
    </row>
    <row r="431">
      <c r="A431" s="24">
        <v>215360.0</v>
      </c>
      <c r="B431" s="3" t="str">
        <f t="shared" si="1"/>
        <v>#REF!</v>
      </c>
    </row>
    <row r="432">
      <c r="A432" s="24">
        <v>418746.0</v>
      </c>
      <c r="B432" s="3" t="str">
        <f t="shared" si="1"/>
        <v>#REF!</v>
      </c>
    </row>
    <row r="433">
      <c r="A433" s="23">
        <v>43502.0</v>
      </c>
      <c r="B433" s="3" t="str">
        <f t="shared" si="1"/>
        <v>#REF!</v>
      </c>
    </row>
    <row r="434">
      <c r="A434" s="21">
        <v>62.06</v>
      </c>
      <c r="B434" s="3" t="str">
        <f t="shared" si="1"/>
        <v>#REF!</v>
      </c>
    </row>
    <row r="435">
      <c r="A435" s="21">
        <v>62.8</v>
      </c>
      <c r="B435" s="3" t="str">
        <f t="shared" si="1"/>
        <v>#REF!</v>
      </c>
    </row>
    <row r="436">
      <c r="A436" s="21">
        <v>61.05</v>
      </c>
      <c r="B436" s="3" t="str">
        <f t="shared" si="1"/>
        <v>#REF!</v>
      </c>
    </row>
    <row r="437">
      <c r="A437" s="21">
        <v>62.69</v>
      </c>
      <c r="B437" s="3" t="str">
        <f t="shared" si="1"/>
        <v>#REF!</v>
      </c>
    </row>
    <row r="438">
      <c r="A438" s="25">
        <f>+0.71</f>
        <v>0.71</v>
      </c>
      <c r="B438" s="3" t="str">
        <f t="shared" si="1"/>
        <v>#REF!</v>
      </c>
    </row>
    <row r="439">
      <c r="A439" s="25">
        <f>+1.15%</f>
        <v>0.0115</v>
      </c>
      <c r="B439" s="3" t="str">
        <f t="shared" si="1"/>
        <v>#REF!</v>
      </c>
    </row>
    <row r="440">
      <c r="A440" s="26">
        <v>225570.0</v>
      </c>
      <c r="B440" s="3" t="str">
        <f t="shared" si="1"/>
        <v>#REF!</v>
      </c>
    </row>
    <row r="441">
      <c r="A441" s="26">
        <v>411612.0</v>
      </c>
      <c r="B441" s="3" t="str">
        <f t="shared" si="1"/>
        <v>#REF!</v>
      </c>
    </row>
    <row r="442">
      <c r="A442" s="27">
        <v>43503.0</v>
      </c>
      <c r="B442" s="3" t="str">
        <f t="shared" si="1"/>
        <v>#REF!</v>
      </c>
    </row>
    <row r="443">
      <c r="A443" s="28">
        <v>62.5</v>
      </c>
      <c r="B443" s="3" t="str">
        <f t="shared" si="1"/>
        <v>#REF!</v>
      </c>
    </row>
    <row r="444">
      <c r="A444" s="28">
        <v>62.91</v>
      </c>
      <c r="B444" s="3" t="str">
        <f t="shared" si="1"/>
        <v>#REF!</v>
      </c>
    </row>
    <row r="445">
      <c r="A445" s="28">
        <v>60.6</v>
      </c>
      <c r="B445" s="3" t="str">
        <f t="shared" si="1"/>
        <v>#REF!</v>
      </c>
    </row>
    <row r="446">
      <c r="A446" s="28">
        <v>61.63</v>
      </c>
      <c r="B446" s="3" t="str">
        <f t="shared" si="1"/>
        <v>#REF!</v>
      </c>
    </row>
    <row r="447">
      <c r="A447" s="21">
        <v>-1.06</v>
      </c>
      <c r="B447" s="3" t="str">
        <f t="shared" si="1"/>
        <v>#REF!</v>
      </c>
    </row>
    <row r="448">
      <c r="A448" s="22">
        <v>-0.0169</v>
      </c>
      <c r="B448" s="3" t="str">
        <f t="shared" si="1"/>
        <v>#REF!</v>
      </c>
    </row>
    <row r="449">
      <c r="A449" s="24">
        <v>286173.0</v>
      </c>
      <c r="B449" s="3" t="str">
        <f t="shared" si="1"/>
        <v>#REF!</v>
      </c>
    </row>
    <row r="450">
      <c r="A450" s="24">
        <v>400777.0</v>
      </c>
      <c r="B450" s="3" t="str">
        <f t="shared" si="1"/>
        <v>#REF!</v>
      </c>
    </row>
    <row r="451">
      <c r="A451" s="23">
        <v>43504.0</v>
      </c>
      <c r="B451" s="3" t="str">
        <f t="shared" si="1"/>
        <v>#REF!</v>
      </c>
    </row>
    <row r="452">
      <c r="A452" s="21">
        <v>61.66</v>
      </c>
      <c r="B452" s="3" t="str">
        <f t="shared" si="1"/>
        <v>#REF!</v>
      </c>
    </row>
    <row r="453">
      <c r="A453" s="21">
        <v>62.36</v>
      </c>
      <c r="B453" s="3" t="str">
        <f t="shared" si="1"/>
        <v>#REF!</v>
      </c>
    </row>
    <row r="454">
      <c r="A454" s="21">
        <v>61.04</v>
      </c>
      <c r="B454" s="3" t="str">
        <f t="shared" si="1"/>
        <v>#REF!</v>
      </c>
    </row>
    <row r="455">
      <c r="A455" s="21">
        <v>62.1</v>
      </c>
      <c r="B455" s="3" t="str">
        <f t="shared" si="1"/>
        <v>#REF!</v>
      </c>
    </row>
    <row r="456">
      <c r="A456" s="25">
        <f>+0.47</f>
        <v>0.47</v>
      </c>
      <c r="B456" s="3" t="str">
        <f t="shared" si="1"/>
        <v>#REF!</v>
      </c>
    </row>
    <row r="457">
      <c r="A457" s="25">
        <f>+0.76%</f>
        <v>0.0076</v>
      </c>
      <c r="B457" s="3" t="str">
        <f t="shared" si="1"/>
        <v>#REF!</v>
      </c>
    </row>
    <row r="458">
      <c r="A458" s="26">
        <v>254945.0</v>
      </c>
      <c r="B458" s="3" t="str">
        <f t="shared" si="1"/>
        <v>#REF!</v>
      </c>
    </row>
    <row r="459">
      <c r="A459" s="26">
        <v>377459.0</v>
      </c>
      <c r="B459" s="3" t="str">
        <f t="shared" si="1"/>
        <v>#REF!</v>
      </c>
    </row>
    <row r="460">
      <c r="A460" s="27">
        <v>43507.0</v>
      </c>
      <c r="B460" s="3" t="str">
        <f t="shared" si="1"/>
        <v>#REF!</v>
      </c>
    </row>
    <row r="461">
      <c r="A461" s="28">
        <v>62.11</v>
      </c>
      <c r="B461" s="3" t="str">
        <f t="shared" si="1"/>
        <v>#REF!</v>
      </c>
    </row>
    <row r="462">
      <c r="A462" s="28">
        <v>62.34</v>
      </c>
      <c r="B462" s="3" t="str">
        <f t="shared" si="1"/>
        <v>#REF!</v>
      </c>
    </row>
    <row r="463">
      <c r="A463" s="28">
        <v>60.9</v>
      </c>
      <c r="B463" s="3" t="str">
        <f t="shared" si="1"/>
        <v>#REF!</v>
      </c>
    </row>
    <row r="464">
      <c r="A464" s="28">
        <v>61.51</v>
      </c>
      <c r="B464" s="3" t="str">
        <f t="shared" si="1"/>
        <v>#REF!</v>
      </c>
    </row>
    <row r="465">
      <c r="A465" s="21">
        <v>-0.59</v>
      </c>
      <c r="B465" s="3" t="str">
        <f t="shared" si="1"/>
        <v>#REF!</v>
      </c>
    </row>
    <row r="466">
      <c r="A466" s="22">
        <v>-0.0095</v>
      </c>
      <c r="B466" s="3" t="str">
        <f t="shared" si="1"/>
        <v>#REF!</v>
      </c>
    </row>
    <row r="467">
      <c r="A467" s="24">
        <v>280955.0</v>
      </c>
      <c r="B467" s="3" t="str">
        <f t="shared" si="1"/>
        <v>#REF!</v>
      </c>
    </row>
    <row r="468">
      <c r="A468" s="24">
        <v>340254.0</v>
      </c>
      <c r="B468" s="3" t="str">
        <f t="shared" si="1"/>
        <v>#REF!</v>
      </c>
    </row>
    <row r="469">
      <c r="A469" s="23">
        <v>43508.0</v>
      </c>
      <c r="B469" s="3" t="str">
        <f t="shared" si="1"/>
        <v>#REF!</v>
      </c>
    </row>
    <row r="470">
      <c r="A470" s="21">
        <v>61.59</v>
      </c>
      <c r="B470" s="3" t="str">
        <f t="shared" si="1"/>
        <v>#REF!</v>
      </c>
    </row>
    <row r="471">
      <c r="A471" s="21">
        <v>63.34</v>
      </c>
      <c r="B471" s="3" t="str">
        <f t="shared" si="1"/>
        <v>#REF!</v>
      </c>
    </row>
    <row r="472">
      <c r="A472" s="21">
        <v>61.59</v>
      </c>
      <c r="B472" s="3" t="str">
        <f t="shared" si="1"/>
        <v>#REF!</v>
      </c>
    </row>
    <row r="473">
      <c r="A473" s="21">
        <v>62.42</v>
      </c>
      <c r="B473" s="3" t="str">
        <f t="shared" si="1"/>
        <v>#REF!</v>
      </c>
    </row>
    <row r="474">
      <c r="A474" s="25">
        <f>+0.91</f>
        <v>0.91</v>
      </c>
      <c r="B474" s="3" t="str">
        <f t="shared" si="1"/>
        <v>#REF!</v>
      </c>
    </row>
    <row r="475">
      <c r="A475" s="25">
        <f>+1.48%</f>
        <v>0.0148</v>
      </c>
      <c r="B475" s="3" t="str">
        <f t="shared" si="1"/>
        <v>#REF!</v>
      </c>
    </row>
    <row r="476">
      <c r="A476" s="26">
        <v>278798.0</v>
      </c>
      <c r="B476" s="3" t="str">
        <f t="shared" si="1"/>
        <v>#REF!</v>
      </c>
    </row>
    <row r="477">
      <c r="A477" s="26">
        <v>336305.0</v>
      </c>
      <c r="B477" s="3" t="str">
        <f t="shared" si="1"/>
        <v>#REF!</v>
      </c>
    </row>
    <row r="478">
      <c r="A478" s="27">
        <v>43509.0</v>
      </c>
      <c r="B478" s="3" t="str">
        <f t="shared" si="1"/>
        <v>#REF!</v>
      </c>
    </row>
    <row r="479">
      <c r="A479" s="28">
        <v>62.7</v>
      </c>
      <c r="B479" s="3" t="str">
        <f t="shared" si="1"/>
        <v>#REF!</v>
      </c>
    </row>
    <row r="480">
      <c r="A480" s="28">
        <v>63.98</v>
      </c>
      <c r="B480" s="3" t="str">
        <f t="shared" si="1"/>
        <v>#REF!</v>
      </c>
    </row>
    <row r="481">
      <c r="A481" s="28">
        <v>62.69</v>
      </c>
      <c r="B481" s="3" t="str">
        <f t="shared" si="1"/>
        <v>#REF!</v>
      </c>
    </row>
    <row r="482">
      <c r="A482" s="28">
        <v>63.61</v>
      </c>
      <c r="B482" s="3" t="str">
        <f t="shared" si="1"/>
        <v>#REF!</v>
      </c>
    </row>
    <row r="483">
      <c r="A483" s="25">
        <f>+1.19</f>
        <v>1.19</v>
      </c>
      <c r="B483" s="3" t="str">
        <f t="shared" si="1"/>
        <v>#REF!</v>
      </c>
    </row>
    <row r="484">
      <c r="A484" s="25">
        <f>+1.91%</f>
        <v>0.0191</v>
      </c>
      <c r="B484" s="3" t="str">
        <f t="shared" si="1"/>
        <v>#REF!</v>
      </c>
    </row>
    <row r="485">
      <c r="A485" s="26">
        <v>269676.0</v>
      </c>
      <c r="B485" s="3" t="str">
        <f t="shared" si="1"/>
        <v>#REF!</v>
      </c>
    </row>
    <row r="486">
      <c r="A486" s="26">
        <v>331419.0</v>
      </c>
      <c r="B486" s="3" t="str">
        <f t="shared" si="1"/>
        <v>#REF!</v>
      </c>
    </row>
    <row r="487">
      <c r="A487" s="27">
        <v>43510.0</v>
      </c>
      <c r="B487" s="3" t="str">
        <f t="shared" si="1"/>
        <v>#REF!</v>
      </c>
    </row>
    <row r="488">
      <c r="A488" s="28">
        <v>63.69</v>
      </c>
      <c r="B488" s="3" t="str">
        <f t="shared" si="1"/>
        <v>#REF!</v>
      </c>
    </row>
    <row r="489">
      <c r="A489" s="28">
        <v>64.81</v>
      </c>
      <c r="B489" s="3" t="str">
        <f t="shared" si="1"/>
        <v>#REF!</v>
      </c>
    </row>
    <row r="490">
      <c r="A490" s="28">
        <v>63.25</v>
      </c>
      <c r="B490" s="3" t="str">
        <f t="shared" si="1"/>
        <v>#REF!</v>
      </c>
    </row>
    <row r="491">
      <c r="A491" s="28">
        <v>64.57</v>
      </c>
      <c r="B491" s="3" t="str">
        <f t="shared" si="1"/>
        <v>#REF!</v>
      </c>
    </row>
    <row r="492">
      <c r="A492" s="25">
        <f>+0.96</f>
        <v>0.96</v>
      </c>
      <c r="B492" s="3" t="str">
        <f t="shared" si="1"/>
        <v>#REF!</v>
      </c>
    </row>
    <row r="493">
      <c r="A493" s="25">
        <f>+1.51%</f>
        <v>0.0151</v>
      </c>
      <c r="B493" s="3" t="str">
        <f t="shared" si="1"/>
        <v>#REF!</v>
      </c>
    </row>
    <row r="494">
      <c r="A494" s="26">
        <v>287452.0</v>
      </c>
      <c r="B494" s="3" t="str">
        <f t="shared" si="1"/>
        <v>#REF!</v>
      </c>
    </row>
    <row r="495">
      <c r="A495" s="26">
        <v>326790.0</v>
      </c>
      <c r="B495" s="3" t="str">
        <f t="shared" si="1"/>
        <v>#REF!</v>
      </c>
    </row>
    <row r="496">
      <c r="A496" s="27">
        <v>43511.0</v>
      </c>
      <c r="B496" s="3" t="str">
        <f t="shared" si="1"/>
        <v>#REF!</v>
      </c>
    </row>
    <row r="497">
      <c r="A497" s="28">
        <v>64.86</v>
      </c>
      <c r="B497" s="3" t="str">
        <f t="shared" si="1"/>
        <v>#REF!</v>
      </c>
    </row>
    <row r="498">
      <c r="A498" s="28">
        <v>66.39</v>
      </c>
      <c r="B498" s="3" t="str">
        <f t="shared" si="1"/>
        <v>#REF!</v>
      </c>
    </row>
    <row r="499">
      <c r="A499" s="28">
        <v>64.42</v>
      </c>
      <c r="B499" s="3" t="str">
        <f t="shared" si="1"/>
        <v>#REF!</v>
      </c>
    </row>
    <row r="500">
      <c r="A500" s="28">
        <v>66.25</v>
      </c>
      <c r="B500" s="3" t="str">
        <f t="shared" si="1"/>
        <v>#REF!</v>
      </c>
    </row>
    <row r="501">
      <c r="A501" s="25">
        <f>+1.68</f>
        <v>1.68</v>
      </c>
      <c r="B501" s="3" t="str">
        <f t="shared" si="1"/>
        <v>#REF!</v>
      </c>
    </row>
    <row r="502">
      <c r="A502" s="25">
        <f>+2.6%</f>
        <v>0.026</v>
      </c>
      <c r="B502" s="3" t="str">
        <f t="shared" si="1"/>
        <v>#REF!</v>
      </c>
    </row>
    <row r="503">
      <c r="A503" s="26">
        <v>294492.0</v>
      </c>
      <c r="B503" s="3" t="str">
        <f t="shared" si="1"/>
        <v>#REF!</v>
      </c>
    </row>
    <row r="504">
      <c r="A504" s="26">
        <v>314223.0</v>
      </c>
      <c r="B504" s="3" t="str">
        <f t="shared" si="1"/>
        <v>#REF!</v>
      </c>
    </row>
    <row r="505">
      <c r="A505" s="27">
        <v>43514.0</v>
      </c>
      <c r="B505" s="3" t="str">
        <f t="shared" si="1"/>
        <v>#REF!</v>
      </c>
    </row>
    <row r="506">
      <c r="A506" s="28">
        <v>66.39</v>
      </c>
      <c r="B506" s="3" t="str">
        <f t="shared" si="1"/>
        <v>#REF!</v>
      </c>
    </row>
    <row r="507">
      <c r="A507" s="28">
        <v>66.83</v>
      </c>
      <c r="B507" s="3" t="str">
        <f t="shared" si="1"/>
        <v>#REF!</v>
      </c>
    </row>
    <row r="508">
      <c r="A508" s="28">
        <v>65.9</v>
      </c>
      <c r="B508" s="3" t="str">
        <f t="shared" si="1"/>
        <v>#REF!</v>
      </c>
    </row>
    <row r="509">
      <c r="A509" s="28">
        <v>66.5</v>
      </c>
      <c r="B509" s="3" t="str">
        <f t="shared" si="1"/>
        <v>#REF!</v>
      </c>
    </row>
    <row r="510">
      <c r="A510" s="25">
        <f>+0.25</f>
        <v>0.25</v>
      </c>
      <c r="B510" s="3" t="str">
        <f t="shared" si="1"/>
        <v>#REF!</v>
      </c>
    </row>
    <row r="511">
      <c r="A511" s="25">
        <f>+0.38%</f>
        <v>0.0038</v>
      </c>
      <c r="B511" s="3" t="str">
        <f t="shared" si="1"/>
        <v>#REF!</v>
      </c>
    </row>
    <row r="512">
      <c r="A512" s="26">
        <v>175243.0</v>
      </c>
      <c r="B512" s="3" t="str">
        <f t="shared" si="1"/>
        <v>#REF!</v>
      </c>
    </row>
    <row r="513">
      <c r="A513" s="26">
        <v>297958.0</v>
      </c>
      <c r="B513" s="3" t="str">
        <f t="shared" si="1"/>
        <v>#REF!</v>
      </c>
    </row>
    <row r="514">
      <c r="A514" s="27">
        <v>43515.0</v>
      </c>
      <c r="B514" s="3" t="str">
        <f t="shared" si="1"/>
        <v>#REF!</v>
      </c>
    </row>
    <row r="515">
      <c r="A515" s="28">
        <v>66.44</v>
      </c>
      <c r="B515" s="3" t="str">
        <f t="shared" si="1"/>
        <v>#REF!</v>
      </c>
    </row>
    <row r="516">
      <c r="A516" s="28">
        <v>66.65</v>
      </c>
      <c r="B516" s="3" t="str">
        <f t="shared" si="1"/>
        <v>#REF!</v>
      </c>
    </row>
    <row r="517">
      <c r="A517" s="28">
        <v>65.58</v>
      </c>
      <c r="B517" s="3" t="str">
        <f t="shared" si="1"/>
        <v>#REF!</v>
      </c>
    </row>
    <row r="518">
      <c r="A518" s="28">
        <v>66.45</v>
      </c>
      <c r="B518" s="3" t="str">
        <f t="shared" si="1"/>
        <v>#REF!</v>
      </c>
    </row>
    <row r="519">
      <c r="A519" s="21">
        <v>-0.05</v>
      </c>
      <c r="B519" s="3" t="str">
        <f t="shared" si="1"/>
        <v>#REF!</v>
      </c>
    </row>
    <row r="520">
      <c r="A520" s="22">
        <v>-8.0E-4</v>
      </c>
      <c r="B520" s="3" t="str">
        <f t="shared" si="1"/>
        <v>#REF!</v>
      </c>
    </row>
    <row r="521">
      <c r="A521" s="24">
        <v>246650.0</v>
      </c>
      <c r="B521" s="3" t="str">
        <f t="shared" si="1"/>
        <v>#REF!</v>
      </c>
    </row>
    <row r="522">
      <c r="A522" s="24">
        <v>262530.0</v>
      </c>
      <c r="B522" s="3" t="str">
        <f t="shared" si="1"/>
        <v>#REF!</v>
      </c>
    </row>
    <row r="523">
      <c r="A523" s="23">
        <v>43516.0</v>
      </c>
      <c r="B523" s="3" t="str">
        <f t="shared" si="1"/>
        <v>#REF!</v>
      </c>
    </row>
    <row r="524">
      <c r="A524" s="21">
        <v>66.3</v>
      </c>
      <c r="B524" s="3" t="str">
        <f t="shared" si="1"/>
        <v>#REF!</v>
      </c>
    </row>
    <row r="525">
      <c r="A525" s="21">
        <v>67.38</v>
      </c>
      <c r="B525" s="3" t="str">
        <f t="shared" si="1"/>
        <v>#REF!</v>
      </c>
    </row>
    <row r="526">
      <c r="A526" s="21">
        <v>65.63</v>
      </c>
      <c r="B526" s="3" t="str">
        <f t="shared" si="1"/>
        <v>#REF!</v>
      </c>
    </row>
    <row r="527">
      <c r="A527" s="21">
        <v>67.08</v>
      </c>
      <c r="B527" s="3" t="str">
        <f t="shared" si="1"/>
        <v>#REF!</v>
      </c>
    </row>
    <row r="528">
      <c r="A528" s="25">
        <f>+0.63</f>
        <v>0.63</v>
      </c>
      <c r="B528" s="3" t="str">
        <f t="shared" si="1"/>
        <v>#REF!</v>
      </c>
    </row>
    <row r="529">
      <c r="A529" s="25">
        <f>+0.95%</f>
        <v>0.0095</v>
      </c>
      <c r="B529" s="3" t="str">
        <f t="shared" si="1"/>
        <v>#REF!</v>
      </c>
    </row>
    <row r="530">
      <c r="A530" s="26">
        <v>276479.0</v>
      </c>
      <c r="B530" s="3" t="str">
        <f t="shared" si="1"/>
        <v>#REF!</v>
      </c>
    </row>
    <row r="531">
      <c r="A531" s="26">
        <v>221659.0</v>
      </c>
      <c r="B531" s="3" t="str">
        <f t="shared" si="1"/>
        <v>#REF!</v>
      </c>
    </row>
    <row r="532">
      <c r="A532" s="27">
        <v>43517.0</v>
      </c>
      <c r="B532" s="3" t="str">
        <f t="shared" si="1"/>
        <v>#REF!</v>
      </c>
    </row>
    <row r="533">
      <c r="A533" s="28">
        <v>67.05</v>
      </c>
      <c r="B533" s="3" t="str">
        <f t="shared" si="1"/>
        <v>#REF!</v>
      </c>
    </row>
    <row r="534">
      <c r="A534" s="28">
        <v>67.31</v>
      </c>
      <c r="B534" s="3" t="str">
        <f t="shared" si="1"/>
        <v>#REF!</v>
      </c>
    </row>
    <row r="535">
      <c r="A535" s="28">
        <v>66.69</v>
      </c>
      <c r="B535" s="3" t="str">
        <f t="shared" si="1"/>
        <v>#REF!</v>
      </c>
    </row>
    <row r="536">
      <c r="A536" s="28">
        <v>67.07</v>
      </c>
      <c r="B536" s="3" t="str">
        <f t="shared" si="1"/>
        <v>#REF!</v>
      </c>
    </row>
    <row r="537">
      <c r="A537" s="21">
        <v>-0.01</v>
      </c>
      <c r="B537" s="3" t="str">
        <f t="shared" si="1"/>
        <v>#REF!</v>
      </c>
    </row>
    <row r="538">
      <c r="A538" s="22">
        <v>-1.0E-4</v>
      </c>
      <c r="B538" s="3" t="str">
        <f t="shared" si="1"/>
        <v>#REF!</v>
      </c>
    </row>
    <row r="539">
      <c r="A539" s="24">
        <v>245862.0</v>
      </c>
      <c r="B539" s="3" t="str">
        <f t="shared" si="1"/>
        <v>#REF!</v>
      </c>
    </row>
    <row r="540">
      <c r="A540" s="24">
        <v>180153.0</v>
      </c>
      <c r="B540" s="3" t="str">
        <f t="shared" si="1"/>
        <v>#REF!</v>
      </c>
    </row>
    <row r="541">
      <c r="A541" s="23">
        <v>43518.0</v>
      </c>
      <c r="B541" s="3" t="str">
        <f t="shared" si="1"/>
        <v>#REF!</v>
      </c>
    </row>
    <row r="542">
      <c r="A542" s="21">
        <v>66.96</v>
      </c>
      <c r="B542" s="3" t="str">
        <f t="shared" si="1"/>
        <v>#REF!</v>
      </c>
    </row>
    <row r="543">
      <c r="A543" s="21">
        <v>67.73</v>
      </c>
      <c r="B543" s="3" t="str">
        <f t="shared" si="1"/>
        <v>#REF!</v>
      </c>
    </row>
    <row r="544">
      <c r="A544" s="21">
        <v>66.87</v>
      </c>
      <c r="B544" s="3" t="str">
        <f t="shared" si="1"/>
        <v>#REF!</v>
      </c>
    </row>
    <row r="545">
      <c r="A545" s="21">
        <v>67.12</v>
      </c>
      <c r="B545" s="3" t="str">
        <f t="shared" si="1"/>
        <v>#REF!</v>
      </c>
    </row>
    <row r="546">
      <c r="A546" s="25">
        <f>+0.05</f>
        <v>0.05</v>
      </c>
      <c r="B546" s="3" t="str">
        <f t="shared" si="1"/>
        <v>#REF!</v>
      </c>
    </row>
    <row r="547">
      <c r="A547" s="25">
        <f>+0.07%</f>
        <v>0.0007</v>
      </c>
      <c r="B547" s="3" t="str">
        <f t="shared" si="1"/>
        <v>#REF!</v>
      </c>
    </row>
    <row r="548">
      <c r="A548" s="26">
        <v>177620.0</v>
      </c>
      <c r="B548" s="3" t="str">
        <f t="shared" si="1"/>
        <v>#REF!</v>
      </c>
    </row>
    <row r="549">
      <c r="A549" s="26">
        <v>162400.0</v>
      </c>
      <c r="B549" s="3" t="str">
        <f t="shared" si="1"/>
        <v>#REF!</v>
      </c>
    </row>
    <row r="550">
      <c r="A550" s="27">
        <v>43521.0</v>
      </c>
      <c r="B550" s="3" t="str">
        <f t="shared" si="1"/>
        <v>#REF!</v>
      </c>
    </row>
    <row r="551">
      <c r="A551" s="28">
        <v>66.97</v>
      </c>
      <c r="B551" s="3" t="str">
        <f t="shared" si="1"/>
        <v>#REF!</v>
      </c>
    </row>
    <row r="552">
      <c r="A552" s="28">
        <v>67.47</v>
      </c>
      <c r="B552" s="3" t="str">
        <f t="shared" si="1"/>
        <v>#REF!</v>
      </c>
    </row>
    <row r="553">
      <c r="A553" s="28">
        <v>64.54</v>
      </c>
      <c r="B553" s="3" t="str">
        <f t="shared" si="1"/>
        <v>#REF!</v>
      </c>
    </row>
    <row r="554">
      <c r="A554" s="28">
        <v>64.76</v>
      </c>
      <c r="B554" s="3" t="str">
        <f t="shared" si="1"/>
        <v>#REF!</v>
      </c>
    </row>
    <row r="555">
      <c r="A555" s="21">
        <v>-2.36</v>
      </c>
      <c r="B555" s="3" t="str">
        <f t="shared" si="1"/>
        <v>#REF!</v>
      </c>
    </row>
    <row r="556">
      <c r="A556" s="22">
        <v>-0.0352</v>
      </c>
      <c r="B556" s="3" t="str">
        <f t="shared" si="1"/>
        <v>#REF!</v>
      </c>
    </row>
    <row r="557">
      <c r="A557" s="24">
        <v>220939.0</v>
      </c>
      <c r="B557" s="3" t="str">
        <f t="shared" si="1"/>
        <v>#REF!</v>
      </c>
    </row>
    <row r="558">
      <c r="A558" s="24">
        <v>127974.0</v>
      </c>
      <c r="B558" s="3" t="str">
        <f t="shared" si="1"/>
        <v>#REF!</v>
      </c>
    </row>
    <row r="559">
      <c r="A559" s="23">
        <v>43522.0</v>
      </c>
      <c r="B559" s="3" t="str">
        <f t="shared" si="1"/>
        <v>#REF!</v>
      </c>
    </row>
    <row r="560">
      <c r="A560" s="21">
        <v>64.79</v>
      </c>
      <c r="B560" s="3" t="str">
        <f t="shared" si="1"/>
        <v>#REF!</v>
      </c>
    </row>
    <row r="561">
      <c r="A561" s="21">
        <v>65.74</v>
      </c>
      <c r="B561" s="3" t="str">
        <f t="shared" si="1"/>
        <v>#REF!</v>
      </c>
    </row>
    <row r="562">
      <c r="A562" s="21">
        <v>64.32</v>
      </c>
      <c r="B562" s="3" t="str">
        <f t="shared" si="1"/>
        <v>#REF!</v>
      </c>
    </row>
    <row r="563">
      <c r="A563" s="21">
        <v>65.21</v>
      </c>
      <c r="B563" s="3" t="str">
        <f t="shared" si="1"/>
        <v>#REF!</v>
      </c>
    </row>
    <row r="564">
      <c r="A564" s="25">
        <f>+0.45</f>
        <v>0.45</v>
      </c>
      <c r="B564" s="3" t="str">
        <f t="shared" si="1"/>
        <v>#REF!</v>
      </c>
    </row>
    <row r="565">
      <c r="A565" s="25">
        <f>+0.69%</f>
        <v>0.0069</v>
      </c>
      <c r="B565" s="3" t="str">
        <f t="shared" si="1"/>
        <v>#REF!</v>
      </c>
    </row>
    <row r="566">
      <c r="A566" s="26">
        <v>127595.0</v>
      </c>
      <c r="B566" s="3" t="str">
        <f t="shared" si="1"/>
        <v>#REF!</v>
      </c>
    </row>
    <row r="567">
      <c r="A567" s="26">
        <v>101393.0</v>
      </c>
      <c r="B567" s="3" t="str">
        <f t="shared" si="1"/>
        <v>#REF!</v>
      </c>
    </row>
    <row r="568">
      <c r="A568" s="27">
        <v>43523.0</v>
      </c>
      <c r="B568" s="3" t="str">
        <f t="shared" si="1"/>
        <v>#REF!</v>
      </c>
    </row>
    <row r="569">
      <c r="A569" s="28">
        <v>65.64</v>
      </c>
      <c r="B569" s="3" t="str">
        <f t="shared" si="1"/>
        <v>#REF!</v>
      </c>
    </row>
    <row r="570">
      <c r="A570" s="28">
        <v>66.7</v>
      </c>
      <c r="B570" s="3" t="str">
        <f t="shared" si="1"/>
        <v>#REF!</v>
      </c>
    </row>
    <row r="571">
      <c r="A571" s="28">
        <v>65.27</v>
      </c>
      <c r="B571" s="3" t="str">
        <f t="shared" si="1"/>
        <v>#REF!</v>
      </c>
    </row>
    <row r="572">
      <c r="A572" s="28">
        <v>66.39</v>
      </c>
      <c r="B572" s="3" t="str">
        <f t="shared" si="1"/>
        <v>#REF!</v>
      </c>
    </row>
    <row r="573">
      <c r="A573" s="25">
        <f>+1.18</f>
        <v>1.18</v>
      </c>
      <c r="B573" s="3" t="str">
        <f t="shared" si="1"/>
        <v>#REF!</v>
      </c>
    </row>
    <row r="574">
      <c r="A574" s="25">
        <f>+1.81%</f>
        <v>0.0181</v>
      </c>
      <c r="B574" s="3" t="str">
        <f t="shared" si="1"/>
        <v>#REF!</v>
      </c>
    </row>
    <row r="575">
      <c r="A575" s="26">
        <v>102137.0</v>
      </c>
      <c r="B575" s="3" t="str">
        <f t="shared" si="1"/>
        <v>#REF!</v>
      </c>
    </row>
    <row r="576">
      <c r="A576" s="26">
        <v>49746.0</v>
      </c>
      <c r="B576" s="3" t="str">
        <f t="shared" si="1"/>
        <v>#REF!</v>
      </c>
    </row>
    <row r="577">
      <c r="A577" s="7">
        <v>43524.0</v>
      </c>
      <c r="B577" s="3" t="str">
        <f t="shared" si="1"/>
        <v>#REF!</v>
      </c>
    </row>
    <row r="578">
      <c r="A578" s="8">
        <v>66.38</v>
      </c>
      <c r="B578" s="3" t="str">
        <f t="shared" si="1"/>
        <v>#REF!</v>
      </c>
    </row>
    <row r="579">
      <c r="A579" s="8">
        <v>66.38</v>
      </c>
      <c r="B579" s="3" t="str">
        <f t="shared" si="1"/>
        <v>#REF!</v>
      </c>
    </row>
    <row r="580">
      <c r="A580" s="8">
        <v>65.67</v>
      </c>
      <c r="B580" s="3" t="str">
        <f t="shared" si="1"/>
        <v>#REF!</v>
      </c>
    </row>
    <row r="581">
      <c r="A581" s="8">
        <v>66.03</v>
      </c>
      <c r="B581" s="3" t="str">
        <f t="shared" si="1"/>
        <v>#REF!</v>
      </c>
    </row>
    <row r="582">
      <c r="A582" s="11">
        <v>-0.36</v>
      </c>
      <c r="B582" s="3" t="str">
        <f t="shared" si="1"/>
        <v>#REF!</v>
      </c>
    </row>
    <row r="583">
      <c r="A583" s="12">
        <v>-0.0054</v>
      </c>
      <c r="B583" s="3" t="str">
        <f t="shared" si="1"/>
        <v>#REF!</v>
      </c>
    </row>
    <row r="584">
      <c r="A584" s="31">
        <v>19669.0</v>
      </c>
      <c r="B584" s="3" t="str">
        <f t="shared" si="1"/>
        <v>#REF!</v>
      </c>
    </row>
    <row r="585">
      <c r="A585" s="32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13">
        <f t="shared" si="1"/>
        <v>43465</v>
      </c>
      <c r="C3" s="3">
        <v>53.64</v>
      </c>
      <c r="D3" s="3">
        <v>55.3</v>
      </c>
      <c r="E3" s="3">
        <v>53.18</v>
      </c>
      <c r="F3" s="3">
        <v>54.31</v>
      </c>
      <c r="G3" s="3">
        <v>0.55</v>
      </c>
      <c r="H3" s="3">
        <v>0.0102</v>
      </c>
      <c r="I3" s="15">
        <v>17283.0</v>
      </c>
      <c r="J3" s="15">
        <v>114812.0</v>
      </c>
    </row>
    <row r="4">
      <c r="A4" s="19" t="s">
        <v>4</v>
      </c>
      <c r="B4" s="5">
        <f t="shared" si="1"/>
        <v>43467</v>
      </c>
      <c r="C4" s="3">
        <v>54.66</v>
      </c>
      <c r="D4" s="3">
        <v>57.07</v>
      </c>
      <c r="E4" s="3">
        <v>53.08</v>
      </c>
      <c r="F4" s="3">
        <v>55.46</v>
      </c>
      <c r="G4" s="3">
        <v>1.15</v>
      </c>
      <c r="H4" s="3">
        <v>0.0212</v>
      </c>
      <c r="I4" s="15">
        <v>63936.0</v>
      </c>
      <c r="J4" s="15">
        <v>126112.0</v>
      </c>
    </row>
    <row r="5">
      <c r="A5" s="19" t="s">
        <v>5</v>
      </c>
      <c r="B5" s="5">
        <f t="shared" si="1"/>
        <v>43468</v>
      </c>
      <c r="C5" s="3">
        <v>54.86</v>
      </c>
      <c r="D5" s="3">
        <v>56.82</v>
      </c>
      <c r="E5" s="3">
        <v>54.54</v>
      </c>
      <c r="F5" s="3">
        <v>56.42</v>
      </c>
      <c r="G5" s="3">
        <v>0.96</v>
      </c>
      <c r="H5" s="3">
        <v>0.0173</v>
      </c>
      <c r="I5" s="15">
        <v>72162.0</v>
      </c>
      <c r="J5" s="15">
        <v>132450.0</v>
      </c>
    </row>
    <row r="6">
      <c r="A6" s="19" t="s">
        <v>6</v>
      </c>
      <c r="B6" s="5">
        <f t="shared" si="1"/>
        <v>43469</v>
      </c>
      <c r="C6" s="3">
        <v>56.15</v>
      </c>
      <c r="D6" s="3">
        <v>58.66</v>
      </c>
      <c r="E6" s="3">
        <v>55.84</v>
      </c>
      <c r="F6" s="3">
        <v>57.46</v>
      </c>
      <c r="G6" s="3">
        <v>1.04</v>
      </c>
      <c r="H6" s="3">
        <v>0.0184</v>
      </c>
      <c r="I6" s="15">
        <v>86505.0</v>
      </c>
      <c r="J6" s="15">
        <v>134363.0</v>
      </c>
    </row>
    <row r="7">
      <c r="A7" s="19" t="s">
        <v>7</v>
      </c>
      <c r="B7" s="5">
        <f t="shared" si="1"/>
        <v>43472</v>
      </c>
      <c r="C7" s="3">
        <v>57.7</v>
      </c>
      <c r="D7" s="3">
        <v>59.35</v>
      </c>
      <c r="E7" s="3">
        <v>57.66</v>
      </c>
      <c r="F7" s="3">
        <v>57.83</v>
      </c>
      <c r="G7" s="3">
        <v>0.37</v>
      </c>
      <c r="H7" s="3">
        <v>0.0064</v>
      </c>
      <c r="I7" s="15">
        <v>65760.0</v>
      </c>
      <c r="J7" s="15">
        <v>135648.0</v>
      </c>
    </row>
    <row r="8">
      <c r="A8" s="19" t="s">
        <v>8</v>
      </c>
      <c r="B8" s="5">
        <f t="shared" si="1"/>
        <v>43473</v>
      </c>
      <c r="C8" s="3">
        <v>58.22</v>
      </c>
      <c r="D8" s="3">
        <v>59.29</v>
      </c>
      <c r="E8" s="3">
        <v>57.65</v>
      </c>
      <c r="F8" s="3">
        <v>59.14</v>
      </c>
      <c r="G8" s="3">
        <v>1.31</v>
      </c>
      <c r="H8" s="3">
        <v>0.0227</v>
      </c>
      <c r="I8" s="15">
        <v>93350.0</v>
      </c>
      <c r="J8" s="15">
        <v>143863.0</v>
      </c>
    </row>
    <row r="9">
      <c r="A9" s="19" t="s">
        <v>9</v>
      </c>
      <c r="B9" s="5">
        <f t="shared" si="1"/>
        <v>43474</v>
      </c>
      <c r="C9" s="3">
        <v>59.65</v>
      </c>
      <c r="D9" s="3">
        <v>62.05</v>
      </c>
      <c r="E9" s="3">
        <v>59.46</v>
      </c>
      <c r="F9" s="3">
        <v>61.83</v>
      </c>
      <c r="G9" s="3">
        <v>2.69</v>
      </c>
      <c r="H9" s="3">
        <v>0.0455</v>
      </c>
      <c r="I9" s="15">
        <v>87549.0</v>
      </c>
      <c r="J9" s="15">
        <v>148480.0</v>
      </c>
    </row>
    <row r="10">
      <c r="A10" s="33">
        <v>43465.0</v>
      </c>
      <c r="B10" s="5">
        <f t="shared" si="1"/>
        <v>43475</v>
      </c>
      <c r="C10" s="3">
        <v>61.56</v>
      </c>
      <c r="D10" s="3">
        <v>62.18</v>
      </c>
      <c r="E10" s="3">
        <v>60.82</v>
      </c>
      <c r="F10" s="3">
        <v>62.02</v>
      </c>
      <c r="G10" s="3">
        <v>0.19</v>
      </c>
      <c r="H10" s="3">
        <v>0.0031</v>
      </c>
      <c r="I10" s="15">
        <v>86193.0</v>
      </c>
      <c r="J10" s="15">
        <v>155625.0</v>
      </c>
    </row>
    <row r="11">
      <c r="A11" s="19">
        <v>53.64</v>
      </c>
      <c r="B11" s="5">
        <f t="shared" si="1"/>
        <v>43476</v>
      </c>
      <c r="C11" s="3">
        <v>61.61</v>
      </c>
      <c r="D11" s="3">
        <v>62.74</v>
      </c>
      <c r="E11" s="3">
        <v>60.42</v>
      </c>
      <c r="F11" s="3">
        <v>60.85</v>
      </c>
      <c r="G11" s="3">
        <v>-1.17</v>
      </c>
      <c r="H11" s="6">
        <v>-0.0189</v>
      </c>
      <c r="I11" s="15">
        <v>70452.0</v>
      </c>
      <c r="J11" s="15">
        <v>166865.0</v>
      </c>
    </row>
    <row r="12">
      <c r="A12" s="19">
        <v>55.3</v>
      </c>
      <c r="B12" s="5">
        <f t="shared" si="1"/>
        <v>43479</v>
      </c>
      <c r="C12" s="3">
        <v>61.13</v>
      </c>
      <c r="D12" s="3">
        <v>61.37</v>
      </c>
      <c r="E12" s="3">
        <v>59.34</v>
      </c>
      <c r="F12" s="3">
        <v>59.44</v>
      </c>
      <c r="G12" s="3">
        <v>-1.41</v>
      </c>
      <c r="H12" s="6">
        <v>-0.0232</v>
      </c>
      <c r="I12" s="15">
        <v>50512.0</v>
      </c>
      <c r="J12" s="15">
        <v>174203.0</v>
      </c>
    </row>
    <row r="13">
      <c r="A13" s="19">
        <v>53.18</v>
      </c>
      <c r="B13" s="5">
        <f t="shared" si="1"/>
        <v>43480</v>
      </c>
      <c r="C13" s="3">
        <v>59.86</v>
      </c>
      <c r="D13" s="3">
        <v>61.21</v>
      </c>
      <c r="E13" s="3">
        <v>59.54</v>
      </c>
      <c r="F13" s="3">
        <v>61.01</v>
      </c>
      <c r="G13" s="3">
        <v>1.57</v>
      </c>
      <c r="H13" s="3">
        <v>0.0264</v>
      </c>
      <c r="I13" s="15">
        <v>55566.0</v>
      </c>
      <c r="J13" s="15">
        <v>172652.0</v>
      </c>
    </row>
    <row r="14">
      <c r="A14" s="19">
        <v>54.31</v>
      </c>
      <c r="B14" s="5">
        <f t="shared" si="1"/>
        <v>43481</v>
      </c>
      <c r="C14" s="3">
        <v>60.76</v>
      </c>
      <c r="D14" s="3">
        <v>61.63</v>
      </c>
      <c r="E14" s="3">
        <v>60.28</v>
      </c>
      <c r="F14" s="3">
        <v>61.51</v>
      </c>
      <c r="G14" s="3">
        <v>0.5</v>
      </c>
      <c r="H14" s="3">
        <v>0.008199999999999999</v>
      </c>
      <c r="I14" s="15">
        <v>96990.0</v>
      </c>
      <c r="J14" s="15">
        <v>184096.0</v>
      </c>
    </row>
    <row r="15">
      <c r="A15" s="25">
        <f>+0.55</f>
        <v>0.55</v>
      </c>
      <c r="B15" s="5">
        <f t="shared" si="1"/>
        <v>43482</v>
      </c>
      <c r="C15" s="3">
        <v>61.19</v>
      </c>
      <c r="D15" s="3">
        <v>61.66</v>
      </c>
      <c r="E15" s="3">
        <v>60.22</v>
      </c>
      <c r="F15" s="3">
        <v>61.32</v>
      </c>
      <c r="G15" s="3">
        <v>-0.19</v>
      </c>
      <c r="H15" s="6">
        <v>-0.0031</v>
      </c>
      <c r="I15" s="15">
        <v>103958.0</v>
      </c>
      <c r="J15" s="15">
        <v>198077.0</v>
      </c>
    </row>
    <row r="16">
      <c r="A16" s="25">
        <f>+1.02%</f>
        <v>0.0102</v>
      </c>
      <c r="B16" s="5">
        <f t="shared" si="1"/>
        <v>43483</v>
      </c>
      <c r="C16" s="3">
        <v>61.49</v>
      </c>
      <c r="D16" s="3">
        <v>62.94</v>
      </c>
      <c r="E16" s="3">
        <v>61.44</v>
      </c>
      <c r="F16" s="3">
        <v>62.68</v>
      </c>
      <c r="G16" s="3">
        <v>1.36</v>
      </c>
      <c r="H16" s="3">
        <v>0.0222</v>
      </c>
      <c r="I16" s="15">
        <v>110822.0</v>
      </c>
      <c r="J16" s="15">
        <v>202245.0</v>
      </c>
    </row>
    <row r="17">
      <c r="A17" s="26">
        <v>17283.0</v>
      </c>
      <c r="B17" s="5">
        <f t="shared" si="1"/>
        <v>43486</v>
      </c>
      <c r="C17" s="3">
        <v>62.73</v>
      </c>
      <c r="D17" s="3">
        <v>63.05</v>
      </c>
      <c r="E17" s="3">
        <v>62.22</v>
      </c>
      <c r="F17" s="3">
        <v>62.66</v>
      </c>
      <c r="G17" s="3">
        <v>-0.02</v>
      </c>
      <c r="H17" s="6">
        <v>-3.0E-4</v>
      </c>
      <c r="I17" s="15">
        <v>50680.0</v>
      </c>
      <c r="J17" s="15">
        <v>210209.0</v>
      </c>
    </row>
    <row r="18">
      <c r="A18" s="26">
        <v>114812.0</v>
      </c>
      <c r="B18" s="5">
        <f t="shared" si="1"/>
        <v>43487</v>
      </c>
      <c r="C18" s="3">
        <v>62.51</v>
      </c>
      <c r="D18" s="3">
        <v>62.61</v>
      </c>
      <c r="E18" s="3">
        <v>60.63</v>
      </c>
      <c r="F18" s="3">
        <v>61.52</v>
      </c>
      <c r="G18" s="3">
        <v>-1.14</v>
      </c>
      <c r="H18" s="6">
        <v>-0.0182</v>
      </c>
      <c r="I18" s="15">
        <v>101413.0</v>
      </c>
      <c r="J18" s="15">
        <v>213001.0</v>
      </c>
    </row>
    <row r="19">
      <c r="A19" s="27">
        <v>43467.0</v>
      </c>
      <c r="B19" s="5">
        <f t="shared" si="1"/>
        <v>43488</v>
      </c>
      <c r="C19" s="3">
        <v>61.39</v>
      </c>
      <c r="D19" s="3">
        <v>62.3</v>
      </c>
      <c r="E19" s="3">
        <v>60.31</v>
      </c>
      <c r="F19" s="3">
        <v>61.17</v>
      </c>
      <c r="G19" s="3">
        <v>-0.35</v>
      </c>
      <c r="H19" s="6">
        <v>-0.0057</v>
      </c>
      <c r="I19" s="15">
        <v>102892.0</v>
      </c>
      <c r="J19" s="15">
        <v>219571.0</v>
      </c>
    </row>
    <row r="20">
      <c r="A20" s="28">
        <v>54.66</v>
      </c>
      <c r="B20" s="5">
        <f t="shared" si="1"/>
        <v>43489</v>
      </c>
      <c r="C20" s="3">
        <v>61.02</v>
      </c>
      <c r="D20" s="3">
        <v>61.61</v>
      </c>
      <c r="E20" s="3">
        <v>60.46</v>
      </c>
      <c r="F20" s="3">
        <v>61.31</v>
      </c>
      <c r="G20" s="3">
        <v>0.14</v>
      </c>
      <c r="H20" s="3">
        <v>0.0023</v>
      </c>
      <c r="I20" s="15">
        <v>88089.0</v>
      </c>
      <c r="J20" s="15">
        <v>224663.0</v>
      </c>
    </row>
    <row r="21">
      <c r="A21" s="28">
        <v>57.07</v>
      </c>
      <c r="B21" s="5">
        <f t="shared" si="1"/>
        <v>43490</v>
      </c>
      <c r="C21" s="3">
        <v>61.31</v>
      </c>
      <c r="D21" s="3">
        <v>62.07</v>
      </c>
      <c r="E21" s="3">
        <v>60.82</v>
      </c>
      <c r="F21" s="3">
        <v>61.72</v>
      </c>
      <c r="G21" s="3">
        <v>0.41</v>
      </c>
      <c r="H21" s="3">
        <v>0.0067</v>
      </c>
      <c r="I21" s="15">
        <v>73104.0</v>
      </c>
      <c r="J21" s="15">
        <v>234955.0</v>
      </c>
    </row>
    <row r="22">
      <c r="A22" s="28">
        <v>53.08</v>
      </c>
      <c r="B22" s="5">
        <f t="shared" si="1"/>
        <v>43493</v>
      </c>
      <c r="C22" s="3">
        <v>61.61</v>
      </c>
      <c r="D22" s="3">
        <v>61.74</v>
      </c>
      <c r="E22" s="3">
        <v>59.52</v>
      </c>
      <c r="F22" s="3">
        <v>59.91</v>
      </c>
      <c r="G22" s="3">
        <v>-1.81</v>
      </c>
      <c r="H22" s="6">
        <v>-0.0293</v>
      </c>
      <c r="I22" s="15">
        <v>74022.0</v>
      </c>
      <c r="J22" s="15">
        <v>234682.0</v>
      </c>
    </row>
    <row r="23">
      <c r="A23" s="28">
        <v>55.46</v>
      </c>
      <c r="B23" s="5">
        <f t="shared" si="1"/>
        <v>43494</v>
      </c>
      <c r="C23" s="3">
        <v>59.76</v>
      </c>
      <c r="D23" s="3">
        <v>61.78</v>
      </c>
      <c r="E23" s="3">
        <v>59.72</v>
      </c>
      <c r="F23" s="3">
        <v>61.29</v>
      </c>
      <c r="G23" s="3">
        <v>1.38</v>
      </c>
      <c r="H23" s="3">
        <v>0.023</v>
      </c>
      <c r="I23" s="15">
        <v>90748.0</v>
      </c>
      <c r="J23" s="15">
        <v>237364.0</v>
      </c>
    </row>
    <row r="24">
      <c r="A24" s="25">
        <f>+1.15</f>
        <v>1.15</v>
      </c>
      <c r="B24" s="5">
        <f t="shared" si="1"/>
        <v>43495</v>
      </c>
      <c r="C24" s="3">
        <v>61.24</v>
      </c>
      <c r="D24" s="3">
        <v>62.57</v>
      </c>
      <c r="E24" s="3">
        <v>61.07</v>
      </c>
      <c r="F24" s="3">
        <v>61.63</v>
      </c>
      <c r="G24" s="3">
        <v>0.34</v>
      </c>
      <c r="H24" s="3">
        <v>0.0055000000000000005</v>
      </c>
      <c r="I24" s="15">
        <v>80714.0</v>
      </c>
      <c r="J24" s="15">
        <v>241908.0</v>
      </c>
    </row>
    <row r="25">
      <c r="A25" s="25">
        <f>+2.12%</f>
        <v>0.0212</v>
      </c>
      <c r="B25" s="5">
        <f t="shared" si="1"/>
        <v>43496</v>
      </c>
      <c r="C25" s="3">
        <v>61.89</v>
      </c>
      <c r="D25" s="3">
        <v>62.51</v>
      </c>
      <c r="E25" s="3">
        <v>60.73</v>
      </c>
      <c r="F25" s="3">
        <v>60.93</v>
      </c>
      <c r="G25" s="3">
        <v>-0.7</v>
      </c>
      <c r="H25" s="6">
        <v>-0.0114</v>
      </c>
      <c r="I25" s="15">
        <v>106051.0</v>
      </c>
      <c r="J25" s="15">
        <v>250805.0</v>
      </c>
    </row>
    <row r="26">
      <c r="A26" s="26">
        <v>63936.0</v>
      </c>
      <c r="B26" s="5">
        <f t="shared" si="1"/>
        <v>43497</v>
      </c>
      <c r="C26" s="3">
        <v>61.15</v>
      </c>
      <c r="D26" s="3">
        <v>63.01</v>
      </c>
      <c r="E26" s="3">
        <v>60.54</v>
      </c>
      <c r="F26" s="3">
        <v>62.79</v>
      </c>
      <c r="G26" s="3">
        <v>1.86</v>
      </c>
      <c r="H26" s="3">
        <v>0.0305</v>
      </c>
      <c r="I26" s="15">
        <v>90900.0</v>
      </c>
      <c r="J26" s="15">
        <v>256751.0</v>
      </c>
    </row>
    <row r="27">
      <c r="A27" s="26">
        <v>126112.0</v>
      </c>
      <c r="B27" s="5">
        <f t="shared" si="1"/>
        <v>43500</v>
      </c>
      <c r="C27" s="3">
        <v>62.75</v>
      </c>
      <c r="D27" s="3">
        <v>63.63</v>
      </c>
      <c r="E27" s="3">
        <v>61.29</v>
      </c>
      <c r="F27" s="3">
        <v>62.58</v>
      </c>
      <c r="G27" s="3">
        <v>-0.21</v>
      </c>
      <c r="H27" s="6">
        <v>-0.0033</v>
      </c>
      <c r="I27" s="15">
        <v>147646.0</v>
      </c>
      <c r="J27" s="15">
        <v>272703.0</v>
      </c>
    </row>
    <row r="28">
      <c r="A28" s="27">
        <v>43468.0</v>
      </c>
      <c r="B28" s="5">
        <f t="shared" si="1"/>
        <v>43501</v>
      </c>
      <c r="C28" s="3">
        <v>62.65</v>
      </c>
      <c r="D28" s="3">
        <v>63.09</v>
      </c>
      <c r="E28" s="3">
        <v>61.83</v>
      </c>
      <c r="F28" s="3">
        <v>62.07</v>
      </c>
      <c r="G28" s="3">
        <v>-0.51</v>
      </c>
      <c r="H28" s="6">
        <v>-0.0081</v>
      </c>
      <c r="I28" s="15">
        <v>102453.0</v>
      </c>
      <c r="J28" s="15">
        <v>274803.0</v>
      </c>
    </row>
    <row r="29">
      <c r="A29" s="28">
        <v>54.86</v>
      </c>
      <c r="B29" s="5">
        <f t="shared" si="1"/>
        <v>43502</v>
      </c>
      <c r="C29" s="3">
        <v>62.15</v>
      </c>
      <c r="D29" s="3">
        <v>62.85</v>
      </c>
      <c r="E29" s="3">
        <v>61.18</v>
      </c>
      <c r="F29" s="3">
        <v>62.74</v>
      </c>
      <c r="G29" s="3">
        <v>0.67</v>
      </c>
      <c r="H29" s="3">
        <v>0.0108</v>
      </c>
      <c r="I29" s="15">
        <v>94002.0</v>
      </c>
      <c r="J29" s="15">
        <v>278413.0</v>
      </c>
    </row>
    <row r="30">
      <c r="A30" s="28">
        <v>56.82</v>
      </c>
      <c r="B30" s="5">
        <f t="shared" si="1"/>
        <v>43503</v>
      </c>
      <c r="C30" s="3">
        <v>62.5</v>
      </c>
      <c r="D30" s="3">
        <v>62.9</v>
      </c>
      <c r="E30" s="3">
        <v>60.64</v>
      </c>
      <c r="F30" s="3">
        <v>61.63</v>
      </c>
      <c r="G30" s="3">
        <v>-1.11</v>
      </c>
      <c r="H30" s="6">
        <v>-0.0177</v>
      </c>
      <c r="I30" s="15">
        <v>135114.0</v>
      </c>
      <c r="J30" s="15">
        <v>277218.0</v>
      </c>
    </row>
    <row r="31">
      <c r="A31" s="28">
        <v>54.54</v>
      </c>
      <c r="B31" s="5">
        <f t="shared" si="1"/>
        <v>43504</v>
      </c>
      <c r="C31" s="3">
        <v>61.65</v>
      </c>
      <c r="D31" s="3">
        <v>62.28</v>
      </c>
      <c r="E31" s="3">
        <v>61.05</v>
      </c>
      <c r="F31" s="3">
        <v>62.03</v>
      </c>
      <c r="G31" s="3">
        <v>0.4</v>
      </c>
      <c r="H31" s="3">
        <v>0.006500000000000001</v>
      </c>
      <c r="I31" s="15">
        <v>147225.0</v>
      </c>
      <c r="J31" s="15">
        <v>289868.0</v>
      </c>
    </row>
    <row r="32">
      <c r="A32" s="28">
        <v>56.42</v>
      </c>
      <c r="B32" s="5">
        <f t="shared" si="1"/>
        <v>43507</v>
      </c>
      <c r="C32" s="3">
        <v>62.06</v>
      </c>
      <c r="D32" s="3">
        <v>62.3</v>
      </c>
      <c r="E32" s="3">
        <v>60.89</v>
      </c>
      <c r="F32" s="3">
        <v>61.52</v>
      </c>
      <c r="G32" s="3">
        <v>-0.51</v>
      </c>
      <c r="H32" s="6">
        <v>-0.0082</v>
      </c>
      <c r="I32" s="15">
        <v>158402.0</v>
      </c>
      <c r="J32" s="15">
        <v>299245.0</v>
      </c>
    </row>
    <row r="33">
      <c r="A33" s="25">
        <f>+0.96</f>
        <v>0.96</v>
      </c>
      <c r="B33" s="5">
        <f t="shared" si="1"/>
        <v>43508</v>
      </c>
      <c r="C33" s="3">
        <v>61.69</v>
      </c>
      <c r="D33" s="3">
        <v>63.3</v>
      </c>
      <c r="E33" s="3">
        <v>61.66</v>
      </c>
      <c r="F33" s="3">
        <v>62.4</v>
      </c>
      <c r="G33" s="3">
        <v>0.88</v>
      </c>
      <c r="H33" s="3">
        <v>0.0143</v>
      </c>
      <c r="I33" s="15">
        <v>147323.0</v>
      </c>
      <c r="J33" s="15">
        <v>302669.0</v>
      </c>
    </row>
    <row r="34">
      <c r="A34" s="25">
        <f>+1.73%</f>
        <v>0.0173</v>
      </c>
      <c r="B34" s="5">
        <f t="shared" si="1"/>
        <v>43509</v>
      </c>
      <c r="C34" s="3">
        <v>62.69</v>
      </c>
      <c r="D34" s="3">
        <v>63.92</v>
      </c>
      <c r="E34" s="3">
        <v>62.68</v>
      </c>
      <c r="F34" s="3">
        <v>63.58</v>
      </c>
      <c r="G34" s="3">
        <v>1.18</v>
      </c>
      <c r="H34" s="3">
        <v>0.0189</v>
      </c>
      <c r="I34" s="15">
        <v>154123.0</v>
      </c>
      <c r="J34" s="15">
        <v>319558.0</v>
      </c>
    </row>
    <row r="35">
      <c r="A35" s="26">
        <v>72162.0</v>
      </c>
      <c r="B35" s="5">
        <f t="shared" si="1"/>
        <v>43510</v>
      </c>
      <c r="C35" s="3">
        <v>63.6</v>
      </c>
      <c r="D35" s="3">
        <v>64.74</v>
      </c>
      <c r="E35" s="3">
        <v>63.23</v>
      </c>
      <c r="F35" s="3">
        <v>64.52</v>
      </c>
      <c r="G35" s="3">
        <v>0.94</v>
      </c>
      <c r="H35" s="3">
        <v>0.0148</v>
      </c>
      <c r="I35" s="15">
        <v>174264.0</v>
      </c>
      <c r="J35" s="15">
        <v>322068.0</v>
      </c>
    </row>
    <row r="36">
      <c r="A36" s="26">
        <v>132450.0</v>
      </c>
      <c r="B36" s="5">
        <f t="shared" si="1"/>
        <v>43511</v>
      </c>
      <c r="C36" s="3">
        <v>64.81</v>
      </c>
      <c r="D36" s="3">
        <v>66.37</v>
      </c>
      <c r="E36" s="3">
        <v>64.37</v>
      </c>
      <c r="F36" s="3">
        <v>66.22</v>
      </c>
      <c r="G36" s="3">
        <v>1.7</v>
      </c>
      <c r="H36" s="3">
        <v>0.0263</v>
      </c>
      <c r="I36" s="15">
        <v>171097.0</v>
      </c>
      <c r="J36" s="15">
        <v>343661.0</v>
      </c>
    </row>
    <row r="37">
      <c r="A37" s="27">
        <v>43469.0</v>
      </c>
      <c r="B37" s="5">
        <f t="shared" si="1"/>
        <v>43514</v>
      </c>
      <c r="C37" s="3">
        <v>66.37</v>
      </c>
      <c r="D37" s="3">
        <v>66.82</v>
      </c>
      <c r="E37" s="3">
        <v>65.96</v>
      </c>
      <c r="F37" s="3">
        <v>66.5</v>
      </c>
      <c r="G37" s="3">
        <v>0.28</v>
      </c>
      <c r="H37" s="3">
        <v>0.0042</v>
      </c>
      <c r="I37" s="15">
        <v>120440.0</v>
      </c>
      <c r="J37" s="15">
        <v>359316.0</v>
      </c>
    </row>
    <row r="38">
      <c r="A38" s="28">
        <v>56.15</v>
      </c>
      <c r="B38" s="5">
        <f t="shared" si="1"/>
        <v>43515</v>
      </c>
      <c r="C38" s="3">
        <v>66.42</v>
      </c>
      <c r="D38" s="3">
        <v>66.64</v>
      </c>
      <c r="E38" s="3">
        <v>65.63</v>
      </c>
      <c r="F38" s="3">
        <v>66.47</v>
      </c>
      <c r="G38" s="3">
        <v>-0.03</v>
      </c>
      <c r="H38" s="6">
        <v>-5.0E-4</v>
      </c>
      <c r="I38" s="15">
        <v>157847.0</v>
      </c>
      <c r="J38" s="15">
        <v>364501.0</v>
      </c>
    </row>
    <row r="39">
      <c r="A39" s="28">
        <v>58.66</v>
      </c>
      <c r="B39" s="5">
        <f t="shared" si="1"/>
        <v>43516</v>
      </c>
      <c r="C39" s="3">
        <v>66.36</v>
      </c>
      <c r="D39" s="3">
        <v>67.45</v>
      </c>
      <c r="E39" s="3">
        <v>65.71</v>
      </c>
      <c r="F39" s="3">
        <v>67.13</v>
      </c>
      <c r="G39" s="3">
        <v>0.66</v>
      </c>
      <c r="H39" s="3">
        <v>0.009899999999999999</v>
      </c>
      <c r="I39" s="15">
        <v>197040.0</v>
      </c>
      <c r="J39" s="15">
        <v>404810.0</v>
      </c>
    </row>
    <row r="40">
      <c r="A40" s="28">
        <v>55.84</v>
      </c>
      <c r="B40" s="5">
        <f t="shared" si="1"/>
        <v>43517</v>
      </c>
      <c r="C40" s="3">
        <v>67.15</v>
      </c>
      <c r="D40" s="3">
        <v>67.39</v>
      </c>
      <c r="E40" s="3">
        <v>66.78</v>
      </c>
      <c r="F40" s="3">
        <v>67.19</v>
      </c>
      <c r="G40" s="3">
        <v>0.06</v>
      </c>
      <c r="H40" s="3">
        <v>9.0E-4</v>
      </c>
      <c r="I40" s="15">
        <v>209066.0</v>
      </c>
      <c r="J40" s="15">
        <v>435117.0</v>
      </c>
    </row>
    <row r="41">
      <c r="A41" s="28">
        <v>57.46</v>
      </c>
      <c r="B41" s="5">
        <f t="shared" si="1"/>
        <v>43518</v>
      </c>
      <c r="C41" s="3">
        <v>67.05</v>
      </c>
      <c r="D41" s="3">
        <v>67.84</v>
      </c>
      <c r="E41" s="3">
        <v>66.98</v>
      </c>
      <c r="F41" s="3">
        <v>67.25</v>
      </c>
      <c r="G41" s="3">
        <v>0.06</v>
      </c>
      <c r="H41" s="3">
        <v>9.0E-4</v>
      </c>
      <c r="I41" s="15">
        <v>157989.0</v>
      </c>
      <c r="J41" s="15">
        <v>444213.0</v>
      </c>
    </row>
    <row r="42">
      <c r="A42" s="25">
        <f>+1.04</f>
        <v>1.04</v>
      </c>
      <c r="B42" s="5">
        <f t="shared" si="1"/>
        <v>43521</v>
      </c>
      <c r="C42" s="3">
        <v>67.09</v>
      </c>
      <c r="D42" s="3">
        <v>67.61</v>
      </c>
      <c r="E42" s="3">
        <v>64.7</v>
      </c>
      <c r="F42" s="3">
        <v>64.91</v>
      </c>
      <c r="G42" s="3">
        <v>-2.34</v>
      </c>
      <c r="H42" s="6">
        <v>-0.0348</v>
      </c>
      <c r="I42" s="15">
        <v>196959.0</v>
      </c>
      <c r="J42" s="15">
        <v>440237.0</v>
      </c>
    </row>
    <row r="43">
      <c r="A43" s="25">
        <f>+1.84%</f>
        <v>0.0184</v>
      </c>
      <c r="B43" s="5">
        <f t="shared" si="1"/>
        <v>43522</v>
      </c>
      <c r="C43" s="3">
        <v>64.92</v>
      </c>
      <c r="D43" s="3">
        <v>65.88</v>
      </c>
      <c r="E43" s="3">
        <v>64.49</v>
      </c>
      <c r="F43" s="3">
        <v>65.36</v>
      </c>
      <c r="G43" s="3">
        <v>0.45</v>
      </c>
      <c r="H43" s="3">
        <v>0.0069</v>
      </c>
      <c r="I43" s="15">
        <v>220574.0</v>
      </c>
      <c r="J43" s="15">
        <v>442998.0</v>
      </c>
    </row>
    <row r="44">
      <c r="A44" s="26">
        <v>86505.0</v>
      </c>
      <c r="B44" s="5">
        <f t="shared" si="1"/>
        <v>43523</v>
      </c>
      <c r="C44" s="3">
        <v>65.91</v>
      </c>
      <c r="D44" s="3">
        <v>66.88</v>
      </c>
      <c r="E44" s="3">
        <v>65.42</v>
      </c>
      <c r="F44" s="3">
        <v>66.58</v>
      </c>
      <c r="G44" s="3">
        <v>1.22</v>
      </c>
      <c r="H44" s="3">
        <v>0.0187</v>
      </c>
      <c r="I44" s="15">
        <v>241211.0</v>
      </c>
      <c r="J44" s="15">
        <v>453847.0</v>
      </c>
    </row>
    <row r="45">
      <c r="A45" s="26">
        <v>134363.0</v>
      </c>
      <c r="B45" s="5">
        <f t="shared" si="1"/>
        <v>43524</v>
      </c>
      <c r="C45" s="3">
        <v>66.52</v>
      </c>
      <c r="D45" s="3">
        <v>66.78</v>
      </c>
      <c r="E45" s="3">
        <v>65.9</v>
      </c>
      <c r="F45" s="3">
        <v>66.31</v>
      </c>
      <c r="G45" s="3">
        <v>-0.27</v>
      </c>
      <c r="H45" s="6">
        <v>-0.0041</v>
      </c>
      <c r="I45" s="15">
        <v>257536.0</v>
      </c>
      <c r="J45" s="15">
        <v>441259.0</v>
      </c>
    </row>
    <row r="46">
      <c r="A46" s="27">
        <v>43472.0</v>
      </c>
      <c r="B46" s="5">
        <f t="shared" si="1"/>
        <v>43525</v>
      </c>
      <c r="C46" s="3">
        <v>66.48</v>
      </c>
      <c r="D46" s="3">
        <v>67.14</v>
      </c>
      <c r="E46" s="3">
        <v>64.59</v>
      </c>
      <c r="F46" s="3">
        <v>65.07</v>
      </c>
      <c r="G46" s="3">
        <v>-1.24</v>
      </c>
      <c r="H46" s="6">
        <v>-0.0187</v>
      </c>
      <c r="I46" s="15">
        <v>297192.0</v>
      </c>
      <c r="J46" s="15">
        <v>419414.0</v>
      </c>
    </row>
    <row r="47">
      <c r="A47" s="28">
        <v>57.7</v>
      </c>
      <c r="B47" s="5">
        <f t="shared" si="1"/>
        <v>43528</v>
      </c>
      <c r="C47" s="3">
        <v>64.97</v>
      </c>
      <c r="D47" s="3">
        <v>66.34</v>
      </c>
      <c r="E47" s="3">
        <v>64.93</v>
      </c>
      <c r="F47" s="3">
        <v>65.67</v>
      </c>
      <c r="G47" s="3">
        <v>0.6</v>
      </c>
      <c r="H47" s="3">
        <v>0.0092</v>
      </c>
      <c r="I47" s="15">
        <v>233538.0</v>
      </c>
      <c r="J47" s="15">
        <v>411010.0</v>
      </c>
    </row>
    <row r="48">
      <c r="A48" s="28">
        <v>59.35</v>
      </c>
      <c r="B48" s="5">
        <f t="shared" si="1"/>
        <v>43529</v>
      </c>
      <c r="C48" s="3">
        <v>65.46</v>
      </c>
      <c r="D48" s="3">
        <v>66.23</v>
      </c>
      <c r="E48" s="3">
        <v>65.04</v>
      </c>
      <c r="F48" s="3">
        <v>65.86</v>
      </c>
      <c r="G48" s="3">
        <v>0.19</v>
      </c>
      <c r="H48" s="3">
        <v>0.0029</v>
      </c>
      <c r="I48" s="15">
        <v>216385.0</v>
      </c>
      <c r="J48" s="15">
        <v>422991.0</v>
      </c>
    </row>
    <row r="49">
      <c r="A49" s="28">
        <v>57.66</v>
      </c>
      <c r="B49" s="5">
        <f t="shared" si="1"/>
        <v>43530</v>
      </c>
      <c r="C49" s="3">
        <v>65.49</v>
      </c>
      <c r="D49" s="3">
        <v>66.18</v>
      </c>
      <c r="E49" s="3">
        <v>65.22</v>
      </c>
      <c r="F49" s="3">
        <v>65.99</v>
      </c>
      <c r="G49" s="3">
        <v>0.13</v>
      </c>
      <c r="H49" s="3">
        <v>0.002</v>
      </c>
      <c r="I49" s="15">
        <v>283198.0</v>
      </c>
      <c r="J49" s="15">
        <v>411141.0</v>
      </c>
    </row>
    <row r="50">
      <c r="A50" s="28">
        <v>57.83</v>
      </c>
      <c r="B50" s="5">
        <f t="shared" si="1"/>
        <v>43531</v>
      </c>
      <c r="C50" s="3">
        <v>65.88</v>
      </c>
      <c r="D50" s="3">
        <v>67.0</v>
      </c>
      <c r="E50" s="3">
        <v>65.75</v>
      </c>
      <c r="F50" s="3">
        <v>66.3</v>
      </c>
      <c r="G50" s="3">
        <v>0.31</v>
      </c>
      <c r="H50" s="3">
        <v>0.004699999999999999</v>
      </c>
      <c r="I50" s="15">
        <v>276241.0</v>
      </c>
      <c r="J50" s="15">
        <v>412640.0</v>
      </c>
    </row>
    <row r="51">
      <c r="A51" s="25">
        <f>+0.37</f>
        <v>0.37</v>
      </c>
      <c r="B51" s="5">
        <f t="shared" si="1"/>
        <v>43532</v>
      </c>
      <c r="C51" s="3">
        <v>66.08</v>
      </c>
      <c r="D51" s="3">
        <v>66.09</v>
      </c>
      <c r="E51" s="3">
        <v>64.02</v>
      </c>
      <c r="F51" s="3">
        <v>65.74</v>
      </c>
      <c r="G51" s="3">
        <v>-0.56</v>
      </c>
      <c r="H51" s="6">
        <v>-0.0084</v>
      </c>
      <c r="I51" s="15">
        <v>316389.0</v>
      </c>
      <c r="J51" s="15">
        <v>412629.0</v>
      </c>
    </row>
    <row r="52">
      <c r="A52" s="25">
        <f>+0.64%</f>
        <v>0.0064</v>
      </c>
      <c r="B52" s="5">
        <f t="shared" si="1"/>
        <v>43535</v>
      </c>
      <c r="C52" s="3">
        <v>65.76</v>
      </c>
      <c r="D52" s="3">
        <v>66.75</v>
      </c>
      <c r="E52" s="3">
        <v>65.63</v>
      </c>
      <c r="F52" s="3">
        <v>66.58</v>
      </c>
      <c r="G52" s="3">
        <v>0.84</v>
      </c>
      <c r="H52" s="3">
        <v>0.0128</v>
      </c>
      <c r="I52" s="15">
        <v>247806.0</v>
      </c>
      <c r="J52" s="15">
        <v>404643.0</v>
      </c>
    </row>
    <row r="53">
      <c r="A53" s="26">
        <v>65760.0</v>
      </c>
      <c r="B53" s="5">
        <f t="shared" si="1"/>
        <v>43536</v>
      </c>
      <c r="C53" s="3">
        <v>66.7</v>
      </c>
      <c r="D53" s="3">
        <v>67.39</v>
      </c>
      <c r="E53" s="3">
        <v>66.34</v>
      </c>
      <c r="F53" s="3">
        <v>66.67</v>
      </c>
      <c r="G53" s="3">
        <v>0.09</v>
      </c>
      <c r="H53" s="3">
        <v>0.0014000000000000002</v>
      </c>
      <c r="I53" s="15">
        <v>252126.0</v>
      </c>
      <c r="J53" s="15">
        <v>401039.0</v>
      </c>
    </row>
    <row r="54">
      <c r="A54" s="26">
        <v>135648.0</v>
      </c>
      <c r="B54" s="5">
        <f t="shared" si="1"/>
        <v>43537</v>
      </c>
      <c r="C54" s="3">
        <v>66.91</v>
      </c>
      <c r="D54" s="3">
        <v>67.76</v>
      </c>
      <c r="E54" s="3">
        <v>66.7</v>
      </c>
      <c r="F54" s="3">
        <v>67.55</v>
      </c>
      <c r="G54" s="3">
        <v>0.88</v>
      </c>
      <c r="H54" s="3">
        <v>0.0132</v>
      </c>
      <c r="I54" s="15">
        <v>243201.0</v>
      </c>
      <c r="J54" s="15">
        <v>384711.0</v>
      </c>
    </row>
    <row r="55">
      <c r="A55" s="27">
        <v>43473.0</v>
      </c>
      <c r="B55" s="5">
        <f t="shared" si="1"/>
        <v>43538</v>
      </c>
      <c r="C55" s="3">
        <v>67.65</v>
      </c>
      <c r="D55" s="3">
        <v>68.14</v>
      </c>
      <c r="E55" s="3">
        <v>67.03</v>
      </c>
      <c r="F55" s="3">
        <v>67.23</v>
      </c>
      <c r="G55" s="3">
        <v>-0.32</v>
      </c>
      <c r="H55" s="6">
        <v>-0.0047</v>
      </c>
      <c r="I55" s="15">
        <v>235989.0</v>
      </c>
      <c r="J55" s="15">
        <v>376157.0</v>
      </c>
    </row>
    <row r="56">
      <c r="A56" s="28">
        <v>58.22</v>
      </c>
      <c r="B56" s="5">
        <f t="shared" si="1"/>
        <v>43539</v>
      </c>
      <c r="C56" s="3">
        <v>67.18</v>
      </c>
      <c r="D56" s="3">
        <v>67.71</v>
      </c>
      <c r="E56" s="3">
        <v>66.13</v>
      </c>
      <c r="F56" s="3">
        <v>67.16</v>
      </c>
      <c r="G56" s="3">
        <v>-0.07</v>
      </c>
      <c r="H56" s="6">
        <v>-0.001</v>
      </c>
      <c r="I56" s="15">
        <v>254319.0</v>
      </c>
      <c r="J56" s="15">
        <v>360029.0</v>
      </c>
    </row>
    <row r="57">
      <c r="A57" s="28">
        <v>59.29</v>
      </c>
      <c r="B57" s="5">
        <f t="shared" si="1"/>
        <v>43542</v>
      </c>
      <c r="C57" s="3">
        <v>67.14</v>
      </c>
      <c r="D57" s="3">
        <v>67.69</v>
      </c>
      <c r="E57" s="3">
        <v>66.69</v>
      </c>
      <c r="F57" s="3">
        <v>67.54</v>
      </c>
      <c r="G57" s="3">
        <v>0.38</v>
      </c>
      <c r="H57" s="3">
        <v>0.005699999999999999</v>
      </c>
      <c r="I57" s="15">
        <v>208526.0</v>
      </c>
      <c r="J57" s="15">
        <v>351164.0</v>
      </c>
    </row>
    <row r="58">
      <c r="A58" s="28">
        <v>57.65</v>
      </c>
      <c r="B58" s="5">
        <f t="shared" si="1"/>
        <v>43543</v>
      </c>
      <c r="C58" s="3">
        <v>67.49</v>
      </c>
      <c r="D58" s="3">
        <v>68.2</v>
      </c>
      <c r="E58" s="3">
        <v>67.13</v>
      </c>
      <c r="F58" s="3">
        <v>67.61</v>
      </c>
      <c r="G58" s="3">
        <v>0.07</v>
      </c>
      <c r="H58" s="3">
        <v>0.001</v>
      </c>
      <c r="I58" s="15">
        <v>234136.0</v>
      </c>
      <c r="J58" s="15">
        <v>328548.0</v>
      </c>
    </row>
    <row r="59">
      <c r="A59" s="28">
        <v>59.14</v>
      </c>
      <c r="B59" s="5">
        <f t="shared" si="1"/>
        <v>43544</v>
      </c>
      <c r="C59" s="3">
        <v>67.66</v>
      </c>
      <c r="D59" s="3">
        <v>68.57</v>
      </c>
      <c r="E59" s="3">
        <v>67.19</v>
      </c>
      <c r="F59" s="3">
        <v>68.5</v>
      </c>
      <c r="G59" s="3">
        <v>0.89</v>
      </c>
      <c r="H59" s="3">
        <v>0.0132</v>
      </c>
      <c r="I59" s="15">
        <v>235485.0</v>
      </c>
      <c r="J59" s="15">
        <v>318608.0</v>
      </c>
    </row>
    <row r="60">
      <c r="A60" s="25">
        <f>+1.31</f>
        <v>1.31</v>
      </c>
      <c r="B60" s="5">
        <f t="shared" si="1"/>
        <v>43545</v>
      </c>
      <c r="C60" s="3">
        <v>68.38</v>
      </c>
      <c r="D60" s="3">
        <v>68.69</v>
      </c>
      <c r="E60" s="3">
        <v>67.59</v>
      </c>
      <c r="F60" s="3">
        <v>67.86</v>
      </c>
      <c r="G60" s="3">
        <v>-0.64</v>
      </c>
      <c r="H60" s="6">
        <v>-0.0093</v>
      </c>
      <c r="I60" s="15">
        <v>303229.0</v>
      </c>
      <c r="J60" s="15">
        <v>257580.0</v>
      </c>
    </row>
    <row r="61">
      <c r="A61" s="25">
        <f>+2.27%</f>
        <v>0.0227</v>
      </c>
      <c r="B61" s="5">
        <f t="shared" si="1"/>
        <v>43546</v>
      </c>
      <c r="C61" s="3">
        <v>67.76</v>
      </c>
      <c r="D61" s="3">
        <v>67.98</v>
      </c>
      <c r="E61" s="3">
        <v>66.2</v>
      </c>
      <c r="F61" s="3">
        <v>67.03</v>
      </c>
      <c r="G61" s="3">
        <v>-0.83</v>
      </c>
      <c r="H61" s="6">
        <v>-0.0122</v>
      </c>
      <c r="I61" s="15">
        <v>284522.0</v>
      </c>
      <c r="J61" s="15">
        <v>235140.0</v>
      </c>
    </row>
    <row r="62">
      <c r="A62" s="26">
        <v>93350.0</v>
      </c>
      <c r="B62" s="5">
        <f t="shared" si="1"/>
        <v>43549</v>
      </c>
      <c r="C62" s="3">
        <v>67.0</v>
      </c>
      <c r="D62" s="3">
        <v>67.65</v>
      </c>
      <c r="E62" s="3">
        <v>66.36</v>
      </c>
      <c r="F62" s="3">
        <v>67.21</v>
      </c>
      <c r="G62" s="3">
        <v>0.18</v>
      </c>
      <c r="H62" s="3">
        <v>0.0027</v>
      </c>
      <c r="I62" s="15">
        <v>216757.0</v>
      </c>
      <c r="J62" s="15">
        <v>217707.0</v>
      </c>
    </row>
    <row r="63">
      <c r="A63" s="26">
        <v>143863.0</v>
      </c>
      <c r="B63" s="5">
        <f t="shared" si="1"/>
        <v>43550</v>
      </c>
      <c r="C63" s="3">
        <v>67.36</v>
      </c>
      <c r="D63" s="3">
        <v>68.23</v>
      </c>
      <c r="E63" s="3">
        <v>67.24</v>
      </c>
      <c r="F63" s="3">
        <v>67.97</v>
      </c>
      <c r="G63" s="3">
        <v>0.76</v>
      </c>
      <c r="H63" s="3">
        <v>0.0113</v>
      </c>
      <c r="I63" s="15">
        <v>197540.0</v>
      </c>
      <c r="J63" s="15">
        <v>171594.0</v>
      </c>
    </row>
    <row r="64">
      <c r="A64" s="27">
        <v>43474.0</v>
      </c>
      <c r="B64" s="5">
        <f t="shared" si="1"/>
        <v>43551</v>
      </c>
      <c r="C64" s="3">
        <v>67.9</v>
      </c>
      <c r="D64" s="3">
        <v>68.35</v>
      </c>
      <c r="E64" s="3">
        <v>67.19</v>
      </c>
      <c r="F64" s="3">
        <v>67.83</v>
      </c>
      <c r="G64" s="3">
        <v>-0.14</v>
      </c>
      <c r="H64" s="6">
        <v>-0.0021</v>
      </c>
      <c r="I64" s="15">
        <v>148148.0</v>
      </c>
      <c r="J64" s="15">
        <v>122566.0</v>
      </c>
    </row>
    <row r="65">
      <c r="A65" s="28">
        <v>59.65</v>
      </c>
      <c r="B65" s="5">
        <f t="shared" si="1"/>
        <v>43552</v>
      </c>
      <c r="C65" s="3">
        <v>67.75</v>
      </c>
      <c r="D65" s="3">
        <v>68.0</v>
      </c>
      <c r="E65" s="3">
        <v>66.54</v>
      </c>
      <c r="F65" s="3">
        <v>67.82</v>
      </c>
      <c r="G65" s="3">
        <v>-0.01</v>
      </c>
      <c r="H65" s="6">
        <v>-1.0E-4</v>
      </c>
      <c r="I65" s="15">
        <v>131643.0</v>
      </c>
      <c r="J65" s="15">
        <v>73269.0</v>
      </c>
    </row>
    <row r="66">
      <c r="A66" s="28">
        <v>62.05</v>
      </c>
      <c r="B66" s="5">
        <f t="shared" si="1"/>
        <v>43553</v>
      </c>
      <c r="C66" s="3">
        <v>68.01</v>
      </c>
      <c r="D66" s="3">
        <v>68.89</v>
      </c>
      <c r="E66" s="3">
        <v>67.81</v>
      </c>
      <c r="F66" s="3">
        <v>68.39</v>
      </c>
      <c r="G66" s="3">
        <v>0.57</v>
      </c>
      <c r="H66" s="3">
        <v>0.0084</v>
      </c>
      <c r="I66" s="15">
        <v>20624.0</v>
      </c>
      <c r="J66" s="3"/>
    </row>
    <row r="67">
      <c r="A67" s="28">
        <v>59.46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61.83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+2.69</f>
        <v>2.69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+4.55%</f>
        <v>0.0455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87549.0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148480.0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43475.0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61.56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62.18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60.82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62.02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+0.19</f>
        <v>0.19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+0.31%</f>
        <v>0.0031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86193.0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155625.0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43476.0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61.61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62.74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60.42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60.85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-1.17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-0.0189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70452.0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166865.0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43479.0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61.13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61.37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59.34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59.44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-1.41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-0.0232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50512.0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174203.0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43480.0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59.86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61.21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59.54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61.01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+1.57</f>
        <v>1.57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+2.64%</f>
        <v>0.0264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55566.0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172652.0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43481.0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60.76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61.63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60.28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61.51</v>
      </c>
      <c r="B113" s="3" t="str">
        <f t="shared" si="1"/>
        <v/>
      </c>
    </row>
    <row r="114">
      <c r="A114" s="25">
        <f>+0.5</f>
        <v>0.5</v>
      </c>
      <c r="B114" s="3" t="str">
        <f t="shared" si="1"/>
        <v>#REF!</v>
      </c>
    </row>
    <row r="115">
      <c r="A115" s="25">
        <f>+0.82%</f>
        <v>0.0082</v>
      </c>
      <c r="B115" s="3" t="str">
        <f t="shared" si="1"/>
        <v>#REF!</v>
      </c>
    </row>
    <row r="116">
      <c r="A116" s="26">
        <v>96990.0</v>
      </c>
      <c r="B116" s="3" t="str">
        <f t="shared" si="1"/>
        <v>#REF!</v>
      </c>
    </row>
    <row r="117">
      <c r="A117" s="26">
        <v>184096.0</v>
      </c>
      <c r="B117" s="3" t="str">
        <f t="shared" si="1"/>
        <v>#REF!</v>
      </c>
    </row>
    <row r="118">
      <c r="A118" s="27">
        <v>43482.0</v>
      </c>
      <c r="B118" s="3" t="str">
        <f t="shared" si="1"/>
        <v>#REF!</v>
      </c>
    </row>
    <row r="119">
      <c r="A119" s="28">
        <v>61.19</v>
      </c>
      <c r="B119" s="3" t="str">
        <f t="shared" si="1"/>
        <v>#REF!</v>
      </c>
    </row>
    <row r="120">
      <c r="A120" s="28">
        <v>61.66</v>
      </c>
      <c r="B120" s="3" t="str">
        <f t="shared" si="1"/>
        <v>#REF!</v>
      </c>
    </row>
    <row r="121">
      <c r="A121" s="28">
        <v>60.22</v>
      </c>
      <c r="B121" s="3" t="str">
        <f t="shared" si="1"/>
        <v>#REF!</v>
      </c>
    </row>
    <row r="122">
      <c r="A122" s="28">
        <v>61.32</v>
      </c>
      <c r="B122" s="3" t="str">
        <f t="shared" si="1"/>
        <v>#REF!</v>
      </c>
    </row>
    <row r="123">
      <c r="A123" s="21">
        <v>-0.19</v>
      </c>
      <c r="B123" s="3" t="str">
        <f t="shared" si="1"/>
        <v>#REF!</v>
      </c>
    </row>
    <row r="124">
      <c r="A124" s="22">
        <v>-0.0031</v>
      </c>
      <c r="B124" s="3" t="str">
        <f t="shared" si="1"/>
        <v>#REF!</v>
      </c>
    </row>
    <row r="125">
      <c r="A125" s="24">
        <v>103958.0</v>
      </c>
      <c r="B125" s="3" t="str">
        <f t="shared" si="1"/>
        <v>#REF!</v>
      </c>
    </row>
    <row r="126">
      <c r="A126" s="24">
        <v>198077.0</v>
      </c>
      <c r="B126" s="3" t="str">
        <f t="shared" si="1"/>
        <v>#REF!</v>
      </c>
    </row>
    <row r="127">
      <c r="A127" s="23">
        <v>43483.0</v>
      </c>
      <c r="B127" s="3" t="str">
        <f t="shared" si="1"/>
        <v>#REF!</v>
      </c>
    </row>
    <row r="128">
      <c r="A128" s="21">
        <v>61.49</v>
      </c>
      <c r="B128" s="3" t="str">
        <f t="shared" si="1"/>
        <v>#REF!</v>
      </c>
    </row>
    <row r="129">
      <c r="A129" s="21">
        <v>62.94</v>
      </c>
      <c r="B129" s="3" t="str">
        <f t="shared" si="1"/>
        <v>#REF!</v>
      </c>
    </row>
    <row r="130">
      <c r="A130" s="21">
        <v>61.44</v>
      </c>
      <c r="B130" s="3" t="str">
        <f t="shared" si="1"/>
        <v>#REF!</v>
      </c>
    </row>
    <row r="131">
      <c r="A131" s="21">
        <v>62.68</v>
      </c>
      <c r="B131" s="3" t="str">
        <f t="shared" si="1"/>
        <v>#REF!</v>
      </c>
    </row>
    <row r="132">
      <c r="A132" s="25">
        <f>+1.36</f>
        <v>1.36</v>
      </c>
      <c r="B132" s="3" t="str">
        <f t="shared" si="1"/>
        <v>#REF!</v>
      </c>
    </row>
    <row r="133">
      <c r="A133" s="25">
        <f>+2.22%</f>
        <v>0.0222</v>
      </c>
      <c r="B133" s="3" t="str">
        <f t="shared" si="1"/>
        <v>#REF!</v>
      </c>
    </row>
    <row r="134">
      <c r="A134" s="26">
        <v>110822.0</v>
      </c>
      <c r="B134" s="3" t="str">
        <f t="shared" si="1"/>
        <v>#REF!</v>
      </c>
    </row>
    <row r="135">
      <c r="A135" s="26">
        <v>202245.0</v>
      </c>
      <c r="B135" s="3" t="str">
        <f t="shared" si="1"/>
        <v>#REF!</v>
      </c>
    </row>
    <row r="136">
      <c r="A136" s="27">
        <v>43486.0</v>
      </c>
      <c r="B136" s="3" t="str">
        <f t="shared" si="1"/>
        <v>#REF!</v>
      </c>
    </row>
    <row r="137">
      <c r="A137" s="28">
        <v>62.73</v>
      </c>
      <c r="B137" s="3" t="str">
        <f t="shared" si="1"/>
        <v>#REF!</v>
      </c>
    </row>
    <row r="138">
      <c r="A138" s="28">
        <v>63.05</v>
      </c>
      <c r="B138" s="3" t="str">
        <f t="shared" si="1"/>
        <v>#REF!</v>
      </c>
    </row>
    <row r="139">
      <c r="A139" s="28">
        <v>62.22</v>
      </c>
      <c r="B139" s="3" t="str">
        <f t="shared" si="1"/>
        <v>#REF!</v>
      </c>
    </row>
    <row r="140">
      <c r="A140" s="28">
        <v>62.66</v>
      </c>
      <c r="B140" s="3" t="str">
        <f t="shared" si="1"/>
        <v>#REF!</v>
      </c>
    </row>
    <row r="141">
      <c r="A141" s="21">
        <v>-0.02</v>
      </c>
      <c r="B141" s="3" t="str">
        <f t="shared" si="1"/>
        <v>#REF!</v>
      </c>
    </row>
    <row r="142">
      <c r="A142" s="22">
        <v>-3.0E-4</v>
      </c>
      <c r="B142" s="3" t="str">
        <f t="shared" si="1"/>
        <v>#REF!</v>
      </c>
    </row>
    <row r="143">
      <c r="A143" s="24">
        <v>50680.0</v>
      </c>
      <c r="B143" s="3" t="str">
        <f t="shared" si="1"/>
        <v>#REF!</v>
      </c>
    </row>
    <row r="144">
      <c r="A144" s="24">
        <v>210209.0</v>
      </c>
      <c r="B144" s="3" t="str">
        <f t="shared" si="1"/>
        <v>#REF!</v>
      </c>
    </row>
    <row r="145">
      <c r="A145" s="23">
        <v>43487.0</v>
      </c>
      <c r="B145" s="3" t="str">
        <f t="shared" si="1"/>
        <v>#REF!</v>
      </c>
    </row>
    <row r="146">
      <c r="A146" s="21">
        <v>62.51</v>
      </c>
      <c r="B146" s="3" t="str">
        <f t="shared" si="1"/>
        <v>#REF!</v>
      </c>
    </row>
    <row r="147">
      <c r="A147" s="21">
        <v>62.61</v>
      </c>
      <c r="B147" s="3" t="str">
        <f t="shared" si="1"/>
        <v>#REF!</v>
      </c>
    </row>
    <row r="148">
      <c r="A148" s="21">
        <v>60.63</v>
      </c>
      <c r="B148" s="3" t="str">
        <f t="shared" si="1"/>
        <v>#REF!</v>
      </c>
    </row>
    <row r="149">
      <c r="A149" s="21">
        <v>61.52</v>
      </c>
      <c r="B149" s="3" t="str">
        <f t="shared" si="1"/>
        <v>#REF!</v>
      </c>
    </row>
    <row r="150">
      <c r="A150" s="21">
        <v>-1.14</v>
      </c>
      <c r="B150" s="3" t="str">
        <f t="shared" si="1"/>
        <v>#REF!</v>
      </c>
    </row>
    <row r="151">
      <c r="A151" s="22">
        <v>-0.0182</v>
      </c>
      <c r="B151" s="3" t="str">
        <f t="shared" si="1"/>
        <v>#REF!</v>
      </c>
    </row>
    <row r="152">
      <c r="A152" s="24">
        <v>101413.0</v>
      </c>
      <c r="B152" s="3" t="str">
        <f t="shared" si="1"/>
        <v>#REF!</v>
      </c>
    </row>
    <row r="153">
      <c r="A153" s="24">
        <v>213001.0</v>
      </c>
      <c r="B153" s="3" t="str">
        <f t="shared" si="1"/>
        <v>#REF!</v>
      </c>
    </row>
    <row r="154">
      <c r="A154" s="23">
        <v>43488.0</v>
      </c>
      <c r="B154" s="3" t="str">
        <f t="shared" si="1"/>
        <v>#REF!</v>
      </c>
    </row>
    <row r="155">
      <c r="A155" s="21">
        <v>61.39</v>
      </c>
      <c r="B155" s="3" t="str">
        <f t="shared" si="1"/>
        <v>#REF!</v>
      </c>
    </row>
    <row r="156">
      <c r="A156" s="21">
        <v>62.3</v>
      </c>
      <c r="B156" s="3" t="str">
        <f t="shared" si="1"/>
        <v>#REF!</v>
      </c>
    </row>
    <row r="157">
      <c r="A157" s="21">
        <v>60.31</v>
      </c>
      <c r="B157" s="3" t="str">
        <f t="shared" si="1"/>
        <v>#REF!</v>
      </c>
    </row>
    <row r="158">
      <c r="A158" s="21">
        <v>61.17</v>
      </c>
      <c r="B158" s="3" t="str">
        <f t="shared" si="1"/>
        <v>#REF!</v>
      </c>
    </row>
    <row r="159">
      <c r="A159" s="21">
        <v>-0.35</v>
      </c>
      <c r="B159" s="3" t="str">
        <f t="shared" si="1"/>
        <v>#REF!</v>
      </c>
    </row>
    <row r="160">
      <c r="A160" s="22">
        <v>-0.0057</v>
      </c>
      <c r="B160" s="3" t="str">
        <f t="shared" si="1"/>
        <v>#REF!</v>
      </c>
    </row>
    <row r="161">
      <c r="A161" s="24">
        <v>102892.0</v>
      </c>
      <c r="B161" s="3" t="str">
        <f t="shared" si="1"/>
        <v>#REF!</v>
      </c>
    </row>
    <row r="162">
      <c r="A162" s="24">
        <v>219571.0</v>
      </c>
      <c r="B162" s="3" t="str">
        <f t="shared" si="1"/>
        <v>#REF!</v>
      </c>
    </row>
    <row r="163">
      <c r="A163" s="23">
        <v>43489.0</v>
      </c>
      <c r="B163" s="3" t="str">
        <f t="shared" si="1"/>
        <v>#REF!</v>
      </c>
    </row>
    <row r="164">
      <c r="A164" s="21">
        <v>61.02</v>
      </c>
      <c r="B164" s="3" t="str">
        <f t="shared" si="1"/>
        <v>#REF!</v>
      </c>
    </row>
    <row r="165">
      <c r="A165" s="21">
        <v>61.61</v>
      </c>
      <c r="B165" s="3" t="str">
        <f t="shared" si="1"/>
        <v>#REF!</v>
      </c>
    </row>
    <row r="166">
      <c r="A166" s="21">
        <v>60.46</v>
      </c>
      <c r="B166" s="3" t="str">
        <f t="shared" si="1"/>
        <v>#REF!</v>
      </c>
    </row>
    <row r="167">
      <c r="A167" s="21">
        <v>61.31</v>
      </c>
      <c r="B167" s="3" t="str">
        <f t="shared" si="1"/>
        <v>#REF!</v>
      </c>
    </row>
    <row r="168">
      <c r="A168" s="25">
        <f>+0.14</f>
        <v>0.14</v>
      </c>
      <c r="B168" s="3" t="str">
        <f t="shared" si="1"/>
        <v>#REF!</v>
      </c>
    </row>
    <row r="169">
      <c r="A169" s="25">
        <f>+0.23%</f>
        <v>0.0023</v>
      </c>
      <c r="B169" s="3" t="str">
        <f t="shared" si="1"/>
        <v>#REF!</v>
      </c>
    </row>
    <row r="170">
      <c r="A170" s="26">
        <v>88089.0</v>
      </c>
      <c r="B170" s="3" t="str">
        <f t="shared" si="1"/>
        <v>#REF!</v>
      </c>
    </row>
    <row r="171">
      <c r="A171" s="26">
        <v>224663.0</v>
      </c>
      <c r="B171" s="3" t="str">
        <f t="shared" si="1"/>
        <v>#REF!</v>
      </c>
    </row>
    <row r="172">
      <c r="A172" s="27">
        <v>43490.0</v>
      </c>
      <c r="B172" s="3" t="str">
        <f t="shared" si="1"/>
        <v>#REF!</v>
      </c>
    </row>
    <row r="173">
      <c r="A173" s="28">
        <v>61.31</v>
      </c>
      <c r="B173" s="3" t="str">
        <f t="shared" si="1"/>
        <v>#REF!</v>
      </c>
    </row>
    <row r="174">
      <c r="A174" s="28">
        <v>62.07</v>
      </c>
      <c r="B174" s="3" t="str">
        <f t="shared" si="1"/>
        <v>#REF!</v>
      </c>
    </row>
    <row r="175">
      <c r="A175" s="28">
        <v>60.82</v>
      </c>
      <c r="B175" s="3" t="str">
        <f t="shared" si="1"/>
        <v>#REF!</v>
      </c>
    </row>
    <row r="176">
      <c r="A176" s="28">
        <v>61.72</v>
      </c>
      <c r="B176" s="3" t="str">
        <f t="shared" si="1"/>
        <v>#REF!</v>
      </c>
    </row>
    <row r="177">
      <c r="A177" s="25">
        <f>+0.41</f>
        <v>0.41</v>
      </c>
      <c r="B177" s="3" t="str">
        <f t="shared" si="1"/>
        <v>#REF!</v>
      </c>
    </row>
    <row r="178">
      <c r="A178" s="25">
        <f>+0.67%</f>
        <v>0.0067</v>
      </c>
      <c r="B178" s="3" t="str">
        <f t="shared" si="1"/>
        <v>#REF!</v>
      </c>
    </row>
    <row r="179">
      <c r="A179" s="26">
        <v>73104.0</v>
      </c>
      <c r="B179" s="3" t="str">
        <f t="shared" si="1"/>
        <v>#REF!</v>
      </c>
    </row>
    <row r="180">
      <c r="A180" s="26">
        <v>234955.0</v>
      </c>
      <c r="B180" s="3" t="str">
        <f t="shared" si="1"/>
        <v>#REF!</v>
      </c>
    </row>
    <row r="181">
      <c r="A181" s="27">
        <v>43493.0</v>
      </c>
      <c r="B181" s="3" t="str">
        <f t="shared" si="1"/>
        <v>#REF!</v>
      </c>
    </row>
    <row r="182">
      <c r="A182" s="28">
        <v>61.61</v>
      </c>
      <c r="B182" s="3" t="str">
        <f t="shared" si="1"/>
        <v>#REF!</v>
      </c>
    </row>
    <row r="183">
      <c r="A183" s="28">
        <v>61.74</v>
      </c>
      <c r="B183" s="3" t="str">
        <f t="shared" si="1"/>
        <v>#REF!</v>
      </c>
    </row>
    <row r="184">
      <c r="A184" s="28">
        <v>59.52</v>
      </c>
      <c r="B184" s="3" t="str">
        <f t="shared" si="1"/>
        <v>#REF!</v>
      </c>
    </row>
    <row r="185">
      <c r="A185" s="28">
        <v>59.91</v>
      </c>
      <c r="B185" s="3" t="str">
        <f t="shared" si="1"/>
        <v>#REF!</v>
      </c>
    </row>
    <row r="186">
      <c r="A186" s="21">
        <v>-1.81</v>
      </c>
      <c r="B186" s="3" t="str">
        <f t="shared" si="1"/>
        <v>#REF!</v>
      </c>
    </row>
    <row r="187">
      <c r="A187" s="22">
        <v>-0.0293</v>
      </c>
      <c r="B187" s="3" t="str">
        <f t="shared" si="1"/>
        <v>#REF!</v>
      </c>
    </row>
    <row r="188">
      <c r="A188" s="24">
        <v>74022.0</v>
      </c>
      <c r="B188" s="3" t="str">
        <f t="shared" si="1"/>
        <v>#REF!</v>
      </c>
    </row>
    <row r="189">
      <c r="A189" s="24">
        <v>234682.0</v>
      </c>
      <c r="B189" s="3" t="str">
        <f t="shared" si="1"/>
        <v>#REF!</v>
      </c>
    </row>
    <row r="190">
      <c r="A190" s="23">
        <v>43494.0</v>
      </c>
      <c r="B190" s="3" t="str">
        <f t="shared" si="1"/>
        <v>#REF!</v>
      </c>
    </row>
    <row r="191">
      <c r="A191" s="21">
        <v>59.76</v>
      </c>
      <c r="B191" s="3" t="str">
        <f t="shared" si="1"/>
        <v>#REF!</v>
      </c>
    </row>
    <row r="192">
      <c r="A192" s="21">
        <v>61.78</v>
      </c>
      <c r="B192" s="3" t="str">
        <f t="shared" si="1"/>
        <v>#REF!</v>
      </c>
    </row>
    <row r="193">
      <c r="A193" s="21">
        <v>59.72</v>
      </c>
      <c r="B193" s="3" t="str">
        <f t="shared" si="1"/>
        <v>#REF!</v>
      </c>
    </row>
    <row r="194">
      <c r="A194" s="21">
        <v>61.29</v>
      </c>
      <c r="B194" s="3" t="str">
        <f t="shared" si="1"/>
        <v>#REF!</v>
      </c>
    </row>
    <row r="195">
      <c r="A195" s="25">
        <f>+1.38</f>
        <v>1.38</v>
      </c>
      <c r="B195" s="3" t="str">
        <f t="shared" si="1"/>
        <v>#REF!</v>
      </c>
    </row>
    <row r="196">
      <c r="A196" s="25">
        <f>+2.3%</f>
        <v>0.023</v>
      </c>
      <c r="B196" s="3" t="str">
        <f t="shared" si="1"/>
        <v>#REF!</v>
      </c>
    </row>
    <row r="197">
      <c r="A197" s="26">
        <v>90748.0</v>
      </c>
      <c r="B197" s="3" t="str">
        <f t="shared" si="1"/>
        <v>#REF!</v>
      </c>
    </row>
    <row r="198">
      <c r="A198" s="26">
        <v>237364.0</v>
      </c>
      <c r="B198" s="3" t="str">
        <f t="shared" si="1"/>
        <v>#REF!</v>
      </c>
    </row>
    <row r="199">
      <c r="A199" s="27">
        <v>43495.0</v>
      </c>
      <c r="B199" s="3" t="str">
        <f t="shared" si="1"/>
        <v>#REF!</v>
      </c>
    </row>
    <row r="200">
      <c r="A200" s="28">
        <v>61.24</v>
      </c>
      <c r="B200" s="3" t="str">
        <f t="shared" si="1"/>
        <v>#REF!</v>
      </c>
    </row>
    <row r="201">
      <c r="A201" s="28">
        <v>62.57</v>
      </c>
      <c r="B201" s="3" t="str">
        <f t="shared" si="1"/>
        <v>#REF!</v>
      </c>
    </row>
    <row r="202">
      <c r="A202" s="28">
        <v>61.07</v>
      </c>
      <c r="B202" s="3" t="str">
        <f t="shared" si="1"/>
        <v>#REF!</v>
      </c>
    </row>
    <row r="203">
      <c r="A203" s="28">
        <v>61.63</v>
      </c>
      <c r="B203" s="3" t="str">
        <f t="shared" si="1"/>
        <v>#REF!</v>
      </c>
    </row>
    <row r="204">
      <c r="A204" s="25">
        <f>+0.34</f>
        <v>0.34</v>
      </c>
      <c r="B204" s="3" t="str">
        <f t="shared" si="1"/>
        <v>#REF!</v>
      </c>
    </row>
    <row r="205">
      <c r="A205" s="25">
        <f>+0.55%</f>
        <v>0.0055</v>
      </c>
      <c r="B205" s="3" t="str">
        <f t="shared" si="1"/>
        <v>#REF!</v>
      </c>
    </row>
    <row r="206">
      <c r="A206" s="26">
        <v>80714.0</v>
      </c>
      <c r="B206" s="3" t="str">
        <f t="shared" si="1"/>
        <v>#REF!</v>
      </c>
    </row>
    <row r="207">
      <c r="A207" s="26">
        <v>241908.0</v>
      </c>
      <c r="B207" s="3" t="str">
        <f t="shared" si="1"/>
        <v>#REF!</v>
      </c>
    </row>
    <row r="208">
      <c r="A208" s="27">
        <v>43496.0</v>
      </c>
      <c r="B208" s="3" t="str">
        <f t="shared" si="1"/>
        <v>#REF!</v>
      </c>
    </row>
    <row r="209">
      <c r="A209" s="28">
        <v>61.89</v>
      </c>
      <c r="B209" s="3" t="str">
        <f t="shared" si="1"/>
        <v>#REF!</v>
      </c>
    </row>
    <row r="210">
      <c r="A210" s="28">
        <v>62.51</v>
      </c>
      <c r="B210" s="3" t="str">
        <f t="shared" si="1"/>
        <v>#REF!</v>
      </c>
    </row>
    <row r="211">
      <c r="A211" s="28">
        <v>60.73</v>
      </c>
      <c r="B211" s="3" t="str">
        <f t="shared" si="1"/>
        <v>#REF!</v>
      </c>
    </row>
    <row r="212">
      <c r="A212" s="28">
        <v>60.93</v>
      </c>
      <c r="B212" s="3" t="str">
        <f t="shared" si="1"/>
        <v>#REF!</v>
      </c>
    </row>
    <row r="213">
      <c r="A213" s="21">
        <v>-0.7</v>
      </c>
      <c r="B213" s="3" t="str">
        <f t="shared" si="1"/>
        <v>#REF!</v>
      </c>
    </row>
    <row r="214">
      <c r="A214" s="22">
        <v>-0.0114</v>
      </c>
      <c r="B214" s="3" t="str">
        <f t="shared" si="1"/>
        <v>#REF!</v>
      </c>
    </row>
    <row r="215">
      <c r="A215" s="24">
        <v>106051.0</v>
      </c>
      <c r="B215" s="3" t="str">
        <f t="shared" si="1"/>
        <v>#REF!</v>
      </c>
    </row>
    <row r="216">
      <c r="A216" s="24">
        <v>250805.0</v>
      </c>
      <c r="B216" s="3" t="str">
        <f t="shared" si="1"/>
        <v>#REF!</v>
      </c>
    </row>
    <row r="217">
      <c r="A217" s="23">
        <v>43497.0</v>
      </c>
      <c r="B217" s="3" t="str">
        <f t="shared" si="1"/>
        <v>#REF!</v>
      </c>
    </row>
    <row r="218">
      <c r="A218" s="21">
        <v>61.15</v>
      </c>
      <c r="B218" s="3" t="str">
        <f t="shared" si="1"/>
        <v>#REF!</v>
      </c>
    </row>
    <row r="219">
      <c r="A219" s="21">
        <v>63.01</v>
      </c>
      <c r="B219" s="3" t="str">
        <f t="shared" si="1"/>
        <v>#REF!</v>
      </c>
    </row>
    <row r="220">
      <c r="A220" s="21">
        <v>60.54</v>
      </c>
      <c r="B220" s="3" t="str">
        <f t="shared" si="1"/>
        <v>#REF!</v>
      </c>
    </row>
    <row r="221">
      <c r="A221" s="21">
        <v>62.79</v>
      </c>
      <c r="B221" s="3" t="str">
        <f t="shared" si="1"/>
        <v>#REF!</v>
      </c>
    </row>
    <row r="222">
      <c r="A222" s="25">
        <f>+1.86</f>
        <v>1.86</v>
      </c>
      <c r="B222" s="3" t="str">
        <f t="shared" si="1"/>
        <v>#REF!</v>
      </c>
    </row>
    <row r="223">
      <c r="A223" s="25">
        <f>+3.05%</f>
        <v>0.0305</v>
      </c>
      <c r="B223" s="3" t="str">
        <f t="shared" si="1"/>
        <v>#REF!</v>
      </c>
    </row>
    <row r="224">
      <c r="A224" s="26">
        <v>90900.0</v>
      </c>
      <c r="B224" s="3" t="str">
        <f t="shared" si="1"/>
        <v>#REF!</v>
      </c>
    </row>
    <row r="225">
      <c r="A225" s="26">
        <v>256751.0</v>
      </c>
      <c r="B225" s="3" t="str">
        <f t="shared" si="1"/>
        <v>#REF!</v>
      </c>
    </row>
    <row r="226">
      <c r="A226" s="27">
        <v>43500.0</v>
      </c>
      <c r="B226" s="3" t="str">
        <f t="shared" si="1"/>
        <v>#REF!</v>
      </c>
    </row>
    <row r="227">
      <c r="A227" s="28">
        <v>62.75</v>
      </c>
      <c r="B227" s="3" t="str">
        <f t="shared" si="1"/>
        <v>#REF!</v>
      </c>
    </row>
    <row r="228">
      <c r="A228" s="28">
        <v>63.63</v>
      </c>
      <c r="B228" s="3" t="str">
        <f t="shared" si="1"/>
        <v>#REF!</v>
      </c>
    </row>
    <row r="229">
      <c r="A229" s="28">
        <v>61.29</v>
      </c>
      <c r="B229" s="3" t="str">
        <f t="shared" si="1"/>
        <v>#REF!</v>
      </c>
    </row>
    <row r="230">
      <c r="A230" s="28">
        <v>62.58</v>
      </c>
      <c r="B230" s="3" t="str">
        <f t="shared" si="1"/>
        <v>#REF!</v>
      </c>
    </row>
    <row r="231">
      <c r="A231" s="21">
        <v>-0.21</v>
      </c>
      <c r="B231" s="3" t="str">
        <f t="shared" si="1"/>
        <v>#REF!</v>
      </c>
    </row>
    <row r="232">
      <c r="A232" s="22">
        <v>-0.0033</v>
      </c>
      <c r="B232" s="3" t="str">
        <f t="shared" si="1"/>
        <v>#REF!</v>
      </c>
    </row>
    <row r="233">
      <c r="A233" s="24">
        <v>147646.0</v>
      </c>
      <c r="B233" s="3" t="str">
        <f t="shared" si="1"/>
        <v>#REF!</v>
      </c>
    </row>
    <row r="234">
      <c r="A234" s="24">
        <v>272703.0</v>
      </c>
      <c r="B234" s="3" t="str">
        <f t="shared" si="1"/>
        <v>#REF!</v>
      </c>
    </row>
    <row r="235">
      <c r="A235" s="23">
        <v>43501.0</v>
      </c>
      <c r="B235" s="3" t="str">
        <f t="shared" si="1"/>
        <v>#REF!</v>
      </c>
    </row>
    <row r="236">
      <c r="A236" s="21">
        <v>62.65</v>
      </c>
      <c r="B236" s="3" t="str">
        <f t="shared" si="1"/>
        <v>#REF!</v>
      </c>
    </row>
    <row r="237">
      <c r="A237" s="21">
        <v>63.09</v>
      </c>
      <c r="B237" s="3" t="str">
        <f t="shared" si="1"/>
        <v>#REF!</v>
      </c>
    </row>
    <row r="238">
      <c r="A238" s="21">
        <v>61.83</v>
      </c>
      <c r="B238" s="3" t="str">
        <f t="shared" si="1"/>
        <v>#REF!</v>
      </c>
    </row>
    <row r="239">
      <c r="A239" s="21">
        <v>62.07</v>
      </c>
      <c r="B239" s="3" t="str">
        <f t="shared" si="1"/>
        <v>#REF!</v>
      </c>
    </row>
    <row r="240">
      <c r="A240" s="21">
        <v>-0.51</v>
      </c>
      <c r="B240" s="3" t="str">
        <f t="shared" si="1"/>
        <v>#REF!</v>
      </c>
    </row>
    <row r="241">
      <c r="A241" s="22">
        <v>-0.0081</v>
      </c>
      <c r="B241" s="3" t="str">
        <f t="shared" si="1"/>
        <v>#REF!</v>
      </c>
    </row>
    <row r="242">
      <c r="A242" s="24">
        <v>102453.0</v>
      </c>
      <c r="B242" s="3" t="str">
        <f t="shared" si="1"/>
        <v>#REF!</v>
      </c>
    </row>
    <row r="243">
      <c r="A243" s="24">
        <v>274803.0</v>
      </c>
      <c r="B243" s="3" t="str">
        <f t="shared" si="1"/>
        <v>#REF!</v>
      </c>
    </row>
    <row r="244">
      <c r="A244" s="23">
        <v>43502.0</v>
      </c>
      <c r="B244" s="3" t="str">
        <f t="shared" si="1"/>
        <v>#REF!</v>
      </c>
    </row>
    <row r="245">
      <c r="A245" s="21">
        <v>62.15</v>
      </c>
      <c r="B245" s="3" t="str">
        <f t="shared" si="1"/>
        <v>#REF!</v>
      </c>
    </row>
    <row r="246">
      <c r="A246" s="21">
        <v>62.85</v>
      </c>
      <c r="B246" s="3" t="str">
        <f t="shared" si="1"/>
        <v>#REF!</v>
      </c>
    </row>
    <row r="247">
      <c r="A247" s="21">
        <v>61.18</v>
      </c>
      <c r="B247" s="3" t="str">
        <f t="shared" si="1"/>
        <v>#REF!</v>
      </c>
    </row>
    <row r="248">
      <c r="A248" s="21">
        <v>62.74</v>
      </c>
      <c r="B248" s="3" t="str">
        <f t="shared" si="1"/>
        <v>#REF!</v>
      </c>
    </row>
    <row r="249">
      <c r="A249" s="25">
        <f>+0.67</f>
        <v>0.67</v>
      </c>
      <c r="B249" s="3" t="str">
        <f t="shared" si="1"/>
        <v>#REF!</v>
      </c>
    </row>
    <row r="250">
      <c r="A250" s="25">
        <f>+1.08%</f>
        <v>0.0108</v>
      </c>
      <c r="B250" s="3" t="str">
        <f t="shared" si="1"/>
        <v>#REF!</v>
      </c>
    </row>
    <row r="251">
      <c r="A251" s="26">
        <v>94002.0</v>
      </c>
      <c r="B251" s="3" t="str">
        <f t="shared" si="1"/>
        <v>#REF!</v>
      </c>
    </row>
    <row r="252">
      <c r="A252" s="26">
        <v>278413.0</v>
      </c>
      <c r="B252" s="3" t="str">
        <f t="shared" si="1"/>
        <v>#REF!</v>
      </c>
    </row>
    <row r="253">
      <c r="A253" s="27">
        <v>43503.0</v>
      </c>
      <c r="B253" s="3" t="str">
        <f t="shared" si="1"/>
        <v>#REF!</v>
      </c>
    </row>
    <row r="254">
      <c r="A254" s="28">
        <v>62.5</v>
      </c>
      <c r="B254" s="3" t="str">
        <f t="shared" si="1"/>
        <v>#REF!</v>
      </c>
    </row>
    <row r="255">
      <c r="A255" s="28">
        <v>62.9</v>
      </c>
      <c r="B255" s="3" t="str">
        <f t="shared" si="1"/>
        <v>#REF!</v>
      </c>
    </row>
    <row r="256">
      <c r="A256" s="28">
        <v>60.64</v>
      </c>
      <c r="B256" s="3" t="str">
        <f t="shared" si="1"/>
        <v>#REF!</v>
      </c>
    </row>
    <row r="257">
      <c r="A257" s="28">
        <v>61.63</v>
      </c>
      <c r="B257" s="3" t="str">
        <f t="shared" si="1"/>
        <v>#REF!</v>
      </c>
    </row>
    <row r="258">
      <c r="A258" s="21">
        <v>-1.11</v>
      </c>
      <c r="B258" s="3" t="str">
        <f t="shared" si="1"/>
        <v>#REF!</v>
      </c>
    </row>
    <row r="259">
      <c r="A259" s="22">
        <v>-0.0177</v>
      </c>
      <c r="B259" s="3" t="str">
        <f t="shared" si="1"/>
        <v>#REF!</v>
      </c>
    </row>
    <row r="260">
      <c r="A260" s="24">
        <v>135114.0</v>
      </c>
      <c r="B260" s="3" t="str">
        <f t="shared" si="1"/>
        <v>#REF!</v>
      </c>
    </row>
    <row r="261">
      <c r="A261" s="24">
        <v>277218.0</v>
      </c>
      <c r="B261" s="3" t="str">
        <f t="shared" si="1"/>
        <v>#REF!</v>
      </c>
    </row>
    <row r="262">
      <c r="A262" s="23">
        <v>43504.0</v>
      </c>
      <c r="B262" s="3" t="str">
        <f t="shared" si="1"/>
        <v>#REF!</v>
      </c>
    </row>
    <row r="263">
      <c r="A263" s="21">
        <v>61.65</v>
      </c>
      <c r="B263" s="3" t="str">
        <f t="shared" si="1"/>
        <v>#REF!</v>
      </c>
    </row>
    <row r="264">
      <c r="A264" s="21">
        <v>62.28</v>
      </c>
      <c r="B264" s="3" t="str">
        <f t="shared" si="1"/>
        <v>#REF!</v>
      </c>
    </row>
    <row r="265">
      <c r="A265" s="21">
        <v>61.05</v>
      </c>
      <c r="B265" s="3" t="str">
        <f t="shared" si="1"/>
        <v>#REF!</v>
      </c>
    </row>
    <row r="266">
      <c r="A266" s="21">
        <v>62.03</v>
      </c>
      <c r="B266" s="3" t="str">
        <f t="shared" si="1"/>
        <v>#REF!</v>
      </c>
    </row>
    <row r="267">
      <c r="A267" s="25">
        <f>+0.4</f>
        <v>0.4</v>
      </c>
      <c r="B267" s="3" t="str">
        <f t="shared" si="1"/>
        <v>#REF!</v>
      </c>
    </row>
    <row r="268">
      <c r="A268" s="25">
        <f>+0.65%</f>
        <v>0.0065</v>
      </c>
      <c r="B268" s="3" t="str">
        <f t="shared" si="1"/>
        <v>#REF!</v>
      </c>
    </row>
    <row r="269">
      <c r="A269" s="26">
        <v>147225.0</v>
      </c>
      <c r="B269" s="3" t="str">
        <f t="shared" si="1"/>
        <v>#REF!</v>
      </c>
    </row>
    <row r="270">
      <c r="A270" s="26">
        <v>289868.0</v>
      </c>
      <c r="B270" s="3" t="str">
        <f t="shared" si="1"/>
        <v>#REF!</v>
      </c>
    </row>
    <row r="271">
      <c r="A271" s="27">
        <v>43507.0</v>
      </c>
      <c r="B271" s="3" t="str">
        <f t="shared" si="1"/>
        <v>#REF!</v>
      </c>
    </row>
    <row r="272">
      <c r="A272" s="28">
        <v>62.06</v>
      </c>
      <c r="B272" s="3" t="str">
        <f t="shared" si="1"/>
        <v>#REF!</v>
      </c>
    </row>
    <row r="273">
      <c r="A273" s="28">
        <v>62.3</v>
      </c>
      <c r="B273" s="3" t="str">
        <f t="shared" si="1"/>
        <v>#REF!</v>
      </c>
    </row>
    <row r="274">
      <c r="A274" s="28">
        <v>60.89</v>
      </c>
      <c r="B274" s="3" t="str">
        <f t="shared" si="1"/>
        <v>#REF!</v>
      </c>
    </row>
    <row r="275">
      <c r="A275" s="28">
        <v>61.52</v>
      </c>
      <c r="B275" s="3" t="str">
        <f t="shared" si="1"/>
        <v>#REF!</v>
      </c>
    </row>
    <row r="276">
      <c r="A276" s="21">
        <v>-0.51</v>
      </c>
      <c r="B276" s="3" t="str">
        <f t="shared" si="1"/>
        <v>#REF!</v>
      </c>
    </row>
    <row r="277">
      <c r="A277" s="22">
        <v>-0.0082</v>
      </c>
      <c r="B277" s="3" t="str">
        <f t="shared" si="1"/>
        <v>#REF!</v>
      </c>
    </row>
    <row r="278">
      <c r="A278" s="24">
        <v>158402.0</v>
      </c>
      <c r="B278" s="3" t="str">
        <f t="shared" si="1"/>
        <v>#REF!</v>
      </c>
    </row>
    <row r="279">
      <c r="A279" s="24">
        <v>299245.0</v>
      </c>
      <c r="B279" s="3" t="str">
        <f t="shared" si="1"/>
        <v>#REF!</v>
      </c>
    </row>
    <row r="280">
      <c r="A280" s="23">
        <v>43508.0</v>
      </c>
      <c r="B280" s="3" t="str">
        <f t="shared" si="1"/>
        <v>#REF!</v>
      </c>
    </row>
    <row r="281">
      <c r="A281" s="21">
        <v>61.69</v>
      </c>
      <c r="B281" s="3" t="str">
        <f t="shared" si="1"/>
        <v>#REF!</v>
      </c>
    </row>
    <row r="282">
      <c r="A282" s="21">
        <v>63.3</v>
      </c>
      <c r="B282" s="3" t="str">
        <f t="shared" si="1"/>
        <v>#REF!</v>
      </c>
    </row>
    <row r="283">
      <c r="A283" s="21">
        <v>61.66</v>
      </c>
      <c r="B283" s="3" t="str">
        <f t="shared" si="1"/>
        <v>#REF!</v>
      </c>
    </row>
    <row r="284">
      <c r="A284" s="21">
        <v>62.4</v>
      </c>
      <c r="B284" s="3" t="str">
        <f t="shared" si="1"/>
        <v>#REF!</v>
      </c>
    </row>
    <row r="285">
      <c r="A285" s="25">
        <f>+0.88</f>
        <v>0.88</v>
      </c>
      <c r="B285" s="3" t="str">
        <f t="shared" si="1"/>
        <v>#REF!</v>
      </c>
    </row>
    <row r="286">
      <c r="A286" s="25">
        <f>+1.43%</f>
        <v>0.0143</v>
      </c>
      <c r="B286" s="3" t="str">
        <f t="shared" si="1"/>
        <v>#REF!</v>
      </c>
    </row>
    <row r="287">
      <c r="A287" s="26">
        <v>147323.0</v>
      </c>
      <c r="B287" s="3" t="str">
        <f t="shared" si="1"/>
        <v>#REF!</v>
      </c>
    </row>
    <row r="288">
      <c r="A288" s="26">
        <v>302669.0</v>
      </c>
      <c r="B288" s="3" t="str">
        <f t="shared" si="1"/>
        <v>#REF!</v>
      </c>
    </row>
    <row r="289">
      <c r="A289" s="27">
        <v>43509.0</v>
      </c>
      <c r="B289" s="3" t="str">
        <f t="shared" si="1"/>
        <v>#REF!</v>
      </c>
    </row>
    <row r="290">
      <c r="A290" s="28">
        <v>62.69</v>
      </c>
      <c r="B290" s="3" t="str">
        <f t="shared" si="1"/>
        <v>#REF!</v>
      </c>
    </row>
    <row r="291">
      <c r="A291" s="28">
        <v>63.92</v>
      </c>
      <c r="B291" s="3" t="str">
        <f t="shared" si="1"/>
        <v>#REF!</v>
      </c>
    </row>
    <row r="292">
      <c r="A292" s="28">
        <v>62.68</v>
      </c>
      <c r="B292" s="3" t="str">
        <f t="shared" si="1"/>
        <v>#REF!</v>
      </c>
    </row>
    <row r="293">
      <c r="A293" s="28">
        <v>63.58</v>
      </c>
      <c r="B293" s="3" t="str">
        <f t="shared" si="1"/>
        <v>#REF!</v>
      </c>
    </row>
    <row r="294">
      <c r="A294" s="25">
        <f>+1.18</f>
        <v>1.18</v>
      </c>
      <c r="B294" s="3" t="str">
        <f t="shared" si="1"/>
        <v>#REF!</v>
      </c>
    </row>
    <row r="295">
      <c r="A295" s="25">
        <f>+1.89%</f>
        <v>0.0189</v>
      </c>
      <c r="B295" s="3" t="str">
        <f t="shared" si="1"/>
        <v>#REF!</v>
      </c>
    </row>
    <row r="296">
      <c r="A296" s="26">
        <v>154123.0</v>
      </c>
      <c r="B296" s="3" t="str">
        <f t="shared" si="1"/>
        <v>#REF!</v>
      </c>
    </row>
    <row r="297">
      <c r="A297" s="26">
        <v>319558.0</v>
      </c>
      <c r="B297" s="3" t="str">
        <f t="shared" si="1"/>
        <v>#REF!</v>
      </c>
    </row>
    <row r="298">
      <c r="A298" s="27">
        <v>43510.0</v>
      </c>
      <c r="B298" s="3" t="str">
        <f t="shared" si="1"/>
        <v>#REF!</v>
      </c>
    </row>
    <row r="299">
      <c r="A299" s="28">
        <v>63.6</v>
      </c>
      <c r="B299" s="3" t="str">
        <f t="shared" si="1"/>
        <v>#REF!</v>
      </c>
    </row>
    <row r="300">
      <c r="A300" s="28">
        <v>64.74</v>
      </c>
      <c r="B300" s="3" t="str">
        <f t="shared" si="1"/>
        <v>#REF!</v>
      </c>
    </row>
    <row r="301">
      <c r="A301" s="28">
        <v>63.23</v>
      </c>
      <c r="B301" s="3" t="str">
        <f t="shared" si="1"/>
        <v>#REF!</v>
      </c>
    </row>
    <row r="302">
      <c r="A302" s="28">
        <v>64.52</v>
      </c>
      <c r="B302" s="3" t="str">
        <f t="shared" si="1"/>
        <v>#REF!</v>
      </c>
    </row>
    <row r="303">
      <c r="A303" s="25">
        <f>+0.94</f>
        <v>0.94</v>
      </c>
      <c r="B303" s="3" t="str">
        <f t="shared" si="1"/>
        <v>#REF!</v>
      </c>
    </row>
    <row r="304">
      <c r="A304" s="25">
        <f>+1.48%</f>
        <v>0.0148</v>
      </c>
      <c r="B304" s="3" t="str">
        <f t="shared" si="1"/>
        <v>#REF!</v>
      </c>
    </row>
    <row r="305">
      <c r="A305" s="26">
        <v>174264.0</v>
      </c>
      <c r="B305" s="3" t="str">
        <f t="shared" si="1"/>
        <v>#REF!</v>
      </c>
    </row>
    <row r="306">
      <c r="A306" s="26">
        <v>322068.0</v>
      </c>
      <c r="B306" s="3" t="str">
        <f t="shared" si="1"/>
        <v>#REF!</v>
      </c>
    </row>
    <row r="307">
      <c r="A307" s="27">
        <v>43511.0</v>
      </c>
      <c r="B307" s="3" t="str">
        <f t="shared" si="1"/>
        <v>#REF!</v>
      </c>
    </row>
    <row r="308">
      <c r="A308" s="28">
        <v>64.81</v>
      </c>
      <c r="B308" s="3" t="str">
        <f t="shared" si="1"/>
        <v>#REF!</v>
      </c>
    </row>
    <row r="309">
      <c r="A309" s="28">
        <v>66.37</v>
      </c>
      <c r="B309" s="3" t="str">
        <f t="shared" si="1"/>
        <v>#REF!</v>
      </c>
    </row>
    <row r="310">
      <c r="A310" s="28">
        <v>64.37</v>
      </c>
      <c r="B310" s="3" t="str">
        <f t="shared" si="1"/>
        <v>#REF!</v>
      </c>
    </row>
    <row r="311">
      <c r="A311" s="28">
        <v>66.22</v>
      </c>
      <c r="B311" s="3" t="str">
        <f t="shared" si="1"/>
        <v>#REF!</v>
      </c>
    </row>
    <row r="312">
      <c r="A312" s="25">
        <f>+1.7</f>
        <v>1.7</v>
      </c>
      <c r="B312" s="3" t="str">
        <f t="shared" si="1"/>
        <v>#REF!</v>
      </c>
    </row>
    <row r="313">
      <c r="A313" s="25">
        <f>+2.63%</f>
        <v>0.0263</v>
      </c>
      <c r="B313" s="3" t="str">
        <f t="shared" si="1"/>
        <v>#REF!</v>
      </c>
    </row>
    <row r="314">
      <c r="A314" s="26">
        <v>171097.0</v>
      </c>
      <c r="B314" s="3" t="str">
        <f t="shared" si="1"/>
        <v>#REF!</v>
      </c>
    </row>
    <row r="315">
      <c r="A315" s="26">
        <v>343661.0</v>
      </c>
      <c r="B315" s="3" t="str">
        <f t="shared" si="1"/>
        <v>#REF!</v>
      </c>
    </row>
    <row r="316">
      <c r="A316" s="27">
        <v>43514.0</v>
      </c>
      <c r="B316" s="3" t="str">
        <f t="shared" si="1"/>
        <v>#REF!</v>
      </c>
    </row>
    <row r="317">
      <c r="A317" s="28">
        <v>66.37</v>
      </c>
      <c r="B317" s="3" t="str">
        <f t="shared" si="1"/>
        <v>#REF!</v>
      </c>
    </row>
    <row r="318">
      <c r="A318" s="28">
        <v>66.82</v>
      </c>
      <c r="B318" s="3" t="str">
        <f t="shared" si="1"/>
        <v>#REF!</v>
      </c>
    </row>
    <row r="319">
      <c r="A319" s="28">
        <v>65.96</v>
      </c>
      <c r="B319" s="3" t="str">
        <f t="shared" si="1"/>
        <v>#REF!</v>
      </c>
    </row>
    <row r="320">
      <c r="A320" s="28">
        <v>66.5</v>
      </c>
      <c r="B320" s="3" t="str">
        <f t="shared" si="1"/>
        <v>#REF!</v>
      </c>
    </row>
    <row r="321">
      <c r="A321" s="25">
        <f>+0.28</f>
        <v>0.28</v>
      </c>
      <c r="B321" s="3" t="str">
        <f t="shared" si="1"/>
        <v>#REF!</v>
      </c>
    </row>
    <row r="322">
      <c r="A322" s="25">
        <f>+0.42%</f>
        <v>0.0042</v>
      </c>
      <c r="B322" s="3" t="str">
        <f t="shared" si="1"/>
        <v>#REF!</v>
      </c>
    </row>
    <row r="323">
      <c r="A323" s="26">
        <v>120440.0</v>
      </c>
      <c r="B323" s="3" t="str">
        <f t="shared" si="1"/>
        <v>#REF!</v>
      </c>
    </row>
    <row r="324">
      <c r="A324" s="26">
        <v>359316.0</v>
      </c>
      <c r="B324" s="3" t="str">
        <f t="shared" si="1"/>
        <v>#REF!</v>
      </c>
    </row>
    <row r="325">
      <c r="A325" s="27">
        <v>43515.0</v>
      </c>
      <c r="B325" s="3" t="str">
        <f t="shared" si="1"/>
        <v>#REF!</v>
      </c>
    </row>
    <row r="326">
      <c r="A326" s="28">
        <v>66.42</v>
      </c>
      <c r="B326" s="3" t="str">
        <f t="shared" si="1"/>
        <v>#REF!</v>
      </c>
    </row>
    <row r="327">
      <c r="A327" s="28">
        <v>66.64</v>
      </c>
      <c r="B327" s="3" t="str">
        <f t="shared" si="1"/>
        <v>#REF!</v>
      </c>
    </row>
    <row r="328">
      <c r="A328" s="28">
        <v>65.63</v>
      </c>
      <c r="B328" s="3" t="str">
        <f t="shared" si="1"/>
        <v>#REF!</v>
      </c>
    </row>
    <row r="329">
      <c r="A329" s="28">
        <v>66.47</v>
      </c>
      <c r="B329" s="3" t="str">
        <f t="shared" si="1"/>
        <v>#REF!</v>
      </c>
    </row>
    <row r="330">
      <c r="A330" s="21">
        <v>-0.03</v>
      </c>
      <c r="B330" s="3" t="str">
        <f t="shared" si="1"/>
        <v>#REF!</v>
      </c>
    </row>
    <row r="331">
      <c r="A331" s="22">
        <v>-5.0E-4</v>
      </c>
      <c r="B331" s="3" t="str">
        <f t="shared" si="1"/>
        <v>#REF!</v>
      </c>
    </row>
    <row r="332">
      <c r="A332" s="24">
        <v>157847.0</v>
      </c>
      <c r="B332" s="3" t="str">
        <f t="shared" si="1"/>
        <v>#REF!</v>
      </c>
    </row>
    <row r="333">
      <c r="A333" s="24">
        <v>364501.0</v>
      </c>
      <c r="B333" s="3" t="str">
        <f t="shared" si="1"/>
        <v>#REF!</v>
      </c>
    </row>
    <row r="334">
      <c r="A334" s="23">
        <v>43516.0</v>
      </c>
      <c r="B334" s="3" t="str">
        <f t="shared" si="1"/>
        <v>#REF!</v>
      </c>
    </row>
    <row r="335">
      <c r="A335" s="21">
        <v>66.36</v>
      </c>
      <c r="B335" s="3" t="str">
        <f t="shared" si="1"/>
        <v>#REF!</v>
      </c>
    </row>
    <row r="336">
      <c r="A336" s="21">
        <v>67.45</v>
      </c>
      <c r="B336" s="3" t="str">
        <f t="shared" si="1"/>
        <v>#REF!</v>
      </c>
    </row>
    <row r="337">
      <c r="A337" s="21">
        <v>65.71</v>
      </c>
      <c r="B337" s="3" t="str">
        <f t="shared" si="1"/>
        <v>#REF!</v>
      </c>
    </row>
    <row r="338">
      <c r="A338" s="21">
        <v>67.13</v>
      </c>
      <c r="B338" s="3" t="str">
        <f t="shared" si="1"/>
        <v>#REF!</v>
      </c>
    </row>
    <row r="339">
      <c r="A339" s="25">
        <f>+0.66</f>
        <v>0.66</v>
      </c>
      <c r="B339" s="3" t="str">
        <f t="shared" si="1"/>
        <v>#REF!</v>
      </c>
    </row>
    <row r="340">
      <c r="A340" s="25">
        <f>+0.99%</f>
        <v>0.0099</v>
      </c>
      <c r="B340" s="3" t="str">
        <f t="shared" si="1"/>
        <v>#REF!</v>
      </c>
    </row>
    <row r="341">
      <c r="A341" s="26">
        <v>197040.0</v>
      </c>
      <c r="B341" s="3" t="str">
        <f t="shared" si="1"/>
        <v>#REF!</v>
      </c>
    </row>
    <row r="342">
      <c r="A342" s="26">
        <v>404810.0</v>
      </c>
      <c r="B342" s="3" t="str">
        <f t="shared" si="1"/>
        <v>#REF!</v>
      </c>
    </row>
    <row r="343">
      <c r="A343" s="27">
        <v>43517.0</v>
      </c>
      <c r="B343" s="3" t="str">
        <f t="shared" si="1"/>
        <v>#REF!</v>
      </c>
    </row>
    <row r="344">
      <c r="A344" s="28">
        <v>67.15</v>
      </c>
      <c r="B344" s="3" t="str">
        <f t="shared" si="1"/>
        <v>#REF!</v>
      </c>
    </row>
    <row r="345">
      <c r="A345" s="28">
        <v>67.39</v>
      </c>
      <c r="B345" s="3" t="str">
        <f t="shared" si="1"/>
        <v>#REF!</v>
      </c>
    </row>
    <row r="346">
      <c r="A346" s="28">
        <v>66.78</v>
      </c>
      <c r="B346" s="3" t="str">
        <f t="shared" si="1"/>
        <v>#REF!</v>
      </c>
    </row>
    <row r="347">
      <c r="A347" s="28">
        <v>67.19</v>
      </c>
      <c r="B347" s="3" t="str">
        <f t="shared" si="1"/>
        <v>#REF!</v>
      </c>
    </row>
    <row r="348">
      <c r="A348" s="25">
        <f>+0.06</f>
        <v>0.06</v>
      </c>
      <c r="B348" s="3" t="str">
        <f t="shared" si="1"/>
        <v>#REF!</v>
      </c>
    </row>
    <row r="349">
      <c r="A349" s="25">
        <f>+0.09%</f>
        <v>0.0009</v>
      </c>
      <c r="B349" s="3" t="str">
        <f t="shared" si="1"/>
        <v>#REF!</v>
      </c>
    </row>
    <row r="350">
      <c r="A350" s="26">
        <v>209066.0</v>
      </c>
      <c r="B350" s="3" t="str">
        <f t="shared" si="1"/>
        <v>#REF!</v>
      </c>
    </row>
    <row r="351">
      <c r="A351" s="26">
        <v>435117.0</v>
      </c>
      <c r="B351" s="3" t="str">
        <f t="shared" si="1"/>
        <v>#REF!</v>
      </c>
    </row>
    <row r="352">
      <c r="A352" s="27">
        <v>43518.0</v>
      </c>
      <c r="B352" s="3" t="str">
        <f t="shared" si="1"/>
        <v>#REF!</v>
      </c>
    </row>
    <row r="353">
      <c r="A353" s="28">
        <v>67.05</v>
      </c>
      <c r="B353" s="3" t="str">
        <f t="shared" si="1"/>
        <v>#REF!</v>
      </c>
    </row>
    <row r="354">
      <c r="A354" s="28">
        <v>67.84</v>
      </c>
      <c r="B354" s="3" t="str">
        <f t="shared" si="1"/>
        <v>#REF!</v>
      </c>
    </row>
    <row r="355">
      <c r="A355" s="28">
        <v>66.98</v>
      </c>
      <c r="B355" s="3" t="str">
        <f t="shared" si="1"/>
        <v>#REF!</v>
      </c>
    </row>
    <row r="356">
      <c r="A356" s="28">
        <v>67.25</v>
      </c>
      <c r="B356" s="3" t="str">
        <f t="shared" si="1"/>
        <v>#REF!</v>
      </c>
    </row>
    <row r="357">
      <c r="A357" s="25">
        <f>+0.06</f>
        <v>0.06</v>
      </c>
      <c r="B357" s="3" t="str">
        <f t="shared" si="1"/>
        <v>#REF!</v>
      </c>
    </row>
    <row r="358">
      <c r="A358" s="25">
        <f>+0.09%</f>
        <v>0.0009</v>
      </c>
      <c r="B358" s="3" t="str">
        <f t="shared" si="1"/>
        <v>#REF!</v>
      </c>
    </row>
    <row r="359">
      <c r="A359" s="26">
        <v>157989.0</v>
      </c>
      <c r="B359" s="3" t="str">
        <f t="shared" si="1"/>
        <v>#REF!</v>
      </c>
    </row>
    <row r="360">
      <c r="A360" s="26">
        <v>444213.0</v>
      </c>
      <c r="B360" s="3" t="str">
        <f t="shared" si="1"/>
        <v>#REF!</v>
      </c>
    </row>
    <row r="361">
      <c r="A361" s="27">
        <v>43521.0</v>
      </c>
      <c r="B361" s="3" t="str">
        <f t="shared" si="1"/>
        <v>#REF!</v>
      </c>
    </row>
    <row r="362">
      <c r="A362" s="28">
        <v>67.09</v>
      </c>
      <c r="B362" s="3" t="str">
        <f t="shared" si="1"/>
        <v>#REF!</v>
      </c>
    </row>
    <row r="363">
      <c r="A363" s="28">
        <v>67.61</v>
      </c>
      <c r="B363" s="3" t="str">
        <f t="shared" si="1"/>
        <v>#REF!</v>
      </c>
    </row>
    <row r="364">
      <c r="A364" s="28">
        <v>64.7</v>
      </c>
      <c r="B364" s="3" t="str">
        <f t="shared" si="1"/>
        <v>#REF!</v>
      </c>
    </row>
    <row r="365">
      <c r="A365" s="28">
        <v>64.91</v>
      </c>
      <c r="B365" s="3" t="str">
        <f t="shared" si="1"/>
        <v>#REF!</v>
      </c>
    </row>
    <row r="366">
      <c r="A366" s="21">
        <v>-2.34</v>
      </c>
      <c r="B366" s="3" t="str">
        <f t="shared" si="1"/>
        <v>#REF!</v>
      </c>
    </row>
    <row r="367">
      <c r="A367" s="22">
        <v>-0.0348</v>
      </c>
      <c r="B367" s="3" t="str">
        <f t="shared" si="1"/>
        <v>#REF!</v>
      </c>
    </row>
    <row r="368">
      <c r="A368" s="24">
        <v>196959.0</v>
      </c>
      <c r="B368" s="3" t="str">
        <f t="shared" si="1"/>
        <v>#REF!</v>
      </c>
    </row>
    <row r="369">
      <c r="A369" s="24">
        <v>440237.0</v>
      </c>
      <c r="B369" s="3" t="str">
        <f t="shared" si="1"/>
        <v>#REF!</v>
      </c>
    </row>
    <row r="370">
      <c r="A370" s="23">
        <v>43522.0</v>
      </c>
      <c r="B370" s="3" t="str">
        <f t="shared" si="1"/>
        <v>#REF!</v>
      </c>
    </row>
    <row r="371">
      <c r="A371" s="21">
        <v>64.92</v>
      </c>
      <c r="B371" s="3" t="str">
        <f t="shared" si="1"/>
        <v>#REF!</v>
      </c>
    </row>
    <row r="372">
      <c r="A372" s="21">
        <v>65.88</v>
      </c>
      <c r="B372" s="3" t="str">
        <f t="shared" si="1"/>
        <v>#REF!</v>
      </c>
    </row>
    <row r="373">
      <c r="A373" s="21">
        <v>64.49</v>
      </c>
      <c r="B373" s="3" t="str">
        <f t="shared" si="1"/>
        <v>#REF!</v>
      </c>
    </row>
    <row r="374">
      <c r="A374" s="21">
        <v>65.36</v>
      </c>
      <c r="B374" s="3" t="str">
        <f t="shared" si="1"/>
        <v>#REF!</v>
      </c>
    </row>
    <row r="375">
      <c r="A375" s="25">
        <f>+0.45</f>
        <v>0.45</v>
      </c>
      <c r="B375" s="3" t="str">
        <f t="shared" si="1"/>
        <v>#REF!</v>
      </c>
    </row>
    <row r="376">
      <c r="A376" s="25">
        <f>+0.69%</f>
        <v>0.0069</v>
      </c>
      <c r="B376" s="3" t="str">
        <f t="shared" si="1"/>
        <v>#REF!</v>
      </c>
    </row>
    <row r="377">
      <c r="A377" s="26">
        <v>220574.0</v>
      </c>
      <c r="B377" s="3" t="str">
        <f t="shared" si="1"/>
        <v>#REF!</v>
      </c>
    </row>
    <row r="378">
      <c r="A378" s="26">
        <v>442998.0</v>
      </c>
      <c r="B378" s="3" t="str">
        <f t="shared" si="1"/>
        <v>#REF!</v>
      </c>
    </row>
    <row r="379">
      <c r="A379" s="27">
        <v>43523.0</v>
      </c>
      <c r="B379" s="3" t="str">
        <f t="shared" si="1"/>
        <v>#REF!</v>
      </c>
    </row>
    <row r="380">
      <c r="A380" s="28">
        <v>65.91</v>
      </c>
      <c r="B380" s="3" t="str">
        <f t="shared" si="1"/>
        <v>#REF!</v>
      </c>
    </row>
    <row r="381">
      <c r="A381" s="28">
        <v>66.88</v>
      </c>
      <c r="B381" s="3" t="str">
        <f t="shared" si="1"/>
        <v>#REF!</v>
      </c>
    </row>
    <row r="382">
      <c r="A382" s="28">
        <v>65.42</v>
      </c>
      <c r="B382" s="3" t="str">
        <f t="shared" si="1"/>
        <v>#REF!</v>
      </c>
    </row>
    <row r="383">
      <c r="A383" s="28">
        <v>66.58</v>
      </c>
      <c r="B383" s="3" t="str">
        <f t="shared" si="1"/>
        <v>#REF!</v>
      </c>
    </row>
    <row r="384">
      <c r="A384" s="25">
        <f>+1.22</f>
        <v>1.22</v>
      </c>
      <c r="B384" s="3" t="str">
        <f t="shared" si="1"/>
        <v>#REF!</v>
      </c>
    </row>
    <row r="385">
      <c r="A385" s="25">
        <f>+1.87%</f>
        <v>0.0187</v>
      </c>
      <c r="B385" s="3" t="str">
        <f t="shared" si="1"/>
        <v>#REF!</v>
      </c>
    </row>
    <row r="386">
      <c r="A386" s="26">
        <v>241211.0</v>
      </c>
      <c r="B386" s="3" t="str">
        <f t="shared" si="1"/>
        <v>#REF!</v>
      </c>
    </row>
    <row r="387">
      <c r="A387" s="26">
        <v>453847.0</v>
      </c>
      <c r="B387" s="3" t="str">
        <f t="shared" si="1"/>
        <v>#REF!</v>
      </c>
    </row>
    <row r="388">
      <c r="A388" s="27">
        <v>43524.0</v>
      </c>
      <c r="B388" s="3" t="str">
        <f t="shared" si="1"/>
        <v>#REF!</v>
      </c>
    </row>
    <row r="389">
      <c r="A389" s="28">
        <v>66.52</v>
      </c>
      <c r="B389" s="3" t="str">
        <f t="shared" si="1"/>
        <v>#REF!</v>
      </c>
    </row>
    <row r="390">
      <c r="A390" s="28">
        <v>66.78</v>
      </c>
      <c r="B390" s="3" t="str">
        <f t="shared" si="1"/>
        <v>#REF!</v>
      </c>
    </row>
    <row r="391">
      <c r="A391" s="28">
        <v>65.9</v>
      </c>
      <c r="B391" s="3" t="str">
        <f t="shared" si="1"/>
        <v>#REF!</v>
      </c>
    </row>
    <row r="392">
      <c r="A392" s="28">
        <v>66.31</v>
      </c>
      <c r="B392" s="3" t="str">
        <f t="shared" si="1"/>
        <v>#REF!</v>
      </c>
    </row>
    <row r="393">
      <c r="A393" s="21">
        <v>-0.27</v>
      </c>
      <c r="B393" s="3" t="str">
        <f t="shared" si="1"/>
        <v>#REF!</v>
      </c>
    </row>
    <row r="394">
      <c r="A394" s="22">
        <v>-0.0041</v>
      </c>
      <c r="B394" s="3" t="str">
        <f t="shared" si="1"/>
        <v>#REF!</v>
      </c>
    </row>
    <row r="395">
      <c r="A395" s="24">
        <v>257536.0</v>
      </c>
      <c r="B395" s="3" t="str">
        <f t="shared" si="1"/>
        <v>#REF!</v>
      </c>
    </row>
    <row r="396">
      <c r="A396" s="24">
        <v>441259.0</v>
      </c>
      <c r="B396" s="3" t="str">
        <f t="shared" si="1"/>
        <v>#REF!</v>
      </c>
    </row>
    <row r="397">
      <c r="A397" s="23">
        <v>43525.0</v>
      </c>
      <c r="B397" s="3" t="str">
        <f t="shared" si="1"/>
        <v>#REF!</v>
      </c>
    </row>
    <row r="398">
      <c r="A398" s="21">
        <v>66.48</v>
      </c>
      <c r="B398" s="3" t="str">
        <f t="shared" si="1"/>
        <v>#REF!</v>
      </c>
    </row>
    <row r="399">
      <c r="A399" s="21">
        <v>67.14</v>
      </c>
      <c r="B399" s="3" t="str">
        <f t="shared" si="1"/>
        <v>#REF!</v>
      </c>
    </row>
    <row r="400">
      <c r="A400" s="21">
        <v>64.59</v>
      </c>
      <c r="B400" s="3" t="str">
        <f t="shared" si="1"/>
        <v>#REF!</v>
      </c>
    </row>
    <row r="401">
      <c r="A401" s="21">
        <v>65.07</v>
      </c>
      <c r="B401" s="3" t="str">
        <f t="shared" si="1"/>
        <v>#REF!</v>
      </c>
    </row>
    <row r="402">
      <c r="A402" s="21">
        <v>-1.24</v>
      </c>
      <c r="B402" s="3" t="str">
        <f t="shared" si="1"/>
        <v>#REF!</v>
      </c>
    </row>
    <row r="403">
      <c r="A403" s="22">
        <v>-0.0187</v>
      </c>
      <c r="B403" s="3" t="str">
        <f t="shared" si="1"/>
        <v>#REF!</v>
      </c>
    </row>
    <row r="404">
      <c r="A404" s="24">
        <v>297192.0</v>
      </c>
      <c r="B404" s="3" t="str">
        <f t="shared" si="1"/>
        <v>#REF!</v>
      </c>
    </row>
    <row r="405">
      <c r="A405" s="24">
        <v>419414.0</v>
      </c>
      <c r="B405" s="3" t="str">
        <f t="shared" si="1"/>
        <v>#REF!</v>
      </c>
    </row>
    <row r="406">
      <c r="A406" s="23">
        <v>43528.0</v>
      </c>
      <c r="B406" s="3" t="str">
        <f t="shared" si="1"/>
        <v>#REF!</v>
      </c>
    </row>
    <row r="407">
      <c r="A407" s="21">
        <v>64.97</v>
      </c>
      <c r="B407" s="3" t="str">
        <f t="shared" si="1"/>
        <v>#REF!</v>
      </c>
    </row>
    <row r="408">
      <c r="A408" s="21">
        <v>66.34</v>
      </c>
      <c r="B408" s="3" t="str">
        <f t="shared" si="1"/>
        <v>#REF!</v>
      </c>
    </row>
    <row r="409">
      <c r="A409" s="21">
        <v>64.93</v>
      </c>
      <c r="B409" s="3" t="str">
        <f t="shared" si="1"/>
        <v>#REF!</v>
      </c>
    </row>
    <row r="410">
      <c r="A410" s="21">
        <v>65.67</v>
      </c>
      <c r="B410" s="3" t="str">
        <f t="shared" si="1"/>
        <v>#REF!</v>
      </c>
    </row>
    <row r="411">
      <c r="A411" s="25">
        <f>+0.6</f>
        <v>0.6</v>
      </c>
      <c r="B411" s="3" t="str">
        <f t="shared" si="1"/>
        <v>#REF!</v>
      </c>
    </row>
    <row r="412">
      <c r="A412" s="25">
        <f>+0.92%</f>
        <v>0.0092</v>
      </c>
      <c r="B412" s="3" t="str">
        <f t="shared" si="1"/>
        <v>#REF!</v>
      </c>
    </row>
    <row r="413">
      <c r="A413" s="26">
        <v>233538.0</v>
      </c>
      <c r="B413" s="3" t="str">
        <f t="shared" si="1"/>
        <v>#REF!</v>
      </c>
    </row>
    <row r="414">
      <c r="A414" s="26">
        <v>411010.0</v>
      </c>
      <c r="B414" s="3" t="str">
        <f t="shared" si="1"/>
        <v>#REF!</v>
      </c>
    </row>
    <row r="415">
      <c r="A415" s="27">
        <v>43529.0</v>
      </c>
      <c r="B415" s="3" t="str">
        <f t="shared" si="1"/>
        <v>#REF!</v>
      </c>
    </row>
    <row r="416">
      <c r="A416" s="28">
        <v>65.46</v>
      </c>
      <c r="B416" s="3" t="str">
        <f t="shared" si="1"/>
        <v>#REF!</v>
      </c>
    </row>
    <row r="417">
      <c r="A417" s="28">
        <v>66.23</v>
      </c>
      <c r="B417" s="3" t="str">
        <f t="shared" si="1"/>
        <v>#REF!</v>
      </c>
    </row>
    <row r="418">
      <c r="A418" s="28">
        <v>65.04</v>
      </c>
      <c r="B418" s="3" t="str">
        <f t="shared" si="1"/>
        <v>#REF!</v>
      </c>
    </row>
    <row r="419">
      <c r="A419" s="28">
        <v>65.86</v>
      </c>
      <c r="B419" s="3" t="str">
        <f t="shared" si="1"/>
        <v>#REF!</v>
      </c>
    </row>
    <row r="420">
      <c r="A420" s="25">
        <f>+0.19</f>
        <v>0.19</v>
      </c>
      <c r="B420" s="3" t="str">
        <f t="shared" si="1"/>
        <v>#REF!</v>
      </c>
    </row>
    <row r="421">
      <c r="A421" s="25">
        <f>+0.29%</f>
        <v>0.0029</v>
      </c>
      <c r="B421" s="3" t="str">
        <f t="shared" si="1"/>
        <v>#REF!</v>
      </c>
    </row>
    <row r="422">
      <c r="A422" s="26">
        <v>216385.0</v>
      </c>
      <c r="B422" s="3" t="str">
        <f t="shared" si="1"/>
        <v>#REF!</v>
      </c>
    </row>
    <row r="423">
      <c r="A423" s="26">
        <v>422991.0</v>
      </c>
      <c r="B423" s="3" t="str">
        <f t="shared" si="1"/>
        <v>#REF!</v>
      </c>
    </row>
    <row r="424">
      <c r="A424" s="27">
        <v>43530.0</v>
      </c>
      <c r="B424" s="3" t="str">
        <f t="shared" si="1"/>
        <v>#REF!</v>
      </c>
    </row>
    <row r="425">
      <c r="A425" s="28">
        <v>65.49</v>
      </c>
      <c r="B425" s="3" t="str">
        <f t="shared" si="1"/>
        <v>#REF!</v>
      </c>
    </row>
    <row r="426">
      <c r="A426" s="28">
        <v>66.18</v>
      </c>
      <c r="B426" s="3" t="str">
        <f t="shared" si="1"/>
        <v>#REF!</v>
      </c>
    </row>
    <row r="427">
      <c r="A427" s="28">
        <v>65.22</v>
      </c>
      <c r="B427" s="3" t="str">
        <f t="shared" si="1"/>
        <v>#REF!</v>
      </c>
    </row>
    <row r="428">
      <c r="A428" s="28">
        <v>65.99</v>
      </c>
      <c r="B428" s="3" t="str">
        <f t="shared" si="1"/>
        <v>#REF!</v>
      </c>
    </row>
    <row r="429">
      <c r="A429" s="25">
        <f>+0.13</f>
        <v>0.13</v>
      </c>
      <c r="B429" s="3" t="str">
        <f t="shared" si="1"/>
        <v>#REF!</v>
      </c>
    </row>
    <row r="430">
      <c r="A430" s="25">
        <f>+0.2%</f>
        <v>0.002</v>
      </c>
      <c r="B430" s="3" t="str">
        <f t="shared" si="1"/>
        <v>#REF!</v>
      </c>
    </row>
    <row r="431">
      <c r="A431" s="26">
        <v>283198.0</v>
      </c>
      <c r="B431" s="3" t="str">
        <f t="shared" si="1"/>
        <v>#REF!</v>
      </c>
    </row>
    <row r="432">
      <c r="A432" s="26">
        <v>411141.0</v>
      </c>
      <c r="B432" s="3" t="str">
        <f t="shared" si="1"/>
        <v>#REF!</v>
      </c>
    </row>
    <row r="433">
      <c r="A433" s="27">
        <v>43531.0</v>
      </c>
      <c r="B433" s="3" t="str">
        <f t="shared" si="1"/>
        <v>#REF!</v>
      </c>
    </row>
    <row r="434">
      <c r="A434" s="28">
        <v>65.88</v>
      </c>
      <c r="B434" s="3" t="str">
        <f t="shared" si="1"/>
        <v>#REF!</v>
      </c>
    </row>
    <row r="435">
      <c r="A435" s="28">
        <v>67.0</v>
      </c>
      <c r="B435" s="3" t="str">
        <f t="shared" si="1"/>
        <v>#REF!</v>
      </c>
    </row>
    <row r="436">
      <c r="A436" s="28">
        <v>65.75</v>
      </c>
      <c r="B436" s="3" t="str">
        <f t="shared" si="1"/>
        <v>#REF!</v>
      </c>
    </row>
    <row r="437">
      <c r="A437" s="28">
        <v>66.3</v>
      </c>
      <c r="B437" s="3" t="str">
        <f t="shared" si="1"/>
        <v>#REF!</v>
      </c>
    </row>
    <row r="438">
      <c r="A438" s="25">
        <f>+0.31</f>
        <v>0.31</v>
      </c>
      <c r="B438" s="3" t="str">
        <f t="shared" si="1"/>
        <v>#REF!</v>
      </c>
    </row>
    <row r="439">
      <c r="A439" s="25">
        <f>+0.47%</f>
        <v>0.0047</v>
      </c>
      <c r="B439" s="3" t="str">
        <f t="shared" si="1"/>
        <v>#REF!</v>
      </c>
    </row>
    <row r="440">
      <c r="A440" s="26">
        <v>276241.0</v>
      </c>
      <c r="B440" s="3" t="str">
        <f t="shared" si="1"/>
        <v>#REF!</v>
      </c>
    </row>
    <row r="441">
      <c r="A441" s="26">
        <v>412640.0</v>
      </c>
      <c r="B441" s="3" t="str">
        <f t="shared" si="1"/>
        <v>#REF!</v>
      </c>
    </row>
    <row r="442">
      <c r="A442" s="27">
        <v>43532.0</v>
      </c>
      <c r="B442" s="3" t="str">
        <f t="shared" si="1"/>
        <v>#REF!</v>
      </c>
    </row>
    <row r="443">
      <c r="A443" s="28">
        <v>66.08</v>
      </c>
      <c r="B443" s="3" t="str">
        <f t="shared" si="1"/>
        <v>#REF!</v>
      </c>
    </row>
    <row r="444">
      <c r="A444" s="28">
        <v>66.09</v>
      </c>
      <c r="B444" s="3" t="str">
        <f t="shared" si="1"/>
        <v>#REF!</v>
      </c>
    </row>
    <row r="445">
      <c r="A445" s="28">
        <v>64.02</v>
      </c>
      <c r="B445" s="3" t="str">
        <f t="shared" si="1"/>
        <v>#REF!</v>
      </c>
    </row>
    <row r="446">
      <c r="A446" s="28">
        <v>65.74</v>
      </c>
      <c r="B446" s="3" t="str">
        <f t="shared" si="1"/>
        <v>#REF!</v>
      </c>
    </row>
    <row r="447">
      <c r="A447" s="21">
        <v>-0.56</v>
      </c>
      <c r="B447" s="3" t="str">
        <f t="shared" si="1"/>
        <v>#REF!</v>
      </c>
    </row>
    <row r="448">
      <c r="A448" s="22">
        <v>-0.0084</v>
      </c>
      <c r="B448" s="3" t="str">
        <f t="shared" si="1"/>
        <v>#REF!</v>
      </c>
    </row>
    <row r="449">
      <c r="A449" s="24">
        <v>316389.0</v>
      </c>
      <c r="B449" s="3" t="str">
        <f t="shared" si="1"/>
        <v>#REF!</v>
      </c>
    </row>
    <row r="450">
      <c r="A450" s="24">
        <v>412629.0</v>
      </c>
      <c r="B450" s="3" t="str">
        <f t="shared" si="1"/>
        <v>#REF!</v>
      </c>
    </row>
    <row r="451">
      <c r="A451" s="23">
        <v>43535.0</v>
      </c>
      <c r="B451" s="3" t="str">
        <f t="shared" si="1"/>
        <v>#REF!</v>
      </c>
    </row>
    <row r="452">
      <c r="A452" s="21">
        <v>65.76</v>
      </c>
      <c r="B452" s="3" t="str">
        <f t="shared" si="1"/>
        <v>#REF!</v>
      </c>
    </row>
    <row r="453">
      <c r="A453" s="21">
        <v>66.75</v>
      </c>
      <c r="B453" s="3" t="str">
        <f t="shared" si="1"/>
        <v>#REF!</v>
      </c>
    </row>
    <row r="454">
      <c r="A454" s="21">
        <v>65.63</v>
      </c>
      <c r="B454" s="3" t="str">
        <f t="shared" si="1"/>
        <v>#REF!</v>
      </c>
    </row>
    <row r="455">
      <c r="A455" s="21">
        <v>66.58</v>
      </c>
      <c r="B455" s="3" t="str">
        <f t="shared" si="1"/>
        <v>#REF!</v>
      </c>
    </row>
    <row r="456">
      <c r="A456" s="25">
        <f>+0.84</f>
        <v>0.84</v>
      </c>
      <c r="B456" s="3" t="str">
        <f t="shared" si="1"/>
        <v>#REF!</v>
      </c>
    </row>
    <row r="457">
      <c r="A457" s="25">
        <f>+1.28%</f>
        <v>0.0128</v>
      </c>
      <c r="B457" s="3" t="str">
        <f t="shared" si="1"/>
        <v>#REF!</v>
      </c>
    </row>
    <row r="458">
      <c r="A458" s="26">
        <v>247806.0</v>
      </c>
      <c r="B458" s="3" t="str">
        <f t="shared" si="1"/>
        <v>#REF!</v>
      </c>
    </row>
    <row r="459">
      <c r="A459" s="26">
        <v>404643.0</v>
      </c>
      <c r="B459" s="3" t="str">
        <f t="shared" si="1"/>
        <v>#REF!</v>
      </c>
    </row>
    <row r="460">
      <c r="A460" s="27">
        <v>43536.0</v>
      </c>
      <c r="B460" s="3" t="str">
        <f t="shared" si="1"/>
        <v>#REF!</v>
      </c>
    </row>
    <row r="461">
      <c r="A461" s="28">
        <v>66.7</v>
      </c>
      <c r="B461" s="3" t="str">
        <f t="shared" si="1"/>
        <v>#REF!</v>
      </c>
    </row>
    <row r="462">
      <c r="A462" s="28">
        <v>67.39</v>
      </c>
      <c r="B462" s="3" t="str">
        <f t="shared" si="1"/>
        <v>#REF!</v>
      </c>
    </row>
    <row r="463">
      <c r="A463" s="28">
        <v>66.34</v>
      </c>
      <c r="B463" s="3" t="str">
        <f t="shared" si="1"/>
        <v>#REF!</v>
      </c>
    </row>
    <row r="464">
      <c r="A464" s="28">
        <v>66.67</v>
      </c>
      <c r="B464" s="3" t="str">
        <f t="shared" si="1"/>
        <v>#REF!</v>
      </c>
    </row>
    <row r="465">
      <c r="A465" s="25">
        <f>+0.09</f>
        <v>0.09</v>
      </c>
      <c r="B465" s="3" t="str">
        <f t="shared" si="1"/>
        <v>#REF!</v>
      </c>
    </row>
    <row r="466">
      <c r="A466" s="25">
        <f>+0.14%</f>
        <v>0.0014</v>
      </c>
      <c r="B466" s="3" t="str">
        <f t="shared" si="1"/>
        <v>#REF!</v>
      </c>
    </row>
    <row r="467">
      <c r="A467" s="26">
        <v>252126.0</v>
      </c>
      <c r="B467" s="3" t="str">
        <f t="shared" si="1"/>
        <v>#REF!</v>
      </c>
    </row>
    <row r="468">
      <c r="A468" s="26">
        <v>401039.0</v>
      </c>
      <c r="B468" s="3" t="str">
        <f t="shared" si="1"/>
        <v>#REF!</v>
      </c>
    </row>
    <row r="469">
      <c r="A469" s="27">
        <v>43537.0</v>
      </c>
      <c r="B469" s="3" t="str">
        <f t="shared" si="1"/>
        <v>#REF!</v>
      </c>
    </row>
    <row r="470">
      <c r="A470" s="28">
        <v>66.91</v>
      </c>
      <c r="B470" s="3" t="str">
        <f t="shared" si="1"/>
        <v>#REF!</v>
      </c>
    </row>
    <row r="471">
      <c r="A471" s="28">
        <v>67.76</v>
      </c>
      <c r="B471" s="3" t="str">
        <f t="shared" si="1"/>
        <v>#REF!</v>
      </c>
    </row>
    <row r="472">
      <c r="A472" s="28">
        <v>66.7</v>
      </c>
      <c r="B472" s="3" t="str">
        <f t="shared" si="1"/>
        <v>#REF!</v>
      </c>
    </row>
    <row r="473">
      <c r="A473" s="28">
        <v>67.55</v>
      </c>
      <c r="B473" s="3" t="str">
        <f t="shared" si="1"/>
        <v>#REF!</v>
      </c>
    </row>
    <row r="474">
      <c r="A474" s="25">
        <f>+0.88</f>
        <v>0.88</v>
      </c>
      <c r="B474" s="3" t="str">
        <f t="shared" si="1"/>
        <v>#REF!</v>
      </c>
    </row>
    <row r="475">
      <c r="A475" s="25">
        <f>+1.32%</f>
        <v>0.0132</v>
      </c>
      <c r="B475" s="3" t="str">
        <f t="shared" si="1"/>
        <v>#REF!</v>
      </c>
    </row>
    <row r="476">
      <c r="A476" s="26">
        <v>243201.0</v>
      </c>
      <c r="B476" s="3" t="str">
        <f t="shared" si="1"/>
        <v>#REF!</v>
      </c>
    </row>
    <row r="477">
      <c r="A477" s="26">
        <v>384711.0</v>
      </c>
      <c r="B477" s="3" t="str">
        <f t="shared" si="1"/>
        <v>#REF!</v>
      </c>
    </row>
    <row r="478">
      <c r="A478" s="27">
        <v>43538.0</v>
      </c>
      <c r="B478" s="3" t="str">
        <f t="shared" si="1"/>
        <v>#REF!</v>
      </c>
    </row>
    <row r="479">
      <c r="A479" s="28">
        <v>67.65</v>
      </c>
      <c r="B479" s="3" t="str">
        <f t="shared" si="1"/>
        <v>#REF!</v>
      </c>
    </row>
    <row r="480">
      <c r="A480" s="28">
        <v>68.14</v>
      </c>
      <c r="B480" s="3" t="str">
        <f t="shared" si="1"/>
        <v>#REF!</v>
      </c>
    </row>
    <row r="481">
      <c r="A481" s="28">
        <v>67.03</v>
      </c>
      <c r="B481" s="3" t="str">
        <f t="shared" si="1"/>
        <v>#REF!</v>
      </c>
    </row>
    <row r="482">
      <c r="A482" s="28">
        <v>67.23</v>
      </c>
      <c r="B482" s="3" t="str">
        <f t="shared" si="1"/>
        <v>#REF!</v>
      </c>
    </row>
    <row r="483">
      <c r="A483" s="21">
        <v>-0.32</v>
      </c>
      <c r="B483" s="3" t="str">
        <f t="shared" si="1"/>
        <v>#REF!</v>
      </c>
    </row>
    <row r="484">
      <c r="A484" s="22">
        <v>-0.0047</v>
      </c>
      <c r="B484" s="3" t="str">
        <f t="shared" si="1"/>
        <v>#REF!</v>
      </c>
    </row>
    <row r="485">
      <c r="A485" s="24">
        <v>235989.0</v>
      </c>
      <c r="B485" s="3" t="str">
        <f t="shared" si="1"/>
        <v>#REF!</v>
      </c>
    </row>
    <row r="486">
      <c r="A486" s="24">
        <v>376157.0</v>
      </c>
      <c r="B486" s="3" t="str">
        <f t="shared" si="1"/>
        <v>#REF!</v>
      </c>
    </row>
    <row r="487">
      <c r="A487" s="23">
        <v>43539.0</v>
      </c>
      <c r="B487" s="3" t="str">
        <f t="shared" si="1"/>
        <v>#REF!</v>
      </c>
    </row>
    <row r="488">
      <c r="A488" s="21">
        <v>67.18</v>
      </c>
      <c r="B488" s="3" t="str">
        <f t="shared" si="1"/>
        <v>#REF!</v>
      </c>
    </row>
    <row r="489">
      <c r="A489" s="21">
        <v>67.71</v>
      </c>
      <c r="B489" s="3" t="str">
        <f t="shared" si="1"/>
        <v>#REF!</v>
      </c>
    </row>
    <row r="490">
      <c r="A490" s="21">
        <v>66.13</v>
      </c>
      <c r="B490" s="3" t="str">
        <f t="shared" si="1"/>
        <v>#REF!</v>
      </c>
    </row>
    <row r="491">
      <c r="A491" s="21">
        <v>67.16</v>
      </c>
      <c r="B491" s="3" t="str">
        <f t="shared" si="1"/>
        <v>#REF!</v>
      </c>
    </row>
    <row r="492">
      <c r="A492" s="21">
        <v>-0.07</v>
      </c>
      <c r="B492" s="3" t="str">
        <f t="shared" si="1"/>
        <v>#REF!</v>
      </c>
    </row>
    <row r="493">
      <c r="A493" s="22">
        <v>-0.001</v>
      </c>
      <c r="B493" s="3" t="str">
        <f t="shared" si="1"/>
        <v>#REF!</v>
      </c>
    </row>
    <row r="494">
      <c r="A494" s="24">
        <v>254319.0</v>
      </c>
      <c r="B494" s="3" t="str">
        <f t="shared" si="1"/>
        <v>#REF!</v>
      </c>
    </row>
    <row r="495">
      <c r="A495" s="24">
        <v>360029.0</v>
      </c>
      <c r="B495" s="3" t="str">
        <f t="shared" si="1"/>
        <v>#REF!</v>
      </c>
    </row>
    <row r="496">
      <c r="A496" s="23">
        <v>43542.0</v>
      </c>
      <c r="B496" s="3" t="str">
        <f t="shared" si="1"/>
        <v>#REF!</v>
      </c>
    </row>
    <row r="497">
      <c r="A497" s="21">
        <v>67.14</v>
      </c>
      <c r="B497" s="3" t="str">
        <f t="shared" si="1"/>
        <v>#REF!</v>
      </c>
    </row>
    <row r="498">
      <c r="A498" s="21">
        <v>67.69</v>
      </c>
      <c r="B498" s="3" t="str">
        <f t="shared" si="1"/>
        <v>#REF!</v>
      </c>
    </row>
    <row r="499">
      <c r="A499" s="21">
        <v>66.69</v>
      </c>
      <c r="B499" s="3" t="str">
        <f t="shared" si="1"/>
        <v>#REF!</v>
      </c>
    </row>
    <row r="500">
      <c r="A500" s="21">
        <v>67.54</v>
      </c>
      <c r="B500" s="3" t="str">
        <f t="shared" si="1"/>
        <v>#REF!</v>
      </c>
    </row>
    <row r="501">
      <c r="A501" s="25">
        <f>+0.38</f>
        <v>0.38</v>
      </c>
      <c r="B501" s="3" t="str">
        <f t="shared" si="1"/>
        <v>#REF!</v>
      </c>
    </row>
    <row r="502">
      <c r="A502" s="25">
        <f>+0.57%</f>
        <v>0.0057</v>
      </c>
      <c r="B502" s="3" t="str">
        <f t="shared" si="1"/>
        <v>#REF!</v>
      </c>
    </row>
    <row r="503">
      <c r="A503" s="26">
        <v>208526.0</v>
      </c>
      <c r="B503" s="3" t="str">
        <f t="shared" si="1"/>
        <v>#REF!</v>
      </c>
    </row>
    <row r="504">
      <c r="A504" s="26">
        <v>351164.0</v>
      </c>
      <c r="B504" s="3" t="str">
        <f t="shared" si="1"/>
        <v>#REF!</v>
      </c>
    </row>
    <row r="505">
      <c r="A505" s="27">
        <v>43543.0</v>
      </c>
      <c r="B505" s="3" t="str">
        <f t="shared" si="1"/>
        <v>#REF!</v>
      </c>
    </row>
    <row r="506">
      <c r="A506" s="28">
        <v>67.49</v>
      </c>
      <c r="B506" s="3" t="str">
        <f t="shared" si="1"/>
        <v>#REF!</v>
      </c>
    </row>
    <row r="507">
      <c r="A507" s="28">
        <v>68.2</v>
      </c>
      <c r="B507" s="3" t="str">
        <f t="shared" si="1"/>
        <v>#REF!</v>
      </c>
    </row>
    <row r="508">
      <c r="A508" s="28">
        <v>67.13</v>
      </c>
      <c r="B508" s="3" t="str">
        <f t="shared" si="1"/>
        <v>#REF!</v>
      </c>
    </row>
    <row r="509">
      <c r="A509" s="28">
        <v>67.61</v>
      </c>
      <c r="B509" s="3" t="str">
        <f t="shared" si="1"/>
        <v>#REF!</v>
      </c>
    </row>
    <row r="510">
      <c r="A510" s="25">
        <f>+0.07</f>
        <v>0.07</v>
      </c>
      <c r="B510" s="3" t="str">
        <f t="shared" si="1"/>
        <v>#REF!</v>
      </c>
    </row>
    <row r="511">
      <c r="A511" s="25">
        <f>+0.1%</f>
        <v>0.001</v>
      </c>
      <c r="B511" s="3" t="str">
        <f t="shared" si="1"/>
        <v>#REF!</v>
      </c>
    </row>
    <row r="512">
      <c r="A512" s="26">
        <v>234136.0</v>
      </c>
      <c r="B512" s="3" t="str">
        <f t="shared" si="1"/>
        <v>#REF!</v>
      </c>
    </row>
    <row r="513">
      <c r="A513" s="26">
        <v>328548.0</v>
      </c>
      <c r="B513" s="3" t="str">
        <f t="shared" si="1"/>
        <v>#REF!</v>
      </c>
    </row>
    <row r="514">
      <c r="A514" s="27">
        <v>43544.0</v>
      </c>
      <c r="B514" s="3" t="str">
        <f t="shared" si="1"/>
        <v>#REF!</v>
      </c>
    </row>
    <row r="515">
      <c r="A515" s="28">
        <v>67.66</v>
      </c>
      <c r="B515" s="3" t="str">
        <f t="shared" si="1"/>
        <v>#REF!</v>
      </c>
    </row>
    <row r="516">
      <c r="A516" s="28">
        <v>68.57</v>
      </c>
      <c r="B516" s="3" t="str">
        <f t="shared" si="1"/>
        <v>#REF!</v>
      </c>
    </row>
    <row r="517">
      <c r="A517" s="28">
        <v>67.19</v>
      </c>
      <c r="B517" s="3" t="str">
        <f t="shared" si="1"/>
        <v>#REF!</v>
      </c>
    </row>
    <row r="518">
      <c r="A518" s="28">
        <v>68.5</v>
      </c>
      <c r="B518" s="3" t="str">
        <f t="shared" si="1"/>
        <v>#REF!</v>
      </c>
    </row>
    <row r="519">
      <c r="A519" s="25">
        <f>+0.89</f>
        <v>0.89</v>
      </c>
      <c r="B519" s="3" t="str">
        <f t="shared" si="1"/>
        <v>#REF!</v>
      </c>
    </row>
    <row r="520">
      <c r="A520" s="25">
        <f>+1.32%</f>
        <v>0.0132</v>
      </c>
      <c r="B520" s="3" t="str">
        <f t="shared" si="1"/>
        <v>#REF!</v>
      </c>
    </row>
    <row r="521">
      <c r="A521" s="26">
        <v>235485.0</v>
      </c>
      <c r="B521" s="3" t="str">
        <f t="shared" si="1"/>
        <v>#REF!</v>
      </c>
    </row>
    <row r="522">
      <c r="A522" s="26">
        <v>318608.0</v>
      </c>
      <c r="B522" s="3" t="str">
        <f t="shared" si="1"/>
        <v>#REF!</v>
      </c>
    </row>
    <row r="523">
      <c r="A523" s="27">
        <v>43545.0</v>
      </c>
      <c r="B523" s="3" t="str">
        <f t="shared" si="1"/>
        <v>#REF!</v>
      </c>
    </row>
    <row r="524">
      <c r="A524" s="28">
        <v>68.38</v>
      </c>
      <c r="B524" s="3" t="str">
        <f t="shared" si="1"/>
        <v>#REF!</v>
      </c>
    </row>
    <row r="525">
      <c r="A525" s="28">
        <v>68.69</v>
      </c>
      <c r="B525" s="3" t="str">
        <f t="shared" si="1"/>
        <v>#REF!</v>
      </c>
    </row>
    <row r="526">
      <c r="A526" s="28">
        <v>67.59</v>
      </c>
      <c r="B526" s="3" t="str">
        <f t="shared" si="1"/>
        <v>#REF!</v>
      </c>
    </row>
    <row r="527">
      <c r="A527" s="28">
        <v>67.86</v>
      </c>
      <c r="B527" s="3" t="str">
        <f t="shared" si="1"/>
        <v>#REF!</v>
      </c>
    </row>
    <row r="528">
      <c r="A528" s="21">
        <v>-0.64</v>
      </c>
      <c r="B528" s="3" t="str">
        <f t="shared" si="1"/>
        <v>#REF!</v>
      </c>
    </row>
    <row r="529">
      <c r="A529" s="22">
        <v>-0.0093</v>
      </c>
      <c r="B529" s="3" t="str">
        <f t="shared" si="1"/>
        <v>#REF!</v>
      </c>
    </row>
    <row r="530">
      <c r="A530" s="24">
        <v>303229.0</v>
      </c>
      <c r="B530" s="3" t="str">
        <f t="shared" si="1"/>
        <v>#REF!</v>
      </c>
    </row>
    <row r="531">
      <c r="A531" s="24">
        <v>257580.0</v>
      </c>
      <c r="B531" s="3" t="str">
        <f t="shared" si="1"/>
        <v>#REF!</v>
      </c>
    </row>
    <row r="532">
      <c r="A532" s="23">
        <v>43546.0</v>
      </c>
      <c r="B532" s="3" t="str">
        <f t="shared" si="1"/>
        <v>#REF!</v>
      </c>
    </row>
    <row r="533">
      <c r="A533" s="21">
        <v>67.76</v>
      </c>
      <c r="B533" s="3" t="str">
        <f t="shared" si="1"/>
        <v>#REF!</v>
      </c>
    </row>
    <row r="534">
      <c r="A534" s="21">
        <v>67.98</v>
      </c>
      <c r="B534" s="3" t="str">
        <f t="shared" si="1"/>
        <v>#REF!</v>
      </c>
    </row>
    <row r="535">
      <c r="A535" s="21">
        <v>66.2</v>
      </c>
      <c r="B535" s="3" t="str">
        <f t="shared" si="1"/>
        <v>#REF!</v>
      </c>
    </row>
    <row r="536">
      <c r="A536" s="21">
        <v>67.03</v>
      </c>
      <c r="B536" s="3" t="str">
        <f t="shared" si="1"/>
        <v>#REF!</v>
      </c>
    </row>
    <row r="537">
      <c r="A537" s="21">
        <v>-0.83</v>
      </c>
      <c r="B537" s="3" t="str">
        <f t="shared" si="1"/>
        <v>#REF!</v>
      </c>
    </row>
    <row r="538">
      <c r="A538" s="22">
        <v>-0.0122</v>
      </c>
      <c r="B538" s="3" t="str">
        <f t="shared" si="1"/>
        <v>#REF!</v>
      </c>
    </row>
    <row r="539">
      <c r="A539" s="24">
        <v>284522.0</v>
      </c>
      <c r="B539" s="3" t="str">
        <f t="shared" si="1"/>
        <v>#REF!</v>
      </c>
    </row>
    <row r="540">
      <c r="A540" s="24">
        <v>235140.0</v>
      </c>
      <c r="B540" s="3" t="str">
        <f t="shared" si="1"/>
        <v>#REF!</v>
      </c>
    </row>
    <row r="541">
      <c r="A541" s="23">
        <v>43549.0</v>
      </c>
      <c r="B541" s="3" t="str">
        <f t="shared" si="1"/>
        <v>#REF!</v>
      </c>
    </row>
    <row r="542">
      <c r="A542" s="21">
        <v>67.0</v>
      </c>
      <c r="B542" s="3" t="str">
        <f t="shared" si="1"/>
        <v>#REF!</v>
      </c>
    </row>
    <row r="543">
      <c r="A543" s="21">
        <v>67.65</v>
      </c>
      <c r="B543" s="3" t="str">
        <f t="shared" si="1"/>
        <v>#REF!</v>
      </c>
    </row>
    <row r="544">
      <c r="A544" s="21">
        <v>66.36</v>
      </c>
      <c r="B544" s="3" t="str">
        <f t="shared" si="1"/>
        <v>#REF!</v>
      </c>
    </row>
    <row r="545">
      <c r="A545" s="21">
        <v>67.21</v>
      </c>
      <c r="B545" s="3" t="str">
        <f t="shared" si="1"/>
        <v>#REF!</v>
      </c>
    </row>
    <row r="546">
      <c r="A546" s="25">
        <f>+0.18</f>
        <v>0.18</v>
      </c>
      <c r="B546" s="3" t="str">
        <f t="shared" si="1"/>
        <v>#REF!</v>
      </c>
    </row>
    <row r="547">
      <c r="A547" s="25">
        <f>+0.27%</f>
        <v>0.0027</v>
      </c>
      <c r="B547" s="3" t="str">
        <f t="shared" si="1"/>
        <v>#REF!</v>
      </c>
    </row>
    <row r="548">
      <c r="A548" s="26">
        <v>216757.0</v>
      </c>
      <c r="B548" s="3" t="str">
        <f t="shared" si="1"/>
        <v>#REF!</v>
      </c>
    </row>
    <row r="549">
      <c r="A549" s="26">
        <v>217707.0</v>
      </c>
      <c r="B549" s="3" t="str">
        <f t="shared" si="1"/>
        <v>#REF!</v>
      </c>
    </row>
    <row r="550">
      <c r="A550" s="27">
        <v>43550.0</v>
      </c>
      <c r="B550" s="3" t="str">
        <f t="shared" si="1"/>
        <v>#REF!</v>
      </c>
    </row>
    <row r="551">
      <c r="A551" s="28">
        <v>67.36</v>
      </c>
      <c r="B551" s="3" t="str">
        <f t="shared" si="1"/>
        <v>#REF!</v>
      </c>
    </row>
    <row r="552">
      <c r="A552" s="28">
        <v>68.23</v>
      </c>
      <c r="B552" s="3" t="str">
        <f t="shared" si="1"/>
        <v>#REF!</v>
      </c>
    </row>
    <row r="553">
      <c r="A553" s="28">
        <v>67.24</v>
      </c>
      <c r="B553" s="3" t="str">
        <f t="shared" si="1"/>
        <v>#REF!</v>
      </c>
    </row>
    <row r="554">
      <c r="A554" s="28">
        <v>67.97</v>
      </c>
      <c r="B554" s="3" t="str">
        <f t="shared" si="1"/>
        <v>#REF!</v>
      </c>
    </row>
    <row r="555">
      <c r="A555" s="25">
        <f>+0.76</f>
        <v>0.76</v>
      </c>
      <c r="B555" s="3" t="str">
        <f t="shared" si="1"/>
        <v>#REF!</v>
      </c>
    </row>
    <row r="556">
      <c r="A556" s="25">
        <f>+1.13%</f>
        <v>0.0113</v>
      </c>
      <c r="B556" s="3" t="str">
        <f t="shared" si="1"/>
        <v>#REF!</v>
      </c>
    </row>
    <row r="557">
      <c r="A557" s="26">
        <v>197540.0</v>
      </c>
      <c r="B557" s="3" t="str">
        <f t="shared" si="1"/>
        <v>#REF!</v>
      </c>
    </row>
    <row r="558">
      <c r="A558" s="26">
        <v>171594.0</v>
      </c>
      <c r="B558" s="3" t="str">
        <f t="shared" si="1"/>
        <v>#REF!</v>
      </c>
    </row>
    <row r="559">
      <c r="A559" s="27">
        <v>43551.0</v>
      </c>
      <c r="B559" s="3" t="str">
        <f t="shared" si="1"/>
        <v>#REF!</v>
      </c>
    </row>
    <row r="560">
      <c r="A560" s="28">
        <v>67.9</v>
      </c>
      <c r="B560" s="3" t="str">
        <f t="shared" si="1"/>
        <v>#REF!</v>
      </c>
    </row>
    <row r="561">
      <c r="A561" s="28">
        <v>68.35</v>
      </c>
      <c r="B561" s="3" t="str">
        <f t="shared" si="1"/>
        <v>#REF!</v>
      </c>
    </row>
    <row r="562">
      <c r="A562" s="28">
        <v>67.19</v>
      </c>
      <c r="B562" s="3" t="str">
        <f t="shared" si="1"/>
        <v>#REF!</v>
      </c>
    </row>
    <row r="563">
      <c r="A563" s="28">
        <v>67.83</v>
      </c>
      <c r="B563" s="3" t="str">
        <f t="shared" si="1"/>
        <v>#REF!</v>
      </c>
    </row>
    <row r="564">
      <c r="A564" s="21">
        <v>-0.14</v>
      </c>
      <c r="B564" s="3" t="str">
        <f t="shared" si="1"/>
        <v>#REF!</v>
      </c>
    </row>
    <row r="565">
      <c r="A565" s="22">
        <v>-0.0021</v>
      </c>
      <c r="B565" s="3" t="str">
        <f t="shared" si="1"/>
        <v>#REF!</v>
      </c>
    </row>
    <row r="566">
      <c r="A566" s="24">
        <v>148148.0</v>
      </c>
      <c r="B566" s="3" t="str">
        <f t="shared" si="1"/>
        <v>#REF!</v>
      </c>
    </row>
    <row r="567">
      <c r="A567" s="24">
        <v>122566.0</v>
      </c>
      <c r="B567" s="3" t="str">
        <f t="shared" si="1"/>
        <v>#REF!</v>
      </c>
    </row>
    <row r="568">
      <c r="A568" s="23">
        <v>43552.0</v>
      </c>
      <c r="B568" s="3" t="str">
        <f t="shared" si="1"/>
        <v>#REF!</v>
      </c>
    </row>
    <row r="569">
      <c r="A569" s="21">
        <v>67.75</v>
      </c>
      <c r="B569" s="3" t="str">
        <f t="shared" si="1"/>
        <v>#REF!</v>
      </c>
    </row>
    <row r="570">
      <c r="A570" s="21">
        <v>68.0</v>
      </c>
      <c r="B570" s="3" t="str">
        <f t="shared" si="1"/>
        <v>#REF!</v>
      </c>
    </row>
    <row r="571">
      <c r="A571" s="21">
        <v>66.54</v>
      </c>
      <c r="B571" s="3" t="str">
        <f t="shared" si="1"/>
        <v>#REF!</v>
      </c>
    </row>
    <row r="572">
      <c r="A572" s="21">
        <v>67.82</v>
      </c>
      <c r="B572" s="3" t="str">
        <f t="shared" si="1"/>
        <v>#REF!</v>
      </c>
    </row>
    <row r="573">
      <c r="A573" s="21">
        <v>-0.01</v>
      </c>
      <c r="B573" s="3" t="str">
        <f t="shared" si="1"/>
        <v>#REF!</v>
      </c>
    </row>
    <row r="574">
      <c r="A574" s="22">
        <v>-1.0E-4</v>
      </c>
      <c r="B574" s="3" t="str">
        <f t="shared" si="1"/>
        <v>#REF!</v>
      </c>
    </row>
    <row r="575">
      <c r="A575" s="24">
        <v>131643.0</v>
      </c>
      <c r="B575" s="3" t="str">
        <f t="shared" si="1"/>
        <v>#REF!</v>
      </c>
    </row>
    <row r="576">
      <c r="A576" s="24">
        <v>73269.0</v>
      </c>
      <c r="B576" s="3" t="str">
        <f t="shared" si="1"/>
        <v>#REF!</v>
      </c>
    </row>
    <row r="577">
      <c r="A577" s="7">
        <v>43553.0</v>
      </c>
      <c r="B577" s="3" t="str">
        <f t="shared" si="1"/>
        <v>#REF!</v>
      </c>
    </row>
    <row r="578">
      <c r="A578" s="8">
        <v>68.01</v>
      </c>
      <c r="B578" s="3" t="str">
        <f t="shared" si="1"/>
        <v>#REF!</v>
      </c>
    </row>
    <row r="579">
      <c r="A579" s="8">
        <v>68.89</v>
      </c>
      <c r="B579" s="3" t="str">
        <f t="shared" si="1"/>
        <v>#REF!</v>
      </c>
    </row>
    <row r="580">
      <c r="A580" s="8">
        <v>67.81</v>
      </c>
      <c r="B580" s="3" t="str">
        <f t="shared" si="1"/>
        <v>#REF!</v>
      </c>
    </row>
    <row r="581">
      <c r="A581" s="8">
        <v>68.39</v>
      </c>
      <c r="B581" s="3" t="str">
        <f t="shared" si="1"/>
        <v>#REF!</v>
      </c>
    </row>
    <row r="582">
      <c r="A582" s="9">
        <f>+0.57</f>
        <v>0.57</v>
      </c>
      <c r="B582" s="3" t="str">
        <f t="shared" si="1"/>
        <v>#REF!</v>
      </c>
    </row>
    <row r="583">
      <c r="A583" s="9">
        <f>+0.84%</f>
        <v>0.0084</v>
      </c>
      <c r="B583" s="3" t="str">
        <f t="shared" si="1"/>
        <v>#REF!</v>
      </c>
    </row>
    <row r="584">
      <c r="A584" s="31">
        <v>20624.0</v>
      </c>
      <c r="B584" s="3" t="str">
        <f t="shared" si="1"/>
        <v>#REF!</v>
      </c>
    </row>
    <row r="585">
      <c r="A585" s="32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43495</v>
      </c>
      <c r="C3" s="3">
        <v>61.36</v>
      </c>
      <c r="D3" s="3">
        <v>62.62</v>
      </c>
      <c r="E3" s="3">
        <v>61.16</v>
      </c>
      <c r="F3" s="3">
        <v>61.7</v>
      </c>
      <c r="G3" s="3">
        <v>0.34</v>
      </c>
      <c r="H3" s="3">
        <v>0.0055000000000000005</v>
      </c>
      <c r="I3" s="15">
        <v>115855.0</v>
      </c>
      <c r="J3" s="15">
        <v>294862.0</v>
      </c>
    </row>
    <row r="4">
      <c r="A4" s="19" t="s">
        <v>4</v>
      </c>
      <c r="B4" s="5">
        <f t="shared" si="1"/>
        <v>43496</v>
      </c>
      <c r="C4" s="3">
        <v>61.94</v>
      </c>
      <c r="D4" s="3">
        <v>62.57</v>
      </c>
      <c r="E4" s="3">
        <v>60.81</v>
      </c>
      <c r="F4" s="3">
        <v>61.02</v>
      </c>
      <c r="G4" s="3">
        <v>-0.68</v>
      </c>
      <c r="H4" s="6">
        <v>-0.011</v>
      </c>
      <c r="I4" s="15">
        <v>118542.0</v>
      </c>
      <c r="J4" s="15">
        <v>300276.0</v>
      </c>
    </row>
    <row r="5">
      <c r="A5" s="19" t="s">
        <v>5</v>
      </c>
      <c r="B5" s="5">
        <f t="shared" si="1"/>
        <v>43497</v>
      </c>
      <c r="C5" s="3">
        <v>61.23</v>
      </c>
      <c r="D5" s="3">
        <v>63.05</v>
      </c>
      <c r="E5" s="3">
        <v>60.62</v>
      </c>
      <c r="F5" s="3">
        <v>62.85</v>
      </c>
      <c r="G5" s="3">
        <v>1.83</v>
      </c>
      <c r="H5" s="3">
        <v>0.03</v>
      </c>
      <c r="I5" s="15">
        <v>112333.0</v>
      </c>
      <c r="J5" s="15">
        <v>298999.0</v>
      </c>
    </row>
    <row r="6">
      <c r="A6" s="19" t="s">
        <v>6</v>
      </c>
      <c r="B6" s="5">
        <f t="shared" si="1"/>
        <v>43500</v>
      </c>
      <c r="C6" s="3">
        <v>62.81</v>
      </c>
      <c r="D6" s="3">
        <v>63.64</v>
      </c>
      <c r="E6" s="3">
        <v>61.33</v>
      </c>
      <c r="F6" s="3">
        <v>62.66</v>
      </c>
      <c r="G6" s="3">
        <v>-0.19</v>
      </c>
      <c r="H6" s="6">
        <v>-0.003</v>
      </c>
      <c r="I6" s="15">
        <v>159001.0</v>
      </c>
      <c r="J6" s="15">
        <v>308540.0</v>
      </c>
    </row>
    <row r="7">
      <c r="A7" s="19" t="s">
        <v>7</v>
      </c>
      <c r="B7" s="5">
        <f t="shared" si="1"/>
        <v>43501</v>
      </c>
      <c r="C7" s="3">
        <v>62.73</v>
      </c>
      <c r="D7" s="3">
        <v>63.17</v>
      </c>
      <c r="E7" s="3">
        <v>61.93</v>
      </c>
      <c r="F7" s="3">
        <v>62.16</v>
      </c>
      <c r="G7" s="3">
        <v>-0.5</v>
      </c>
      <c r="H7" s="6">
        <v>-0.008</v>
      </c>
      <c r="I7" s="15">
        <v>101947.0</v>
      </c>
      <c r="J7" s="15">
        <v>312272.0</v>
      </c>
    </row>
    <row r="8">
      <c r="A8" s="19" t="s">
        <v>8</v>
      </c>
      <c r="B8" s="5">
        <f t="shared" si="1"/>
        <v>43502</v>
      </c>
      <c r="C8" s="3">
        <v>62.22</v>
      </c>
      <c r="D8" s="3">
        <v>62.92</v>
      </c>
      <c r="E8" s="3">
        <v>61.31</v>
      </c>
      <c r="F8" s="3">
        <v>62.79</v>
      </c>
      <c r="G8" s="3">
        <v>0.63</v>
      </c>
      <c r="H8" s="3">
        <v>0.0101</v>
      </c>
      <c r="I8" s="15">
        <v>115263.0</v>
      </c>
      <c r="J8" s="15">
        <v>306008.0</v>
      </c>
    </row>
    <row r="9">
      <c r="A9" s="19" t="s">
        <v>9</v>
      </c>
      <c r="B9" s="5">
        <f t="shared" si="1"/>
        <v>43503</v>
      </c>
      <c r="C9" s="3">
        <v>62.56</v>
      </c>
      <c r="D9" s="3">
        <v>62.92</v>
      </c>
      <c r="E9" s="3">
        <v>60.71</v>
      </c>
      <c r="F9" s="3">
        <v>61.66</v>
      </c>
      <c r="G9" s="3">
        <v>-1.13</v>
      </c>
      <c r="H9" s="6">
        <v>-0.018</v>
      </c>
      <c r="I9" s="15">
        <v>134309.0</v>
      </c>
      <c r="J9" s="15">
        <v>312954.0</v>
      </c>
    </row>
    <row r="10">
      <c r="A10" s="20">
        <v>43495.0</v>
      </c>
      <c r="B10" s="5">
        <f t="shared" si="1"/>
        <v>43504</v>
      </c>
      <c r="C10" s="3">
        <v>61.68</v>
      </c>
      <c r="D10" s="3">
        <v>62.29</v>
      </c>
      <c r="E10" s="3">
        <v>61.09</v>
      </c>
      <c r="F10" s="3">
        <v>62.02</v>
      </c>
      <c r="G10" s="3">
        <v>0.36</v>
      </c>
      <c r="H10" s="3">
        <v>0.0058</v>
      </c>
      <c r="I10" s="15">
        <v>134091.0</v>
      </c>
      <c r="J10" s="15">
        <v>317116.0</v>
      </c>
    </row>
    <row r="11">
      <c r="A11" s="19">
        <v>61.36</v>
      </c>
      <c r="B11" s="5">
        <f t="shared" si="1"/>
        <v>43507</v>
      </c>
      <c r="C11" s="3">
        <v>62.05</v>
      </c>
      <c r="D11" s="3">
        <v>62.3</v>
      </c>
      <c r="E11" s="3">
        <v>60.89</v>
      </c>
      <c r="F11" s="3">
        <v>61.55</v>
      </c>
      <c r="G11" s="3">
        <v>-0.47</v>
      </c>
      <c r="H11" s="6">
        <v>-0.0076</v>
      </c>
      <c r="I11" s="15">
        <v>105874.0</v>
      </c>
      <c r="J11" s="15">
        <v>319215.0</v>
      </c>
    </row>
    <row r="12">
      <c r="A12" s="19">
        <v>62.62</v>
      </c>
      <c r="B12" s="5">
        <f t="shared" si="1"/>
        <v>43508</v>
      </c>
      <c r="C12" s="3">
        <v>61.78</v>
      </c>
      <c r="D12" s="3">
        <v>63.27</v>
      </c>
      <c r="E12" s="3">
        <v>61.66</v>
      </c>
      <c r="F12" s="3">
        <v>62.39</v>
      </c>
      <c r="G12" s="3">
        <v>0.84</v>
      </c>
      <c r="H12" s="3">
        <v>0.013600000000000001</v>
      </c>
      <c r="I12" s="15">
        <v>133769.0</v>
      </c>
      <c r="J12" s="15">
        <v>325736.0</v>
      </c>
    </row>
    <row r="13">
      <c r="A13" s="19">
        <v>61.16</v>
      </c>
      <c r="B13" s="5">
        <f t="shared" si="1"/>
        <v>43509</v>
      </c>
      <c r="C13" s="3">
        <v>62.67</v>
      </c>
      <c r="D13" s="3">
        <v>63.83</v>
      </c>
      <c r="E13" s="3">
        <v>62.67</v>
      </c>
      <c r="F13" s="3">
        <v>63.53</v>
      </c>
      <c r="G13" s="3">
        <v>1.14</v>
      </c>
      <c r="H13" s="3">
        <v>0.0183</v>
      </c>
      <c r="I13" s="15">
        <v>128441.0</v>
      </c>
      <c r="J13" s="15">
        <v>325153.0</v>
      </c>
    </row>
    <row r="14">
      <c r="A14" s="19">
        <v>61.7</v>
      </c>
      <c r="B14" s="5">
        <f t="shared" si="1"/>
        <v>43510</v>
      </c>
      <c r="C14" s="3">
        <v>63.56</v>
      </c>
      <c r="D14" s="3">
        <v>64.65</v>
      </c>
      <c r="E14" s="3">
        <v>63.17</v>
      </c>
      <c r="F14" s="3">
        <v>64.41</v>
      </c>
      <c r="G14" s="3">
        <v>0.88</v>
      </c>
      <c r="H14" s="3">
        <v>0.0139</v>
      </c>
      <c r="I14" s="15">
        <v>159014.0</v>
      </c>
      <c r="J14" s="15">
        <v>317140.0</v>
      </c>
    </row>
    <row r="15">
      <c r="A15" s="25">
        <f>+0.34</f>
        <v>0.34</v>
      </c>
      <c r="B15" s="5">
        <f t="shared" si="1"/>
        <v>43511</v>
      </c>
      <c r="C15" s="3">
        <v>64.7</v>
      </c>
      <c r="D15" s="3">
        <v>66.27</v>
      </c>
      <c r="E15" s="3">
        <v>64.27</v>
      </c>
      <c r="F15" s="3">
        <v>66.12</v>
      </c>
      <c r="G15" s="3">
        <v>1.71</v>
      </c>
      <c r="H15" s="3">
        <v>0.0265</v>
      </c>
      <c r="I15" s="15">
        <v>140524.0</v>
      </c>
      <c r="J15" s="15">
        <v>313406.0</v>
      </c>
    </row>
    <row r="16">
      <c r="A16" s="25">
        <f>+0.55%</f>
        <v>0.0055</v>
      </c>
      <c r="B16" s="5">
        <f t="shared" si="1"/>
        <v>43514</v>
      </c>
      <c r="C16" s="3">
        <v>66.27</v>
      </c>
      <c r="D16" s="3">
        <v>66.73</v>
      </c>
      <c r="E16" s="3">
        <v>65.91</v>
      </c>
      <c r="F16" s="3">
        <v>66.42</v>
      </c>
      <c r="G16" s="3">
        <v>0.3</v>
      </c>
      <c r="H16" s="3">
        <v>0.0045000000000000005</v>
      </c>
      <c r="I16" s="15">
        <v>71871.0</v>
      </c>
      <c r="J16" s="15">
        <v>309984.0</v>
      </c>
    </row>
    <row r="17">
      <c r="A17" s="26">
        <v>115855.0</v>
      </c>
      <c r="B17" s="5">
        <f t="shared" si="1"/>
        <v>43515</v>
      </c>
      <c r="C17" s="3">
        <v>66.35</v>
      </c>
      <c r="D17" s="3">
        <v>66.56</v>
      </c>
      <c r="E17" s="3">
        <v>65.6</v>
      </c>
      <c r="F17" s="3">
        <v>66.4</v>
      </c>
      <c r="G17" s="3">
        <v>-0.02</v>
      </c>
      <c r="H17" s="6">
        <v>-3.0E-4</v>
      </c>
      <c r="I17" s="15">
        <v>104103.0</v>
      </c>
      <c r="J17" s="15">
        <v>303748.0</v>
      </c>
    </row>
    <row r="18">
      <c r="A18" s="26">
        <v>294862.0</v>
      </c>
      <c r="B18" s="5">
        <f t="shared" si="1"/>
        <v>43516</v>
      </c>
      <c r="C18" s="3">
        <v>66.31</v>
      </c>
      <c r="D18" s="3">
        <v>67.37</v>
      </c>
      <c r="E18" s="3">
        <v>65.65</v>
      </c>
      <c r="F18" s="3">
        <v>67.05</v>
      </c>
      <c r="G18" s="3">
        <v>0.65</v>
      </c>
      <c r="H18" s="3">
        <v>0.0098</v>
      </c>
      <c r="I18" s="15">
        <v>122197.0</v>
      </c>
      <c r="J18" s="15">
        <v>307728.0</v>
      </c>
    </row>
    <row r="19">
      <c r="A19" s="27">
        <v>43496.0</v>
      </c>
      <c r="B19" s="5">
        <f t="shared" si="1"/>
        <v>43517</v>
      </c>
      <c r="C19" s="3">
        <v>67.1</v>
      </c>
      <c r="D19" s="3">
        <v>67.3</v>
      </c>
      <c r="E19" s="3">
        <v>66.71</v>
      </c>
      <c r="F19" s="3">
        <v>67.12</v>
      </c>
      <c r="G19" s="3">
        <v>0.07</v>
      </c>
      <c r="H19" s="3">
        <v>0.001</v>
      </c>
      <c r="I19" s="15">
        <v>119125.0</v>
      </c>
      <c r="J19" s="15">
        <v>305709.0</v>
      </c>
    </row>
    <row r="20">
      <c r="A20" s="28">
        <v>61.94</v>
      </c>
      <c r="B20" s="5">
        <f t="shared" si="1"/>
        <v>43518</v>
      </c>
      <c r="C20" s="3">
        <v>67.02</v>
      </c>
      <c r="D20" s="3">
        <v>67.77</v>
      </c>
      <c r="E20" s="3">
        <v>66.91</v>
      </c>
      <c r="F20" s="3">
        <v>67.18</v>
      </c>
      <c r="G20" s="3">
        <v>0.06</v>
      </c>
      <c r="H20" s="3">
        <v>9.0E-4</v>
      </c>
      <c r="I20" s="15">
        <v>95410.0</v>
      </c>
      <c r="J20" s="15">
        <v>301256.0</v>
      </c>
    </row>
    <row r="21">
      <c r="A21" s="28">
        <v>62.57</v>
      </c>
      <c r="B21" s="5">
        <f t="shared" si="1"/>
        <v>43521</v>
      </c>
      <c r="C21" s="3">
        <v>66.91</v>
      </c>
      <c r="D21" s="3">
        <v>67.5</v>
      </c>
      <c r="E21" s="3">
        <v>64.67</v>
      </c>
      <c r="F21" s="3">
        <v>64.88</v>
      </c>
      <c r="G21" s="3">
        <v>-2.3</v>
      </c>
      <c r="H21" s="6">
        <v>-0.0342</v>
      </c>
      <c r="I21" s="15">
        <v>121542.0</v>
      </c>
      <c r="J21" s="15">
        <v>302429.0</v>
      </c>
    </row>
    <row r="22">
      <c r="A22" s="28">
        <v>60.81</v>
      </c>
      <c r="B22" s="5">
        <f t="shared" si="1"/>
        <v>43522</v>
      </c>
      <c r="C22" s="3">
        <v>65.0</v>
      </c>
      <c r="D22" s="3">
        <v>65.86</v>
      </c>
      <c r="E22" s="3">
        <v>64.46</v>
      </c>
      <c r="F22" s="3">
        <v>65.35</v>
      </c>
      <c r="G22" s="3">
        <v>0.47</v>
      </c>
      <c r="H22" s="3">
        <v>0.0072</v>
      </c>
      <c r="I22" s="15">
        <v>115159.0</v>
      </c>
      <c r="J22" s="15">
        <v>302610.0</v>
      </c>
    </row>
    <row r="23">
      <c r="A23" s="28">
        <v>61.02</v>
      </c>
      <c r="B23" s="5">
        <f t="shared" si="1"/>
        <v>43523</v>
      </c>
      <c r="C23" s="3">
        <v>65.88</v>
      </c>
      <c r="D23" s="3">
        <v>66.86</v>
      </c>
      <c r="E23" s="3">
        <v>65.4</v>
      </c>
      <c r="F23" s="3">
        <v>66.57</v>
      </c>
      <c r="G23" s="3">
        <v>1.22</v>
      </c>
      <c r="H23" s="3">
        <v>0.0187</v>
      </c>
      <c r="I23" s="15">
        <v>109288.0</v>
      </c>
      <c r="J23" s="15">
        <v>304173.0</v>
      </c>
    </row>
    <row r="24">
      <c r="A24" s="21">
        <v>-0.68</v>
      </c>
      <c r="B24" s="5">
        <f t="shared" si="1"/>
        <v>43524</v>
      </c>
      <c r="C24" s="3">
        <v>66.55</v>
      </c>
      <c r="D24" s="3">
        <v>66.81</v>
      </c>
      <c r="E24" s="3">
        <v>65.88</v>
      </c>
      <c r="F24" s="3">
        <v>66.33</v>
      </c>
      <c r="G24" s="3">
        <v>-0.24</v>
      </c>
      <c r="H24" s="6">
        <v>-0.0036</v>
      </c>
      <c r="I24" s="15">
        <v>147939.0</v>
      </c>
      <c r="J24" s="15">
        <v>317778.0</v>
      </c>
    </row>
    <row r="25">
      <c r="A25" s="22">
        <v>-0.011</v>
      </c>
      <c r="B25" s="5">
        <f t="shared" si="1"/>
        <v>43525</v>
      </c>
      <c r="C25" s="3">
        <v>66.54</v>
      </c>
      <c r="D25" s="3">
        <v>67.12</v>
      </c>
      <c r="E25" s="3">
        <v>64.64</v>
      </c>
      <c r="F25" s="3">
        <v>65.11</v>
      </c>
      <c r="G25" s="3">
        <v>-1.22</v>
      </c>
      <c r="H25" s="6">
        <v>-0.0184</v>
      </c>
      <c r="I25" s="15">
        <v>188233.0</v>
      </c>
      <c r="J25" s="15">
        <v>318391.0</v>
      </c>
    </row>
    <row r="26">
      <c r="A26" s="24">
        <v>118542.0</v>
      </c>
      <c r="B26" s="5">
        <f t="shared" si="1"/>
        <v>43528</v>
      </c>
      <c r="C26" s="3">
        <v>65.0</v>
      </c>
      <c r="D26" s="3">
        <v>66.4</v>
      </c>
      <c r="E26" s="3">
        <v>64.96</v>
      </c>
      <c r="F26" s="3">
        <v>65.74</v>
      </c>
      <c r="G26" s="3">
        <v>0.63</v>
      </c>
      <c r="H26" s="3">
        <v>0.0097</v>
      </c>
      <c r="I26" s="15">
        <v>144158.0</v>
      </c>
      <c r="J26" s="15">
        <v>333378.0</v>
      </c>
    </row>
    <row r="27">
      <c r="A27" s="24">
        <v>300276.0</v>
      </c>
      <c r="B27" s="5">
        <f t="shared" si="1"/>
        <v>43529</v>
      </c>
      <c r="C27" s="3">
        <v>65.5</v>
      </c>
      <c r="D27" s="3">
        <v>66.33</v>
      </c>
      <c r="E27" s="3">
        <v>65.14</v>
      </c>
      <c r="F27" s="3">
        <v>65.92</v>
      </c>
      <c r="G27" s="3">
        <v>0.18</v>
      </c>
      <c r="H27" s="3">
        <v>0.0027</v>
      </c>
      <c r="I27" s="15">
        <v>166658.0</v>
      </c>
      <c r="J27" s="15">
        <v>356180.0</v>
      </c>
    </row>
    <row r="28">
      <c r="A28" s="23">
        <v>43497.0</v>
      </c>
      <c r="B28" s="5">
        <f t="shared" si="1"/>
        <v>43530</v>
      </c>
      <c r="C28" s="3">
        <v>65.52</v>
      </c>
      <c r="D28" s="3">
        <v>66.15</v>
      </c>
      <c r="E28" s="3">
        <v>65.28</v>
      </c>
      <c r="F28" s="3">
        <v>65.97</v>
      </c>
      <c r="G28" s="3">
        <v>0.05</v>
      </c>
      <c r="H28" s="3">
        <v>8.0E-4</v>
      </c>
      <c r="I28" s="15">
        <v>199833.0</v>
      </c>
      <c r="J28" s="15">
        <v>370013.0</v>
      </c>
    </row>
    <row r="29">
      <c r="A29" s="21">
        <v>61.23</v>
      </c>
      <c r="B29" s="5">
        <f t="shared" si="1"/>
        <v>43531</v>
      </c>
      <c r="C29" s="3">
        <v>65.75</v>
      </c>
      <c r="D29" s="3">
        <v>66.95</v>
      </c>
      <c r="E29" s="3">
        <v>65.71</v>
      </c>
      <c r="F29" s="3">
        <v>66.26</v>
      </c>
      <c r="G29" s="3">
        <v>0.29</v>
      </c>
      <c r="H29" s="3">
        <v>0.0044</v>
      </c>
      <c r="I29" s="15">
        <v>193233.0</v>
      </c>
      <c r="J29" s="15">
        <v>389415.0</v>
      </c>
    </row>
    <row r="30">
      <c r="A30" s="21">
        <v>63.05</v>
      </c>
      <c r="B30" s="5">
        <f t="shared" si="1"/>
        <v>43532</v>
      </c>
      <c r="C30" s="3">
        <v>65.89</v>
      </c>
      <c r="D30" s="3">
        <v>66.05</v>
      </c>
      <c r="E30" s="3">
        <v>63.99</v>
      </c>
      <c r="F30" s="3">
        <v>65.66</v>
      </c>
      <c r="G30" s="3">
        <v>-0.6</v>
      </c>
      <c r="H30" s="6">
        <v>-0.0091</v>
      </c>
      <c r="I30" s="15">
        <v>192706.0</v>
      </c>
      <c r="J30" s="15">
        <v>401190.0</v>
      </c>
    </row>
    <row r="31">
      <c r="A31" s="21">
        <v>60.62</v>
      </c>
      <c r="B31" s="5">
        <f t="shared" si="1"/>
        <v>43535</v>
      </c>
      <c r="C31" s="3">
        <v>65.63</v>
      </c>
      <c r="D31" s="3">
        <v>66.65</v>
      </c>
      <c r="E31" s="3">
        <v>65.57</v>
      </c>
      <c r="F31" s="3">
        <v>66.48</v>
      </c>
      <c r="G31" s="3">
        <v>0.82</v>
      </c>
      <c r="H31" s="3">
        <v>0.0125</v>
      </c>
      <c r="I31" s="15">
        <v>165801.0</v>
      </c>
      <c r="J31" s="15">
        <v>412869.0</v>
      </c>
    </row>
    <row r="32">
      <c r="A32" s="21">
        <v>62.85</v>
      </c>
      <c r="B32" s="5">
        <f t="shared" si="1"/>
        <v>43536</v>
      </c>
      <c r="C32" s="3">
        <v>66.65</v>
      </c>
      <c r="D32" s="3">
        <v>67.26</v>
      </c>
      <c r="E32" s="3">
        <v>66.26</v>
      </c>
      <c r="F32" s="3">
        <v>66.58</v>
      </c>
      <c r="G32" s="3">
        <v>0.1</v>
      </c>
      <c r="H32" s="3">
        <v>0.0015</v>
      </c>
      <c r="I32" s="15">
        <v>160449.0</v>
      </c>
      <c r="J32" s="15">
        <v>425672.0</v>
      </c>
    </row>
    <row r="33">
      <c r="A33" s="25">
        <f>+1.83</f>
        <v>1.83</v>
      </c>
      <c r="B33" s="5">
        <f t="shared" si="1"/>
        <v>43537</v>
      </c>
      <c r="C33" s="3">
        <v>66.85</v>
      </c>
      <c r="D33" s="3">
        <v>67.65</v>
      </c>
      <c r="E33" s="3">
        <v>66.63</v>
      </c>
      <c r="F33" s="3">
        <v>67.46</v>
      </c>
      <c r="G33" s="3">
        <v>0.88</v>
      </c>
      <c r="H33" s="3">
        <v>0.0132</v>
      </c>
      <c r="I33" s="15">
        <v>179289.0</v>
      </c>
      <c r="J33" s="15">
        <v>435279.0</v>
      </c>
    </row>
    <row r="34">
      <c r="A34" s="25">
        <f>+3%</f>
        <v>0.03</v>
      </c>
      <c r="B34" s="5">
        <f t="shared" si="1"/>
        <v>43538</v>
      </c>
      <c r="C34" s="3">
        <v>67.48</v>
      </c>
      <c r="D34" s="3">
        <v>68.03</v>
      </c>
      <c r="E34" s="3">
        <v>66.93</v>
      </c>
      <c r="F34" s="3">
        <v>67.13</v>
      </c>
      <c r="G34" s="3">
        <v>-0.33</v>
      </c>
      <c r="H34" s="6">
        <v>-0.0049</v>
      </c>
      <c r="I34" s="15">
        <v>168555.0</v>
      </c>
      <c r="J34" s="15">
        <v>449656.0</v>
      </c>
    </row>
    <row r="35">
      <c r="A35" s="26">
        <v>112333.0</v>
      </c>
      <c r="B35" s="5">
        <f t="shared" si="1"/>
        <v>43539</v>
      </c>
      <c r="C35" s="3">
        <v>67.05</v>
      </c>
      <c r="D35" s="3">
        <v>67.6</v>
      </c>
      <c r="E35" s="3">
        <v>66.07</v>
      </c>
      <c r="F35" s="3">
        <v>67.04</v>
      </c>
      <c r="G35" s="3">
        <v>-0.09</v>
      </c>
      <c r="H35" s="6">
        <v>-0.0013</v>
      </c>
      <c r="I35" s="15">
        <v>181042.0</v>
      </c>
      <c r="J35" s="15">
        <v>464502.0</v>
      </c>
    </row>
    <row r="36">
      <c r="A36" s="26">
        <v>298999.0</v>
      </c>
      <c r="B36" s="5">
        <f t="shared" si="1"/>
        <v>43542</v>
      </c>
      <c r="C36" s="3">
        <v>66.77</v>
      </c>
      <c r="D36" s="3">
        <v>67.51</v>
      </c>
      <c r="E36" s="3">
        <v>66.58</v>
      </c>
      <c r="F36" s="3">
        <v>67.36</v>
      </c>
      <c r="G36" s="3">
        <v>0.32</v>
      </c>
      <c r="H36" s="3">
        <v>0.0048</v>
      </c>
      <c r="I36" s="15">
        <v>158480.0</v>
      </c>
      <c r="J36" s="15">
        <v>462261.0</v>
      </c>
    </row>
    <row r="37">
      <c r="A37" s="27">
        <v>43500.0</v>
      </c>
      <c r="B37" s="5">
        <f t="shared" si="1"/>
        <v>43543</v>
      </c>
      <c r="C37" s="3">
        <v>67.24</v>
      </c>
      <c r="D37" s="3">
        <v>67.98</v>
      </c>
      <c r="E37" s="3">
        <v>66.94</v>
      </c>
      <c r="F37" s="3">
        <v>67.42</v>
      </c>
      <c r="G37" s="3">
        <v>0.06</v>
      </c>
      <c r="H37" s="3">
        <v>9.0E-4</v>
      </c>
      <c r="I37" s="15">
        <v>187121.0</v>
      </c>
      <c r="J37" s="15">
        <v>481622.0</v>
      </c>
    </row>
    <row r="38">
      <c r="A38" s="28">
        <v>62.81</v>
      </c>
      <c r="B38" s="5">
        <f t="shared" si="1"/>
        <v>43544</v>
      </c>
      <c r="C38" s="3">
        <v>67.34</v>
      </c>
      <c r="D38" s="3">
        <v>68.34</v>
      </c>
      <c r="E38" s="3">
        <v>66.98</v>
      </c>
      <c r="F38" s="3">
        <v>68.27</v>
      </c>
      <c r="G38" s="3">
        <v>0.85</v>
      </c>
      <c r="H38" s="3">
        <v>0.0126</v>
      </c>
      <c r="I38" s="15">
        <v>208215.0</v>
      </c>
      <c r="J38" s="15">
        <v>490889.0</v>
      </c>
    </row>
    <row r="39">
      <c r="A39" s="28">
        <v>63.64</v>
      </c>
      <c r="B39" s="5">
        <f t="shared" si="1"/>
        <v>43545</v>
      </c>
      <c r="C39" s="3">
        <v>68.2</v>
      </c>
      <c r="D39" s="3">
        <v>68.48</v>
      </c>
      <c r="E39" s="3">
        <v>67.42</v>
      </c>
      <c r="F39" s="3">
        <v>67.67</v>
      </c>
      <c r="G39" s="3">
        <v>-0.6</v>
      </c>
      <c r="H39" s="6">
        <v>-0.0088</v>
      </c>
      <c r="I39" s="15">
        <v>281035.0</v>
      </c>
      <c r="J39" s="15">
        <v>532816.0</v>
      </c>
    </row>
    <row r="40">
      <c r="A40" s="28">
        <v>61.33</v>
      </c>
      <c r="B40" s="5">
        <f t="shared" si="1"/>
        <v>43546</v>
      </c>
      <c r="C40" s="3">
        <v>67.5</v>
      </c>
      <c r="D40" s="3">
        <v>67.76</v>
      </c>
      <c r="E40" s="3">
        <v>65.94</v>
      </c>
      <c r="F40" s="3">
        <v>66.75</v>
      </c>
      <c r="G40" s="3">
        <v>-0.92</v>
      </c>
      <c r="H40" s="6">
        <v>-0.0136</v>
      </c>
      <c r="I40" s="15">
        <v>264479.0</v>
      </c>
      <c r="J40" s="15">
        <v>536831.0</v>
      </c>
    </row>
    <row r="41">
      <c r="A41" s="28">
        <v>62.66</v>
      </c>
      <c r="B41" s="5">
        <f t="shared" si="1"/>
        <v>43549</v>
      </c>
      <c r="C41" s="3">
        <v>66.75</v>
      </c>
      <c r="D41" s="3">
        <v>67.27</v>
      </c>
      <c r="E41" s="3">
        <v>66.05</v>
      </c>
      <c r="F41" s="3">
        <v>66.81</v>
      </c>
      <c r="G41" s="3">
        <v>0.06</v>
      </c>
      <c r="H41" s="3">
        <v>9.0E-4</v>
      </c>
      <c r="I41" s="15">
        <v>234244.0</v>
      </c>
      <c r="J41" s="15">
        <v>542142.0</v>
      </c>
    </row>
    <row r="42">
      <c r="A42" s="21">
        <v>-0.19</v>
      </c>
      <c r="B42" s="5">
        <f t="shared" si="1"/>
        <v>43550</v>
      </c>
      <c r="C42" s="3">
        <v>66.88</v>
      </c>
      <c r="D42" s="3">
        <v>67.77</v>
      </c>
      <c r="E42" s="3">
        <v>66.85</v>
      </c>
      <c r="F42" s="3">
        <v>67.43</v>
      </c>
      <c r="G42" s="3">
        <v>0.62</v>
      </c>
      <c r="H42" s="3">
        <v>0.009300000000000001</v>
      </c>
      <c r="I42" s="15">
        <v>258666.0</v>
      </c>
      <c r="J42" s="15">
        <v>547582.0</v>
      </c>
    </row>
    <row r="43">
      <c r="A43" s="22">
        <v>-0.003</v>
      </c>
      <c r="B43" s="5">
        <f t="shared" si="1"/>
        <v>43551</v>
      </c>
      <c r="C43" s="3">
        <v>67.35</v>
      </c>
      <c r="D43" s="3">
        <v>67.7</v>
      </c>
      <c r="E43" s="3">
        <v>66.61</v>
      </c>
      <c r="F43" s="3">
        <v>67.24</v>
      </c>
      <c r="G43" s="3">
        <v>-0.19</v>
      </c>
      <c r="H43" s="6">
        <v>-0.0028</v>
      </c>
      <c r="I43" s="15">
        <v>351955.0</v>
      </c>
      <c r="J43" s="15">
        <v>545529.0</v>
      </c>
    </row>
    <row r="44">
      <c r="A44" s="24">
        <v>159001.0</v>
      </c>
      <c r="B44" s="5">
        <f t="shared" si="1"/>
        <v>43552</v>
      </c>
      <c r="C44" s="3">
        <v>67.11</v>
      </c>
      <c r="D44" s="3">
        <v>67.32</v>
      </c>
      <c r="E44" s="3">
        <v>65.93</v>
      </c>
      <c r="F44" s="3">
        <v>67.1</v>
      </c>
      <c r="G44" s="3">
        <v>-0.14</v>
      </c>
      <c r="H44" s="6">
        <v>-0.0021</v>
      </c>
      <c r="I44" s="15">
        <v>434893.0</v>
      </c>
      <c r="J44" s="15">
        <v>550209.0</v>
      </c>
    </row>
    <row r="45">
      <c r="A45" s="24">
        <v>308540.0</v>
      </c>
      <c r="B45" s="5">
        <f t="shared" si="1"/>
        <v>43553</v>
      </c>
      <c r="C45" s="3">
        <v>67.29</v>
      </c>
      <c r="D45" s="3">
        <v>68.3</v>
      </c>
      <c r="E45" s="3">
        <v>67.15</v>
      </c>
      <c r="F45" s="3">
        <v>67.58</v>
      </c>
      <c r="G45" s="3">
        <v>0.48</v>
      </c>
      <c r="H45" s="3">
        <v>0.0072</v>
      </c>
      <c r="I45" s="15">
        <v>333687.0</v>
      </c>
      <c r="J45" s="15">
        <v>550825.0</v>
      </c>
    </row>
    <row r="46">
      <c r="A46" s="23">
        <v>43501.0</v>
      </c>
      <c r="B46" s="5">
        <f t="shared" si="1"/>
        <v>43556</v>
      </c>
      <c r="C46" s="3">
        <v>67.58</v>
      </c>
      <c r="D46" s="3">
        <v>69.22</v>
      </c>
      <c r="E46" s="3">
        <v>67.58</v>
      </c>
      <c r="F46" s="3">
        <v>69.01</v>
      </c>
      <c r="G46" s="3">
        <v>1.43</v>
      </c>
      <c r="H46" s="3">
        <v>0.0212</v>
      </c>
      <c r="I46" s="15">
        <v>320766.0</v>
      </c>
      <c r="J46" s="15">
        <v>542963.0</v>
      </c>
    </row>
    <row r="47">
      <c r="A47" s="21">
        <v>62.73</v>
      </c>
      <c r="B47" s="5">
        <f t="shared" si="1"/>
        <v>43557</v>
      </c>
      <c r="C47" s="3">
        <v>69.22</v>
      </c>
      <c r="D47" s="3">
        <v>69.58</v>
      </c>
      <c r="E47" s="3">
        <v>68.69</v>
      </c>
      <c r="F47" s="3">
        <v>69.37</v>
      </c>
      <c r="G47" s="3">
        <v>0.36</v>
      </c>
      <c r="H47" s="3">
        <v>0.0052</v>
      </c>
      <c r="I47" s="15">
        <v>299300.0</v>
      </c>
      <c r="J47" s="15">
        <v>524645.0</v>
      </c>
    </row>
    <row r="48">
      <c r="A48" s="21">
        <v>63.17</v>
      </c>
      <c r="B48" s="5">
        <f t="shared" si="1"/>
        <v>43558</v>
      </c>
      <c r="C48" s="3">
        <v>69.47</v>
      </c>
      <c r="D48" s="3">
        <v>69.96</v>
      </c>
      <c r="E48" s="3">
        <v>68.8</v>
      </c>
      <c r="F48" s="3">
        <v>69.31</v>
      </c>
      <c r="G48" s="3">
        <v>-0.06</v>
      </c>
      <c r="H48" s="6">
        <v>-9.0E-4</v>
      </c>
      <c r="I48" s="15">
        <v>341499.0</v>
      </c>
      <c r="J48" s="15">
        <v>513571.0</v>
      </c>
    </row>
    <row r="49">
      <c r="A49" s="21">
        <v>61.93</v>
      </c>
      <c r="B49" s="5">
        <f t="shared" si="1"/>
        <v>43559</v>
      </c>
      <c r="C49" s="3">
        <v>69.44</v>
      </c>
      <c r="D49" s="3">
        <v>70.03</v>
      </c>
      <c r="E49" s="3">
        <v>68.87</v>
      </c>
      <c r="F49" s="3">
        <v>69.4</v>
      </c>
      <c r="G49" s="3">
        <v>0.09</v>
      </c>
      <c r="H49" s="3">
        <v>0.0013</v>
      </c>
      <c r="I49" s="15">
        <v>281879.0</v>
      </c>
      <c r="J49" s="15">
        <v>507404.0</v>
      </c>
    </row>
    <row r="50">
      <c r="A50" s="21">
        <v>62.16</v>
      </c>
      <c r="B50" s="5">
        <f t="shared" si="1"/>
        <v>43560</v>
      </c>
      <c r="C50" s="3">
        <v>69.13</v>
      </c>
      <c r="D50" s="3">
        <v>70.48</v>
      </c>
      <c r="E50" s="3">
        <v>68.92</v>
      </c>
      <c r="F50" s="3">
        <v>70.34</v>
      </c>
      <c r="G50" s="3">
        <v>0.94</v>
      </c>
      <c r="H50" s="3">
        <v>0.013500000000000002</v>
      </c>
      <c r="I50" s="15">
        <v>263869.0</v>
      </c>
      <c r="J50" s="15">
        <v>490939.0</v>
      </c>
    </row>
    <row r="51">
      <c r="A51" s="21">
        <v>-0.5</v>
      </c>
      <c r="B51" s="5">
        <f t="shared" si="1"/>
        <v>43563</v>
      </c>
      <c r="C51" s="3">
        <v>70.56</v>
      </c>
      <c r="D51" s="3">
        <v>71.19</v>
      </c>
      <c r="E51" s="3">
        <v>70.43</v>
      </c>
      <c r="F51" s="3">
        <v>71.1</v>
      </c>
      <c r="G51" s="3">
        <v>0.76</v>
      </c>
      <c r="H51" s="3">
        <v>0.0108</v>
      </c>
      <c r="I51" s="15">
        <v>288128.0</v>
      </c>
      <c r="J51" s="15">
        <v>469905.0</v>
      </c>
    </row>
    <row r="52">
      <c r="A52" s="22">
        <v>-0.008</v>
      </c>
      <c r="B52" s="5">
        <f t="shared" si="1"/>
        <v>43564</v>
      </c>
      <c r="C52" s="3">
        <v>71.19</v>
      </c>
      <c r="D52" s="3">
        <v>71.34</v>
      </c>
      <c r="E52" s="3">
        <v>70.3</v>
      </c>
      <c r="F52" s="3">
        <v>70.61</v>
      </c>
      <c r="G52" s="3">
        <v>-0.49</v>
      </c>
      <c r="H52" s="6">
        <v>-0.0069</v>
      </c>
      <c r="I52" s="15">
        <v>267491.0</v>
      </c>
      <c r="J52" s="15">
        <v>445121.0</v>
      </c>
    </row>
    <row r="53">
      <c r="A53" s="24">
        <v>101947.0</v>
      </c>
      <c r="B53" s="5">
        <f t="shared" si="1"/>
        <v>43565</v>
      </c>
      <c r="C53" s="3">
        <v>70.82</v>
      </c>
      <c r="D53" s="3">
        <v>71.78</v>
      </c>
      <c r="E53" s="3">
        <v>70.57</v>
      </c>
      <c r="F53" s="3">
        <v>71.73</v>
      </c>
      <c r="G53" s="3">
        <v>1.12</v>
      </c>
      <c r="H53" s="3">
        <v>0.0159</v>
      </c>
      <c r="I53" s="15">
        <v>288893.0</v>
      </c>
      <c r="J53" s="15">
        <v>429612.0</v>
      </c>
    </row>
    <row r="54">
      <c r="A54" s="24">
        <v>312272.0</v>
      </c>
      <c r="B54" s="5">
        <f t="shared" si="1"/>
        <v>43566</v>
      </c>
      <c r="C54" s="3">
        <v>71.56</v>
      </c>
      <c r="D54" s="3">
        <v>71.68</v>
      </c>
      <c r="E54" s="3">
        <v>70.57</v>
      </c>
      <c r="F54" s="3">
        <v>70.83</v>
      </c>
      <c r="G54" s="3">
        <v>-0.9</v>
      </c>
      <c r="H54" s="6">
        <v>-0.0125</v>
      </c>
      <c r="I54" s="15">
        <v>278088.0</v>
      </c>
      <c r="J54" s="15">
        <v>403761.0</v>
      </c>
    </row>
    <row r="55">
      <c r="A55" s="23">
        <v>43502.0</v>
      </c>
      <c r="B55" s="5">
        <f t="shared" si="1"/>
        <v>43567</v>
      </c>
      <c r="C55" s="3">
        <v>70.95</v>
      </c>
      <c r="D55" s="3">
        <v>71.87</v>
      </c>
      <c r="E55" s="3">
        <v>70.9</v>
      </c>
      <c r="F55" s="3">
        <v>71.55</v>
      </c>
      <c r="G55" s="3">
        <v>0.72</v>
      </c>
      <c r="H55" s="3">
        <v>0.0102</v>
      </c>
      <c r="I55" s="15">
        <v>237220.0</v>
      </c>
      <c r="J55" s="15">
        <v>397564.0</v>
      </c>
    </row>
    <row r="56">
      <c r="A56" s="21">
        <v>62.22</v>
      </c>
      <c r="B56" s="5">
        <f t="shared" si="1"/>
        <v>43570</v>
      </c>
      <c r="C56" s="3">
        <v>71.55</v>
      </c>
      <c r="D56" s="3">
        <v>71.6</v>
      </c>
      <c r="E56" s="3">
        <v>70.78</v>
      </c>
      <c r="F56" s="3">
        <v>71.18</v>
      </c>
      <c r="G56" s="3">
        <v>-0.37</v>
      </c>
      <c r="H56" s="6">
        <v>-0.0052</v>
      </c>
      <c r="I56" s="15">
        <v>219152.0</v>
      </c>
      <c r="J56" s="15">
        <v>377547.0</v>
      </c>
    </row>
    <row r="57">
      <c r="A57" s="21">
        <v>62.92</v>
      </c>
      <c r="B57" s="5">
        <f t="shared" si="1"/>
        <v>43571</v>
      </c>
      <c r="C57" s="3">
        <v>71.21</v>
      </c>
      <c r="D57" s="3">
        <v>71.95</v>
      </c>
      <c r="E57" s="3">
        <v>70.74</v>
      </c>
      <c r="F57" s="3">
        <v>71.72</v>
      </c>
      <c r="G57" s="3">
        <v>0.54</v>
      </c>
      <c r="H57" s="3">
        <v>0.0076</v>
      </c>
      <c r="I57" s="15">
        <v>273904.0</v>
      </c>
      <c r="J57" s="15">
        <v>372240.0</v>
      </c>
    </row>
    <row r="58">
      <c r="A58" s="21">
        <v>61.31</v>
      </c>
      <c r="B58" s="5">
        <f t="shared" si="1"/>
        <v>43572</v>
      </c>
      <c r="C58" s="3">
        <v>71.83</v>
      </c>
      <c r="D58" s="3">
        <v>72.27</v>
      </c>
      <c r="E58" s="3">
        <v>71.45</v>
      </c>
      <c r="F58" s="3">
        <v>71.62</v>
      </c>
      <c r="G58" s="3">
        <v>-0.1</v>
      </c>
      <c r="H58" s="6">
        <v>-0.0014</v>
      </c>
      <c r="I58" s="15">
        <v>276611.0</v>
      </c>
      <c r="J58" s="15">
        <v>349762.0</v>
      </c>
    </row>
    <row r="59">
      <c r="A59" s="21">
        <v>62.79</v>
      </c>
      <c r="B59" s="5">
        <f t="shared" si="1"/>
        <v>43573</v>
      </c>
      <c r="C59" s="3">
        <v>71.63</v>
      </c>
      <c r="D59" s="3">
        <v>72.04</v>
      </c>
      <c r="E59" s="3">
        <v>71.2</v>
      </c>
      <c r="F59" s="3">
        <v>71.97</v>
      </c>
      <c r="G59" s="3">
        <v>0.35</v>
      </c>
      <c r="H59" s="3">
        <v>0.0049</v>
      </c>
      <c r="I59" s="15">
        <v>259040.0</v>
      </c>
      <c r="J59" s="15">
        <v>307045.0</v>
      </c>
    </row>
    <row r="60">
      <c r="A60" s="25">
        <f>+0.63</f>
        <v>0.63</v>
      </c>
      <c r="B60" s="5">
        <f t="shared" si="1"/>
        <v>43577</v>
      </c>
      <c r="C60" s="3">
        <v>71.93</v>
      </c>
      <c r="D60" s="3">
        <v>74.52</v>
      </c>
      <c r="E60" s="3">
        <v>71.86</v>
      </c>
      <c r="F60" s="3">
        <v>74.04</v>
      </c>
      <c r="G60" s="3">
        <v>2.07</v>
      </c>
      <c r="H60" s="3">
        <v>0.0288</v>
      </c>
      <c r="I60" s="15">
        <v>305172.0</v>
      </c>
      <c r="J60" s="15">
        <v>288149.0</v>
      </c>
    </row>
    <row r="61">
      <c r="A61" s="25">
        <f>+1.01%</f>
        <v>0.0101</v>
      </c>
      <c r="B61" s="5">
        <f t="shared" si="1"/>
        <v>43578</v>
      </c>
      <c r="C61" s="3">
        <v>74.38</v>
      </c>
      <c r="D61" s="3">
        <v>74.73</v>
      </c>
      <c r="E61" s="3">
        <v>73.99</v>
      </c>
      <c r="F61" s="3">
        <v>74.51</v>
      </c>
      <c r="G61" s="3">
        <v>0.47</v>
      </c>
      <c r="H61" s="3">
        <v>0.0063</v>
      </c>
      <c r="I61" s="15">
        <v>308989.0</v>
      </c>
      <c r="J61" s="15">
        <v>245937.0</v>
      </c>
    </row>
    <row r="62">
      <c r="A62" s="26">
        <v>115263.0</v>
      </c>
      <c r="B62" s="5">
        <f t="shared" si="1"/>
        <v>43579</v>
      </c>
      <c r="C62" s="3">
        <v>74.27</v>
      </c>
      <c r="D62" s="3">
        <v>74.73</v>
      </c>
      <c r="E62" s="3">
        <v>74.02</v>
      </c>
      <c r="F62" s="3">
        <v>74.57</v>
      </c>
      <c r="G62" s="3">
        <v>0.06</v>
      </c>
      <c r="H62" s="3">
        <v>8.0E-4</v>
      </c>
      <c r="I62" s="15">
        <v>276670.0</v>
      </c>
      <c r="J62" s="15">
        <v>233242.0</v>
      </c>
    </row>
    <row r="63">
      <c r="A63" s="26">
        <v>306008.0</v>
      </c>
      <c r="B63" s="5">
        <f t="shared" si="1"/>
        <v>43580</v>
      </c>
      <c r="C63" s="3">
        <v>74.46</v>
      </c>
      <c r="D63" s="3">
        <v>75.6</v>
      </c>
      <c r="E63" s="3">
        <v>74.0</v>
      </c>
      <c r="F63" s="3">
        <v>74.35</v>
      </c>
      <c r="G63" s="3">
        <v>-0.22</v>
      </c>
      <c r="H63" s="6">
        <v>-0.003</v>
      </c>
      <c r="I63" s="15">
        <v>309211.0</v>
      </c>
      <c r="J63" s="15">
        <v>167848.0</v>
      </c>
    </row>
    <row r="64">
      <c r="A64" s="27">
        <v>43503.0</v>
      </c>
      <c r="B64" s="5">
        <f t="shared" si="1"/>
        <v>43581</v>
      </c>
      <c r="C64" s="3">
        <v>74.2</v>
      </c>
      <c r="D64" s="3">
        <v>74.42</v>
      </c>
      <c r="E64" s="3">
        <v>71.3</v>
      </c>
      <c r="F64" s="3">
        <v>72.15</v>
      </c>
      <c r="G64" s="3">
        <v>-2.2</v>
      </c>
      <c r="H64" s="6">
        <v>-0.0296</v>
      </c>
      <c r="I64" s="15">
        <v>222889.0</v>
      </c>
      <c r="J64" s="15">
        <v>142400.0</v>
      </c>
    </row>
    <row r="65">
      <c r="A65" s="28">
        <v>62.56</v>
      </c>
      <c r="B65" s="5">
        <f t="shared" si="1"/>
        <v>43584</v>
      </c>
      <c r="C65" s="3">
        <v>71.56</v>
      </c>
      <c r="D65" s="3">
        <v>72.5</v>
      </c>
      <c r="E65" s="3">
        <v>71.06</v>
      </c>
      <c r="F65" s="3">
        <v>72.04</v>
      </c>
      <c r="G65" s="3">
        <v>-0.11</v>
      </c>
      <c r="H65" s="6">
        <v>-0.0015</v>
      </c>
      <c r="I65" s="15">
        <v>147412.0</v>
      </c>
      <c r="J65" s="15">
        <v>85921.0</v>
      </c>
    </row>
    <row r="66">
      <c r="A66" s="28">
        <v>62.92</v>
      </c>
      <c r="B66" s="5">
        <f t="shared" si="1"/>
        <v>43585</v>
      </c>
      <c r="C66" s="3">
        <v>71.94</v>
      </c>
      <c r="D66" s="3">
        <v>73.27</v>
      </c>
      <c r="E66" s="3">
        <v>71.73</v>
      </c>
      <c r="F66" s="3">
        <v>72.8</v>
      </c>
      <c r="G66" s="3">
        <v>0.76</v>
      </c>
      <c r="H66" s="3">
        <v>0.0105</v>
      </c>
      <c r="I66" s="15">
        <v>25336.0</v>
      </c>
      <c r="J66" s="3"/>
    </row>
    <row r="67">
      <c r="A67" s="28">
        <v>60.71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61.66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-1.13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-0.018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134309.0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312954.0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43504.0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61.68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62.29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61.09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62.02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+0.36</f>
        <v>0.36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+0.58%</f>
        <v>0.0058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134091.0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317116.0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43507.0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62.05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62.3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60.89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61.55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-0.47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-0.0076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105874.0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319215.0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43508.0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61.78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63.27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61.66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62.39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+0.84</f>
        <v>0.84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+1.36%</f>
        <v>0.0136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133769.0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325736.0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43509.0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62.67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63.83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62.67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63.53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+1.14</f>
        <v>1.14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+1.83%</f>
        <v>0.0183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128441.0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325153.0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43510.0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63.56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64.65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63.17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64.41</v>
      </c>
      <c r="B113" s="3" t="str">
        <f t="shared" si="1"/>
        <v/>
      </c>
    </row>
    <row r="114">
      <c r="A114" s="25">
        <f>+0.88</f>
        <v>0.88</v>
      </c>
      <c r="B114" s="3" t="str">
        <f t="shared" si="1"/>
        <v>#REF!</v>
      </c>
    </row>
    <row r="115">
      <c r="A115" s="25">
        <f>+1.39%</f>
        <v>0.0139</v>
      </c>
      <c r="B115" s="3" t="str">
        <f t="shared" si="1"/>
        <v>#REF!</v>
      </c>
    </row>
    <row r="116">
      <c r="A116" s="26">
        <v>159014.0</v>
      </c>
      <c r="B116" s="3" t="str">
        <f t="shared" si="1"/>
        <v>#REF!</v>
      </c>
    </row>
    <row r="117">
      <c r="A117" s="26">
        <v>317140.0</v>
      </c>
      <c r="B117" s="3" t="str">
        <f t="shared" si="1"/>
        <v>#REF!</v>
      </c>
    </row>
    <row r="118">
      <c r="A118" s="27">
        <v>43511.0</v>
      </c>
      <c r="B118" s="3" t="str">
        <f t="shared" si="1"/>
        <v>#REF!</v>
      </c>
    </row>
    <row r="119">
      <c r="A119" s="28">
        <v>64.7</v>
      </c>
      <c r="B119" s="3" t="str">
        <f t="shared" si="1"/>
        <v>#REF!</v>
      </c>
    </row>
    <row r="120">
      <c r="A120" s="28">
        <v>66.27</v>
      </c>
      <c r="B120" s="3" t="str">
        <f t="shared" si="1"/>
        <v>#REF!</v>
      </c>
    </row>
    <row r="121">
      <c r="A121" s="28">
        <v>64.27</v>
      </c>
      <c r="B121" s="3" t="str">
        <f t="shared" si="1"/>
        <v>#REF!</v>
      </c>
    </row>
    <row r="122">
      <c r="A122" s="28">
        <v>66.12</v>
      </c>
      <c r="B122" s="3" t="str">
        <f t="shared" si="1"/>
        <v>#REF!</v>
      </c>
    </row>
    <row r="123">
      <c r="A123" s="25">
        <f>+1.71</f>
        <v>1.71</v>
      </c>
      <c r="B123" s="3" t="str">
        <f t="shared" si="1"/>
        <v>#REF!</v>
      </c>
    </row>
    <row r="124">
      <c r="A124" s="25">
        <f>+2.65%</f>
        <v>0.0265</v>
      </c>
      <c r="B124" s="3" t="str">
        <f t="shared" si="1"/>
        <v>#REF!</v>
      </c>
    </row>
    <row r="125">
      <c r="A125" s="26">
        <v>140524.0</v>
      </c>
      <c r="B125" s="3" t="str">
        <f t="shared" si="1"/>
        <v>#REF!</v>
      </c>
    </row>
    <row r="126">
      <c r="A126" s="26">
        <v>313406.0</v>
      </c>
      <c r="B126" s="3" t="str">
        <f t="shared" si="1"/>
        <v>#REF!</v>
      </c>
    </row>
    <row r="127">
      <c r="A127" s="27">
        <v>43514.0</v>
      </c>
      <c r="B127" s="3" t="str">
        <f t="shared" si="1"/>
        <v>#REF!</v>
      </c>
    </row>
    <row r="128">
      <c r="A128" s="28">
        <v>66.27</v>
      </c>
      <c r="B128" s="3" t="str">
        <f t="shared" si="1"/>
        <v>#REF!</v>
      </c>
    </row>
    <row r="129">
      <c r="A129" s="28">
        <v>66.73</v>
      </c>
      <c r="B129" s="3" t="str">
        <f t="shared" si="1"/>
        <v>#REF!</v>
      </c>
    </row>
    <row r="130">
      <c r="A130" s="28">
        <v>65.91</v>
      </c>
      <c r="B130" s="3" t="str">
        <f t="shared" si="1"/>
        <v>#REF!</v>
      </c>
    </row>
    <row r="131">
      <c r="A131" s="28">
        <v>66.42</v>
      </c>
      <c r="B131" s="3" t="str">
        <f t="shared" si="1"/>
        <v>#REF!</v>
      </c>
    </row>
    <row r="132">
      <c r="A132" s="25">
        <f>+0.3</f>
        <v>0.3</v>
      </c>
      <c r="B132" s="3" t="str">
        <f t="shared" si="1"/>
        <v>#REF!</v>
      </c>
    </row>
    <row r="133">
      <c r="A133" s="25">
        <f>+0.45%</f>
        <v>0.0045</v>
      </c>
      <c r="B133" s="3" t="str">
        <f t="shared" si="1"/>
        <v>#REF!</v>
      </c>
    </row>
    <row r="134">
      <c r="A134" s="26">
        <v>71871.0</v>
      </c>
      <c r="B134" s="3" t="str">
        <f t="shared" si="1"/>
        <v>#REF!</v>
      </c>
    </row>
    <row r="135">
      <c r="A135" s="26">
        <v>309984.0</v>
      </c>
      <c r="B135" s="3" t="str">
        <f t="shared" si="1"/>
        <v>#REF!</v>
      </c>
    </row>
    <row r="136">
      <c r="A136" s="27">
        <v>43515.0</v>
      </c>
      <c r="B136" s="3" t="str">
        <f t="shared" si="1"/>
        <v>#REF!</v>
      </c>
    </row>
    <row r="137">
      <c r="A137" s="28">
        <v>66.35</v>
      </c>
      <c r="B137" s="3" t="str">
        <f t="shared" si="1"/>
        <v>#REF!</v>
      </c>
    </row>
    <row r="138">
      <c r="A138" s="28">
        <v>66.56</v>
      </c>
      <c r="B138" s="3" t="str">
        <f t="shared" si="1"/>
        <v>#REF!</v>
      </c>
    </row>
    <row r="139">
      <c r="A139" s="28">
        <v>65.6</v>
      </c>
      <c r="B139" s="3" t="str">
        <f t="shared" si="1"/>
        <v>#REF!</v>
      </c>
    </row>
    <row r="140">
      <c r="A140" s="28">
        <v>66.4</v>
      </c>
      <c r="B140" s="3" t="str">
        <f t="shared" si="1"/>
        <v>#REF!</v>
      </c>
    </row>
    <row r="141">
      <c r="A141" s="21">
        <v>-0.02</v>
      </c>
      <c r="B141" s="3" t="str">
        <f t="shared" si="1"/>
        <v>#REF!</v>
      </c>
    </row>
    <row r="142">
      <c r="A142" s="22">
        <v>-3.0E-4</v>
      </c>
      <c r="B142" s="3" t="str">
        <f t="shared" si="1"/>
        <v>#REF!</v>
      </c>
    </row>
    <row r="143">
      <c r="A143" s="24">
        <v>104103.0</v>
      </c>
      <c r="B143" s="3" t="str">
        <f t="shared" si="1"/>
        <v>#REF!</v>
      </c>
    </row>
    <row r="144">
      <c r="A144" s="24">
        <v>303748.0</v>
      </c>
      <c r="B144" s="3" t="str">
        <f t="shared" si="1"/>
        <v>#REF!</v>
      </c>
    </row>
    <row r="145">
      <c r="A145" s="23">
        <v>43516.0</v>
      </c>
      <c r="B145" s="3" t="str">
        <f t="shared" si="1"/>
        <v>#REF!</v>
      </c>
    </row>
    <row r="146">
      <c r="A146" s="21">
        <v>66.31</v>
      </c>
      <c r="B146" s="3" t="str">
        <f t="shared" si="1"/>
        <v>#REF!</v>
      </c>
    </row>
    <row r="147">
      <c r="A147" s="21">
        <v>67.37</v>
      </c>
      <c r="B147" s="3" t="str">
        <f t="shared" si="1"/>
        <v>#REF!</v>
      </c>
    </row>
    <row r="148">
      <c r="A148" s="21">
        <v>65.65</v>
      </c>
      <c r="B148" s="3" t="str">
        <f t="shared" si="1"/>
        <v>#REF!</v>
      </c>
    </row>
    <row r="149">
      <c r="A149" s="21">
        <v>67.05</v>
      </c>
      <c r="B149" s="3" t="str">
        <f t="shared" si="1"/>
        <v>#REF!</v>
      </c>
    </row>
    <row r="150">
      <c r="A150" s="25">
        <f>+0.65</f>
        <v>0.65</v>
      </c>
      <c r="B150" s="3" t="str">
        <f t="shared" si="1"/>
        <v>#REF!</v>
      </c>
    </row>
    <row r="151">
      <c r="A151" s="25">
        <f>+0.98%</f>
        <v>0.0098</v>
      </c>
      <c r="B151" s="3" t="str">
        <f t="shared" si="1"/>
        <v>#REF!</v>
      </c>
    </row>
    <row r="152">
      <c r="A152" s="26">
        <v>122197.0</v>
      </c>
      <c r="B152" s="3" t="str">
        <f t="shared" si="1"/>
        <v>#REF!</v>
      </c>
    </row>
    <row r="153">
      <c r="A153" s="26">
        <v>307728.0</v>
      </c>
      <c r="B153" s="3" t="str">
        <f t="shared" si="1"/>
        <v>#REF!</v>
      </c>
    </row>
    <row r="154">
      <c r="A154" s="27">
        <v>43517.0</v>
      </c>
      <c r="B154" s="3" t="str">
        <f t="shared" si="1"/>
        <v>#REF!</v>
      </c>
    </row>
    <row r="155">
      <c r="A155" s="28">
        <v>67.1</v>
      </c>
      <c r="B155" s="3" t="str">
        <f t="shared" si="1"/>
        <v>#REF!</v>
      </c>
    </row>
    <row r="156">
      <c r="A156" s="28">
        <v>67.3</v>
      </c>
      <c r="B156" s="3" t="str">
        <f t="shared" si="1"/>
        <v>#REF!</v>
      </c>
    </row>
    <row r="157">
      <c r="A157" s="28">
        <v>66.71</v>
      </c>
      <c r="B157" s="3" t="str">
        <f t="shared" si="1"/>
        <v>#REF!</v>
      </c>
    </row>
    <row r="158">
      <c r="A158" s="28">
        <v>67.12</v>
      </c>
      <c r="B158" s="3" t="str">
        <f t="shared" si="1"/>
        <v>#REF!</v>
      </c>
    </row>
    <row r="159">
      <c r="A159" s="25">
        <f>+0.07</f>
        <v>0.07</v>
      </c>
      <c r="B159" s="3" t="str">
        <f t="shared" si="1"/>
        <v>#REF!</v>
      </c>
    </row>
    <row r="160">
      <c r="A160" s="25">
        <f>+0.1%</f>
        <v>0.001</v>
      </c>
      <c r="B160" s="3" t="str">
        <f t="shared" si="1"/>
        <v>#REF!</v>
      </c>
    </row>
    <row r="161">
      <c r="A161" s="26">
        <v>119125.0</v>
      </c>
      <c r="B161" s="3" t="str">
        <f t="shared" si="1"/>
        <v>#REF!</v>
      </c>
    </row>
    <row r="162">
      <c r="A162" s="26">
        <v>305709.0</v>
      </c>
      <c r="B162" s="3" t="str">
        <f t="shared" si="1"/>
        <v>#REF!</v>
      </c>
    </row>
    <row r="163">
      <c r="A163" s="27">
        <v>43518.0</v>
      </c>
      <c r="B163" s="3" t="str">
        <f t="shared" si="1"/>
        <v>#REF!</v>
      </c>
    </row>
    <row r="164">
      <c r="A164" s="28">
        <v>67.02</v>
      </c>
      <c r="B164" s="3" t="str">
        <f t="shared" si="1"/>
        <v>#REF!</v>
      </c>
    </row>
    <row r="165">
      <c r="A165" s="28">
        <v>67.77</v>
      </c>
      <c r="B165" s="3" t="str">
        <f t="shared" si="1"/>
        <v>#REF!</v>
      </c>
    </row>
    <row r="166">
      <c r="A166" s="28">
        <v>66.91</v>
      </c>
      <c r="B166" s="3" t="str">
        <f t="shared" si="1"/>
        <v>#REF!</v>
      </c>
    </row>
    <row r="167">
      <c r="A167" s="28">
        <v>67.18</v>
      </c>
      <c r="B167" s="3" t="str">
        <f t="shared" si="1"/>
        <v>#REF!</v>
      </c>
    </row>
    <row r="168">
      <c r="A168" s="25">
        <f>+0.06</f>
        <v>0.06</v>
      </c>
      <c r="B168" s="3" t="str">
        <f t="shared" si="1"/>
        <v>#REF!</v>
      </c>
    </row>
    <row r="169">
      <c r="A169" s="25">
        <f>+0.09%</f>
        <v>0.0009</v>
      </c>
      <c r="B169" s="3" t="str">
        <f t="shared" si="1"/>
        <v>#REF!</v>
      </c>
    </row>
    <row r="170">
      <c r="A170" s="26">
        <v>95410.0</v>
      </c>
      <c r="B170" s="3" t="str">
        <f t="shared" si="1"/>
        <v>#REF!</v>
      </c>
    </row>
    <row r="171">
      <c r="A171" s="26">
        <v>301256.0</v>
      </c>
      <c r="B171" s="3" t="str">
        <f t="shared" si="1"/>
        <v>#REF!</v>
      </c>
    </row>
    <row r="172">
      <c r="A172" s="27">
        <v>43521.0</v>
      </c>
      <c r="B172" s="3" t="str">
        <f t="shared" si="1"/>
        <v>#REF!</v>
      </c>
    </row>
    <row r="173">
      <c r="A173" s="28">
        <v>66.91</v>
      </c>
      <c r="B173" s="3" t="str">
        <f t="shared" si="1"/>
        <v>#REF!</v>
      </c>
    </row>
    <row r="174">
      <c r="A174" s="28">
        <v>67.5</v>
      </c>
      <c r="B174" s="3" t="str">
        <f t="shared" si="1"/>
        <v>#REF!</v>
      </c>
    </row>
    <row r="175">
      <c r="A175" s="28">
        <v>64.67</v>
      </c>
      <c r="B175" s="3" t="str">
        <f t="shared" si="1"/>
        <v>#REF!</v>
      </c>
    </row>
    <row r="176">
      <c r="A176" s="28">
        <v>64.88</v>
      </c>
      <c r="B176" s="3" t="str">
        <f t="shared" si="1"/>
        <v>#REF!</v>
      </c>
    </row>
    <row r="177">
      <c r="A177" s="21">
        <v>-2.3</v>
      </c>
      <c r="B177" s="3" t="str">
        <f t="shared" si="1"/>
        <v>#REF!</v>
      </c>
    </row>
    <row r="178">
      <c r="A178" s="22">
        <v>-0.0342</v>
      </c>
      <c r="B178" s="3" t="str">
        <f t="shared" si="1"/>
        <v>#REF!</v>
      </c>
    </row>
    <row r="179">
      <c r="A179" s="24">
        <v>121542.0</v>
      </c>
      <c r="B179" s="3" t="str">
        <f t="shared" si="1"/>
        <v>#REF!</v>
      </c>
    </row>
    <row r="180">
      <c r="A180" s="24">
        <v>302429.0</v>
      </c>
      <c r="B180" s="3" t="str">
        <f t="shared" si="1"/>
        <v>#REF!</v>
      </c>
    </row>
    <row r="181">
      <c r="A181" s="23">
        <v>43522.0</v>
      </c>
      <c r="B181" s="3" t="str">
        <f t="shared" si="1"/>
        <v>#REF!</v>
      </c>
    </row>
    <row r="182">
      <c r="A182" s="21">
        <v>65.0</v>
      </c>
      <c r="B182" s="3" t="str">
        <f t="shared" si="1"/>
        <v>#REF!</v>
      </c>
    </row>
    <row r="183">
      <c r="A183" s="21">
        <v>65.86</v>
      </c>
      <c r="B183" s="3" t="str">
        <f t="shared" si="1"/>
        <v>#REF!</v>
      </c>
    </row>
    <row r="184">
      <c r="A184" s="21">
        <v>64.46</v>
      </c>
      <c r="B184" s="3" t="str">
        <f t="shared" si="1"/>
        <v>#REF!</v>
      </c>
    </row>
    <row r="185">
      <c r="A185" s="21">
        <v>65.35</v>
      </c>
      <c r="B185" s="3" t="str">
        <f t="shared" si="1"/>
        <v>#REF!</v>
      </c>
    </row>
    <row r="186">
      <c r="A186" s="25">
        <f>+0.47</f>
        <v>0.47</v>
      </c>
      <c r="B186" s="3" t="str">
        <f t="shared" si="1"/>
        <v>#REF!</v>
      </c>
    </row>
    <row r="187">
      <c r="A187" s="25">
        <f>+0.72%</f>
        <v>0.0072</v>
      </c>
      <c r="B187" s="3" t="str">
        <f t="shared" si="1"/>
        <v>#REF!</v>
      </c>
    </row>
    <row r="188">
      <c r="A188" s="26">
        <v>115159.0</v>
      </c>
      <c r="B188" s="3" t="str">
        <f t="shared" si="1"/>
        <v>#REF!</v>
      </c>
    </row>
    <row r="189">
      <c r="A189" s="26">
        <v>302610.0</v>
      </c>
      <c r="B189" s="3" t="str">
        <f t="shared" si="1"/>
        <v>#REF!</v>
      </c>
    </row>
    <row r="190">
      <c r="A190" s="27">
        <v>43523.0</v>
      </c>
      <c r="B190" s="3" t="str">
        <f t="shared" si="1"/>
        <v>#REF!</v>
      </c>
    </row>
    <row r="191">
      <c r="A191" s="28">
        <v>65.88</v>
      </c>
      <c r="B191" s="3" t="str">
        <f t="shared" si="1"/>
        <v>#REF!</v>
      </c>
    </row>
    <row r="192">
      <c r="A192" s="28">
        <v>66.86</v>
      </c>
      <c r="B192" s="3" t="str">
        <f t="shared" si="1"/>
        <v>#REF!</v>
      </c>
    </row>
    <row r="193">
      <c r="A193" s="28">
        <v>65.4</v>
      </c>
      <c r="B193" s="3" t="str">
        <f t="shared" si="1"/>
        <v>#REF!</v>
      </c>
    </row>
    <row r="194">
      <c r="A194" s="28">
        <v>66.57</v>
      </c>
      <c r="B194" s="3" t="str">
        <f t="shared" si="1"/>
        <v>#REF!</v>
      </c>
    </row>
    <row r="195">
      <c r="A195" s="25">
        <f>+1.22</f>
        <v>1.22</v>
      </c>
      <c r="B195" s="3" t="str">
        <f t="shared" si="1"/>
        <v>#REF!</v>
      </c>
    </row>
    <row r="196">
      <c r="A196" s="25">
        <f>+1.87%</f>
        <v>0.0187</v>
      </c>
      <c r="B196" s="3" t="str">
        <f t="shared" si="1"/>
        <v>#REF!</v>
      </c>
    </row>
    <row r="197">
      <c r="A197" s="26">
        <v>109288.0</v>
      </c>
      <c r="B197" s="3" t="str">
        <f t="shared" si="1"/>
        <v>#REF!</v>
      </c>
    </row>
    <row r="198">
      <c r="A198" s="26">
        <v>304173.0</v>
      </c>
      <c r="B198" s="3" t="str">
        <f t="shared" si="1"/>
        <v>#REF!</v>
      </c>
    </row>
    <row r="199">
      <c r="A199" s="27">
        <v>43524.0</v>
      </c>
      <c r="B199" s="3" t="str">
        <f t="shared" si="1"/>
        <v>#REF!</v>
      </c>
    </row>
    <row r="200">
      <c r="A200" s="28">
        <v>66.55</v>
      </c>
      <c r="B200" s="3" t="str">
        <f t="shared" si="1"/>
        <v>#REF!</v>
      </c>
    </row>
    <row r="201">
      <c r="A201" s="28">
        <v>66.81</v>
      </c>
      <c r="B201" s="3" t="str">
        <f t="shared" si="1"/>
        <v>#REF!</v>
      </c>
    </row>
    <row r="202">
      <c r="A202" s="28">
        <v>65.88</v>
      </c>
      <c r="B202" s="3" t="str">
        <f t="shared" si="1"/>
        <v>#REF!</v>
      </c>
    </row>
    <row r="203">
      <c r="A203" s="28">
        <v>66.33</v>
      </c>
      <c r="B203" s="3" t="str">
        <f t="shared" si="1"/>
        <v>#REF!</v>
      </c>
    </row>
    <row r="204">
      <c r="A204" s="21">
        <v>-0.24</v>
      </c>
      <c r="B204" s="3" t="str">
        <f t="shared" si="1"/>
        <v>#REF!</v>
      </c>
    </row>
    <row r="205">
      <c r="A205" s="22">
        <v>-0.0036</v>
      </c>
      <c r="B205" s="3" t="str">
        <f t="shared" si="1"/>
        <v>#REF!</v>
      </c>
    </row>
    <row r="206">
      <c r="A206" s="24">
        <v>147939.0</v>
      </c>
      <c r="B206" s="3" t="str">
        <f t="shared" si="1"/>
        <v>#REF!</v>
      </c>
    </row>
    <row r="207">
      <c r="A207" s="24">
        <v>317778.0</v>
      </c>
      <c r="B207" s="3" t="str">
        <f t="shared" si="1"/>
        <v>#REF!</v>
      </c>
    </row>
    <row r="208">
      <c r="A208" s="23">
        <v>43525.0</v>
      </c>
      <c r="B208" s="3" t="str">
        <f t="shared" si="1"/>
        <v>#REF!</v>
      </c>
    </row>
    <row r="209">
      <c r="A209" s="21">
        <v>66.54</v>
      </c>
      <c r="B209" s="3" t="str">
        <f t="shared" si="1"/>
        <v>#REF!</v>
      </c>
    </row>
    <row r="210">
      <c r="A210" s="21">
        <v>67.12</v>
      </c>
      <c r="B210" s="3" t="str">
        <f t="shared" si="1"/>
        <v>#REF!</v>
      </c>
    </row>
    <row r="211">
      <c r="A211" s="21">
        <v>64.64</v>
      </c>
      <c r="B211" s="3" t="str">
        <f t="shared" si="1"/>
        <v>#REF!</v>
      </c>
    </row>
    <row r="212">
      <c r="A212" s="21">
        <v>65.11</v>
      </c>
      <c r="B212" s="3" t="str">
        <f t="shared" si="1"/>
        <v>#REF!</v>
      </c>
    </row>
    <row r="213">
      <c r="A213" s="21">
        <v>-1.22</v>
      </c>
      <c r="B213" s="3" t="str">
        <f t="shared" si="1"/>
        <v>#REF!</v>
      </c>
    </row>
    <row r="214">
      <c r="A214" s="22">
        <v>-0.0184</v>
      </c>
      <c r="B214" s="3" t="str">
        <f t="shared" si="1"/>
        <v>#REF!</v>
      </c>
    </row>
    <row r="215">
      <c r="A215" s="24">
        <v>188233.0</v>
      </c>
      <c r="B215" s="3" t="str">
        <f t="shared" si="1"/>
        <v>#REF!</v>
      </c>
    </row>
    <row r="216">
      <c r="A216" s="24">
        <v>318391.0</v>
      </c>
      <c r="B216" s="3" t="str">
        <f t="shared" si="1"/>
        <v>#REF!</v>
      </c>
    </row>
    <row r="217">
      <c r="A217" s="23">
        <v>43528.0</v>
      </c>
      <c r="B217" s="3" t="str">
        <f t="shared" si="1"/>
        <v>#REF!</v>
      </c>
    </row>
    <row r="218">
      <c r="A218" s="21">
        <v>65.0</v>
      </c>
      <c r="B218" s="3" t="str">
        <f t="shared" si="1"/>
        <v>#REF!</v>
      </c>
    </row>
    <row r="219">
      <c r="A219" s="21">
        <v>66.4</v>
      </c>
      <c r="B219" s="3" t="str">
        <f t="shared" si="1"/>
        <v>#REF!</v>
      </c>
    </row>
    <row r="220">
      <c r="A220" s="21">
        <v>64.96</v>
      </c>
      <c r="B220" s="3" t="str">
        <f t="shared" si="1"/>
        <v>#REF!</v>
      </c>
    </row>
    <row r="221">
      <c r="A221" s="21">
        <v>65.74</v>
      </c>
      <c r="B221" s="3" t="str">
        <f t="shared" si="1"/>
        <v>#REF!</v>
      </c>
    </row>
    <row r="222">
      <c r="A222" s="25">
        <f>+0.63</f>
        <v>0.63</v>
      </c>
      <c r="B222" s="3" t="str">
        <f t="shared" si="1"/>
        <v>#REF!</v>
      </c>
    </row>
    <row r="223">
      <c r="A223" s="25">
        <f>+0.97%</f>
        <v>0.0097</v>
      </c>
      <c r="B223" s="3" t="str">
        <f t="shared" si="1"/>
        <v>#REF!</v>
      </c>
    </row>
    <row r="224">
      <c r="A224" s="26">
        <v>144158.0</v>
      </c>
      <c r="B224" s="3" t="str">
        <f t="shared" si="1"/>
        <v>#REF!</v>
      </c>
    </row>
    <row r="225">
      <c r="A225" s="26">
        <v>333378.0</v>
      </c>
      <c r="B225" s="3" t="str">
        <f t="shared" si="1"/>
        <v>#REF!</v>
      </c>
    </row>
    <row r="226">
      <c r="A226" s="27">
        <v>43529.0</v>
      </c>
      <c r="B226" s="3" t="str">
        <f t="shared" si="1"/>
        <v>#REF!</v>
      </c>
    </row>
    <row r="227">
      <c r="A227" s="28">
        <v>65.5</v>
      </c>
      <c r="B227" s="3" t="str">
        <f t="shared" si="1"/>
        <v>#REF!</v>
      </c>
    </row>
    <row r="228">
      <c r="A228" s="28">
        <v>66.33</v>
      </c>
      <c r="B228" s="3" t="str">
        <f t="shared" si="1"/>
        <v>#REF!</v>
      </c>
    </row>
    <row r="229">
      <c r="A229" s="28">
        <v>65.14</v>
      </c>
      <c r="B229" s="3" t="str">
        <f t="shared" si="1"/>
        <v>#REF!</v>
      </c>
    </row>
    <row r="230">
      <c r="A230" s="28">
        <v>65.92</v>
      </c>
      <c r="B230" s="3" t="str">
        <f t="shared" si="1"/>
        <v>#REF!</v>
      </c>
    </row>
    <row r="231">
      <c r="A231" s="25">
        <f>+0.18</f>
        <v>0.18</v>
      </c>
      <c r="B231" s="3" t="str">
        <f t="shared" si="1"/>
        <v>#REF!</v>
      </c>
    </row>
    <row r="232">
      <c r="A232" s="25">
        <f>+0.27%</f>
        <v>0.0027</v>
      </c>
      <c r="B232" s="3" t="str">
        <f t="shared" si="1"/>
        <v>#REF!</v>
      </c>
    </row>
    <row r="233">
      <c r="A233" s="26">
        <v>166658.0</v>
      </c>
      <c r="B233" s="3" t="str">
        <f t="shared" si="1"/>
        <v>#REF!</v>
      </c>
    </row>
    <row r="234">
      <c r="A234" s="26">
        <v>356180.0</v>
      </c>
      <c r="B234" s="3" t="str">
        <f t="shared" si="1"/>
        <v>#REF!</v>
      </c>
    </row>
    <row r="235">
      <c r="A235" s="27">
        <v>43530.0</v>
      </c>
      <c r="B235" s="3" t="str">
        <f t="shared" si="1"/>
        <v>#REF!</v>
      </c>
    </row>
    <row r="236">
      <c r="A236" s="28">
        <v>65.52</v>
      </c>
      <c r="B236" s="3" t="str">
        <f t="shared" si="1"/>
        <v>#REF!</v>
      </c>
    </row>
    <row r="237">
      <c r="A237" s="28">
        <v>66.15</v>
      </c>
      <c r="B237" s="3" t="str">
        <f t="shared" si="1"/>
        <v>#REF!</v>
      </c>
    </row>
    <row r="238">
      <c r="A238" s="28">
        <v>65.28</v>
      </c>
      <c r="B238" s="3" t="str">
        <f t="shared" si="1"/>
        <v>#REF!</v>
      </c>
    </row>
    <row r="239">
      <c r="A239" s="28">
        <v>65.97</v>
      </c>
      <c r="B239" s="3" t="str">
        <f t="shared" si="1"/>
        <v>#REF!</v>
      </c>
    </row>
    <row r="240">
      <c r="A240" s="25">
        <f>+0.05</f>
        <v>0.05</v>
      </c>
      <c r="B240" s="3" t="str">
        <f t="shared" si="1"/>
        <v>#REF!</v>
      </c>
    </row>
    <row r="241">
      <c r="A241" s="25">
        <f>+0.08%</f>
        <v>0.0008</v>
      </c>
      <c r="B241" s="3" t="str">
        <f t="shared" si="1"/>
        <v>#REF!</v>
      </c>
    </row>
    <row r="242">
      <c r="A242" s="26">
        <v>199833.0</v>
      </c>
      <c r="B242" s="3" t="str">
        <f t="shared" si="1"/>
        <v>#REF!</v>
      </c>
    </row>
    <row r="243">
      <c r="A243" s="26">
        <v>370013.0</v>
      </c>
      <c r="B243" s="3" t="str">
        <f t="shared" si="1"/>
        <v>#REF!</v>
      </c>
    </row>
    <row r="244">
      <c r="A244" s="27">
        <v>43531.0</v>
      </c>
      <c r="B244" s="3" t="str">
        <f t="shared" si="1"/>
        <v>#REF!</v>
      </c>
    </row>
    <row r="245">
      <c r="A245" s="28">
        <v>65.75</v>
      </c>
      <c r="B245" s="3" t="str">
        <f t="shared" si="1"/>
        <v>#REF!</v>
      </c>
    </row>
    <row r="246">
      <c r="A246" s="28">
        <v>66.95</v>
      </c>
      <c r="B246" s="3" t="str">
        <f t="shared" si="1"/>
        <v>#REF!</v>
      </c>
    </row>
    <row r="247">
      <c r="A247" s="28">
        <v>65.71</v>
      </c>
      <c r="B247" s="3" t="str">
        <f t="shared" si="1"/>
        <v>#REF!</v>
      </c>
    </row>
    <row r="248">
      <c r="A248" s="28">
        <v>66.26</v>
      </c>
      <c r="B248" s="3" t="str">
        <f t="shared" si="1"/>
        <v>#REF!</v>
      </c>
    </row>
    <row r="249">
      <c r="A249" s="25">
        <f>+0.29</f>
        <v>0.29</v>
      </c>
      <c r="B249" s="3" t="str">
        <f t="shared" si="1"/>
        <v>#REF!</v>
      </c>
    </row>
    <row r="250">
      <c r="A250" s="25">
        <f>+0.44%</f>
        <v>0.0044</v>
      </c>
      <c r="B250" s="3" t="str">
        <f t="shared" si="1"/>
        <v>#REF!</v>
      </c>
    </row>
    <row r="251">
      <c r="A251" s="26">
        <v>193233.0</v>
      </c>
      <c r="B251" s="3" t="str">
        <f t="shared" si="1"/>
        <v>#REF!</v>
      </c>
    </row>
    <row r="252">
      <c r="A252" s="26">
        <v>389415.0</v>
      </c>
      <c r="B252" s="3" t="str">
        <f t="shared" si="1"/>
        <v>#REF!</v>
      </c>
    </row>
    <row r="253">
      <c r="A253" s="27">
        <v>43532.0</v>
      </c>
      <c r="B253" s="3" t="str">
        <f t="shared" si="1"/>
        <v>#REF!</v>
      </c>
    </row>
    <row r="254">
      <c r="A254" s="28">
        <v>65.89</v>
      </c>
      <c r="B254" s="3" t="str">
        <f t="shared" si="1"/>
        <v>#REF!</v>
      </c>
    </row>
    <row r="255">
      <c r="A255" s="28">
        <v>66.05</v>
      </c>
      <c r="B255" s="3" t="str">
        <f t="shared" si="1"/>
        <v>#REF!</v>
      </c>
    </row>
    <row r="256">
      <c r="A256" s="28">
        <v>63.99</v>
      </c>
      <c r="B256" s="3" t="str">
        <f t="shared" si="1"/>
        <v>#REF!</v>
      </c>
    </row>
    <row r="257">
      <c r="A257" s="28">
        <v>65.66</v>
      </c>
      <c r="B257" s="3" t="str">
        <f t="shared" si="1"/>
        <v>#REF!</v>
      </c>
    </row>
    <row r="258">
      <c r="A258" s="21">
        <v>-0.6</v>
      </c>
      <c r="B258" s="3" t="str">
        <f t="shared" si="1"/>
        <v>#REF!</v>
      </c>
    </row>
    <row r="259">
      <c r="A259" s="22">
        <v>-0.0091</v>
      </c>
      <c r="B259" s="3" t="str">
        <f t="shared" si="1"/>
        <v>#REF!</v>
      </c>
    </row>
    <row r="260">
      <c r="A260" s="24">
        <v>192706.0</v>
      </c>
      <c r="B260" s="3" t="str">
        <f t="shared" si="1"/>
        <v>#REF!</v>
      </c>
    </row>
    <row r="261">
      <c r="A261" s="24">
        <v>401190.0</v>
      </c>
      <c r="B261" s="3" t="str">
        <f t="shared" si="1"/>
        <v>#REF!</v>
      </c>
    </row>
    <row r="262">
      <c r="A262" s="23">
        <v>43535.0</v>
      </c>
      <c r="B262" s="3" t="str">
        <f t="shared" si="1"/>
        <v>#REF!</v>
      </c>
    </row>
    <row r="263">
      <c r="A263" s="21">
        <v>65.63</v>
      </c>
      <c r="B263" s="3" t="str">
        <f t="shared" si="1"/>
        <v>#REF!</v>
      </c>
    </row>
    <row r="264">
      <c r="A264" s="21">
        <v>66.65</v>
      </c>
      <c r="B264" s="3" t="str">
        <f t="shared" si="1"/>
        <v>#REF!</v>
      </c>
    </row>
    <row r="265">
      <c r="A265" s="21">
        <v>65.57</v>
      </c>
      <c r="B265" s="3" t="str">
        <f t="shared" si="1"/>
        <v>#REF!</v>
      </c>
    </row>
    <row r="266">
      <c r="A266" s="21">
        <v>66.48</v>
      </c>
      <c r="B266" s="3" t="str">
        <f t="shared" si="1"/>
        <v>#REF!</v>
      </c>
    </row>
    <row r="267">
      <c r="A267" s="25">
        <f>+0.82</f>
        <v>0.82</v>
      </c>
      <c r="B267" s="3" t="str">
        <f t="shared" si="1"/>
        <v>#REF!</v>
      </c>
    </row>
    <row r="268">
      <c r="A268" s="25">
        <f>+1.25%</f>
        <v>0.0125</v>
      </c>
      <c r="B268" s="3" t="str">
        <f t="shared" si="1"/>
        <v>#REF!</v>
      </c>
    </row>
    <row r="269">
      <c r="A269" s="26">
        <v>165801.0</v>
      </c>
      <c r="B269" s="3" t="str">
        <f t="shared" si="1"/>
        <v>#REF!</v>
      </c>
    </row>
    <row r="270">
      <c r="A270" s="26">
        <v>412869.0</v>
      </c>
      <c r="B270" s="3" t="str">
        <f t="shared" si="1"/>
        <v>#REF!</v>
      </c>
    </row>
    <row r="271">
      <c r="A271" s="27">
        <v>43536.0</v>
      </c>
      <c r="B271" s="3" t="str">
        <f t="shared" si="1"/>
        <v>#REF!</v>
      </c>
    </row>
    <row r="272">
      <c r="A272" s="28">
        <v>66.65</v>
      </c>
      <c r="B272" s="3" t="str">
        <f t="shared" si="1"/>
        <v>#REF!</v>
      </c>
    </row>
    <row r="273">
      <c r="A273" s="28">
        <v>67.26</v>
      </c>
      <c r="B273" s="3" t="str">
        <f t="shared" si="1"/>
        <v>#REF!</v>
      </c>
    </row>
    <row r="274">
      <c r="A274" s="28">
        <v>66.26</v>
      </c>
      <c r="B274" s="3" t="str">
        <f t="shared" si="1"/>
        <v>#REF!</v>
      </c>
    </row>
    <row r="275">
      <c r="A275" s="28">
        <v>66.58</v>
      </c>
      <c r="B275" s="3" t="str">
        <f t="shared" si="1"/>
        <v>#REF!</v>
      </c>
    </row>
    <row r="276">
      <c r="A276" s="25">
        <f>+0.1</f>
        <v>0.1</v>
      </c>
      <c r="B276" s="3" t="str">
        <f t="shared" si="1"/>
        <v>#REF!</v>
      </c>
    </row>
    <row r="277">
      <c r="A277" s="25">
        <f>+0.15%</f>
        <v>0.0015</v>
      </c>
      <c r="B277" s="3" t="str">
        <f t="shared" si="1"/>
        <v>#REF!</v>
      </c>
    </row>
    <row r="278">
      <c r="A278" s="26">
        <v>160449.0</v>
      </c>
      <c r="B278" s="3" t="str">
        <f t="shared" si="1"/>
        <v>#REF!</v>
      </c>
    </row>
    <row r="279">
      <c r="A279" s="26">
        <v>425672.0</v>
      </c>
      <c r="B279" s="3" t="str">
        <f t="shared" si="1"/>
        <v>#REF!</v>
      </c>
    </row>
    <row r="280">
      <c r="A280" s="27">
        <v>43537.0</v>
      </c>
      <c r="B280" s="3" t="str">
        <f t="shared" si="1"/>
        <v>#REF!</v>
      </c>
    </row>
    <row r="281">
      <c r="A281" s="28">
        <v>66.85</v>
      </c>
      <c r="B281" s="3" t="str">
        <f t="shared" si="1"/>
        <v>#REF!</v>
      </c>
    </row>
    <row r="282">
      <c r="A282" s="28">
        <v>67.65</v>
      </c>
      <c r="B282" s="3" t="str">
        <f t="shared" si="1"/>
        <v>#REF!</v>
      </c>
    </row>
    <row r="283">
      <c r="A283" s="28">
        <v>66.63</v>
      </c>
      <c r="B283" s="3" t="str">
        <f t="shared" si="1"/>
        <v>#REF!</v>
      </c>
    </row>
    <row r="284">
      <c r="A284" s="28">
        <v>67.46</v>
      </c>
      <c r="B284" s="3" t="str">
        <f t="shared" si="1"/>
        <v>#REF!</v>
      </c>
    </row>
    <row r="285">
      <c r="A285" s="25">
        <f>+0.88</f>
        <v>0.88</v>
      </c>
      <c r="B285" s="3" t="str">
        <f t="shared" si="1"/>
        <v>#REF!</v>
      </c>
    </row>
    <row r="286">
      <c r="A286" s="25">
        <f>+1.32%</f>
        <v>0.0132</v>
      </c>
      <c r="B286" s="3" t="str">
        <f t="shared" si="1"/>
        <v>#REF!</v>
      </c>
    </row>
    <row r="287">
      <c r="A287" s="26">
        <v>179289.0</v>
      </c>
      <c r="B287" s="3" t="str">
        <f t="shared" si="1"/>
        <v>#REF!</v>
      </c>
    </row>
    <row r="288">
      <c r="A288" s="26">
        <v>435279.0</v>
      </c>
      <c r="B288" s="3" t="str">
        <f t="shared" si="1"/>
        <v>#REF!</v>
      </c>
    </row>
    <row r="289">
      <c r="A289" s="27">
        <v>43538.0</v>
      </c>
      <c r="B289" s="3" t="str">
        <f t="shared" si="1"/>
        <v>#REF!</v>
      </c>
    </row>
    <row r="290">
      <c r="A290" s="28">
        <v>67.48</v>
      </c>
      <c r="B290" s="3" t="str">
        <f t="shared" si="1"/>
        <v>#REF!</v>
      </c>
    </row>
    <row r="291">
      <c r="A291" s="28">
        <v>68.03</v>
      </c>
      <c r="B291" s="3" t="str">
        <f t="shared" si="1"/>
        <v>#REF!</v>
      </c>
    </row>
    <row r="292">
      <c r="A292" s="28">
        <v>66.93</v>
      </c>
      <c r="B292" s="3" t="str">
        <f t="shared" si="1"/>
        <v>#REF!</v>
      </c>
    </row>
    <row r="293">
      <c r="A293" s="28">
        <v>67.13</v>
      </c>
      <c r="B293" s="3" t="str">
        <f t="shared" si="1"/>
        <v>#REF!</v>
      </c>
    </row>
    <row r="294">
      <c r="A294" s="21">
        <v>-0.33</v>
      </c>
      <c r="B294" s="3" t="str">
        <f t="shared" si="1"/>
        <v>#REF!</v>
      </c>
    </row>
    <row r="295">
      <c r="A295" s="22">
        <v>-0.0049</v>
      </c>
      <c r="B295" s="3" t="str">
        <f t="shared" si="1"/>
        <v>#REF!</v>
      </c>
    </row>
    <row r="296">
      <c r="A296" s="24">
        <v>168555.0</v>
      </c>
      <c r="B296" s="3" t="str">
        <f t="shared" si="1"/>
        <v>#REF!</v>
      </c>
    </row>
    <row r="297">
      <c r="A297" s="24">
        <v>449656.0</v>
      </c>
      <c r="B297" s="3" t="str">
        <f t="shared" si="1"/>
        <v>#REF!</v>
      </c>
    </row>
    <row r="298">
      <c r="A298" s="23">
        <v>43539.0</v>
      </c>
      <c r="B298" s="3" t="str">
        <f t="shared" si="1"/>
        <v>#REF!</v>
      </c>
    </row>
    <row r="299">
      <c r="A299" s="21">
        <v>67.05</v>
      </c>
      <c r="B299" s="3" t="str">
        <f t="shared" si="1"/>
        <v>#REF!</v>
      </c>
    </row>
    <row r="300">
      <c r="A300" s="21">
        <v>67.6</v>
      </c>
      <c r="B300" s="3" t="str">
        <f t="shared" si="1"/>
        <v>#REF!</v>
      </c>
    </row>
    <row r="301">
      <c r="A301" s="21">
        <v>66.07</v>
      </c>
      <c r="B301" s="3" t="str">
        <f t="shared" si="1"/>
        <v>#REF!</v>
      </c>
    </row>
    <row r="302">
      <c r="A302" s="21">
        <v>67.04</v>
      </c>
      <c r="B302" s="3" t="str">
        <f t="shared" si="1"/>
        <v>#REF!</v>
      </c>
    </row>
    <row r="303">
      <c r="A303" s="21">
        <v>-0.09</v>
      </c>
      <c r="B303" s="3" t="str">
        <f t="shared" si="1"/>
        <v>#REF!</v>
      </c>
    </row>
    <row r="304">
      <c r="A304" s="22">
        <v>-0.0013</v>
      </c>
      <c r="B304" s="3" t="str">
        <f t="shared" si="1"/>
        <v>#REF!</v>
      </c>
    </row>
    <row r="305">
      <c r="A305" s="24">
        <v>181042.0</v>
      </c>
      <c r="B305" s="3" t="str">
        <f t="shared" si="1"/>
        <v>#REF!</v>
      </c>
    </row>
    <row r="306">
      <c r="A306" s="24">
        <v>464502.0</v>
      </c>
      <c r="B306" s="3" t="str">
        <f t="shared" si="1"/>
        <v>#REF!</v>
      </c>
    </row>
    <row r="307">
      <c r="A307" s="23">
        <v>43542.0</v>
      </c>
      <c r="B307" s="3" t="str">
        <f t="shared" si="1"/>
        <v>#REF!</v>
      </c>
    </row>
    <row r="308">
      <c r="A308" s="21">
        <v>66.77</v>
      </c>
      <c r="B308" s="3" t="str">
        <f t="shared" si="1"/>
        <v>#REF!</v>
      </c>
    </row>
    <row r="309">
      <c r="A309" s="21">
        <v>67.51</v>
      </c>
      <c r="B309" s="3" t="str">
        <f t="shared" si="1"/>
        <v>#REF!</v>
      </c>
    </row>
    <row r="310">
      <c r="A310" s="21">
        <v>66.58</v>
      </c>
      <c r="B310" s="3" t="str">
        <f t="shared" si="1"/>
        <v>#REF!</v>
      </c>
    </row>
    <row r="311">
      <c r="A311" s="21">
        <v>67.36</v>
      </c>
      <c r="B311" s="3" t="str">
        <f t="shared" si="1"/>
        <v>#REF!</v>
      </c>
    </row>
    <row r="312">
      <c r="A312" s="25">
        <f>+0.32</f>
        <v>0.32</v>
      </c>
      <c r="B312" s="3" t="str">
        <f t="shared" si="1"/>
        <v>#REF!</v>
      </c>
    </row>
    <row r="313">
      <c r="A313" s="25">
        <f>+0.48%</f>
        <v>0.0048</v>
      </c>
      <c r="B313" s="3" t="str">
        <f t="shared" si="1"/>
        <v>#REF!</v>
      </c>
    </row>
    <row r="314">
      <c r="A314" s="26">
        <v>158480.0</v>
      </c>
      <c r="B314" s="3" t="str">
        <f t="shared" si="1"/>
        <v>#REF!</v>
      </c>
    </row>
    <row r="315">
      <c r="A315" s="26">
        <v>462261.0</v>
      </c>
      <c r="B315" s="3" t="str">
        <f t="shared" si="1"/>
        <v>#REF!</v>
      </c>
    </row>
    <row r="316">
      <c r="A316" s="27">
        <v>43543.0</v>
      </c>
      <c r="B316" s="3" t="str">
        <f t="shared" si="1"/>
        <v>#REF!</v>
      </c>
    </row>
    <row r="317">
      <c r="A317" s="28">
        <v>67.24</v>
      </c>
      <c r="B317" s="3" t="str">
        <f t="shared" si="1"/>
        <v>#REF!</v>
      </c>
    </row>
    <row r="318">
      <c r="A318" s="28">
        <v>67.98</v>
      </c>
      <c r="B318" s="3" t="str">
        <f t="shared" si="1"/>
        <v>#REF!</v>
      </c>
    </row>
    <row r="319">
      <c r="A319" s="28">
        <v>66.94</v>
      </c>
      <c r="B319" s="3" t="str">
        <f t="shared" si="1"/>
        <v>#REF!</v>
      </c>
    </row>
    <row r="320">
      <c r="A320" s="28">
        <v>67.42</v>
      </c>
      <c r="B320" s="3" t="str">
        <f t="shared" si="1"/>
        <v>#REF!</v>
      </c>
    </row>
    <row r="321">
      <c r="A321" s="25">
        <f>+0.06</f>
        <v>0.06</v>
      </c>
      <c r="B321" s="3" t="str">
        <f t="shared" si="1"/>
        <v>#REF!</v>
      </c>
    </row>
    <row r="322">
      <c r="A322" s="25">
        <f>+0.09%</f>
        <v>0.0009</v>
      </c>
      <c r="B322" s="3" t="str">
        <f t="shared" si="1"/>
        <v>#REF!</v>
      </c>
    </row>
    <row r="323">
      <c r="A323" s="26">
        <v>187121.0</v>
      </c>
      <c r="B323" s="3" t="str">
        <f t="shared" si="1"/>
        <v>#REF!</v>
      </c>
    </row>
    <row r="324">
      <c r="A324" s="26">
        <v>481622.0</v>
      </c>
      <c r="B324" s="3" t="str">
        <f t="shared" si="1"/>
        <v>#REF!</v>
      </c>
    </row>
    <row r="325">
      <c r="A325" s="27">
        <v>43544.0</v>
      </c>
      <c r="B325" s="3" t="str">
        <f t="shared" si="1"/>
        <v>#REF!</v>
      </c>
    </row>
    <row r="326">
      <c r="A326" s="28">
        <v>67.34</v>
      </c>
      <c r="B326" s="3" t="str">
        <f t="shared" si="1"/>
        <v>#REF!</v>
      </c>
    </row>
    <row r="327">
      <c r="A327" s="28">
        <v>68.34</v>
      </c>
      <c r="B327" s="3" t="str">
        <f t="shared" si="1"/>
        <v>#REF!</v>
      </c>
    </row>
    <row r="328">
      <c r="A328" s="28">
        <v>66.98</v>
      </c>
      <c r="B328" s="3" t="str">
        <f t="shared" si="1"/>
        <v>#REF!</v>
      </c>
    </row>
    <row r="329">
      <c r="A329" s="28">
        <v>68.27</v>
      </c>
      <c r="B329" s="3" t="str">
        <f t="shared" si="1"/>
        <v>#REF!</v>
      </c>
    </row>
    <row r="330">
      <c r="A330" s="25">
        <f>+0.85</f>
        <v>0.85</v>
      </c>
      <c r="B330" s="3" t="str">
        <f t="shared" si="1"/>
        <v>#REF!</v>
      </c>
    </row>
    <row r="331">
      <c r="A331" s="25">
        <f>+1.26%</f>
        <v>0.0126</v>
      </c>
      <c r="B331" s="3" t="str">
        <f t="shared" si="1"/>
        <v>#REF!</v>
      </c>
    </row>
    <row r="332">
      <c r="A332" s="26">
        <v>208215.0</v>
      </c>
      <c r="B332" s="3" t="str">
        <f t="shared" si="1"/>
        <v>#REF!</v>
      </c>
    </row>
    <row r="333">
      <c r="A333" s="26">
        <v>490889.0</v>
      </c>
      <c r="B333" s="3" t="str">
        <f t="shared" si="1"/>
        <v>#REF!</v>
      </c>
    </row>
    <row r="334">
      <c r="A334" s="27">
        <v>43545.0</v>
      </c>
      <c r="B334" s="3" t="str">
        <f t="shared" si="1"/>
        <v>#REF!</v>
      </c>
    </row>
    <row r="335">
      <c r="A335" s="28">
        <v>68.2</v>
      </c>
      <c r="B335" s="3" t="str">
        <f t="shared" si="1"/>
        <v>#REF!</v>
      </c>
    </row>
    <row r="336">
      <c r="A336" s="28">
        <v>68.48</v>
      </c>
      <c r="B336" s="3" t="str">
        <f t="shared" si="1"/>
        <v>#REF!</v>
      </c>
    </row>
    <row r="337">
      <c r="A337" s="28">
        <v>67.42</v>
      </c>
      <c r="B337" s="3" t="str">
        <f t="shared" si="1"/>
        <v>#REF!</v>
      </c>
    </row>
    <row r="338">
      <c r="A338" s="28">
        <v>67.67</v>
      </c>
      <c r="B338" s="3" t="str">
        <f t="shared" si="1"/>
        <v>#REF!</v>
      </c>
    </row>
    <row r="339">
      <c r="A339" s="21">
        <v>-0.6</v>
      </c>
      <c r="B339" s="3" t="str">
        <f t="shared" si="1"/>
        <v>#REF!</v>
      </c>
    </row>
    <row r="340">
      <c r="A340" s="22">
        <v>-0.0088</v>
      </c>
      <c r="B340" s="3" t="str">
        <f t="shared" si="1"/>
        <v>#REF!</v>
      </c>
    </row>
    <row r="341">
      <c r="A341" s="24">
        <v>281035.0</v>
      </c>
      <c r="B341" s="3" t="str">
        <f t="shared" si="1"/>
        <v>#REF!</v>
      </c>
    </row>
    <row r="342">
      <c r="A342" s="24">
        <v>532816.0</v>
      </c>
      <c r="B342" s="3" t="str">
        <f t="shared" si="1"/>
        <v>#REF!</v>
      </c>
    </row>
    <row r="343">
      <c r="A343" s="23">
        <v>43546.0</v>
      </c>
      <c r="B343" s="3" t="str">
        <f t="shared" si="1"/>
        <v>#REF!</v>
      </c>
    </row>
    <row r="344">
      <c r="A344" s="21">
        <v>67.5</v>
      </c>
      <c r="B344" s="3" t="str">
        <f t="shared" si="1"/>
        <v>#REF!</v>
      </c>
    </row>
    <row r="345">
      <c r="A345" s="21">
        <v>67.76</v>
      </c>
      <c r="B345" s="3" t="str">
        <f t="shared" si="1"/>
        <v>#REF!</v>
      </c>
    </row>
    <row r="346">
      <c r="A346" s="21">
        <v>65.94</v>
      </c>
      <c r="B346" s="3" t="str">
        <f t="shared" si="1"/>
        <v>#REF!</v>
      </c>
    </row>
    <row r="347">
      <c r="A347" s="21">
        <v>66.75</v>
      </c>
      <c r="B347" s="3" t="str">
        <f t="shared" si="1"/>
        <v>#REF!</v>
      </c>
    </row>
    <row r="348">
      <c r="A348" s="21">
        <v>-0.92</v>
      </c>
      <c r="B348" s="3" t="str">
        <f t="shared" si="1"/>
        <v>#REF!</v>
      </c>
    </row>
    <row r="349">
      <c r="A349" s="22">
        <v>-0.0136</v>
      </c>
      <c r="B349" s="3" t="str">
        <f t="shared" si="1"/>
        <v>#REF!</v>
      </c>
    </row>
    <row r="350">
      <c r="A350" s="24">
        <v>264479.0</v>
      </c>
      <c r="B350" s="3" t="str">
        <f t="shared" si="1"/>
        <v>#REF!</v>
      </c>
    </row>
    <row r="351">
      <c r="A351" s="24">
        <v>536831.0</v>
      </c>
      <c r="B351" s="3" t="str">
        <f t="shared" si="1"/>
        <v>#REF!</v>
      </c>
    </row>
    <row r="352">
      <c r="A352" s="23">
        <v>43549.0</v>
      </c>
      <c r="B352" s="3" t="str">
        <f t="shared" si="1"/>
        <v>#REF!</v>
      </c>
    </row>
    <row r="353">
      <c r="A353" s="21">
        <v>66.75</v>
      </c>
      <c r="B353" s="3" t="str">
        <f t="shared" si="1"/>
        <v>#REF!</v>
      </c>
    </row>
    <row r="354">
      <c r="A354" s="21">
        <v>67.27</v>
      </c>
      <c r="B354" s="3" t="str">
        <f t="shared" si="1"/>
        <v>#REF!</v>
      </c>
    </row>
    <row r="355">
      <c r="A355" s="21">
        <v>66.05</v>
      </c>
      <c r="B355" s="3" t="str">
        <f t="shared" si="1"/>
        <v>#REF!</v>
      </c>
    </row>
    <row r="356">
      <c r="A356" s="21">
        <v>66.81</v>
      </c>
      <c r="B356" s="3" t="str">
        <f t="shared" si="1"/>
        <v>#REF!</v>
      </c>
    </row>
    <row r="357">
      <c r="A357" s="25">
        <f>+0.06</f>
        <v>0.06</v>
      </c>
      <c r="B357" s="3" t="str">
        <f t="shared" si="1"/>
        <v>#REF!</v>
      </c>
    </row>
    <row r="358">
      <c r="A358" s="25">
        <f>+0.09%</f>
        <v>0.0009</v>
      </c>
      <c r="B358" s="3" t="str">
        <f t="shared" si="1"/>
        <v>#REF!</v>
      </c>
    </row>
    <row r="359">
      <c r="A359" s="26">
        <v>234244.0</v>
      </c>
      <c r="B359" s="3" t="str">
        <f t="shared" si="1"/>
        <v>#REF!</v>
      </c>
    </row>
    <row r="360">
      <c r="A360" s="26">
        <v>542142.0</v>
      </c>
      <c r="B360" s="3" t="str">
        <f t="shared" si="1"/>
        <v>#REF!</v>
      </c>
    </row>
    <row r="361">
      <c r="A361" s="27">
        <v>43550.0</v>
      </c>
      <c r="B361" s="3" t="str">
        <f t="shared" si="1"/>
        <v>#REF!</v>
      </c>
    </row>
    <row r="362">
      <c r="A362" s="28">
        <v>66.88</v>
      </c>
      <c r="B362" s="3" t="str">
        <f t="shared" si="1"/>
        <v>#REF!</v>
      </c>
    </row>
    <row r="363">
      <c r="A363" s="28">
        <v>67.77</v>
      </c>
      <c r="B363" s="3" t="str">
        <f t="shared" si="1"/>
        <v>#REF!</v>
      </c>
    </row>
    <row r="364">
      <c r="A364" s="28">
        <v>66.85</v>
      </c>
      <c r="B364" s="3" t="str">
        <f t="shared" si="1"/>
        <v>#REF!</v>
      </c>
    </row>
    <row r="365">
      <c r="A365" s="28">
        <v>67.43</v>
      </c>
      <c r="B365" s="3" t="str">
        <f t="shared" si="1"/>
        <v>#REF!</v>
      </c>
    </row>
    <row r="366">
      <c r="A366" s="25">
        <f>+0.62</f>
        <v>0.62</v>
      </c>
      <c r="B366" s="3" t="str">
        <f t="shared" si="1"/>
        <v>#REF!</v>
      </c>
    </row>
    <row r="367">
      <c r="A367" s="25">
        <f>+0.93%</f>
        <v>0.0093</v>
      </c>
      <c r="B367" s="3" t="str">
        <f t="shared" si="1"/>
        <v>#REF!</v>
      </c>
    </row>
    <row r="368">
      <c r="A368" s="26">
        <v>258666.0</v>
      </c>
      <c r="B368" s="3" t="str">
        <f t="shared" si="1"/>
        <v>#REF!</v>
      </c>
    </row>
    <row r="369">
      <c r="A369" s="26">
        <v>547582.0</v>
      </c>
      <c r="B369" s="3" t="str">
        <f t="shared" si="1"/>
        <v>#REF!</v>
      </c>
    </row>
    <row r="370">
      <c r="A370" s="27">
        <v>43551.0</v>
      </c>
      <c r="B370" s="3" t="str">
        <f t="shared" si="1"/>
        <v>#REF!</v>
      </c>
    </row>
    <row r="371">
      <c r="A371" s="28">
        <v>67.35</v>
      </c>
      <c r="B371" s="3" t="str">
        <f t="shared" si="1"/>
        <v>#REF!</v>
      </c>
    </row>
    <row r="372">
      <c r="A372" s="28">
        <v>67.7</v>
      </c>
      <c r="B372" s="3" t="str">
        <f t="shared" si="1"/>
        <v>#REF!</v>
      </c>
    </row>
    <row r="373">
      <c r="A373" s="28">
        <v>66.61</v>
      </c>
      <c r="B373" s="3" t="str">
        <f t="shared" si="1"/>
        <v>#REF!</v>
      </c>
    </row>
    <row r="374">
      <c r="A374" s="28">
        <v>67.24</v>
      </c>
      <c r="B374" s="3" t="str">
        <f t="shared" si="1"/>
        <v>#REF!</v>
      </c>
    </row>
    <row r="375">
      <c r="A375" s="21">
        <v>-0.19</v>
      </c>
      <c r="B375" s="3" t="str">
        <f t="shared" si="1"/>
        <v>#REF!</v>
      </c>
    </row>
    <row r="376">
      <c r="A376" s="22">
        <v>-0.0028</v>
      </c>
      <c r="B376" s="3" t="str">
        <f t="shared" si="1"/>
        <v>#REF!</v>
      </c>
    </row>
    <row r="377">
      <c r="A377" s="24">
        <v>351955.0</v>
      </c>
      <c r="B377" s="3" t="str">
        <f t="shared" si="1"/>
        <v>#REF!</v>
      </c>
    </row>
    <row r="378">
      <c r="A378" s="24">
        <v>545529.0</v>
      </c>
      <c r="B378" s="3" t="str">
        <f t="shared" si="1"/>
        <v>#REF!</v>
      </c>
    </row>
    <row r="379">
      <c r="A379" s="23">
        <v>43552.0</v>
      </c>
      <c r="B379" s="3" t="str">
        <f t="shared" si="1"/>
        <v>#REF!</v>
      </c>
    </row>
    <row r="380">
      <c r="A380" s="21">
        <v>67.11</v>
      </c>
      <c r="B380" s="3" t="str">
        <f t="shared" si="1"/>
        <v>#REF!</v>
      </c>
    </row>
    <row r="381">
      <c r="A381" s="21">
        <v>67.32</v>
      </c>
      <c r="B381" s="3" t="str">
        <f t="shared" si="1"/>
        <v>#REF!</v>
      </c>
    </row>
    <row r="382">
      <c r="A382" s="21">
        <v>65.93</v>
      </c>
      <c r="B382" s="3" t="str">
        <f t="shared" si="1"/>
        <v>#REF!</v>
      </c>
    </row>
    <row r="383">
      <c r="A383" s="21">
        <v>67.1</v>
      </c>
      <c r="B383" s="3" t="str">
        <f t="shared" si="1"/>
        <v>#REF!</v>
      </c>
    </row>
    <row r="384">
      <c r="A384" s="21">
        <v>-0.14</v>
      </c>
      <c r="B384" s="3" t="str">
        <f t="shared" si="1"/>
        <v>#REF!</v>
      </c>
    </row>
    <row r="385">
      <c r="A385" s="22">
        <v>-0.0021</v>
      </c>
      <c r="B385" s="3" t="str">
        <f t="shared" si="1"/>
        <v>#REF!</v>
      </c>
    </row>
    <row r="386">
      <c r="A386" s="24">
        <v>434893.0</v>
      </c>
      <c r="B386" s="3" t="str">
        <f t="shared" si="1"/>
        <v>#REF!</v>
      </c>
    </row>
    <row r="387">
      <c r="A387" s="24">
        <v>550209.0</v>
      </c>
      <c r="B387" s="3" t="str">
        <f t="shared" si="1"/>
        <v>#REF!</v>
      </c>
    </row>
    <row r="388">
      <c r="A388" s="23">
        <v>43553.0</v>
      </c>
      <c r="B388" s="3" t="str">
        <f t="shared" si="1"/>
        <v>#REF!</v>
      </c>
    </row>
    <row r="389">
      <c r="A389" s="21">
        <v>67.29</v>
      </c>
      <c r="B389" s="3" t="str">
        <f t="shared" si="1"/>
        <v>#REF!</v>
      </c>
    </row>
    <row r="390">
      <c r="A390" s="21">
        <v>68.3</v>
      </c>
      <c r="B390" s="3" t="str">
        <f t="shared" si="1"/>
        <v>#REF!</v>
      </c>
    </row>
    <row r="391">
      <c r="A391" s="21">
        <v>67.15</v>
      </c>
      <c r="B391" s="3" t="str">
        <f t="shared" si="1"/>
        <v>#REF!</v>
      </c>
    </row>
    <row r="392">
      <c r="A392" s="21">
        <v>67.58</v>
      </c>
      <c r="B392" s="3" t="str">
        <f t="shared" si="1"/>
        <v>#REF!</v>
      </c>
    </row>
    <row r="393">
      <c r="A393" s="25">
        <f>+0.48</f>
        <v>0.48</v>
      </c>
      <c r="B393" s="3" t="str">
        <f t="shared" si="1"/>
        <v>#REF!</v>
      </c>
    </row>
    <row r="394">
      <c r="A394" s="25">
        <f>+0.72%</f>
        <v>0.0072</v>
      </c>
      <c r="B394" s="3" t="str">
        <f t="shared" si="1"/>
        <v>#REF!</v>
      </c>
    </row>
    <row r="395">
      <c r="A395" s="26">
        <v>333687.0</v>
      </c>
      <c r="B395" s="3" t="str">
        <f t="shared" si="1"/>
        <v>#REF!</v>
      </c>
    </row>
    <row r="396">
      <c r="A396" s="26">
        <v>550825.0</v>
      </c>
      <c r="B396" s="3" t="str">
        <f t="shared" si="1"/>
        <v>#REF!</v>
      </c>
    </row>
    <row r="397">
      <c r="A397" s="27">
        <v>43556.0</v>
      </c>
      <c r="B397" s="3" t="str">
        <f t="shared" si="1"/>
        <v>#REF!</v>
      </c>
    </row>
    <row r="398">
      <c r="A398" s="28">
        <v>67.58</v>
      </c>
      <c r="B398" s="3" t="str">
        <f t="shared" si="1"/>
        <v>#REF!</v>
      </c>
    </row>
    <row r="399">
      <c r="A399" s="28">
        <v>69.22</v>
      </c>
      <c r="B399" s="3" t="str">
        <f t="shared" si="1"/>
        <v>#REF!</v>
      </c>
    </row>
    <row r="400">
      <c r="A400" s="28">
        <v>67.58</v>
      </c>
      <c r="B400" s="3" t="str">
        <f t="shared" si="1"/>
        <v>#REF!</v>
      </c>
    </row>
    <row r="401">
      <c r="A401" s="28">
        <v>69.01</v>
      </c>
      <c r="B401" s="3" t="str">
        <f t="shared" si="1"/>
        <v>#REF!</v>
      </c>
    </row>
    <row r="402">
      <c r="A402" s="25">
        <f>+1.43</f>
        <v>1.43</v>
      </c>
      <c r="B402" s="3" t="str">
        <f t="shared" si="1"/>
        <v>#REF!</v>
      </c>
    </row>
    <row r="403">
      <c r="A403" s="25">
        <f>+2.12%</f>
        <v>0.0212</v>
      </c>
      <c r="B403" s="3" t="str">
        <f t="shared" si="1"/>
        <v>#REF!</v>
      </c>
    </row>
    <row r="404">
      <c r="A404" s="26">
        <v>320766.0</v>
      </c>
      <c r="B404" s="3" t="str">
        <f t="shared" si="1"/>
        <v>#REF!</v>
      </c>
    </row>
    <row r="405">
      <c r="A405" s="26">
        <v>542963.0</v>
      </c>
      <c r="B405" s="3" t="str">
        <f t="shared" si="1"/>
        <v>#REF!</v>
      </c>
    </row>
    <row r="406">
      <c r="A406" s="27">
        <v>43557.0</v>
      </c>
      <c r="B406" s="3" t="str">
        <f t="shared" si="1"/>
        <v>#REF!</v>
      </c>
    </row>
    <row r="407">
      <c r="A407" s="28">
        <v>69.22</v>
      </c>
      <c r="B407" s="3" t="str">
        <f t="shared" si="1"/>
        <v>#REF!</v>
      </c>
    </row>
    <row r="408">
      <c r="A408" s="28">
        <v>69.58</v>
      </c>
      <c r="B408" s="3" t="str">
        <f t="shared" si="1"/>
        <v>#REF!</v>
      </c>
    </row>
    <row r="409">
      <c r="A409" s="28">
        <v>68.69</v>
      </c>
      <c r="B409" s="3" t="str">
        <f t="shared" si="1"/>
        <v>#REF!</v>
      </c>
    </row>
    <row r="410">
      <c r="A410" s="28">
        <v>69.37</v>
      </c>
      <c r="B410" s="3" t="str">
        <f t="shared" si="1"/>
        <v>#REF!</v>
      </c>
    </row>
    <row r="411">
      <c r="A411" s="25">
        <f>+0.36</f>
        <v>0.36</v>
      </c>
      <c r="B411" s="3" t="str">
        <f t="shared" si="1"/>
        <v>#REF!</v>
      </c>
    </row>
    <row r="412">
      <c r="A412" s="25">
        <f>+0.52%</f>
        <v>0.0052</v>
      </c>
      <c r="B412" s="3" t="str">
        <f t="shared" si="1"/>
        <v>#REF!</v>
      </c>
    </row>
    <row r="413">
      <c r="A413" s="26">
        <v>299300.0</v>
      </c>
      <c r="B413" s="3" t="str">
        <f t="shared" si="1"/>
        <v>#REF!</v>
      </c>
    </row>
    <row r="414">
      <c r="A414" s="26">
        <v>524645.0</v>
      </c>
      <c r="B414" s="3" t="str">
        <f t="shared" si="1"/>
        <v>#REF!</v>
      </c>
    </row>
    <row r="415">
      <c r="A415" s="27">
        <v>43558.0</v>
      </c>
      <c r="B415" s="3" t="str">
        <f t="shared" si="1"/>
        <v>#REF!</v>
      </c>
    </row>
    <row r="416">
      <c r="A416" s="28">
        <v>69.47</v>
      </c>
      <c r="B416" s="3" t="str">
        <f t="shared" si="1"/>
        <v>#REF!</v>
      </c>
    </row>
    <row r="417">
      <c r="A417" s="28">
        <v>69.96</v>
      </c>
      <c r="B417" s="3" t="str">
        <f t="shared" si="1"/>
        <v>#REF!</v>
      </c>
    </row>
    <row r="418">
      <c r="A418" s="28">
        <v>68.8</v>
      </c>
      <c r="B418" s="3" t="str">
        <f t="shared" si="1"/>
        <v>#REF!</v>
      </c>
    </row>
    <row r="419">
      <c r="A419" s="28">
        <v>69.31</v>
      </c>
      <c r="B419" s="3" t="str">
        <f t="shared" si="1"/>
        <v>#REF!</v>
      </c>
    </row>
    <row r="420">
      <c r="A420" s="21">
        <v>-0.06</v>
      </c>
      <c r="B420" s="3" t="str">
        <f t="shared" si="1"/>
        <v>#REF!</v>
      </c>
    </row>
    <row r="421">
      <c r="A421" s="22">
        <v>-9.0E-4</v>
      </c>
      <c r="B421" s="3" t="str">
        <f t="shared" si="1"/>
        <v>#REF!</v>
      </c>
    </row>
    <row r="422">
      <c r="A422" s="24">
        <v>341499.0</v>
      </c>
      <c r="B422" s="3" t="str">
        <f t="shared" si="1"/>
        <v>#REF!</v>
      </c>
    </row>
    <row r="423">
      <c r="A423" s="24">
        <v>513571.0</v>
      </c>
      <c r="B423" s="3" t="str">
        <f t="shared" si="1"/>
        <v>#REF!</v>
      </c>
    </row>
    <row r="424">
      <c r="A424" s="23">
        <v>43559.0</v>
      </c>
      <c r="B424" s="3" t="str">
        <f t="shared" si="1"/>
        <v>#REF!</v>
      </c>
    </row>
    <row r="425">
      <c r="A425" s="21">
        <v>69.44</v>
      </c>
      <c r="B425" s="3" t="str">
        <f t="shared" si="1"/>
        <v>#REF!</v>
      </c>
    </row>
    <row r="426">
      <c r="A426" s="21">
        <v>70.03</v>
      </c>
      <c r="B426" s="3" t="str">
        <f t="shared" si="1"/>
        <v>#REF!</v>
      </c>
    </row>
    <row r="427">
      <c r="A427" s="21">
        <v>68.87</v>
      </c>
      <c r="B427" s="3" t="str">
        <f t="shared" si="1"/>
        <v>#REF!</v>
      </c>
    </row>
    <row r="428">
      <c r="A428" s="21">
        <v>69.4</v>
      </c>
      <c r="B428" s="3" t="str">
        <f t="shared" si="1"/>
        <v>#REF!</v>
      </c>
    </row>
    <row r="429">
      <c r="A429" s="25">
        <f>+0.09</f>
        <v>0.09</v>
      </c>
      <c r="B429" s="3" t="str">
        <f t="shared" si="1"/>
        <v>#REF!</v>
      </c>
    </row>
    <row r="430">
      <c r="A430" s="25">
        <f>+0.13%</f>
        <v>0.0013</v>
      </c>
      <c r="B430" s="3" t="str">
        <f t="shared" si="1"/>
        <v>#REF!</v>
      </c>
    </row>
    <row r="431">
      <c r="A431" s="26">
        <v>281879.0</v>
      </c>
      <c r="B431" s="3" t="str">
        <f t="shared" si="1"/>
        <v>#REF!</v>
      </c>
    </row>
    <row r="432">
      <c r="A432" s="26">
        <v>507404.0</v>
      </c>
      <c r="B432" s="3" t="str">
        <f t="shared" si="1"/>
        <v>#REF!</v>
      </c>
    </row>
    <row r="433">
      <c r="A433" s="27">
        <v>43560.0</v>
      </c>
      <c r="B433" s="3" t="str">
        <f t="shared" si="1"/>
        <v>#REF!</v>
      </c>
    </row>
    <row r="434">
      <c r="A434" s="28">
        <v>69.13</v>
      </c>
      <c r="B434" s="3" t="str">
        <f t="shared" si="1"/>
        <v>#REF!</v>
      </c>
    </row>
    <row r="435">
      <c r="A435" s="28">
        <v>70.48</v>
      </c>
      <c r="B435" s="3" t="str">
        <f t="shared" si="1"/>
        <v>#REF!</v>
      </c>
    </row>
    <row r="436">
      <c r="A436" s="28">
        <v>68.92</v>
      </c>
      <c r="B436" s="3" t="str">
        <f t="shared" si="1"/>
        <v>#REF!</v>
      </c>
    </row>
    <row r="437">
      <c r="A437" s="28">
        <v>70.34</v>
      </c>
      <c r="B437" s="3" t="str">
        <f t="shared" si="1"/>
        <v>#REF!</v>
      </c>
    </row>
    <row r="438">
      <c r="A438" s="25">
        <f>+0.94</f>
        <v>0.94</v>
      </c>
      <c r="B438" s="3" t="str">
        <f t="shared" si="1"/>
        <v>#REF!</v>
      </c>
    </row>
    <row r="439">
      <c r="A439" s="25">
        <f>+1.35%</f>
        <v>0.0135</v>
      </c>
      <c r="B439" s="3" t="str">
        <f t="shared" si="1"/>
        <v>#REF!</v>
      </c>
    </row>
    <row r="440">
      <c r="A440" s="26">
        <v>263869.0</v>
      </c>
      <c r="B440" s="3" t="str">
        <f t="shared" si="1"/>
        <v>#REF!</v>
      </c>
    </row>
    <row r="441">
      <c r="A441" s="26">
        <v>490939.0</v>
      </c>
      <c r="B441" s="3" t="str">
        <f t="shared" si="1"/>
        <v>#REF!</v>
      </c>
    </row>
    <row r="442">
      <c r="A442" s="27">
        <v>43563.0</v>
      </c>
      <c r="B442" s="3" t="str">
        <f t="shared" si="1"/>
        <v>#REF!</v>
      </c>
    </row>
    <row r="443">
      <c r="A443" s="28">
        <v>70.56</v>
      </c>
      <c r="B443" s="3" t="str">
        <f t="shared" si="1"/>
        <v>#REF!</v>
      </c>
    </row>
    <row r="444">
      <c r="A444" s="28">
        <v>71.19</v>
      </c>
      <c r="B444" s="3" t="str">
        <f t="shared" si="1"/>
        <v>#REF!</v>
      </c>
    </row>
    <row r="445">
      <c r="A445" s="28">
        <v>70.43</v>
      </c>
      <c r="B445" s="3" t="str">
        <f t="shared" si="1"/>
        <v>#REF!</v>
      </c>
    </row>
    <row r="446">
      <c r="A446" s="28">
        <v>71.1</v>
      </c>
      <c r="B446" s="3" t="str">
        <f t="shared" si="1"/>
        <v>#REF!</v>
      </c>
    </row>
    <row r="447">
      <c r="A447" s="25">
        <f>+0.76</f>
        <v>0.76</v>
      </c>
      <c r="B447" s="3" t="str">
        <f t="shared" si="1"/>
        <v>#REF!</v>
      </c>
    </row>
    <row r="448">
      <c r="A448" s="25">
        <f>+1.08%</f>
        <v>0.0108</v>
      </c>
      <c r="B448" s="3" t="str">
        <f t="shared" si="1"/>
        <v>#REF!</v>
      </c>
    </row>
    <row r="449">
      <c r="A449" s="26">
        <v>288128.0</v>
      </c>
      <c r="B449" s="3" t="str">
        <f t="shared" si="1"/>
        <v>#REF!</v>
      </c>
    </row>
    <row r="450">
      <c r="A450" s="26">
        <v>469905.0</v>
      </c>
      <c r="B450" s="3" t="str">
        <f t="shared" si="1"/>
        <v>#REF!</v>
      </c>
    </row>
    <row r="451">
      <c r="A451" s="27">
        <v>43564.0</v>
      </c>
      <c r="B451" s="3" t="str">
        <f t="shared" si="1"/>
        <v>#REF!</v>
      </c>
    </row>
    <row r="452">
      <c r="A452" s="28">
        <v>71.19</v>
      </c>
      <c r="B452" s="3" t="str">
        <f t="shared" si="1"/>
        <v>#REF!</v>
      </c>
    </row>
    <row r="453">
      <c r="A453" s="28">
        <v>71.34</v>
      </c>
      <c r="B453" s="3" t="str">
        <f t="shared" si="1"/>
        <v>#REF!</v>
      </c>
    </row>
    <row r="454">
      <c r="A454" s="28">
        <v>70.3</v>
      </c>
      <c r="B454" s="3" t="str">
        <f t="shared" si="1"/>
        <v>#REF!</v>
      </c>
    </row>
    <row r="455">
      <c r="A455" s="28">
        <v>70.61</v>
      </c>
      <c r="B455" s="3" t="str">
        <f t="shared" si="1"/>
        <v>#REF!</v>
      </c>
    </row>
    <row r="456">
      <c r="A456" s="21">
        <v>-0.49</v>
      </c>
      <c r="B456" s="3" t="str">
        <f t="shared" si="1"/>
        <v>#REF!</v>
      </c>
    </row>
    <row r="457">
      <c r="A457" s="22">
        <v>-0.0069</v>
      </c>
      <c r="B457" s="3" t="str">
        <f t="shared" si="1"/>
        <v>#REF!</v>
      </c>
    </row>
    <row r="458">
      <c r="A458" s="24">
        <v>267491.0</v>
      </c>
      <c r="B458" s="3" t="str">
        <f t="shared" si="1"/>
        <v>#REF!</v>
      </c>
    </row>
    <row r="459">
      <c r="A459" s="24">
        <v>445121.0</v>
      </c>
      <c r="B459" s="3" t="str">
        <f t="shared" si="1"/>
        <v>#REF!</v>
      </c>
    </row>
    <row r="460">
      <c r="A460" s="23">
        <v>43565.0</v>
      </c>
      <c r="B460" s="3" t="str">
        <f t="shared" si="1"/>
        <v>#REF!</v>
      </c>
    </row>
    <row r="461">
      <c r="A461" s="21">
        <v>70.82</v>
      </c>
      <c r="B461" s="3" t="str">
        <f t="shared" si="1"/>
        <v>#REF!</v>
      </c>
    </row>
    <row r="462">
      <c r="A462" s="21">
        <v>71.78</v>
      </c>
      <c r="B462" s="3" t="str">
        <f t="shared" si="1"/>
        <v>#REF!</v>
      </c>
    </row>
    <row r="463">
      <c r="A463" s="21">
        <v>70.57</v>
      </c>
      <c r="B463" s="3" t="str">
        <f t="shared" si="1"/>
        <v>#REF!</v>
      </c>
    </row>
    <row r="464">
      <c r="A464" s="21">
        <v>71.73</v>
      </c>
      <c r="B464" s="3" t="str">
        <f t="shared" si="1"/>
        <v>#REF!</v>
      </c>
    </row>
    <row r="465">
      <c r="A465" s="25">
        <f>+1.12</f>
        <v>1.12</v>
      </c>
      <c r="B465" s="3" t="str">
        <f t="shared" si="1"/>
        <v>#REF!</v>
      </c>
    </row>
    <row r="466">
      <c r="A466" s="25">
        <f>+1.59%</f>
        <v>0.0159</v>
      </c>
      <c r="B466" s="3" t="str">
        <f t="shared" si="1"/>
        <v>#REF!</v>
      </c>
    </row>
    <row r="467">
      <c r="A467" s="26">
        <v>288893.0</v>
      </c>
      <c r="B467" s="3" t="str">
        <f t="shared" si="1"/>
        <v>#REF!</v>
      </c>
    </row>
    <row r="468">
      <c r="A468" s="26">
        <v>429612.0</v>
      </c>
      <c r="B468" s="3" t="str">
        <f t="shared" si="1"/>
        <v>#REF!</v>
      </c>
    </row>
    <row r="469">
      <c r="A469" s="27">
        <v>43566.0</v>
      </c>
      <c r="B469" s="3" t="str">
        <f t="shared" si="1"/>
        <v>#REF!</v>
      </c>
    </row>
    <row r="470">
      <c r="A470" s="28">
        <v>71.56</v>
      </c>
      <c r="B470" s="3" t="str">
        <f t="shared" si="1"/>
        <v>#REF!</v>
      </c>
    </row>
    <row r="471">
      <c r="A471" s="28">
        <v>71.68</v>
      </c>
      <c r="B471" s="3" t="str">
        <f t="shared" si="1"/>
        <v>#REF!</v>
      </c>
    </row>
    <row r="472">
      <c r="A472" s="28">
        <v>70.57</v>
      </c>
      <c r="B472" s="3" t="str">
        <f t="shared" si="1"/>
        <v>#REF!</v>
      </c>
    </row>
    <row r="473">
      <c r="A473" s="28">
        <v>70.83</v>
      </c>
      <c r="B473" s="3" t="str">
        <f t="shared" si="1"/>
        <v>#REF!</v>
      </c>
    </row>
    <row r="474">
      <c r="A474" s="21">
        <v>-0.9</v>
      </c>
      <c r="B474" s="3" t="str">
        <f t="shared" si="1"/>
        <v>#REF!</v>
      </c>
    </row>
    <row r="475">
      <c r="A475" s="22">
        <v>-0.0125</v>
      </c>
      <c r="B475" s="3" t="str">
        <f t="shared" si="1"/>
        <v>#REF!</v>
      </c>
    </row>
    <row r="476">
      <c r="A476" s="24">
        <v>278088.0</v>
      </c>
      <c r="B476" s="3" t="str">
        <f t="shared" si="1"/>
        <v>#REF!</v>
      </c>
    </row>
    <row r="477">
      <c r="A477" s="24">
        <v>403761.0</v>
      </c>
      <c r="B477" s="3" t="str">
        <f t="shared" si="1"/>
        <v>#REF!</v>
      </c>
    </row>
    <row r="478">
      <c r="A478" s="23">
        <v>43567.0</v>
      </c>
      <c r="B478" s="3" t="str">
        <f t="shared" si="1"/>
        <v>#REF!</v>
      </c>
    </row>
    <row r="479">
      <c r="A479" s="21">
        <v>70.95</v>
      </c>
      <c r="B479" s="3" t="str">
        <f t="shared" si="1"/>
        <v>#REF!</v>
      </c>
    </row>
    <row r="480">
      <c r="A480" s="21">
        <v>71.87</v>
      </c>
      <c r="B480" s="3" t="str">
        <f t="shared" si="1"/>
        <v>#REF!</v>
      </c>
    </row>
    <row r="481">
      <c r="A481" s="21">
        <v>70.9</v>
      </c>
      <c r="B481" s="3" t="str">
        <f t="shared" si="1"/>
        <v>#REF!</v>
      </c>
    </row>
    <row r="482">
      <c r="A482" s="21">
        <v>71.55</v>
      </c>
      <c r="B482" s="3" t="str">
        <f t="shared" si="1"/>
        <v>#REF!</v>
      </c>
    </row>
    <row r="483">
      <c r="A483" s="25">
        <f>+0.72</f>
        <v>0.72</v>
      </c>
      <c r="B483" s="3" t="str">
        <f t="shared" si="1"/>
        <v>#REF!</v>
      </c>
    </row>
    <row r="484">
      <c r="A484" s="25">
        <f>+1.02%</f>
        <v>0.0102</v>
      </c>
      <c r="B484" s="3" t="str">
        <f t="shared" si="1"/>
        <v>#REF!</v>
      </c>
    </row>
    <row r="485">
      <c r="A485" s="26">
        <v>237220.0</v>
      </c>
      <c r="B485" s="3" t="str">
        <f t="shared" si="1"/>
        <v>#REF!</v>
      </c>
    </row>
    <row r="486">
      <c r="A486" s="26">
        <v>397564.0</v>
      </c>
      <c r="B486" s="3" t="str">
        <f t="shared" si="1"/>
        <v>#REF!</v>
      </c>
    </row>
    <row r="487">
      <c r="A487" s="27">
        <v>43570.0</v>
      </c>
      <c r="B487" s="3" t="str">
        <f t="shared" si="1"/>
        <v>#REF!</v>
      </c>
    </row>
    <row r="488">
      <c r="A488" s="28">
        <v>71.55</v>
      </c>
      <c r="B488" s="3" t="str">
        <f t="shared" si="1"/>
        <v>#REF!</v>
      </c>
    </row>
    <row r="489">
      <c r="A489" s="28">
        <v>71.6</v>
      </c>
      <c r="B489" s="3" t="str">
        <f t="shared" si="1"/>
        <v>#REF!</v>
      </c>
    </row>
    <row r="490">
      <c r="A490" s="28">
        <v>70.78</v>
      </c>
      <c r="B490" s="3" t="str">
        <f t="shared" si="1"/>
        <v>#REF!</v>
      </c>
    </row>
    <row r="491">
      <c r="A491" s="28">
        <v>71.18</v>
      </c>
      <c r="B491" s="3" t="str">
        <f t="shared" si="1"/>
        <v>#REF!</v>
      </c>
    </row>
    <row r="492">
      <c r="A492" s="21">
        <v>-0.37</v>
      </c>
      <c r="B492" s="3" t="str">
        <f t="shared" si="1"/>
        <v>#REF!</v>
      </c>
    </row>
    <row r="493">
      <c r="A493" s="22">
        <v>-0.0052</v>
      </c>
      <c r="B493" s="3" t="str">
        <f t="shared" si="1"/>
        <v>#REF!</v>
      </c>
    </row>
    <row r="494">
      <c r="A494" s="24">
        <v>219152.0</v>
      </c>
      <c r="B494" s="3" t="str">
        <f t="shared" si="1"/>
        <v>#REF!</v>
      </c>
    </row>
    <row r="495">
      <c r="A495" s="24">
        <v>377547.0</v>
      </c>
      <c r="B495" s="3" t="str">
        <f t="shared" si="1"/>
        <v>#REF!</v>
      </c>
    </row>
    <row r="496">
      <c r="A496" s="23">
        <v>43571.0</v>
      </c>
      <c r="B496" s="3" t="str">
        <f t="shared" si="1"/>
        <v>#REF!</v>
      </c>
    </row>
    <row r="497">
      <c r="A497" s="21">
        <v>71.21</v>
      </c>
      <c r="B497" s="3" t="str">
        <f t="shared" si="1"/>
        <v>#REF!</v>
      </c>
    </row>
    <row r="498">
      <c r="A498" s="21">
        <v>71.95</v>
      </c>
      <c r="B498" s="3" t="str">
        <f t="shared" si="1"/>
        <v>#REF!</v>
      </c>
    </row>
    <row r="499">
      <c r="A499" s="21">
        <v>70.74</v>
      </c>
      <c r="B499" s="3" t="str">
        <f t="shared" si="1"/>
        <v>#REF!</v>
      </c>
    </row>
    <row r="500">
      <c r="A500" s="21">
        <v>71.72</v>
      </c>
      <c r="B500" s="3" t="str">
        <f t="shared" si="1"/>
        <v>#REF!</v>
      </c>
    </row>
    <row r="501">
      <c r="A501" s="25">
        <f>+0.54</f>
        <v>0.54</v>
      </c>
      <c r="B501" s="3" t="str">
        <f t="shared" si="1"/>
        <v>#REF!</v>
      </c>
    </row>
    <row r="502">
      <c r="A502" s="25">
        <f>+0.76%</f>
        <v>0.0076</v>
      </c>
      <c r="B502" s="3" t="str">
        <f t="shared" si="1"/>
        <v>#REF!</v>
      </c>
    </row>
    <row r="503">
      <c r="A503" s="26">
        <v>273904.0</v>
      </c>
      <c r="B503" s="3" t="str">
        <f t="shared" si="1"/>
        <v>#REF!</v>
      </c>
    </row>
    <row r="504">
      <c r="A504" s="26">
        <v>372240.0</v>
      </c>
      <c r="B504" s="3" t="str">
        <f t="shared" si="1"/>
        <v>#REF!</v>
      </c>
    </row>
    <row r="505">
      <c r="A505" s="27">
        <v>43572.0</v>
      </c>
      <c r="B505" s="3" t="str">
        <f t="shared" si="1"/>
        <v>#REF!</v>
      </c>
    </row>
    <row r="506">
      <c r="A506" s="28">
        <v>71.83</v>
      </c>
      <c r="B506" s="3" t="str">
        <f t="shared" si="1"/>
        <v>#REF!</v>
      </c>
    </row>
    <row r="507">
      <c r="A507" s="28">
        <v>72.27</v>
      </c>
      <c r="B507" s="3" t="str">
        <f t="shared" si="1"/>
        <v>#REF!</v>
      </c>
    </row>
    <row r="508">
      <c r="A508" s="28">
        <v>71.45</v>
      </c>
      <c r="B508" s="3" t="str">
        <f t="shared" si="1"/>
        <v>#REF!</v>
      </c>
    </row>
    <row r="509">
      <c r="A509" s="28">
        <v>71.62</v>
      </c>
      <c r="B509" s="3" t="str">
        <f t="shared" si="1"/>
        <v>#REF!</v>
      </c>
    </row>
    <row r="510">
      <c r="A510" s="21">
        <v>-0.1</v>
      </c>
      <c r="B510" s="3" t="str">
        <f t="shared" si="1"/>
        <v>#REF!</v>
      </c>
    </row>
    <row r="511">
      <c r="A511" s="22">
        <v>-0.0014</v>
      </c>
      <c r="B511" s="3" t="str">
        <f t="shared" si="1"/>
        <v>#REF!</v>
      </c>
    </row>
    <row r="512">
      <c r="A512" s="24">
        <v>276611.0</v>
      </c>
      <c r="B512" s="3" t="str">
        <f t="shared" si="1"/>
        <v>#REF!</v>
      </c>
    </row>
    <row r="513">
      <c r="A513" s="24">
        <v>349762.0</v>
      </c>
      <c r="B513" s="3" t="str">
        <f t="shared" si="1"/>
        <v>#REF!</v>
      </c>
    </row>
    <row r="514">
      <c r="A514" s="23">
        <v>43573.0</v>
      </c>
      <c r="B514" s="3" t="str">
        <f t="shared" si="1"/>
        <v>#REF!</v>
      </c>
    </row>
    <row r="515">
      <c r="A515" s="21">
        <v>71.63</v>
      </c>
      <c r="B515" s="3" t="str">
        <f t="shared" si="1"/>
        <v>#REF!</v>
      </c>
    </row>
    <row r="516">
      <c r="A516" s="21">
        <v>72.04</v>
      </c>
      <c r="B516" s="3" t="str">
        <f t="shared" si="1"/>
        <v>#REF!</v>
      </c>
    </row>
    <row r="517">
      <c r="A517" s="21">
        <v>71.2</v>
      </c>
      <c r="B517" s="3" t="str">
        <f t="shared" si="1"/>
        <v>#REF!</v>
      </c>
    </row>
    <row r="518">
      <c r="A518" s="21">
        <v>71.97</v>
      </c>
      <c r="B518" s="3" t="str">
        <f t="shared" si="1"/>
        <v>#REF!</v>
      </c>
    </row>
    <row r="519">
      <c r="A519" s="25">
        <f>+0.35</f>
        <v>0.35</v>
      </c>
      <c r="B519" s="3" t="str">
        <f t="shared" si="1"/>
        <v>#REF!</v>
      </c>
    </row>
    <row r="520">
      <c r="A520" s="25">
        <f>+0.49%</f>
        <v>0.0049</v>
      </c>
      <c r="B520" s="3" t="str">
        <f t="shared" si="1"/>
        <v>#REF!</v>
      </c>
    </row>
    <row r="521">
      <c r="A521" s="26">
        <v>259040.0</v>
      </c>
      <c r="B521" s="3" t="str">
        <f t="shared" si="1"/>
        <v>#REF!</v>
      </c>
    </row>
    <row r="522">
      <c r="A522" s="26">
        <v>307045.0</v>
      </c>
      <c r="B522" s="3" t="str">
        <f t="shared" si="1"/>
        <v>#REF!</v>
      </c>
    </row>
    <row r="523">
      <c r="A523" s="27">
        <v>43577.0</v>
      </c>
      <c r="B523" s="3" t="str">
        <f t="shared" si="1"/>
        <v>#REF!</v>
      </c>
    </row>
    <row r="524">
      <c r="A524" s="28">
        <v>71.93</v>
      </c>
      <c r="B524" s="3" t="str">
        <f t="shared" si="1"/>
        <v>#REF!</v>
      </c>
    </row>
    <row r="525">
      <c r="A525" s="28">
        <v>74.52</v>
      </c>
      <c r="B525" s="3" t="str">
        <f t="shared" si="1"/>
        <v>#REF!</v>
      </c>
    </row>
    <row r="526">
      <c r="A526" s="28">
        <v>71.86</v>
      </c>
      <c r="B526" s="3" t="str">
        <f t="shared" si="1"/>
        <v>#REF!</v>
      </c>
    </row>
    <row r="527">
      <c r="A527" s="28">
        <v>74.04</v>
      </c>
      <c r="B527" s="3" t="str">
        <f t="shared" si="1"/>
        <v>#REF!</v>
      </c>
    </row>
    <row r="528">
      <c r="A528" s="25">
        <f>+2.07</f>
        <v>2.07</v>
      </c>
      <c r="B528" s="3" t="str">
        <f t="shared" si="1"/>
        <v>#REF!</v>
      </c>
    </row>
    <row r="529">
      <c r="A529" s="25">
        <f>+2.88%</f>
        <v>0.0288</v>
      </c>
      <c r="B529" s="3" t="str">
        <f t="shared" si="1"/>
        <v>#REF!</v>
      </c>
    </row>
    <row r="530">
      <c r="A530" s="26">
        <v>305172.0</v>
      </c>
      <c r="B530" s="3" t="str">
        <f t="shared" si="1"/>
        <v>#REF!</v>
      </c>
    </row>
    <row r="531">
      <c r="A531" s="26">
        <v>288149.0</v>
      </c>
      <c r="B531" s="3" t="str">
        <f t="shared" si="1"/>
        <v>#REF!</v>
      </c>
    </row>
    <row r="532">
      <c r="A532" s="27">
        <v>43578.0</v>
      </c>
      <c r="B532" s="3" t="str">
        <f t="shared" si="1"/>
        <v>#REF!</v>
      </c>
    </row>
    <row r="533">
      <c r="A533" s="28">
        <v>74.38</v>
      </c>
      <c r="B533" s="3" t="str">
        <f t="shared" si="1"/>
        <v>#REF!</v>
      </c>
    </row>
    <row r="534">
      <c r="A534" s="28">
        <v>74.73</v>
      </c>
      <c r="B534" s="3" t="str">
        <f t="shared" si="1"/>
        <v>#REF!</v>
      </c>
    </row>
    <row r="535">
      <c r="A535" s="28">
        <v>73.99</v>
      </c>
      <c r="B535" s="3" t="str">
        <f t="shared" si="1"/>
        <v>#REF!</v>
      </c>
    </row>
    <row r="536">
      <c r="A536" s="28">
        <v>74.51</v>
      </c>
      <c r="B536" s="3" t="str">
        <f t="shared" si="1"/>
        <v>#REF!</v>
      </c>
    </row>
    <row r="537">
      <c r="A537" s="25">
        <f>+0.47</f>
        <v>0.47</v>
      </c>
      <c r="B537" s="3" t="str">
        <f t="shared" si="1"/>
        <v>#REF!</v>
      </c>
    </row>
    <row r="538">
      <c r="A538" s="25">
        <f>+0.63%</f>
        <v>0.0063</v>
      </c>
      <c r="B538" s="3" t="str">
        <f t="shared" si="1"/>
        <v>#REF!</v>
      </c>
    </row>
    <row r="539">
      <c r="A539" s="26">
        <v>308989.0</v>
      </c>
      <c r="B539" s="3" t="str">
        <f t="shared" si="1"/>
        <v>#REF!</v>
      </c>
    </row>
    <row r="540">
      <c r="A540" s="26">
        <v>245937.0</v>
      </c>
      <c r="B540" s="3" t="str">
        <f t="shared" si="1"/>
        <v>#REF!</v>
      </c>
    </row>
    <row r="541">
      <c r="A541" s="27">
        <v>43579.0</v>
      </c>
      <c r="B541" s="3" t="str">
        <f t="shared" si="1"/>
        <v>#REF!</v>
      </c>
    </row>
    <row r="542">
      <c r="A542" s="28">
        <v>74.27</v>
      </c>
      <c r="B542" s="3" t="str">
        <f t="shared" si="1"/>
        <v>#REF!</v>
      </c>
    </row>
    <row r="543">
      <c r="A543" s="28">
        <v>74.73</v>
      </c>
      <c r="B543" s="3" t="str">
        <f t="shared" si="1"/>
        <v>#REF!</v>
      </c>
    </row>
    <row r="544">
      <c r="A544" s="28">
        <v>74.02</v>
      </c>
      <c r="B544" s="3" t="str">
        <f t="shared" si="1"/>
        <v>#REF!</v>
      </c>
    </row>
    <row r="545">
      <c r="A545" s="28">
        <v>74.57</v>
      </c>
      <c r="B545" s="3" t="str">
        <f t="shared" si="1"/>
        <v>#REF!</v>
      </c>
    </row>
    <row r="546">
      <c r="A546" s="25">
        <f>+0.06</f>
        <v>0.06</v>
      </c>
      <c r="B546" s="3" t="str">
        <f t="shared" si="1"/>
        <v>#REF!</v>
      </c>
    </row>
    <row r="547">
      <c r="A547" s="25">
        <f>+0.08%</f>
        <v>0.0008</v>
      </c>
      <c r="B547" s="3" t="str">
        <f t="shared" si="1"/>
        <v>#REF!</v>
      </c>
    </row>
    <row r="548">
      <c r="A548" s="26">
        <v>276670.0</v>
      </c>
      <c r="B548" s="3" t="str">
        <f t="shared" si="1"/>
        <v>#REF!</v>
      </c>
    </row>
    <row r="549">
      <c r="A549" s="26">
        <v>233242.0</v>
      </c>
      <c r="B549" s="3" t="str">
        <f t="shared" si="1"/>
        <v>#REF!</v>
      </c>
    </row>
    <row r="550">
      <c r="A550" s="27">
        <v>43580.0</v>
      </c>
      <c r="B550" s="3" t="str">
        <f t="shared" si="1"/>
        <v>#REF!</v>
      </c>
    </row>
    <row r="551">
      <c r="A551" s="28">
        <v>74.46</v>
      </c>
      <c r="B551" s="3" t="str">
        <f t="shared" si="1"/>
        <v>#REF!</v>
      </c>
    </row>
    <row r="552">
      <c r="A552" s="28">
        <v>75.6</v>
      </c>
      <c r="B552" s="3" t="str">
        <f t="shared" si="1"/>
        <v>#REF!</v>
      </c>
    </row>
    <row r="553">
      <c r="A553" s="28">
        <v>74.0</v>
      </c>
      <c r="B553" s="3" t="str">
        <f t="shared" si="1"/>
        <v>#REF!</v>
      </c>
    </row>
    <row r="554">
      <c r="A554" s="28">
        <v>74.35</v>
      </c>
      <c r="B554" s="3" t="str">
        <f t="shared" si="1"/>
        <v>#REF!</v>
      </c>
    </row>
    <row r="555">
      <c r="A555" s="21">
        <v>-0.22</v>
      </c>
      <c r="B555" s="3" t="str">
        <f t="shared" si="1"/>
        <v>#REF!</v>
      </c>
    </row>
    <row r="556">
      <c r="A556" s="22">
        <v>-0.003</v>
      </c>
      <c r="B556" s="3" t="str">
        <f t="shared" si="1"/>
        <v>#REF!</v>
      </c>
    </row>
    <row r="557">
      <c r="A557" s="24">
        <v>309211.0</v>
      </c>
      <c r="B557" s="3" t="str">
        <f t="shared" si="1"/>
        <v>#REF!</v>
      </c>
    </row>
    <row r="558">
      <c r="A558" s="24">
        <v>167848.0</v>
      </c>
      <c r="B558" s="3" t="str">
        <f t="shared" si="1"/>
        <v>#REF!</v>
      </c>
    </row>
    <row r="559">
      <c r="A559" s="23">
        <v>43581.0</v>
      </c>
      <c r="B559" s="3" t="str">
        <f t="shared" si="1"/>
        <v>#REF!</v>
      </c>
    </row>
    <row r="560">
      <c r="A560" s="21">
        <v>74.2</v>
      </c>
      <c r="B560" s="3" t="str">
        <f t="shared" si="1"/>
        <v>#REF!</v>
      </c>
    </row>
    <row r="561">
      <c r="A561" s="21">
        <v>74.42</v>
      </c>
      <c r="B561" s="3" t="str">
        <f t="shared" si="1"/>
        <v>#REF!</v>
      </c>
    </row>
    <row r="562">
      <c r="A562" s="21">
        <v>71.3</v>
      </c>
      <c r="B562" s="3" t="str">
        <f t="shared" si="1"/>
        <v>#REF!</v>
      </c>
    </row>
    <row r="563">
      <c r="A563" s="21">
        <v>72.15</v>
      </c>
      <c r="B563" s="3" t="str">
        <f t="shared" si="1"/>
        <v>#REF!</v>
      </c>
    </row>
    <row r="564">
      <c r="A564" s="21">
        <v>-2.2</v>
      </c>
      <c r="B564" s="3" t="str">
        <f t="shared" si="1"/>
        <v>#REF!</v>
      </c>
    </row>
    <row r="565">
      <c r="A565" s="22">
        <v>-0.0296</v>
      </c>
      <c r="B565" s="3" t="str">
        <f t="shared" si="1"/>
        <v>#REF!</v>
      </c>
    </row>
    <row r="566">
      <c r="A566" s="24">
        <v>222889.0</v>
      </c>
      <c r="B566" s="3" t="str">
        <f t="shared" si="1"/>
        <v>#REF!</v>
      </c>
    </row>
    <row r="567">
      <c r="A567" s="24">
        <v>142400.0</v>
      </c>
      <c r="B567" s="3" t="str">
        <f t="shared" si="1"/>
        <v>#REF!</v>
      </c>
    </row>
    <row r="568">
      <c r="A568" s="23">
        <v>43584.0</v>
      </c>
      <c r="B568" s="3" t="str">
        <f t="shared" si="1"/>
        <v>#REF!</v>
      </c>
    </row>
    <row r="569">
      <c r="A569" s="21">
        <v>71.56</v>
      </c>
      <c r="B569" s="3" t="str">
        <f t="shared" si="1"/>
        <v>#REF!</v>
      </c>
    </row>
    <row r="570">
      <c r="A570" s="21">
        <v>72.5</v>
      </c>
      <c r="B570" s="3" t="str">
        <f t="shared" si="1"/>
        <v>#REF!</v>
      </c>
    </row>
    <row r="571">
      <c r="A571" s="21">
        <v>71.06</v>
      </c>
      <c r="B571" s="3" t="str">
        <f t="shared" si="1"/>
        <v>#REF!</v>
      </c>
    </row>
    <row r="572">
      <c r="A572" s="21">
        <v>72.04</v>
      </c>
      <c r="B572" s="3" t="str">
        <f t="shared" si="1"/>
        <v>#REF!</v>
      </c>
    </row>
    <row r="573">
      <c r="A573" s="21">
        <v>-0.11</v>
      </c>
      <c r="B573" s="3" t="str">
        <f t="shared" si="1"/>
        <v>#REF!</v>
      </c>
    </row>
    <row r="574">
      <c r="A574" s="22">
        <v>-0.0015</v>
      </c>
      <c r="B574" s="3" t="str">
        <f t="shared" si="1"/>
        <v>#REF!</v>
      </c>
    </row>
    <row r="575">
      <c r="A575" s="24">
        <v>147412.0</v>
      </c>
      <c r="B575" s="3" t="str">
        <f t="shared" si="1"/>
        <v>#REF!</v>
      </c>
    </row>
    <row r="576">
      <c r="A576" s="24">
        <v>85921.0</v>
      </c>
      <c r="B576" s="3" t="str">
        <f t="shared" si="1"/>
        <v>#REF!</v>
      </c>
    </row>
    <row r="577">
      <c r="A577" s="7">
        <v>43585.0</v>
      </c>
      <c r="B577" s="3" t="str">
        <f t="shared" si="1"/>
        <v>#REF!</v>
      </c>
    </row>
    <row r="578">
      <c r="A578" s="8">
        <v>71.94</v>
      </c>
      <c r="B578" s="3" t="str">
        <f t="shared" si="1"/>
        <v>#REF!</v>
      </c>
    </row>
    <row r="579">
      <c r="A579" s="8">
        <v>73.27</v>
      </c>
      <c r="B579" s="3" t="str">
        <f t="shared" si="1"/>
        <v>#REF!</v>
      </c>
    </row>
    <row r="580">
      <c r="A580" s="8">
        <v>71.73</v>
      </c>
      <c r="B580" s="3" t="str">
        <f t="shared" si="1"/>
        <v>#REF!</v>
      </c>
    </row>
    <row r="581">
      <c r="A581" s="8">
        <v>72.8</v>
      </c>
      <c r="B581" s="3" t="str">
        <f t="shared" si="1"/>
        <v>#REF!</v>
      </c>
    </row>
    <row r="582">
      <c r="A582" s="9">
        <f>+0.76</f>
        <v>0.76</v>
      </c>
      <c r="B582" s="3" t="str">
        <f t="shared" si="1"/>
        <v>#REF!</v>
      </c>
    </row>
    <row r="583">
      <c r="A583" s="9">
        <f>+1.05%</f>
        <v>0.0105</v>
      </c>
      <c r="B583" s="3" t="str">
        <f t="shared" si="1"/>
        <v>#REF!</v>
      </c>
    </row>
    <row r="584">
      <c r="A584" s="31">
        <v>25336.0</v>
      </c>
      <c r="B584" s="3" t="str">
        <f t="shared" si="1"/>
        <v>#REF!</v>
      </c>
    </row>
    <row r="585">
      <c r="A585" s="32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43528</v>
      </c>
      <c r="C3" s="3">
        <v>64.96</v>
      </c>
      <c r="D3" s="3">
        <v>66.32</v>
      </c>
      <c r="E3" s="3">
        <v>64.96</v>
      </c>
      <c r="F3" s="3">
        <v>65.69</v>
      </c>
      <c r="G3" s="3">
        <v>0.66</v>
      </c>
      <c r="H3" s="3">
        <v>0.0101</v>
      </c>
      <c r="I3" s="15">
        <v>61098.0</v>
      </c>
      <c r="J3" s="15">
        <v>180578.0</v>
      </c>
    </row>
    <row r="4">
      <c r="A4" s="19" t="s">
        <v>4</v>
      </c>
      <c r="B4" s="5">
        <f t="shared" si="1"/>
        <v>43529</v>
      </c>
      <c r="C4" s="3">
        <v>65.57</v>
      </c>
      <c r="D4" s="3">
        <v>66.28</v>
      </c>
      <c r="E4" s="3">
        <v>65.13</v>
      </c>
      <c r="F4" s="3">
        <v>65.86</v>
      </c>
      <c r="G4" s="3">
        <v>0.17</v>
      </c>
      <c r="H4" s="3">
        <v>0.0026</v>
      </c>
      <c r="I4" s="15">
        <v>63269.0</v>
      </c>
      <c r="J4" s="15">
        <v>182578.0</v>
      </c>
    </row>
    <row r="5">
      <c r="A5" s="19" t="s">
        <v>5</v>
      </c>
      <c r="B5" s="5">
        <f t="shared" si="1"/>
        <v>43530</v>
      </c>
      <c r="C5" s="3">
        <v>65.49</v>
      </c>
      <c r="D5" s="3">
        <v>66.05</v>
      </c>
      <c r="E5" s="3">
        <v>65.2</v>
      </c>
      <c r="F5" s="3">
        <v>65.87</v>
      </c>
      <c r="G5" s="3">
        <v>0.01</v>
      </c>
      <c r="H5" s="3">
        <v>2.0E-4</v>
      </c>
      <c r="I5" s="15">
        <v>79890.0</v>
      </c>
      <c r="J5" s="15">
        <v>186755.0</v>
      </c>
    </row>
    <row r="6">
      <c r="A6" s="19" t="s">
        <v>6</v>
      </c>
      <c r="B6" s="5">
        <f t="shared" si="1"/>
        <v>43531</v>
      </c>
      <c r="C6" s="3">
        <v>65.74</v>
      </c>
      <c r="D6" s="3">
        <v>66.8</v>
      </c>
      <c r="E6" s="3">
        <v>65.6</v>
      </c>
      <c r="F6" s="3">
        <v>66.16</v>
      </c>
      <c r="G6" s="3">
        <v>0.29</v>
      </c>
      <c r="H6" s="3">
        <v>0.0044</v>
      </c>
      <c r="I6" s="15">
        <v>76309.0</v>
      </c>
      <c r="J6" s="15">
        <v>193130.0</v>
      </c>
    </row>
    <row r="7">
      <c r="A7" s="19" t="s">
        <v>7</v>
      </c>
      <c r="B7" s="5">
        <f t="shared" si="1"/>
        <v>43532</v>
      </c>
      <c r="C7" s="3">
        <v>65.88</v>
      </c>
      <c r="D7" s="3">
        <v>65.94</v>
      </c>
      <c r="E7" s="3">
        <v>63.91</v>
      </c>
      <c r="F7" s="3">
        <v>65.56</v>
      </c>
      <c r="G7" s="3">
        <v>-0.6</v>
      </c>
      <c r="H7" s="6">
        <v>-0.0091</v>
      </c>
      <c r="I7" s="15">
        <v>71592.0</v>
      </c>
      <c r="J7" s="15">
        <v>198692.0</v>
      </c>
    </row>
    <row r="8">
      <c r="A8" s="19" t="s">
        <v>8</v>
      </c>
      <c r="B8" s="5">
        <f t="shared" si="1"/>
        <v>43535</v>
      </c>
      <c r="C8" s="3">
        <v>65.54</v>
      </c>
      <c r="D8" s="3">
        <v>66.51</v>
      </c>
      <c r="E8" s="3">
        <v>65.46</v>
      </c>
      <c r="F8" s="3">
        <v>66.34</v>
      </c>
      <c r="G8" s="3">
        <v>0.78</v>
      </c>
      <c r="H8" s="3">
        <v>0.011899999999999999</v>
      </c>
      <c r="I8" s="15">
        <v>55926.0</v>
      </c>
      <c r="J8" s="15">
        <v>198812.0</v>
      </c>
    </row>
    <row r="9">
      <c r="A9" s="19" t="s">
        <v>9</v>
      </c>
      <c r="B9" s="5">
        <f t="shared" si="1"/>
        <v>43536</v>
      </c>
      <c r="C9" s="3">
        <v>66.5</v>
      </c>
      <c r="D9" s="3">
        <v>67.09</v>
      </c>
      <c r="E9" s="3">
        <v>66.1</v>
      </c>
      <c r="F9" s="3">
        <v>66.43</v>
      </c>
      <c r="G9" s="3">
        <v>0.09</v>
      </c>
      <c r="H9" s="3">
        <v>0.0014000000000000002</v>
      </c>
      <c r="I9" s="15">
        <v>67384.0</v>
      </c>
      <c r="J9" s="15">
        <v>209903.0</v>
      </c>
    </row>
    <row r="10">
      <c r="A10" s="20">
        <v>43528.0</v>
      </c>
      <c r="B10" s="5">
        <f t="shared" si="1"/>
        <v>43537</v>
      </c>
      <c r="C10" s="3">
        <v>66.65</v>
      </c>
      <c r="D10" s="3">
        <v>67.49</v>
      </c>
      <c r="E10" s="3">
        <v>66.48</v>
      </c>
      <c r="F10" s="3">
        <v>67.31</v>
      </c>
      <c r="G10" s="3">
        <v>0.88</v>
      </c>
      <c r="H10" s="3">
        <v>0.0132</v>
      </c>
      <c r="I10" s="15">
        <v>64697.0</v>
      </c>
      <c r="J10" s="15">
        <v>218103.0</v>
      </c>
    </row>
    <row r="11">
      <c r="A11" s="19">
        <v>64.96</v>
      </c>
      <c r="B11" s="5">
        <f t="shared" si="1"/>
        <v>43538</v>
      </c>
      <c r="C11" s="3">
        <v>67.33</v>
      </c>
      <c r="D11" s="3">
        <v>67.85</v>
      </c>
      <c r="E11" s="3">
        <v>66.78</v>
      </c>
      <c r="F11" s="3">
        <v>66.96</v>
      </c>
      <c r="G11" s="3">
        <v>-0.35</v>
      </c>
      <c r="H11" s="6">
        <v>-0.0052</v>
      </c>
      <c r="I11" s="15">
        <v>55985.0</v>
      </c>
      <c r="J11" s="15">
        <v>223147.0</v>
      </c>
    </row>
    <row r="12">
      <c r="A12" s="19">
        <v>66.32</v>
      </c>
      <c r="B12" s="5">
        <f t="shared" si="1"/>
        <v>43539</v>
      </c>
      <c r="C12" s="3">
        <v>66.91</v>
      </c>
      <c r="D12" s="3">
        <v>67.43</v>
      </c>
      <c r="E12" s="3">
        <v>65.92</v>
      </c>
      <c r="F12" s="3">
        <v>66.86</v>
      </c>
      <c r="G12" s="3">
        <v>-0.1</v>
      </c>
      <c r="H12" s="6">
        <v>-0.0015</v>
      </c>
      <c r="I12" s="15">
        <v>56985.0</v>
      </c>
      <c r="J12" s="15">
        <v>220418.0</v>
      </c>
    </row>
    <row r="13">
      <c r="A13" s="19">
        <v>64.96</v>
      </c>
      <c r="B13" s="5">
        <f t="shared" si="1"/>
        <v>43542</v>
      </c>
      <c r="C13" s="3">
        <v>66.71</v>
      </c>
      <c r="D13" s="3">
        <v>67.28</v>
      </c>
      <c r="E13" s="3">
        <v>66.39</v>
      </c>
      <c r="F13" s="3">
        <v>67.13</v>
      </c>
      <c r="G13" s="3">
        <v>0.27</v>
      </c>
      <c r="H13" s="3">
        <v>0.004</v>
      </c>
      <c r="I13" s="15">
        <v>58686.0</v>
      </c>
      <c r="J13" s="15">
        <v>223287.0</v>
      </c>
    </row>
    <row r="14">
      <c r="A14" s="19">
        <v>65.69</v>
      </c>
      <c r="B14" s="5">
        <f t="shared" si="1"/>
        <v>43543</v>
      </c>
      <c r="C14" s="3">
        <v>67.0</v>
      </c>
      <c r="D14" s="3">
        <v>67.74</v>
      </c>
      <c r="E14" s="3">
        <v>66.73</v>
      </c>
      <c r="F14" s="3">
        <v>67.19</v>
      </c>
      <c r="G14" s="3">
        <v>0.06</v>
      </c>
      <c r="H14" s="3">
        <v>9.0E-4</v>
      </c>
      <c r="I14" s="15">
        <v>76855.0</v>
      </c>
      <c r="J14" s="15">
        <v>222891.0</v>
      </c>
    </row>
    <row r="15">
      <c r="A15" s="25">
        <f>+0.66</f>
        <v>0.66</v>
      </c>
      <c r="B15" s="5">
        <f t="shared" si="1"/>
        <v>43544</v>
      </c>
      <c r="C15" s="3">
        <v>67.21</v>
      </c>
      <c r="D15" s="3">
        <v>68.08</v>
      </c>
      <c r="E15" s="3">
        <v>66.76</v>
      </c>
      <c r="F15" s="3">
        <v>68.0</v>
      </c>
      <c r="G15" s="3">
        <v>0.81</v>
      </c>
      <c r="H15" s="3">
        <v>0.0121</v>
      </c>
      <c r="I15" s="15">
        <v>82267.0</v>
      </c>
      <c r="J15" s="15">
        <v>221226.0</v>
      </c>
    </row>
    <row r="16">
      <c r="A16" s="25">
        <f>+1.01%</f>
        <v>0.0101</v>
      </c>
      <c r="B16" s="5">
        <f t="shared" si="1"/>
        <v>43545</v>
      </c>
      <c r="C16" s="3">
        <v>67.87</v>
      </c>
      <c r="D16" s="3">
        <v>68.21</v>
      </c>
      <c r="E16" s="3">
        <v>67.17</v>
      </c>
      <c r="F16" s="3">
        <v>67.43</v>
      </c>
      <c r="G16" s="3">
        <v>-0.57</v>
      </c>
      <c r="H16" s="6">
        <v>-0.0084</v>
      </c>
      <c r="I16" s="15">
        <v>83927.0</v>
      </c>
      <c r="J16" s="15">
        <v>228497.0</v>
      </c>
    </row>
    <row r="17">
      <c r="A17" s="26">
        <v>61098.0</v>
      </c>
      <c r="B17" s="5">
        <f t="shared" si="1"/>
        <v>43546</v>
      </c>
      <c r="C17" s="3">
        <v>67.35</v>
      </c>
      <c r="D17" s="3">
        <v>67.5</v>
      </c>
      <c r="E17" s="3">
        <v>65.68</v>
      </c>
      <c r="F17" s="3">
        <v>66.49</v>
      </c>
      <c r="G17" s="3">
        <v>-0.94</v>
      </c>
      <c r="H17" s="6">
        <v>-0.0139</v>
      </c>
      <c r="I17" s="15">
        <v>88670.0</v>
      </c>
      <c r="J17" s="15">
        <v>233601.0</v>
      </c>
    </row>
    <row r="18">
      <c r="A18" s="26">
        <v>180578.0</v>
      </c>
      <c r="B18" s="5">
        <f t="shared" si="1"/>
        <v>43549</v>
      </c>
      <c r="C18" s="3">
        <v>66.48</v>
      </c>
      <c r="D18" s="3">
        <v>66.99</v>
      </c>
      <c r="E18" s="3">
        <v>65.79</v>
      </c>
      <c r="F18" s="3">
        <v>66.54</v>
      </c>
      <c r="G18" s="3">
        <v>0.05</v>
      </c>
      <c r="H18" s="3">
        <v>8.0E-4</v>
      </c>
      <c r="I18" s="15">
        <v>73976.0</v>
      </c>
      <c r="J18" s="15">
        <v>235421.0</v>
      </c>
    </row>
    <row r="19">
      <c r="A19" s="27">
        <v>43529.0</v>
      </c>
      <c r="B19" s="5">
        <f t="shared" si="1"/>
        <v>43550</v>
      </c>
      <c r="C19" s="3">
        <v>66.62</v>
      </c>
      <c r="D19" s="3">
        <v>67.45</v>
      </c>
      <c r="E19" s="3">
        <v>66.57</v>
      </c>
      <c r="F19" s="3">
        <v>67.1</v>
      </c>
      <c r="G19" s="3">
        <v>0.56</v>
      </c>
      <c r="H19" s="3">
        <v>0.0084</v>
      </c>
      <c r="I19" s="15">
        <v>105996.0</v>
      </c>
      <c r="J19" s="15">
        <v>241931.0</v>
      </c>
    </row>
    <row r="20">
      <c r="A20" s="28">
        <v>65.57</v>
      </c>
      <c r="B20" s="5">
        <f t="shared" si="1"/>
        <v>43551</v>
      </c>
      <c r="C20" s="3">
        <v>67.0</v>
      </c>
      <c r="D20" s="3">
        <v>67.35</v>
      </c>
      <c r="E20" s="3">
        <v>66.27</v>
      </c>
      <c r="F20" s="3">
        <v>66.87</v>
      </c>
      <c r="G20" s="3">
        <v>-0.23</v>
      </c>
      <c r="H20" s="6">
        <v>-0.0034</v>
      </c>
      <c r="I20" s="15">
        <v>114161.0</v>
      </c>
      <c r="J20" s="15">
        <v>247672.0</v>
      </c>
    </row>
    <row r="21">
      <c r="A21" s="28">
        <v>66.28</v>
      </c>
      <c r="B21" s="5">
        <f t="shared" si="1"/>
        <v>43552</v>
      </c>
      <c r="C21" s="3">
        <v>66.78</v>
      </c>
      <c r="D21" s="3">
        <v>66.95</v>
      </c>
      <c r="E21" s="3">
        <v>65.59</v>
      </c>
      <c r="F21" s="3">
        <v>66.74</v>
      </c>
      <c r="G21" s="3">
        <v>-0.13</v>
      </c>
      <c r="H21" s="6">
        <v>-0.0019</v>
      </c>
      <c r="I21" s="15">
        <v>110436.0</v>
      </c>
      <c r="J21" s="15">
        <v>257636.0</v>
      </c>
    </row>
    <row r="22">
      <c r="A22" s="28">
        <v>65.13</v>
      </c>
      <c r="B22" s="5">
        <f t="shared" si="1"/>
        <v>43553</v>
      </c>
      <c r="C22" s="3">
        <v>66.94</v>
      </c>
      <c r="D22" s="3">
        <v>67.89</v>
      </c>
      <c r="E22" s="3">
        <v>66.79</v>
      </c>
      <c r="F22" s="3">
        <v>67.21</v>
      </c>
      <c r="G22" s="3">
        <v>0.47</v>
      </c>
      <c r="H22" s="3">
        <v>0.006999999999999999</v>
      </c>
      <c r="I22" s="15">
        <v>117507.0</v>
      </c>
      <c r="J22" s="15">
        <v>261665.0</v>
      </c>
    </row>
    <row r="23">
      <c r="A23" s="28">
        <v>65.86</v>
      </c>
      <c r="B23" s="5">
        <f t="shared" si="1"/>
        <v>43556</v>
      </c>
      <c r="C23" s="3">
        <v>67.21</v>
      </c>
      <c r="D23" s="3">
        <v>68.79</v>
      </c>
      <c r="E23" s="3">
        <v>67.21</v>
      </c>
      <c r="F23" s="3">
        <v>68.59</v>
      </c>
      <c r="G23" s="3">
        <v>1.38</v>
      </c>
      <c r="H23" s="3">
        <v>0.020499999999999997</v>
      </c>
      <c r="I23" s="15">
        <v>132390.0</v>
      </c>
      <c r="J23" s="15">
        <v>273429.0</v>
      </c>
    </row>
    <row r="24">
      <c r="A24" s="25">
        <f>+0.17</f>
        <v>0.17</v>
      </c>
      <c r="B24" s="5">
        <f t="shared" si="1"/>
        <v>43557</v>
      </c>
      <c r="C24" s="3">
        <v>68.73</v>
      </c>
      <c r="D24" s="3">
        <v>69.14</v>
      </c>
      <c r="E24" s="3">
        <v>68.3</v>
      </c>
      <c r="F24" s="3">
        <v>68.93</v>
      </c>
      <c r="G24" s="3">
        <v>0.34</v>
      </c>
      <c r="H24" s="3">
        <v>0.005</v>
      </c>
      <c r="I24" s="15">
        <v>142261.0</v>
      </c>
      <c r="J24" s="15">
        <v>265732.0</v>
      </c>
    </row>
    <row r="25">
      <c r="A25" s="25">
        <f>+0.26%</f>
        <v>0.0026</v>
      </c>
      <c r="B25" s="5">
        <f t="shared" si="1"/>
        <v>43558</v>
      </c>
      <c r="C25" s="3">
        <v>69.02</v>
      </c>
      <c r="D25" s="3">
        <v>69.5</v>
      </c>
      <c r="E25" s="3">
        <v>68.41</v>
      </c>
      <c r="F25" s="3">
        <v>68.91</v>
      </c>
      <c r="G25" s="3">
        <v>-0.02</v>
      </c>
      <c r="H25" s="6">
        <v>-3.0E-4</v>
      </c>
      <c r="I25" s="15">
        <v>173258.0</v>
      </c>
      <c r="J25" s="15">
        <v>275876.0</v>
      </c>
    </row>
    <row r="26">
      <c r="A26" s="26">
        <v>63269.0</v>
      </c>
      <c r="B26" s="5">
        <f t="shared" si="1"/>
        <v>43559</v>
      </c>
      <c r="C26" s="3">
        <v>69.02</v>
      </c>
      <c r="D26" s="3">
        <v>69.62</v>
      </c>
      <c r="E26" s="3">
        <v>68.51</v>
      </c>
      <c r="F26" s="3">
        <v>69.02</v>
      </c>
      <c r="G26" s="3">
        <v>0.11</v>
      </c>
      <c r="H26" s="3">
        <v>0.0016</v>
      </c>
      <c r="I26" s="15">
        <v>121102.0</v>
      </c>
      <c r="J26" s="15">
        <v>283592.0</v>
      </c>
    </row>
    <row r="27">
      <c r="A27" s="26">
        <v>182578.0</v>
      </c>
      <c r="B27" s="5">
        <f t="shared" si="1"/>
        <v>43560</v>
      </c>
      <c r="C27" s="3">
        <v>68.74</v>
      </c>
      <c r="D27" s="3">
        <v>70.07</v>
      </c>
      <c r="E27" s="3">
        <v>68.57</v>
      </c>
      <c r="F27" s="3">
        <v>69.93</v>
      </c>
      <c r="G27" s="3">
        <v>0.91</v>
      </c>
      <c r="H27" s="3">
        <v>0.0132</v>
      </c>
      <c r="I27" s="15">
        <v>115872.0</v>
      </c>
      <c r="J27" s="15">
        <v>290342.0</v>
      </c>
    </row>
    <row r="28">
      <c r="A28" s="27">
        <v>43530.0</v>
      </c>
      <c r="B28" s="5">
        <f t="shared" si="1"/>
        <v>43563</v>
      </c>
      <c r="C28" s="3">
        <v>70.15</v>
      </c>
      <c r="D28" s="3">
        <v>70.71</v>
      </c>
      <c r="E28" s="3">
        <v>69.99</v>
      </c>
      <c r="F28" s="3">
        <v>70.61</v>
      </c>
      <c r="G28" s="3">
        <v>0.68</v>
      </c>
      <c r="H28" s="3">
        <v>0.0097</v>
      </c>
      <c r="I28" s="15">
        <v>137960.0</v>
      </c>
      <c r="J28" s="15">
        <v>299971.0</v>
      </c>
    </row>
    <row r="29">
      <c r="A29" s="28">
        <v>65.49</v>
      </c>
      <c r="B29" s="5">
        <f t="shared" si="1"/>
        <v>43564</v>
      </c>
      <c r="C29" s="3">
        <v>70.66</v>
      </c>
      <c r="D29" s="3">
        <v>70.85</v>
      </c>
      <c r="E29" s="3">
        <v>69.84</v>
      </c>
      <c r="F29" s="3">
        <v>70.16</v>
      </c>
      <c r="G29" s="3">
        <v>-0.45</v>
      </c>
      <c r="H29" s="6">
        <v>-0.0064</v>
      </c>
      <c r="I29" s="15">
        <v>119531.0</v>
      </c>
      <c r="J29" s="15">
        <v>324231.0</v>
      </c>
    </row>
    <row r="30">
      <c r="A30" s="28">
        <v>66.05</v>
      </c>
      <c r="B30" s="5">
        <f t="shared" si="1"/>
        <v>43565</v>
      </c>
      <c r="C30" s="3">
        <v>70.34</v>
      </c>
      <c r="D30" s="3">
        <v>71.34</v>
      </c>
      <c r="E30" s="3">
        <v>70.13</v>
      </c>
      <c r="F30" s="3">
        <v>71.3</v>
      </c>
      <c r="G30" s="3">
        <v>1.14</v>
      </c>
      <c r="H30" s="3">
        <v>0.016200000000000003</v>
      </c>
      <c r="I30" s="15">
        <v>157955.0</v>
      </c>
      <c r="J30" s="15">
        <v>337021.0</v>
      </c>
    </row>
    <row r="31">
      <c r="A31" s="28">
        <v>65.2</v>
      </c>
      <c r="B31" s="5">
        <f t="shared" si="1"/>
        <v>43566</v>
      </c>
      <c r="C31" s="3">
        <v>71.14</v>
      </c>
      <c r="D31" s="3">
        <v>71.25</v>
      </c>
      <c r="E31" s="3">
        <v>70.15</v>
      </c>
      <c r="F31" s="3">
        <v>70.4</v>
      </c>
      <c r="G31" s="3">
        <v>-0.9</v>
      </c>
      <c r="H31" s="6">
        <v>-0.0126</v>
      </c>
      <c r="I31" s="15">
        <v>156032.0</v>
      </c>
      <c r="J31" s="15">
        <v>344928.0</v>
      </c>
    </row>
    <row r="32">
      <c r="A32" s="28">
        <v>65.87</v>
      </c>
      <c r="B32" s="5">
        <f t="shared" si="1"/>
        <v>43567</v>
      </c>
      <c r="C32" s="3">
        <v>70.58</v>
      </c>
      <c r="D32" s="3">
        <v>71.38</v>
      </c>
      <c r="E32" s="3">
        <v>70.48</v>
      </c>
      <c r="F32" s="3">
        <v>71.06</v>
      </c>
      <c r="G32" s="3">
        <v>0.66</v>
      </c>
      <c r="H32" s="3">
        <v>0.009399999999999999</v>
      </c>
      <c r="I32" s="15">
        <v>121476.0</v>
      </c>
      <c r="J32" s="15">
        <v>356221.0</v>
      </c>
    </row>
    <row r="33">
      <c r="A33" s="25">
        <f>+0.01</f>
        <v>0.01</v>
      </c>
      <c r="B33" s="5">
        <f t="shared" si="1"/>
        <v>43570</v>
      </c>
      <c r="C33" s="3">
        <v>71.1</v>
      </c>
      <c r="D33" s="3">
        <v>71.1</v>
      </c>
      <c r="E33" s="3">
        <v>70.32</v>
      </c>
      <c r="F33" s="3">
        <v>70.74</v>
      </c>
      <c r="G33" s="3">
        <v>-0.32</v>
      </c>
      <c r="H33" s="6">
        <v>-0.0045</v>
      </c>
      <c r="I33" s="15">
        <v>109438.0</v>
      </c>
      <c r="J33" s="15">
        <v>363658.0</v>
      </c>
    </row>
    <row r="34">
      <c r="A34" s="25">
        <f>+0.02%</f>
        <v>0.0002</v>
      </c>
      <c r="B34" s="5">
        <f t="shared" si="1"/>
        <v>43571</v>
      </c>
      <c r="C34" s="3">
        <v>70.75</v>
      </c>
      <c r="D34" s="3">
        <v>71.45</v>
      </c>
      <c r="E34" s="3">
        <v>70.31</v>
      </c>
      <c r="F34" s="3">
        <v>71.21</v>
      </c>
      <c r="G34" s="3">
        <v>0.47</v>
      </c>
      <c r="H34" s="3">
        <v>0.0066</v>
      </c>
      <c r="I34" s="15">
        <v>174870.0</v>
      </c>
      <c r="J34" s="15">
        <v>364399.0</v>
      </c>
    </row>
    <row r="35">
      <c r="A35" s="26">
        <v>79890.0</v>
      </c>
      <c r="B35" s="5">
        <f t="shared" si="1"/>
        <v>43572</v>
      </c>
      <c r="C35" s="3">
        <v>71.36</v>
      </c>
      <c r="D35" s="3">
        <v>71.73</v>
      </c>
      <c r="E35" s="3">
        <v>70.92</v>
      </c>
      <c r="F35" s="3">
        <v>71.09</v>
      </c>
      <c r="G35" s="3">
        <v>-0.12</v>
      </c>
      <c r="H35" s="6">
        <v>-0.0017</v>
      </c>
      <c r="I35" s="15">
        <v>181344.0</v>
      </c>
      <c r="J35" s="15">
        <v>379334.0</v>
      </c>
    </row>
    <row r="36">
      <c r="A36" s="26">
        <v>186755.0</v>
      </c>
      <c r="B36" s="5">
        <f t="shared" si="1"/>
        <v>43573</v>
      </c>
      <c r="C36" s="3">
        <v>71.06</v>
      </c>
      <c r="D36" s="3">
        <v>71.47</v>
      </c>
      <c r="E36" s="3">
        <v>70.69</v>
      </c>
      <c r="F36" s="3">
        <v>71.43</v>
      </c>
      <c r="G36" s="3">
        <v>0.34</v>
      </c>
      <c r="H36" s="3">
        <v>0.0048</v>
      </c>
      <c r="I36" s="15">
        <v>184027.0</v>
      </c>
      <c r="J36" s="15">
        <v>425384.0</v>
      </c>
    </row>
    <row r="37">
      <c r="A37" s="27">
        <v>43531.0</v>
      </c>
      <c r="B37" s="5">
        <f t="shared" si="1"/>
        <v>43577</v>
      </c>
      <c r="C37" s="3">
        <v>71.34</v>
      </c>
      <c r="D37" s="3">
        <v>73.85</v>
      </c>
      <c r="E37" s="3">
        <v>71.34</v>
      </c>
      <c r="F37" s="3">
        <v>73.39</v>
      </c>
      <c r="G37" s="3">
        <v>1.96</v>
      </c>
      <c r="H37" s="3">
        <v>0.0274</v>
      </c>
      <c r="I37" s="15">
        <v>214324.0</v>
      </c>
      <c r="J37" s="15">
        <v>435080.0</v>
      </c>
    </row>
    <row r="38">
      <c r="A38" s="28">
        <v>65.74</v>
      </c>
      <c r="B38" s="5">
        <f t="shared" si="1"/>
        <v>43578</v>
      </c>
      <c r="C38" s="3">
        <v>73.68</v>
      </c>
      <c r="D38" s="3">
        <v>74.07</v>
      </c>
      <c r="E38" s="3">
        <v>73.36</v>
      </c>
      <c r="F38" s="3">
        <v>73.89</v>
      </c>
      <c r="G38" s="3">
        <v>0.5</v>
      </c>
      <c r="H38" s="3">
        <v>0.0068000000000000005</v>
      </c>
      <c r="I38" s="15">
        <v>259652.0</v>
      </c>
      <c r="J38" s="15">
        <v>468485.0</v>
      </c>
    </row>
    <row r="39">
      <c r="A39" s="28">
        <v>66.8</v>
      </c>
      <c r="B39" s="5">
        <f t="shared" si="1"/>
        <v>43579</v>
      </c>
      <c r="C39" s="3">
        <v>73.6</v>
      </c>
      <c r="D39" s="3">
        <v>74.03</v>
      </c>
      <c r="E39" s="3">
        <v>73.4</v>
      </c>
      <c r="F39" s="3">
        <v>73.84</v>
      </c>
      <c r="G39" s="3">
        <v>-0.05</v>
      </c>
      <c r="H39" s="6">
        <v>-7.0E-4</v>
      </c>
      <c r="I39" s="15">
        <v>256995.0</v>
      </c>
      <c r="J39" s="15">
        <v>479715.0</v>
      </c>
    </row>
    <row r="40">
      <c r="A40" s="28">
        <v>65.6</v>
      </c>
      <c r="B40" s="5">
        <f t="shared" si="1"/>
        <v>43580</v>
      </c>
      <c r="C40" s="3">
        <v>73.71</v>
      </c>
      <c r="D40" s="3">
        <v>74.75</v>
      </c>
      <c r="E40" s="3">
        <v>73.28</v>
      </c>
      <c r="F40" s="3">
        <v>73.63</v>
      </c>
      <c r="G40" s="3">
        <v>-0.21</v>
      </c>
      <c r="H40" s="6">
        <v>-0.0028</v>
      </c>
      <c r="I40" s="15">
        <v>330749.0</v>
      </c>
      <c r="J40" s="15">
        <v>500615.0</v>
      </c>
    </row>
    <row r="41">
      <c r="A41" s="28">
        <v>66.16</v>
      </c>
      <c r="B41" s="5">
        <f t="shared" si="1"/>
        <v>43581</v>
      </c>
      <c r="C41" s="3">
        <v>73.55</v>
      </c>
      <c r="D41" s="3">
        <v>73.65</v>
      </c>
      <c r="E41" s="3">
        <v>70.6</v>
      </c>
      <c r="F41" s="3">
        <v>71.63</v>
      </c>
      <c r="G41" s="3">
        <v>-2.0</v>
      </c>
      <c r="H41" s="6">
        <v>-0.0272</v>
      </c>
      <c r="I41" s="15">
        <v>480792.0</v>
      </c>
      <c r="J41" s="15">
        <v>495355.0</v>
      </c>
    </row>
    <row r="42">
      <c r="A42" s="25">
        <f>+0.29</f>
        <v>0.29</v>
      </c>
      <c r="B42" s="5">
        <f t="shared" si="1"/>
        <v>43584</v>
      </c>
      <c r="C42" s="3">
        <v>71.09</v>
      </c>
      <c r="D42" s="3">
        <v>72.0</v>
      </c>
      <c r="E42" s="3">
        <v>70.63</v>
      </c>
      <c r="F42" s="3">
        <v>71.54</v>
      </c>
      <c r="G42" s="3">
        <v>-0.09</v>
      </c>
      <c r="H42" s="6">
        <v>-0.0013</v>
      </c>
      <c r="I42" s="15">
        <v>351734.0</v>
      </c>
      <c r="J42" s="15">
        <v>509351.0</v>
      </c>
    </row>
    <row r="43">
      <c r="A43" s="25">
        <f>+0.44%</f>
        <v>0.0044</v>
      </c>
      <c r="B43" s="5">
        <f t="shared" si="1"/>
        <v>43585</v>
      </c>
      <c r="C43" s="3">
        <v>71.44</v>
      </c>
      <c r="D43" s="3">
        <v>72.79</v>
      </c>
      <c r="E43" s="3">
        <v>71.19</v>
      </c>
      <c r="F43" s="3">
        <v>72.06</v>
      </c>
      <c r="G43" s="3">
        <v>0.52</v>
      </c>
      <c r="H43" s="3">
        <v>0.0073</v>
      </c>
      <c r="I43" s="15">
        <v>365522.0</v>
      </c>
      <c r="J43" s="15">
        <v>511954.0</v>
      </c>
    </row>
    <row r="44">
      <c r="A44" s="26">
        <v>76309.0</v>
      </c>
      <c r="B44" s="5">
        <f t="shared" si="1"/>
        <v>43586</v>
      </c>
      <c r="C44" s="3">
        <v>71.73</v>
      </c>
      <c r="D44" s="3">
        <v>72.36</v>
      </c>
      <c r="E44" s="3">
        <v>71.3</v>
      </c>
      <c r="F44" s="3">
        <v>72.18</v>
      </c>
      <c r="G44" s="3">
        <v>0.12</v>
      </c>
      <c r="H44" s="3">
        <v>0.0017000000000000001</v>
      </c>
      <c r="I44" s="15">
        <v>230800.0</v>
      </c>
      <c r="J44" s="15">
        <v>503678.0</v>
      </c>
    </row>
    <row r="45">
      <c r="A45" s="26">
        <v>193130.0</v>
      </c>
      <c r="B45" s="5">
        <f t="shared" si="1"/>
        <v>43587</v>
      </c>
      <c r="C45" s="3">
        <v>72.0</v>
      </c>
      <c r="D45" s="3">
        <v>72.22</v>
      </c>
      <c r="E45" s="3">
        <v>69.68</v>
      </c>
      <c r="F45" s="3">
        <v>70.75</v>
      </c>
      <c r="G45" s="3">
        <v>-1.43</v>
      </c>
      <c r="H45" s="6">
        <v>-0.0198</v>
      </c>
      <c r="I45" s="15">
        <v>346632.0</v>
      </c>
      <c r="J45" s="15">
        <v>493689.0</v>
      </c>
    </row>
    <row r="46">
      <c r="A46" s="27">
        <v>43532.0</v>
      </c>
      <c r="B46" s="5">
        <f t="shared" si="1"/>
        <v>43588</v>
      </c>
      <c r="C46" s="3">
        <v>70.48</v>
      </c>
      <c r="D46" s="3">
        <v>71.54</v>
      </c>
      <c r="E46" s="3">
        <v>69.95</v>
      </c>
      <c r="F46" s="3">
        <v>70.85</v>
      </c>
      <c r="G46" s="3">
        <v>0.1</v>
      </c>
      <c r="H46" s="3">
        <v>0.0014000000000000002</v>
      </c>
      <c r="I46" s="15">
        <v>249814.0</v>
      </c>
      <c r="J46" s="15">
        <v>490758.0</v>
      </c>
    </row>
    <row r="47">
      <c r="A47" s="28">
        <v>65.88</v>
      </c>
      <c r="B47" s="5">
        <f t="shared" si="1"/>
        <v>43591</v>
      </c>
      <c r="C47" s="3">
        <v>70.59</v>
      </c>
      <c r="D47" s="3">
        <v>71.79</v>
      </c>
      <c r="E47" s="3">
        <v>68.79</v>
      </c>
      <c r="F47" s="3">
        <v>71.24</v>
      </c>
      <c r="G47" s="3">
        <v>0.39</v>
      </c>
      <c r="H47" s="3">
        <v>0.0055000000000000005</v>
      </c>
      <c r="I47" s="15">
        <v>227024.0</v>
      </c>
      <c r="J47" s="15">
        <v>488274.0</v>
      </c>
    </row>
    <row r="48">
      <c r="A48" s="28">
        <v>65.94</v>
      </c>
      <c r="B48" s="5">
        <f t="shared" si="1"/>
        <v>43592</v>
      </c>
      <c r="C48" s="3">
        <v>71.15</v>
      </c>
      <c r="D48" s="3">
        <v>71.33</v>
      </c>
      <c r="E48" s="3">
        <v>69.38</v>
      </c>
      <c r="F48" s="3">
        <v>69.88</v>
      </c>
      <c r="G48" s="3">
        <v>-1.36</v>
      </c>
      <c r="H48" s="6">
        <v>-0.0191</v>
      </c>
      <c r="I48" s="15">
        <v>332066.0</v>
      </c>
      <c r="J48" s="15">
        <v>476257.0</v>
      </c>
    </row>
    <row r="49">
      <c r="A49" s="28">
        <v>63.91</v>
      </c>
      <c r="B49" s="5">
        <f t="shared" si="1"/>
        <v>43593</v>
      </c>
      <c r="C49" s="3">
        <v>69.88</v>
      </c>
      <c r="D49" s="3">
        <v>70.7</v>
      </c>
      <c r="E49" s="3">
        <v>69.33</v>
      </c>
      <c r="F49" s="3">
        <v>70.37</v>
      </c>
      <c r="G49" s="3">
        <v>0.49</v>
      </c>
      <c r="H49" s="3">
        <v>0.006999999999999999</v>
      </c>
      <c r="I49" s="15">
        <v>295443.0</v>
      </c>
      <c r="J49" s="15">
        <v>461966.0</v>
      </c>
    </row>
    <row r="50">
      <c r="A50" s="28">
        <v>65.56</v>
      </c>
      <c r="B50" s="5">
        <f t="shared" si="1"/>
        <v>43594</v>
      </c>
      <c r="C50" s="3">
        <v>70.23</v>
      </c>
      <c r="D50" s="3">
        <v>70.65</v>
      </c>
      <c r="E50" s="3">
        <v>69.4</v>
      </c>
      <c r="F50" s="3">
        <v>70.39</v>
      </c>
      <c r="G50" s="3">
        <v>0.02</v>
      </c>
      <c r="H50" s="3">
        <v>3.0E-4</v>
      </c>
      <c r="I50" s="15">
        <v>328735.0</v>
      </c>
      <c r="J50" s="15">
        <v>446996.0</v>
      </c>
    </row>
    <row r="51">
      <c r="A51" s="21">
        <v>-0.6</v>
      </c>
      <c r="B51" s="5">
        <f t="shared" si="1"/>
        <v>43595</v>
      </c>
      <c r="C51" s="3">
        <v>70.45</v>
      </c>
      <c r="D51" s="3">
        <v>71.23</v>
      </c>
      <c r="E51" s="3">
        <v>70.18</v>
      </c>
      <c r="F51" s="3">
        <v>70.62</v>
      </c>
      <c r="G51" s="3">
        <v>0.23</v>
      </c>
      <c r="H51" s="3">
        <v>0.0033</v>
      </c>
      <c r="I51" s="15">
        <v>300458.0</v>
      </c>
      <c r="J51" s="15">
        <v>416392.0</v>
      </c>
    </row>
    <row r="52">
      <c r="A52" s="22">
        <v>-0.0091</v>
      </c>
      <c r="B52" s="5">
        <f t="shared" si="1"/>
        <v>43598</v>
      </c>
      <c r="C52" s="3">
        <v>70.83</v>
      </c>
      <c r="D52" s="3">
        <v>72.58</v>
      </c>
      <c r="E52" s="3">
        <v>69.72</v>
      </c>
      <c r="F52" s="3">
        <v>70.23</v>
      </c>
      <c r="G52" s="3">
        <v>-0.39</v>
      </c>
      <c r="H52" s="6">
        <v>-0.0055</v>
      </c>
      <c r="I52" s="15">
        <v>373469.0</v>
      </c>
      <c r="J52" s="15">
        <v>392878.0</v>
      </c>
    </row>
    <row r="53">
      <c r="A53" s="24">
        <v>71592.0</v>
      </c>
      <c r="B53" s="5">
        <f t="shared" si="1"/>
        <v>43599</v>
      </c>
      <c r="C53" s="3">
        <v>70.02</v>
      </c>
      <c r="D53" s="3">
        <v>71.65</v>
      </c>
      <c r="E53" s="3">
        <v>69.93</v>
      </c>
      <c r="F53" s="3">
        <v>71.24</v>
      </c>
      <c r="G53" s="3">
        <v>1.01</v>
      </c>
      <c r="H53" s="3">
        <v>0.0144</v>
      </c>
      <c r="I53" s="15">
        <v>299769.0</v>
      </c>
      <c r="J53" s="15">
        <v>378560.0</v>
      </c>
    </row>
    <row r="54">
      <c r="A54" s="24">
        <v>198692.0</v>
      </c>
      <c r="B54" s="5">
        <f t="shared" si="1"/>
        <v>43600</v>
      </c>
      <c r="C54" s="3">
        <v>70.9</v>
      </c>
      <c r="D54" s="3">
        <v>72.25</v>
      </c>
      <c r="E54" s="3">
        <v>70.42</v>
      </c>
      <c r="F54" s="3">
        <v>71.77</v>
      </c>
      <c r="G54" s="3">
        <v>0.53</v>
      </c>
      <c r="H54" s="3">
        <v>0.0074</v>
      </c>
      <c r="I54" s="15">
        <v>272443.0</v>
      </c>
      <c r="J54" s="15">
        <v>371692.0</v>
      </c>
    </row>
    <row r="55">
      <c r="A55" s="23">
        <v>43535.0</v>
      </c>
      <c r="B55" s="5">
        <f t="shared" si="1"/>
        <v>43601</v>
      </c>
      <c r="C55" s="3">
        <v>72.05</v>
      </c>
      <c r="D55" s="3">
        <v>73.36</v>
      </c>
      <c r="E55" s="3">
        <v>71.82</v>
      </c>
      <c r="F55" s="3">
        <v>72.62</v>
      </c>
      <c r="G55" s="3">
        <v>0.85</v>
      </c>
      <c r="H55" s="3">
        <v>0.0118</v>
      </c>
      <c r="I55" s="15">
        <v>326435.0</v>
      </c>
      <c r="J55" s="15">
        <v>351784.0</v>
      </c>
    </row>
    <row r="56">
      <c r="A56" s="21">
        <v>65.54</v>
      </c>
      <c r="B56" s="5">
        <f t="shared" si="1"/>
        <v>43602</v>
      </c>
      <c r="C56" s="3">
        <v>72.82</v>
      </c>
      <c r="D56" s="3">
        <v>73.23</v>
      </c>
      <c r="E56" s="3">
        <v>71.79</v>
      </c>
      <c r="F56" s="3">
        <v>72.21</v>
      </c>
      <c r="G56" s="3">
        <v>-0.41</v>
      </c>
      <c r="H56" s="6">
        <v>-0.0056</v>
      </c>
      <c r="I56" s="15">
        <v>255528.0</v>
      </c>
      <c r="J56" s="15">
        <v>330123.0</v>
      </c>
    </row>
    <row r="57">
      <c r="A57" s="21">
        <v>66.51</v>
      </c>
      <c r="B57" s="5">
        <f t="shared" si="1"/>
        <v>43605</v>
      </c>
      <c r="C57" s="3">
        <v>72.5</v>
      </c>
      <c r="D57" s="3">
        <v>73.4</v>
      </c>
      <c r="E57" s="3">
        <v>71.6</v>
      </c>
      <c r="F57" s="3">
        <v>71.97</v>
      </c>
      <c r="G57" s="3">
        <v>-0.24</v>
      </c>
      <c r="H57" s="6">
        <v>-0.0033</v>
      </c>
      <c r="I57" s="15">
        <v>301978.0</v>
      </c>
      <c r="J57" s="15">
        <v>310759.0</v>
      </c>
    </row>
    <row r="58">
      <c r="A58" s="21">
        <v>65.46</v>
      </c>
      <c r="B58" s="5">
        <f t="shared" si="1"/>
        <v>43606</v>
      </c>
      <c r="C58" s="3">
        <v>72.15</v>
      </c>
      <c r="D58" s="3">
        <v>72.52</v>
      </c>
      <c r="E58" s="3">
        <v>71.63</v>
      </c>
      <c r="F58" s="3">
        <v>72.18</v>
      </c>
      <c r="G58" s="3">
        <v>0.21</v>
      </c>
      <c r="H58" s="3">
        <v>0.0029</v>
      </c>
      <c r="I58" s="15">
        <v>303740.0</v>
      </c>
      <c r="J58" s="15">
        <v>288765.0</v>
      </c>
    </row>
    <row r="59">
      <c r="A59" s="21">
        <v>66.34</v>
      </c>
      <c r="B59" s="5">
        <f t="shared" si="1"/>
        <v>43607</v>
      </c>
      <c r="C59" s="3">
        <v>71.91</v>
      </c>
      <c r="D59" s="3">
        <v>72.04</v>
      </c>
      <c r="E59" s="3">
        <v>70.42</v>
      </c>
      <c r="F59" s="3">
        <v>70.99</v>
      </c>
      <c r="G59" s="3">
        <v>-1.19</v>
      </c>
      <c r="H59" s="6">
        <v>-0.0165</v>
      </c>
      <c r="I59" s="15">
        <v>371518.0</v>
      </c>
      <c r="J59" s="15">
        <v>267157.0</v>
      </c>
    </row>
    <row r="60">
      <c r="A60" s="25">
        <f>+0.78</f>
        <v>0.78</v>
      </c>
      <c r="B60" s="5">
        <f t="shared" si="1"/>
        <v>43608</v>
      </c>
      <c r="C60" s="3">
        <v>70.86</v>
      </c>
      <c r="D60" s="3">
        <v>70.97</v>
      </c>
      <c r="E60" s="3">
        <v>67.02</v>
      </c>
      <c r="F60" s="3">
        <v>67.76</v>
      </c>
      <c r="G60" s="3">
        <v>-3.23</v>
      </c>
      <c r="H60" s="6">
        <v>-0.0455</v>
      </c>
      <c r="I60" s="15">
        <v>434538.0</v>
      </c>
      <c r="J60" s="15">
        <v>241296.0</v>
      </c>
    </row>
    <row r="61">
      <c r="A61" s="25">
        <f>+1.19%</f>
        <v>0.0119</v>
      </c>
      <c r="B61" s="5">
        <f t="shared" si="1"/>
        <v>43609</v>
      </c>
      <c r="C61" s="3">
        <v>67.99</v>
      </c>
      <c r="D61" s="3">
        <v>69.3</v>
      </c>
      <c r="E61" s="3">
        <v>67.33</v>
      </c>
      <c r="F61" s="3">
        <v>68.69</v>
      </c>
      <c r="G61" s="3">
        <v>0.93</v>
      </c>
      <c r="H61" s="3">
        <v>0.0137</v>
      </c>
      <c r="I61" s="15">
        <v>292087.0</v>
      </c>
      <c r="J61" s="15">
        <v>199176.0</v>
      </c>
    </row>
    <row r="62">
      <c r="A62" s="26">
        <v>55926.0</v>
      </c>
      <c r="B62" s="5">
        <f t="shared" si="1"/>
        <v>43612</v>
      </c>
      <c r="C62" s="3">
        <v>69.15</v>
      </c>
      <c r="D62" s="3">
        <v>70.23</v>
      </c>
      <c r="E62" s="3">
        <v>68.53</v>
      </c>
      <c r="F62" s="3">
        <v>70.11</v>
      </c>
      <c r="G62" s="3">
        <v>1.42</v>
      </c>
      <c r="H62" s="3">
        <v>0.0207</v>
      </c>
      <c r="I62" s="15">
        <v>72179.0</v>
      </c>
      <c r="J62" s="15">
        <v>192343.0</v>
      </c>
    </row>
    <row r="63">
      <c r="A63" s="26">
        <v>198812.0</v>
      </c>
      <c r="B63" s="5">
        <f t="shared" si="1"/>
        <v>43613</v>
      </c>
      <c r="C63" s="3">
        <v>69.99</v>
      </c>
      <c r="D63" s="3">
        <v>70.59</v>
      </c>
      <c r="E63" s="3">
        <v>69.58</v>
      </c>
      <c r="F63" s="3">
        <v>70.11</v>
      </c>
      <c r="G63" s="3" t="s">
        <v>10</v>
      </c>
      <c r="H63" s="3" t="s">
        <v>10</v>
      </c>
      <c r="I63" s="15">
        <v>238881.0</v>
      </c>
      <c r="J63" s="15">
        <v>144605.0</v>
      </c>
    </row>
    <row r="64">
      <c r="A64" s="27">
        <v>43536.0</v>
      </c>
      <c r="B64" s="5">
        <f t="shared" si="1"/>
        <v>43614</v>
      </c>
      <c r="C64" s="3">
        <v>70.1</v>
      </c>
      <c r="D64" s="3">
        <v>70.1</v>
      </c>
      <c r="E64" s="3">
        <v>68.08</v>
      </c>
      <c r="F64" s="3">
        <v>69.45</v>
      </c>
      <c r="G64" s="3">
        <v>-0.66</v>
      </c>
      <c r="H64" s="6">
        <v>-0.0094</v>
      </c>
      <c r="I64" s="15">
        <v>148475.0</v>
      </c>
      <c r="J64" s="15">
        <v>112444.0</v>
      </c>
    </row>
    <row r="65">
      <c r="A65" s="28">
        <v>66.5</v>
      </c>
      <c r="B65" s="5">
        <f t="shared" si="1"/>
        <v>43615</v>
      </c>
      <c r="C65" s="3">
        <v>69.68</v>
      </c>
      <c r="D65" s="3">
        <v>69.96</v>
      </c>
      <c r="E65" s="3">
        <v>66.31</v>
      </c>
      <c r="F65" s="3">
        <v>66.87</v>
      </c>
      <c r="G65" s="3">
        <v>-2.58</v>
      </c>
      <c r="H65" s="6">
        <v>-0.0371</v>
      </c>
      <c r="I65" s="15">
        <v>105271.0</v>
      </c>
      <c r="J65" s="15">
        <v>57133.0</v>
      </c>
    </row>
    <row r="66">
      <c r="A66" s="28">
        <v>67.09</v>
      </c>
      <c r="B66" s="5">
        <f t="shared" si="1"/>
        <v>43616</v>
      </c>
      <c r="C66" s="3">
        <v>66.24</v>
      </c>
      <c r="D66" s="3">
        <v>66.28</v>
      </c>
      <c r="E66" s="3">
        <v>64.37</v>
      </c>
      <c r="F66" s="3">
        <v>64.49</v>
      </c>
      <c r="G66" s="3">
        <v>-2.38</v>
      </c>
      <c r="H66" s="6">
        <v>-0.0356</v>
      </c>
      <c r="I66" s="15">
        <v>21748.0</v>
      </c>
      <c r="J66" s="3"/>
    </row>
    <row r="67">
      <c r="A67" s="28">
        <v>66.1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66.43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+0.09</f>
        <v>0.09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+0.14%</f>
        <v>0.0014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67384.0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209903.0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43537.0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66.65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67.49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66.48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67.31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+0.88</f>
        <v>0.88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+1.32%</f>
        <v>0.0132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64697.0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218103.0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43538.0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67.33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67.85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66.78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66.96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-0.35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-0.0052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55985.0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223147.0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43539.0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66.91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67.43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65.92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66.86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-0.0015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56985.0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220418.0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43542.0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66.71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67.28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66.39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67.13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+0.27</f>
        <v>0.27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+0.4%</f>
        <v>0.004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58686.0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223287.0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43543.0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67.0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67.74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66.73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67.19</v>
      </c>
      <c r="B113" s="3" t="str">
        <f t="shared" si="1"/>
        <v/>
      </c>
    </row>
    <row r="114">
      <c r="A114" s="25">
        <f>+0.06</f>
        <v>0.06</v>
      </c>
      <c r="B114" s="3" t="str">
        <f t="shared" si="1"/>
        <v>#REF!</v>
      </c>
    </row>
    <row r="115">
      <c r="A115" s="25">
        <f>+0.09%</f>
        <v>0.0009</v>
      </c>
      <c r="B115" s="3" t="str">
        <f t="shared" si="1"/>
        <v>#REF!</v>
      </c>
    </row>
    <row r="116">
      <c r="A116" s="26">
        <v>76855.0</v>
      </c>
      <c r="B116" s="3" t="str">
        <f t="shared" si="1"/>
        <v>#REF!</v>
      </c>
    </row>
    <row r="117">
      <c r="A117" s="26">
        <v>222891.0</v>
      </c>
      <c r="B117" s="3" t="str">
        <f t="shared" si="1"/>
        <v>#REF!</v>
      </c>
    </row>
    <row r="118">
      <c r="A118" s="27">
        <v>43544.0</v>
      </c>
      <c r="B118" s="3" t="str">
        <f t="shared" si="1"/>
        <v>#REF!</v>
      </c>
    </row>
    <row r="119">
      <c r="A119" s="28">
        <v>67.21</v>
      </c>
      <c r="B119" s="3" t="str">
        <f t="shared" si="1"/>
        <v>#REF!</v>
      </c>
    </row>
    <row r="120">
      <c r="A120" s="28">
        <v>68.08</v>
      </c>
      <c r="B120" s="3" t="str">
        <f t="shared" si="1"/>
        <v>#REF!</v>
      </c>
    </row>
    <row r="121">
      <c r="A121" s="28">
        <v>66.76</v>
      </c>
      <c r="B121" s="3" t="str">
        <f t="shared" si="1"/>
        <v>#REF!</v>
      </c>
    </row>
    <row r="122">
      <c r="A122" s="28">
        <v>68.0</v>
      </c>
      <c r="B122" s="3" t="str">
        <f t="shared" si="1"/>
        <v>#REF!</v>
      </c>
    </row>
    <row r="123">
      <c r="A123" s="25">
        <f>+0.81</f>
        <v>0.81</v>
      </c>
      <c r="B123" s="3" t="str">
        <f t="shared" si="1"/>
        <v>#REF!</v>
      </c>
    </row>
    <row r="124">
      <c r="A124" s="25">
        <f>+1.21%</f>
        <v>0.0121</v>
      </c>
      <c r="B124" s="3" t="str">
        <f t="shared" si="1"/>
        <v>#REF!</v>
      </c>
    </row>
    <row r="125">
      <c r="A125" s="26">
        <v>82267.0</v>
      </c>
      <c r="B125" s="3" t="str">
        <f t="shared" si="1"/>
        <v>#REF!</v>
      </c>
    </row>
    <row r="126">
      <c r="A126" s="26">
        <v>221226.0</v>
      </c>
      <c r="B126" s="3" t="str">
        <f t="shared" si="1"/>
        <v>#REF!</v>
      </c>
    </row>
    <row r="127">
      <c r="A127" s="27">
        <v>43545.0</v>
      </c>
      <c r="B127" s="3" t="str">
        <f t="shared" si="1"/>
        <v>#REF!</v>
      </c>
    </row>
    <row r="128">
      <c r="A128" s="28">
        <v>67.87</v>
      </c>
      <c r="B128" s="3" t="str">
        <f t="shared" si="1"/>
        <v>#REF!</v>
      </c>
    </row>
    <row r="129">
      <c r="A129" s="28">
        <v>68.21</v>
      </c>
      <c r="B129" s="3" t="str">
        <f t="shared" si="1"/>
        <v>#REF!</v>
      </c>
    </row>
    <row r="130">
      <c r="A130" s="28">
        <v>67.17</v>
      </c>
      <c r="B130" s="3" t="str">
        <f t="shared" si="1"/>
        <v>#REF!</v>
      </c>
    </row>
    <row r="131">
      <c r="A131" s="28">
        <v>67.43</v>
      </c>
      <c r="B131" s="3" t="str">
        <f t="shared" si="1"/>
        <v>#REF!</v>
      </c>
    </row>
    <row r="132">
      <c r="A132" s="21">
        <v>-0.57</v>
      </c>
      <c r="B132" s="3" t="str">
        <f t="shared" si="1"/>
        <v>#REF!</v>
      </c>
    </row>
    <row r="133">
      <c r="A133" s="22">
        <v>-0.0084</v>
      </c>
      <c r="B133" s="3" t="str">
        <f t="shared" si="1"/>
        <v>#REF!</v>
      </c>
    </row>
    <row r="134">
      <c r="A134" s="24">
        <v>83927.0</v>
      </c>
      <c r="B134" s="3" t="str">
        <f t="shared" si="1"/>
        <v>#REF!</v>
      </c>
    </row>
    <row r="135">
      <c r="A135" s="24">
        <v>228497.0</v>
      </c>
      <c r="B135" s="3" t="str">
        <f t="shared" si="1"/>
        <v>#REF!</v>
      </c>
    </row>
    <row r="136">
      <c r="A136" s="23">
        <v>43546.0</v>
      </c>
      <c r="B136" s="3" t="str">
        <f t="shared" si="1"/>
        <v>#REF!</v>
      </c>
    </row>
    <row r="137">
      <c r="A137" s="21">
        <v>67.35</v>
      </c>
      <c r="B137" s="3" t="str">
        <f t="shared" si="1"/>
        <v>#REF!</v>
      </c>
    </row>
    <row r="138">
      <c r="A138" s="21">
        <v>67.5</v>
      </c>
      <c r="B138" s="3" t="str">
        <f t="shared" si="1"/>
        <v>#REF!</v>
      </c>
    </row>
    <row r="139">
      <c r="A139" s="21">
        <v>65.68</v>
      </c>
      <c r="B139" s="3" t="str">
        <f t="shared" si="1"/>
        <v>#REF!</v>
      </c>
    </row>
    <row r="140">
      <c r="A140" s="21">
        <v>66.49</v>
      </c>
      <c r="B140" s="3" t="str">
        <f t="shared" si="1"/>
        <v>#REF!</v>
      </c>
    </row>
    <row r="141">
      <c r="A141" s="21">
        <v>-0.94</v>
      </c>
      <c r="B141" s="3" t="str">
        <f t="shared" si="1"/>
        <v>#REF!</v>
      </c>
    </row>
    <row r="142">
      <c r="A142" s="22">
        <v>-0.0139</v>
      </c>
      <c r="B142" s="3" t="str">
        <f t="shared" si="1"/>
        <v>#REF!</v>
      </c>
    </row>
    <row r="143">
      <c r="A143" s="24">
        <v>88670.0</v>
      </c>
      <c r="B143" s="3" t="str">
        <f t="shared" si="1"/>
        <v>#REF!</v>
      </c>
    </row>
    <row r="144">
      <c r="A144" s="24">
        <v>233601.0</v>
      </c>
      <c r="B144" s="3" t="str">
        <f t="shared" si="1"/>
        <v>#REF!</v>
      </c>
    </row>
    <row r="145">
      <c r="A145" s="23">
        <v>43549.0</v>
      </c>
      <c r="B145" s="3" t="str">
        <f t="shared" si="1"/>
        <v>#REF!</v>
      </c>
    </row>
    <row r="146">
      <c r="A146" s="21">
        <v>66.48</v>
      </c>
      <c r="B146" s="3" t="str">
        <f t="shared" si="1"/>
        <v>#REF!</v>
      </c>
    </row>
    <row r="147">
      <c r="A147" s="21">
        <v>66.99</v>
      </c>
      <c r="B147" s="3" t="str">
        <f t="shared" si="1"/>
        <v>#REF!</v>
      </c>
    </row>
    <row r="148">
      <c r="A148" s="21">
        <v>65.79</v>
      </c>
      <c r="B148" s="3" t="str">
        <f t="shared" si="1"/>
        <v>#REF!</v>
      </c>
    </row>
    <row r="149">
      <c r="A149" s="21">
        <v>66.54</v>
      </c>
      <c r="B149" s="3" t="str">
        <f t="shared" si="1"/>
        <v>#REF!</v>
      </c>
    </row>
    <row r="150">
      <c r="A150" s="25">
        <f>+0.05</f>
        <v>0.05</v>
      </c>
      <c r="B150" s="3" t="str">
        <f t="shared" si="1"/>
        <v>#REF!</v>
      </c>
    </row>
    <row r="151">
      <c r="A151" s="25">
        <f>+0.08%</f>
        <v>0.0008</v>
      </c>
      <c r="B151" s="3" t="str">
        <f t="shared" si="1"/>
        <v>#REF!</v>
      </c>
    </row>
    <row r="152">
      <c r="A152" s="26">
        <v>73976.0</v>
      </c>
      <c r="B152" s="3" t="str">
        <f t="shared" si="1"/>
        <v>#REF!</v>
      </c>
    </row>
    <row r="153">
      <c r="A153" s="26">
        <v>235421.0</v>
      </c>
      <c r="B153" s="3" t="str">
        <f t="shared" si="1"/>
        <v>#REF!</v>
      </c>
    </row>
    <row r="154">
      <c r="A154" s="27">
        <v>43550.0</v>
      </c>
      <c r="B154" s="3" t="str">
        <f t="shared" si="1"/>
        <v>#REF!</v>
      </c>
    </row>
    <row r="155">
      <c r="A155" s="28">
        <v>66.62</v>
      </c>
      <c r="B155" s="3" t="str">
        <f t="shared" si="1"/>
        <v>#REF!</v>
      </c>
    </row>
    <row r="156">
      <c r="A156" s="28">
        <v>67.45</v>
      </c>
      <c r="B156" s="3" t="str">
        <f t="shared" si="1"/>
        <v>#REF!</v>
      </c>
    </row>
    <row r="157">
      <c r="A157" s="28">
        <v>66.57</v>
      </c>
      <c r="B157" s="3" t="str">
        <f t="shared" si="1"/>
        <v>#REF!</v>
      </c>
    </row>
    <row r="158">
      <c r="A158" s="28">
        <v>67.1</v>
      </c>
      <c r="B158" s="3" t="str">
        <f t="shared" si="1"/>
        <v>#REF!</v>
      </c>
    </row>
    <row r="159">
      <c r="A159" s="25">
        <f>+0.56</f>
        <v>0.56</v>
      </c>
      <c r="B159" s="3" t="str">
        <f t="shared" si="1"/>
        <v>#REF!</v>
      </c>
    </row>
    <row r="160">
      <c r="A160" s="25">
        <f>+0.84%</f>
        <v>0.0084</v>
      </c>
      <c r="B160" s="3" t="str">
        <f t="shared" si="1"/>
        <v>#REF!</v>
      </c>
    </row>
    <row r="161">
      <c r="A161" s="26">
        <v>105996.0</v>
      </c>
      <c r="B161" s="3" t="str">
        <f t="shared" si="1"/>
        <v>#REF!</v>
      </c>
    </row>
    <row r="162">
      <c r="A162" s="26">
        <v>241931.0</v>
      </c>
      <c r="B162" s="3" t="str">
        <f t="shared" si="1"/>
        <v>#REF!</v>
      </c>
    </row>
    <row r="163">
      <c r="A163" s="27">
        <v>43551.0</v>
      </c>
      <c r="B163" s="3" t="str">
        <f t="shared" si="1"/>
        <v>#REF!</v>
      </c>
    </row>
    <row r="164">
      <c r="A164" s="28">
        <v>67.0</v>
      </c>
      <c r="B164" s="3" t="str">
        <f t="shared" si="1"/>
        <v>#REF!</v>
      </c>
    </row>
    <row r="165">
      <c r="A165" s="28">
        <v>67.35</v>
      </c>
      <c r="B165" s="3" t="str">
        <f t="shared" si="1"/>
        <v>#REF!</v>
      </c>
    </row>
    <row r="166">
      <c r="A166" s="28">
        <v>66.27</v>
      </c>
      <c r="B166" s="3" t="str">
        <f t="shared" si="1"/>
        <v>#REF!</v>
      </c>
    </row>
    <row r="167">
      <c r="A167" s="28">
        <v>66.87</v>
      </c>
      <c r="B167" s="3" t="str">
        <f t="shared" si="1"/>
        <v>#REF!</v>
      </c>
    </row>
    <row r="168">
      <c r="A168" s="21">
        <v>-0.23</v>
      </c>
      <c r="B168" s="3" t="str">
        <f t="shared" si="1"/>
        <v>#REF!</v>
      </c>
    </row>
    <row r="169">
      <c r="A169" s="22">
        <v>-0.0034</v>
      </c>
      <c r="B169" s="3" t="str">
        <f t="shared" si="1"/>
        <v>#REF!</v>
      </c>
    </row>
    <row r="170">
      <c r="A170" s="24">
        <v>114161.0</v>
      </c>
      <c r="B170" s="3" t="str">
        <f t="shared" si="1"/>
        <v>#REF!</v>
      </c>
    </row>
    <row r="171">
      <c r="A171" s="24">
        <v>247672.0</v>
      </c>
      <c r="B171" s="3" t="str">
        <f t="shared" si="1"/>
        <v>#REF!</v>
      </c>
    </row>
    <row r="172">
      <c r="A172" s="23">
        <v>43552.0</v>
      </c>
      <c r="B172" s="3" t="str">
        <f t="shared" si="1"/>
        <v>#REF!</v>
      </c>
    </row>
    <row r="173">
      <c r="A173" s="21">
        <v>66.78</v>
      </c>
      <c r="B173" s="3" t="str">
        <f t="shared" si="1"/>
        <v>#REF!</v>
      </c>
    </row>
    <row r="174">
      <c r="A174" s="21">
        <v>66.95</v>
      </c>
      <c r="B174" s="3" t="str">
        <f t="shared" si="1"/>
        <v>#REF!</v>
      </c>
    </row>
    <row r="175">
      <c r="A175" s="21">
        <v>65.59</v>
      </c>
      <c r="B175" s="3" t="str">
        <f t="shared" si="1"/>
        <v>#REF!</v>
      </c>
    </row>
    <row r="176">
      <c r="A176" s="21">
        <v>66.74</v>
      </c>
      <c r="B176" s="3" t="str">
        <f t="shared" si="1"/>
        <v>#REF!</v>
      </c>
    </row>
    <row r="177">
      <c r="A177" s="21">
        <v>-0.13</v>
      </c>
      <c r="B177" s="3" t="str">
        <f t="shared" si="1"/>
        <v>#REF!</v>
      </c>
    </row>
    <row r="178">
      <c r="A178" s="22">
        <v>-0.0019</v>
      </c>
      <c r="B178" s="3" t="str">
        <f t="shared" si="1"/>
        <v>#REF!</v>
      </c>
    </row>
    <row r="179">
      <c r="A179" s="24">
        <v>110436.0</v>
      </c>
      <c r="B179" s="3" t="str">
        <f t="shared" si="1"/>
        <v>#REF!</v>
      </c>
    </row>
    <row r="180">
      <c r="A180" s="24">
        <v>257636.0</v>
      </c>
      <c r="B180" s="3" t="str">
        <f t="shared" si="1"/>
        <v>#REF!</v>
      </c>
    </row>
    <row r="181">
      <c r="A181" s="23">
        <v>43553.0</v>
      </c>
      <c r="B181" s="3" t="str">
        <f t="shared" si="1"/>
        <v>#REF!</v>
      </c>
    </row>
    <row r="182">
      <c r="A182" s="21">
        <v>66.94</v>
      </c>
      <c r="B182" s="3" t="str">
        <f t="shared" si="1"/>
        <v>#REF!</v>
      </c>
    </row>
    <row r="183">
      <c r="A183" s="21">
        <v>67.89</v>
      </c>
      <c r="B183" s="3" t="str">
        <f t="shared" si="1"/>
        <v>#REF!</v>
      </c>
    </row>
    <row r="184">
      <c r="A184" s="21">
        <v>66.79</v>
      </c>
      <c r="B184" s="3" t="str">
        <f t="shared" si="1"/>
        <v>#REF!</v>
      </c>
    </row>
    <row r="185">
      <c r="A185" s="21">
        <v>67.21</v>
      </c>
      <c r="B185" s="3" t="str">
        <f t="shared" si="1"/>
        <v>#REF!</v>
      </c>
    </row>
    <row r="186">
      <c r="A186" s="25">
        <f>+0.47</f>
        <v>0.47</v>
      </c>
      <c r="B186" s="3" t="str">
        <f t="shared" si="1"/>
        <v>#REF!</v>
      </c>
    </row>
    <row r="187">
      <c r="A187" s="25">
        <f>+0.7%</f>
        <v>0.007</v>
      </c>
      <c r="B187" s="3" t="str">
        <f t="shared" si="1"/>
        <v>#REF!</v>
      </c>
    </row>
    <row r="188">
      <c r="A188" s="26">
        <v>117507.0</v>
      </c>
      <c r="B188" s="3" t="str">
        <f t="shared" si="1"/>
        <v>#REF!</v>
      </c>
    </row>
    <row r="189">
      <c r="A189" s="26">
        <v>261665.0</v>
      </c>
      <c r="B189" s="3" t="str">
        <f t="shared" si="1"/>
        <v>#REF!</v>
      </c>
    </row>
    <row r="190">
      <c r="A190" s="27">
        <v>43556.0</v>
      </c>
      <c r="B190" s="3" t="str">
        <f t="shared" si="1"/>
        <v>#REF!</v>
      </c>
    </row>
    <row r="191">
      <c r="A191" s="28">
        <v>67.21</v>
      </c>
      <c r="B191" s="3" t="str">
        <f t="shared" si="1"/>
        <v>#REF!</v>
      </c>
    </row>
    <row r="192">
      <c r="A192" s="28">
        <v>68.79</v>
      </c>
      <c r="B192" s="3" t="str">
        <f t="shared" si="1"/>
        <v>#REF!</v>
      </c>
    </row>
    <row r="193">
      <c r="A193" s="28">
        <v>67.21</v>
      </c>
      <c r="B193" s="3" t="str">
        <f t="shared" si="1"/>
        <v>#REF!</v>
      </c>
    </row>
    <row r="194">
      <c r="A194" s="28">
        <v>68.59</v>
      </c>
      <c r="B194" s="3" t="str">
        <f t="shared" si="1"/>
        <v>#REF!</v>
      </c>
    </row>
    <row r="195">
      <c r="A195" s="25">
        <f>+1.38</f>
        <v>1.38</v>
      </c>
      <c r="B195" s="3" t="str">
        <f t="shared" si="1"/>
        <v>#REF!</v>
      </c>
    </row>
    <row r="196">
      <c r="A196" s="25">
        <f>+2.05%</f>
        <v>0.0205</v>
      </c>
      <c r="B196" s="3" t="str">
        <f t="shared" si="1"/>
        <v>#REF!</v>
      </c>
    </row>
    <row r="197">
      <c r="A197" s="26">
        <v>132390.0</v>
      </c>
      <c r="B197" s="3" t="str">
        <f t="shared" si="1"/>
        <v>#REF!</v>
      </c>
    </row>
    <row r="198">
      <c r="A198" s="26">
        <v>273429.0</v>
      </c>
      <c r="B198" s="3" t="str">
        <f t="shared" si="1"/>
        <v>#REF!</v>
      </c>
    </row>
    <row r="199">
      <c r="A199" s="27">
        <v>43557.0</v>
      </c>
      <c r="B199" s="3" t="str">
        <f t="shared" si="1"/>
        <v>#REF!</v>
      </c>
    </row>
    <row r="200">
      <c r="A200" s="28">
        <v>68.73</v>
      </c>
      <c r="B200" s="3" t="str">
        <f t="shared" si="1"/>
        <v>#REF!</v>
      </c>
    </row>
    <row r="201">
      <c r="A201" s="28">
        <v>69.14</v>
      </c>
      <c r="B201" s="3" t="str">
        <f t="shared" si="1"/>
        <v>#REF!</v>
      </c>
    </row>
    <row r="202">
      <c r="A202" s="28">
        <v>68.3</v>
      </c>
      <c r="B202" s="3" t="str">
        <f t="shared" si="1"/>
        <v>#REF!</v>
      </c>
    </row>
    <row r="203">
      <c r="A203" s="28">
        <v>68.93</v>
      </c>
      <c r="B203" s="3" t="str">
        <f t="shared" si="1"/>
        <v>#REF!</v>
      </c>
    </row>
    <row r="204">
      <c r="A204" s="25">
        <f>+0.34</f>
        <v>0.34</v>
      </c>
      <c r="B204" s="3" t="str">
        <f t="shared" si="1"/>
        <v>#REF!</v>
      </c>
    </row>
    <row r="205">
      <c r="A205" s="25">
        <f>+0.5%</f>
        <v>0.005</v>
      </c>
      <c r="B205" s="3" t="str">
        <f t="shared" si="1"/>
        <v>#REF!</v>
      </c>
    </row>
    <row r="206">
      <c r="A206" s="26">
        <v>142261.0</v>
      </c>
      <c r="B206" s="3" t="str">
        <f t="shared" si="1"/>
        <v>#REF!</v>
      </c>
    </row>
    <row r="207">
      <c r="A207" s="26">
        <v>265732.0</v>
      </c>
      <c r="B207" s="3" t="str">
        <f t="shared" si="1"/>
        <v>#REF!</v>
      </c>
    </row>
    <row r="208">
      <c r="A208" s="27">
        <v>43558.0</v>
      </c>
      <c r="B208" s="3" t="str">
        <f t="shared" si="1"/>
        <v>#REF!</v>
      </c>
    </row>
    <row r="209">
      <c r="A209" s="28">
        <v>69.02</v>
      </c>
      <c r="B209" s="3" t="str">
        <f t="shared" si="1"/>
        <v>#REF!</v>
      </c>
    </row>
    <row r="210">
      <c r="A210" s="28">
        <v>69.5</v>
      </c>
      <c r="B210" s="3" t="str">
        <f t="shared" si="1"/>
        <v>#REF!</v>
      </c>
    </row>
    <row r="211">
      <c r="A211" s="28">
        <v>68.41</v>
      </c>
      <c r="B211" s="3" t="str">
        <f t="shared" si="1"/>
        <v>#REF!</v>
      </c>
    </row>
    <row r="212">
      <c r="A212" s="28">
        <v>68.91</v>
      </c>
      <c r="B212" s="3" t="str">
        <f t="shared" si="1"/>
        <v>#REF!</v>
      </c>
    </row>
    <row r="213">
      <c r="A213" s="21">
        <v>-0.02</v>
      </c>
      <c r="B213" s="3" t="str">
        <f t="shared" si="1"/>
        <v>#REF!</v>
      </c>
    </row>
    <row r="214">
      <c r="A214" s="22">
        <v>-3.0E-4</v>
      </c>
      <c r="B214" s="3" t="str">
        <f t="shared" si="1"/>
        <v>#REF!</v>
      </c>
    </row>
    <row r="215">
      <c r="A215" s="24">
        <v>173258.0</v>
      </c>
      <c r="B215" s="3" t="str">
        <f t="shared" si="1"/>
        <v>#REF!</v>
      </c>
    </row>
    <row r="216">
      <c r="A216" s="24">
        <v>275876.0</v>
      </c>
      <c r="B216" s="3" t="str">
        <f t="shared" si="1"/>
        <v>#REF!</v>
      </c>
    </row>
    <row r="217">
      <c r="A217" s="23">
        <v>43559.0</v>
      </c>
      <c r="B217" s="3" t="str">
        <f t="shared" si="1"/>
        <v>#REF!</v>
      </c>
    </row>
    <row r="218">
      <c r="A218" s="21">
        <v>69.02</v>
      </c>
      <c r="B218" s="3" t="str">
        <f t="shared" si="1"/>
        <v>#REF!</v>
      </c>
    </row>
    <row r="219">
      <c r="A219" s="21">
        <v>69.62</v>
      </c>
      <c r="B219" s="3" t="str">
        <f t="shared" si="1"/>
        <v>#REF!</v>
      </c>
    </row>
    <row r="220">
      <c r="A220" s="21">
        <v>68.51</v>
      </c>
      <c r="B220" s="3" t="str">
        <f t="shared" si="1"/>
        <v>#REF!</v>
      </c>
    </row>
    <row r="221">
      <c r="A221" s="21">
        <v>69.02</v>
      </c>
      <c r="B221" s="3" t="str">
        <f t="shared" si="1"/>
        <v>#REF!</v>
      </c>
    </row>
    <row r="222">
      <c r="A222" s="25">
        <f>+0.11</f>
        <v>0.11</v>
      </c>
      <c r="B222" s="3" t="str">
        <f t="shared" si="1"/>
        <v>#REF!</v>
      </c>
    </row>
    <row r="223">
      <c r="A223" s="25">
        <f>+0.16%</f>
        <v>0.0016</v>
      </c>
      <c r="B223" s="3" t="str">
        <f t="shared" si="1"/>
        <v>#REF!</v>
      </c>
    </row>
    <row r="224">
      <c r="A224" s="26">
        <v>121102.0</v>
      </c>
      <c r="B224" s="3" t="str">
        <f t="shared" si="1"/>
        <v>#REF!</v>
      </c>
    </row>
    <row r="225">
      <c r="A225" s="26">
        <v>283592.0</v>
      </c>
      <c r="B225" s="3" t="str">
        <f t="shared" si="1"/>
        <v>#REF!</v>
      </c>
    </row>
    <row r="226">
      <c r="A226" s="27">
        <v>43560.0</v>
      </c>
      <c r="B226" s="3" t="str">
        <f t="shared" si="1"/>
        <v>#REF!</v>
      </c>
    </row>
    <row r="227">
      <c r="A227" s="28">
        <v>68.74</v>
      </c>
      <c r="B227" s="3" t="str">
        <f t="shared" si="1"/>
        <v>#REF!</v>
      </c>
    </row>
    <row r="228">
      <c r="A228" s="28">
        <v>70.07</v>
      </c>
      <c r="B228" s="3" t="str">
        <f t="shared" si="1"/>
        <v>#REF!</v>
      </c>
    </row>
    <row r="229">
      <c r="A229" s="28">
        <v>68.57</v>
      </c>
      <c r="B229" s="3" t="str">
        <f t="shared" si="1"/>
        <v>#REF!</v>
      </c>
    </row>
    <row r="230">
      <c r="A230" s="28">
        <v>69.93</v>
      </c>
      <c r="B230" s="3" t="str">
        <f t="shared" si="1"/>
        <v>#REF!</v>
      </c>
    </row>
    <row r="231">
      <c r="A231" s="25">
        <f>+0.91</f>
        <v>0.91</v>
      </c>
      <c r="B231" s="3" t="str">
        <f t="shared" si="1"/>
        <v>#REF!</v>
      </c>
    </row>
    <row r="232">
      <c r="A232" s="25">
        <f>+1.32%</f>
        <v>0.0132</v>
      </c>
      <c r="B232" s="3" t="str">
        <f t="shared" si="1"/>
        <v>#REF!</v>
      </c>
    </row>
    <row r="233">
      <c r="A233" s="26">
        <v>115872.0</v>
      </c>
      <c r="B233" s="3" t="str">
        <f t="shared" si="1"/>
        <v>#REF!</v>
      </c>
    </row>
    <row r="234">
      <c r="A234" s="26">
        <v>290342.0</v>
      </c>
      <c r="B234" s="3" t="str">
        <f t="shared" si="1"/>
        <v>#REF!</v>
      </c>
    </row>
    <row r="235">
      <c r="A235" s="27">
        <v>43563.0</v>
      </c>
      <c r="B235" s="3" t="str">
        <f t="shared" si="1"/>
        <v>#REF!</v>
      </c>
    </row>
    <row r="236">
      <c r="A236" s="28">
        <v>70.15</v>
      </c>
      <c r="B236" s="3" t="str">
        <f t="shared" si="1"/>
        <v>#REF!</v>
      </c>
    </row>
    <row r="237">
      <c r="A237" s="28">
        <v>70.71</v>
      </c>
      <c r="B237" s="3" t="str">
        <f t="shared" si="1"/>
        <v>#REF!</v>
      </c>
    </row>
    <row r="238">
      <c r="A238" s="28">
        <v>69.99</v>
      </c>
      <c r="B238" s="3" t="str">
        <f t="shared" si="1"/>
        <v>#REF!</v>
      </c>
    </row>
    <row r="239">
      <c r="A239" s="28">
        <v>70.61</v>
      </c>
      <c r="B239" s="3" t="str">
        <f t="shared" si="1"/>
        <v>#REF!</v>
      </c>
    </row>
    <row r="240">
      <c r="A240" s="25">
        <f>+0.68</f>
        <v>0.68</v>
      </c>
      <c r="B240" s="3" t="str">
        <f t="shared" si="1"/>
        <v>#REF!</v>
      </c>
    </row>
    <row r="241">
      <c r="A241" s="25">
        <f>+0.97%</f>
        <v>0.0097</v>
      </c>
      <c r="B241" s="3" t="str">
        <f t="shared" si="1"/>
        <v>#REF!</v>
      </c>
    </row>
    <row r="242">
      <c r="A242" s="26">
        <v>137960.0</v>
      </c>
      <c r="B242" s="3" t="str">
        <f t="shared" si="1"/>
        <v>#REF!</v>
      </c>
    </row>
    <row r="243">
      <c r="A243" s="26">
        <v>299971.0</v>
      </c>
      <c r="B243" s="3" t="str">
        <f t="shared" si="1"/>
        <v>#REF!</v>
      </c>
    </row>
    <row r="244">
      <c r="A244" s="27">
        <v>43564.0</v>
      </c>
      <c r="B244" s="3" t="str">
        <f t="shared" si="1"/>
        <v>#REF!</v>
      </c>
    </row>
    <row r="245">
      <c r="A245" s="28">
        <v>70.66</v>
      </c>
      <c r="B245" s="3" t="str">
        <f t="shared" si="1"/>
        <v>#REF!</v>
      </c>
    </row>
    <row r="246">
      <c r="A246" s="28">
        <v>70.85</v>
      </c>
      <c r="B246" s="3" t="str">
        <f t="shared" si="1"/>
        <v>#REF!</v>
      </c>
    </row>
    <row r="247">
      <c r="A247" s="28">
        <v>69.84</v>
      </c>
      <c r="B247" s="3" t="str">
        <f t="shared" si="1"/>
        <v>#REF!</v>
      </c>
    </row>
    <row r="248">
      <c r="A248" s="28">
        <v>70.16</v>
      </c>
      <c r="B248" s="3" t="str">
        <f t="shared" si="1"/>
        <v>#REF!</v>
      </c>
    </row>
    <row r="249">
      <c r="A249" s="21">
        <v>-0.45</v>
      </c>
      <c r="B249" s="3" t="str">
        <f t="shared" si="1"/>
        <v>#REF!</v>
      </c>
    </row>
    <row r="250">
      <c r="A250" s="22">
        <v>-0.0064</v>
      </c>
      <c r="B250" s="3" t="str">
        <f t="shared" si="1"/>
        <v>#REF!</v>
      </c>
    </row>
    <row r="251">
      <c r="A251" s="24">
        <v>119531.0</v>
      </c>
      <c r="B251" s="3" t="str">
        <f t="shared" si="1"/>
        <v>#REF!</v>
      </c>
    </row>
    <row r="252">
      <c r="A252" s="24">
        <v>324231.0</v>
      </c>
      <c r="B252" s="3" t="str">
        <f t="shared" si="1"/>
        <v>#REF!</v>
      </c>
    </row>
    <row r="253">
      <c r="A253" s="23">
        <v>43565.0</v>
      </c>
      <c r="B253" s="3" t="str">
        <f t="shared" si="1"/>
        <v>#REF!</v>
      </c>
    </row>
    <row r="254">
      <c r="A254" s="21">
        <v>70.34</v>
      </c>
      <c r="B254" s="3" t="str">
        <f t="shared" si="1"/>
        <v>#REF!</v>
      </c>
    </row>
    <row r="255">
      <c r="A255" s="21">
        <v>71.34</v>
      </c>
      <c r="B255" s="3" t="str">
        <f t="shared" si="1"/>
        <v>#REF!</v>
      </c>
    </row>
    <row r="256">
      <c r="A256" s="21">
        <v>70.13</v>
      </c>
      <c r="B256" s="3" t="str">
        <f t="shared" si="1"/>
        <v>#REF!</v>
      </c>
    </row>
    <row r="257">
      <c r="A257" s="21">
        <v>71.3</v>
      </c>
      <c r="B257" s="3" t="str">
        <f t="shared" si="1"/>
        <v>#REF!</v>
      </c>
    </row>
    <row r="258">
      <c r="A258" s="25">
        <f>+1.14</f>
        <v>1.14</v>
      </c>
      <c r="B258" s="3" t="str">
        <f t="shared" si="1"/>
        <v>#REF!</v>
      </c>
    </row>
    <row r="259">
      <c r="A259" s="25">
        <f>+1.62%</f>
        <v>0.0162</v>
      </c>
      <c r="B259" s="3" t="str">
        <f t="shared" si="1"/>
        <v>#REF!</v>
      </c>
    </row>
    <row r="260">
      <c r="A260" s="26">
        <v>157955.0</v>
      </c>
      <c r="B260" s="3" t="str">
        <f t="shared" si="1"/>
        <v>#REF!</v>
      </c>
    </row>
    <row r="261">
      <c r="A261" s="26">
        <v>337021.0</v>
      </c>
      <c r="B261" s="3" t="str">
        <f t="shared" si="1"/>
        <v>#REF!</v>
      </c>
    </row>
    <row r="262">
      <c r="A262" s="27">
        <v>43566.0</v>
      </c>
      <c r="B262" s="3" t="str">
        <f t="shared" si="1"/>
        <v>#REF!</v>
      </c>
    </row>
    <row r="263">
      <c r="A263" s="28">
        <v>71.14</v>
      </c>
      <c r="B263" s="3" t="str">
        <f t="shared" si="1"/>
        <v>#REF!</v>
      </c>
    </row>
    <row r="264">
      <c r="A264" s="28">
        <v>71.25</v>
      </c>
      <c r="B264" s="3" t="str">
        <f t="shared" si="1"/>
        <v>#REF!</v>
      </c>
    </row>
    <row r="265">
      <c r="A265" s="28">
        <v>70.15</v>
      </c>
      <c r="B265" s="3" t="str">
        <f t="shared" si="1"/>
        <v>#REF!</v>
      </c>
    </row>
    <row r="266">
      <c r="A266" s="28">
        <v>70.4</v>
      </c>
      <c r="B266" s="3" t="str">
        <f t="shared" si="1"/>
        <v>#REF!</v>
      </c>
    </row>
    <row r="267">
      <c r="A267" s="21">
        <v>-0.9</v>
      </c>
      <c r="B267" s="3" t="str">
        <f t="shared" si="1"/>
        <v>#REF!</v>
      </c>
    </row>
    <row r="268">
      <c r="A268" s="22">
        <v>-0.0126</v>
      </c>
      <c r="B268" s="3" t="str">
        <f t="shared" si="1"/>
        <v>#REF!</v>
      </c>
    </row>
    <row r="269">
      <c r="A269" s="24">
        <v>156032.0</v>
      </c>
      <c r="B269" s="3" t="str">
        <f t="shared" si="1"/>
        <v>#REF!</v>
      </c>
    </row>
    <row r="270">
      <c r="A270" s="24">
        <v>344928.0</v>
      </c>
      <c r="B270" s="3" t="str">
        <f t="shared" si="1"/>
        <v>#REF!</v>
      </c>
    </row>
    <row r="271">
      <c r="A271" s="23">
        <v>43567.0</v>
      </c>
      <c r="B271" s="3" t="str">
        <f t="shared" si="1"/>
        <v>#REF!</v>
      </c>
    </row>
    <row r="272">
      <c r="A272" s="21">
        <v>70.58</v>
      </c>
      <c r="B272" s="3" t="str">
        <f t="shared" si="1"/>
        <v>#REF!</v>
      </c>
    </row>
    <row r="273">
      <c r="A273" s="21">
        <v>71.38</v>
      </c>
      <c r="B273" s="3" t="str">
        <f t="shared" si="1"/>
        <v>#REF!</v>
      </c>
    </row>
    <row r="274">
      <c r="A274" s="21">
        <v>70.48</v>
      </c>
      <c r="B274" s="3" t="str">
        <f t="shared" si="1"/>
        <v>#REF!</v>
      </c>
    </row>
    <row r="275">
      <c r="A275" s="21">
        <v>71.06</v>
      </c>
      <c r="B275" s="3" t="str">
        <f t="shared" si="1"/>
        <v>#REF!</v>
      </c>
    </row>
    <row r="276">
      <c r="A276" s="25">
        <f>+0.66</f>
        <v>0.66</v>
      </c>
      <c r="B276" s="3" t="str">
        <f t="shared" si="1"/>
        <v>#REF!</v>
      </c>
    </row>
    <row r="277">
      <c r="A277" s="25">
        <f>+0.94%</f>
        <v>0.0094</v>
      </c>
      <c r="B277" s="3" t="str">
        <f t="shared" si="1"/>
        <v>#REF!</v>
      </c>
    </row>
    <row r="278">
      <c r="A278" s="26">
        <v>121476.0</v>
      </c>
      <c r="B278" s="3" t="str">
        <f t="shared" si="1"/>
        <v>#REF!</v>
      </c>
    </row>
    <row r="279">
      <c r="A279" s="26">
        <v>356221.0</v>
      </c>
      <c r="B279" s="3" t="str">
        <f t="shared" si="1"/>
        <v>#REF!</v>
      </c>
    </row>
    <row r="280">
      <c r="A280" s="27">
        <v>43570.0</v>
      </c>
      <c r="B280" s="3" t="str">
        <f t="shared" si="1"/>
        <v>#REF!</v>
      </c>
    </row>
    <row r="281">
      <c r="A281" s="28">
        <v>71.1</v>
      </c>
      <c r="B281" s="3" t="str">
        <f t="shared" si="1"/>
        <v>#REF!</v>
      </c>
    </row>
    <row r="282">
      <c r="A282" s="28">
        <v>71.1</v>
      </c>
      <c r="B282" s="3" t="str">
        <f t="shared" si="1"/>
        <v>#REF!</v>
      </c>
    </row>
    <row r="283">
      <c r="A283" s="28">
        <v>70.32</v>
      </c>
      <c r="B283" s="3" t="str">
        <f t="shared" si="1"/>
        <v>#REF!</v>
      </c>
    </row>
    <row r="284">
      <c r="A284" s="28">
        <v>70.74</v>
      </c>
      <c r="B284" s="3" t="str">
        <f t="shared" si="1"/>
        <v>#REF!</v>
      </c>
    </row>
    <row r="285">
      <c r="A285" s="21">
        <v>-0.32</v>
      </c>
      <c r="B285" s="3" t="str">
        <f t="shared" si="1"/>
        <v>#REF!</v>
      </c>
    </row>
    <row r="286">
      <c r="A286" s="22">
        <v>-0.0045</v>
      </c>
      <c r="B286" s="3" t="str">
        <f t="shared" si="1"/>
        <v>#REF!</v>
      </c>
    </row>
    <row r="287">
      <c r="A287" s="24">
        <v>109438.0</v>
      </c>
      <c r="B287" s="3" t="str">
        <f t="shared" si="1"/>
        <v>#REF!</v>
      </c>
    </row>
    <row r="288">
      <c r="A288" s="24">
        <v>363658.0</v>
      </c>
      <c r="B288" s="3" t="str">
        <f t="shared" si="1"/>
        <v>#REF!</v>
      </c>
    </row>
    <row r="289">
      <c r="A289" s="23">
        <v>43571.0</v>
      </c>
      <c r="B289" s="3" t="str">
        <f t="shared" si="1"/>
        <v>#REF!</v>
      </c>
    </row>
    <row r="290">
      <c r="A290" s="21">
        <v>70.75</v>
      </c>
      <c r="B290" s="3" t="str">
        <f t="shared" si="1"/>
        <v>#REF!</v>
      </c>
    </row>
    <row r="291">
      <c r="A291" s="21">
        <v>71.45</v>
      </c>
      <c r="B291" s="3" t="str">
        <f t="shared" si="1"/>
        <v>#REF!</v>
      </c>
    </row>
    <row r="292">
      <c r="A292" s="21">
        <v>70.31</v>
      </c>
      <c r="B292" s="3" t="str">
        <f t="shared" si="1"/>
        <v>#REF!</v>
      </c>
    </row>
    <row r="293">
      <c r="A293" s="21">
        <v>71.21</v>
      </c>
      <c r="B293" s="3" t="str">
        <f t="shared" si="1"/>
        <v>#REF!</v>
      </c>
    </row>
    <row r="294">
      <c r="A294" s="25">
        <f>+0.47</f>
        <v>0.47</v>
      </c>
      <c r="B294" s="3" t="str">
        <f t="shared" si="1"/>
        <v>#REF!</v>
      </c>
    </row>
    <row r="295">
      <c r="A295" s="25">
        <f>+0.66%</f>
        <v>0.0066</v>
      </c>
      <c r="B295" s="3" t="str">
        <f t="shared" si="1"/>
        <v>#REF!</v>
      </c>
    </row>
    <row r="296">
      <c r="A296" s="26">
        <v>174870.0</v>
      </c>
      <c r="B296" s="3" t="str">
        <f t="shared" si="1"/>
        <v>#REF!</v>
      </c>
    </row>
    <row r="297">
      <c r="A297" s="26">
        <v>364399.0</v>
      </c>
      <c r="B297" s="3" t="str">
        <f t="shared" si="1"/>
        <v>#REF!</v>
      </c>
    </row>
    <row r="298">
      <c r="A298" s="27">
        <v>43572.0</v>
      </c>
      <c r="B298" s="3" t="str">
        <f t="shared" si="1"/>
        <v>#REF!</v>
      </c>
    </row>
    <row r="299">
      <c r="A299" s="28">
        <v>71.36</v>
      </c>
      <c r="B299" s="3" t="str">
        <f t="shared" si="1"/>
        <v>#REF!</v>
      </c>
    </row>
    <row r="300">
      <c r="A300" s="28">
        <v>71.73</v>
      </c>
      <c r="B300" s="3" t="str">
        <f t="shared" si="1"/>
        <v>#REF!</v>
      </c>
    </row>
    <row r="301">
      <c r="A301" s="28">
        <v>70.92</v>
      </c>
      <c r="B301" s="3" t="str">
        <f t="shared" si="1"/>
        <v>#REF!</v>
      </c>
    </row>
    <row r="302">
      <c r="A302" s="28">
        <v>71.09</v>
      </c>
      <c r="B302" s="3" t="str">
        <f t="shared" si="1"/>
        <v>#REF!</v>
      </c>
    </row>
    <row r="303">
      <c r="A303" s="21">
        <v>-0.12</v>
      </c>
      <c r="B303" s="3" t="str">
        <f t="shared" si="1"/>
        <v>#REF!</v>
      </c>
    </row>
    <row r="304">
      <c r="A304" s="22">
        <v>-0.0017</v>
      </c>
      <c r="B304" s="3" t="str">
        <f t="shared" si="1"/>
        <v>#REF!</v>
      </c>
    </row>
    <row r="305">
      <c r="A305" s="24">
        <v>181344.0</v>
      </c>
      <c r="B305" s="3" t="str">
        <f t="shared" si="1"/>
        <v>#REF!</v>
      </c>
    </row>
    <row r="306">
      <c r="A306" s="24">
        <v>379334.0</v>
      </c>
      <c r="B306" s="3" t="str">
        <f t="shared" si="1"/>
        <v>#REF!</v>
      </c>
    </row>
    <row r="307">
      <c r="A307" s="23">
        <v>43573.0</v>
      </c>
      <c r="B307" s="3" t="str">
        <f t="shared" si="1"/>
        <v>#REF!</v>
      </c>
    </row>
    <row r="308">
      <c r="A308" s="21">
        <v>71.06</v>
      </c>
      <c r="B308" s="3" t="str">
        <f t="shared" si="1"/>
        <v>#REF!</v>
      </c>
    </row>
    <row r="309">
      <c r="A309" s="21">
        <v>71.47</v>
      </c>
      <c r="B309" s="3" t="str">
        <f t="shared" si="1"/>
        <v>#REF!</v>
      </c>
    </row>
    <row r="310">
      <c r="A310" s="21">
        <v>70.69</v>
      </c>
      <c r="B310" s="3" t="str">
        <f t="shared" si="1"/>
        <v>#REF!</v>
      </c>
    </row>
    <row r="311">
      <c r="A311" s="21">
        <v>71.43</v>
      </c>
      <c r="B311" s="3" t="str">
        <f t="shared" si="1"/>
        <v>#REF!</v>
      </c>
    </row>
    <row r="312">
      <c r="A312" s="25">
        <f>+0.34</f>
        <v>0.34</v>
      </c>
      <c r="B312" s="3" t="str">
        <f t="shared" si="1"/>
        <v>#REF!</v>
      </c>
    </row>
    <row r="313">
      <c r="A313" s="25">
        <f>+0.48%</f>
        <v>0.0048</v>
      </c>
      <c r="B313" s="3" t="str">
        <f t="shared" si="1"/>
        <v>#REF!</v>
      </c>
    </row>
    <row r="314">
      <c r="A314" s="26">
        <v>184027.0</v>
      </c>
      <c r="B314" s="3" t="str">
        <f t="shared" si="1"/>
        <v>#REF!</v>
      </c>
    </row>
    <row r="315">
      <c r="A315" s="26">
        <v>425384.0</v>
      </c>
      <c r="B315" s="3" t="str">
        <f t="shared" si="1"/>
        <v>#REF!</v>
      </c>
    </row>
    <row r="316">
      <c r="A316" s="27">
        <v>43577.0</v>
      </c>
      <c r="B316" s="3" t="str">
        <f t="shared" si="1"/>
        <v>#REF!</v>
      </c>
    </row>
    <row r="317">
      <c r="A317" s="28">
        <v>71.34</v>
      </c>
      <c r="B317" s="3" t="str">
        <f t="shared" si="1"/>
        <v>#REF!</v>
      </c>
    </row>
    <row r="318">
      <c r="A318" s="28">
        <v>73.85</v>
      </c>
      <c r="B318" s="3" t="str">
        <f t="shared" si="1"/>
        <v>#REF!</v>
      </c>
    </row>
    <row r="319">
      <c r="A319" s="28">
        <v>71.34</v>
      </c>
      <c r="B319" s="3" t="str">
        <f t="shared" si="1"/>
        <v>#REF!</v>
      </c>
    </row>
    <row r="320">
      <c r="A320" s="28">
        <v>73.39</v>
      </c>
      <c r="B320" s="3" t="str">
        <f t="shared" si="1"/>
        <v>#REF!</v>
      </c>
    </row>
    <row r="321">
      <c r="A321" s="25">
        <f>+1.96</f>
        <v>1.96</v>
      </c>
      <c r="B321" s="3" t="str">
        <f t="shared" si="1"/>
        <v>#REF!</v>
      </c>
    </row>
    <row r="322">
      <c r="A322" s="25">
        <f>+2.74%</f>
        <v>0.0274</v>
      </c>
      <c r="B322" s="3" t="str">
        <f t="shared" si="1"/>
        <v>#REF!</v>
      </c>
    </row>
    <row r="323">
      <c r="A323" s="26">
        <v>214324.0</v>
      </c>
      <c r="B323" s="3" t="str">
        <f t="shared" si="1"/>
        <v>#REF!</v>
      </c>
    </row>
    <row r="324">
      <c r="A324" s="26">
        <v>435080.0</v>
      </c>
      <c r="B324" s="3" t="str">
        <f t="shared" si="1"/>
        <v>#REF!</v>
      </c>
    </row>
    <row r="325">
      <c r="A325" s="27">
        <v>43578.0</v>
      </c>
      <c r="B325" s="3" t="str">
        <f t="shared" si="1"/>
        <v>#REF!</v>
      </c>
    </row>
    <row r="326">
      <c r="A326" s="28">
        <v>73.68</v>
      </c>
      <c r="B326" s="3" t="str">
        <f t="shared" si="1"/>
        <v>#REF!</v>
      </c>
    </row>
    <row r="327">
      <c r="A327" s="28">
        <v>74.07</v>
      </c>
      <c r="B327" s="3" t="str">
        <f t="shared" si="1"/>
        <v>#REF!</v>
      </c>
    </row>
    <row r="328">
      <c r="A328" s="28">
        <v>73.36</v>
      </c>
      <c r="B328" s="3" t="str">
        <f t="shared" si="1"/>
        <v>#REF!</v>
      </c>
    </row>
    <row r="329">
      <c r="A329" s="28">
        <v>73.89</v>
      </c>
      <c r="B329" s="3" t="str">
        <f t="shared" si="1"/>
        <v>#REF!</v>
      </c>
    </row>
    <row r="330">
      <c r="A330" s="25">
        <f>+0.5</f>
        <v>0.5</v>
      </c>
      <c r="B330" s="3" t="str">
        <f t="shared" si="1"/>
        <v>#REF!</v>
      </c>
    </row>
    <row r="331">
      <c r="A331" s="25">
        <f>+0.68%</f>
        <v>0.0068</v>
      </c>
      <c r="B331" s="3" t="str">
        <f t="shared" si="1"/>
        <v>#REF!</v>
      </c>
    </row>
    <row r="332">
      <c r="A332" s="26">
        <v>259652.0</v>
      </c>
      <c r="B332" s="3" t="str">
        <f t="shared" si="1"/>
        <v>#REF!</v>
      </c>
    </row>
    <row r="333">
      <c r="A333" s="26">
        <v>468485.0</v>
      </c>
      <c r="B333" s="3" t="str">
        <f t="shared" si="1"/>
        <v>#REF!</v>
      </c>
    </row>
    <row r="334">
      <c r="A334" s="27">
        <v>43579.0</v>
      </c>
      <c r="B334" s="3" t="str">
        <f t="shared" si="1"/>
        <v>#REF!</v>
      </c>
    </row>
    <row r="335">
      <c r="A335" s="28">
        <v>73.6</v>
      </c>
      <c r="B335" s="3" t="str">
        <f t="shared" si="1"/>
        <v>#REF!</v>
      </c>
    </row>
    <row r="336">
      <c r="A336" s="28">
        <v>74.03</v>
      </c>
      <c r="B336" s="3" t="str">
        <f t="shared" si="1"/>
        <v>#REF!</v>
      </c>
    </row>
    <row r="337">
      <c r="A337" s="28">
        <v>73.4</v>
      </c>
      <c r="B337" s="3" t="str">
        <f t="shared" si="1"/>
        <v>#REF!</v>
      </c>
    </row>
    <row r="338">
      <c r="A338" s="28">
        <v>73.84</v>
      </c>
      <c r="B338" s="3" t="str">
        <f t="shared" si="1"/>
        <v>#REF!</v>
      </c>
    </row>
    <row r="339">
      <c r="A339" s="21">
        <v>-0.05</v>
      </c>
      <c r="B339" s="3" t="str">
        <f t="shared" si="1"/>
        <v>#REF!</v>
      </c>
    </row>
    <row r="340">
      <c r="A340" s="22">
        <v>-7.0E-4</v>
      </c>
      <c r="B340" s="3" t="str">
        <f t="shared" si="1"/>
        <v>#REF!</v>
      </c>
    </row>
    <row r="341">
      <c r="A341" s="24">
        <v>256995.0</v>
      </c>
      <c r="B341" s="3" t="str">
        <f t="shared" si="1"/>
        <v>#REF!</v>
      </c>
    </row>
    <row r="342">
      <c r="A342" s="24">
        <v>479715.0</v>
      </c>
      <c r="B342" s="3" t="str">
        <f t="shared" si="1"/>
        <v>#REF!</v>
      </c>
    </row>
    <row r="343">
      <c r="A343" s="23">
        <v>43580.0</v>
      </c>
      <c r="B343" s="3" t="str">
        <f t="shared" si="1"/>
        <v>#REF!</v>
      </c>
    </row>
    <row r="344">
      <c r="A344" s="21">
        <v>73.71</v>
      </c>
      <c r="B344" s="3" t="str">
        <f t="shared" si="1"/>
        <v>#REF!</v>
      </c>
    </row>
    <row r="345">
      <c r="A345" s="21">
        <v>74.75</v>
      </c>
      <c r="B345" s="3" t="str">
        <f t="shared" si="1"/>
        <v>#REF!</v>
      </c>
    </row>
    <row r="346">
      <c r="A346" s="21">
        <v>73.28</v>
      </c>
      <c r="B346" s="3" t="str">
        <f t="shared" si="1"/>
        <v>#REF!</v>
      </c>
    </row>
    <row r="347">
      <c r="A347" s="21">
        <v>73.63</v>
      </c>
      <c r="B347" s="3" t="str">
        <f t="shared" si="1"/>
        <v>#REF!</v>
      </c>
    </row>
    <row r="348">
      <c r="A348" s="21">
        <v>-0.21</v>
      </c>
      <c r="B348" s="3" t="str">
        <f t="shared" si="1"/>
        <v>#REF!</v>
      </c>
    </row>
    <row r="349">
      <c r="A349" s="22">
        <v>-0.0028</v>
      </c>
      <c r="B349" s="3" t="str">
        <f t="shared" si="1"/>
        <v>#REF!</v>
      </c>
    </row>
    <row r="350">
      <c r="A350" s="24">
        <v>330749.0</v>
      </c>
      <c r="B350" s="3" t="str">
        <f t="shared" si="1"/>
        <v>#REF!</v>
      </c>
    </row>
    <row r="351">
      <c r="A351" s="24">
        <v>500615.0</v>
      </c>
      <c r="B351" s="3" t="str">
        <f t="shared" si="1"/>
        <v>#REF!</v>
      </c>
    </row>
    <row r="352">
      <c r="A352" s="23">
        <v>43581.0</v>
      </c>
      <c r="B352" s="3" t="str">
        <f t="shared" si="1"/>
        <v>#REF!</v>
      </c>
    </row>
    <row r="353">
      <c r="A353" s="21">
        <v>73.55</v>
      </c>
      <c r="B353" s="3" t="str">
        <f t="shared" si="1"/>
        <v>#REF!</v>
      </c>
    </row>
    <row r="354">
      <c r="A354" s="21">
        <v>73.65</v>
      </c>
      <c r="B354" s="3" t="str">
        <f t="shared" si="1"/>
        <v>#REF!</v>
      </c>
    </row>
    <row r="355">
      <c r="A355" s="21">
        <v>70.6</v>
      </c>
      <c r="B355" s="3" t="str">
        <f t="shared" si="1"/>
        <v>#REF!</v>
      </c>
    </row>
    <row r="356">
      <c r="A356" s="21">
        <v>71.63</v>
      </c>
      <c r="B356" s="3" t="str">
        <f t="shared" si="1"/>
        <v>#REF!</v>
      </c>
    </row>
    <row r="357">
      <c r="A357" s="21">
        <v>-2.0</v>
      </c>
      <c r="B357" s="3" t="str">
        <f t="shared" si="1"/>
        <v>#REF!</v>
      </c>
    </row>
    <row r="358">
      <c r="A358" s="22">
        <v>-0.0272</v>
      </c>
      <c r="B358" s="3" t="str">
        <f t="shared" si="1"/>
        <v>#REF!</v>
      </c>
    </row>
    <row r="359">
      <c r="A359" s="24">
        <v>480792.0</v>
      </c>
      <c r="B359" s="3" t="str">
        <f t="shared" si="1"/>
        <v>#REF!</v>
      </c>
    </row>
    <row r="360">
      <c r="A360" s="24">
        <v>495355.0</v>
      </c>
      <c r="B360" s="3" t="str">
        <f t="shared" si="1"/>
        <v>#REF!</v>
      </c>
    </row>
    <row r="361">
      <c r="A361" s="23">
        <v>43584.0</v>
      </c>
      <c r="B361" s="3" t="str">
        <f t="shared" si="1"/>
        <v>#REF!</v>
      </c>
    </row>
    <row r="362">
      <c r="A362" s="21">
        <v>71.09</v>
      </c>
      <c r="B362" s="3" t="str">
        <f t="shared" si="1"/>
        <v>#REF!</v>
      </c>
    </row>
    <row r="363">
      <c r="A363" s="21">
        <v>72.0</v>
      </c>
      <c r="B363" s="3" t="str">
        <f t="shared" si="1"/>
        <v>#REF!</v>
      </c>
    </row>
    <row r="364">
      <c r="A364" s="21">
        <v>70.63</v>
      </c>
      <c r="B364" s="3" t="str">
        <f t="shared" si="1"/>
        <v>#REF!</v>
      </c>
    </row>
    <row r="365">
      <c r="A365" s="21">
        <v>71.54</v>
      </c>
      <c r="B365" s="3" t="str">
        <f t="shared" si="1"/>
        <v>#REF!</v>
      </c>
    </row>
    <row r="366">
      <c r="A366" s="21">
        <v>-0.09</v>
      </c>
      <c r="B366" s="3" t="str">
        <f t="shared" si="1"/>
        <v>#REF!</v>
      </c>
    </row>
    <row r="367">
      <c r="A367" s="22">
        <v>-0.0013</v>
      </c>
      <c r="B367" s="3" t="str">
        <f t="shared" si="1"/>
        <v>#REF!</v>
      </c>
    </row>
    <row r="368">
      <c r="A368" s="24">
        <v>351734.0</v>
      </c>
      <c r="B368" s="3" t="str">
        <f t="shared" si="1"/>
        <v>#REF!</v>
      </c>
    </row>
    <row r="369">
      <c r="A369" s="24">
        <v>509351.0</v>
      </c>
      <c r="B369" s="3" t="str">
        <f t="shared" si="1"/>
        <v>#REF!</v>
      </c>
    </row>
    <row r="370">
      <c r="A370" s="23">
        <v>43585.0</v>
      </c>
      <c r="B370" s="3" t="str">
        <f t="shared" si="1"/>
        <v>#REF!</v>
      </c>
    </row>
    <row r="371">
      <c r="A371" s="21">
        <v>71.44</v>
      </c>
      <c r="B371" s="3" t="str">
        <f t="shared" si="1"/>
        <v>#REF!</v>
      </c>
    </row>
    <row r="372">
      <c r="A372" s="21">
        <v>72.79</v>
      </c>
      <c r="B372" s="3" t="str">
        <f t="shared" si="1"/>
        <v>#REF!</v>
      </c>
    </row>
    <row r="373">
      <c r="A373" s="21">
        <v>71.19</v>
      </c>
      <c r="B373" s="3" t="str">
        <f t="shared" si="1"/>
        <v>#REF!</v>
      </c>
    </row>
    <row r="374">
      <c r="A374" s="21">
        <v>72.06</v>
      </c>
      <c r="B374" s="3" t="str">
        <f t="shared" si="1"/>
        <v>#REF!</v>
      </c>
    </row>
    <row r="375">
      <c r="A375" s="25">
        <f>+0.52</f>
        <v>0.52</v>
      </c>
      <c r="B375" s="3" t="str">
        <f t="shared" si="1"/>
        <v>#REF!</v>
      </c>
    </row>
    <row r="376">
      <c r="A376" s="25">
        <f>+0.73%</f>
        <v>0.0073</v>
      </c>
      <c r="B376" s="3" t="str">
        <f t="shared" si="1"/>
        <v>#REF!</v>
      </c>
    </row>
    <row r="377">
      <c r="A377" s="26">
        <v>365522.0</v>
      </c>
      <c r="B377" s="3" t="str">
        <f t="shared" si="1"/>
        <v>#REF!</v>
      </c>
    </row>
    <row r="378">
      <c r="A378" s="26">
        <v>511954.0</v>
      </c>
      <c r="B378" s="3" t="str">
        <f t="shared" si="1"/>
        <v>#REF!</v>
      </c>
    </row>
    <row r="379">
      <c r="A379" s="27">
        <v>43586.0</v>
      </c>
      <c r="B379" s="3" t="str">
        <f t="shared" si="1"/>
        <v>#REF!</v>
      </c>
    </row>
    <row r="380">
      <c r="A380" s="28">
        <v>71.73</v>
      </c>
      <c r="B380" s="3" t="str">
        <f t="shared" si="1"/>
        <v>#REF!</v>
      </c>
    </row>
    <row r="381">
      <c r="A381" s="28">
        <v>72.36</v>
      </c>
      <c r="B381" s="3" t="str">
        <f t="shared" si="1"/>
        <v>#REF!</v>
      </c>
    </row>
    <row r="382">
      <c r="A382" s="28">
        <v>71.3</v>
      </c>
      <c r="B382" s="3" t="str">
        <f t="shared" si="1"/>
        <v>#REF!</v>
      </c>
    </row>
    <row r="383">
      <c r="A383" s="28">
        <v>72.18</v>
      </c>
      <c r="B383" s="3" t="str">
        <f t="shared" si="1"/>
        <v>#REF!</v>
      </c>
    </row>
    <row r="384">
      <c r="A384" s="25">
        <f>+0.12</f>
        <v>0.12</v>
      </c>
      <c r="B384" s="3" t="str">
        <f t="shared" si="1"/>
        <v>#REF!</v>
      </c>
    </row>
    <row r="385">
      <c r="A385" s="25">
        <f>+0.17%</f>
        <v>0.0017</v>
      </c>
      <c r="B385" s="3" t="str">
        <f t="shared" si="1"/>
        <v>#REF!</v>
      </c>
    </row>
    <row r="386">
      <c r="A386" s="26">
        <v>230800.0</v>
      </c>
      <c r="B386" s="3" t="str">
        <f t="shared" si="1"/>
        <v>#REF!</v>
      </c>
    </row>
    <row r="387">
      <c r="A387" s="26">
        <v>503678.0</v>
      </c>
      <c r="B387" s="3" t="str">
        <f t="shared" si="1"/>
        <v>#REF!</v>
      </c>
    </row>
    <row r="388">
      <c r="A388" s="27">
        <v>43587.0</v>
      </c>
      <c r="B388" s="3" t="str">
        <f t="shared" si="1"/>
        <v>#REF!</v>
      </c>
    </row>
    <row r="389">
      <c r="A389" s="28">
        <v>72.0</v>
      </c>
      <c r="B389" s="3" t="str">
        <f t="shared" si="1"/>
        <v>#REF!</v>
      </c>
    </row>
    <row r="390">
      <c r="A390" s="28">
        <v>72.22</v>
      </c>
      <c r="B390" s="3" t="str">
        <f t="shared" si="1"/>
        <v>#REF!</v>
      </c>
    </row>
    <row r="391">
      <c r="A391" s="28">
        <v>69.68</v>
      </c>
      <c r="B391" s="3" t="str">
        <f t="shared" si="1"/>
        <v>#REF!</v>
      </c>
    </row>
    <row r="392">
      <c r="A392" s="28">
        <v>70.75</v>
      </c>
      <c r="B392" s="3" t="str">
        <f t="shared" si="1"/>
        <v>#REF!</v>
      </c>
    </row>
    <row r="393">
      <c r="A393" s="21">
        <v>-1.43</v>
      </c>
      <c r="B393" s="3" t="str">
        <f t="shared" si="1"/>
        <v>#REF!</v>
      </c>
    </row>
    <row r="394">
      <c r="A394" s="22">
        <v>-0.0198</v>
      </c>
      <c r="B394" s="3" t="str">
        <f t="shared" si="1"/>
        <v>#REF!</v>
      </c>
    </row>
    <row r="395">
      <c r="A395" s="24">
        <v>346632.0</v>
      </c>
      <c r="B395" s="3" t="str">
        <f t="shared" si="1"/>
        <v>#REF!</v>
      </c>
    </row>
    <row r="396">
      <c r="A396" s="24">
        <v>493689.0</v>
      </c>
      <c r="B396" s="3" t="str">
        <f t="shared" si="1"/>
        <v>#REF!</v>
      </c>
    </row>
    <row r="397">
      <c r="A397" s="23">
        <v>43588.0</v>
      </c>
      <c r="B397" s="3" t="str">
        <f t="shared" si="1"/>
        <v>#REF!</v>
      </c>
    </row>
    <row r="398">
      <c r="A398" s="21">
        <v>70.48</v>
      </c>
      <c r="B398" s="3" t="str">
        <f t="shared" si="1"/>
        <v>#REF!</v>
      </c>
    </row>
    <row r="399">
      <c r="A399" s="21">
        <v>71.54</v>
      </c>
      <c r="B399" s="3" t="str">
        <f t="shared" si="1"/>
        <v>#REF!</v>
      </c>
    </row>
    <row r="400">
      <c r="A400" s="21">
        <v>69.95</v>
      </c>
      <c r="B400" s="3" t="str">
        <f t="shared" si="1"/>
        <v>#REF!</v>
      </c>
    </row>
    <row r="401">
      <c r="A401" s="21">
        <v>70.85</v>
      </c>
      <c r="B401" s="3" t="str">
        <f t="shared" si="1"/>
        <v>#REF!</v>
      </c>
    </row>
    <row r="402">
      <c r="A402" s="25">
        <f>+0.1</f>
        <v>0.1</v>
      </c>
      <c r="B402" s="3" t="str">
        <f t="shared" si="1"/>
        <v>#REF!</v>
      </c>
    </row>
    <row r="403">
      <c r="A403" s="25">
        <f>+0.14%</f>
        <v>0.0014</v>
      </c>
      <c r="B403" s="3" t="str">
        <f t="shared" si="1"/>
        <v>#REF!</v>
      </c>
    </row>
    <row r="404">
      <c r="A404" s="26">
        <v>249814.0</v>
      </c>
      <c r="B404" s="3" t="str">
        <f t="shared" si="1"/>
        <v>#REF!</v>
      </c>
    </row>
    <row r="405">
      <c r="A405" s="26">
        <v>490758.0</v>
      </c>
      <c r="B405" s="3" t="str">
        <f t="shared" si="1"/>
        <v>#REF!</v>
      </c>
    </row>
    <row r="406">
      <c r="A406" s="27">
        <v>43591.0</v>
      </c>
      <c r="B406" s="3" t="str">
        <f t="shared" si="1"/>
        <v>#REF!</v>
      </c>
    </row>
    <row r="407">
      <c r="A407" s="28">
        <v>70.59</v>
      </c>
      <c r="B407" s="3" t="str">
        <f t="shared" si="1"/>
        <v>#REF!</v>
      </c>
    </row>
    <row r="408">
      <c r="A408" s="28">
        <v>71.79</v>
      </c>
      <c r="B408" s="3" t="str">
        <f t="shared" si="1"/>
        <v>#REF!</v>
      </c>
    </row>
    <row r="409">
      <c r="A409" s="28">
        <v>68.79</v>
      </c>
      <c r="B409" s="3" t="str">
        <f t="shared" si="1"/>
        <v>#REF!</v>
      </c>
    </row>
    <row r="410">
      <c r="A410" s="28">
        <v>71.24</v>
      </c>
      <c r="B410" s="3" t="str">
        <f t="shared" si="1"/>
        <v>#REF!</v>
      </c>
    </row>
    <row r="411">
      <c r="A411" s="25">
        <f>+0.39</f>
        <v>0.39</v>
      </c>
      <c r="B411" s="3" t="str">
        <f t="shared" si="1"/>
        <v>#REF!</v>
      </c>
    </row>
    <row r="412">
      <c r="A412" s="25">
        <f>+0.55%</f>
        <v>0.0055</v>
      </c>
      <c r="B412" s="3" t="str">
        <f t="shared" si="1"/>
        <v>#REF!</v>
      </c>
    </row>
    <row r="413">
      <c r="A413" s="26">
        <v>227024.0</v>
      </c>
      <c r="B413" s="3" t="str">
        <f t="shared" si="1"/>
        <v>#REF!</v>
      </c>
    </row>
    <row r="414">
      <c r="A414" s="26">
        <v>488274.0</v>
      </c>
      <c r="B414" s="3" t="str">
        <f t="shared" si="1"/>
        <v>#REF!</v>
      </c>
    </row>
    <row r="415">
      <c r="A415" s="27">
        <v>43592.0</v>
      </c>
      <c r="B415" s="3" t="str">
        <f t="shared" si="1"/>
        <v>#REF!</v>
      </c>
    </row>
    <row r="416">
      <c r="A416" s="28">
        <v>71.15</v>
      </c>
      <c r="B416" s="3" t="str">
        <f t="shared" si="1"/>
        <v>#REF!</v>
      </c>
    </row>
    <row r="417">
      <c r="A417" s="28">
        <v>71.33</v>
      </c>
      <c r="B417" s="3" t="str">
        <f t="shared" si="1"/>
        <v>#REF!</v>
      </c>
    </row>
    <row r="418">
      <c r="A418" s="28">
        <v>69.38</v>
      </c>
      <c r="B418" s="3" t="str">
        <f t="shared" si="1"/>
        <v>#REF!</v>
      </c>
    </row>
    <row r="419">
      <c r="A419" s="28">
        <v>69.88</v>
      </c>
      <c r="B419" s="3" t="str">
        <f t="shared" si="1"/>
        <v>#REF!</v>
      </c>
    </row>
    <row r="420">
      <c r="A420" s="21">
        <v>-1.36</v>
      </c>
      <c r="B420" s="3" t="str">
        <f t="shared" si="1"/>
        <v>#REF!</v>
      </c>
    </row>
    <row r="421">
      <c r="A421" s="22">
        <v>-0.0191</v>
      </c>
      <c r="B421" s="3" t="str">
        <f t="shared" si="1"/>
        <v>#REF!</v>
      </c>
    </row>
    <row r="422">
      <c r="A422" s="24">
        <v>332066.0</v>
      </c>
      <c r="B422" s="3" t="str">
        <f t="shared" si="1"/>
        <v>#REF!</v>
      </c>
    </row>
    <row r="423">
      <c r="A423" s="24">
        <v>476257.0</v>
      </c>
      <c r="B423" s="3" t="str">
        <f t="shared" si="1"/>
        <v>#REF!</v>
      </c>
    </row>
    <row r="424">
      <c r="A424" s="23">
        <v>43593.0</v>
      </c>
      <c r="B424" s="3" t="str">
        <f t="shared" si="1"/>
        <v>#REF!</v>
      </c>
    </row>
    <row r="425">
      <c r="A425" s="21">
        <v>69.88</v>
      </c>
      <c r="B425" s="3" t="str">
        <f t="shared" si="1"/>
        <v>#REF!</v>
      </c>
    </row>
    <row r="426">
      <c r="A426" s="21">
        <v>70.7</v>
      </c>
      <c r="B426" s="3" t="str">
        <f t="shared" si="1"/>
        <v>#REF!</v>
      </c>
    </row>
    <row r="427">
      <c r="A427" s="21">
        <v>69.33</v>
      </c>
      <c r="B427" s="3" t="str">
        <f t="shared" si="1"/>
        <v>#REF!</v>
      </c>
    </row>
    <row r="428">
      <c r="A428" s="21">
        <v>70.37</v>
      </c>
      <c r="B428" s="3" t="str">
        <f t="shared" si="1"/>
        <v>#REF!</v>
      </c>
    </row>
    <row r="429">
      <c r="A429" s="25">
        <f>+0.49</f>
        <v>0.49</v>
      </c>
      <c r="B429" s="3" t="str">
        <f t="shared" si="1"/>
        <v>#REF!</v>
      </c>
    </row>
    <row r="430">
      <c r="A430" s="25">
        <f>+0.7%</f>
        <v>0.007</v>
      </c>
      <c r="B430" s="3" t="str">
        <f t="shared" si="1"/>
        <v>#REF!</v>
      </c>
    </row>
    <row r="431">
      <c r="A431" s="26">
        <v>295443.0</v>
      </c>
      <c r="B431" s="3" t="str">
        <f t="shared" si="1"/>
        <v>#REF!</v>
      </c>
    </row>
    <row r="432">
      <c r="A432" s="26">
        <v>461966.0</v>
      </c>
      <c r="B432" s="3" t="str">
        <f t="shared" si="1"/>
        <v>#REF!</v>
      </c>
    </row>
    <row r="433">
      <c r="A433" s="27">
        <v>43594.0</v>
      </c>
      <c r="B433" s="3" t="str">
        <f t="shared" si="1"/>
        <v>#REF!</v>
      </c>
    </row>
    <row r="434">
      <c r="A434" s="28">
        <v>70.23</v>
      </c>
      <c r="B434" s="3" t="str">
        <f t="shared" si="1"/>
        <v>#REF!</v>
      </c>
    </row>
    <row r="435">
      <c r="A435" s="28">
        <v>70.65</v>
      </c>
      <c r="B435" s="3" t="str">
        <f t="shared" si="1"/>
        <v>#REF!</v>
      </c>
    </row>
    <row r="436">
      <c r="A436" s="28">
        <v>69.4</v>
      </c>
      <c r="B436" s="3" t="str">
        <f t="shared" si="1"/>
        <v>#REF!</v>
      </c>
    </row>
    <row r="437">
      <c r="A437" s="28">
        <v>70.39</v>
      </c>
      <c r="B437" s="3" t="str">
        <f t="shared" si="1"/>
        <v>#REF!</v>
      </c>
    </row>
    <row r="438">
      <c r="A438" s="25">
        <f>+0.02</f>
        <v>0.02</v>
      </c>
      <c r="B438" s="3" t="str">
        <f t="shared" si="1"/>
        <v>#REF!</v>
      </c>
    </row>
    <row r="439">
      <c r="A439" s="25">
        <f>+0.03%</f>
        <v>0.0003</v>
      </c>
      <c r="B439" s="3" t="str">
        <f t="shared" si="1"/>
        <v>#REF!</v>
      </c>
    </row>
    <row r="440">
      <c r="A440" s="26">
        <v>328735.0</v>
      </c>
      <c r="B440" s="3" t="str">
        <f t="shared" si="1"/>
        <v>#REF!</v>
      </c>
    </row>
    <row r="441">
      <c r="A441" s="26">
        <v>446996.0</v>
      </c>
      <c r="B441" s="3" t="str">
        <f t="shared" si="1"/>
        <v>#REF!</v>
      </c>
    </row>
    <row r="442">
      <c r="A442" s="27">
        <v>43595.0</v>
      </c>
      <c r="B442" s="3" t="str">
        <f t="shared" si="1"/>
        <v>#REF!</v>
      </c>
    </row>
    <row r="443">
      <c r="A443" s="28">
        <v>70.45</v>
      </c>
      <c r="B443" s="3" t="str">
        <f t="shared" si="1"/>
        <v>#REF!</v>
      </c>
    </row>
    <row r="444">
      <c r="A444" s="28">
        <v>71.23</v>
      </c>
      <c r="B444" s="3" t="str">
        <f t="shared" si="1"/>
        <v>#REF!</v>
      </c>
    </row>
    <row r="445">
      <c r="A445" s="28">
        <v>70.18</v>
      </c>
      <c r="B445" s="3" t="str">
        <f t="shared" si="1"/>
        <v>#REF!</v>
      </c>
    </row>
    <row r="446">
      <c r="A446" s="28">
        <v>70.62</v>
      </c>
      <c r="B446" s="3" t="str">
        <f t="shared" si="1"/>
        <v>#REF!</v>
      </c>
    </row>
    <row r="447">
      <c r="A447" s="25">
        <f>+0.23</f>
        <v>0.23</v>
      </c>
      <c r="B447" s="3" t="str">
        <f t="shared" si="1"/>
        <v>#REF!</v>
      </c>
    </row>
    <row r="448">
      <c r="A448" s="25">
        <f>+0.33%</f>
        <v>0.0033</v>
      </c>
      <c r="B448" s="3" t="str">
        <f t="shared" si="1"/>
        <v>#REF!</v>
      </c>
    </row>
    <row r="449">
      <c r="A449" s="26">
        <v>300458.0</v>
      </c>
      <c r="B449" s="3" t="str">
        <f t="shared" si="1"/>
        <v>#REF!</v>
      </c>
    </row>
    <row r="450">
      <c r="A450" s="26">
        <v>416392.0</v>
      </c>
      <c r="B450" s="3" t="str">
        <f t="shared" si="1"/>
        <v>#REF!</v>
      </c>
    </row>
    <row r="451">
      <c r="A451" s="27">
        <v>43598.0</v>
      </c>
      <c r="B451" s="3" t="str">
        <f t="shared" si="1"/>
        <v>#REF!</v>
      </c>
    </row>
    <row r="452">
      <c r="A452" s="28">
        <v>70.83</v>
      </c>
      <c r="B452" s="3" t="str">
        <f t="shared" si="1"/>
        <v>#REF!</v>
      </c>
    </row>
    <row r="453">
      <c r="A453" s="28">
        <v>72.58</v>
      </c>
      <c r="B453" s="3" t="str">
        <f t="shared" si="1"/>
        <v>#REF!</v>
      </c>
    </row>
    <row r="454">
      <c r="A454" s="28">
        <v>69.72</v>
      </c>
      <c r="B454" s="3" t="str">
        <f t="shared" si="1"/>
        <v>#REF!</v>
      </c>
    </row>
    <row r="455">
      <c r="A455" s="28">
        <v>70.23</v>
      </c>
      <c r="B455" s="3" t="str">
        <f t="shared" si="1"/>
        <v>#REF!</v>
      </c>
    </row>
    <row r="456">
      <c r="A456" s="21">
        <v>-0.39</v>
      </c>
      <c r="B456" s="3" t="str">
        <f t="shared" si="1"/>
        <v>#REF!</v>
      </c>
    </row>
    <row r="457">
      <c r="A457" s="22">
        <v>-0.0055</v>
      </c>
      <c r="B457" s="3" t="str">
        <f t="shared" si="1"/>
        <v>#REF!</v>
      </c>
    </row>
    <row r="458">
      <c r="A458" s="24">
        <v>373469.0</v>
      </c>
      <c r="B458" s="3" t="str">
        <f t="shared" si="1"/>
        <v>#REF!</v>
      </c>
    </row>
    <row r="459">
      <c r="A459" s="24">
        <v>392878.0</v>
      </c>
      <c r="B459" s="3" t="str">
        <f t="shared" si="1"/>
        <v>#REF!</v>
      </c>
    </row>
    <row r="460">
      <c r="A460" s="23">
        <v>43599.0</v>
      </c>
      <c r="B460" s="3" t="str">
        <f t="shared" si="1"/>
        <v>#REF!</v>
      </c>
    </row>
    <row r="461">
      <c r="A461" s="21">
        <v>70.02</v>
      </c>
      <c r="B461" s="3" t="str">
        <f t="shared" si="1"/>
        <v>#REF!</v>
      </c>
    </row>
    <row r="462">
      <c r="A462" s="21">
        <v>71.65</v>
      </c>
      <c r="B462" s="3" t="str">
        <f t="shared" si="1"/>
        <v>#REF!</v>
      </c>
    </row>
    <row r="463">
      <c r="A463" s="21">
        <v>69.93</v>
      </c>
      <c r="B463" s="3" t="str">
        <f t="shared" si="1"/>
        <v>#REF!</v>
      </c>
    </row>
    <row r="464">
      <c r="A464" s="21">
        <v>71.24</v>
      </c>
      <c r="B464" s="3" t="str">
        <f t="shared" si="1"/>
        <v>#REF!</v>
      </c>
    </row>
    <row r="465">
      <c r="A465" s="25">
        <f>+1.01</f>
        <v>1.01</v>
      </c>
      <c r="B465" s="3" t="str">
        <f t="shared" si="1"/>
        <v>#REF!</v>
      </c>
    </row>
    <row r="466">
      <c r="A466" s="25">
        <f>+1.44%</f>
        <v>0.0144</v>
      </c>
      <c r="B466" s="3" t="str">
        <f t="shared" si="1"/>
        <v>#REF!</v>
      </c>
    </row>
    <row r="467">
      <c r="A467" s="26">
        <v>299769.0</v>
      </c>
      <c r="B467" s="3" t="str">
        <f t="shared" si="1"/>
        <v>#REF!</v>
      </c>
    </row>
    <row r="468">
      <c r="A468" s="26">
        <v>378560.0</v>
      </c>
      <c r="B468" s="3" t="str">
        <f t="shared" si="1"/>
        <v>#REF!</v>
      </c>
    </row>
    <row r="469">
      <c r="A469" s="27">
        <v>43600.0</v>
      </c>
      <c r="B469" s="3" t="str">
        <f t="shared" si="1"/>
        <v>#REF!</v>
      </c>
    </row>
    <row r="470">
      <c r="A470" s="28">
        <v>70.9</v>
      </c>
      <c r="B470" s="3" t="str">
        <f t="shared" si="1"/>
        <v>#REF!</v>
      </c>
    </row>
    <row r="471">
      <c r="A471" s="28">
        <v>72.25</v>
      </c>
      <c r="B471" s="3" t="str">
        <f t="shared" si="1"/>
        <v>#REF!</v>
      </c>
    </row>
    <row r="472">
      <c r="A472" s="28">
        <v>70.42</v>
      </c>
      <c r="B472" s="3" t="str">
        <f t="shared" si="1"/>
        <v>#REF!</v>
      </c>
    </row>
    <row r="473">
      <c r="A473" s="28">
        <v>71.77</v>
      </c>
      <c r="B473" s="3" t="str">
        <f t="shared" si="1"/>
        <v>#REF!</v>
      </c>
    </row>
    <row r="474">
      <c r="A474" s="25">
        <f>+0.53</f>
        <v>0.53</v>
      </c>
      <c r="B474" s="3" t="str">
        <f t="shared" si="1"/>
        <v>#REF!</v>
      </c>
    </row>
    <row r="475">
      <c r="A475" s="25">
        <f>+0.74%</f>
        <v>0.0074</v>
      </c>
      <c r="B475" s="3" t="str">
        <f t="shared" si="1"/>
        <v>#REF!</v>
      </c>
    </row>
    <row r="476">
      <c r="A476" s="26">
        <v>272443.0</v>
      </c>
      <c r="B476" s="3" t="str">
        <f t="shared" si="1"/>
        <v>#REF!</v>
      </c>
    </row>
    <row r="477">
      <c r="A477" s="26">
        <v>371692.0</v>
      </c>
      <c r="B477" s="3" t="str">
        <f t="shared" si="1"/>
        <v>#REF!</v>
      </c>
    </row>
    <row r="478">
      <c r="A478" s="27">
        <v>43601.0</v>
      </c>
      <c r="B478" s="3" t="str">
        <f t="shared" si="1"/>
        <v>#REF!</v>
      </c>
    </row>
    <row r="479">
      <c r="A479" s="28">
        <v>72.05</v>
      </c>
      <c r="B479" s="3" t="str">
        <f t="shared" si="1"/>
        <v>#REF!</v>
      </c>
    </row>
    <row r="480">
      <c r="A480" s="28">
        <v>73.36</v>
      </c>
      <c r="B480" s="3" t="str">
        <f t="shared" si="1"/>
        <v>#REF!</v>
      </c>
    </row>
    <row r="481">
      <c r="A481" s="28">
        <v>71.82</v>
      </c>
      <c r="B481" s="3" t="str">
        <f t="shared" si="1"/>
        <v>#REF!</v>
      </c>
    </row>
    <row r="482">
      <c r="A482" s="28">
        <v>72.62</v>
      </c>
      <c r="B482" s="3" t="str">
        <f t="shared" si="1"/>
        <v>#REF!</v>
      </c>
    </row>
    <row r="483">
      <c r="A483" s="25">
        <f>+0.85</f>
        <v>0.85</v>
      </c>
      <c r="B483" s="3" t="str">
        <f t="shared" si="1"/>
        <v>#REF!</v>
      </c>
    </row>
    <row r="484">
      <c r="A484" s="25">
        <f>+1.18%</f>
        <v>0.0118</v>
      </c>
      <c r="B484" s="3" t="str">
        <f t="shared" si="1"/>
        <v>#REF!</v>
      </c>
    </row>
    <row r="485">
      <c r="A485" s="26">
        <v>326435.0</v>
      </c>
      <c r="B485" s="3" t="str">
        <f t="shared" si="1"/>
        <v>#REF!</v>
      </c>
    </row>
    <row r="486">
      <c r="A486" s="26">
        <v>351784.0</v>
      </c>
      <c r="B486" s="3" t="str">
        <f t="shared" si="1"/>
        <v>#REF!</v>
      </c>
    </row>
    <row r="487">
      <c r="A487" s="27">
        <v>43602.0</v>
      </c>
      <c r="B487" s="3" t="str">
        <f t="shared" si="1"/>
        <v>#REF!</v>
      </c>
    </row>
    <row r="488">
      <c r="A488" s="28">
        <v>72.82</v>
      </c>
      <c r="B488" s="3" t="str">
        <f t="shared" si="1"/>
        <v>#REF!</v>
      </c>
    </row>
    <row r="489">
      <c r="A489" s="28">
        <v>73.23</v>
      </c>
      <c r="B489" s="3" t="str">
        <f t="shared" si="1"/>
        <v>#REF!</v>
      </c>
    </row>
    <row r="490">
      <c r="A490" s="28">
        <v>71.79</v>
      </c>
      <c r="B490" s="3" t="str">
        <f t="shared" si="1"/>
        <v>#REF!</v>
      </c>
    </row>
    <row r="491">
      <c r="A491" s="28">
        <v>72.21</v>
      </c>
      <c r="B491" s="3" t="str">
        <f t="shared" si="1"/>
        <v>#REF!</v>
      </c>
    </row>
    <row r="492">
      <c r="A492" s="21">
        <v>-0.41</v>
      </c>
      <c r="B492" s="3" t="str">
        <f t="shared" si="1"/>
        <v>#REF!</v>
      </c>
    </row>
    <row r="493">
      <c r="A493" s="22">
        <v>-0.0056</v>
      </c>
      <c r="B493" s="3" t="str">
        <f t="shared" si="1"/>
        <v>#REF!</v>
      </c>
    </row>
    <row r="494">
      <c r="A494" s="24">
        <v>255528.0</v>
      </c>
      <c r="B494" s="3" t="str">
        <f t="shared" si="1"/>
        <v>#REF!</v>
      </c>
    </row>
    <row r="495">
      <c r="A495" s="24">
        <v>330123.0</v>
      </c>
      <c r="B495" s="3" t="str">
        <f t="shared" si="1"/>
        <v>#REF!</v>
      </c>
    </row>
    <row r="496">
      <c r="A496" s="23">
        <v>43605.0</v>
      </c>
      <c r="B496" s="3" t="str">
        <f t="shared" si="1"/>
        <v>#REF!</v>
      </c>
    </row>
    <row r="497">
      <c r="A497" s="21">
        <v>72.5</v>
      </c>
      <c r="B497" s="3" t="str">
        <f t="shared" si="1"/>
        <v>#REF!</v>
      </c>
    </row>
    <row r="498">
      <c r="A498" s="21">
        <v>73.4</v>
      </c>
      <c r="B498" s="3" t="str">
        <f t="shared" si="1"/>
        <v>#REF!</v>
      </c>
    </row>
    <row r="499">
      <c r="A499" s="21">
        <v>71.6</v>
      </c>
      <c r="B499" s="3" t="str">
        <f t="shared" si="1"/>
        <v>#REF!</v>
      </c>
    </row>
    <row r="500">
      <c r="A500" s="21">
        <v>71.97</v>
      </c>
      <c r="B500" s="3" t="str">
        <f t="shared" si="1"/>
        <v>#REF!</v>
      </c>
    </row>
    <row r="501">
      <c r="A501" s="21">
        <v>-0.24</v>
      </c>
      <c r="B501" s="3" t="str">
        <f t="shared" si="1"/>
        <v>#REF!</v>
      </c>
    </row>
    <row r="502">
      <c r="A502" s="22">
        <v>-0.0033</v>
      </c>
      <c r="B502" s="3" t="str">
        <f t="shared" si="1"/>
        <v>#REF!</v>
      </c>
    </row>
    <row r="503">
      <c r="A503" s="24">
        <v>301978.0</v>
      </c>
      <c r="B503" s="3" t="str">
        <f t="shared" si="1"/>
        <v>#REF!</v>
      </c>
    </row>
    <row r="504">
      <c r="A504" s="24">
        <v>310759.0</v>
      </c>
      <c r="B504" s="3" t="str">
        <f t="shared" si="1"/>
        <v>#REF!</v>
      </c>
    </row>
    <row r="505">
      <c r="A505" s="23">
        <v>43606.0</v>
      </c>
      <c r="B505" s="3" t="str">
        <f t="shared" si="1"/>
        <v>#REF!</v>
      </c>
    </row>
    <row r="506">
      <c r="A506" s="21">
        <v>72.15</v>
      </c>
      <c r="B506" s="3" t="str">
        <f t="shared" si="1"/>
        <v>#REF!</v>
      </c>
    </row>
    <row r="507">
      <c r="A507" s="21">
        <v>72.52</v>
      </c>
      <c r="B507" s="3" t="str">
        <f t="shared" si="1"/>
        <v>#REF!</v>
      </c>
    </row>
    <row r="508">
      <c r="A508" s="21">
        <v>71.63</v>
      </c>
      <c r="B508" s="3" t="str">
        <f t="shared" si="1"/>
        <v>#REF!</v>
      </c>
    </row>
    <row r="509">
      <c r="A509" s="21">
        <v>72.18</v>
      </c>
      <c r="B509" s="3" t="str">
        <f t="shared" si="1"/>
        <v>#REF!</v>
      </c>
    </row>
    <row r="510">
      <c r="A510" s="25">
        <f>+0.21</f>
        <v>0.21</v>
      </c>
      <c r="B510" s="3" t="str">
        <f t="shared" si="1"/>
        <v>#REF!</v>
      </c>
    </row>
    <row r="511">
      <c r="A511" s="25">
        <f>+0.29%</f>
        <v>0.0029</v>
      </c>
      <c r="B511" s="3" t="str">
        <f t="shared" si="1"/>
        <v>#REF!</v>
      </c>
    </row>
    <row r="512">
      <c r="A512" s="26">
        <v>303740.0</v>
      </c>
      <c r="B512" s="3" t="str">
        <f t="shared" si="1"/>
        <v>#REF!</v>
      </c>
    </row>
    <row r="513">
      <c r="A513" s="26">
        <v>288765.0</v>
      </c>
      <c r="B513" s="3" t="str">
        <f t="shared" si="1"/>
        <v>#REF!</v>
      </c>
    </row>
    <row r="514">
      <c r="A514" s="27">
        <v>43607.0</v>
      </c>
      <c r="B514" s="3" t="str">
        <f t="shared" si="1"/>
        <v>#REF!</v>
      </c>
    </row>
    <row r="515">
      <c r="A515" s="28">
        <v>71.91</v>
      </c>
      <c r="B515" s="3" t="str">
        <f t="shared" si="1"/>
        <v>#REF!</v>
      </c>
    </row>
    <row r="516">
      <c r="A516" s="28">
        <v>72.04</v>
      </c>
      <c r="B516" s="3" t="str">
        <f t="shared" si="1"/>
        <v>#REF!</v>
      </c>
    </row>
    <row r="517">
      <c r="A517" s="28">
        <v>70.42</v>
      </c>
      <c r="B517" s="3" t="str">
        <f t="shared" si="1"/>
        <v>#REF!</v>
      </c>
    </row>
    <row r="518">
      <c r="A518" s="28">
        <v>70.99</v>
      </c>
      <c r="B518" s="3" t="str">
        <f t="shared" si="1"/>
        <v>#REF!</v>
      </c>
    </row>
    <row r="519">
      <c r="A519" s="21">
        <v>-1.19</v>
      </c>
      <c r="B519" s="3" t="str">
        <f t="shared" si="1"/>
        <v>#REF!</v>
      </c>
    </row>
    <row r="520">
      <c r="A520" s="22">
        <v>-0.0165</v>
      </c>
      <c r="B520" s="3" t="str">
        <f t="shared" si="1"/>
        <v>#REF!</v>
      </c>
    </row>
    <row r="521">
      <c r="A521" s="24">
        <v>371518.0</v>
      </c>
      <c r="B521" s="3" t="str">
        <f t="shared" si="1"/>
        <v>#REF!</v>
      </c>
    </row>
    <row r="522">
      <c r="A522" s="24">
        <v>267157.0</v>
      </c>
      <c r="B522" s="3" t="str">
        <f t="shared" si="1"/>
        <v>#REF!</v>
      </c>
    </row>
    <row r="523">
      <c r="A523" s="23">
        <v>43608.0</v>
      </c>
      <c r="B523" s="3" t="str">
        <f t="shared" si="1"/>
        <v>#REF!</v>
      </c>
    </row>
    <row r="524">
      <c r="A524" s="21">
        <v>70.86</v>
      </c>
      <c r="B524" s="3" t="str">
        <f t="shared" si="1"/>
        <v>#REF!</v>
      </c>
    </row>
    <row r="525">
      <c r="A525" s="21">
        <v>70.97</v>
      </c>
      <c r="B525" s="3" t="str">
        <f t="shared" si="1"/>
        <v>#REF!</v>
      </c>
    </row>
    <row r="526">
      <c r="A526" s="21">
        <v>67.02</v>
      </c>
      <c r="B526" s="3" t="str">
        <f t="shared" si="1"/>
        <v>#REF!</v>
      </c>
    </row>
    <row r="527">
      <c r="A527" s="21">
        <v>67.76</v>
      </c>
      <c r="B527" s="3" t="str">
        <f t="shared" si="1"/>
        <v>#REF!</v>
      </c>
    </row>
    <row r="528">
      <c r="A528" s="21">
        <v>-3.23</v>
      </c>
      <c r="B528" s="3" t="str">
        <f t="shared" si="1"/>
        <v>#REF!</v>
      </c>
    </row>
    <row r="529">
      <c r="A529" s="22">
        <v>-0.0455</v>
      </c>
      <c r="B529" s="3" t="str">
        <f t="shared" si="1"/>
        <v>#REF!</v>
      </c>
    </row>
    <row r="530">
      <c r="A530" s="24">
        <v>434538.0</v>
      </c>
      <c r="B530" s="3" t="str">
        <f t="shared" si="1"/>
        <v>#REF!</v>
      </c>
    </row>
    <row r="531">
      <c r="A531" s="24">
        <v>241296.0</v>
      </c>
      <c r="B531" s="3" t="str">
        <f t="shared" si="1"/>
        <v>#REF!</v>
      </c>
    </row>
    <row r="532">
      <c r="A532" s="23">
        <v>43609.0</v>
      </c>
      <c r="B532" s="3" t="str">
        <f t="shared" si="1"/>
        <v>#REF!</v>
      </c>
    </row>
    <row r="533">
      <c r="A533" s="21">
        <v>67.99</v>
      </c>
      <c r="B533" s="3" t="str">
        <f t="shared" si="1"/>
        <v>#REF!</v>
      </c>
    </row>
    <row r="534">
      <c r="A534" s="21">
        <v>69.3</v>
      </c>
      <c r="B534" s="3" t="str">
        <f t="shared" si="1"/>
        <v>#REF!</v>
      </c>
    </row>
    <row r="535">
      <c r="A535" s="21">
        <v>67.33</v>
      </c>
      <c r="B535" s="3" t="str">
        <f t="shared" si="1"/>
        <v>#REF!</v>
      </c>
    </row>
    <row r="536">
      <c r="A536" s="21">
        <v>68.69</v>
      </c>
      <c r="B536" s="3" t="str">
        <f t="shared" si="1"/>
        <v>#REF!</v>
      </c>
    </row>
    <row r="537">
      <c r="A537" s="25">
        <f>+0.93</f>
        <v>0.93</v>
      </c>
      <c r="B537" s="3" t="str">
        <f t="shared" si="1"/>
        <v>#REF!</v>
      </c>
    </row>
    <row r="538">
      <c r="A538" s="25">
        <f>+1.37%</f>
        <v>0.0137</v>
      </c>
      <c r="B538" s="3" t="str">
        <f t="shared" si="1"/>
        <v>#REF!</v>
      </c>
    </row>
    <row r="539">
      <c r="A539" s="26">
        <v>292087.0</v>
      </c>
      <c r="B539" s="3" t="str">
        <f t="shared" si="1"/>
        <v>#REF!</v>
      </c>
    </row>
    <row r="540">
      <c r="A540" s="26">
        <v>199176.0</v>
      </c>
      <c r="B540" s="3" t="str">
        <f t="shared" si="1"/>
        <v>#REF!</v>
      </c>
    </row>
    <row r="541">
      <c r="A541" s="27">
        <v>43612.0</v>
      </c>
      <c r="B541" s="3" t="str">
        <f t="shared" si="1"/>
        <v>#REF!</v>
      </c>
    </row>
    <row r="542">
      <c r="A542" s="28">
        <v>69.15</v>
      </c>
      <c r="B542" s="3" t="str">
        <f t="shared" si="1"/>
        <v>#REF!</v>
      </c>
    </row>
    <row r="543">
      <c r="A543" s="28">
        <v>70.23</v>
      </c>
      <c r="B543" s="3" t="str">
        <f t="shared" si="1"/>
        <v>#REF!</v>
      </c>
    </row>
    <row r="544">
      <c r="A544" s="28">
        <v>68.53</v>
      </c>
      <c r="B544" s="3" t="str">
        <f t="shared" si="1"/>
        <v>#REF!</v>
      </c>
    </row>
    <row r="545">
      <c r="A545" s="28">
        <v>70.11</v>
      </c>
      <c r="B545" s="3" t="str">
        <f t="shared" si="1"/>
        <v>#REF!</v>
      </c>
    </row>
    <row r="546">
      <c r="A546" s="25">
        <f>+1.42</f>
        <v>1.42</v>
      </c>
      <c r="B546" s="3" t="str">
        <f t="shared" si="1"/>
        <v>#REF!</v>
      </c>
    </row>
    <row r="547">
      <c r="A547" s="25">
        <f>+2.07%</f>
        <v>0.0207</v>
      </c>
      <c r="B547" s="3" t="str">
        <f t="shared" si="1"/>
        <v>#REF!</v>
      </c>
    </row>
    <row r="548">
      <c r="A548" s="26">
        <v>72179.0</v>
      </c>
      <c r="B548" s="3" t="str">
        <f t="shared" si="1"/>
        <v>#REF!</v>
      </c>
    </row>
    <row r="549">
      <c r="A549" s="26">
        <v>192343.0</v>
      </c>
      <c r="B549" s="3" t="str">
        <f t="shared" si="1"/>
        <v>#REF!</v>
      </c>
    </row>
    <row r="550">
      <c r="A550" s="27">
        <v>43613.0</v>
      </c>
      <c r="B550" s="3" t="str">
        <f t="shared" si="1"/>
        <v>#REF!</v>
      </c>
    </row>
    <row r="551">
      <c r="A551" s="28">
        <v>69.99</v>
      </c>
      <c r="B551" s="3" t="str">
        <f t="shared" si="1"/>
        <v>#REF!</v>
      </c>
    </row>
    <row r="552">
      <c r="A552" s="28">
        <v>70.59</v>
      </c>
      <c r="B552" s="3" t="str">
        <f t="shared" si="1"/>
        <v>#REF!</v>
      </c>
    </row>
    <row r="553">
      <c r="A553" s="28">
        <v>69.58</v>
      </c>
      <c r="B553" s="3" t="str">
        <f t="shared" si="1"/>
        <v>#REF!</v>
      </c>
    </row>
    <row r="554">
      <c r="A554" s="28">
        <v>70.11</v>
      </c>
      <c r="B554" s="3" t="str">
        <f t="shared" si="1"/>
        <v>#REF!</v>
      </c>
    </row>
    <row r="555">
      <c r="A555" s="34" t="s">
        <v>10</v>
      </c>
      <c r="B555" s="3" t="str">
        <f t="shared" si="1"/>
        <v>#REF!</v>
      </c>
    </row>
    <row r="556">
      <c r="A556" s="34" t="s">
        <v>10</v>
      </c>
      <c r="B556" s="3" t="str">
        <f t="shared" si="1"/>
        <v>#REF!</v>
      </c>
    </row>
    <row r="557">
      <c r="A557" s="35">
        <v>238881.0</v>
      </c>
      <c r="B557" s="3" t="str">
        <f t="shared" si="1"/>
        <v>#REF!</v>
      </c>
    </row>
    <row r="558">
      <c r="A558" s="35">
        <v>144605.0</v>
      </c>
      <c r="B558" s="3" t="str">
        <f t="shared" si="1"/>
        <v>#REF!</v>
      </c>
    </row>
    <row r="559">
      <c r="A559" s="36">
        <v>43614.0</v>
      </c>
      <c r="B559" s="3" t="str">
        <f t="shared" si="1"/>
        <v>#REF!</v>
      </c>
    </row>
    <row r="560">
      <c r="A560" s="34">
        <v>70.1</v>
      </c>
      <c r="B560" s="3" t="str">
        <f t="shared" si="1"/>
        <v>#REF!</v>
      </c>
    </row>
    <row r="561">
      <c r="A561" s="34">
        <v>70.1</v>
      </c>
      <c r="B561" s="3" t="str">
        <f t="shared" si="1"/>
        <v>#REF!</v>
      </c>
    </row>
    <row r="562">
      <c r="A562" s="34">
        <v>68.08</v>
      </c>
      <c r="B562" s="3" t="str">
        <f t="shared" si="1"/>
        <v>#REF!</v>
      </c>
    </row>
    <row r="563">
      <c r="A563" s="34">
        <v>69.45</v>
      </c>
      <c r="B563" s="3" t="str">
        <f t="shared" si="1"/>
        <v>#REF!</v>
      </c>
    </row>
    <row r="564">
      <c r="A564" s="21">
        <v>-0.66</v>
      </c>
      <c r="B564" s="3" t="str">
        <f t="shared" si="1"/>
        <v>#REF!</v>
      </c>
    </row>
    <row r="565">
      <c r="A565" s="22">
        <v>-0.0094</v>
      </c>
      <c r="B565" s="3" t="str">
        <f t="shared" si="1"/>
        <v>#REF!</v>
      </c>
    </row>
    <row r="566">
      <c r="A566" s="24">
        <v>148475.0</v>
      </c>
      <c r="B566" s="3" t="str">
        <f t="shared" si="1"/>
        <v>#REF!</v>
      </c>
    </row>
    <row r="567">
      <c r="A567" s="24">
        <v>112444.0</v>
      </c>
      <c r="B567" s="3" t="str">
        <f t="shared" si="1"/>
        <v>#REF!</v>
      </c>
    </row>
    <row r="568">
      <c r="A568" s="23">
        <v>43615.0</v>
      </c>
      <c r="B568" s="3" t="str">
        <f t="shared" si="1"/>
        <v>#REF!</v>
      </c>
    </row>
    <row r="569">
      <c r="A569" s="21">
        <v>69.68</v>
      </c>
      <c r="B569" s="3" t="str">
        <f t="shared" si="1"/>
        <v>#REF!</v>
      </c>
    </row>
    <row r="570">
      <c r="A570" s="21">
        <v>69.96</v>
      </c>
      <c r="B570" s="3" t="str">
        <f t="shared" si="1"/>
        <v>#REF!</v>
      </c>
    </row>
    <row r="571">
      <c r="A571" s="21">
        <v>66.31</v>
      </c>
      <c r="B571" s="3" t="str">
        <f t="shared" si="1"/>
        <v>#REF!</v>
      </c>
    </row>
    <row r="572">
      <c r="A572" s="21">
        <v>66.87</v>
      </c>
      <c r="B572" s="3" t="str">
        <f t="shared" si="1"/>
        <v>#REF!</v>
      </c>
    </row>
    <row r="573">
      <c r="A573" s="21">
        <v>-2.58</v>
      </c>
      <c r="B573" s="3" t="str">
        <f t="shared" si="1"/>
        <v>#REF!</v>
      </c>
    </row>
    <row r="574">
      <c r="A574" s="22">
        <v>-0.0371</v>
      </c>
      <c r="B574" s="3" t="str">
        <f t="shared" si="1"/>
        <v>#REF!</v>
      </c>
    </row>
    <row r="575">
      <c r="A575" s="24">
        <v>105271.0</v>
      </c>
      <c r="B575" s="3" t="str">
        <f t="shared" si="1"/>
        <v>#REF!</v>
      </c>
    </row>
    <row r="576">
      <c r="A576" s="24">
        <v>57133.0</v>
      </c>
      <c r="B576" s="3" t="str">
        <f t="shared" si="1"/>
        <v>#REF!</v>
      </c>
    </row>
    <row r="577">
      <c r="A577" s="7">
        <v>43616.0</v>
      </c>
      <c r="B577" s="3" t="str">
        <f t="shared" si="1"/>
        <v>#REF!</v>
      </c>
    </row>
    <row r="578">
      <c r="A578" s="8">
        <v>66.24</v>
      </c>
      <c r="B578" s="3" t="str">
        <f t="shared" si="1"/>
        <v>#REF!</v>
      </c>
    </row>
    <row r="579">
      <c r="A579" s="8">
        <v>66.28</v>
      </c>
      <c r="B579" s="3" t="str">
        <f t="shared" si="1"/>
        <v>#REF!</v>
      </c>
    </row>
    <row r="580">
      <c r="A580" s="8">
        <v>64.37</v>
      </c>
      <c r="B580" s="3" t="str">
        <f t="shared" si="1"/>
        <v>#REF!</v>
      </c>
    </row>
    <row r="581">
      <c r="A581" s="8">
        <v>64.49</v>
      </c>
      <c r="B581" s="3" t="str">
        <f t="shared" si="1"/>
        <v>#REF!</v>
      </c>
    </row>
    <row r="582">
      <c r="A582" s="11">
        <v>-2.38</v>
      </c>
      <c r="B582" s="3" t="str">
        <f t="shared" si="1"/>
        <v>#REF!</v>
      </c>
    </row>
    <row r="583">
      <c r="A583" s="12">
        <v>-0.0356</v>
      </c>
      <c r="B583" s="3" t="str">
        <f t="shared" si="1"/>
        <v>#REF!</v>
      </c>
    </row>
    <row r="584">
      <c r="A584" s="31">
        <v>21748.0</v>
      </c>
      <c r="B584" s="3" t="str">
        <f t="shared" si="1"/>
        <v>#REF!</v>
      </c>
    </row>
    <row r="585">
      <c r="A585" s="32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43556</v>
      </c>
      <c r="C3" s="3">
        <v>67.07</v>
      </c>
      <c r="D3" s="3">
        <v>68.46</v>
      </c>
      <c r="E3" s="3">
        <v>67.07</v>
      </c>
      <c r="F3" s="3">
        <v>68.27</v>
      </c>
      <c r="G3" s="3">
        <v>1.33</v>
      </c>
      <c r="H3" s="3">
        <v>0.0199</v>
      </c>
      <c r="I3" s="15">
        <v>76004.0</v>
      </c>
      <c r="J3" s="15">
        <v>157056.0</v>
      </c>
    </row>
    <row r="4">
      <c r="A4" s="4" t="s">
        <v>4</v>
      </c>
      <c r="B4" s="5">
        <f t="shared" si="1"/>
        <v>43557</v>
      </c>
      <c r="C4" s="3">
        <v>68.38</v>
      </c>
      <c r="D4" s="3">
        <v>68.72</v>
      </c>
      <c r="E4" s="3">
        <v>68.01</v>
      </c>
      <c r="F4" s="3">
        <v>68.6</v>
      </c>
      <c r="G4" s="3">
        <v>0.33</v>
      </c>
      <c r="H4" s="3">
        <v>0.0048</v>
      </c>
      <c r="I4" s="15">
        <v>80750.0</v>
      </c>
      <c r="J4" s="15">
        <v>142842.0</v>
      </c>
    </row>
    <row r="5">
      <c r="A5" s="4" t="s">
        <v>5</v>
      </c>
      <c r="B5" s="5">
        <f t="shared" si="1"/>
        <v>43558</v>
      </c>
      <c r="C5" s="3">
        <v>68.67</v>
      </c>
      <c r="D5" s="3">
        <v>69.13</v>
      </c>
      <c r="E5" s="3">
        <v>68.1</v>
      </c>
      <c r="F5" s="3">
        <v>68.59</v>
      </c>
      <c r="G5" s="3">
        <v>-0.01</v>
      </c>
      <c r="H5" s="6">
        <v>-1.0E-4</v>
      </c>
      <c r="I5" s="15">
        <v>86481.0</v>
      </c>
      <c r="J5" s="15">
        <v>148542.0</v>
      </c>
    </row>
    <row r="6">
      <c r="A6" s="4" t="s">
        <v>6</v>
      </c>
      <c r="B6" s="5">
        <f t="shared" si="1"/>
        <v>43559</v>
      </c>
      <c r="C6" s="3">
        <v>68.76</v>
      </c>
      <c r="D6" s="3">
        <v>69.29</v>
      </c>
      <c r="E6" s="3">
        <v>68.21</v>
      </c>
      <c r="F6" s="3">
        <v>68.69</v>
      </c>
      <c r="G6" s="3">
        <v>0.1</v>
      </c>
      <c r="H6" s="3">
        <v>0.0015</v>
      </c>
      <c r="I6" s="15">
        <v>85243.0</v>
      </c>
      <c r="J6" s="15">
        <v>148378.0</v>
      </c>
    </row>
    <row r="7">
      <c r="A7" s="4" t="s">
        <v>7</v>
      </c>
      <c r="B7" s="5">
        <f t="shared" si="1"/>
        <v>43560</v>
      </c>
      <c r="C7" s="3">
        <v>68.39</v>
      </c>
      <c r="D7" s="3">
        <v>69.71</v>
      </c>
      <c r="E7" s="3">
        <v>68.26</v>
      </c>
      <c r="F7" s="3">
        <v>69.57</v>
      </c>
      <c r="G7" s="3">
        <v>0.88</v>
      </c>
      <c r="H7" s="3">
        <v>0.0128</v>
      </c>
      <c r="I7" s="15">
        <v>59983.0</v>
      </c>
      <c r="J7" s="15">
        <v>149216.0</v>
      </c>
    </row>
    <row r="8">
      <c r="A8" s="4" t="s">
        <v>8</v>
      </c>
      <c r="B8" s="5">
        <f t="shared" si="1"/>
        <v>43563</v>
      </c>
      <c r="C8" s="3">
        <v>69.8</v>
      </c>
      <c r="D8" s="3">
        <v>70.31</v>
      </c>
      <c r="E8" s="3">
        <v>69.6</v>
      </c>
      <c r="F8" s="3">
        <v>70.21</v>
      </c>
      <c r="G8" s="3">
        <v>0.64</v>
      </c>
      <c r="H8" s="3">
        <v>0.0092</v>
      </c>
      <c r="I8" s="15">
        <v>83117.0</v>
      </c>
      <c r="J8" s="15">
        <v>149139.0</v>
      </c>
    </row>
    <row r="9">
      <c r="A9" s="4" t="s">
        <v>9</v>
      </c>
      <c r="B9" s="5">
        <f t="shared" si="1"/>
        <v>43564</v>
      </c>
      <c r="C9" s="3">
        <v>70.24</v>
      </c>
      <c r="D9" s="3">
        <v>70.44</v>
      </c>
      <c r="E9" s="3">
        <v>69.49</v>
      </c>
      <c r="F9" s="3">
        <v>69.78</v>
      </c>
      <c r="G9" s="3">
        <v>-0.43</v>
      </c>
      <c r="H9" s="6">
        <v>-0.0061</v>
      </c>
      <c r="I9" s="15">
        <v>58577.0</v>
      </c>
      <c r="J9" s="15">
        <v>153220.0</v>
      </c>
    </row>
    <row r="10">
      <c r="A10" s="7">
        <v>43556.0</v>
      </c>
      <c r="B10" s="5">
        <f t="shared" si="1"/>
        <v>43565</v>
      </c>
      <c r="C10" s="3">
        <v>69.95</v>
      </c>
      <c r="D10" s="3">
        <v>70.96</v>
      </c>
      <c r="E10" s="3">
        <v>69.75</v>
      </c>
      <c r="F10" s="3">
        <v>70.92</v>
      </c>
      <c r="G10" s="3">
        <v>1.14</v>
      </c>
      <c r="H10" s="3">
        <v>0.0163</v>
      </c>
      <c r="I10" s="15">
        <v>79877.0</v>
      </c>
      <c r="J10" s="15">
        <v>161092.0</v>
      </c>
    </row>
    <row r="11">
      <c r="A11" s="8">
        <v>67.07</v>
      </c>
      <c r="B11" s="5">
        <f t="shared" si="1"/>
        <v>43566</v>
      </c>
      <c r="C11" s="3">
        <v>70.76</v>
      </c>
      <c r="D11" s="3">
        <v>70.86</v>
      </c>
      <c r="E11" s="3">
        <v>69.8</v>
      </c>
      <c r="F11" s="3">
        <v>70.03</v>
      </c>
      <c r="G11" s="3">
        <v>-0.89</v>
      </c>
      <c r="H11" s="6">
        <v>-0.0125</v>
      </c>
      <c r="I11" s="15">
        <v>76447.0</v>
      </c>
      <c r="J11" s="15">
        <v>163740.0</v>
      </c>
    </row>
    <row r="12">
      <c r="A12" s="8">
        <v>68.46</v>
      </c>
      <c r="B12" s="5">
        <f t="shared" si="1"/>
        <v>43567</v>
      </c>
      <c r="C12" s="3">
        <v>70.16</v>
      </c>
      <c r="D12" s="3">
        <v>70.96</v>
      </c>
      <c r="E12" s="3">
        <v>70.12</v>
      </c>
      <c r="F12" s="3">
        <v>70.65</v>
      </c>
      <c r="G12" s="3">
        <v>0.62</v>
      </c>
      <c r="H12" s="3">
        <v>0.0089</v>
      </c>
      <c r="I12" s="15">
        <v>62364.0</v>
      </c>
      <c r="J12" s="15">
        <v>168391.0</v>
      </c>
    </row>
    <row r="13">
      <c r="A13" s="8">
        <v>67.07</v>
      </c>
      <c r="B13" s="5">
        <f t="shared" si="1"/>
        <v>43570</v>
      </c>
      <c r="C13" s="3">
        <v>70.7</v>
      </c>
      <c r="D13" s="3">
        <v>70.7</v>
      </c>
      <c r="E13" s="3">
        <v>69.95</v>
      </c>
      <c r="F13" s="3">
        <v>70.36</v>
      </c>
      <c r="G13" s="3">
        <v>-0.29</v>
      </c>
      <c r="H13" s="6">
        <v>-0.0041</v>
      </c>
      <c r="I13" s="15">
        <v>50257.0</v>
      </c>
      <c r="J13" s="15">
        <v>168314.0</v>
      </c>
    </row>
    <row r="14">
      <c r="A14" s="8">
        <v>68.27</v>
      </c>
      <c r="B14" s="5">
        <f t="shared" si="1"/>
        <v>43571</v>
      </c>
      <c r="C14" s="3">
        <v>70.38</v>
      </c>
      <c r="D14" s="3">
        <v>71.01</v>
      </c>
      <c r="E14" s="3">
        <v>69.92</v>
      </c>
      <c r="F14" s="3">
        <v>70.77</v>
      </c>
      <c r="G14" s="3">
        <v>0.41</v>
      </c>
      <c r="H14" s="3">
        <v>0.0058</v>
      </c>
      <c r="I14" s="15">
        <v>92078.0</v>
      </c>
      <c r="J14" s="15">
        <v>176241.0</v>
      </c>
    </row>
    <row r="15">
      <c r="A15" s="9">
        <f>+1.33</f>
        <v>1.33</v>
      </c>
      <c r="B15" s="5">
        <f t="shared" si="1"/>
        <v>43572</v>
      </c>
      <c r="C15" s="3">
        <v>70.91</v>
      </c>
      <c r="D15" s="3">
        <v>71.27</v>
      </c>
      <c r="E15" s="3">
        <v>70.49</v>
      </c>
      <c r="F15" s="3">
        <v>70.64</v>
      </c>
      <c r="G15" s="3">
        <v>-0.13</v>
      </c>
      <c r="H15" s="6">
        <v>-0.0018</v>
      </c>
      <c r="I15" s="15">
        <v>94455.0</v>
      </c>
      <c r="J15" s="15">
        <v>174602.0</v>
      </c>
    </row>
    <row r="16">
      <c r="A16" s="9">
        <f>+1.99%</f>
        <v>0.0199</v>
      </c>
      <c r="B16" s="5">
        <f t="shared" si="1"/>
        <v>43573</v>
      </c>
      <c r="C16" s="3">
        <v>70.54</v>
      </c>
      <c r="D16" s="3">
        <v>70.99</v>
      </c>
      <c r="E16" s="3">
        <v>70.25</v>
      </c>
      <c r="F16" s="3">
        <v>70.96</v>
      </c>
      <c r="G16" s="3">
        <v>0.32</v>
      </c>
      <c r="H16" s="3">
        <v>0.0045000000000000005</v>
      </c>
      <c r="I16" s="15">
        <v>65380.0</v>
      </c>
      <c r="J16" s="15">
        <v>180921.0</v>
      </c>
    </row>
    <row r="17">
      <c r="A17" s="16">
        <v>76004.0</v>
      </c>
      <c r="B17" s="5">
        <f t="shared" si="1"/>
        <v>43577</v>
      </c>
      <c r="C17" s="3">
        <v>70.86</v>
      </c>
      <c r="D17" s="3">
        <v>73.26</v>
      </c>
      <c r="E17" s="3">
        <v>70.86</v>
      </c>
      <c r="F17" s="3">
        <v>72.81</v>
      </c>
      <c r="G17" s="3">
        <v>1.85</v>
      </c>
      <c r="H17" s="3">
        <v>0.026099999999999998</v>
      </c>
      <c r="I17" s="15">
        <v>103297.0</v>
      </c>
      <c r="J17" s="15">
        <v>183759.0</v>
      </c>
    </row>
    <row r="18">
      <c r="A18" s="16">
        <v>157056.0</v>
      </c>
      <c r="B18" s="5">
        <f t="shared" si="1"/>
        <v>43578</v>
      </c>
      <c r="C18" s="3">
        <v>73.08</v>
      </c>
      <c r="D18" s="3">
        <v>73.49</v>
      </c>
      <c r="E18" s="3">
        <v>72.82</v>
      </c>
      <c r="F18" s="3">
        <v>73.33</v>
      </c>
      <c r="G18" s="3">
        <v>0.52</v>
      </c>
      <c r="H18" s="3">
        <v>0.0070999999999999995</v>
      </c>
      <c r="I18" s="15">
        <v>107990.0</v>
      </c>
      <c r="J18" s="15">
        <v>183920.0</v>
      </c>
    </row>
    <row r="19">
      <c r="A19" s="7">
        <v>43557.0</v>
      </c>
      <c r="B19" s="5">
        <f t="shared" si="1"/>
        <v>43579</v>
      </c>
      <c r="C19" s="3">
        <v>73.0</v>
      </c>
      <c r="D19" s="3">
        <v>73.47</v>
      </c>
      <c r="E19" s="3">
        <v>72.89</v>
      </c>
      <c r="F19" s="3">
        <v>73.26</v>
      </c>
      <c r="G19" s="3">
        <v>-0.07</v>
      </c>
      <c r="H19" s="6">
        <v>-0.001</v>
      </c>
      <c r="I19" s="15">
        <v>102547.0</v>
      </c>
      <c r="J19" s="15">
        <v>187907.0</v>
      </c>
    </row>
    <row r="20">
      <c r="A20" s="8">
        <v>68.38</v>
      </c>
      <c r="B20" s="5">
        <f t="shared" si="1"/>
        <v>43580</v>
      </c>
      <c r="C20" s="3">
        <v>73.09</v>
      </c>
      <c r="D20" s="3">
        <v>74.04</v>
      </c>
      <c r="E20" s="3">
        <v>72.65</v>
      </c>
      <c r="F20" s="3">
        <v>72.99</v>
      </c>
      <c r="G20" s="3">
        <v>-0.27</v>
      </c>
      <c r="H20" s="6">
        <v>-0.0037</v>
      </c>
      <c r="I20" s="15">
        <v>140803.0</v>
      </c>
      <c r="J20" s="15">
        <v>190542.0</v>
      </c>
    </row>
    <row r="21">
      <c r="A21" s="8">
        <v>68.72</v>
      </c>
      <c r="B21" s="5">
        <f t="shared" si="1"/>
        <v>43581</v>
      </c>
      <c r="C21" s="3">
        <v>72.81</v>
      </c>
      <c r="D21" s="3">
        <v>72.98</v>
      </c>
      <c r="E21" s="3">
        <v>69.98</v>
      </c>
      <c r="F21" s="3">
        <v>71.0</v>
      </c>
      <c r="G21" s="3">
        <v>-1.99</v>
      </c>
      <c r="H21" s="6">
        <v>-0.0273</v>
      </c>
      <c r="I21" s="15">
        <v>149707.0</v>
      </c>
      <c r="J21" s="15">
        <v>189239.0</v>
      </c>
    </row>
    <row r="22">
      <c r="A22" s="8">
        <v>68.01</v>
      </c>
      <c r="B22" s="5">
        <f t="shared" si="1"/>
        <v>43584</v>
      </c>
      <c r="C22" s="3">
        <v>70.7</v>
      </c>
      <c r="D22" s="3">
        <v>71.36</v>
      </c>
      <c r="E22" s="3">
        <v>70.07</v>
      </c>
      <c r="F22" s="3">
        <v>70.92</v>
      </c>
      <c r="G22" s="3">
        <v>-0.08</v>
      </c>
      <c r="H22" s="6">
        <v>-0.0011</v>
      </c>
      <c r="I22" s="15">
        <v>100934.0</v>
      </c>
      <c r="J22" s="15">
        <v>195393.0</v>
      </c>
    </row>
    <row r="23">
      <c r="A23" s="8">
        <v>68.6</v>
      </c>
      <c r="B23" s="5">
        <f t="shared" si="1"/>
        <v>43585</v>
      </c>
      <c r="C23" s="3">
        <v>70.91</v>
      </c>
      <c r="D23" s="3">
        <v>72.16</v>
      </c>
      <c r="E23" s="3">
        <v>70.6</v>
      </c>
      <c r="F23" s="3">
        <v>71.45</v>
      </c>
      <c r="G23" s="3">
        <v>0.53</v>
      </c>
      <c r="H23" s="3">
        <v>0.0075</v>
      </c>
      <c r="I23" s="15">
        <v>115603.0</v>
      </c>
      <c r="J23" s="15">
        <v>197070.0</v>
      </c>
    </row>
    <row r="24">
      <c r="A24" s="9">
        <f>+0.33</f>
        <v>0.33</v>
      </c>
      <c r="B24" s="5">
        <f t="shared" si="1"/>
        <v>43586</v>
      </c>
      <c r="C24" s="3">
        <v>71.07</v>
      </c>
      <c r="D24" s="3">
        <v>71.66</v>
      </c>
      <c r="E24" s="3">
        <v>70.63</v>
      </c>
      <c r="F24" s="3">
        <v>71.5</v>
      </c>
      <c r="G24" s="3">
        <v>0.05</v>
      </c>
      <c r="H24" s="3">
        <v>7.000000000000001E-4</v>
      </c>
      <c r="I24" s="15">
        <v>116858.0</v>
      </c>
      <c r="J24" s="15">
        <v>206998.0</v>
      </c>
    </row>
    <row r="25">
      <c r="A25" s="9">
        <f>+0.48%</f>
        <v>0.0048</v>
      </c>
      <c r="B25" s="5">
        <f t="shared" si="1"/>
        <v>43587</v>
      </c>
      <c r="C25" s="3">
        <v>71.32</v>
      </c>
      <c r="D25" s="3">
        <v>71.51</v>
      </c>
      <c r="E25" s="3">
        <v>68.97</v>
      </c>
      <c r="F25" s="3">
        <v>70.02</v>
      </c>
      <c r="G25" s="3">
        <v>-1.48</v>
      </c>
      <c r="H25" s="6">
        <v>-0.0207</v>
      </c>
      <c r="I25" s="15">
        <v>136125.0</v>
      </c>
      <c r="J25" s="15">
        <v>203551.0</v>
      </c>
    </row>
    <row r="26">
      <c r="A26" s="16">
        <v>80750.0</v>
      </c>
      <c r="B26" s="5">
        <f t="shared" si="1"/>
        <v>43588</v>
      </c>
      <c r="C26" s="3">
        <v>69.82</v>
      </c>
      <c r="D26" s="3">
        <v>70.71</v>
      </c>
      <c r="E26" s="3">
        <v>69.24</v>
      </c>
      <c r="F26" s="3">
        <v>70.03</v>
      </c>
      <c r="G26" s="3">
        <v>0.01</v>
      </c>
      <c r="H26" s="3">
        <v>1.0E-4</v>
      </c>
      <c r="I26" s="15">
        <v>157333.0</v>
      </c>
      <c r="J26" s="15">
        <v>207388.0</v>
      </c>
    </row>
    <row r="27">
      <c r="A27" s="16">
        <v>142842.0</v>
      </c>
      <c r="B27" s="5">
        <f t="shared" si="1"/>
        <v>43591</v>
      </c>
      <c r="C27" s="3">
        <v>69.65</v>
      </c>
      <c r="D27" s="3">
        <v>70.93</v>
      </c>
      <c r="E27" s="3">
        <v>67.99</v>
      </c>
      <c r="F27" s="3">
        <v>70.37</v>
      </c>
      <c r="G27" s="3">
        <v>0.34</v>
      </c>
      <c r="H27" s="3">
        <v>0.0049</v>
      </c>
      <c r="I27" s="15">
        <v>89431.0</v>
      </c>
      <c r="J27" s="15">
        <v>208401.0</v>
      </c>
    </row>
    <row r="28">
      <c r="A28" s="7">
        <v>43558.0</v>
      </c>
      <c r="B28" s="5">
        <f t="shared" si="1"/>
        <v>43592</v>
      </c>
      <c r="C28" s="3">
        <v>70.18</v>
      </c>
      <c r="D28" s="3">
        <v>70.45</v>
      </c>
      <c r="E28" s="3">
        <v>68.61</v>
      </c>
      <c r="F28" s="3">
        <v>69.07</v>
      </c>
      <c r="G28" s="3">
        <v>-1.3</v>
      </c>
      <c r="H28" s="6">
        <v>-0.0185</v>
      </c>
      <c r="I28" s="15">
        <v>165229.0</v>
      </c>
      <c r="J28" s="15">
        <v>219653.0</v>
      </c>
    </row>
    <row r="29">
      <c r="A29" s="8">
        <v>68.67</v>
      </c>
      <c r="B29" s="5">
        <f t="shared" si="1"/>
        <v>43593</v>
      </c>
      <c r="C29" s="3">
        <v>69.19</v>
      </c>
      <c r="D29" s="3">
        <v>69.92</v>
      </c>
      <c r="E29" s="3">
        <v>68.6</v>
      </c>
      <c r="F29" s="3">
        <v>69.62</v>
      </c>
      <c r="G29" s="3">
        <v>0.55</v>
      </c>
      <c r="H29" s="3">
        <v>0.008</v>
      </c>
      <c r="I29" s="15">
        <v>148515.0</v>
      </c>
      <c r="J29" s="15">
        <v>229800.0</v>
      </c>
    </row>
    <row r="30">
      <c r="A30" s="8">
        <v>69.13</v>
      </c>
      <c r="B30" s="5">
        <f t="shared" si="1"/>
        <v>43594</v>
      </c>
      <c r="C30" s="3">
        <v>69.47</v>
      </c>
      <c r="D30" s="3">
        <v>69.84</v>
      </c>
      <c r="E30" s="3">
        <v>68.58</v>
      </c>
      <c r="F30" s="3">
        <v>69.48</v>
      </c>
      <c r="G30" s="3">
        <v>-0.14</v>
      </c>
      <c r="H30" s="6">
        <v>-0.002</v>
      </c>
      <c r="I30" s="15">
        <v>192770.0</v>
      </c>
      <c r="J30" s="15">
        <v>241940.0</v>
      </c>
    </row>
    <row r="31">
      <c r="A31" s="8">
        <v>68.1</v>
      </c>
      <c r="B31" s="5">
        <f t="shared" si="1"/>
        <v>43595</v>
      </c>
      <c r="C31" s="3">
        <v>69.48</v>
      </c>
      <c r="D31" s="3">
        <v>70.29</v>
      </c>
      <c r="E31" s="3">
        <v>69.28</v>
      </c>
      <c r="F31" s="3">
        <v>69.64</v>
      </c>
      <c r="G31" s="3">
        <v>0.16</v>
      </c>
      <c r="H31" s="3">
        <v>0.0023</v>
      </c>
      <c r="I31" s="15">
        <v>191737.0</v>
      </c>
      <c r="J31" s="15">
        <v>252522.0</v>
      </c>
    </row>
    <row r="32">
      <c r="A32" s="8">
        <v>68.59</v>
      </c>
      <c r="B32" s="5">
        <f t="shared" si="1"/>
        <v>43598</v>
      </c>
      <c r="C32" s="3">
        <v>69.86</v>
      </c>
      <c r="D32" s="3">
        <v>71.63</v>
      </c>
      <c r="E32" s="3">
        <v>68.84</v>
      </c>
      <c r="F32" s="3">
        <v>69.31</v>
      </c>
      <c r="G32" s="3">
        <v>-0.33</v>
      </c>
      <c r="H32" s="6">
        <v>-0.0047</v>
      </c>
      <c r="I32" s="15">
        <v>192381.0</v>
      </c>
      <c r="J32" s="15">
        <v>263258.0</v>
      </c>
    </row>
    <row r="33">
      <c r="A33" s="11">
        <v>-0.01</v>
      </c>
      <c r="B33" s="5">
        <f t="shared" si="1"/>
        <v>43599</v>
      </c>
      <c r="C33" s="3">
        <v>69.14</v>
      </c>
      <c r="D33" s="3">
        <v>70.71</v>
      </c>
      <c r="E33" s="3">
        <v>69.0</v>
      </c>
      <c r="F33" s="3">
        <v>70.31</v>
      </c>
      <c r="G33" s="3">
        <v>1.0</v>
      </c>
      <c r="H33" s="3">
        <v>0.0144</v>
      </c>
      <c r="I33" s="15">
        <v>182910.0</v>
      </c>
      <c r="J33" s="15">
        <v>267661.0</v>
      </c>
    </row>
    <row r="34">
      <c r="A34" s="12">
        <v>-1.0E-4</v>
      </c>
      <c r="B34" s="5">
        <f t="shared" si="1"/>
        <v>43600</v>
      </c>
      <c r="C34" s="3">
        <v>69.98</v>
      </c>
      <c r="D34" s="3">
        <v>71.34</v>
      </c>
      <c r="E34" s="3">
        <v>69.59</v>
      </c>
      <c r="F34" s="3">
        <v>70.9</v>
      </c>
      <c r="G34" s="3">
        <v>0.59</v>
      </c>
      <c r="H34" s="3">
        <v>0.0084</v>
      </c>
      <c r="I34" s="15">
        <v>164124.0</v>
      </c>
      <c r="J34" s="15">
        <v>285300.0</v>
      </c>
    </row>
    <row r="35">
      <c r="A35" s="17">
        <v>86481.0</v>
      </c>
      <c r="B35" s="5">
        <f t="shared" si="1"/>
        <v>43601</v>
      </c>
      <c r="C35" s="3">
        <v>71.16</v>
      </c>
      <c r="D35" s="3">
        <v>72.41</v>
      </c>
      <c r="E35" s="3">
        <v>70.97</v>
      </c>
      <c r="F35" s="3">
        <v>71.7</v>
      </c>
      <c r="G35" s="3">
        <v>0.8</v>
      </c>
      <c r="H35" s="3">
        <v>0.0113</v>
      </c>
      <c r="I35" s="15">
        <v>214835.0</v>
      </c>
      <c r="J35" s="15">
        <v>316159.0</v>
      </c>
    </row>
    <row r="36">
      <c r="A36" s="17">
        <v>148542.0</v>
      </c>
      <c r="B36" s="5">
        <f t="shared" si="1"/>
        <v>43602</v>
      </c>
      <c r="C36" s="3">
        <v>71.92</v>
      </c>
      <c r="D36" s="3">
        <v>72.28</v>
      </c>
      <c r="E36" s="3">
        <v>70.88</v>
      </c>
      <c r="F36" s="3">
        <v>71.26</v>
      </c>
      <c r="G36" s="3">
        <v>-0.44</v>
      </c>
      <c r="H36" s="6">
        <v>-0.0061</v>
      </c>
      <c r="I36" s="15">
        <v>169451.0</v>
      </c>
      <c r="J36" s="15">
        <v>335055.0</v>
      </c>
    </row>
    <row r="37">
      <c r="A37" s="7">
        <v>43559.0</v>
      </c>
      <c r="B37" s="5">
        <f t="shared" si="1"/>
        <v>43605</v>
      </c>
      <c r="C37" s="3">
        <v>71.25</v>
      </c>
      <c r="D37" s="3">
        <v>72.44</v>
      </c>
      <c r="E37" s="3">
        <v>70.82</v>
      </c>
      <c r="F37" s="3">
        <v>71.16</v>
      </c>
      <c r="G37" s="3">
        <v>-0.1</v>
      </c>
      <c r="H37" s="6">
        <v>-0.0014</v>
      </c>
      <c r="I37" s="15">
        <v>200547.0</v>
      </c>
      <c r="J37" s="15">
        <v>361526.0</v>
      </c>
    </row>
    <row r="38">
      <c r="A38" s="8">
        <v>68.76</v>
      </c>
      <c r="B38" s="5">
        <f t="shared" si="1"/>
        <v>43606</v>
      </c>
      <c r="C38" s="3">
        <v>71.35</v>
      </c>
      <c r="D38" s="3">
        <v>71.69</v>
      </c>
      <c r="E38" s="3">
        <v>70.83</v>
      </c>
      <c r="F38" s="3">
        <v>71.31</v>
      </c>
      <c r="G38" s="3">
        <v>0.15</v>
      </c>
      <c r="H38" s="3">
        <v>0.0021</v>
      </c>
      <c r="I38" s="15">
        <v>225994.0</v>
      </c>
      <c r="J38" s="15">
        <v>387558.0</v>
      </c>
    </row>
    <row r="39">
      <c r="A39" s="8">
        <v>69.29</v>
      </c>
      <c r="B39" s="5">
        <f t="shared" si="1"/>
        <v>43607</v>
      </c>
      <c r="C39" s="3">
        <v>71.02</v>
      </c>
      <c r="D39" s="3">
        <v>71.07</v>
      </c>
      <c r="E39" s="3">
        <v>69.46</v>
      </c>
      <c r="F39" s="3">
        <v>69.99</v>
      </c>
      <c r="G39" s="3">
        <v>-1.32</v>
      </c>
      <c r="H39" s="6">
        <v>-0.0185</v>
      </c>
      <c r="I39" s="15">
        <v>274686.0</v>
      </c>
      <c r="J39" s="15">
        <v>406493.0</v>
      </c>
    </row>
    <row r="40">
      <c r="A40" s="8">
        <v>68.21</v>
      </c>
      <c r="B40" s="5">
        <f t="shared" si="1"/>
        <v>43608</v>
      </c>
      <c r="C40" s="3">
        <v>69.95</v>
      </c>
      <c r="D40" s="3">
        <v>69.98</v>
      </c>
      <c r="E40" s="3">
        <v>65.91</v>
      </c>
      <c r="F40" s="3">
        <v>66.5</v>
      </c>
      <c r="G40" s="3">
        <v>-3.49</v>
      </c>
      <c r="H40" s="6">
        <v>-0.0499</v>
      </c>
      <c r="I40" s="15">
        <v>395580.0</v>
      </c>
      <c r="J40" s="15">
        <v>410623.0</v>
      </c>
    </row>
    <row r="41">
      <c r="A41" s="8">
        <v>68.69</v>
      </c>
      <c r="B41" s="5">
        <f t="shared" si="1"/>
        <v>43609</v>
      </c>
      <c r="C41" s="3">
        <v>66.81</v>
      </c>
      <c r="D41" s="3">
        <v>68.09</v>
      </c>
      <c r="E41" s="3">
        <v>66.23</v>
      </c>
      <c r="F41" s="3">
        <v>67.47</v>
      </c>
      <c r="G41" s="3">
        <v>0.97</v>
      </c>
      <c r="H41" s="3">
        <v>0.0146</v>
      </c>
      <c r="I41" s="15">
        <v>252172.0</v>
      </c>
      <c r="J41" s="15">
        <v>409666.0</v>
      </c>
    </row>
    <row r="42">
      <c r="A42" s="9">
        <f>+0.1</f>
        <v>0.1</v>
      </c>
      <c r="B42" s="5">
        <f t="shared" si="1"/>
        <v>43612</v>
      </c>
      <c r="C42" s="3">
        <v>68.0</v>
      </c>
      <c r="D42" s="3">
        <v>68.87</v>
      </c>
      <c r="E42" s="3">
        <v>67.28</v>
      </c>
      <c r="F42" s="3">
        <v>68.77</v>
      </c>
      <c r="G42" s="3">
        <v>1.3</v>
      </c>
      <c r="H42" s="3">
        <v>0.019299999999999998</v>
      </c>
      <c r="I42" s="15">
        <v>69820.0</v>
      </c>
      <c r="J42" s="15">
        <v>409589.0</v>
      </c>
    </row>
    <row r="43">
      <c r="A43" s="9">
        <f>+0.15%</f>
        <v>0.0015</v>
      </c>
      <c r="B43" s="5">
        <f t="shared" si="1"/>
        <v>43613</v>
      </c>
      <c r="C43" s="3">
        <v>68.78</v>
      </c>
      <c r="D43" s="3">
        <v>69.23</v>
      </c>
      <c r="E43" s="3">
        <v>68.19</v>
      </c>
      <c r="F43" s="3">
        <v>68.67</v>
      </c>
      <c r="G43" s="3">
        <v>-0.1</v>
      </c>
      <c r="H43" s="6">
        <v>-0.0015</v>
      </c>
      <c r="I43" s="15">
        <v>233556.0</v>
      </c>
      <c r="J43" s="15">
        <v>405843.0</v>
      </c>
    </row>
    <row r="44">
      <c r="A44" s="16">
        <v>85243.0</v>
      </c>
      <c r="B44" s="5">
        <f t="shared" si="1"/>
        <v>43614</v>
      </c>
      <c r="C44" s="3">
        <v>68.51</v>
      </c>
      <c r="D44" s="3">
        <v>68.62</v>
      </c>
      <c r="E44" s="3">
        <v>66.67</v>
      </c>
      <c r="F44" s="3">
        <v>67.87</v>
      </c>
      <c r="G44" s="3">
        <v>-0.8</v>
      </c>
      <c r="H44" s="6">
        <v>-0.0116</v>
      </c>
      <c r="I44" s="15">
        <v>377686.0</v>
      </c>
      <c r="J44" s="15">
        <v>421914.0</v>
      </c>
    </row>
    <row r="45">
      <c r="A45" s="16">
        <v>148378.0</v>
      </c>
      <c r="B45" s="5">
        <f t="shared" si="1"/>
        <v>43615</v>
      </c>
      <c r="C45" s="3">
        <v>68.0</v>
      </c>
      <c r="D45" s="3">
        <v>68.34</v>
      </c>
      <c r="E45" s="3">
        <v>64.96</v>
      </c>
      <c r="F45" s="3">
        <v>65.33</v>
      </c>
      <c r="G45" s="3">
        <v>-2.54</v>
      </c>
      <c r="H45" s="6">
        <v>-0.0374</v>
      </c>
      <c r="I45" s="15">
        <v>407264.0</v>
      </c>
      <c r="J45" s="15">
        <v>438784.0</v>
      </c>
    </row>
    <row r="46">
      <c r="A46" s="7">
        <v>43560.0</v>
      </c>
      <c r="B46" s="5">
        <f t="shared" si="1"/>
        <v>43616</v>
      </c>
      <c r="C46" s="3">
        <v>64.86</v>
      </c>
      <c r="D46" s="3">
        <v>64.91</v>
      </c>
      <c r="E46" s="3">
        <v>61.39</v>
      </c>
      <c r="F46" s="3">
        <v>61.99</v>
      </c>
      <c r="G46" s="3">
        <v>-3.34</v>
      </c>
      <c r="H46" s="6">
        <v>-0.0511</v>
      </c>
      <c r="I46" s="15">
        <v>511742.0</v>
      </c>
      <c r="J46" s="15">
        <v>435460.0</v>
      </c>
    </row>
    <row r="47">
      <c r="A47" s="8">
        <v>68.39</v>
      </c>
      <c r="B47" s="5">
        <f t="shared" si="1"/>
        <v>43619</v>
      </c>
      <c r="C47" s="3">
        <v>61.64</v>
      </c>
      <c r="D47" s="3">
        <v>62.84</v>
      </c>
      <c r="E47" s="3">
        <v>60.55</v>
      </c>
      <c r="F47" s="3">
        <v>61.28</v>
      </c>
      <c r="G47" s="3">
        <v>-0.71</v>
      </c>
      <c r="H47" s="6">
        <v>-0.0115</v>
      </c>
      <c r="I47" s="15">
        <v>386555.0</v>
      </c>
      <c r="J47" s="15">
        <v>434562.0</v>
      </c>
    </row>
    <row r="48">
      <c r="A48" s="8">
        <v>69.71</v>
      </c>
      <c r="B48" s="5">
        <f t="shared" si="1"/>
        <v>43620</v>
      </c>
      <c r="C48" s="3">
        <v>61.0</v>
      </c>
      <c r="D48" s="3">
        <v>62.12</v>
      </c>
      <c r="E48" s="3">
        <v>60.21</v>
      </c>
      <c r="F48" s="3">
        <v>61.97</v>
      </c>
      <c r="G48" s="3">
        <v>0.69</v>
      </c>
      <c r="H48" s="3">
        <v>0.0113</v>
      </c>
      <c r="I48" s="15">
        <v>370265.0</v>
      </c>
      <c r="J48" s="15">
        <v>443635.0</v>
      </c>
    </row>
    <row r="49">
      <c r="A49" s="8">
        <v>68.26</v>
      </c>
      <c r="B49" s="5">
        <f t="shared" si="1"/>
        <v>43621</v>
      </c>
      <c r="C49" s="3">
        <v>61.58</v>
      </c>
      <c r="D49" s="3">
        <v>62.27</v>
      </c>
      <c r="E49" s="3">
        <v>59.45</v>
      </c>
      <c r="F49" s="3">
        <v>60.63</v>
      </c>
      <c r="G49" s="3">
        <v>-1.34</v>
      </c>
      <c r="H49" s="6">
        <v>-0.0216</v>
      </c>
      <c r="I49" s="15">
        <v>428010.0</v>
      </c>
      <c r="J49" s="15">
        <v>446855.0</v>
      </c>
    </row>
    <row r="50">
      <c r="A50" s="8">
        <v>69.57</v>
      </c>
      <c r="B50" s="5">
        <f t="shared" si="1"/>
        <v>43622</v>
      </c>
      <c r="C50" s="3">
        <v>60.4</v>
      </c>
      <c r="D50" s="3">
        <v>62.43</v>
      </c>
      <c r="E50" s="3">
        <v>60.22</v>
      </c>
      <c r="F50" s="3">
        <v>61.67</v>
      </c>
      <c r="G50" s="3">
        <v>1.04</v>
      </c>
      <c r="H50" s="3">
        <v>0.0172</v>
      </c>
      <c r="I50" s="15">
        <v>343637.0</v>
      </c>
      <c r="J50" s="15">
        <v>449055.0</v>
      </c>
    </row>
    <row r="51">
      <c r="A51" s="9">
        <f>+0.88</f>
        <v>0.88</v>
      </c>
      <c r="B51" s="5">
        <f t="shared" si="1"/>
        <v>43623</v>
      </c>
      <c r="C51" s="3">
        <v>62.4</v>
      </c>
      <c r="D51" s="3">
        <v>63.59</v>
      </c>
      <c r="E51" s="3">
        <v>61.77</v>
      </c>
      <c r="F51" s="3">
        <v>63.29</v>
      </c>
      <c r="G51" s="3">
        <v>1.62</v>
      </c>
      <c r="H51" s="3">
        <v>0.0263</v>
      </c>
      <c r="I51" s="15">
        <v>307962.0</v>
      </c>
      <c r="J51" s="15">
        <v>431367.0</v>
      </c>
    </row>
    <row r="52">
      <c r="A52" s="9">
        <f>+1.28%</f>
        <v>0.0128</v>
      </c>
      <c r="B52" s="5">
        <f t="shared" si="1"/>
        <v>43626</v>
      </c>
      <c r="C52" s="3">
        <v>63.58</v>
      </c>
      <c r="D52" s="3">
        <v>64.1</v>
      </c>
      <c r="E52" s="3">
        <v>62.05</v>
      </c>
      <c r="F52" s="3">
        <v>62.29</v>
      </c>
      <c r="G52" s="3">
        <v>-1.0</v>
      </c>
      <c r="H52" s="6">
        <v>-0.0158</v>
      </c>
      <c r="I52" s="15">
        <v>278494.0</v>
      </c>
      <c r="J52" s="15">
        <v>413871.0</v>
      </c>
    </row>
    <row r="53">
      <c r="A53" s="16">
        <v>59983.0</v>
      </c>
      <c r="B53" s="5">
        <f t="shared" si="1"/>
        <v>43627</v>
      </c>
      <c r="C53" s="3">
        <v>62.3</v>
      </c>
      <c r="D53" s="3">
        <v>62.87</v>
      </c>
      <c r="E53" s="3">
        <v>62.01</v>
      </c>
      <c r="F53" s="3">
        <v>62.29</v>
      </c>
      <c r="G53" s="3" t="s">
        <v>10</v>
      </c>
      <c r="H53" s="3" t="s">
        <v>10</v>
      </c>
      <c r="I53" s="15">
        <v>302739.0</v>
      </c>
      <c r="J53" s="15">
        <v>378735.0</v>
      </c>
    </row>
    <row r="54">
      <c r="A54" s="16">
        <v>149216.0</v>
      </c>
      <c r="B54" s="5">
        <f t="shared" si="1"/>
        <v>43628</v>
      </c>
      <c r="C54" s="3">
        <v>61.79</v>
      </c>
      <c r="D54" s="3">
        <v>61.85</v>
      </c>
      <c r="E54" s="3">
        <v>59.57</v>
      </c>
      <c r="F54" s="3">
        <v>59.97</v>
      </c>
      <c r="G54" s="3">
        <v>-2.32</v>
      </c>
      <c r="H54" s="6">
        <v>-0.0372</v>
      </c>
      <c r="I54" s="15">
        <v>343207.0</v>
      </c>
      <c r="J54" s="15">
        <v>348057.0</v>
      </c>
    </row>
    <row r="55">
      <c r="A55" s="7">
        <v>43563.0</v>
      </c>
      <c r="B55" s="5">
        <f t="shared" si="1"/>
        <v>43629</v>
      </c>
      <c r="C55" s="3">
        <v>59.94</v>
      </c>
      <c r="D55" s="3">
        <v>62.64</v>
      </c>
      <c r="E55" s="3">
        <v>59.78</v>
      </c>
      <c r="F55" s="3">
        <v>61.31</v>
      </c>
      <c r="G55" s="3">
        <v>1.34</v>
      </c>
      <c r="H55" s="3">
        <v>0.0223</v>
      </c>
      <c r="I55" s="15">
        <v>435419.0</v>
      </c>
      <c r="J55" s="15">
        <v>335267.0</v>
      </c>
    </row>
    <row r="56">
      <c r="A56" s="8">
        <v>69.8</v>
      </c>
      <c r="B56" s="5">
        <f t="shared" si="1"/>
        <v>43630</v>
      </c>
      <c r="C56" s="3">
        <v>61.25</v>
      </c>
      <c r="D56" s="3">
        <v>62.57</v>
      </c>
      <c r="E56" s="3">
        <v>60.74</v>
      </c>
      <c r="F56" s="3">
        <v>62.01</v>
      </c>
      <c r="G56" s="3">
        <v>0.7</v>
      </c>
      <c r="H56" s="3">
        <v>0.011399999999999999</v>
      </c>
      <c r="I56" s="15">
        <v>262307.0</v>
      </c>
      <c r="J56" s="15">
        <v>331594.0</v>
      </c>
    </row>
    <row r="57">
      <c r="A57" s="8">
        <v>70.31</v>
      </c>
      <c r="B57" s="5">
        <f t="shared" si="1"/>
        <v>43633</v>
      </c>
      <c r="C57" s="3">
        <v>62.07</v>
      </c>
      <c r="D57" s="3">
        <v>62.37</v>
      </c>
      <c r="E57" s="3">
        <v>60.74</v>
      </c>
      <c r="F57" s="3">
        <v>60.94</v>
      </c>
      <c r="G57" s="3">
        <v>-1.07</v>
      </c>
      <c r="H57" s="6">
        <v>-0.0173</v>
      </c>
      <c r="I57" s="15">
        <v>236161.0</v>
      </c>
      <c r="J57" s="15">
        <v>327240.0</v>
      </c>
    </row>
    <row r="58">
      <c r="A58" s="8">
        <v>69.6</v>
      </c>
      <c r="B58" s="5">
        <f t="shared" si="1"/>
        <v>43634</v>
      </c>
      <c r="C58" s="3">
        <v>60.93</v>
      </c>
      <c r="D58" s="3">
        <v>62.84</v>
      </c>
      <c r="E58" s="3">
        <v>60.25</v>
      </c>
      <c r="F58" s="3">
        <v>62.14</v>
      </c>
      <c r="G58" s="3">
        <v>1.2</v>
      </c>
      <c r="H58" s="3">
        <v>0.0197</v>
      </c>
      <c r="I58" s="15">
        <v>327700.0</v>
      </c>
      <c r="J58" s="15">
        <v>305898.0</v>
      </c>
    </row>
    <row r="59">
      <c r="A59" s="8">
        <v>70.21</v>
      </c>
      <c r="B59" s="5">
        <f t="shared" si="1"/>
        <v>43635</v>
      </c>
      <c r="C59" s="3">
        <v>62.4</v>
      </c>
      <c r="D59" s="3">
        <v>62.55</v>
      </c>
      <c r="E59" s="3">
        <v>61.4</v>
      </c>
      <c r="F59" s="3">
        <v>61.82</v>
      </c>
      <c r="G59" s="3">
        <v>-0.32</v>
      </c>
      <c r="H59" s="6">
        <v>-0.0051</v>
      </c>
      <c r="I59" s="15">
        <v>320057.0</v>
      </c>
      <c r="J59" s="15">
        <v>280325.0</v>
      </c>
    </row>
    <row r="60">
      <c r="A60" s="9">
        <f>+0.64</f>
        <v>0.64</v>
      </c>
      <c r="B60" s="5">
        <f t="shared" si="1"/>
        <v>43636</v>
      </c>
      <c r="C60" s="3">
        <v>62.45</v>
      </c>
      <c r="D60" s="3">
        <v>64.82</v>
      </c>
      <c r="E60" s="3">
        <v>62.4</v>
      </c>
      <c r="F60" s="3">
        <v>64.45</v>
      </c>
      <c r="G60" s="3">
        <v>2.63</v>
      </c>
      <c r="H60" s="3">
        <v>0.0425</v>
      </c>
      <c r="I60" s="15">
        <v>394165.0</v>
      </c>
      <c r="J60" s="15">
        <v>246019.0</v>
      </c>
    </row>
    <row r="61">
      <c r="A61" s="9">
        <f>+0.92%</f>
        <v>0.0092</v>
      </c>
      <c r="B61" s="5">
        <f t="shared" si="1"/>
        <v>43637</v>
      </c>
      <c r="C61" s="3">
        <v>64.86</v>
      </c>
      <c r="D61" s="3">
        <v>65.76</v>
      </c>
      <c r="E61" s="3">
        <v>64.0</v>
      </c>
      <c r="F61" s="3">
        <v>65.2</v>
      </c>
      <c r="G61" s="3">
        <v>0.75</v>
      </c>
      <c r="H61" s="3">
        <v>0.0116</v>
      </c>
      <c r="I61" s="15">
        <v>257918.0</v>
      </c>
      <c r="J61" s="15">
        <v>209933.0</v>
      </c>
    </row>
    <row r="62">
      <c r="A62" s="16">
        <v>83117.0</v>
      </c>
      <c r="B62" s="5">
        <f t="shared" si="1"/>
        <v>43640</v>
      </c>
      <c r="C62" s="3">
        <v>65.5</v>
      </c>
      <c r="D62" s="3">
        <v>65.79</v>
      </c>
      <c r="E62" s="3">
        <v>64.08</v>
      </c>
      <c r="F62" s="3">
        <v>64.86</v>
      </c>
      <c r="G62" s="3">
        <v>-0.34</v>
      </c>
      <c r="H62" s="6">
        <v>-0.0052</v>
      </c>
      <c r="I62" s="15">
        <v>217443.0</v>
      </c>
      <c r="J62" s="15">
        <v>192089.0</v>
      </c>
    </row>
    <row r="63">
      <c r="A63" s="16">
        <v>149139.0</v>
      </c>
      <c r="B63" s="5">
        <f t="shared" si="1"/>
        <v>43641</v>
      </c>
      <c r="C63" s="3">
        <v>64.89</v>
      </c>
      <c r="D63" s="3">
        <v>65.98</v>
      </c>
      <c r="E63" s="3">
        <v>64.17</v>
      </c>
      <c r="F63" s="3">
        <v>65.05</v>
      </c>
      <c r="G63" s="3">
        <v>0.19</v>
      </c>
      <c r="H63" s="3">
        <v>0.0029</v>
      </c>
      <c r="I63" s="15">
        <v>205803.0</v>
      </c>
      <c r="J63" s="15">
        <v>155818.0</v>
      </c>
    </row>
    <row r="64">
      <c r="A64" s="7">
        <v>43564.0</v>
      </c>
      <c r="B64" s="5">
        <f t="shared" si="1"/>
        <v>43642</v>
      </c>
      <c r="C64" s="3">
        <v>65.8</v>
      </c>
      <c r="D64" s="3">
        <v>66.85</v>
      </c>
      <c r="E64" s="3">
        <v>65.6</v>
      </c>
      <c r="F64" s="3">
        <v>66.49</v>
      </c>
      <c r="G64" s="3">
        <v>1.44</v>
      </c>
      <c r="H64" s="3">
        <v>0.022099999999999998</v>
      </c>
      <c r="I64" s="15">
        <v>141948.0</v>
      </c>
      <c r="J64" s="15">
        <v>136386.0</v>
      </c>
    </row>
    <row r="65">
      <c r="A65" s="8">
        <v>70.24</v>
      </c>
      <c r="B65" s="5">
        <f t="shared" si="1"/>
        <v>43643</v>
      </c>
      <c r="C65" s="3">
        <v>66.05</v>
      </c>
      <c r="D65" s="3">
        <v>66.82</v>
      </c>
      <c r="E65" s="3">
        <v>65.63</v>
      </c>
      <c r="F65" s="3">
        <v>66.55</v>
      </c>
      <c r="G65" s="3">
        <v>0.06</v>
      </c>
      <c r="H65" s="3">
        <v>9.0E-4</v>
      </c>
      <c r="I65" s="15">
        <v>103162.0</v>
      </c>
      <c r="J65" s="15">
        <v>104271.0</v>
      </c>
    </row>
    <row r="66">
      <c r="A66" s="8">
        <v>70.44</v>
      </c>
      <c r="B66" s="5">
        <f t="shared" si="1"/>
        <v>43644</v>
      </c>
      <c r="C66" s="3">
        <v>66.51</v>
      </c>
      <c r="D66" s="3">
        <v>66.84</v>
      </c>
      <c r="E66" s="3">
        <v>66.08</v>
      </c>
      <c r="F66" s="3">
        <v>66.55</v>
      </c>
      <c r="G66" s="3" t="s">
        <v>10</v>
      </c>
      <c r="H66" s="3" t="s">
        <v>10</v>
      </c>
      <c r="I66" s="15">
        <v>34615.0</v>
      </c>
      <c r="J66" s="3">
        <v>0.0</v>
      </c>
    </row>
    <row r="67">
      <c r="A67" s="8">
        <v>69.49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69.78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-0.43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-0.0061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58577.0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153220.0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43565.0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69.95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70.96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69.75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70.92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+1.14</f>
        <v>1.14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+1.63%</f>
        <v>0.0163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79877.0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161092.0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43566.0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70.76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70.86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69.8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70.03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-0.89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-0.0125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76447.0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163740.0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43567.0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70.16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70.96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70.12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70.65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+0.62</f>
        <v>0.62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+0.89%</f>
        <v>0.0089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62364.0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168391.0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43570.0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70.7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70.7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69.95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70.36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-0.29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-0.0041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50257.0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168314.0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43571.0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70.38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71.01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69.92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70.77</v>
      </c>
      <c r="B113" s="3" t="str">
        <f t="shared" si="1"/>
        <v/>
      </c>
    </row>
    <row r="114">
      <c r="A114" s="9">
        <f>+0.41</f>
        <v>0.41</v>
      </c>
      <c r="B114" s="3" t="str">
        <f t="shared" si="1"/>
        <v>#REF!</v>
      </c>
    </row>
    <row r="115">
      <c r="A115" s="9">
        <f>+0.58%</f>
        <v>0.0058</v>
      </c>
      <c r="B115" s="3" t="str">
        <f t="shared" si="1"/>
        <v>#REF!</v>
      </c>
    </row>
    <row r="116">
      <c r="A116" s="16">
        <v>92078.0</v>
      </c>
      <c r="B116" s="3" t="str">
        <f t="shared" si="1"/>
        <v>#REF!</v>
      </c>
    </row>
    <row r="117">
      <c r="A117" s="16">
        <v>176241.0</v>
      </c>
      <c r="B117" s="3" t="str">
        <f t="shared" si="1"/>
        <v>#REF!</v>
      </c>
    </row>
    <row r="118">
      <c r="A118" s="7">
        <v>43572.0</v>
      </c>
      <c r="B118" s="3" t="str">
        <f t="shared" si="1"/>
        <v>#REF!</v>
      </c>
    </row>
    <row r="119">
      <c r="A119" s="8">
        <v>70.91</v>
      </c>
      <c r="B119" s="3" t="str">
        <f t="shared" si="1"/>
        <v>#REF!</v>
      </c>
    </row>
    <row r="120">
      <c r="A120" s="8">
        <v>71.27</v>
      </c>
      <c r="B120" s="3" t="str">
        <f t="shared" si="1"/>
        <v>#REF!</v>
      </c>
    </row>
    <row r="121">
      <c r="A121" s="8">
        <v>70.49</v>
      </c>
      <c r="B121" s="3" t="str">
        <f t="shared" si="1"/>
        <v>#REF!</v>
      </c>
    </row>
    <row r="122">
      <c r="A122" s="8">
        <v>70.64</v>
      </c>
      <c r="B122" s="3" t="str">
        <f t="shared" si="1"/>
        <v>#REF!</v>
      </c>
    </row>
    <row r="123">
      <c r="A123" s="11">
        <v>-0.13</v>
      </c>
      <c r="B123" s="3" t="str">
        <f t="shared" si="1"/>
        <v>#REF!</v>
      </c>
    </row>
    <row r="124">
      <c r="A124" s="12">
        <v>-0.0018</v>
      </c>
      <c r="B124" s="3" t="str">
        <f t="shared" si="1"/>
        <v>#REF!</v>
      </c>
    </row>
    <row r="125">
      <c r="A125" s="17">
        <v>94455.0</v>
      </c>
      <c r="B125" s="3" t="str">
        <f t="shared" si="1"/>
        <v>#REF!</v>
      </c>
    </row>
    <row r="126">
      <c r="A126" s="17">
        <v>174602.0</v>
      </c>
      <c r="B126" s="3" t="str">
        <f t="shared" si="1"/>
        <v>#REF!</v>
      </c>
    </row>
    <row r="127">
      <c r="A127" s="7">
        <v>43573.0</v>
      </c>
      <c r="B127" s="3" t="str">
        <f t="shared" si="1"/>
        <v>#REF!</v>
      </c>
    </row>
    <row r="128">
      <c r="A128" s="8">
        <v>70.54</v>
      </c>
      <c r="B128" s="3" t="str">
        <f t="shared" si="1"/>
        <v>#REF!</v>
      </c>
    </row>
    <row r="129">
      <c r="A129" s="8">
        <v>70.99</v>
      </c>
      <c r="B129" s="3" t="str">
        <f t="shared" si="1"/>
        <v>#REF!</v>
      </c>
    </row>
    <row r="130">
      <c r="A130" s="8">
        <v>70.25</v>
      </c>
      <c r="B130" s="3" t="str">
        <f t="shared" si="1"/>
        <v>#REF!</v>
      </c>
    </row>
    <row r="131">
      <c r="A131" s="8">
        <v>70.96</v>
      </c>
      <c r="B131" s="3" t="str">
        <f t="shared" si="1"/>
        <v>#REF!</v>
      </c>
    </row>
    <row r="132">
      <c r="A132" s="9">
        <f>+0.32</f>
        <v>0.32</v>
      </c>
      <c r="B132" s="3" t="str">
        <f t="shared" si="1"/>
        <v>#REF!</v>
      </c>
    </row>
    <row r="133">
      <c r="A133" s="9">
        <f>+0.45%</f>
        <v>0.0045</v>
      </c>
      <c r="B133" s="3" t="str">
        <f t="shared" si="1"/>
        <v>#REF!</v>
      </c>
    </row>
    <row r="134">
      <c r="A134" s="16">
        <v>65380.0</v>
      </c>
      <c r="B134" s="3" t="str">
        <f t="shared" si="1"/>
        <v>#REF!</v>
      </c>
    </row>
    <row r="135">
      <c r="A135" s="16">
        <v>180921.0</v>
      </c>
      <c r="B135" s="3" t="str">
        <f t="shared" si="1"/>
        <v>#REF!</v>
      </c>
    </row>
    <row r="136">
      <c r="A136" s="7">
        <v>43577.0</v>
      </c>
      <c r="B136" s="3" t="str">
        <f t="shared" si="1"/>
        <v>#REF!</v>
      </c>
    </row>
    <row r="137">
      <c r="A137" s="8">
        <v>70.86</v>
      </c>
      <c r="B137" s="3" t="str">
        <f t="shared" si="1"/>
        <v>#REF!</v>
      </c>
    </row>
    <row r="138">
      <c r="A138" s="8">
        <v>73.26</v>
      </c>
      <c r="B138" s="3" t="str">
        <f t="shared" si="1"/>
        <v>#REF!</v>
      </c>
    </row>
    <row r="139">
      <c r="A139" s="8">
        <v>70.86</v>
      </c>
      <c r="B139" s="3" t="str">
        <f t="shared" si="1"/>
        <v>#REF!</v>
      </c>
    </row>
    <row r="140">
      <c r="A140" s="8">
        <v>72.81</v>
      </c>
      <c r="B140" s="3" t="str">
        <f t="shared" si="1"/>
        <v>#REF!</v>
      </c>
    </row>
    <row r="141">
      <c r="A141" s="9">
        <f>+1.85</f>
        <v>1.85</v>
      </c>
      <c r="B141" s="3" t="str">
        <f t="shared" si="1"/>
        <v>#REF!</v>
      </c>
    </row>
    <row r="142">
      <c r="A142" s="9">
        <f>+2.61%</f>
        <v>0.0261</v>
      </c>
      <c r="B142" s="3" t="str">
        <f t="shared" si="1"/>
        <v>#REF!</v>
      </c>
    </row>
    <row r="143">
      <c r="A143" s="16">
        <v>103297.0</v>
      </c>
      <c r="B143" s="3" t="str">
        <f t="shared" si="1"/>
        <v>#REF!</v>
      </c>
    </row>
    <row r="144">
      <c r="A144" s="16">
        <v>183759.0</v>
      </c>
      <c r="B144" s="3" t="str">
        <f t="shared" si="1"/>
        <v>#REF!</v>
      </c>
    </row>
    <row r="145">
      <c r="A145" s="7">
        <v>43578.0</v>
      </c>
      <c r="B145" s="3" t="str">
        <f t="shared" si="1"/>
        <v>#REF!</v>
      </c>
    </row>
    <row r="146">
      <c r="A146" s="8">
        <v>73.08</v>
      </c>
      <c r="B146" s="3" t="str">
        <f t="shared" si="1"/>
        <v>#REF!</v>
      </c>
    </row>
    <row r="147">
      <c r="A147" s="8">
        <v>73.49</v>
      </c>
      <c r="B147" s="3" t="str">
        <f t="shared" si="1"/>
        <v>#REF!</v>
      </c>
    </row>
    <row r="148">
      <c r="A148" s="8">
        <v>72.82</v>
      </c>
      <c r="B148" s="3" t="str">
        <f t="shared" si="1"/>
        <v>#REF!</v>
      </c>
    </row>
    <row r="149">
      <c r="A149" s="8">
        <v>73.33</v>
      </c>
      <c r="B149" s="3" t="str">
        <f t="shared" si="1"/>
        <v>#REF!</v>
      </c>
    </row>
    <row r="150">
      <c r="A150" s="9">
        <f>+0.52</f>
        <v>0.52</v>
      </c>
      <c r="B150" s="3" t="str">
        <f t="shared" si="1"/>
        <v>#REF!</v>
      </c>
    </row>
    <row r="151">
      <c r="A151" s="9">
        <f>+0.71%</f>
        <v>0.0071</v>
      </c>
      <c r="B151" s="3" t="str">
        <f t="shared" si="1"/>
        <v>#REF!</v>
      </c>
    </row>
    <row r="152">
      <c r="A152" s="16">
        <v>107990.0</v>
      </c>
      <c r="B152" s="3" t="str">
        <f t="shared" si="1"/>
        <v>#REF!</v>
      </c>
    </row>
    <row r="153">
      <c r="A153" s="16">
        <v>183920.0</v>
      </c>
      <c r="B153" s="3" t="str">
        <f t="shared" si="1"/>
        <v>#REF!</v>
      </c>
    </row>
    <row r="154">
      <c r="A154" s="7">
        <v>43579.0</v>
      </c>
      <c r="B154" s="3" t="str">
        <f t="shared" si="1"/>
        <v>#REF!</v>
      </c>
    </row>
    <row r="155">
      <c r="A155" s="8">
        <v>73.0</v>
      </c>
      <c r="B155" s="3" t="str">
        <f t="shared" si="1"/>
        <v>#REF!</v>
      </c>
    </row>
    <row r="156">
      <c r="A156" s="8">
        <v>73.47</v>
      </c>
      <c r="B156" s="3" t="str">
        <f t="shared" si="1"/>
        <v>#REF!</v>
      </c>
    </row>
    <row r="157">
      <c r="A157" s="8">
        <v>72.89</v>
      </c>
      <c r="B157" s="3" t="str">
        <f t="shared" si="1"/>
        <v>#REF!</v>
      </c>
    </row>
    <row r="158">
      <c r="A158" s="8">
        <v>73.26</v>
      </c>
      <c r="B158" s="3" t="str">
        <f t="shared" si="1"/>
        <v>#REF!</v>
      </c>
    </row>
    <row r="159">
      <c r="A159" s="11">
        <v>-0.07</v>
      </c>
      <c r="B159" s="3" t="str">
        <f t="shared" si="1"/>
        <v>#REF!</v>
      </c>
    </row>
    <row r="160">
      <c r="A160" s="12">
        <v>-0.001</v>
      </c>
      <c r="B160" s="3" t="str">
        <f t="shared" si="1"/>
        <v>#REF!</v>
      </c>
    </row>
    <row r="161">
      <c r="A161" s="17">
        <v>102547.0</v>
      </c>
      <c r="B161" s="3" t="str">
        <f t="shared" si="1"/>
        <v>#REF!</v>
      </c>
    </row>
    <row r="162">
      <c r="A162" s="17">
        <v>187907.0</v>
      </c>
      <c r="B162" s="3" t="str">
        <f t="shared" si="1"/>
        <v>#REF!</v>
      </c>
    </row>
    <row r="163">
      <c r="A163" s="7">
        <v>43580.0</v>
      </c>
      <c r="B163" s="3" t="str">
        <f t="shared" si="1"/>
        <v>#REF!</v>
      </c>
    </row>
    <row r="164">
      <c r="A164" s="8">
        <v>73.09</v>
      </c>
      <c r="B164" s="3" t="str">
        <f t="shared" si="1"/>
        <v>#REF!</v>
      </c>
    </row>
    <row r="165">
      <c r="A165" s="8">
        <v>74.04</v>
      </c>
      <c r="B165" s="3" t="str">
        <f t="shared" si="1"/>
        <v>#REF!</v>
      </c>
    </row>
    <row r="166">
      <c r="A166" s="8">
        <v>72.65</v>
      </c>
      <c r="B166" s="3" t="str">
        <f t="shared" si="1"/>
        <v>#REF!</v>
      </c>
    </row>
    <row r="167">
      <c r="A167" s="8">
        <v>72.99</v>
      </c>
      <c r="B167" s="3" t="str">
        <f t="shared" si="1"/>
        <v>#REF!</v>
      </c>
    </row>
    <row r="168">
      <c r="A168" s="11">
        <v>-0.27</v>
      </c>
      <c r="B168" s="3" t="str">
        <f t="shared" si="1"/>
        <v>#REF!</v>
      </c>
    </row>
    <row r="169">
      <c r="A169" s="12">
        <v>-0.0037</v>
      </c>
      <c r="B169" s="3" t="str">
        <f t="shared" si="1"/>
        <v>#REF!</v>
      </c>
    </row>
    <row r="170">
      <c r="A170" s="17">
        <v>140803.0</v>
      </c>
      <c r="B170" s="3" t="str">
        <f t="shared" si="1"/>
        <v>#REF!</v>
      </c>
    </row>
    <row r="171">
      <c r="A171" s="17">
        <v>190542.0</v>
      </c>
      <c r="B171" s="3" t="str">
        <f t="shared" si="1"/>
        <v>#REF!</v>
      </c>
    </row>
    <row r="172">
      <c r="A172" s="7">
        <v>43581.0</v>
      </c>
      <c r="B172" s="3" t="str">
        <f t="shared" si="1"/>
        <v>#REF!</v>
      </c>
    </row>
    <row r="173">
      <c r="A173" s="8">
        <v>72.81</v>
      </c>
      <c r="B173" s="3" t="str">
        <f t="shared" si="1"/>
        <v>#REF!</v>
      </c>
    </row>
    <row r="174">
      <c r="A174" s="8">
        <v>72.98</v>
      </c>
      <c r="B174" s="3" t="str">
        <f t="shared" si="1"/>
        <v>#REF!</v>
      </c>
    </row>
    <row r="175">
      <c r="A175" s="8">
        <v>69.98</v>
      </c>
      <c r="B175" s="3" t="str">
        <f t="shared" si="1"/>
        <v>#REF!</v>
      </c>
    </row>
    <row r="176">
      <c r="A176" s="8">
        <v>71.0</v>
      </c>
      <c r="B176" s="3" t="str">
        <f t="shared" si="1"/>
        <v>#REF!</v>
      </c>
    </row>
    <row r="177">
      <c r="A177" s="11">
        <v>-1.99</v>
      </c>
      <c r="B177" s="3" t="str">
        <f t="shared" si="1"/>
        <v>#REF!</v>
      </c>
    </row>
    <row r="178">
      <c r="A178" s="12">
        <v>-0.0273</v>
      </c>
      <c r="B178" s="3" t="str">
        <f t="shared" si="1"/>
        <v>#REF!</v>
      </c>
    </row>
    <row r="179">
      <c r="A179" s="17">
        <v>149707.0</v>
      </c>
      <c r="B179" s="3" t="str">
        <f t="shared" si="1"/>
        <v>#REF!</v>
      </c>
    </row>
    <row r="180">
      <c r="A180" s="17">
        <v>189239.0</v>
      </c>
      <c r="B180" s="3" t="str">
        <f t="shared" si="1"/>
        <v>#REF!</v>
      </c>
    </row>
    <row r="181">
      <c r="A181" s="7">
        <v>43584.0</v>
      </c>
      <c r="B181" s="3" t="str">
        <f t="shared" si="1"/>
        <v>#REF!</v>
      </c>
    </row>
    <row r="182">
      <c r="A182" s="8">
        <v>70.7</v>
      </c>
      <c r="B182" s="3" t="str">
        <f t="shared" si="1"/>
        <v>#REF!</v>
      </c>
    </row>
    <row r="183">
      <c r="A183" s="8">
        <v>71.36</v>
      </c>
      <c r="B183" s="3" t="str">
        <f t="shared" si="1"/>
        <v>#REF!</v>
      </c>
    </row>
    <row r="184">
      <c r="A184" s="8">
        <v>70.07</v>
      </c>
      <c r="B184" s="3" t="str">
        <f t="shared" si="1"/>
        <v>#REF!</v>
      </c>
    </row>
    <row r="185">
      <c r="A185" s="8">
        <v>70.92</v>
      </c>
      <c r="B185" s="3" t="str">
        <f t="shared" si="1"/>
        <v>#REF!</v>
      </c>
    </row>
    <row r="186">
      <c r="A186" s="11">
        <v>-0.08</v>
      </c>
      <c r="B186" s="3" t="str">
        <f t="shared" si="1"/>
        <v>#REF!</v>
      </c>
    </row>
    <row r="187">
      <c r="A187" s="12">
        <v>-0.0011</v>
      </c>
      <c r="B187" s="3" t="str">
        <f t="shared" si="1"/>
        <v>#REF!</v>
      </c>
    </row>
    <row r="188">
      <c r="A188" s="17">
        <v>100934.0</v>
      </c>
      <c r="B188" s="3" t="str">
        <f t="shared" si="1"/>
        <v>#REF!</v>
      </c>
    </row>
    <row r="189">
      <c r="A189" s="17">
        <v>195393.0</v>
      </c>
      <c r="B189" s="3" t="str">
        <f t="shared" si="1"/>
        <v>#REF!</v>
      </c>
    </row>
    <row r="190">
      <c r="A190" s="7">
        <v>43585.0</v>
      </c>
      <c r="B190" s="3" t="str">
        <f t="shared" si="1"/>
        <v>#REF!</v>
      </c>
    </row>
    <row r="191">
      <c r="A191" s="8">
        <v>70.91</v>
      </c>
      <c r="B191" s="3" t="str">
        <f t="shared" si="1"/>
        <v>#REF!</v>
      </c>
    </row>
    <row r="192">
      <c r="A192" s="8">
        <v>72.16</v>
      </c>
      <c r="B192" s="3" t="str">
        <f t="shared" si="1"/>
        <v>#REF!</v>
      </c>
    </row>
    <row r="193">
      <c r="A193" s="8">
        <v>70.6</v>
      </c>
      <c r="B193" s="3" t="str">
        <f t="shared" si="1"/>
        <v>#REF!</v>
      </c>
    </row>
    <row r="194">
      <c r="A194" s="8">
        <v>71.45</v>
      </c>
      <c r="B194" s="3" t="str">
        <f t="shared" si="1"/>
        <v>#REF!</v>
      </c>
    </row>
    <row r="195">
      <c r="A195" s="9">
        <f>+0.53</f>
        <v>0.53</v>
      </c>
      <c r="B195" s="3" t="str">
        <f t="shared" si="1"/>
        <v>#REF!</v>
      </c>
    </row>
    <row r="196">
      <c r="A196" s="9">
        <f>+0.75%</f>
        <v>0.0075</v>
      </c>
      <c r="B196" s="3" t="str">
        <f t="shared" si="1"/>
        <v>#REF!</v>
      </c>
    </row>
    <row r="197">
      <c r="A197" s="16">
        <v>115603.0</v>
      </c>
      <c r="B197" s="3" t="str">
        <f t="shared" si="1"/>
        <v>#REF!</v>
      </c>
    </row>
    <row r="198">
      <c r="A198" s="16">
        <v>197070.0</v>
      </c>
      <c r="B198" s="3" t="str">
        <f t="shared" si="1"/>
        <v>#REF!</v>
      </c>
    </row>
    <row r="199">
      <c r="A199" s="7">
        <v>43586.0</v>
      </c>
      <c r="B199" s="3" t="str">
        <f t="shared" si="1"/>
        <v>#REF!</v>
      </c>
    </row>
    <row r="200">
      <c r="A200" s="8">
        <v>71.07</v>
      </c>
      <c r="B200" s="3" t="str">
        <f t="shared" si="1"/>
        <v>#REF!</v>
      </c>
    </row>
    <row r="201">
      <c r="A201" s="8">
        <v>71.66</v>
      </c>
      <c r="B201" s="3" t="str">
        <f t="shared" si="1"/>
        <v>#REF!</v>
      </c>
    </row>
    <row r="202">
      <c r="A202" s="8">
        <v>70.63</v>
      </c>
      <c r="B202" s="3" t="str">
        <f t="shared" si="1"/>
        <v>#REF!</v>
      </c>
    </row>
    <row r="203">
      <c r="A203" s="8">
        <v>71.5</v>
      </c>
      <c r="B203" s="3" t="str">
        <f t="shared" si="1"/>
        <v>#REF!</v>
      </c>
    </row>
    <row r="204">
      <c r="A204" s="9">
        <f>+0.05</f>
        <v>0.05</v>
      </c>
      <c r="B204" s="3" t="str">
        <f t="shared" si="1"/>
        <v>#REF!</v>
      </c>
    </row>
    <row r="205">
      <c r="A205" s="9">
        <f>+0.07%</f>
        <v>0.0007</v>
      </c>
      <c r="B205" s="3" t="str">
        <f t="shared" si="1"/>
        <v>#REF!</v>
      </c>
    </row>
    <row r="206">
      <c r="A206" s="16">
        <v>116858.0</v>
      </c>
      <c r="B206" s="3" t="str">
        <f t="shared" si="1"/>
        <v>#REF!</v>
      </c>
    </row>
    <row r="207">
      <c r="A207" s="16">
        <v>206998.0</v>
      </c>
      <c r="B207" s="3" t="str">
        <f t="shared" si="1"/>
        <v>#REF!</v>
      </c>
    </row>
    <row r="208">
      <c r="A208" s="7">
        <v>43587.0</v>
      </c>
      <c r="B208" s="3" t="str">
        <f t="shared" si="1"/>
        <v>#REF!</v>
      </c>
    </row>
    <row r="209">
      <c r="A209" s="8">
        <v>71.32</v>
      </c>
      <c r="B209" s="3" t="str">
        <f t="shared" si="1"/>
        <v>#REF!</v>
      </c>
    </row>
    <row r="210">
      <c r="A210" s="8">
        <v>71.51</v>
      </c>
      <c r="B210" s="3" t="str">
        <f t="shared" si="1"/>
        <v>#REF!</v>
      </c>
    </row>
    <row r="211">
      <c r="A211" s="8">
        <v>68.97</v>
      </c>
      <c r="B211" s="3" t="str">
        <f t="shared" si="1"/>
        <v>#REF!</v>
      </c>
    </row>
    <row r="212">
      <c r="A212" s="8">
        <v>70.02</v>
      </c>
      <c r="B212" s="3" t="str">
        <f t="shared" si="1"/>
        <v>#REF!</v>
      </c>
    </row>
    <row r="213">
      <c r="A213" s="11">
        <v>-1.48</v>
      </c>
      <c r="B213" s="3" t="str">
        <f t="shared" si="1"/>
        <v>#REF!</v>
      </c>
    </row>
    <row r="214">
      <c r="A214" s="12">
        <v>-0.0207</v>
      </c>
      <c r="B214" s="3" t="str">
        <f t="shared" si="1"/>
        <v>#REF!</v>
      </c>
    </row>
    <row r="215">
      <c r="A215" s="17">
        <v>136125.0</v>
      </c>
      <c r="B215" s="3" t="str">
        <f t="shared" si="1"/>
        <v>#REF!</v>
      </c>
    </row>
    <row r="216">
      <c r="A216" s="17">
        <v>203551.0</v>
      </c>
      <c r="B216" s="3" t="str">
        <f t="shared" si="1"/>
        <v>#REF!</v>
      </c>
    </row>
    <row r="217">
      <c r="A217" s="7">
        <v>43588.0</v>
      </c>
      <c r="B217" s="3" t="str">
        <f t="shared" si="1"/>
        <v>#REF!</v>
      </c>
    </row>
    <row r="218">
      <c r="A218" s="8">
        <v>69.82</v>
      </c>
      <c r="B218" s="3" t="str">
        <f t="shared" si="1"/>
        <v>#REF!</v>
      </c>
    </row>
    <row r="219">
      <c r="A219" s="8">
        <v>70.71</v>
      </c>
      <c r="B219" s="3" t="str">
        <f t="shared" si="1"/>
        <v>#REF!</v>
      </c>
    </row>
    <row r="220">
      <c r="A220" s="8">
        <v>69.24</v>
      </c>
      <c r="B220" s="3" t="str">
        <f t="shared" si="1"/>
        <v>#REF!</v>
      </c>
    </row>
    <row r="221">
      <c r="A221" s="8">
        <v>70.03</v>
      </c>
      <c r="B221" s="3" t="str">
        <f t="shared" si="1"/>
        <v>#REF!</v>
      </c>
    </row>
    <row r="222">
      <c r="A222" s="9">
        <f>+0.01</f>
        <v>0.01</v>
      </c>
      <c r="B222" s="3" t="str">
        <f t="shared" si="1"/>
        <v>#REF!</v>
      </c>
    </row>
    <row r="223">
      <c r="A223" s="9">
        <f>+0.01%</f>
        <v>0.0001</v>
      </c>
      <c r="B223" s="3" t="str">
        <f t="shared" si="1"/>
        <v>#REF!</v>
      </c>
    </row>
    <row r="224">
      <c r="A224" s="16">
        <v>157333.0</v>
      </c>
      <c r="B224" s="3" t="str">
        <f t="shared" si="1"/>
        <v>#REF!</v>
      </c>
    </row>
    <row r="225">
      <c r="A225" s="16">
        <v>207388.0</v>
      </c>
      <c r="B225" s="3" t="str">
        <f t="shared" si="1"/>
        <v>#REF!</v>
      </c>
    </row>
    <row r="226">
      <c r="A226" s="7">
        <v>43591.0</v>
      </c>
      <c r="B226" s="3" t="str">
        <f t="shared" si="1"/>
        <v>#REF!</v>
      </c>
    </row>
    <row r="227">
      <c r="A227" s="8">
        <v>69.65</v>
      </c>
      <c r="B227" s="3" t="str">
        <f t="shared" si="1"/>
        <v>#REF!</v>
      </c>
    </row>
    <row r="228">
      <c r="A228" s="8">
        <v>70.93</v>
      </c>
      <c r="B228" s="3" t="str">
        <f t="shared" si="1"/>
        <v>#REF!</v>
      </c>
    </row>
    <row r="229">
      <c r="A229" s="8">
        <v>67.99</v>
      </c>
      <c r="B229" s="3" t="str">
        <f t="shared" si="1"/>
        <v>#REF!</v>
      </c>
    </row>
    <row r="230">
      <c r="A230" s="8">
        <v>70.37</v>
      </c>
      <c r="B230" s="3" t="str">
        <f t="shared" si="1"/>
        <v>#REF!</v>
      </c>
    </row>
    <row r="231">
      <c r="A231" s="9">
        <f>+0.34</f>
        <v>0.34</v>
      </c>
      <c r="B231" s="3" t="str">
        <f t="shared" si="1"/>
        <v>#REF!</v>
      </c>
    </row>
    <row r="232">
      <c r="A232" s="9">
        <f>+0.49%</f>
        <v>0.0049</v>
      </c>
      <c r="B232" s="3" t="str">
        <f t="shared" si="1"/>
        <v>#REF!</v>
      </c>
    </row>
    <row r="233">
      <c r="A233" s="16">
        <v>89431.0</v>
      </c>
      <c r="B233" s="3" t="str">
        <f t="shared" si="1"/>
        <v>#REF!</v>
      </c>
    </row>
    <row r="234">
      <c r="A234" s="16">
        <v>208401.0</v>
      </c>
      <c r="B234" s="3" t="str">
        <f t="shared" si="1"/>
        <v>#REF!</v>
      </c>
    </row>
    <row r="235">
      <c r="A235" s="7">
        <v>43592.0</v>
      </c>
      <c r="B235" s="3" t="str">
        <f t="shared" si="1"/>
        <v>#REF!</v>
      </c>
    </row>
    <row r="236">
      <c r="A236" s="8">
        <v>70.18</v>
      </c>
      <c r="B236" s="3" t="str">
        <f t="shared" si="1"/>
        <v>#REF!</v>
      </c>
    </row>
    <row r="237">
      <c r="A237" s="8">
        <v>70.45</v>
      </c>
      <c r="B237" s="3" t="str">
        <f t="shared" si="1"/>
        <v>#REF!</v>
      </c>
    </row>
    <row r="238">
      <c r="A238" s="8">
        <v>68.61</v>
      </c>
      <c r="B238" s="3" t="str">
        <f t="shared" si="1"/>
        <v>#REF!</v>
      </c>
    </row>
    <row r="239">
      <c r="A239" s="8">
        <v>69.07</v>
      </c>
      <c r="B239" s="3" t="str">
        <f t="shared" si="1"/>
        <v>#REF!</v>
      </c>
    </row>
    <row r="240">
      <c r="A240" s="11">
        <v>-1.3</v>
      </c>
      <c r="B240" s="3" t="str">
        <f t="shared" si="1"/>
        <v>#REF!</v>
      </c>
    </row>
    <row r="241">
      <c r="A241" s="12">
        <v>-0.0185</v>
      </c>
      <c r="B241" s="3" t="str">
        <f t="shared" si="1"/>
        <v>#REF!</v>
      </c>
    </row>
    <row r="242">
      <c r="A242" s="17">
        <v>165229.0</v>
      </c>
      <c r="B242" s="3" t="str">
        <f t="shared" si="1"/>
        <v>#REF!</v>
      </c>
    </row>
    <row r="243">
      <c r="A243" s="17">
        <v>219653.0</v>
      </c>
      <c r="B243" s="3" t="str">
        <f t="shared" si="1"/>
        <v>#REF!</v>
      </c>
    </row>
    <row r="244">
      <c r="A244" s="7">
        <v>43593.0</v>
      </c>
      <c r="B244" s="3" t="str">
        <f t="shared" si="1"/>
        <v>#REF!</v>
      </c>
    </row>
    <row r="245">
      <c r="A245" s="8">
        <v>69.19</v>
      </c>
      <c r="B245" s="3" t="str">
        <f t="shared" si="1"/>
        <v>#REF!</v>
      </c>
    </row>
    <row r="246">
      <c r="A246" s="8">
        <v>69.92</v>
      </c>
      <c r="B246" s="3" t="str">
        <f t="shared" si="1"/>
        <v>#REF!</v>
      </c>
    </row>
    <row r="247">
      <c r="A247" s="8">
        <v>68.6</v>
      </c>
      <c r="B247" s="3" t="str">
        <f t="shared" si="1"/>
        <v>#REF!</v>
      </c>
    </row>
    <row r="248">
      <c r="A248" s="8">
        <v>69.62</v>
      </c>
      <c r="B248" s="3" t="str">
        <f t="shared" si="1"/>
        <v>#REF!</v>
      </c>
    </row>
    <row r="249">
      <c r="A249" s="9">
        <f>+0.55</f>
        <v>0.55</v>
      </c>
      <c r="B249" s="3" t="str">
        <f t="shared" si="1"/>
        <v>#REF!</v>
      </c>
    </row>
    <row r="250">
      <c r="A250" s="9">
        <f>+0.8%</f>
        <v>0.008</v>
      </c>
      <c r="B250" s="3" t="str">
        <f t="shared" si="1"/>
        <v>#REF!</v>
      </c>
    </row>
    <row r="251">
      <c r="A251" s="16">
        <v>148515.0</v>
      </c>
      <c r="B251" s="3" t="str">
        <f t="shared" si="1"/>
        <v>#REF!</v>
      </c>
    </row>
    <row r="252">
      <c r="A252" s="16">
        <v>229800.0</v>
      </c>
      <c r="B252" s="3" t="str">
        <f t="shared" si="1"/>
        <v>#REF!</v>
      </c>
    </row>
    <row r="253">
      <c r="A253" s="7">
        <v>43594.0</v>
      </c>
      <c r="B253" s="3" t="str">
        <f t="shared" si="1"/>
        <v>#REF!</v>
      </c>
    </row>
    <row r="254">
      <c r="A254" s="8">
        <v>69.47</v>
      </c>
      <c r="B254" s="3" t="str">
        <f t="shared" si="1"/>
        <v>#REF!</v>
      </c>
    </row>
    <row r="255">
      <c r="A255" s="8">
        <v>69.84</v>
      </c>
      <c r="B255" s="3" t="str">
        <f t="shared" si="1"/>
        <v>#REF!</v>
      </c>
    </row>
    <row r="256">
      <c r="A256" s="8">
        <v>68.58</v>
      </c>
      <c r="B256" s="3" t="str">
        <f t="shared" si="1"/>
        <v>#REF!</v>
      </c>
    </row>
    <row r="257">
      <c r="A257" s="8">
        <v>69.48</v>
      </c>
      <c r="B257" s="3" t="str">
        <f t="shared" si="1"/>
        <v>#REF!</v>
      </c>
    </row>
    <row r="258">
      <c r="A258" s="11">
        <v>-0.14</v>
      </c>
      <c r="B258" s="3" t="str">
        <f t="shared" si="1"/>
        <v>#REF!</v>
      </c>
    </row>
    <row r="259">
      <c r="A259" s="12">
        <v>-0.002</v>
      </c>
      <c r="B259" s="3" t="str">
        <f t="shared" si="1"/>
        <v>#REF!</v>
      </c>
    </row>
    <row r="260">
      <c r="A260" s="17">
        <v>192770.0</v>
      </c>
      <c r="B260" s="3" t="str">
        <f t="shared" si="1"/>
        <v>#REF!</v>
      </c>
    </row>
    <row r="261">
      <c r="A261" s="17">
        <v>241940.0</v>
      </c>
      <c r="B261" s="3" t="str">
        <f t="shared" si="1"/>
        <v>#REF!</v>
      </c>
    </row>
    <row r="262">
      <c r="A262" s="7">
        <v>43595.0</v>
      </c>
      <c r="B262" s="3" t="str">
        <f t="shared" si="1"/>
        <v>#REF!</v>
      </c>
    </row>
    <row r="263">
      <c r="A263" s="8">
        <v>69.48</v>
      </c>
      <c r="B263" s="3" t="str">
        <f t="shared" si="1"/>
        <v>#REF!</v>
      </c>
    </row>
    <row r="264">
      <c r="A264" s="8">
        <v>70.29</v>
      </c>
      <c r="B264" s="3" t="str">
        <f t="shared" si="1"/>
        <v>#REF!</v>
      </c>
    </row>
    <row r="265">
      <c r="A265" s="8">
        <v>69.28</v>
      </c>
      <c r="B265" s="3" t="str">
        <f t="shared" si="1"/>
        <v>#REF!</v>
      </c>
    </row>
    <row r="266">
      <c r="A266" s="8">
        <v>69.64</v>
      </c>
      <c r="B266" s="3" t="str">
        <f t="shared" si="1"/>
        <v>#REF!</v>
      </c>
    </row>
    <row r="267">
      <c r="A267" s="9">
        <f>+0.16</f>
        <v>0.16</v>
      </c>
      <c r="B267" s="3" t="str">
        <f t="shared" si="1"/>
        <v>#REF!</v>
      </c>
    </row>
    <row r="268">
      <c r="A268" s="9">
        <f>+0.23%</f>
        <v>0.0023</v>
      </c>
      <c r="B268" s="3" t="str">
        <f t="shared" si="1"/>
        <v>#REF!</v>
      </c>
    </row>
    <row r="269">
      <c r="A269" s="16">
        <v>191737.0</v>
      </c>
      <c r="B269" s="3" t="str">
        <f t="shared" si="1"/>
        <v>#REF!</v>
      </c>
    </row>
    <row r="270">
      <c r="A270" s="16">
        <v>252522.0</v>
      </c>
      <c r="B270" s="3" t="str">
        <f t="shared" si="1"/>
        <v>#REF!</v>
      </c>
    </row>
    <row r="271">
      <c r="A271" s="7">
        <v>43598.0</v>
      </c>
      <c r="B271" s="3" t="str">
        <f t="shared" si="1"/>
        <v>#REF!</v>
      </c>
    </row>
    <row r="272">
      <c r="A272" s="8">
        <v>69.86</v>
      </c>
      <c r="B272" s="3" t="str">
        <f t="shared" si="1"/>
        <v>#REF!</v>
      </c>
    </row>
    <row r="273">
      <c r="A273" s="8">
        <v>71.63</v>
      </c>
      <c r="B273" s="3" t="str">
        <f t="shared" si="1"/>
        <v>#REF!</v>
      </c>
    </row>
    <row r="274">
      <c r="A274" s="8">
        <v>68.84</v>
      </c>
      <c r="B274" s="3" t="str">
        <f t="shared" si="1"/>
        <v>#REF!</v>
      </c>
    </row>
    <row r="275">
      <c r="A275" s="8">
        <v>69.31</v>
      </c>
      <c r="B275" s="3" t="str">
        <f t="shared" si="1"/>
        <v>#REF!</v>
      </c>
    </row>
    <row r="276">
      <c r="A276" s="11">
        <v>-0.33</v>
      </c>
      <c r="B276" s="3" t="str">
        <f t="shared" si="1"/>
        <v>#REF!</v>
      </c>
    </row>
    <row r="277">
      <c r="A277" s="12">
        <v>-0.0047</v>
      </c>
      <c r="B277" s="3" t="str">
        <f t="shared" si="1"/>
        <v>#REF!</v>
      </c>
    </row>
    <row r="278">
      <c r="A278" s="17">
        <v>192381.0</v>
      </c>
      <c r="B278" s="3" t="str">
        <f t="shared" si="1"/>
        <v>#REF!</v>
      </c>
    </row>
    <row r="279">
      <c r="A279" s="17">
        <v>263258.0</v>
      </c>
      <c r="B279" s="3" t="str">
        <f t="shared" si="1"/>
        <v>#REF!</v>
      </c>
    </row>
    <row r="280">
      <c r="A280" s="7">
        <v>43599.0</v>
      </c>
      <c r="B280" s="3" t="str">
        <f t="shared" si="1"/>
        <v>#REF!</v>
      </c>
    </row>
    <row r="281">
      <c r="A281" s="8">
        <v>69.14</v>
      </c>
      <c r="B281" s="3" t="str">
        <f t="shared" si="1"/>
        <v>#REF!</v>
      </c>
    </row>
    <row r="282">
      <c r="A282" s="8">
        <v>70.71</v>
      </c>
      <c r="B282" s="3" t="str">
        <f t="shared" si="1"/>
        <v>#REF!</v>
      </c>
    </row>
    <row r="283">
      <c r="A283" s="8">
        <v>69.0</v>
      </c>
      <c r="B283" s="3" t="str">
        <f t="shared" si="1"/>
        <v>#REF!</v>
      </c>
    </row>
    <row r="284">
      <c r="A284" s="8">
        <v>70.31</v>
      </c>
      <c r="B284" s="3" t="str">
        <f t="shared" si="1"/>
        <v>#REF!</v>
      </c>
    </row>
    <row r="285">
      <c r="A285" s="9">
        <f>+1</f>
        <v>1</v>
      </c>
      <c r="B285" s="3" t="str">
        <f t="shared" si="1"/>
        <v>#REF!</v>
      </c>
    </row>
    <row r="286">
      <c r="A286" s="9">
        <f>+1.44%</f>
        <v>0.0144</v>
      </c>
      <c r="B286" s="3" t="str">
        <f t="shared" si="1"/>
        <v>#REF!</v>
      </c>
    </row>
    <row r="287">
      <c r="A287" s="16">
        <v>182910.0</v>
      </c>
      <c r="B287" s="3" t="str">
        <f t="shared" si="1"/>
        <v>#REF!</v>
      </c>
    </row>
    <row r="288">
      <c r="A288" s="16">
        <v>267661.0</v>
      </c>
      <c r="B288" s="3" t="str">
        <f t="shared" si="1"/>
        <v>#REF!</v>
      </c>
    </row>
    <row r="289">
      <c r="A289" s="7">
        <v>43600.0</v>
      </c>
      <c r="B289" s="3" t="str">
        <f t="shared" si="1"/>
        <v>#REF!</v>
      </c>
    </row>
    <row r="290">
      <c r="A290" s="8">
        <v>69.98</v>
      </c>
      <c r="B290" s="3" t="str">
        <f t="shared" si="1"/>
        <v>#REF!</v>
      </c>
    </row>
    <row r="291">
      <c r="A291" s="8">
        <v>71.34</v>
      </c>
      <c r="B291" s="3" t="str">
        <f t="shared" si="1"/>
        <v>#REF!</v>
      </c>
    </row>
    <row r="292">
      <c r="A292" s="8">
        <v>69.59</v>
      </c>
      <c r="B292" s="3" t="str">
        <f t="shared" si="1"/>
        <v>#REF!</v>
      </c>
    </row>
    <row r="293">
      <c r="A293" s="8">
        <v>70.9</v>
      </c>
      <c r="B293" s="3" t="str">
        <f t="shared" si="1"/>
        <v>#REF!</v>
      </c>
    </row>
    <row r="294">
      <c r="A294" s="9">
        <f>+0.59</f>
        <v>0.59</v>
      </c>
      <c r="B294" s="3" t="str">
        <f t="shared" si="1"/>
        <v>#REF!</v>
      </c>
    </row>
    <row r="295">
      <c r="A295" s="9">
        <f>+0.84%</f>
        <v>0.0084</v>
      </c>
      <c r="B295" s="3" t="str">
        <f t="shared" si="1"/>
        <v>#REF!</v>
      </c>
    </row>
    <row r="296">
      <c r="A296" s="16">
        <v>164124.0</v>
      </c>
      <c r="B296" s="3" t="str">
        <f t="shared" si="1"/>
        <v>#REF!</v>
      </c>
    </row>
    <row r="297">
      <c r="A297" s="16">
        <v>285300.0</v>
      </c>
      <c r="B297" s="3" t="str">
        <f t="shared" si="1"/>
        <v>#REF!</v>
      </c>
    </row>
    <row r="298">
      <c r="A298" s="7">
        <v>43601.0</v>
      </c>
      <c r="B298" s="3" t="str">
        <f t="shared" si="1"/>
        <v>#REF!</v>
      </c>
    </row>
    <row r="299">
      <c r="A299" s="8">
        <v>71.16</v>
      </c>
      <c r="B299" s="3" t="str">
        <f t="shared" si="1"/>
        <v>#REF!</v>
      </c>
    </row>
    <row r="300">
      <c r="A300" s="8">
        <v>72.41</v>
      </c>
      <c r="B300" s="3" t="str">
        <f t="shared" si="1"/>
        <v>#REF!</v>
      </c>
    </row>
    <row r="301">
      <c r="A301" s="8">
        <v>70.97</v>
      </c>
      <c r="B301" s="3" t="str">
        <f t="shared" si="1"/>
        <v>#REF!</v>
      </c>
    </row>
    <row r="302">
      <c r="A302" s="8">
        <v>71.7</v>
      </c>
      <c r="B302" s="3" t="str">
        <f t="shared" si="1"/>
        <v>#REF!</v>
      </c>
    </row>
    <row r="303">
      <c r="A303" s="9">
        <f>+0.8</f>
        <v>0.8</v>
      </c>
      <c r="B303" s="3" t="str">
        <f t="shared" si="1"/>
        <v>#REF!</v>
      </c>
    </row>
    <row r="304">
      <c r="A304" s="9">
        <f>+1.13%</f>
        <v>0.0113</v>
      </c>
      <c r="B304" s="3" t="str">
        <f t="shared" si="1"/>
        <v>#REF!</v>
      </c>
    </row>
    <row r="305">
      <c r="A305" s="16">
        <v>214835.0</v>
      </c>
      <c r="B305" s="3" t="str">
        <f t="shared" si="1"/>
        <v>#REF!</v>
      </c>
    </row>
    <row r="306">
      <c r="A306" s="16">
        <v>316159.0</v>
      </c>
      <c r="B306" s="3" t="str">
        <f t="shared" si="1"/>
        <v>#REF!</v>
      </c>
    </row>
    <row r="307">
      <c r="A307" s="7">
        <v>43602.0</v>
      </c>
      <c r="B307" s="3" t="str">
        <f t="shared" si="1"/>
        <v>#REF!</v>
      </c>
    </row>
    <row r="308">
      <c r="A308" s="8">
        <v>71.92</v>
      </c>
      <c r="B308" s="3" t="str">
        <f t="shared" si="1"/>
        <v>#REF!</v>
      </c>
    </row>
    <row r="309">
      <c r="A309" s="8">
        <v>72.28</v>
      </c>
      <c r="B309" s="3" t="str">
        <f t="shared" si="1"/>
        <v>#REF!</v>
      </c>
    </row>
    <row r="310">
      <c r="A310" s="8">
        <v>70.88</v>
      </c>
      <c r="B310" s="3" t="str">
        <f t="shared" si="1"/>
        <v>#REF!</v>
      </c>
    </row>
    <row r="311">
      <c r="A311" s="8">
        <v>71.26</v>
      </c>
      <c r="B311" s="3" t="str">
        <f t="shared" si="1"/>
        <v>#REF!</v>
      </c>
    </row>
    <row r="312">
      <c r="A312" s="11">
        <v>-0.44</v>
      </c>
      <c r="B312" s="3" t="str">
        <f t="shared" si="1"/>
        <v>#REF!</v>
      </c>
    </row>
    <row r="313">
      <c r="A313" s="12">
        <v>-0.0061</v>
      </c>
      <c r="B313" s="3" t="str">
        <f t="shared" si="1"/>
        <v>#REF!</v>
      </c>
    </row>
    <row r="314">
      <c r="A314" s="17">
        <v>169451.0</v>
      </c>
      <c r="B314" s="3" t="str">
        <f t="shared" si="1"/>
        <v>#REF!</v>
      </c>
    </row>
    <row r="315">
      <c r="A315" s="17">
        <v>335055.0</v>
      </c>
      <c r="B315" s="3" t="str">
        <f t="shared" si="1"/>
        <v>#REF!</v>
      </c>
    </row>
    <row r="316">
      <c r="A316" s="7">
        <v>43605.0</v>
      </c>
      <c r="B316" s="3" t="str">
        <f t="shared" si="1"/>
        <v>#REF!</v>
      </c>
    </row>
    <row r="317">
      <c r="A317" s="8">
        <v>71.25</v>
      </c>
      <c r="B317" s="3" t="str">
        <f t="shared" si="1"/>
        <v>#REF!</v>
      </c>
    </row>
    <row r="318">
      <c r="A318" s="8">
        <v>72.44</v>
      </c>
      <c r="B318" s="3" t="str">
        <f t="shared" si="1"/>
        <v>#REF!</v>
      </c>
    </row>
    <row r="319">
      <c r="A319" s="8">
        <v>70.82</v>
      </c>
      <c r="B319" s="3" t="str">
        <f t="shared" si="1"/>
        <v>#REF!</v>
      </c>
    </row>
    <row r="320">
      <c r="A320" s="8">
        <v>71.16</v>
      </c>
      <c r="B320" s="3" t="str">
        <f t="shared" si="1"/>
        <v>#REF!</v>
      </c>
    </row>
    <row r="321">
      <c r="A321" s="11">
        <v>-0.1</v>
      </c>
      <c r="B321" s="3" t="str">
        <f t="shared" si="1"/>
        <v>#REF!</v>
      </c>
    </row>
    <row r="322">
      <c r="A322" s="12">
        <v>-0.0014</v>
      </c>
      <c r="B322" s="3" t="str">
        <f t="shared" si="1"/>
        <v>#REF!</v>
      </c>
    </row>
    <row r="323">
      <c r="A323" s="17">
        <v>200547.0</v>
      </c>
      <c r="B323" s="3" t="str">
        <f t="shared" si="1"/>
        <v>#REF!</v>
      </c>
    </row>
    <row r="324">
      <c r="A324" s="17">
        <v>361526.0</v>
      </c>
      <c r="B324" s="3" t="str">
        <f t="shared" si="1"/>
        <v>#REF!</v>
      </c>
    </row>
    <row r="325">
      <c r="A325" s="7">
        <v>43606.0</v>
      </c>
      <c r="B325" s="3" t="str">
        <f t="shared" si="1"/>
        <v>#REF!</v>
      </c>
    </row>
    <row r="326">
      <c r="A326" s="8">
        <v>71.35</v>
      </c>
      <c r="B326" s="3" t="str">
        <f t="shared" si="1"/>
        <v>#REF!</v>
      </c>
    </row>
    <row r="327">
      <c r="A327" s="8">
        <v>71.69</v>
      </c>
      <c r="B327" s="3" t="str">
        <f t="shared" si="1"/>
        <v>#REF!</v>
      </c>
    </row>
    <row r="328">
      <c r="A328" s="8">
        <v>70.83</v>
      </c>
      <c r="B328" s="3" t="str">
        <f t="shared" si="1"/>
        <v>#REF!</v>
      </c>
    </row>
    <row r="329">
      <c r="A329" s="8">
        <v>71.31</v>
      </c>
      <c r="B329" s="3" t="str">
        <f t="shared" si="1"/>
        <v>#REF!</v>
      </c>
    </row>
    <row r="330">
      <c r="A330" s="9">
        <f>+0.15</f>
        <v>0.15</v>
      </c>
      <c r="B330" s="3" t="str">
        <f t="shared" si="1"/>
        <v>#REF!</v>
      </c>
    </row>
    <row r="331">
      <c r="A331" s="9">
        <f>+0.21%</f>
        <v>0.0021</v>
      </c>
      <c r="B331" s="3" t="str">
        <f t="shared" si="1"/>
        <v>#REF!</v>
      </c>
    </row>
    <row r="332">
      <c r="A332" s="16">
        <v>225994.0</v>
      </c>
      <c r="B332" s="3" t="str">
        <f t="shared" si="1"/>
        <v>#REF!</v>
      </c>
    </row>
    <row r="333">
      <c r="A333" s="16">
        <v>387558.0</v>
      </c>
      <c r="B333" s="3" t="str">
        <f t="shared" si="1"/>
        <v>#REF!</v>
      </c>
    </row>
    <row r="334">
      <c r="A334" s="7">
        <v>43607.0</v>
      </c>
      <c r="B334" s="3" t="str">
        <f t="shared" si="1"/>
        <v>#REF!</v>
      </c>
    </row>
    <row r="335">
      <c r="A335" s="8">
        <v>71.02</v>
      </c>
      <c r="B335" s="3" t="str">
        <f t="shared" si="1"/>
        <v>#REF!</v>
      </c>
    </row>
    <row r="336">
      <c r="A336" s="8">
        <v>71.07</v>
      </c>
      <c r="B336" s="3" t="str">
        <f t="shared" si="1"/>
        <v>#REF!</v>
      </c>
    </row>
    <row r="337">
      <c r="A337" s="8">
        <v>69.46</v>
      </c>
      <c r="B337" s="3" t="str">
        <f t="shared" si="1"/>
        <v>#REF!</v>
      </c>
    </row>
    <row r="338">
      <c r="A338" s="8">
        <v>69.99</v>
      </c>
      <c r="B338" s="3" t="str">
        <f t="shared" si="1"/>
        <v>#REF!</v>
      </c>
    </row>
    <row r="339">
      <c r="A339" s="11">
        <v>-1.32</v>
      </c>
      <c r="B339" s="3" t="str">
        <f t="shared" si="1"/>
        <v>#REF!</v>
      </c>
    </row>
    <row r="340">
      <c r="A340" s="12">
        <v>-0.0185</v>
      </c>
      <c r="B340" s="3" t="str">
        <f t="shared" si="1"/>
        <v>#REF!</v>
      </c>
    </row>
    <row r="341">
      <c r="A341" s="17">
        <v>274686.0</v>
      </c>
      <c r="B341" s="3" t="str">
        <f t="shared" si="1"/>
        <v>#REF!</v>
      </c>
    </row>
    <row r="342">
      <c r="A342" s="17">
        <v>406493.0</v>
      </c>
      <c r="B342" s="3" t="str">
        <f t="shared" si="1"/>
        <v>#REF!</v>
      </c>
    </row>
    <row r="343">
      <c r="A343" s="7">
        <v>43608.0</v>
      </c>
      <c r="B343" s="3" t="str">
        <f t="shared" si="1"/>
        <v>#REF!</v>
      </c>
    </row>
    <row r="344">
      <c r="A344" s="8">
        <v>69.95</v>
      </c>
      <c r="B344" s="3" t="str">
        <f t="shared" si="1"/>
        <v>#REF!</v>
      </c>
    </row>
    <row r="345">
      <c r="A345" s="8">
        <v>69.98</v>
      </c>
      <c r="B345" s="3" t="str">
        <f t="shared" si="1"/>
        <v>#REF!</v>
      </c>
    </row>
    <row r="346">
      <c r="A346" s="8">
        <v>65.91</v>
      </c>
      <c r="B346" s="3" t="str">
        <f t="shared" si="1"/>
        <v>#REF!</v>
      </c>
    </row>
    <row r="347">
      <c r="A347" s="8">
        <v>66.5</v>
      </c>
      <c r="B347" s="3" t="str">
        <f t="shared" si="1"/>
        <v>#REF!</v>
      </c>
    </row>
    <row r="348">
      <c r="A348" s="11">
        <v>-3.49</v>
      </c>
      <c r="B348" s="3" t="str">
        <f t="shared" si="1"/>
        <v>#REF!</v>
      </c>
    </row>
    <row r="349">
      <c r="A349" s="12">
        <v>-0.0499</v>
      </c>
      <c r="B349" s="3" t="str">
        <f t="shared" si="1"/>
        <v>#REF!</v>
      </c>
    </row>
    <row r="350">
      <c r="A350" s="17">
        <v>395580.0</v>
      </c>
      <c r="B350" s="3" t="str">
        <f t="shared" si="1"/>
        <v>#REF!</v>
      </c>
    </row>
    <row r="351">
      <c r="A351" s="17">
        <v>410623.0</v>
      </c>
      <c r="B351" s="3" t="str">
        <f t="shared" si="1"/>
        <v>#REF!</v>
      </c>
    </row>
    <row r="352">
      <c r="A352" s="7">
        <v>43609.0</v>
      </c>
      <c r="B352" s="3" t="str">
        <f t="shared" si="1"/>
        <v>#REF!</v>
      </c>
    </row>
    <row r="353">
      <c r="A353" s="8">
        <v>66.81</v>
      </c>
      <c r="B353" s="3" t="str">
        <f t="shared" si="1"/>
        <v>#REF!</v>
      </c>
    </row>
    <row r="354">
      <c r="A354" s="8">
        <v>68.09</v>
      </c>
      <c r="B354" s="3" t="str">
        <f t="shared" si="1"/>
        <v>#REF!</v>
      </c>
    </row>
    <row r="355">
      <c r="A355" s="8">
        <v>66.23</v>
      </c>
      <c r="B355" s="3" t="str">
        <f t="shared" si="1"/>
        <v>#REF!</v>
      </c>
    </row>
    <row r="356">
      <c r="A356" s="8">
        <v>67.47</v>
      </c>
      <c r="B356" s="3" t="str">
        <f t="shared" si="1"/>
        <v>#REF!</v>
      </c>
    </row>
    <row r="357">
      <c r="A357" s="9">
        <f>+0.97</f>
        <v>0.97</v>
      </c>
      <c r="B357" s="3" t="str">
        <f t="shared" si="1"/>
        <v>#REF!</v>
      </c>
    </row>
    <row r="358">
      <c r="A358" s="9">
        <f>+1.46%</f>
        <v>0.0146</v>
      </c>
      <c r="B358" s="3" t="str">
        <f t="shared" si="1"/>
        <v>#REF!</v>
      </c>
    </row>
    <row r="359">
      <c r="A359" s="16">
        <v>252172.0</v>
      </c>
      <c r="B359" s="3" t="str">
        <f t="shared" si="1"/>
        <v>#REF!</v>
      </c>
    </row>
    <row r="360">
      <c r="A360" s="16">
        <v>409666.0</v>
      </c>
      <c r="B360" s="3" t="str">
        <f t="shared" si="1"/>
        <v>#REF!</v>
      </c>
    </row>
    <row r="361">
      <c r="A361" s="7">
        <v>43612.0</v>
      </c>
      <c r="B361" s="3" t="str">
        <f t="shared" si="1"/>
        <v>#REF!</v>
      </c>
    </row>
    <row r="362">
      <c r="A362" s="8">
        <v>68.0</v>
      </c>
      <c r="B362" s="3" t="str">
        <f t="shared" si="1"/>
        <v>#REF!</v>
      </c>
    </row>
    <row r="363">
      <c r="A363" s="8">
        <v>68.87</v>
      </c>
      <c r="B363" s="3" t="str">
        <f t="shared" si="1"/>
        <v>#REF!</v>
      </c>
    </row>
    <row r="364">
      <c r="A364" s="8">
        <v>67.28</v>
      </c>
      <c r="B364" s="3" t="str">
        <f t="shared" si="1"/>
        <v>#REF!</v>
      </c>
    </row>
    <row r="365">
      <c r="A365" s="8">
        <v>68.77</v>
      </c>
      <c r="B365" s="3" t="str">
        <f t="shared" si="1"/>
        <v>#REF!</v>
      </c>
    </row>
    <row r="366">
      <c r="A366" s="9">
        <f>+1.3</f>
        <v>1.3</v>
      </c>
      <c r="B366" s="3" t="str">
        <f t="shared" si="1"/>
        <v>#REF!</v>
      </c>
    </row>
    <row r="367">
      <c r="A367" s="9">
        <f>+1.93%</f>
        <v>0.0193</v>
      </c>
      <c r="B367" s="3" t="str">
        <f t="shared" si="1"/>
        <v>#REF!</v>
      </c>
    </row>
    <row r="368">
      <c r="A368" s="16">
        <v>69820.0</v>
      </c>
      <c r="B368" s="3" t="str">
        <f t="shared" si="1"/>
        <v>#REF!</v>
      </c>
    </row>
    <row r="369">
      <c r="A369" s="16">
        <v>409589.0</v>
      </c>
      <c r="B369" s="3" t="str">
        <f t="shared" si="1"/>
        <v>#REF!</v>
      </c>
    </row>
    <row r="370">
      <c r="A370" s="7">
        <v>43613.0</v>
      </c>
      <c r="B370" s="3" t="str">
        <f t="shared" si="1"/>
        <v>#REF!</v>
      </c>
    </row>
    <row r="371">
      <c r="A371" s="8">
        <v>68.78</v>
      </c>
      <c r="B371" s="3" t="str">
        <f t="shared" si="1"/>
        <v>#REF!</v>
      </c>
    </row>
    <row r="372">
      <c r="A372" s="8">
        <v>69.23</v>
      </c>
      <c r="B372" s="3" t="str">
        <f t="shared" si="1"/>
        <v>#REF!</v>
      </c>
    </row>
    <row r="373">
      <c r="A373" s="8">
        <v>68.19</v>
      </c>
      <c r="B373" s="3" t="str">
        <f t="shared" si="1"/>
        <v>#REF!</v>
      </c>
    </row>
    <row r="374">
      <c r="A374" s="8">
        <v>68.67</v>
      </c>
      <c r="B374" s="3" t="str">
        <f t="shared" si="1"/>
        <v>#REF!</v>
      </c>
    </row>
    <row r="375">
      <c r="A375" s="11">
        <v>-0.1</v>
      </c>
      <c r="B375" s="3" t="str">
        <f t="shared" si="1"/>
        <v>#REF!</v>
      </c>
    </row>
    <row r="376">
      <c r="A376" s="12">
        <v>-0.0015</v>
      </c>
      <c r="B376" s="3" t="str">
        <f t="shared" si="1"/>
        <v>#REF!</v>
      </c>
    </row>
    <row r="377">
      <c r="A377" s="17">
        <v>233556.0</v>
      </c>
      <c r="B377" s="3" t="str">
        <f t="shared" si="1"/>
        <v>#REF!</v>
      </c>
    </row>
    <row r="378">
      <c r="A378" s="17">
        <v>405843.0</v>
      </c>
      <c r="B378" s="3" t="str">
        <f t="shared" si="1"/>
        <v>#REF!</v>
      </c>
    </row>
    <row r="379">
      <c r="A379" s="7">
        <v>43614.0</v>
      </c>
      <c r="B379" s="3" t="str">
        <f t="shared" si="1"/>
        <v>#REF!</v>
      </c>
    </row>
    <row r="380">
      <c r="A380" s="8">
        <v>68.51</v>
      </c>
      <c r="B380" s="3" t="str">
        <f t="shared" si="1"/>
        <v>#REF!</v>
      </c>
    </row>
    <row r="381">
      <c r="A381" s="8">
        <v>68.62</v>
      </c>
      <c r="B381" s="3" t="str">
        <f t="shared" si="1"/>
        <v>#REF!</v>
      </c>
    </row>
    <row r="382">
      <c r="A382" s="8">
        <v>66.67</v>
      </c>
      <c r="B382" s="3" t="str">
        <f t="shared" si="1"/>
        <v>#REF!</v>
      </c>
    </row>
    <row r="383">
      <c r="A383" s="8">
        <v>67.87</v>
      </c>
      <c r="B383" s="3" t="str">
        <f t="shared" si="1"/>
        <v>#REF!</v>
      </c>
    </row>
    <row r="384">
      <c r="A384" s="11">
        <v>-0.8</v>
      </c>
      <c r="B384" s="3" t="str">
        <f t="shared" si="1"/>
        <v>#REF!</v>
      </c>
    </row>
    <row r="385">
      <c r="A385" s="12">
        <v>-0.0116</v>
      </c>
      <c r="B385" s="3" t="str">
        <f t="shared" si="1"/>
        <v>#REF!</v>
      </c>
    </row>
    <row r="386">
      <c r="A386" s="17">
        <v>377686.0</v>
      </c>
      <c r="B386" s="3" t="str">
        <f t="shared" si="1"/>
        <v>#REF!</v>
      </c>
    </row>
    <row r="387">
      <c r="A387" s="17">
        <v>421914.0</v>
      </c>
      <c r="B387" s="3" t="str">
        <f t="shared" si="1"/>
        <v>#REF!</v>
      </c>
    </row>
    <row r="388">
      <c r="A388" s="7">
        <v>43615.0</v>
      </c>
      <c r="B388" s="3" t="str">
        <f t="shared" si="1"/>
        <v>#REF!</v>
      </c>
    </row>
    <row r="389">
      <c r="A389" s="8">
        <v>68.0</v>
      </c>
      <c r="B389" s="3" t="str">
        <f t="shared" si="1"/>
        <v>#REF!</v>
      </c>
    </row>
    <row r="390">
      <c r="A390" s="8">
        <v>68.34</v>
      </c>
      <c r="B390" s="3" t="str">
        <f t="shared" si="1"/>
        <v>#REF!</v>
      </c>
    </row>
    <row r="391">
      <c r="A391" s="8">
        <v>64.96</v>
      </c>
      <c r="B391" s="3" t="str">
        <f t="shared" si="1"/>
        <v>#REF!</v>
      </c>
    </row>
    <row r="392">
      <c r="A392" s="8">
        <v>65.33</v>
      </c>
      <c r="B392" s="3" t="str">
        <f t="shared" si="1"/>
        <v>#REF!</v>
      </c>
    </row>
    <row r="393">
      <c r="A393" s="11">
        <v>-2.54</v>
      </c>
      <c r="B393" s="3" t="str">
        <f t="shared" si="1"/>
        <v>#REF!</v>
      </c>
    </row>
    <row r="394">
      <c r="A394" s="12">
        <v>-0.0374</v>
      </c>
      <c r="B394" s="3" t="str">
        <f t="shared" si="1"/>
        <v>#REF!</v>
      </c>
    </row>
    <row r="395">
      <c r="A395" s="17">
        <v>407264.0</v>
      </c>
      <c r="B395" s="3" t="str">
        <f t="shared" si="1"/>
        <v>#REF!</v>
      </c>
    </row>
    <row r="396">
      <c r="A396" s="17">
        <v>438784.0</v>
      </c>
      <c r="B396" s="3" t="str">
        <f t="shared" si="1"/>
        <v>#REF!</v>
      </c>
    </row>
    <row r="397">
      <c r="A397" s="7">
        <v>43616.0</v>
      </c>
      <c r="B397" s="3" t="str">
        <f t="shared" si="1"/>
        <v>#REF!</v>
      </c>
    </row>
    <row r="398">
      <c r="A398" s="8">
        <v>64.86</v>
      </c>
      <c r="B398" s="3" t="str">
        <f t="shared" si="1"/>
        <v>#REF!</v>
      </c>
    </row>
    <row r="399">
      <c r="A399" s="8">
        <v>64.91</v>
      </c>
      <c r="B399" s="3" t="str">
        <f t="shared" si="1"/>
        <v>#REF!</v>
      </c>
    </row>
    <row r="400">
      <c r="A400" s="8">
        <v>61.39</v>
      </c>
      <c r="B400" s="3" t="str">
        <f t="shared" si="1"/>
        <v>#REF!</v>
      </c>
    </row>
    <row r="401">
      <c r="A401" s="8">
        <v>61.99</v>
      </c>
      <c r="B401" s="3" t="str">
        <f t="shared" si="1"/>
        <v>#REF!</v>
      </c>
    </row>
    <row r="402">
      <c r="A402" s="11">
        <v>-3.34</v>
      </c>
      <c r="B402" s="3" t="str">
        <f t="shared" si="1"/>
        <v>#REF!</v>
      </c>
    </row>
    <row r="403">
      <c r="A403" s="12">
        <v>-0.0511</v>
      </c>
      <c r="B403" s="3" t="str">
        <f t="shared" si="1"/>
        <v>#REF!</v>
      </c>
    </row>
    <row r="404">
      <c r="A404" s="17">
        <v>511742.0</v>
      </c>
      <c r="B404" s="3" t="str">
        <f t="shared" si="1"/>
        <v>#REF!</v>
      </c>
    </row>
    <row r="405">
      <c r="A405" s="17">
        <v>435460.0</v>
      </c>
      <c r="B405" s="3" t="str">
        <f t="shared" si="1"/>
        <v>#REF!</v>
      </c>
    </row>
    <row r="406">
      <c r="A406" s="7">
        <v>43619.0</v>
      </c>
      <c r="B406" s="3" t="str">
        <f t="shared" si="1"/>
        <v>#REF!</v>
      </c>
    </row>
    <row r="407">
      <c r="A407" s="8">
        <v>61.64</v>
      </c>
      <c r="B407" s="3" t="str">
        <f t="shared" si="1"/>
        <v>#REF!</v>
      </c>
    </row>
    <row r="408">
      <c r="A408" s="8">
        <v>62.84</v>
      </c>
      <c r="B408" s="3" t="str">
        <f t="shared" si="1"/>
        <v>#REF!</v>
      </c>
    </row>
    <row r="409">
      <c r="A409" s="8">
        <v>60.55</v>
      </c>
      <c r="B409" s="3" t="str">
        <f t="shared" si="1"/>
        <v>#REF!</v>
      </c>
    </row>
    <row r="410">
      <c r="A410" s="8">
        <v>61.28</v>
      </c>
      <c r="B410" s="3" t="str">
        <f t="shared" si="1"/>
        <v>#REF!</v>
      </c>
    </row>
    <row r="411">
      <c r="A411" s="11">
        <v>-0.71</v>
      </c>
      <c r="B411" s="3" t="str">
        <f t="shared" si="1"/>
        <v>#REF!</v>
      </c>
    </row>
    <row r="412">
      <c r="A412" s="12">
        <v>-0.0115</v>
      </c>
      <c r="B412" s="3" t="str">
        <f t="shared" si="1"/>
        <v>#REF!</v>
      </c>
    </row>
    <row r="413">
      <c r="A413" s="17">
        <v>386555.0</v>
      </c>
      <c r="B413" s="3" t="str">
        <f t="shared" si="1"/>
        <v>#REF!</v>
      </c>
    </row>
    <row r="414">
      <c r="A414" s="17">
        <v>434562.0</v>
      </c>
      <c r="B414" s="3" t="str">
        <f t="shared" si="1"/>
        <v>#REF!</v>
      </c>
    </row>
    <row r="415">
      <c r="A415" s="7">
        <v>43620.0</v>
      </c>
      <c r="B415" s="3" t="str">
        <f t="shared" si="1"/>
        <v>#REF!</v>
      </c>
    </row>
    <row r="416">
      <c r="A416" s="8">
        <v>61.0</v>
      </c>
      <c r="B416" s="3" t="str">
        <f t="shared" si="1"/>
        <v>#REF!</v>
      </c>
    </row>
    <row r="417">
      <c r="A417" s="8">
        <v>62.12</v>
      </c>
      <c r="B417" s="3" t="str">
        <f t="shared" si="1"/>
        <v>#REF!</v>
      </c>
    </row>
    <row r="418">
      <c r="A418" s="8">
        <v>60.21</v>
      </c>
      <c r="B418" s="3" t="str">
        <f t="shared" si="1"/>
        <v>#REF!</v>
      </c>
    </row>
    <row r="419">
      <c r="A419" s="8">
        <v>61.97</v>
      </c>
      <c r="B419" s="3" t="str">
        <f t="shared" si="1"/>
        <v>#REF!</v>
      </c>
    </row>
    <row r="420">
      <c r="A420" s="9">
        <f>+0.69</f>
        <v>0.69</v>
      </c>
      <c r="B420" s="3" t="str">
        <f t="shared" si="1"/>
        <v>#REF!</v>
      </c>
    </row>
    <row r="421">
      <c r="A421" s="9">
        <f>+1.13%</f>
        <v>0.0113</v>
      </c>
      <c r="B421" s="3" t="str">
        <f t="shared" si="1"/>
        <v>#REF!</v>
      </c>
    </row>
    <row r="422">
      <c r="A422" s="16">
        <v>370265.0</v>
      </c>
      <c r="B422" s="3" t="str">
        <f t="shared" si="1"/>
        <v>#REF!</v>
      </c>
    </row>
    <row r="423">
      <c r="A423" s="16">
        <v>443635.0</v>
      </c>
      <c r="B423" s="3" t="str">
        <f t="shared" si="1"/>
        <v>#REF!</v>
      </c>
    </row>
    <row r="424">
      <c r="A424" s="7">
        <v>43621.0</v>
      </c>
      <c r="B424" s="3" t="str">
        <f t="shared" si="1"/>
        <v>#REF!</v>
      </c>
    </row>
    <row r="425">
      <c r="A425" s="8">
        <v>61.58</v>
      </c>
      <c r="B425" s="3" t="str">
        <f t="shared" si="1"/>
        <v>#REF!</v>
      </c>
    </row>
    <row r="426">
      <c r="A426" s="8">
        <v>62.27</v>
      </c>
      <c r="B426" s="3" t="str">
        <f t="shared" si="1"/>
        <v>#REF!</v>
      </c>
    </row>
    <row r="427">
      <c r="A427" s="8">
        <v>59.45</v>
      </c>
      <c r="B427" s="3" t="str">
        <f t="shared" si="1"/>
        <v>#REF!</v>
      </c>
    </row>
    <row r="428">
      <c r="A428" s="8">
        <v>60.63</v>
      </c>
      <c r="B428" s="3" t="str">
        <f t="shared" si="1"/>
        <v>#REF!</v>
      </c>
    </row>
    <row r="429">
      <c r="A429" s="11">
        <v>-1.34</v>
      </c>
      <c r="B429" s="3" t="str">
        <f t="shared" si="1"/>
        <v>#REF!</v>
      </c>
    </row>
    <row r="430">
      <c r="A430" s="12">
        <v>-0.0216</v>
      </c>
      <c r="B430" s="3" t="str">
        <f t="shared" si="1"/>
        <v>#REF!</v>
      </c>
    </row>
    <row r="431">
      <c r="A431" s="17">
        <v>428010.0</v>
      </c>
      <c r="B431" s="3" t="str">
        <f t="shared" si="1"/>
        <v>#REF!</v>
      </c>
    </row>
    <row r="432">
      <c r="A432" s="17">
        <v>446855.0</v>
      </c>
      <c r="B432" s="3" t="str">
        <f t="shared" si="1"/>
        <v>#REF!</v>
      </c>
    </row>
    <row r="433">
      <c r="A433" s="7">
        <v>43622.0</v>
      </c>
      <c r="B433" s="3" t="str">
        <f t="shared" si="1"/>
        <v>#REF!</v>
      </c>
    </row>
    <row r="434">
      <c r="A434" s="8">
        <v>60.4</v>
      </c>
      <c r="B434" s="3" t="str">
        <f t="shared" si="1"/>
        <v>#REF!</v>
      </c>
    </row>
    <row r="435">
      <c r="A435" s="8">
        <v>62.43</v>
      </c>
      <c r="B435" s="3" t="str">
        <f t="shared" si="1"/>
        <v>#REF!</v>
      </c>
    </row>
    <row r="436">
      <c r="A436" s="8">
        <v>60.22</v>
      </c>
      <c r="B436" s="3" t="str">
        <f t="shared" si="1"/>
        <v>#REF!</v>
      </c>
    </row>
    <row r="437">
      <c r="A437" s="8">
        <v>61.67</v>
      </c>
      <c r="B437" s="3" t="str">
        <f t="shared" si="1"/>
        <v>#REF!</v>
      </c>
    </row>
    <row r="438">
      <c r="A438" s="9">
        <f>+1.04</f>
        <v>1.04</v>
      </c>
      <c r="B438" s="3" t="str">
        <f t="shared" si="1"/>
        <v>#REF!</v>
      </c>
    </row>
    <row r="439">
      <c r="A439" s="9">
        <f>+1.72%</f>
        <v>0.0172</v>
      </c>
      <c r="B439" s="3" t="str">
        <f t="shared" si="1"/>
        <v>#REF!</v>
      </c>
    </row>
    <row r="440">
      <c r="A440" s="16">
        <v>343637.0</v>
      </c>
      <c r="B440" s="3" t="str">
        <f t="shared" si="1"/>
        <v>#REF!</v>
      </c>
    </row>
    <row r="441">
      <c r="A441" s="16">
        <v>449055.0</v>
      </c>
      <c r="B441" s="3" t="str">
        <f t="shared" si="1"/>
        <v>#REF!</v>
      </c>
    </row>
    <row r="442">
      <c r="A442" s="7">
        <v>43623.0</v>
      </c>
      <c r="B442" s="3" t="str">
        <f t="shared" si="1"/>
        <v>#REF!</v>
      </c>
    </row>
    <row r="443">
      <c r="A443" s="8">
        <v>62.4</v>
      </c>
      <c r="B443" s="3" t="str">
        <f t="shared" si="1"/>
        <v>#REF!</v>
      </c>
    </row>
    <row r="444">
      <c r="A444" s="8">
        <v>63.59</v>
      </c>
      <c r="B444" s="3" t="str">
        <f t="shared" si="1"/>
        <v>#REF!</v>
      </c>
    </row>
    <row r="445">
      <c r="A445" s="8">
        <v>61.77</v>
      </c>
      <c r="B445" s="3" t="str">
        <f t="shared" si="1"/>
        <v>#REF!</v>
      </c>
    </row>
    <row r="446">
      <c r="A446" s="8">
        <v>63.29</v>
      </c>
      <c r="B446" s="3" t="str">
        <f t="shared" si="1"/>
        <v>#REF!</v>
      </c>
    </row>
    <row r="447">
      <c r="A447" s="9">
        <f>+1.62</f>
        <v>1.62</v>
      </c>
      <c r="B447" s="3" t="str">
        <f t="shared" si="1"/>
        <v>#REF!</v>
      </c>
    </row>
    <row r="448">
      <c r="A448" s="9">
        <f>+2.63%</f>
        <v>0.0263</v>
      </c>
      <c r="B448" s="3" t="str">
        <f t="shared" si="1"/>
        <v>#REF!</v>
      </c>
    </row>
    <row r="449">
      <c r="A449" s="16">
        <v>307962.0</v>
      </c>
      <c r="B449" s="3" t="str">
        <f t="shared" si="1"/>
        <v>#REF!</v>
      </c>
    </row>
    <row r="450">
      <c r="A450" s="16">
        <v>431367.0</v>
      </c>
      <c r="B450" s="3" t="str">
        <f t="shared" si="1"/>
        <v>#REF!</v>
      </c>
    </row>
    <row r="451">
      <c r="A451" s="7">
        <v>43626.0</v>
      </c>
      <c r="B451" s="3" t="str">
        <f t="shared" si="1"/>
        <v>#REF!</v>
      </c>
    </row>
    <row r="452">
      <c r="A452" s="8">
        <v>63.58</v>
      </c>
      <c r="B452" s="3" t="str">
        <f t="shared" si="1"/>
        <v>#REF!</v>
      </c>
    </row>
    <row r="453">
      <c r="A453" s="8">
        <v>64.1</v>
      </c>
      <c r="B453" s="3" t="str">
        <f t="shared" si="1"/>
        <v>#REF!</v>
      </c>
    </row>
    <row r="454">
      <c r="A454" s="8">
        <v>62.05</v>
      </c>
      <c r="B454" s="3" t="str">
        <f t="shared" si="1"/>
        <v>#REF!</v>
      </c>
    </row>
    <row r="455">
      <c r="A455" s="8">
        <v>62.29</v>
      </c>
      <c r="B455" s="3" t="str">
        <f t="shared" si="1"/>
        <v>#REF!</v>
      </c>
    </row>
    <row r="456">
      <c r="A456" s="11">
        <v>-1.0</v>
      </c>
      <c r="B456" s="3" t="str">
        <f t="shared" si="1"/>
        <v>#REF!</v>
      </c>
    </row>
    <row r="457">
      <c r="A457" s="12">
        <v>-0.0158</v>
      </c>
      <c r="B457" s="3" t="str">
        <f t="shared" si="1"/>
        <v>#REF!</v>
      </c>
    </row>
    <row r="458">
      <c r="A458" s="17">
        <v>278494.0</v>
      </c>
      <c r="B458" s="3" t="str">
        <f t="shared" si="1"/>
        <v>#REF!</v>
      </c>
    </row>
    <row r="459">
      <c r="A459" s="17">
        <v>413871.0</v>
      </c>
      <c r="B459" s="3" t="str">
        <f t="shared" si="1"/>
        <v>#REF!</v>
      </c>
    </row>
    <row r="460">
      <c r="A460" s="7">
        <v>43627.0</v>
      </c>
      <c r="B460" s="3" t="str">
        <f t="shared" si="1"/>
        <v>#REF!</v>
      </c>
    </row>
    <row r="461">
      <c r="A461" s="8">
        <v>62.3</v>
      </c>
      <c r="B461" s="3" t="str">
        <f t="shared" si="1"/>
        <v>#REF!</v>
      </c>
    </row>
    <row r="462">
      <c r="A462" s="8">
        <v>62.87</v>
      </c>
      <c r="B462" s="3" t="str">
        <f t="shared" si="1"/>
        <v>#REF!</v>
      </c>
    </row>
    <row r="463">
      <c r="A463" s="8">
        <v>62.01</v>
      </c>
      <c r="B463" s="3" t="str">
        <f t="shared" si="1"/>
        <v>#REF!</v>
      </c>
    </row>
    <row r="464">
      <c r="A464" s="8">
        <v>62.29</v>
      </c>
      <c r="B464" s="3" t="str">
        <f t="shared" si="1"/>
        <v>#REF!</v>
      </c>
    </row>
    <row r="465">
      <c r="A465" s="37" t="s">
        <v>10</v>
      </c>
      <c r="B465" s="3" t="str">
        <f t="shared" si="1"/>
        <v>#REF!</v>
      </c>
    </row>
    <row r="466">
      <c r="A466" s="37" t="s">
        <v>10</v>
      </c>
      <c r="B466" s="3" t="str">
        <f t="shared" si="1"/>
        <v>#REF!</v>
      </c>
    </row>
    <row r="467">
      <c r="A467" s="38">
        <v>302739.0</v>
      </c>
      <c r="B467" s="3" t="str">
        <f t="shared" si="1"/>
        <v>#REF!</v>
      </c>
    </row>
    <row r="468">
      <c r="A468" s="38">
        <v>378735.0</v>
      </c>
      <c r="B468" s="3" t="str">
        <f t="shared" si="1"/>
        <v>#REF!</v>
      </c>
    </row>
    <row r="469">
      <c r="A469" s="7">
        <v>43628.0</v>
      </c>
      <c r="B469" s="3" t="str">
        <f t="shared" si="1"/>
        <v>#REF!</v>
      </c>
    </row>
    <row r="470">
      <c r="A470" s="8">
        <v>61.79</v>
      </c>
      <c r="B470" s="3" t="str">
        <f t="shared" si="1"/>
        <v>#REF!</v>
      </c>
    </row>
    <row r="471">
      <c r="A471" s="8">
        <v>61.85</v>
      </c>
      <c r="B471" s="3" t="str">
        <f t="shared" si="1"/>
        <v>#REF!</v>
      </c>
    </row>
    <row r="472">
      <c r="A472" s="8">
        <v>59.57</v>
      </c>
      <c r="B472" s="3" t="str">
        <f t="shared" si="1"/>
        <v>#REF!</v>
      </c>
    </row>
    <row r="473">
      <c r="A473" s="8">
        <v>59.97</v>
      </c>
      <c r="B473" s="3" t="str">
        <f t="shared" si="1"/>
        <v>#REF!</v>
      </c>
    </row>
    <row r="474">
      <c r="A474" s="11">
        <v>-2.32</v>
      </c>
      <c r="B474" s="3" t="str">
        <f t="shared" si="1"/>
        <v>#REF!</v>
      </c>
    </row>
    <row r="475">
      <c r="A475" s="12">
        <v>-0.0372</v>
      </c>
      <c r="B475" s="3" t="str">
        <f t="shared" si="1"/>
        <v>#REF!</v>
      </c>
    </row>
    <row r="476">
      <c r="A476" s="17">
        <v>343207.0</v>
      </c>
      <c r="B476" s="3" t="str">
        <f t="shared" si="1"/>
        <v>#REF!</v>
      </c>
    </row>
    <row r="477">
      <c r="A477" s="17">
        <v>348057.0</v>
      </c>
      <c r="B477" s="3" t="str">
        <f t="shared" si="1"/>
        <v>#REF!</v>
      </c>
    </row>
    <row r="478">
      <c r="A478" s="7">
        <v>43629.0</v>
      </c>
      <c r="B478" s="3" t="str">
        <f t="shared" si="1"/>
        <v>#REF!</v>
      </c>
    </row>
    <row r="479">
      <c r="A479" s="8">
        <v>59.94</v>
      </c>
      <c r="B479" s="3" t="str">
        <f t="shared" si="1"/>
        <v>#REF!</v>
      </c>
    </row>
    <row r="480">
      <c r="A480" s="8">
        <v>62.64</v>
      </c>
      <c r="B480" s="3" t="str">
        <f t="shared" si="1"/>
        <v>#REF!</v>
      </c>
    </row>
    <row r="481">
      <c r="A481" s="8">
        <v>59.78</v>
      </c>
      <c r="B481" s="3" t="str">
        <f t="shared" si="1"/>
        <v>#REF!</v>
      </c>
    </row>
    <row r="482">
      <c r="A482" s="8">
        <v>61.31</v>
      </c>
      <c r="B482" s="3" t="str">
        <f t="shared" si="1"/>
        <v>#REF!</v>
      </c>
    </row>
    <row r="483">
      <c r="A483" s="9">
        <f>+1.34</f>
        <v>1.34</v>
      </c>
      <c r="B483" s="3" t="str">
        <f t="shared" si="1"/>
        <v>#REF!</v>
      </c>
    </row>
    <row r="484">
      <c r="A484" s="9">
        <f>+2.23%</f>
        <v>0.0223</v>
      </c>
      <c r="B484" s="3" t="str">
        <f t="shared" si="1"/>
        <v>#REF!</v>
      </c>
    </row>
    <row r="485">
      <c r="A485" s="16">
        <v>435419.0</v>
      </c>
      <c r="B485" s="3" t="str">
        <f t="shared" si="1"/>
        <v>#REF!</v>
      </c>
    </row>
    <row r="486">
      <c r="A486" s="16">
        <v>335267.0</v>
      </c>
      <c r="B486" s="3" t="str">
        <f t="shared" si="1"/>
        <v>#REF!</v>
      </c>
    </row>
    <row r="487">
      <c r="A487" s="7">
        <v>43630.0</v>
      </c>
      <c r="B487" s="3" t="str">
        <f t="shared" si="1"/>
        <v>#REF!</v>
      </c>
    </row>
    <row r="488">
      <c r="A488" s="8">
        <v>61.25</v>
      </c>
      <c r="B488" s="3" t="str">
        <f t="shared" si="1"/>
        <v>#REF!</v>
      </c>
    </row>
    <row r="489">
      <c r="A489" s="8">
        <v>62.57</v>
      </c>
      <c r="B489" s="3" t="str">
        <f t="shared" si="1"/>
        <v>#REF!</v>
      </c>
    </row>
    <row r="490">
      <c r="A490" s="8">
        <v>60.74</v>
      </c>
      <c r="B490" s="3" t="str">
        <f t="shared" si="1"/>
        <v>#REF!</v>
      </c>
    </row>
    <row r="491">
      <c r="A491" s="8">
        <v>62.01</v>
      </c>
      <c r="B491" s="3" t="str">
        <f t="shared" si="1"/>
        <v>#REF!</v>
      </c>
    </row>
    <row r="492">
      <c r="A492" s="9">
        <f>+0.7</f>
        <v>0.7</v>
      </c>
      <c r="B492" s="3" t="str">
        <f t="shared" si="1"/>
        <v>#REF!</v>
      </c>
    </row>
    <row r="493">
      <c r="A493" s="9">
        <f>+1.14%</f>
        <v>0.0114</v>
      </c>
      <c r="B493" s="3" t="str">
        <f t="shared" si="1"/>
        <v>#REF!</v>
      </c>
    </row>
    <row r="494">
      <c r="A494" s="16">
        <v>262307.0</v>
      </c>
      <c r="B494" s="3" t="str">
        <f t="shared" si="1"/>
        <v>#REF!</v>
      </c>
    </row>
    <row r="495">
      <c r="A495" s="16">
        <v>331594.0</v>
      </c>
      <c r="B495" s="3" t="str">
        <f t="shared" si="1"/>
        <v>#REF!</v>
      </c>
    </row>
    <row r="496">
      <c r="A496" s="7">
        <v>43633.0</v>
      </c>
      <c r="B496" s="3" t="str">
        <f t="shared" si="1"/>
        <v>#REF!</v>
      </c>
    </row>
    <row r="497">
      <c r="A497" s="8">
        <v>62.07</v>
      </c>
      <c r="B497" s="3" t="str">
        <f t="shared" si="1"/>
        <v>#REF!</v>
      </c>
    </row>
    <row r="498">
      <c r="A498" s="8">
        <v>62.37</v>
      </c>
      <c r="B498" s="3" t="str">
        <f t="shared" si="1"/>
        <v>#REF!</v>
      </c>
    </row>
    <row r="499">
      <c r="A499" s="8">
        <v>60.74</v>
      </c>
      <c r="B499" s="3" t="str">
        <f t="shared" si="1"/>
        <v>#REF!</v>
      </c>
    </row>
    <row r="500">
      <c r="A500" s="8">
        <v>60.94</v>
      </c>
      <c r="B500" s="3" t="str">
        <f t="shared" si="1"/>
        <v>#REF!</v>
      </c>
    </row>
    <row r="501">
      <c r="A501" s="11">
        <v>-1.07</v>
      </c>
      <c r="B501" s="3" t="str">
        <f t="shared" si="1"/>
        <v>#REF!</v>
      </c>
    </row>
    <row r="502">
      <c r="A502" s="12">
        <v>-0.0173</v>
      </c>
      <c r="B502" s="3" t="str">
        <f t="shared" si="1"/>
        <v>#REF!</v>
      </c>
    </row>
    <row r="503">
      <c r="A503" s="17">
        <v>236161.0</v>
      </c>
      <c r="B503" s="3" t="str">
        <f t="shared" si="1"/>
        <v>#REF!</v>
      </c>
    </row>
    <row r="504">
      <c r="A504" s="17">
        <v>327240.0</v>
      </c>
      <c r="B504" s="3" t="str">
        <f t="shared" si="1"/>
        <v>#REF!</v>
      </c>
    </row>
    <row r="505">
      <c r="A505" s="7">
        <v>43634.0</v>
      </c>
      <c r="B505" s="3" t="str">
        <f t="shared" si="1"/>
        <v>#REF!</v>
      </c>
    </row>
    <row r="506">
      <c r="A506" s="8">
        <v>60.93</v>
      </c>
      <c r="B506" s="3" t="str">
        <f t="shared" si="1"/>
        <v>#REF!</v>
      </c>
    </row>
    <row r="507">
      <c r="A507" s="8">
        <v>62.84</v>
      </c>
      <c r="B507" s="3" t="str">
        <f t="shared" si="1"/>
        <v>#REF!</v>
      </c>
    </row>
    <row r="508">
      <c r="A508" s="8">
        <v>60.25</v>
      </c>
      <c r="B508" s="3" t="str">
        <f t="shared" si="1"/>
        <v>#REF!</v>
      </c>
    </row>
    <row r="509">
      <c r="A509" s="8">
        <v>62.14</v>
      </c>
      <c r="B509" s="3" t="str">
        <f t="shared" si="1"/>
        <v>#REF!</v>
      </c>
    </row>
    <row r="510">
      <c r="A510" s="9">
        <f>+1.2</f>
        <v>1.2</v>
      </c>
      <c r="B510" s="3" t="str">
        <f t="shared" si="1"/>
        <v>#REF!</v>
      </c>
    </row>
    <row r="511">
      <c r="A511" s="9">
        <f>+1.97%</f>
        <v>0.0197</v>
      </c>
      <c r="B511" s="3" t="str">
        <f t="shared" si="1"/>
        <v>#REF!</v>
      </c>
    </row>
    <row r="512">
      <c r="A512" s="16">
        <v>327700.0</v>
      </c>
      <c r="B512" s="3" t="str">
        <f t="shared" si="1"/>
        <v>#REF!</v>
      </c>
    </row>
    <row r="513">
      <c r="A513" s="16">
        <v>305898.0</v>
      </c>
      <c r="B513" s="3" t="str">
        <f t="shared" si="1"/>
        <v>#REF!</v>
      </c>
    </row>
    <row r="514">
      <c r="A514" s="7">
        <v>43635.0</v>
      </c>
      <c r="B514" s="3" t="str">
        <f t="shared" si="1"/>
        <v>#REF!</v>
      </c>
    </row>
    <row r="515">
      <c r="A515" s="8">
        <v>62.4</v>
      </c>
      <c r="B515" s="3" t="str">
        <f t="shared" si="1"/>
        <v>#REF!</v>
      </c>
    </row>
    <row r="516">
      <c r="A516" s="8">
        <v>62.55</v>
      </c>
      <c r="B516" s="3" t="str">
        <f t="shared" si="1"/>
        <v>#REF!</v>
      </c>
    </row>
    <row r="517">
      <c r="A517" s="8">
        <v>61.4</v>
      </c>
      <c r="B517" s="3" t="str">
        <f t="shared" si="1"/>
        <v>#REF!</v>
      </c>
    </row>
    <row r="518">
      <c r="A518" s="8">
        <v>61.82</v>
      </c>
      <c r="B518" s="3" t="str">
        <f t="shared" si="1"/>
        <v>#REF!</v>
      </c>
    </row>
    <row r="519">
      <c r="A519" s="11">
        <v>-0.32</v>
      </c>
      <c r="B519" s="3" t="str">
        <f t="shared" si="1"/>
        <v>#REF!</v>
      </c>
    </row>
    <row r="520">
      <c r="A520" s="12">
        <v>-0.0051</v>
      </c>
      <c r="B520" s="3" t="str">
        <f t="shared" si="1"/>
        <v>#REF!</v>
      </c>
    </row>
    <row r="521">
      <c r="A521" s="17">
        <v>320057.0</v>
      </c>
      <c r="B521" s="3" t="str">
        <f t="shared" si="1"/>
        <v>#REF!</v>
      </c>
    </row>
    <row r="522">
      <c r="A522" s="17">
        <v>280325.0</v>
      </c>
      <c r="B522" s="3" t="str">
        <f t="shared" si="1"/>
        <v>#REF!</v>
      </c>
    </row>
    <row r="523">
      <c r="A523" s="7">
        <v>43636.0</v>
      </c>
      <c r="B523" s="3" t="str">
        <f t="shared" si="1"/>
        <v>#REF!</v>
      </c>
    </row>
    <row r="524">
      <c r="A524" s="8">
        <v>62.45</v>
      </c>
      <c r="B524" s="3" t="str">
        <f t="shared" si="1"/>
        <v>#REF!</v>
      </c>
    </row>
    <row r="525">
      <c r="A525" s="8">
        <v>64.82</v>
      </c>
      <c r="B525" s="3" t="str">
        <f t="shared" si="1"/>
        <v>#REF!</v>
      </c>
    </row>
    <row r="526">
      <c r="A526" s="8">
        <v>62.4</v>
      </c>
      <c r="B526" s="3" t="str">
        <f t="shared" si="1"/>
        <v>#REF!</v>
      </c>
    </row>
    <row r="527">
      <c r="A527" s="8">
        <v>64.45</v>
      </c>
      <c r="B527" s="3" t="str">
        <f t="shared" si="1"/>
        <v>#REF!</v>
      </c>
    </row>
    <row r="528">
      <c r="A528" s="9">
        <f>+2.63</f>
        <v>2.63</v>
      </c>
      <c r="B528" s="3" t="str">
        <f t="shared" si="1"/>
        <v>#REF!</v>
      </c>
    </row>
    <row r="529">
      <c r="A529" s="9">
        <f>+4.25%</f>
        <v>0.0425</v>
      </c>
      <c r="B529" s="3" t="str">
        <f t="shared" si="1"/>
        <v>#REF!</v>
      </c>
    </row>
    <row r="530">
      <c r="A530" s="16">
        <v>394165.0</v>
      </c>
      <c r="B530" s="3" t="str">
        <f t="shared" si="1"/>
        <v>#REF!</v>
      </c>
    </row>
    <row r="531">
      <c r="A531" s="16">
        <v>246019.0</v>
      </c>
      <c r="B531" s="3" t="str">
        <f t="shared" si="1"/>
        <v>#REF!</v>
      </c>
    </row>
    <row r="532">
      <c r="A532" s="7">
        <v>43637.0</v>
      </c>
      <c r="B532" s="3" t="str">
        <f t="shared" si="1"/>
        <v>#REF!</v>
      </c>
    </row>
    <row r="533">
      <c r="A533" s="8">
        <v>64.86</v>
      </c>
      <c r="B533" s="3" t="str">
        <f t="shared" si="1"/>
        <v>#REF!</v>
      </c>
    </row>
    <row r="534">
      <c r="A534" s="8">
        <v>65.76</v>
      </c>
      <c r="B534" s="3" t="str">
        <f t="shared" si="1"/>
        <v>#REF!</v>
      </c>
    </row>
    <row r="535">
      <c r="A535" s="8">
        <v>64.0</v>
      </c>
      <c r="B535" s="3" t="str">
        <f t="shared" si="1"/>
        <v>#REF!</v>
      </c>
    </row>
    <row r="536">
      <c r="A536" s="8">
        <v>65.2</v>
      </c>
      <c r="B536" s="3" t="str">
        <f t="shared" si="1"/>
        <v>#REF!</v>
      </c>
    </row>
    <row r="537">
      <c r="A537" s="9">
        <f>+0.75</f>
        <v>0.75</v>
      </c>
      <c r="B537" s="3" t="str">
        <f t="shared" si="1"/>
        <v>#REF!</v>
      </c>
    </row>
    <row r="538">
      <c r="A538" s="9">
        <f>+1.16%</f>
        <v>0.0116</v>
      </c>
      <c r="B538" s="3" t="str">
        <f t="shared" si="1"/>
        <v>#REF!</v>
      </c>
    </row>
    <row r="539">
      <c r="A539" s="16">
        <v>257918.0</v>
      </c>
      <c r="B539" s="3" t="str">
        <f t="shared" si="1"/>
        <v>#REF!</v>
      </c>
    </row>
    <row r="540">
      <c r="A540" s="16">
        <v>209933.0</v>
      </c>
      <c r="B540" s="3" t="str">
        <f t="shared" si="1"/>
        <v>#REF!</v>
      </c>
    </row>
    <row r="541">
      <c r="A541" s="7">
        <v>43640.0</v>
      </c>
      <c r="B541" s="3" t="str">
        <f t="shared" si="1"/>
        <v>#REF!</v>
      </c>
    </row>
    <row r="542">
      <c r="A542" s="8">
        <v>65.5</v>
      </c>
      <c r="B542" s="3" t="str">
        <f t="shared" si="1"/>
        <v>#REF!</v>
      </c>
    </row>
    <row r="543">
      <c r="A543" s="8">
        <v>65.79</v>
      </c>
      <c r="B543" s="3" t="str">
        <f t="shared" si="1"/>
        <v>#REF!</v>
      </c>
    </row>
    <row r="544">
      <c r="A544" s="8">
        <v>64.08</v>
      </c>
      <c r="B544" s="3" t="str">
        <f t="shared" si="1"/>
        <v>#REF!</v>
      </c>
    </row>
    <row r="545">
      <c r="A545" s="8">
        <v>64.86</v>
      </c>
      <c r="B545" s="3" t="str">
        <f t="shared" si="1"/>
        <v>#REF!</v>
      </c>
    </row>
    <row r="546">
      <c r="A546" s="11">
        <v>-0.34</v>
      </c>
      <c r="B546" s="3" t="str">
        <f t="shared" si="1"/>
        <v>#REF!</v>
      </c>
    </row>
    <row r="547">
      <c r="A547" s="12">
        <v>-0.0052</v>
      </c>
      <c r="B547" s="3" t="str">
        <f t="shared" si="1"/>
        <v>#REF!</v>
      </c>
    </row>
    <row r="548">
      <c r="A548" s="17">
        <v>217443.0</v>
      </c>
      <c r="B548" s="3" t="str">
        <f t="shared" si="1"/>
        <v>#REF!</v>
      </c>
    </row>
    <row r="549">
      <c r="A549" s="17">
        <v>192089.0</v>
      </c>
      <c r="B549" s="3" t="str">
        <f t="shared" si="1"/>
        <v>#REF!</v>
      </c>
    </row>
    <row r="550">
      <c r="A550" s="7">
        <v>43641.0</v>
      </c>
      <c r="B550" s="3" t="str">
        <f t="shared" si="1"/>
        <v>#REF!</v>
      </c>
    </row>
    <row r="551">
      <c r="A551" s="8">
        <v>64.89</v>
      </c>
      <c r="B551" s="3" t="str">
        <f t="shared" si="1"/>
        <v>#REF!</v>
      </c>
    </row>
    <row r="552">
      <c r="A552" s="8">
        <v>65.98</v>
      </c>
      <c r="B552" s="3" t="str">
        <f t="shared" si="1"/>
        <v>#REF!</v>
      </c>
    </row>
    <row r="553">
      <c r="A553" s="8">
        <v>64.17</v>
      </c>
      <c r="B553" s="3" t="str">
        <f t="shared" si="1"/>
        <v>#REF!</v>
      </c>
    </row>
    <row r="554">
      <c r="A554" s="8">
        <v>65.05</v>
      </c>
      <c r="B554" s="3" t="str">
        <f t="shared" si="1"/>
        <v>#REF!</v>
      </c>
    </row>
    <row r="555">
      <c r="A555" s="9">
        <f>+0.19</f>
        <v>0.19</v>
      </c>
      <c r="B555" s="3" t="str">
        <f t="shared" si="1"/>
        <v>#REF!</v>
      </c>
    </row>
    <row r="556">
      <c r="A556" s="9">
        <f>+0.29%</f>
        <v>0.0029</v>
      </c>
      <c r="B556" s="3" t="str">
        <f t="shared" si="1"/>
        <v>#REF!</v>
      </c>
    </row>
    <row r="557">
      <c r="A557" s="16">
        <v>205803.0</v>
      </c>
      <c r="B557" s="3" t="str">
        <f t="shared" si="1"/>
        <v>#REF!</v>
      </c>
    </row>
    <row r="558">
      <c r="A558" s="16">
        <v>155818.0</v>
      </c>
      <c r="B558" s="3" t="str">
        <f t="shared" si="1"/>
        <v>#REF!</v>
      </c>
    </row>
    <row r="559">
      <c r="A559" s="7">
        <v>43642.0</v>
      </c>
      <c r="B559" s="3" t="str">
        <f t="shared" si="1"/>
        <v>#REF!</v>
      </c>
    </row>
    <row r="560">
      <c r="A560" s="8">
        <v>65.8</v>
      </c>
      <c r="B560" s="3" t="str">
        <f t="shared" si="1"/>
        <v>#REF!</v>
      </c>
    </row>
    <row r="561">
      <c r="A561" s="8">
        <v>66.85</v>
      </c>
      <c r="B561" s="3" t="str">
        <f t="shared" si="1"/>
        <v>#REF!</v>
      </c>
    </row>
    <row r="562">
      <c r="A562" s="8">
        <v>65.6</v>
      </c>
      <c r="B562" s="3" t="str">
        <f t="shared" si="1"/>
        <v>#REF!</v>
      </c>
    </row>
    <row r="563">
      <c r="A563" s="8">
        <v>66.49</v>
      </c>
      <c r="B563" s="3" t="str">
        <f t="shared" si="1"/>
        <v>#REF!</v>
      </c>
    </row>
    <row r="564">
      <c r="A564" s="9">
        <f>+1.44</f>
        <v>1.44</v>
      </c>
      <c r="B564" s="3" t="str">
        <f t="shared" si="1"/>
        <v>#REF!</v>
      </c>
    </row>
    <row r="565">
      <c r="A565" s="9">
        <f>+2.21%</f>
        <v>0.0221</v>
      </c>
      <c r="B565" s="3" t="str">
        <f t="shared" si="1"/>
        <v>#REF!</v>
      </c>
    </row>
    <row r="566">
      <c r="A566" s="16">
        <v>141948.0</v>
      </c>
      <c r="B566" s="3" t="str">
        <f t="shared" si="1"/>
        <v>#REF!</v>
      </c>
    </row>
    <row r="567">
      <c r="A567" s="16">
        <v>136386.0</v>
      </c>
      <c r="B567" s="3" t="str">
        <f t="shared" si="1"/>
        <v>#REF!</v>
      </c>
    </row>
    <row r="568">
      <c r="A568" s="7">
        <v>43643.0</v>
      </c>
      <c r="B568" s="3" t="str">
        <f t="shared" si="1"/>
        <v>#REF!</v>
      </c>
    </row>
    <row r="569">
      <c r="A569" s="8">
        <v>66.05</v>
      </c>
      <c r="B569" s="3" t="str">
        <f t="shared" si="1"/>
        <v>#REF!</v>
      </c>
    </row>
    <row r="570">
      <c r="A570" s="8">
        <v>66.82</v>
      </c>
      <c r="B570" s="3" t="str">
        <f t="shared" si="1"/>
        <v>#REF!</v>
      </c>
    </row>
    <row r="571">
      <c r="A571" s="8">
        <v>65.63</v>
      </c>
      <c r="B571" s="3" t="str">
        <f t="shared" si="1"/>
        <v>#REF!</v>
      </c>
    </row>
    <row r="572">
      <c r="A572" s="8">
        <v>66.55</v>
      </c>
      <c r="B572" s="3" t="str">
        <f t="shared" si="1"/>
        <v>#REF!</v>
      </c>
    </row>
    <row r="573">
      <c r="A573" s="9">
        <f>+0.06</f>
        <v>0.06</v>
      </c>
      <c r="B573" s="3" t="str">
        <f t="shared" si="1"/>
        <v>#REF!</v>
      </c>
    </row>
    <row r="574">
      <c r="A574" s="9">
        <f>+0.09%</f>
        <v>0.0009</v>
      </c>
      <c r="B574" s="3" t="str">
        <f t="shared" si="1"/>
        <v>#REF!</v>
      </c>
    </row>
    <row r="575">
      <c r="A575" s="16">
        <v>103162.0</v>
      </c>
      <c r="B575" s="3" t="str">
        <f t="shared" si="1"/>
        <v>#REF!</v>
      </c>
    </row>
    <row r="576">
      <c r="A576" s="16">
        <v>104271.0</v>
      </c>
      <c r="B576" s="3" t="str">
        <f t="shared" si="1"/>
        <v>#REF!</v>
      </c>
    </row>
    <row r="577">
      <c r="A577" s="7">
        <v>43644.0</v>
      </c>
      <c r="B577" s="3" t="str">
        <f t="shared" si="1"/>
        <v>#REF!</v>
      </c>
    </row>
    <row r="578">
      <c r="A578" s="8">
        <v>66.51</v>
      </c>
      <c r="B578" s="3" t="str">
        <f t="shared" si="1"/>
        <v>#REF!</v>
      </c>
    </row>
    <row r="579">
      <c r="A579" s="8">
        <v>66.84</v>
      </c>
      <c r="B579" s="3" t="str">
        <f t="shared" si="1"/>
        <v>#REF!</v>
      </c>
    </row>
    <row r="580">
      <c r="A580" s="8">
        <v>66.08</v>
      </c>
      <c r="B580" s="3" t="str">
        <f t="shared" si="1"/>
        <v>#REF!</v>
      </c>
    </row>
    <row r="581">
      <c r="A581" s="8">
        <v>66.55</v>
      </c>
      <c r="B581" s="3" t="str">
        <f t="shared" si="1"/>
        <v>#REF!</v>
      </c>
    </row>
    <row r="582">
      <c r="A582" s="37" t="s">
        <v>10</v>
      </c>
      <c r="B582" s="3" t="str">
        <f t="shared" si="1"/>
        <v>#REF!</v>
      </c>
    </row>
    <row r="583">
      <c r="A583" s="37" t="s">
        <v>10</v>
      </c>
      <c r="B583" s="3" t="str">
        <f t="shared" si="1"/>
        <v>#REF!</v>
      </c>
    </row>
    <row r="584">
      <c r="A584" s="38">
        <v>34615.0</v>
      </c>
      <c r="B584" s="3" t="str">
        <f t="shared" si="1"/>
        <v>#REF!</v>
      </c>
    </row>
    <row r="585">
      <c r="A585" s="37">
        <v>0.0</v>
      </c>
      <c r="B585" s="3" t="str">
        <f t="shared" si="1"/>
        <v>#REF!</v>
      </c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43588</v>
      </c>
      <c r="C3" s="3">
        <v>69.14</v>
      </c>
      <c r="D3" s="3">
        <v>70.03</v>
      </c>
      <c r="E3" s="3">
        <v>68.67</v>
      </c>
      <c r="F3" s="3">
        <v>69.37</v>
      </c>
      <c r="G3" s="3">
        <v>-0.06</v>
      </c>
      <c r="H3" s="6">
        <v>-9.0E-4</v>
      </c>
      <c r="I3" s="15">
        <v>98705.0</v>
      </c>
      <c r="J3" s="15">
        <v>219478.0</v>
      </c>
    </row>
    <row r="4">
      <c r="A4" s="19" t="s">
        <v>4</v>
      </c>
      <c r="B4" s="5">
        <f t="shared" si="1"/>
        <v>43591</v>
      </c>
      <c r="C4" s="3">
        <v>69.06</v>
      </c>
      <c r="D4" s="3">
        <v>70.23</v>
      </c>
      <c r="E4" s="3">
        <v>67.32</v>
      </c>
      <c r="F4" s="3">
        <v>69.68</v>
      </c>
      <c r="G4" s="3">
        <v>0.31</v>
      </c>
      <c r="H4" s="3">
        <v>0.0045000000000000005</v>
      </c>
      <c r="I4" s="15">
        <v>55566.0</v>
      </c>
      <c r="J4" s="15">
        <v>220334.0</v>
      </c>
    </row>
    <row r="5">
      <c r="A5" s="19" t="s">
        <v>5</v>
      </c>
      <c r="B5" s="5">
        <f t="shared" si="1"/>
        <v>43592</v>
      </c>
      <c r="C5" s="3">
        <v>69.58</v>
      </c>
      <c r="D5" s="3">
        <v>69.73</v>
      </c>
      <c r="E5" s="3">
        <v>67.98</v>
      </c>
      <c r="F5" s="3">
        <v>68.42</v>
      </c>
      <c r="G5" s="3">
        <v>-1.26</v>
      </c>
      <c r="H5" s="6">
        <v>-0.0181</v>
      </c>
      <c r="I5" s="15">
        <v>103888.0</v>
      </c>
      <c r="J5" s="15">
        <v>231815.0</v>
      </c>
    </row>
    <row r="6">
      <c r="A6" s="19" t="s">
        <v>6</v>
      </c>
      <c r="B6" s="5">
        <f t="shared" si="1"/>
        <v>43593</v>
      </c>
      <c r="C6" s="3">
        <v>68.44</v>
      </c>
      <c r="D6" s="3">
        <v>69.29</v>
      </c>
      <c r="E6" s="3">
        <v>68.02</v>
      </c>
      <c r="F6" s="3">
        <v>69.02</v>
      </c>
      <c r="G6" s="3">
        <v>0.6</v>
      </c>
      <c r="H6" s="3">
        <v>0.0088</v>
      </c>
      <c r="I6" s="15">
        <v>103012.0</v>
      </c>
      <c r="J6" s="15">
        <v>231328.0</v>
      </c>
    </row>
    <row r="7">
      <c r="A7" s="19" t="s">
        <v>7</v>
      </c>
      <c r="B7" s="5">
        <f t="shared" si="1"/>
        <v>43594</v>
      </c>
      <c r="C7" s="3">
        <v>68.89</v>
      </c>
      <c r="D7" s="3">
        <v>69.21</v>
      </c>
      <c r="E7" s="3">
        <v>67.96</v>
      </c>
      <c r="F7" s="3">
        <v>68.79</v>
      </c>
      <c r="G7" s="3">
        <v>-0.23</v>
      </c>
      <c r="H7" s="6">
        <v>-0.0033</v>
      </c>
      <c r="I7" s="15">
        <v>119766.0</v>
      </c>
      <c r="J7" s="15">
        <v>240008.0</v>
      </c>
    </row>
    <row r="8">
      <c r="A8" s="19" t="s">
        <v>8</v>
      </c>
      <c r="B8" s="5">
        <f t="shared" si="1"/>
        <v>43595</v>
      </c>
      <c r="C8" s="3">
        <v>68.92</v>
      </c>
      <c r="D8" s="3">
        <v>69.59</v>
      </c>
      <c r="E8" s="3">
        <v>68.57</v>
      </c>
      <c r="F8" s="3">
        <v>68.88</v>
      </c>
      <c r="G8" s="3">
        <v>0.09</v>
      </c>
      <c r="H8" s="3">
        <v>0.0013</v>
      </c>
      <c r="I8" s="15">
        <v>104836.0</v>
      </c>
      <c r="J8" s="15">
        <v>242431.0</v>
      </c>
    </row>
    <row r="9">
      <c r="A9" s="19" t="s">
        <v>9</v>
      </c>
      <c r="B9" s="5">
        <f t="shared" si="1"/>
        <v>43598</v>
      </c>
      <c r="C9" s="3">
        <v>69.09</v>
      </c>
      <c r="D9" s="3">
        <v>70.86</v>
      </c>
      <c r="E9" s="3">
        <v>68.14</v>
      </c>
      <c r="F9" s="3">
        <v>68.58</v>
      </c>
      <c r="G9" s="3">
        <v>-0.3</v>
      </c>
      <c r="H9" s="6">
        <v>-0.0044</v>
      </c>
      <c r="I9" s="15">
        <v>124624.0</v>
      </c>
      <c r="J9" s="15">
        <v>250221.0</v>
      </c>
    </row>
    <row r="10">
      <c r="A10" s="20">
        <v>43588.0</v>
      </c>
      <c r="B10" s="5">
        <f t="shared" si="1"/>
        <v>43599</v>
      </c>
      <c r="C10" s="3">
        <v>68.4</v>
      </c>
      <c r="D10" s="3">
        <v>69.95</v>
      </c>
      <c r="E10" s="3">
        <v>68.28</v>
      </c>
      <c r="F10" s="3">
        <v>69.56</v>
      </c>
      <c r="G10" s="3">
        <v>0.98</v>
      </c>
      <c r="H10" s="3">
        <v>0.0143</v>
      </c>
      <c r="I10" s="15">
        <v>96135.0</v>
      </c>
      <c r="J10" s="15">
        <v>253021.0</v>
      </c>
    </row>
    <row r="11">
      <c r="A11" s="19">
        <v>69.14</v>
      </c>
      <c r="B11" s="5">
        <f t="shared" si="1"/>
        <v>43600</v>
      </c>
      <c r="C11" s="3">
        <v>69.2</v>
      </c>
      <c r="D11" s="3">
        <v>70.58</v>
      </c>
      <c r="E11" s="3">
        <v>68.89</v>
      </c>
      <c r="F11" s="3">
        <v>70.16</v>
      </c>
      <c r="G11" s="3">
        <v>0.6</v>
      </c>
      <c r="H11" s="3">
        <v>0.0086</v>
      </c>
      <c r="I11" s="15">
        <v>98475.0</v>
      </c>
      <c r="J11" s="15">
        <v>265793.0</v>
      </c>
    </row>
    <row r="12">
      <c r="A12" s="19">
        <v>70.03</v>
      </c>
      <c r="B12" s="5">
        <f t="shared" si="1"/>
        <v>43601</v>
      </c>
      <c r="C12" s="3">
        <v>70.43</v>
      </c>
      <c r="D12" s="3">
        <v>71.6</v>
      </c>
      <c r="E12" s="3">
        <v>70.24</v>
      </c>
      <c r="F12" s="3">
        <v>70.89</v>
      </c>
      <c r="G12" s="3">
        <v>0.73</v>
      </c>
      <c r="H12" s="3">
        <v>0.0104</v>
      </c>
      <c r="I12" s="15">
        <v>120455.0</v>
      </c>
      <c r="J12" s="15">
        <v>267181.0</v>
      </c>
    </row>
    <row r="13">
      <c r="A13" s="19">
        <v>68.67</v>
      </c>
      <c r="B13" s="5">
        <f t="shared" si="1"/>
        <v>43602</v>
      </c>
      <c r="C13" s="3">
        <v>71.07</v>
      </c>
      <c r="D13" s="3">
        <v>71.44</v>
      </c>
      <c r="E13" s="3">
        <v>70.1</v>
      </c>
      <c r="F13" s="3">
        <v>70.44</v>
      </c>
      <c r="G13" s="3">
        <v>-0.45</v>
      </c>
      <c r="H13" s="6">
        <v>-0.0063</v>
      </c>
      <c r="I13" s="15">
        <v>91316.0</v>
      </c>
      <c r="J13" s="15">
        <v>270302.0</v>
      </c>
    </row>
    <row r="14">
      <c r="A14" s="19">
        <v>69.37</v>
      </c>
      <c r="B14" s="5">
        <f t="shared" si="1"/>
        <v>43605</v>
      </c>
      <c r="C14" s="3">
        <v>70.51</v>
      </c>
      <c r="D14" s="3">
        <v>71.61</v>
      </c>
      <c r="E14" s="3">
        <v>70.04</v>
      </c>
      <c r="F14" s="3">
        <v>70.38</v>
      </c>
      <c r="G14" s="3">
        <v>-0.06</v>
      </c>
      <c r="H14" s="6">
        <v>-9.0E-4</v>
      </c>
      <c r="I14" s="15">
        <v>123317.0</v>
      </c>
      <c r="J14" s="15">
        <v>269093.0</v>
      </c>
    </row>
    <row r="15">
      <c r="A15" s="21">
        <v>-0.06</v>
      </c>
      <c r="B15" s="5">
        <f t="shared" si="1"/>
        <v>43606</v>
      </c>
      <c r="C15" s="3">
        <v>70.58</v>
      </c>
      <c r="D15" s="3">
        <v>70.9</v>
      </c>
      <c r="E15" s="3">
        <v>70.07</v>
      </c>
      <c r="F15" s="3">
        <v>70.51</v>
      </c>
      <c r="G15" s="3">
        <v>0.13</v>
      </c>
      <c r="H15" s="3">
        <v>0.0018</v>
      </c>
      <c r="I15" s="15">
        <v>127901.0</v>
      </c>
      <c r="J15" s="15">
        <v>269311.0</v>
      </c>
    </row>
    <row r="16">
      <c r="A16" s="22">
        <v>-9.0E-4</v>
      </c>
      <c r="B16" s="5">
        <f t="shared" si="1"/>
        <v>43607</v>
      </c>
      <c r="C16" s="3">
        <v>70.19</v>
      </c>
      <c r="D16" s="3">
        <v>70.23</v>
      </c>
      <c r="E16" s="3">
        <v>68.63</v>
      </c>
      <c r="F16" s="3">
        <v>69.13</v>
      </c>
      <c r="G16" s="3">
        <v>-1.38</v>
      </c>
      <c r="H16" s="6">
        <v>-0.0196</v>
      </c>
      <c r="I16" s="15">
        <v>132085.0</v>
      </c>
      <c r="J16" s="15">
        <v>269613.0</v>
      </c>
    </row>
    <row r="17">
      <c r="A17" s="24">
        <v>98705.0</v>
      </c>
      <c r="B17" s="5">
        <f t="shared" si="1"/>
        <v>43608</v>
      </c>
      <c r="C17" s="3">
        <v>68.99</v>
      </c>
      <c r="D17" s="3">
        <v>69.1</v>
      </c>
      <c r="E17" s="3">
        <v>65.02</v>
      </c>
      <c r="F17" s="3">
        <v>65.56</v>
      </c>
      <c r="G17" s="3">
        <v>-3.57</v>
      </c>
      <c r="H17" s="6">
        <v>-0.0516</v>
      </c>
      <c r="I17" s="15">
        <v>258917.0</v>
      </c>
      <c r="J17" s="15">
        <v>306618.0</v>
      </c>
    </row>
    <row r="18">
      <c r="A18" s="24">
        <v>219478.0</v>
      </c>
      <c r="B18" s="5">
        <f t="shared" si="1"/>
        <v>43609</v>
      </c>
      <c r="C18" s="3">
        <v>65.76</v>
      </c>
      <c r="D18" s="3">
        <v>67.11</v>
      </c>
      <c r="E18" s="3">
        <v>65.32</v>
      </c>
      <c r="F18" s="3">
        <v>66.52</v>
      </c>
      <c r="G18" s="3">
        <v>0.96</v>
      </c>
      <c r="H18" s="3">
        <v>0.0146</v>
      </c>
      <c r="I18" s="15">
        <v>128389.0</v>
      </c>
      <c r="J18" s="15">
        <v>322171.0</v>
      </c>
    </row>
    <row r="19">
      <c r="A19" s="23">
        <v>43591.0</v>
      </c>
      <c r="B19" s="5">
        <f t="shared" si="1"/>
        <v>43612</v>
      </c>
      <c r="C19" s="3">
        <v>66.89</v>
      </c>
      <c r="D19" s="3">
        <v>67.9</v>
      </c>
      <c r="E19" s="3">
        <v>66.33</v>
      </c>
      <c r="F19" s="3">
        <v>67.8</v>
      </c>
      <c r="G19" s="3">
        <v>1.28</v>
      </c>
      <c r="H19" s="3">
        <v>0.0192</v>
      </c>
      <c r="I19" s="15">
        <v>25708.0</v>
      </c>
      <c r="J19" s="15">
        <v>323685.0</v>
      </c>
    </row>
    <row r="20">
      <c r="A20" s="21">
        <v>69.06</v>
      </c>
      <c r="B20" s="5">
        <f t="shared" si="1"/>
        <v>43613</v>
      </c>
      <c r="C20" s="3">
        <v>67.65</v>
      </c>
      <c r="D20" s="3">
        <v>68.28</v>
      </c>
      <c r="E20" s="3">
        <v>67.27</v>
      </c>
      <c r="F20" s="3">
        <v>67.73</v>
      </c>
      <c r="G20" s="3">
        <v>-0.07</v>
      </c>
      <c r="H20" s="6">
        <v>-0.001</v>
      </c>
      <c r="I20" s="15">
        <v>101543.0</v>
      </c>
      <c r="J20" s="15">
        <v>327970.0</v>
      </c>
    </row>
    <row r="21">
      <c r="A21" s="21">
        <v>70.23</v>
      </c>
      <c r="B21" s="5">
        <f t="shared" si="1"/>
        <v>43614</v>
      </c>
      <c r="C21" s="3">
        <v>67.64</v>
      </c>
      <c r="D21" s="3">
        <v>67.67</v>
      </c>
      <c r="E21" s="3">
        <v>65.82</v>
      </c>
      <c r="F21" s="3">
        <v>66.98</v>
      </c>
      <c r="G21" s="3">
        <v>-0.75</v>
      </c>
      <c r="H21" s="6">
        <v>-0.0111</v>
      </c>
      <c r="I21" s="15">
        <v>161673.0</v>
      </c>
      <c r="J21" s="15">
        <v>336596.0</v>
      </c>
    </row>
    <row r="22">
      <c r="A22" s="21">
        <v>67.32</v>
      </c>
      <c r="B22" s="5">
        <f t="shared" si="1"/>
        <v>43615</v>
      </c>
      <c r="C22" s="3">
        <v>67.09</v>
      </c>
      <c r="D22" s="3">
        <v>67.47</v>
      </c>
      <c r="E22" s="3">
        <v>64.18</v>
      </c>
      <c r="F22" s="3">
        <v>64.53</v>
      </c>
      <c r="G22" s="3">
        <v>-2.45</v>
      </c>
      <c r="H22" s="6">
        <v>-0.0366</v>
      </c>
      <c r="I22" s="15">
        <v>165327.0</v>
      </c>
      <c r="J22" s="15">
        <v>327708.0</v>
      </c>
    </row>
    <row r="23">
      <c r="A23" s="21">
        <v>69.68</v>
      </c>
      <c r="B23" s="5">
        <f t="shared" si="1"/>
        <v>43616</v>
      </c>
      <c r="C23" s="3">
        <v>64.04</v>
      </c>
      <c r="D23" s="3">
        <v>64.11</v>
      </c>
      <c r="E23" s="3">
        <v>60.56</v>
      </c>
      <c r="F23" s="3">
        <v>61.16</v>
      </c>
      <c r="G23" s="3">
        <v>-3.37</v>
      </c>
      <c r="H23" s="6">
        <v>-0.0522</v>
      </c>
      <c r="I23" s="15">
        <v>205966.0</v>
      </c>
      <c r="J23" s="15">
        <v>321998.0</v>
      </c>
    </row>
    <row r="24">
      <c r="A24" s="25">
        <f>+0.31</f>
        <v>0.31</v>
      </c>
      <c r="B24" s="5">
        <f t="shared" si="1"/>
        <v>43619</v>
      </c>
      <c r="C24" s="3">
        <v>60.81</v>
      </c>
      <c r="D24" s="3">
        <v>62.05</v>
      </c>
      <c r="E24" s="3">
        <v>59.71</v>
      </c>
      <c r="F24" s="3">
        <v>60.46</v>
      </c>
      <c r="G24" s="3">
        <v>-0.7</v>
      </c>
      <c r="H24" s="6">
        <v>-0.0114</v>
      </c>
      <c r="I24" s="15">
        <v>166211.0</v>
      </c>
      <c r="J24" s="15">
        <v>325730.0</v>
      </c>
    </row>
    <row r="25">
      <c r="A25" s="25">
        <f>+0.45%</f>
        <v>0.0045</v>
      </c>
      <c r="B25" s="5">
        <f t="shared" si="1"/>
        <v>43620</v>
      </c>
      <c r="C25" s="3">
        <v>60.17</v>
      </c>
      <c r="D25" s="3">
        <v>61.27</v>
      </c>
      <c r="E25" s="3">
        <v>59.47</v>
      </c>
      <c r="F25" s="3">
        <v>61.08</v>
      </c>
      <c r="G25" s="3">
        <v>0.62</v>
      </c>
      <c r="H25" s="3">
        <v>0.0103</v>
      </c>
      <c r="I25" s="15">
        <v>188958.0</v>
      </c>
      <c r="J25" s="15">
        <v>329357.0</v>
      </c>
    </row>
    <row r="26">
      <c r="A26" s="26">
        <v>55566.0</v>
      </c>
      <c r="B26" s="5">
        <f t="shared" si="1"/>
        <v>43621</v>
      </c>
      <c r="C26" s="3">
        <v>60.66</v>
      </c>
      <c r="D26" s="3">
        <v>61.26</v>
      </c>
      <c r="E26" s="3">
        <v>58.42</v>
      </c>
      <c r="F26" s="3">
        <v>59.53</v>
      </c>
      <c r="G26" s="3">
        <v>-1.55</v>
      </c>
      <c r="H26" s="6">
        <v>-0.0254</v>
      </c>
      <c r="I26" s="15">
        <v>253967.0</v>
      </c>
      <c r="J26" s="15">
        <v>331210.0</v>
      </c>
    </row>
    <row r="27">
      <c r="A27" s="26">
        <v>220334.0</v>
      </c>
      <c r="B27" s="5">
        <f t="shared" si="1"/>
        <v>43622</v>
      </c>
      <c r="C27" s="3">
        <v>59.32</v>
      </c>
      <c r="D27" s="3">
        <v>61.26</v>
      </c>
      <c r="E27" s="3">
        <v>59.07</v>
      </c>
      <c r="F27" s="3">
        <v>60.52</v>
      </c>
      <c r="G27" s="3">
        <v>0.99</v>
      </c>
      <c r="H27" s="3">
        <v>0.0166</v>
      </c>
      <c r="I27" s="15">
        <v>223263.0</v>
      </c>
      <c r="J27" s="15">
        <v>342499.0</v>
      </c>
    </row>
    <row r="28">
      <c r="A28" s="27">
        <v>43592.0</v>
      </c>
      <c r="B28" s="5">
        <f t="shared" si="1"/>
        <v>43623</v>
      </c>
      <c r="C28" s="3">
        <v>61.23</v>
      </c>
      <c r="D28" s="3">
        <v>62.41</v>
      </c>
      <c r="E28" s="3">
        <v>60.67</v>
      </c>
      <c r="F28" s="3">
        <v>62.18</v>
      </c>
      <c r="G28" s="3">
        <v>1.66</v>
      </c>
      <c r="H28" s="3">
        <v>0.0274</v>
      </c>
      <c r="I28" s="15">
        <v>167349.0</v>
      </c>
      <c r="J28" s="15">
        <v>345783.0</v>
      </c>
    </row>
    <row r="29">
      <c r="A29" s="28">
        <v>69.58</v>
      </c>
      <c r="B29" s="5">
        <f t="shared" si="1"/>
        <v>43626</v>
      </c>
      <c r="C29" s="3">
        <v>62.58</v>
      </c>
      <c r="D29" s="3">
        <v>62.99</v>
      </c>
      <c r="E29" s="3">
        <v>61.11</v>
      </c>
      <c r="F29" s="3">
        <v>61.34</v>
      </c>
      <c r="G29" s="3">
        <v>-0.84</v>
      </c>
      <c r="H29" s="6">
        <v>-0.0135</v>
      </c>
      <c r="I29" s="15">
        <v>163434.0</v>
      </c>
      <c r="J29" s="15">
        <v>353511.0</v>
      </c>
    </row>
    <row r="30">
      <c r="A30" s="28">
        <v>69.73</v>
      </c>
      <c r="B30" s="5">
        <f t="shared" si="1"/>
        <v>43627</v>
      </c>
      <c r="C30" s="3">
        <v>61.34</v>
      </c>
      <c r="D30" s="3">
        <v>61.95</v>
      </c>
      <c r="E30" s="3">
        <v>61.18</v>
      </c>
      <c r="F30" s="3">
        <v>61.45</v>
      </c>
      <c r="G30" s="3">
        <v>0.11</v>
      </c>
      <c r="H30" s="3">
        <v>0.0018</v>
      </c>
      <c r="I30" s="15">
        <v>201370.0</v>
      </c>
      <c r="J30" s="15">
        <v>354864.0</v>
      </c>
    </row>
    <row r="31">
      <c r="A31" s="28">
        <v>67.98</v>
      </c>
      <c r="B31" s="5">
        <f t="shared" si="1"/>
        <v>43628</v>
      </c>
      <c r="C31" s="3">
        <v>61.0</v>
      </c>
      <c r="D31" s="3">
        <v>61.03</v>
      </c>
      <c r="E31" s="3">
        <v>58.77</v>
      </c>
      <c r="F31" s="3">
        <v>59.19</v>
      </c>
      <c r="G31" s="3">
        <v>-2.26</v>
      </c>
      <c r="H31" s="6">
        <v>-0.0368</v>
      </c>
      <c r="I31" s="15">
        <v>194476.0</v>
      </c>
      <c r="J31" s="15">
        <v>353470.0</v>
      </c>
    </row>
    <row r="32">
      <c r="A32" s="28">
        <v>68.42</v>
      </c>
      <c r="B32" s="5">
        <f t="shared" si="1"/>
        <v>43629</v>
      </c>
      <c r="C32" s="3">
        <v>59.15</v>
      </c>
      <c r="D32" s="3">
        <v>61.76</v>
      </c>
      <c r="E32" s="3">
        <v>58.98</v>
      </c>
      <c r="F32" s="3">
        <v>60.45</v>
      </c>
      <c r="G32" s="3">
        <v>1.26</v>
      </c>
      <c r="H32" s="3">
        <v>0.0213</v>
      </c>
      <c r="I32" s="15">
        <v>246936.0</v>
      </c>
      <c r="J32" s="15">
        <v>370116.0</v>
      </c>
    </row>
    <row r="33">
      <c r="A33" s="21">
        <v>-1.26</v>
      </c>
      <c r="B33" s="5">
        <f t="shared" si="1"/>
        <v>43630</v>
      </c>
      <c r="C33" s="3">
        <v>60.38</v>
      </c>
      <c r="D33" s="3">
        <v>61.54</v>
      </c>
      <c r="E33" s="3">
        <v>59.91</v>
      </c>
      <c r="F33" s="3">
        <v>61.01</v>
      </c>
      <c r="G33" s="3">
        <v>0.56</v>
      </c>
      <c r="H33" s="3">
        <v>0.009300000000000001</v>
      </c>
      <c r="I33" s="15">
        <v>163112.0</v>
      </c>
      <c r="J33" s="15">
        <v>377004.0</v>
      </c>
    </row>
    <row r="34">
      <c r="A34" s="22">
        <v>-0.0181</v>
      </c>
      <c r="B34" s="5">
        <f t="shared" si="1"/>
        <v>43633</v>
      </c>
      <c r="C34" s="3">
        <v>61.05</v>
      </c>
      <c r="D34" s="3">
        <v>61.35</v>
      </c>
      <c r="E34" s="3">
        <v>59.76</v>
      </c>
      <c r="F34" s="3">
        <v>59.99</v>
      </c>
      <c r="G34" s="3">
        <v>-1.02</v>
      </c>
      <c r="H34" s="6">
        <v>-0.0167</v>
      </c>
      <c r="I34" s="15">
        <v>152019.0</v>
      </c>
      <c r="J34" s="15">
        <v>382374.0</v>
      </c>
    </row>
    <row r="35">
      <c r="A35" s="24">
        <v>103888.0</v>
      </c>
      <c r="B35" s="5">
        <f t="shared" si="1"/>
        <v>43634</v>
      </c>
      <c r="C35" s="3">
        <v>60.01</v>
      </c>
      <c r="D35" s="3">
        <v>61.98</v>
      </c>
      <c r="E35" s="3">
        <v>59.36</v>
      </c>
      <c r="F35" s="3">
        <v>61.33</v>
      </c>
      <c r="G35" s="3">
        <v>1.34</v>
      </c>
      <c r="H35" s="3">
        <v>0.0223</v>
      </c>
      <c r="I35" s="15">
        <v>214964.0</v>
      </c>
      <c r="J35" s="15">
        <v>390152.0</v>
      </c>
    </row>
    <row r="36">
      <c r="A36" s="24">
        <v>231815.0</v>
      </c>
      <c r="B36" s="5">
        <f t="shared" si="1"/>
        <v>43635</v>
      </c>
      <c r="C36" s="3">
        <v>61.55</v>
      </c>
      <c r="D36" s="3">
        <v>61.78</v>
      </c>
      <c r="E36" s="3">
        <v>60.69</v>
      </c>
      <c r="F36" s="3">
        <v>61.04</v>
      </c>
      <c r="G36" s="3">
        <v>-0.29</v>
      </c>
      <c r="H36" s="6">
        <v>-0.0047</v>
      </c>
      <c r="I36" s="15">
        <v>244293.0</v>
      </c>
      <c r="J36" s="15">
        <v>398381.0</v>
      </c>
    </row>
    <row r="37">
      <c r="A37" s="23">
        <v>43593.0</v>
      </c>
      <c r="B37" s="5">
        <f t="shared" si="1"/>
        <v>43636</v>
      </c>
      <c r="C37" s="3">
        <v>61.71</v>
      </c>
      <c r="D37" s="3">
        <v>64.14</v>
      </c>
      <c r="E37" s="3">
        <v>61.63</v>
      </c>
      <c r="F37" s="3">
        <v>63.76</v>
      </c>
      <c r="G37" s="3">
        <v>2.72</v>
      </c>
      <c r="H37" s="3">
        <v>0.0446</v>
      </c>
      <c r="I37" s="15">
        <v>280474.0</v>
      </c>
      <c r="J37" s="15">
        <v>429031.0</v>
      </c>
    </row>
    <row r="38">
      <c r="A38" s="21">
        <v>68.44</v>
      </c>
      <c r="B38" s="5">
        <f t="shared" si="1"/>
        <v>43637</v>
      </c>
      <c r="C38" s="3">
        <v>64.09</v>
      </c>
      <c r="D38" s="3">
        <v>65.03</v>
      </c>
      <c r="E38" s="3">
        <v>63.25</v>
      </c>
      <c r="F38" s="3">
        <v>64.45</v>
      </c>
      <c r="G38" s="3">
        <v>0.69</v>
      </c>
      <c r="H38" s="3">
        <v>0.0108</v>
      </c>
      <c r="I38" s="15">
        <v>221019.0</v>
      </c>
      <c r="J38" s="15">
        <v>450380.0</v>
      </c>
    </row>
    <row r="39">
      <c r="A39" s="21">
        <v>69.29</v>
      </c>
      <c r="B39" s="5">
        <f t="shared" si="1"/>
        <v>43640</v>
      </c>
      <c r="C39" s="3">
        <v>64.75</v>
      </c>
      <c r="D39" s="3">
        <v>65.02</v>
      </c>
      <c r="E39" s="3">
        <v>63.37</v>
      </c>
      <c r="F39" s="3">
        <v>64.18</v>
      </c>
      <c r="G39" s="3">
        <v>-0.27</v>
      </c>
      <c r="H39" s="6">
        <v>-0.0042</v>
      </c>
      <c r="I39" s="15">
        <v>204235.0</v>
      </c>
      <c r="J39" s="15">
        <v>459383.0</v>
      </c>
    </row>
    <row r="40">
      <c r="A40" s="21">
        <v>68.02</v>
      </c>
      <c r="B40" s="5">
        <f t="shared" si="1"/>
        <v>43641</v>
      </c>
      <c r="C40" s="3">
        <v>64.22</v>
      </c>
      <c r="D40" s="3">
        <v>65.2</v>
      </c>
      <c r="E40" s="3">
        <v>63.5</v>
      </c>
      <c r="F40" s="3">
        <v>64.28</v>
      </c>
      <c r="G40" s="3">
        <v>0.1</v>
      </c>
      <c r="H40" s="3">
        <v>0.0016</v>
      </c>
      <c r="I40" s="15">
        <v>249597.0</v>
      </c>
      <c r="J40" s="15">
        <v>458327.0</v>
      </c>
    </row>
    <row r="41">
      <c r="A41" s="21">
        <v>69.02</v>
      </c>
      <c r="B41" s="5">
        <f t="shared" si="1"/>
        <v>43642</v>
      </c>
      <c r="C41" s="3">
        <v>65.1</v>
      </c>
      <c r="D41" s="3">
        <v>66.02</v>
      </c>
      <c r="E41" s="3">
        <v>64.77</v>
      </c>
      <c r="F41" s="3">
        <v>65.69</v>
      </c>
      <c r="G41" s="3">
        <v>1.41</v>
      </c>
      <c r="H41" s="3">
        <v>0.0219</v>
      </c>
      <c r="I41" s="15">
        <v>334760.0</v>
      </c>
      <c r="J41" s="15">
        <v>476938.0</v>
      </c>
    </row>
    <row r="42">
      <c r="A42" s="25">
        <f>+0.6</f>
        <v>0.6</v>
      </c>
      <c r="B42" s="5">
        <f t="shared" si="1"/>
        <v>43643</v>
      </c>
      <c r="C42" s="3">
        <v>65.16</v>
      </c>
      <c r="D42" s="3">
        <v>65.96</v>
      </c>
      <c r="E42" s="3">
        <v>64.85</v>
      </c>
      <c r="F42" s="3">
        <v>65.67</v>
      </c>
      <c r="G42" s="3">
        <v>-0.02</v>
      </c>
      <c r="H42" s="6">
        <v>-3.0E-4</v>
      </c>
      <c r="I42" s="15">
        <v>290042.0</v>
      </c>
      <c r="J42" s="15">
        <v>493225.0</v>
      </c>
    </row>
    <row r="43">
      <c r="A43" s="25">
        <f>+0.88%</f>
        <v>0.0088</v>
      </c>
      <c r="B43" s="5">
        <f t="shared" si="1"/>
        <v>43644</v>
      </c>
      <c r="C43" s="3">
        <v>65.53</v>
      </c>
      <c r="D43" s="3">
        <v>65.91</v>
      </c>
      <c r="E43" s="3">
        <v>64.02</v>
      </c>
      <c r="F43" s="3">
        <v>64.74</v>
      </c>
      <c r="G43" s="3">
        <v>-0.93</v>
      </c>
      <c r="H43" s="6">
        <v>-0.0142</v>
      </c>
      <c r="I43" s="15">
        <v>328607.0</v>
      </c>
      <c r="J43" s="15">
        <v>505896.0</v>
      </c>
    </row>
    <row r="44">
      <c r="A44" s="26">
        <v>103012.0</v>
      </c>
      <c r="B44" s="5">
        <f t="shared" si="1"/>
        <v>43647</v>
      </c>
      <c r="C44" s="3">
        <v>65.05</v>
      </c>
      <c r="D44" s="3">
        <v>66.75</v>
      </c>
      <c r="E44" s="3">
        <v>64.22</v>
      </c>
      <c r="F44" s="3">
        <v>65.06</v>
      </c>
      <c r="G44" s="3">
        <v>0.32</v>
      </c>
      <c r="H44" s="3">
        <v>0.0049</v>
      </c>
      <c r="I44" s="15">
        <v>361414.0</v>
      </c>
      <c r="J44" s="15">
        <v>498707.0</v>
      </c>
    </row>
    <row r="45">
      <c r="A45" s="26">
        <v>231328.0</v>
      </c>
      <c r="B45" s="5">
        <f t="shared" si="1"/>
        <v>43648</v>
      </c>
      <c r="C45" s="3">
        <v>64.8</v>
      </c>
      <c r="D45" s="3">
        <v>65.51</v>
      </c>
      <c r="E45" s="3">
        <v>62.22</v>
      </c>
      <c r="F45" s="3">
        <v>62.4</v>
      </c>
      <c r="G45" s="3">
        <v>-2.66</v>
      </c>
      <c r="H45" s="6">
        <v>-0.0409</v>
      </c>
      <c r="I45" s="15">
        <v>386941.0</v>
      </c>
      <c r="J45" s="15">
        <v>480024.0</v>
      </c>
    </row>
    <row r="46">
      <c r="A46" s="27">
        <v>43594.0</v>
      </c>
      <c r="B46" s="5">
        <f t="shared" si="1"/>
        <v>43649</v>
      </c>
      <c r="C46" s="3">
        <v>62.9</v>
      </c>
      <c r="D46" s="3">
        <v>64.01</v>
      </c>
      <c r="E46" s="3">
        <v>62.09</v>
      </c>
      <c r="F46" s="3">
        <v>63.82</v>
      </c>
      <c r="G46" s="3">
        <v>1.42</v>
      </c>
      <c r="H46" s="3">
        <v>0.022799999999999997</v>
      </c>
      <c r="I46" s="15">
        <v>282110.0</v>
      </c>
      <c r="J46" s="15">
        <v>470481.0</v>
      </c>
    </row>
    <row r="47">
      <c r="A47" s="28">
        <v>68.89</v>
      </c>
      <c r="B47" s="5">
        <f t="shared" si="1"/>
        <v>43650</v>
      </c>
      <c r="C47" s="3">
        <v>63.88</v>
      </c>
      <c r="D47" s="3">
        <v>64.07</v>
      </c>
      <c r="E47" s="3">
        <v>62.95</v>
      </c>
      <c r="F47" s="3">
        <v>63.3</v>
      </c>
      <c r="G47" s="3">
        <v>-0.52</v>
      </c>
      <c r="H47" s="6">
        <v>-0.0081</v>
      </c>
      <c r="I47" s="15">
        <v>114984.0</v>
      </c>
      <c r="J47" s="15">
        <v>465881.0</v>
      </c>
    </row>
    <row r="48">
      <c r="A48" s="28">
        <v>69.21</v>
      </c>
      <c r="B48" s="5">
        <f t="shared" si="1"/>
        <v>43651</v>
      </c>
      <c r="C48" s="3">
        <v>63.27</v>
      </c>
      <c r="D48" s="3">
        <v>64.52</v>
      </c>
      <c r="E48" s="3">
        <v>62.91</v>
      </c>
      <c r="F48" s="3">
        <v>64.23</v>
      </c>
      <c r="G48" s="3">
        <v>0.93</v>
      </c>
      <c r="H48" s="3">
        <v>0.0147</v>
      </c>
      <c r="I48" s="15">
        <v>203540.0</v>
      </c>
      <c r="J48" s="15">
        <v>463509.0</v>
      </c>
    </row>
    <row r="49">
      <c r="A49" s="28">
        <v>67.96</v>
      </c>
      <c r="B49" s="5">
        <f t="shared" si="1"/>
        <v>43654</v>
      </c>
      <c r="C49" s="3">
        <v>64.34</v>
      </c>
      <c r="D49" s="3">
        <v>65.14</v>
      </c>
      <c r="E49" s="3">
        <v>63.79</v>
      </c>
      <c r="F49" s="3">
        <v>64.11</v>
      </c>
      <c r="G49" s="3">
        <v>-0.12</v>
      </c>
      <c r="H49" s="6">
        <v>-0.0019</v>
      </c>
      <c r="I49" s="15">
        <v>253820.0</v>
      </c>
      <c r="J49" s="15">
        <v>444816.0</v>
      </c>
    </row>
    <row r="50">
      <c r="A50" s="28">
        <v>68.79</v>
      </c>
      <c r="B50" s="5">
        <f t="shared" si="1"/>
        <v>43655</v>
      </c>
      <c r="C50" s="3">
        <v>63.81</v>
      </c>
      <c r="D50" s="3">
        <v>64.75</v>
      </c>
      <c r="E50" s="3">
        <v>63.76</v>
      </c>
      <c r="F50" s="3">
        <v>64.16</v>
      </c>
      <c r="G50" s="3">
        <v>0.05</v>
      </c>
      <c r="H50" s="3">
        <v>8.0E-4</v>
      </c>
      <c r="I50" s="15">
        <v>263889.0</v>
      </c>
      <c r="J50" s="15">
        <v>421533.0</v>
      </c>
    </row>
    <row r="51">
      <c r="A51" s="21">
        <v>-0.23</v>
      </c>
      <c r="B51" s="5">
        <f t="shared" si="1"/>
        <v>43656</v>
      </c>
      <c r="C51" s="3">
        <v>64.78</v>
      </c>
      <c r="D51" s="3">
        <v>67.12</v>
      </c>
      <c r="E51" s="3">
        <v>64.63</v>
      </c>
      <c r="F51" s="3">
        <v>67.01</v>
      </c>
      <c r="G51" s="3">
        <v>2.85</v>
      </c>
      <c r="H51" s="3">
        <v>0.0444</v>
      </c>
      <c r="I51" s="15">
        <v>349513.0</v>
      </c>
      <c r="J51" s="15">
        <v>400586.0</v>
      </c>
    </row>
    <row r="52">
      <c r="A52" s="22">
        <v>-0.0033</v>
      </c>
      <c r="B52" s="5">
        <f t="shared" si="1"/>
        <v>43657</v>
      </c>
      <c r="C52" s="3">
        <v>66.81</v>
      </c>
      <c r="D52" s="3">
        <v>67.65</v>
      </c>
      <c r="E52" s="3">
        <v>66.43</v>
      </c>
      <c r="F52" s="3">
        <v>66.52</v>
      </c>
      <c r="G52" s="3">
        <v>-0.49</v>
      </c>
      <c r="H52" s="6">
        <v>-0.0073</v>
      </c>
      <c r="I52" s="15">
        <v>283017.0</v>
      </c>
      <c r="J52" s="15">
        <v>375312.0</v>
      </c>
    </row>
    <row r="53">
      <c r="A53" s="24">
        <v>119766.0</v>
      </c>
      <c r="B53" s="5">
        <f t="shared" si="1"/>
        <v>43658</v>
      </c>
      <c r="C53" s="3">
        <v>66.83</v>
      </c>
      <c r="D53" s="3">
        <v>67.29</v>
      </c>
      <c r="E53" s="3">
        <v>66.51</v>
      </c>
      <c r="F53" s="3">
        <v>66.72</v>
      </c>
      <c r="G53" s="3">
        <v>0.2</v>
      </c>
      <c r="H53" s="3">
        <v>0.003</v>
      </c>
      <c r="I53" s="15">
        <v>244702.0</v>
      </c>
      <c r="J53" s="15">
        <v>364045.0</v>
      </c>
    </row>
    <row r="54">
      <c r="A54" s="24">
        <v>240008.0</v>
      </c>
      <c r="B54" s="5">
        <f t="shared" si="1"/>
        <v>43661</v>
      </c>
      <c r="C54" s="3">
        <v>66.87</v>
      </c>
      <c r="D54" s="3">
        <v>67.47</v>
      </c>
      <c r="E54" s="3">
        <v>66.11</v>
      </c>
      <c r="F54" s="3">
        <v>66.48</v>
      </c>
      <c r="G54" s="3">
        <v>-0.24</v>
      </c>
      <c r="H54" s="6">
        <v>-0.0036</v>
      </c>
      <c r="I54" s="15">
        <v>283089.0</v>
      </c>
      <c r="J54" s="15">
        <v>355423.0</v>
      </c>
    </row>
    <row r="55">
      <c r="A55" s="23">
        <v>43595.0</v>
      </c>
      <c r="B55" s="5">
        <f t="shared" si="1"/>
        <v>43662</v>
      </c>
      <c r="C55" s="3">
        <v>66.31</v>
      </c>
      <c r="D55" s="3">
        <v>67.09</v>
      </c>
      <c r="E55" s="3">
        <v>63.82</v>
      </c>
      <c r="F55" s="3">
        <v>64.35</v>
      </c>
      <c r="G55" s="3">
        <v>-2.13</v>
      </c>
      <c r="H55" s="6">
        <v>-0.032</v>
      </c>
      <c r="I55" s="15">
        <v>356735.0</v>
      </c>
      <c r="J55" s="15">
        <v>333532.0</v>
      </c>
    </row>
    <row r="56">
      <c r="A56" s="21">
        <v>68.92</v>
      </c>
      <c r="B56" s="5">
        <f t="shared" si="1"/>
        <v>43663</v>
      </c>
      <c r="C56" s="3">
        <v>64.44</v>
      </c>
      <c r="D56" s="3">
        <v>65.28</v>
      </c>
      <c r="E56" s="3">
        <v>63.22</v>
      </c>
      <c r="F56" s="3">
        <v>63.66</v>
      </c>
      <c r="G56" s="3">
        <v>-0.69</v>
      </c>
      <c r="H56" s="6">
        <v>-0.0107</v>
      </c>
      <c r="I56" s="15">
        <v>274930.0</v>
      </c>
      <c r="J56" s="15">
        <v>314586.0</v>
      </c>
    </row>
    <row r="57">
      <c r="A57" s="21">
        <v>69.59</v>
      </c>
      <c r="B57" s="5">
        <f t="shared" si="1"/>
        <v>43664</v>
      </c>
      <c r="C57" s="3">
        <v>63.52</v>
      </c>
      <c r="D57" s="3">
        <v>64.46</v>
      </c>
      <c r="E57" s="3">
        <v>61.29</v>
      </c>
      <c r="F57" s="3">
        <v>61.93</v>
      </c>
      <c r="G57" s="3">
        <v>-1.73</v>
      </c>
      <c r="H57" s="6">
        <v>-0.0272</v>
      </c>
      <c r="I57" s="15">
        <v>374891.0</v>
      </c>
      <c r="J57" s="15">
        <v>300454.0</v>
      </c>
    </row>
    <row r="58">
      <c r="A58" s="21">
        <v>68.57</v>
      </c>
      <c r="B58" s="5">
        <f t="shared" si="1"/>
        <v>43665</v>
      </c>
      <c r="C58" s="3">
        <v>62.5</v>
      </c>
      <c r="D58" s="3">
        <v>63.37</v>
      </c>
      <c r="E58" s="3">
        <v>61.83</v>
      </c>
      <c r="F58" s="3">
        <v>62.47</v>
      </c>
      <c r="G58" s="3">
        <v>0.54</v>
      </c>
      <c r="H58" s="3">
        <v>0.0087</v>
      </c>
      <c r="I58" s="15">
        <v>298982.0</v>
      </c>
      <c r="J58" s="15">
        <v>271528.0</v>
      </c>
    </row>
    <row r="59">
      <c r="A59" s="21">
        <v>68.88</v>
      </c>
      <c r="B59" s="5">
        <f t="shared" si="1"/>
        <v>43668</v>
      </c>
      <c r="C59" s="3">
        <v>63.05</v>
      </c>
      <c r="D59" s="3">
        <v>64.03</v>
      </c>
      <c r="E59" s="3">
        <v>62.77</v>
      </c>
      <c r="F59" s="3">
        <v>63.26</v>
      </c>
      <c r="G59" s="3">
        <v>0.79</v>
      </c>
      <c r="H59" s="3">
        <v>0.0126</v>
      </c>
      <c r="I59" s="15">
        <v>267778.0</v>
      </c>
      <c r="J59" s="15">
        <v>244759.0</v>
      </c>
    </row>
    <row r="60">
      <c r="A60" s="25">
        <f>+0.09</f>
        <v>0.09</v>
      </c>
      <c r="B60" s="5">
        <f t="shared" si="1"/>
        <v>43669</v>
      </c>
      <c r="C60" s="3">
        <v>63.26</v>
      </c>
      <c r="D60" s="3">
        <v>64.46</v>
      </c>
      <c r="E60" s="3">
        <v>62.66</v>
      </c>
      <c r="F60" s="3">
        <v>63.83</v>
      </c>
      <c r="G60" s="3">
        <v>0.57</v>
      </c>
      <c r="H60" s="3">
        <v>0.009000000000000001</v>
      </c>
      <c r="I60" s="15">
        <v>272729.0</v>
      </c>
      <c r="J60" s="15">
        <v>210779.0</v>
      </c>
    </row>
    <row r="61">
      <c r="A61" s="25">
        <f>+0.13%</f>
        <v>0.0013</v>
      </c>
      <c r="B61" s="5">
        <f t="shared" si="1"/>
        <v>43670</v>
      </c>
      <c r="C61" s="3">
        <v>64.13</v>
      </c>
      <c r="D61" s="3">
        <v>64.66</v>
      </c>
      <c r="E61" s="3">
        <v>62.59</v>
      </c>
      <c r="F61" s="3">
        <v>63.18</v>
      </c>
      <c r="G61" s="3">
        <v>-0.65</v>
      </c>
      <c r="H61" s="6">
        <v>-0.0102</v>
      </c>
      <c r="I61" s="15">
        <v>301507.0</v>
      </c>
      <c r="J61" s="15">
        <v>185399.0</v>
      </c>
    </row>
    <row r="62">
      <c r="A62" s="26">
        <v>104836.0</v>
      </c>
      <c r="B62" s="5">
        <f t="shared" si="1"/>
        <v>43671</v>
      </c>
      <c r="C62" s="3">
        <v>63.21</v>
      </c>
      <c r="D62" s="3">
        <v>64.23</v>
      </c>
      <c r="E62" s="3">
        <v>63.01</v>
      </c>
      <c r="F62" s="3">
        <v>63.39</v>
      </c>
      <c r="G62" s="3">
        <v>0.21</v>
      </c>
      <c r="H62" s="3">
        <v>0.0033</v>
      </c>
      <c r="I62" s="15">
        <v>169836.0</v>
      </c>
      <c r="J62" s="15">
        <v>170685.0</v>
      </c>
    </row>
    <row r="63">
      <c r="A63" s="26">
        <v>242431.0</v>
      </c>
      <c r="B63" s="5">
        <f t="shared" si="1"/>
        <v>43672</v>
      </c>
      <c r="C63" s="3">
        <v>63.28</v>
      </c>
      <c r="D63" s="3">
        <v>63.96</v>
      </c>
      <c r="E63" s="3">
        <v>63.01</v>
      </c>
      <c r="F63" s="3">
        <v>63.46</v>
      </c>
      <c r="G63" s="3">
        <v>0.07</v>
      </c>
      <c r="H63" s="3">
        <v>0.0011</v>
      </c>
      <c r="I63" s="15">
        <v>159856.0</v>
      </c>
      <c r="J63" s="15">
        <v>112448.0</v>
      </c>
    </row>
    <row r="64">
      <c r="A64" s="27">
        <v>43598.0</v>
      </c>
      <c r="B64" s="5">
        <f t="shared" si="1"/>
        <v>43675</v>
      </c>
      <c r="C64" s="3">
        <v>63.32</v>
      </c>
      <c r="D64" s="3">
        <v>63.9</v>
      </c>
      <c r="E64" s="3">
        <v>62.92</v>
      </c>
      <c r="F64" s="3">
        <v>63.71</v>
      </c>
      <c r="G64" s="3">
        <v>0.25</v>
      </c>
      <c r="H64" s="3">
        <v>0.0039000000000000003</v>
      </c>
      <c r="I64" s="15">
        <v>101701.0</v>
      </c>
      <c r="J64" s="15">
        <v>83531.0</v>
      </c>
    </row>
    <row r="65">
      <c r="A65" s="28">
        <v>69.09</v>
      </c>
      <c r="B65" s="5">
        <f t="shared" si="1"/>
        <v>43676</v>
      </c>
      <c r="C65" s="3">
        <v>63.91</v>
      </c>
      <c r="D65" s="3">
        <v>65.14</v>
      </c>
      <c r="E65" s="3">
        <v>63.9</v>
      </c>
      <c r="F65" s="3">
        <v>64.72</v>
      </c>
      <c r="G65" s="3">
        <v>1.01</v>
      </c>
      <c r="H65" s="3">
        <v>0.0159</v>
      </c>
      <c r="I65" s="15">
        <v>86101.0</v>
      </c>
      <c r="J65" s="15">
        <v>50479.0</v>
      </c>
    </row>
    <row r="66">
      <c r="A66" s="28">
        <v>70.86</v>
      </c>
      <c r="B66" s="5">
        <f t="shared" si="1"/>
        <v>43677</v>
      </c>
      <c r="C66" s="3">
        <v>64.95</v>
      </c>
      <c r="D66" s="3">
        <v>65.42</v>
      </c>
      <c r="E66" s="3">
        <v>64.95</v>
      </c>
      <c r="F66" s="3">
        <v>65.17</v>
      </c>
      <c r="G66" s="3">
        <v>0.45</v>
      </c>
      <c r="H66" s="3">
        <v>0.006999999999999999</v>
      </c>
      <c r="I66" s="15">
        <v>18763.0</v>
      </c>
      <c r="J66" s="3"/>
    </row>
    <row r="67">
      <c r="A67" s="28">
        <v>68.14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68.58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-0.0044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124624.0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250221.0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43599.0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68.4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69.95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68.28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69.56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+0.98</f>
        <v>0.98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+1.43%</f>
        <v>0.0143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96135.0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253021.0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43600.0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69.2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70.58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68.89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70.16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+0.6</f>
        <v>0.6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+0.86%</f>
        <v>0.0086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98475.0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265793.0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43601.0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70.43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71.6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70.24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70.89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+0.73</f>
        <v>0.73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+1.04%</f>
        <v>0.0104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120455.0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267181.0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43602.0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71.07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71.44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70.1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70.44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-0.45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-0.0063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91316.0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270302.0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43605.0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70.51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71.61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70.04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70.38</v>
      </c>
      <c r="B113" s="3" t="str">
        <f t="shared" si="1"/>
        <v/>
      </c>
    </row>
    <row r="114">
      <c r="A114" s="21">
        <v>-0.06</v>
      </c>
      <c r="B114" s="3" t="str">
        <f t="shared" si="1"/>
        <v>#REF!</v>
      </c>
    </row>
    <row r="115">
      <c r="A115" s="22">
        <v>-9.0E-4</v>
      </c>
      <c r="B115" s="3" t="str">
        <f t="shared" si="1"/>
        <v>#REF!</v>
      </c>
    </row>
    <row r="116">
      <c r="A116" s="24">
        <v>123317.0</v>
      </c>
      <c r="B116" s="3" t="str">
        <f t="shared" si="1"/>
        <v>#REF!</v>
      </c>
    </row>
    <row r="117">
      <c r="A117" s="24">
        <v>269093.0</v>
      </c>
      <c r="B117" s="3" t="str">
        <f t="shared" si="1"/>
        <v>#REF!</v>
      </c>
    </row>
    <row r="118">
      <c r="A118" s="23">
        <v>43606.0</v>
      </c>
      <c r="B118" s="3" t="str">
        <f t="shared" si="1"/>
        <v>#REF!</v>
      </c>
    </row>
    <row r="119">
      <c r="A119" s="21">
        <v>70.58</v>
      </c>
      <c r="B119" s="3" t="str">
        <f t="shared" si="1"/>
        <v>#REF!</v>
      </c>
    </row>
    <row r="120">
      <c r="A120" s="21">
        <v>70.9</v>
      </c>
      <c r="B120" s="3" t="str">
        <f t="shared" si="1"/>
        <v>#REF!</v>
      </c>
    </row>
    <row r="121">
      <c r="A121" s="21">
        <v>70.07</v>
      </c>
      <c r="B121" s="3" t="str">
        <f t="shared" si="1"/>
        <v>#REF!</v>
      </c>
    </row>
    <row r="122">
      <c r="A122" s="21">
        <v>70.51</v>
      </c>
      <c r="B122" s="3" t="str">
        <f t="shared" si="1"/>
        <v>#REF!</v>
      </c>
    </row>
    <row r="123">
      <c r="A123" s="25">
        <f>+0.13</f>
        <v>0.13</v>
      </c>
      <c r="B123" s="3" t="str">
        <f t="shared" si="1"/>
        <v>#REF!</v>
      </c>
    </row>
    <row r="124">
      <c r="A124" s="25">
        <f>+0.18%</f>
        <v>0.0018</v>
      </c>
      <c r="B124" s="3" t="str">
        <f t="shared" si="1"/>
        <v>#REF!</v>
      </c>
    </row>
    <row r="125">
      <c r="A125" s="26">
        <v>127901.0</v>
      </c>
      <c r="B125" s="3" t="str">
        <f t="shared" si="1"/>
        <v>#REF!</v>
      </c>
    </row>
    <row r="126">
      <c r="A126" s="26">
        <v>269311.0</v>
      </c>
      <c r="B126" s="3" t="str">
        <f t="shared" si="1"/>
        <v>#REF!</v>
      </c>
    </row>
    <row r="127">
      <c r="A127" s="27">
        <v>43607.0</v>
      </c>
      <c r="B127" s="3" t="str">
        <f t="shared" si="1"/>
        <v>#REF!</v>
      </c>
    </row>
    <row r="128">
      <c r="A128" s="28">
        <v>70.19</v>
      </c>
      <c r="B128" s="3" t="str">
        <f t="shared" si="1"/>
        <v>#REF!</v>
      </c>
    </row>
    <row r="129">
      <c r="A129" s="28">
        <v>70.23</v>
      </c>
      <c r="B129" s="3" t="str">
        <f t="shared" si="1"/>
        <v>#REF!</v>
      </c>
    </row>
    <row r="130">
      <c r="A130" s="28">
        <v>68.63</v>
      </c>
      <c r="B130" s="3" t="str">
        <f t="shared" si="1"/>
        <v>#REF!</v>
      </c>
    </row>
    <row r="131">
      <c r="A131" s="28">
        <v>69.13</v>
      </c>
      <c r="B131" s="3" t="str">
        <f t="shared" si="1"/>
        <v>#REF!</v>
      </c>
    </row>
    <row r="132">
      <c r="A132" s="21">
        <v>-1.38</v>
      </c>
      <c r="B132" s="3" t="str">
        <f t="shared" si="1"/>
        <v>#REF!</v>
      </c>
    </row>
    <row r="133">
      <c r="A133" s="22">
        <v>-0.0196</v>
      </c>
      <c r="B133" s="3" t="str">
        <f t="shared" si="1"/>
        <v>#REF!</v>
      </c>
    </row>
    <row r="134">
      <c r="A134" s="24">
        <v>132085.0</v>
      </c>
      <c r="B134" s="3" t="str">
        <f t="shared" si="1"/>
        <v>#REF!</v>
      </c>
    </row>
    <row r="135">
      <c r="A135" s="24">
        <v>269613.0</v>
      </c>
      <c r="B135" s="3" t="str">
        <f t="shared" si="1"/>
        <v>#REF!</v>
      </c>
    </row>
    <row r="136">
      <c r="A136" s="23">
        <v>43608.0</v>
      </c>
      <c r="B136" s="3" t="str">
        <f t="shared" si="1"/>
        <v>#REF!</v>
      </c>
    </row>
    <row r="137">
      <c r="A137" s="21">
        <v>68.99</v>
      </c>
      <c r="B137" s="3" t="str">
        <f t="shared" si="1"/>
        <v>#REF!</v>
      </c>
    </row>
    <row r="138">
      <c r="A138" s="21">
        <v>69.1</v>
      </c>
      <c r="B138" s="3" t="str">
        <f t="shared" si="1"/>
        <v>#REF!</v>
      </c>
    </row>
    <row r="139">
      <c r="A139" s="21">
        <v>65.02</v>
      </c>
      <c r="B139" s="3" t="str">
        <f t="shared" si="1"/>
        <v>#REF!</v>
      </c>
    </row>
    <row r="140">
      <c r="A140" s="21">
        <v>65.56</v>
      </c>
      <c r="B140" s="3" t="str">
        <f t="shared" si="1"/>
        <v>#REF!</v>
      </c>
    </row>
    <row r="141">
      <c r="A141" s="21">
        <v>-3.57</v>
      </c>
      <c r="B141" s="3" t="str">
        <f t="shared" si="1"/>
        <v>#REF!</v>
      </c>
    </row>
    <row r="142">
      <c r="A142" s="22">
        <v>-0.0516</v>
      </c>
      <c r="B142" s="3" t="str">
        <f t="shared" si="1"/>
        <v>#REF!</v>
      </c>
    </row>
    <row r="143">
      <c r="A143" s="24">
        <v>258917.0</v>
      </c>
      <c r="B143" s="3" t="str">
        <f t="shared" si="1"/>
        <v>#REF!</v>
      </c>
    </row>
    <row r="144">
      <c r="A144" s="24">
        <v>306618.0</v>
      </c>
      <c r="B144" s="3" t="str">
        <f t="shared" si="1"/>
        <v>#REF!</v>
      </c>
    </row>
    <row r="145">
      <c r="A145" s="23">
        <v>43609.0</v>
      </c>
      <c r="B145" s="3" t="str">
        <f t="shared" si="1"/>
        <v>#REF!</v>
      </c>
    </row>
    <row r="146">
      <c r="A146" s="21">
        <v>65.76</v>
      </c>
      <c r="B146" s="3" t="str">
        <f t="shared" si="1"/>
        <v>#REF!</v>
      </c>
    </row>
    <row r="147">
      <c r="A147" s="21">
        <v>67.11</v>
      </c>
      <c r="B147" s="3" t="str">
        <f t="shared" si="1"/>
        <v>#REF!</v>
      </c>
    </row>
    <row r="148">
      <c r="A148" s="21">
        <v>65.32</v>
      </c>
      <c r="B148" s="3" t="str">
        <f t="shared" si="1"/>
        <v>#REF!</v>
      </c>
    </row>
    <row r="149">
      <c r="A149" s="21">
        <v>66.52</v>
      </c>
      <c r="B149" s="3" t="str">
        <f t="shared" si="1"/>
        <v>#REF!</v>
      </c>
    </row>
    <row r="150">
      <c r="A150" s="25">
        <f>+0.96</f>
        <v>0.96</v>
      </c>
      <c r="B150" s="3" t="str">
        <f t="shared" si="1"/>
        <v>#REF!</v>
      </c>
    </row>
    <row r="151">
      <c r="A151" s="25">
        <f>+1.46%</f>
        <v>0.0146</v>
      </c>
      <c r="B151" s="3" t="str">
        <f t="shared" si="1"/>
        <v>#REF!</v>
      </c>
    </row>
    <row r="152">
      <c r="A152" s="26">
        <v>128389.0</v>
      </c>
      <c r="B152" s="3" t="str">
        <f t="shared" si="1"/>
        <v>#REF!</v>
      </c>
    </row>
    <row r="153">
      <c r="A153" s="26">
        <v>322171.0</v>
      </c>
      <c r="B153" s="3" t="str">
        <f t="shared" si="1"/>
        <v>#REF!</v>
      </c>
    </row>
    <row r="154">
      <c r="A154" s="27">
        <v>43612.0</v>
      </c>
      <c r="B154" s="3" t="str">
        <f t="shared" si="1"/>
        <v>#REF!</v>
      </c>
    </row>
    <row r="155">
      <c r="A155" s="28">
        <v>66.89</v>
      </c>
      <c r="B155" s="3" t="str">
        <f t="shared" si="1"/>
        <v>#REF!</v>
      </c>
    </row>
    <row r="156">
      <c r="A156" s="28">
        <v>67.9</v>
      </c>
      <c r="B156" s="3" t="str">
        <f t="shared" si="1"/>
        <v>#REF!</v>
      </c>
    </row>
    <row r="157">
      <c r="A157" s="28">
        <v>66.33</v>
      </c>
      <c r="B157" s="3" t="str">
        <f t="shared" si="1"/>
        <v>#REF!</v>
      </c>
    </row>
    <row r="158">
      <c r="A158" s="28">
        <v>67.8</v>
      </c>
      <c r="B158" s="3" t="str">
        <f t="shared" si="1"/>
        <v>#REF!</v>
      </c>
    </row>
    <row r="159">
      <c r="A159" s="25">
        <f>+1.28</f>
        <v>1.28</v>
      </c>
      <c r="B159" s="3" t="str">
        <f t="shared" si="1"/>
        <v>#REF!</v>
      </c>
    </row>
    <row r="160">
      <c r="A160" s="25">
        <f>+1.92%</f>
        <v>0.0192</v>
      </c>
      <c r="B160" s="3" t="str">
        <f t="shared" si="1"/>
        <v>#REF!</v>
      </c>
    </row>
    <row r="161">
      <c r="A161" s="26">
        <v>25708.0</v>
      </c>
      <c r="B161" s="3" t="str">
        <f t="shared" si="1"/>
        <v>#REF!</v>
      </c>
    </row>
    <row r="162">
      <c r="A162" s="26">
        <v>323685.0</v>
      </c>
      <c r="B162" s="3" t="str">
        <f t="shared" si="1"/>
        <v>#REF!</v>
      </c>
    </row>
    <row r="163">
      <c r="A163" s="27">
        <v>43613.0</v>
      </c>
      <c r="B163" s="3" t="str">
        <f t="shared" si="1"/>
        <v>#REF!</v>
      </c>
    </row>
    <row r="164">
      <c r="A164" s="28">
        <v>67.65</v>
      </c>
      <c r="B164" s="3" t="str">
        <f t="shared" si="1"/>
        <v>#REF!</v>
      </c>
    </row>
    <row r="165">
      <c r="A165" s="28">
        <v>68.28</v>
      </c>
      <c r="B165" s="3" t="str">
        <f t="shared" si="1"/>
        <v>#REF!</v>
      </c>
    </row>
    <row r="166">
      <c r="A166" s="28">
        <v>67.27</v>
      </c>
      <c r="B166" s="3" t="str">
        <f t="shared" si="1"/>
        <v>#REF!</v>
      </c>
    </row>
    <row r="167">
      <c r="A167" s="28">
        <v>67.73</v>
      </c>
      <c r="B167" s="3" t="str">
        <f t="shared" si="1"/>
        <v>#REF!</v>
      </c>
    </row>
    <row r="168">
      <c r="A168" s="21">
        <v>-0.07</v>
      </c>
      <c r="B168" s="3" t="str">
        <f t="shared" si="1"/>
        <v>#REF!</v>
      </c>
    </row>
    <row r="169">
      <c r="A169" s="22">
        <v>-0.001</v>
      </c>
      <c r="B169" s="3" t="str">
        <f t="shared" si="1"/>
        <v>#REF!</v>
      </c>
    </row>
    <row r="170">
      <c r="A170" s="24">
        <v>101543.0</v>
      </c>
      <c r="B170" s="3" t="str">
        <f t="shared" si="1"/>
        <v>#REF!</v>
      </c>
    </row>
    <row r="171">
      <c r="A171" s="24">
        <v>327970.0</v>
      </c>
      <c r="B171" s="3" t="str">
        <f t="shared" si="1"/>
        <v>#REF!</v>
      </c>
    </row>
    <row r="172">
      <c r="A172" s="23">
        <v>43614.0</v>
      </c>
      <c r="B172" s="3" t="str">
        <f t="shared" si="1"/>
        <v>#REF!</v>
      </c>
    </row>
    <row r="173">
      <c r="A173" s="21">
        <v>67.64</v>
      </c>
      <c r="B173" s="3" t="str">
        <f t="shared" si="1"/>
        <v>#REF!</v>
      </c>
    </row>
    <row r="174">
      <c r="A174" s="21">
        <v>67.67</v>
      </c>
      <c r="B174" s="3" t="str">
        <f t="shared" si="1"/>
        <v>#REF!</v>
      </c>
    </row>
    <row r="175">
      <c r="A175" s="21">
        <v>65.82</v>
      </c>
      <c r="B175" s="3" t="str">
        <f t="shared" si="1"/>
        <v>#REF!</v>
      </c>
    </row>
    <row r="176">
      <c r="A176" s="21">
        <v>66.98</v>
      </c>
      <c r="B176" s="3" t="str">
        <f t="shared" si="1"/>
        <v>#REF!</v>
      </c>
    </row>
    <row r="177">
      <c r="A177" s="21">
        <v>-0.75</v>
      </c>
      <c r="B177" s="3" t="str">
        <f t="shared" si="1"/>
        <v>#REF!</v>
      </c>
    </row>
    <row r="178">
      <c r="A178" s="22">
        <v>-0.0111</v>
      </c>
      <c r="B178" s="3" t="str">
        <f t="shared" si="1"/>
        <v>#REF!</v>
      </c>
    </row>
    <row r="179">
      <c r="A179" s="24">
        <v>161673.0</v>
      </c>
      <c r="B179" s="3" t="str">
        <f t="shared" si="1"/>
        <v>#REF!</v>
      </c>
    </row>
    <row r="180">
      <c r="A180" s="24">
        <v>336596.0</v>
      </c>
      <c r="B180" s="3" t="str">
        <f t="shared" si="1"/>
        <v>#REF!</v>
      </c>
    </row>
    <row r="181">
      <c r="A181" s="23">
        <v>43615.0</v>
      </c>
      <c r="B181" s="3" t="str">
        <f t="shared" si="1"/>
        <v>#REF!</v>
      </c>
    </row>
    <row r="182">
      <c r="A182" s="21">
        <v>67.09</v>
      </c>
      <c r="B182" s="3" t="str">
        <f t="shared" si="1"/>
        <v>#REF!</v>
      </c>
    </row>
    <row r="183">
      <c r="A183" s="21">
        <v>67.47</v>
      </c>
      <c r="B183" s="3" t="str">
        <f t="shared" si="1"/>
        <v>#REF!</v>
      </c>
    </row>
    <row r="184">
      <c r="A184" s="21">
        <v>64.18</v>
      </c>
      <c r="B184" s="3" t="str">
        <f t="shared" si="1"/>
        <v>#REF!</v>
      </c>
    </row>
    <row r="185">
      <c r="A185" s="21">
        <v>64.53</v>
      </c>
      <c r="B185" s="3" t="str">
        <f t="shared" si="1"/>
        <v>#REF!</v>
      </c>
    </row>
    <row r="186">
      <c r="A186" s="21">
        <v>-2.45</v>
      </c>
      <c r="B186" s="3" t="str">
        <f t="shared" si="1"/>
        <v>#REF!</v>
      </c>
    </row>
    <row r="187">
      <c r="A187" s="22">
        <v>-0.0366</v>
      </c>
      <c r="B187" s="3" t="str">
        <f t="shared" si="1"/>
        <v>#REF!</v>
      </c>
    </row>
    <row r="188">
      <c r="A188" s="24">
        <v>165327.0</v>
      </c>
      <c r="B188" s="3" t="str">
        <f t="shared" si="1"/>
        <v>#REF!</v>
      </c>
    </row>
    <row r="189">
      <c r="A189" s="24">
        <v>327708.0</v>
      </c>
      <c r="B189" s="3" t="str">
        <f t="shared" si="1"/>
        <v>#REF!</v>
      </c>
    </row>
    <row r="190">
      <c r="A190" s="23">
        <v>43616.0</v>
      </c>
      <c r="B190" s="3" t="str">
        <f t="shared" si="1"/>
        <v>#REF!</v>
      </c>
    </row>
    <row r="191">
      <c r="A191" s="21">
        <v>64.04</v>
      </c>
      <c r="B191" s="3" t="str">
        <f t="shared" si="1"/>
        <v>#REF!</v>
      </c>
    </row>
    <row r="192">
      <c r="A192" s="21">
        <v>64.11</v>
      </c>
      <c r="B192" s="3" t="str">
        <f t="shared" si="1"/>
        <v>#REF!</v>
      </c>
    </row>
    <row r="193">
      <c r="A193" s="21">
        <v>60.56</v>
      </c>
      <c r="B193" s="3" t="str">
        <f t="shared" si="1"/>
        <v>#REF!</v>
      </c>
    </row>
    <row r="194">
      <c r="A194" s="21">
        <v>61.16</v>
      </c>
      <c r="B194" s="3" t="str">
        <f t="shared" si="1"/>
        <v>#REF!</v>
      </c>
    </row>
    <row r="195">
      <c r="A195" s="21">
        <v>-3.37</v>
      </c>
      <c r="B195" s="3" t="str">
        <f t="shared" si="1"/>
        <v>#REF!</v>
      </c>
    </row>
    <row r="196">
      <c r="A196" s="22">
        <v>-0.0522</v>
      </c>
      <c r="B196" s="3" t="str">
        <f t="shared" si="1"/>
        <v>#REF!</v>
      </c>
    </row>
    <row r="197">
      <c r="A197" s="24">
        <v>205966.0</v>
      </c>
      <c r="B197" s="3" t="str">
        <f t="shared" si="1"/>
        <v>#REF!</v>
      </c>
    </row>
    <row r="198">
      <c r="A198" s="24">
        <v>321998.0</v>
      </c>
      <c r="B198" s="3" t="str">
        <f t="shared" si="1"/>
        <v>#REF!</v>
      </c>
    </row>
    <row r="199">
      <c r="A199" s="23">
        <v>43619.0</v>
      </c>
      <c r="B199" s="3" t="str">
        <f t="shared" si="1"/>
        <v>#REF!</v>
      </c>
    </row>
    <row r="200">
      <c r="A200" s="21">
        <v>60.81</v>
      </c>
      <c r="B200" s="3" t="str">
        <f t="shared" si="1"/>
        <v>#REF!</v>
      </c>
    </row>
    <row r="201">
      <c r="A201" s="21">
        <v>62.05</v>
      </c>
      <c r="B201" s="3" t="str">
        <f t="shared" si="1"/>
        <v>#REF!</v>
      </c>
    </row>
    <row r="202">
      <c r="A202" s="21">
        <v>59.71</v>
      </c>
      <c r="B202" s="3" t="str">
        <f t="shared" si="1"/>
        <v>#REF!</v>
      </c>
    </row>
    <row r="203">
      <c r="A203" s="21">
        <v>60.46</v>
      </c>
      <c r="B203" s="3" t="str">
        <f t="shared" si="1"/>
        <v>#REF!</v>
      </c>
    </row>
    <row r="204">
      <c r="A204" s="21">
        <v>-0.7</v>
      </c>
      <c r="B204" s="3" t="str">
        <f t="shared" si="1"/>
        <v>#REF!</v>
      </c>
    </row>
    <row r="205">
      <c r="A205" s="22">
        <v>-0.0114</v>
      </c>
      <c r="B205" s="3" t="str">
        <f t="shared" si="1"/>
        <v>#REF!</v>
      </c>
    </row>
    <row r="206">
      <c r="A206" s="24">
        <v>166211.0</v>
      </c>
      <c r="B206" s="3" t="str">
        <f t="shared" si="1"/>
        <v>#REF!</v>
      </c>
    </row>
    <row r="207">
      <c r="A207" s="24">
        <v>325730.0</v>
      </c>
      <c r="B207" s="3" t="str">
        <f t="shared" si="1"/>
        <v>#REF!</v>
      </c>
    </row>
    <row r="208">
      <c r="A208" s="23">
        <v>43620.0</v>
      </c>
      <c r="B208" s="3" t="str">
        <f t="shared" si="1"/>
        <v>#REF!</v>
      </c>
    </row>
    <row r="209">
      <c r="A209" s="21">
        <v>60.17</v>
      </c>
      <c r="B209" s="3" t="str">
        <f t="shared" si="1"/>
        <v>#REF!</v>
      </c>
    </row>
    <row r="210">
      <c r="A210" s="21">
        <v>61.27</v>
      </c>
      <c r="B210" s="3" t="str">
        <f t="shared" si="1"/>
        <v>#REF!</v>
      </c>
    </row>
    <row r="211">
      <c r="A211" s="21">
        <v>59.47</v>
      </c>
      <c r="B211" s="3" t="str">
        <f t="shared" si="1"/>
        <v>#REF!</v>
      </c>
    </row>
    <row r="212">
      <c r="A212" s="21">
        <v>61.08</v>
      </c>
      <c r="B212" s="3" t="str">
        <f t="shared" si="1"/>
        <v>#REF!</v>
      </c>
    </row>
    <row r="213">
      <c r="A213" s="25">
        <f>+0.62</f>
        <v>0.62</v>
      </c>
      <c r="B213" s="3" t="str">
        <f t="shared" si="1"/>
        <v>#REF!</v>
      </c>
    </row>
    <row r="214">
      <c r="A214" s="25">
        <f>+1.03%</f>
        <v>0.0103</v>
      </c>
      <c r="B214" s="3" t="str">
        <f t="shared" si="1"/>
        <v>#REF!</v>
      </c>
    </row>
    <row r="215">
      <c r="A215" s="26">
        <v>188958.0</v>
      </c>
      <c r="B215" s="3" t="str">
        <f t="shared" si="1"/>
        <v>#REF!</v>
      </c>
    </row>
    <row r="216">
      <c r="A216" s="26">
        <v>329357.0</v>
      </c>
      <c r="B216" s="3" t="str">
        <f t="shared" si="1"/>
        <v>#REF!</v>
      </c>
    </row>
    <row r="217">
      <c r="A217" s="27">
        <v>43621.0</v>
      </c>
      <c r="B217" s="3" t="str">
        <f t="shared" si="1"/>
        <v>#REF!</v>
      </c>
    </row>
    <row r="218">
      <c r="A218" s="28">
        <v>60.66</v>
      </c>
      <c r="B218" s="3" t="str">
        <f t="shared" si="1"/>
        <v>#REF!</v>
      </c>
    </row>
    <row r="219">
      <c r="A219" s="28">
        <v>61.26</v>
      </c>
      <c r="B219" s="3" t="str">
        <f t="shared" si="1"/>
        <v>#REF!</v>
      </c>
    </row>
    <row r="220">
      <c r="A220" s="28">
        <v>58.42</v>
      </c>
      <c r="B220" s="3" t="str">
        <f t="shared" si="1"/>
        <v>#REF!</v>
      </c>
    </row>
    <row r="221">
      <c r="A221" s="28">
        <v>59.53</v>
      </c>
      <c r="B221" s="3" t="str">
        <f t="shared" si="1"/>
        <v>#REF!</v>
      </c>
    </row>
    <row r="222">
      <c r="A222" s="21">
        <v>-1.55</v>
      </c>
      <c r="B222" s="3" t="str">
        <f t="shared" si="1"/>
        <v>#REF!</v>
      </c>
    </row>
    <row r="223">
      <c r="A223" s="22">
        <v>-0.0254</v>
      </c>
      <c r="B223" s="3" t="str">
        <f t="shared" si="1"/>
        <v>#REF!</v>
      </c>
    </row>
    <row r="224">
      <c r="A224" s="24">
        <v>253967.0</v>
      </c>
      <c r="B224" s="3" t="str">
        <f t="shared" si="1"/>
        <v>#REF!</v>
      </c>
    </row>
    <row r="225">
      <c r="A225" s="24">
        <v>331210.0</v>
      </c>
      <c r="B225" s="3" t="str">
        <f t="shared" si="1"/>
        <v>#REF!</v>
      </c>
    </row>
    <row r="226">
      <c r="A226" s="23">
        <v>43622.0</v>
      </c>
      <c r="B226" s="3" t="str">
        <f t="shared" si="1"/>
        <v>#REF!</v>
      </c>
    </row>
    <row r="227">
      <c r="A227" s="21">
        <v>59.32</v>
      </c>
      <c r="B227" s="3" t="str">
        <f t="shared" si="1"/>
        <v>#REF!</v>
      </c>
    </row>
    <row r="228">
      <c r="A228" s="21">
        <v>61.26</v>
      </c>
      <c r="B228" s="3" t="str">
        <f t="shared" si="1"/>
        <v>#REF!</v>
      </c>
    </row>
    <row r="229">
      <c r="A229" s="21">
        <v>59.07</v>
      </c>
      <c r="B229" s="3" t="str">
        <f t="shared" si="1"/>
        <v>#REF!</v>
      </c>
    </row>
    <row r="230">
      <c r="A230" s="21">
        <v>60.52</v>
      </c>
      <c r="B230" s="3" t="str">
        <f t="shared" si="1"/>
        <v>#REF!</v>
      </c>
    </row>
    <row r="231">
      <c r="A231" s="25">
        <f>+0.99</f>
        <v>0.99</v>
      </c>
      <c r="B231" s="3" t="str">
        <f t="shared" si="1"/>
        <v>#REF!</v>
      </c>
    </row>
    <row r="232">
      <c r="A232" s="25">
        <f>+1.66%</f>
        <v>0.0166</v>
      </c>
      <c r="B232" s="3" t="str">
        <f t="shared" si="1"/>
        <v>#REF!</v>
      </c>
    </row>
    <row r="233">
      <c r="A233" s="26">
        <v>223263.0</v>
      </c>
      <c r="B233" s="3" t="str">
        <f t="shared" si="1"/>
        <v>#REF!</v>
      </c>
    </row>
    <row r="234">
      <c r="A234" s="26">
        <v>342499.0</v>
      </c>
      <c r="B234" s="3" t="str">
        <f t="shared" si="1"/>
        <v>#REF!</v>
      </c>
    </row>
    <row r="235">
      <c r="A235" s="27">
        <v>43623.0</v>
      </c>
      <c r="B235" s="3" t="str">
        <f t="shared" si="1"/>
        <v>#REF!</v>
      </c>
    </row>
    <row r="236">
      <c r="A236" s="28">
        <v>61.23</v>
      </c>
      <c r="B236" s="3" t="str">
        <f t="shared" si="1"/>
        <v>#REF!</v>
      </c>
    </row>
    <row r="237">
      <c r="A237" s="28">
        <v>62.41</v>
      </c>
      <c r="B237" s="3" t="str">
        <f t="shared" si="1"/>
        <v>#REF!</v>
      </c>
    </row>
    <row r="238">
      <c r="A238" s="28">
        <v>60.67</v>
      </c>
      <c r="B238" s="3" t="str">
        <f t="shared" si="1"/>
        <v>#REF!</v>
      </c>
    </row>
    <row r="239">
      <c r="A239" s="28">
        <v>62.18</v>
      </c>
      <c r="B239" s="3" t="str">
        <f t="shared" si="1"/>
        <v>#REF!</v>
      </c>
    </row>
    <row r="240">
      <c r="A240" s="25">
        <f>+1.66</f>
        <v>1.66</v>
      </c>
      <c r="B240" s="3" t="str">
        <f t="shared" si="1"/>
        <v>#REF!</v>
      </c>
    </row>
    <row r="241">
      <c r="A241" s="25">
        <f>+2.74%</f>
        <v>0.0274</v>
      </c>
      <c r="B241" s="3" t="str">
        <f t="shared" si="1"/>
        <v>#REF!</v>
      </c>
    </row>
    <row r="242">
      <c r="A242" s="26">
        <v>167349.0</v>
      </c>
      <c r="B242" s="3" t="str">
        <f t="shared" si="1"/>
        <v>#REF!</v>
      </c>
    </row>
    <row r="243">
      <c r="A243" s="26">
        <v>345783.0</v>
      </c>
      <c r="B243" s="3" t="str">
        <f t="shared" si="1"/>
        <v>#REF!</v>
      </c>
    </row>
    <row r="244">
      <c r="A244" s="27">
        <v>43626.0</v>
      </c>
      <c r="B244" s="3" t="str">
        <f t="shared" si="1"/>
        <v>#REF!</v>
      </c>
    </row>
    <row r="245">
      <c r="A245" s="28">
        <v>62.58</v>
      </c>
      <c r="B245" s="3" t="str">
        <f t="shared" si="1"/>
        <v>#REF!</v>
      </c>
    </row>
    <row r="246">
      <c r="A246" s="28">
        <v>62.99</v>
      </c>
      <c r="B246" s="3" t="str">
        <f t="shared" si="1"/>
        <v>#REF!</v>
      </c>
    </row>
    <row r="247">
      <c r="A247" s="28">
        <v>61.11</v>
      </c>
      <c r="B247" s="3" t="str">
        <f t="shared" si="1"/>
        <v>#REF!</v>
      </c>
    </row>
    <row r="248">
      <c r="A248" s="28">
        <v>61.34</v>
      </c>
      <c r="B248" s="3" t="str">
        <f t="shared" si="1"/>
        <v>#REF!</v>
      </c>
    </row>
    <row r="249">
      <c r="A249" s="21">
        <v>-0.84</v>
      </c>
      <c r="B249" s="3" t="str">
        <f t="shared" si="1"/>
        <v>#REF!</v>
      </c>
    </row>
    <row r="250">
      <c r="A250" s="22">
        <v>-0.0135</v>
      </c>
      <c r="B250" s="3" t="str">
        <f t="shared" si="1"/>
        <v>#REF!</v>
      </c>
    </row>
    <row r="251">
      <c r="A251" s="24">
        <v>163434.0</v>
      </c>
      <c r="B251" s="3" t="str">
        <f t="shared" si="1"/>
        <v>#REF!</v>
      </c>
    </row>
    <row r="252">
      <c r="A252" s="24">
        <v>353511.0</v>
      </c>
      <c r="B252" s="3" t="str">
        <f t="shared" si="1"/>
        <v>#REF!</v>
      </c>
    </row>
    <row r="253">
      <c r="A253" s="23">
        <v>43627.0</v>
      </c>
      <c r="B253" s="3" t="str">
        <f t="shared" si="1"/>
        <v>#REF!</v>
      </c>
    </row>
    <row r="254">
      <c r="A254" s="21">
        <v>61.34</v>
      </c>
      <c r="B254" s="3" t="str">
        <f t="shared" si="1"/>
        <v>#REF!</v>
      </c>
    </row>
    <row r="255">
      <c r="A255" s="21">
        <v>61.95</v>
      </c>
      <c r="B255" s="3" t="str">
        <f t="shared" si="1"/>
        <v>#REF!</v>
      </c>
    </row>
    <row r="256">
      <c r="A256" s="21">
        <v>61.18</v>
      </c>
      <c r="B256" s="3" t="str">
        <f t="shared" si="1"/>
        <v>#REF!</v>
      </c>
    </row>
    <row r="257">
      <c r="A257" s="21">
        <v>61.45</v>
      </c>
      <c r="B257" s="3" t="str">
        <f t="shared" si="1"/>
        <v>#REF!</v>
      </c>
    </row>
    <row r="258">
      <c r="A258" s="25">
        <f>+0.11</f>
        <v>0.11</v>
      </c>
      <c r="B258" s="3" t="str">
        <f t="shared" si="1"/>
        <v>#REF!</v>
      </c>
    </row>
    <row r="259">
      <c r="A259" s="25">
        <f>+0.18%</f>
        <v>0.0018</v>
      </c>
      <c r="B259" s="3" t="str">
        <f t="shared" si="1"/>
        <v>#REF!</v>
      </c>
    </row>
    <row r="260">
      <c r="A260" s="26">
        <v>201370.0</v>
      </c>
      <c r="B260" s="3" t="str">
        <f t="shared" si="1"/>
        <v>#REF!</v>
      </c>
    </row>
    <row r="261">
      <c r="A261" s="26">
        <v>354864.0</v>
      </c>
      <c r="B261" s="3" t="str">
        <f t="shared" si="1"/>
        <v>#REF!</v>
      </c>
    </row>
    <row r="262">
      <c r="A262" s="27">
        <v>43628.0</v>
      </c>
      <c r="B262" s="3" t="str">
        <f t="shared" si="1"/>
        <v>#REF!</v>
      </c>
    </row>
    <row r="263">
      <c r="A263" s="28">
        <v>61.0</v>
      </c>
      <c r="B263" s="3" t="str">
        <f t="shared" si="1"/>
        <v>#REF!</v>
      </c>
    </row>
    <row r="264">
      <c r="A264" s="28">
        <v>61.03</v>
      </c>
      <c r="B264" s="3" t="str">
        <f t="shared" si="1"/>
        <v>#REF!</v>
      </c>
    </row>
    <row r="265">
      <c r="A265" s="28">
        <v>58.77</v>
      </c>
      <c r="B265" s="3" t="str">
        <f t="shared" si="1"/>
        <v>#REF!</v>
      </c>
    </row>
    <row r="266">
      <c r="A266" s="28">
        <v>59.19</v>
      </c>
      <c r="B266" s="3" t="str">
        <f t="shared" si="1"/>
        <v>#REF!</v>
      </c>
    </row>
    <row r="267">
      <c r="A267" s="21">
        <v>-2.26</v>
      </c>
      <c r="B267" s="3" t="str">
        <f t="shared" si="1"/>
        <v>#REF!</v>
      </c>
    </row>
    <row r="268">
      <c r="A268" s="22">
        <v>-0.0368</v>
      </c>
      <c r="B268" s="3" t="str">
        <f t="shared" si="1"/>
        <v>#REF!</v>
      </c>
    </row>
    <row r="269">
      <c r="A269" s="24">
        <v>194476.0</v>
      </c>
      <c r="B269" s="3" t="str">
        <f t="shared" si="1"/>
        <v>#REF!</v>
      </c>
    </row>
    <row r="270">
      <c r="A270" s="24">
        <v>353470.0</v>
      </c>
      <c r="B270" s="3" t="str">
        <f t="shared" si="1"/>
        <v>#REF!</v>
      </c>
    </row>
    <row r="271">
      <c r="A271" s="23">
        <v>43629.0</v>
      </c>
      <c r="B271" s="3" t="str">
        <f t="shared" si="1"/>
        <v>#REF!</v>
      </c>
    </row>
    <row r="272">
      <c r="A272" s="21">
        <v>59.15</v>
      </c>
      <c r="B272" s="3" t="str">
        <f t="shared" si="1"/>
        <v>#REF!</v>
      </c>
    </row>
    <row r="273">
      <c r="A273" s="21">
        <v>61.76</v>
      </c>
      <c r="B273" s="3" t="str">
        <f t="shared" si="1"/>
        <v>#REF!</v>
      </c>
    </row>
    <row r="274">
      <c r="A274" s="21">
        <v>58.98</v>
      </c>
      <c r="B274" s="3" t="str">
        <f t="shared" si="1"/>
        <v>#REF!</v>
      </c>
    </row>
    <row r="275">
      <c r="A275" s="21">
        <v>60.45</v>
      </c>
      <c r="B275" s="3" t="str">
        <f t="shared" si="1"/>
        <v>#REF!</v>
      </c>
    </row>
    <row r="276">
      <c r="A276" s="25">
        <f>+1.26</f>
        <v>1.26</v>
      </c>
      <c r="B276" s="3" t="str">
        <f t="shared" si="1"/>
        <v>#REF!</v>
      </c>
    </row>
    <row r="277">
      <c r="A277" s="25">
        <f>+2.13%</f>
        <v>0.0213</v>
      </c>
      <c r="B277" s="3" t="str">
        <f t="shared" si="1"/>
        <v>#REF!</v>
      </c>
    </row>
    <row r="278">
      <c r="A278" s="26">
        <v>246936.0</v>
      </c>
      <c r="B278" s="3" t="str">
        <f t="shared" si="1"/>
        <v>#REF!</v>
      </c>
    </row>
    <row r="279">
      <c r="A279" s="26">
        <v>370116.0</v>
      </c>
      <c r="B279" s="3" t="str">
        <f t="shared" si="1"/>
        <v>#REF!</v>
      </c>
    </row>
    <row r="280">
      <c r="A280" s="27">
        <v>43630.0</v>
      </c>
      <c r="B280" s="3" t="str">
        <f t="shared" si="1"/>
        <v>#REF!</v>
      </c>
    </row>
    <row r="281">
      <c r="A281" s="28">
        <v>60.38</v>
      </c>
      <c r="B281" s="3" t="str">
        <f t="shared" si="1"/>
        <v>#REF!</v>
      </c>
    </row>
    <row r="282">
      <c r="A282" s="28">
        <v>61.54</v>
      </c>
      <c r="B282" s="3" t="str">
        <f t="shared" si="1"/>
        <v>#REF!</v>
      </c>
    </row>
    <row r="283">
      <c r="A283" s="28">
        <v>59.91</v>
      </c>
      <c r="B283" s="3" t="str">
        <f t="shared" si="1"/>
        <v>#REF!</v>
      </c>
    </row>
    <row r="284">
      <c r="A284" s="28">
        <v>61.01</v>
      </c>
      <c r="B284" s="3" t="str">
        <f t="shared" si="1"/>
        <v>#REF!</v>
      </c>
    </row>
    <row r="285">
      <c r="A285" s="25">
        <f>+0.56</f>
        <v>0.56</v>
      </c>
      <c r="B285" s="3" t="str">
        <f t="shared" si="1"/>
        <v>#REF!</v>
      </c>
    </row>
    <row r="286">
      <c r="A286" s="25">
        <f>+0.93%</f>
        <v>0.0093</v>
      </c>
      <c r="B286" s="3" t="str">
        <f t="shared" si="1"/>
        <v>#REF!</v>
      </c>
    </row>
    <row r="287">
      <c r="A287" s="26">
        <v>163112.0</v>
      </c>
      <c r="B287" s="3" t="str">
        <f t="shared" si="1"/>
        <v>#REF!</v>
      </c>
    </row>
    <row r="288">
      <c r="A288" s="26">
        <v>377004.0</v>
      </c>
      <c r="B288" s="3" t="str">
        <f t="shared" si="1"/>
        <v>#REF!</v>
      </c>
    </row>
    <row r="289">
      <c r="A289" s="27">
        <v>43633.0</v>
      </c>
      <c r="B289" s="3" t="str">
        <f t="shared" si="1"/>
        <v>#REF!</v>
      </c>
    </row>
    <row r="290">
      <c r="A290" s="28">
        <v>61.05</v>
      </c>
      <c r="B290" s="3" t="str">
        <f t="shared" si="1"/>
        <v>#REF!</v>
      </c>
    </row>
    <row r="291">
      <c r="A291" s="28">
        <v>61.35</v>
      </c>
      <c r="B291" s="3" t="str">
        <f t="shared" si="1"/>
        <v>#REF!</v>
      </c>
    </row>
    <row r="292">
      <c r="A292" s="28">
        <v>59.76</v>
      </c>
      <c r="B292" s="3" t="str">
        <f t="shared" si="1"/>
        <v>#REF!</v>
      </c>
    </row>
    <row r="293">
      <c r="A293" s="28">
        <v>59.99</v>
      </c>
      <c r="B293" s="3" t="str">
        <f t="shared" si="1"/>
        <v>#REF!</v>
      </c>
    </row>
    <row r="294">
      <c r="A294" s="21">
        <v>-1.02</v>
      </c>
      <c r="B294" s="3" t="str">
        <f t="shared" si="1"/>
        <v>#REF!</v>
      </c>
    </row>
    <row r="295">
      <c r="A295" s="22">
        <v>-0.0167</v>
      </c>
      <c r="B295" s="3" t="str">
        <f t="shared" si="1"/>
        <v>#REF!</v>
      </c>
    </row>
    <row r="296">
      <c r="A296" s="24">
        <v>152019.0</v>
      </c>
      <c r="B296" s="3" t="str">
        <f t="shared" si="1"/>
        <v>#REF!</v>
      </c>
    </row>
    <row r="297">
      <c r="A297" s="24">
        <v>382374.0</v>
      </c>
      <c r="B297" s="3" t="str">
        <f t="shared" si="1"/>
        <v>#REF!</v>
      </c>
    </row>
    <row r="298">
      <c r="A298" s="23">
        <v>43634.0</v>
      </c>
      <c r="B298" s="3" t="str">
        <f t="shared" si="1"/>
        <v>#REF!</v>
      </c>
    </row>
    <row r="299">
      <c r="A299" s="21">
        <v>60.01</v>
      </c>
      <c r="B299" s="3" t="str">
        <f t="shared" si="1"/>
        <v>#REF!</v>
      </c>
    </row>
    <row r="300">
      <c r="A300" s="21">
        <v>61.98</v>
      </c>
      <c r="B300" s="3" t="str">
        <f t="shared" si="1"/>
        <v>#REF!</v>
      </c>
    </row>
    <row r="301">
      <c r="A301" s="21">
        <v>59.36</v>
      </c>
      <c r="B301" s="3" t="str">
        <f t="shared" si="1"/>
        <v>#REF!</v>
      </c>
    </row>
    <row r="302">
      <c r="A302" s="21">
        <v>61.33</v>
      </c>
      <c r="B302" s="3" t="str">
        <f t="shared" si="1"/>
        <v>#REF!</v>
      </c>
    </row>
    <row r="303">
      <c r="A303" s="25">
        <f>+1.34</f>
        <v>1.34</v>
      </c>
      <c r="B303" s="3" t="str">
        <f t="shared" si="1"/>
        <v>#REF!</v>
      </c>
    </row>
    <row r="304">
      <c r="A304" s="25">
        <f>+2.23%</f>
        <v>0.0223</v>
      </c>
      <c r="B304" s="3" t="str">
        <f t="shared" si="1"/>
        <v>#REF!</v>
      </c>
    </row>
    <row r="305">
      <c r="A305" s="26">
        <v>214964.0</v>
      </c>
      <c r="B305" s="3" t="str">
        <f t="shared" si="1"/>
        <v>#REF!</v>
      </c>
    </row>
    <row r="306">
      <c r="A306" s="26">
        <v>390152.0</v>
      </c>
      <c r="B306" s="3" t="str">
        <f t="shared" si="1"/>
        <v>#REF!</v>
      </c>
    </row>
    <row r="307">
      <c r="A307" s="27">
        <v>43635.0</v>
      </c>
      <c r="B307" s="3" t="str">
        <f t="shared" si="1"/>
        <v>#REF!</v>
      </c>
    </row>
    <row r="308">
      <c r="A308" s="28">
        <v>61.55</v>
      </c>
      <c r="B308" s="3" t="str">
        <f t="shared" si="1"/>
        <v>#REF!</v>
      </c>
    </row>
    <row r="309">
      <c r="A309" s="28">
        <v>61.78</v>
      </c>
      <c r="B309" s="3" t="str">
        <f t="shared" si="1"/>
        <v>#REF!</v>
      </c>
    </row>
    <row r="310">
      <c r="A310" s="28">
        <v>60.69</v>
      </c>
      <c r="B310" s="3" t="str">
        <f t="shared" si="1"/>
        <v>#REF!</v>
      </c>
    </row>
    <row r="311">
      <c r="A311" s="28">
        <v>61.04</v>
      </c>
      <c r="B311" s="3" t="str">
        <f t="shared" si="1"/>
        <v>#REF!</v>
      </c>
    </row>
    <row r="312">
      <c r="A312" s="21">
        <v>-0.29</v>
      </c>
      <c r="B312" s="3" t="str">
        <f t="shared" si="1"/>
        <v>#REF!</v>
      </c>
    </row>
    <row r="313">
      <c r="A313" s="22">
        <v>-0.0047</v>
      </c>
      <c r="B313" s="3" t="str">
        <f t="shared" si="1"/>
        <v>#REF!</v>
      </c>
    </row>
    <row r="314">
      <c r="A314" s="24">
        <v>244293.0</v>
      </c>
      <c r="B314" s="3" t="str">
        <f t="shared" si="1"/>
        <v>#REF!</v>
      </c>
    </row>
    <row r="315">
      <c r="A315" s="24">
        <v>398381.0</v>
      </c>
      <c r="B315" s="3" t="str">
        <f t="shared" si="1"/>
        <v>#REF!</v>
      </c>
    </row>
    <row r="316">
      <c r="A316" s="23">
        <v>43636.0</v>
      </c>
      <c r="B316" s="3" t="str">
        <f t="shared" si="1"/>
        <v>#REF!</v>
      </c>
    </row>
    <row r="317">
      <c r="A317" s="21">
        <v>61.71</v>
      </c>
      <c r="B317" s="3" t="str">
        <f t="shared" si="1"/>
        <v>#REF!</v>
      </c>
    </row>
    <row r="318">
      <c r="A318" s="21">
        <v>64.14</v>
      </c>
      <c r="B318" s="3" t="str">
        <f t="shared" si="1"/>
        <v>#REF!</v>
      </c>
    </row>
    <row r="319">
      <c r="A319" s="21">
        <v>61.63</v>
      </c>
      <c r="B319" s="3" t="str">
        <f t="shared" si="1"/>
        <v>#REF!</v>
      </c>
    </row>
    <row r="320">
      <c r="A320" s="21">
        <v>63.76</v>
      </c>
      <c r="B320" s="3" t="str">
        <f t="shared" si="1"/>
        <v>#REF!</v>
      </c>
    </row>
    <row r="321">
      <c r="A321" s="25">
        <f>+2.72</f>
        <v>2.72</v>
      </c>
      <c r="B321" s="3" t="str">
        <f t="shared" si="1"/>
        <v>#REF!</v>
      </c>
    </row>
    <row r="322">
      <c r="A322" s="25">
        <f>+4.46%</f>
        <v>0.0446</v>
      </c>
      <c r="B322" s="3" t="str">
        <f t="shared" si="1"/>
        <v>#REF!</v>
      </c>
    </row>
    <row r="323">
      <c r="A323" s="26">
        <v>280474.0</v>
      </c>
      <c r="B323" s="3" t="str">
        <f t="shared" si="1"/>
        <v>#REF!</v>
      </c>
    </row>
    <row r="324">
      <c r="A324" s="26">
        <v>429031.0</v>
      </c>
      <c r="B324" s="3" t="str">
        <f t="shared" si="1"/>
        <v>#REF!</v>
      </c>
    </row>
    <row r="325">
      <c r="A325" s="27">
        <v>43637.0</v>
      </c>
      <c r="B325" s="3" t="str">
        <f t="shared" si="1"/>
        <v>#REF!</v>
      </c>
    </row>
    <row r="326">
      <c r="A326" s="28">
        <v>64.09</v>
      </c>
      <c r="B326" s="3" t="str">
        <f t="shared" si="1"/>
        <v>#REF!</v>
      </c>
    </row>
    <row r="327">
      <c r="A327" s="28">
        <v>65.03</v>
      </c>
      <c r="B327" s="3" t="str">
        <f t="shared" si="1"/>
        <v>#REF!</v>
      </c>
    </row>
    <row r="328">
      <c r="A328" s="28">
        <v>63.25</v>
      </c>
      <c r="B328" s="3" t="str">
        <f t="shared" si="1"/>
        <v>#REF!</v>
      </c>
    </row>
    <row r="329">
      <c r="A329" s="28">
        <v>64.45</v>
      </c>
      <c r="B329" s="3" t="str">
        <f t="shared" si="1"/>
        <v>#REF!</v>
      </c>
    </row>
    <row r="330">
      <c r="A330" s="25">
        <f>+0.69</f>
        <v>0.69</v>
      </c>
      <c r="B330" s="3" t="str">
        <f t="shared" si="1"/>
        <v>#REF!</v>
      </c>
    </row>
    <row r="331">
      <c r="A331" s="25">
        <f>+1.08%</f>
        <v>0.0108</v>
      </c>
      <c r="B331" s="3" t="str">
        <f t="shared" si="1"/>
        <v>#REF!</v>
      </c>
    </row>
    <row r="332">
      <c r="A332" s="26">
        <v>221019.0</v>
      </c>
      <c r="B332" s="3" t="str">
        <f t="shared" si="1"/>
        <v>#REF!</v>
      </c>
    </row>
    <row r="333">
      <c r="A333" s="26">
        <v>450380.0</v>
      </c>
      <c r="B333" s="3" t="str">
        <f t="shared" si="1"/>
        <v>#REF!</v>
      </c>
    </row>
    <row r="334">
      <c r="A334" s="27">
        <v>43640.0</v>
      </c>
      <c r="B334" s="3" t="str">
        <f t="shared" si="1"/>
        <v>#REF!</v>
      </c>
    </row>
    <row r="335">
      <c r="A335" s="28">
        <v>64.75</v>
      </c>
      <c r="B335" s="3" t="str">
        <f t="shared" si="1"/>
        <v>#REF!</v>
      </c>
    </row>
    <row r="336">
      <c r="A336" s="28">
        <v>65.02</v>
      </c>
      <c r="B336" s="3" t="str">
        <f t="shared" si="1"/>
        <v>#REF!</v>
      </c>
    </row>
    <row r="337">
      <c r="A337" s="28">
        <v>63.37</v>
      </c>
      <c r="B337" s="3" t="str">
        <f t="shared" si="1"/>
        <v>#REF!</v>
      </c>
    </row>
    <row r="338">
      <c r="A338" s="28">
        <v>64.18</v>
      </c>
      <c r="B338" s="3" t="str">
        <f t="shared" si="1"/>
        <v>#REF!</v>
      </c>
    </row>
    <row r="339">
      <c r="A339" s="21">
        <v>-0.27</v>
      </c>
      <c r="B339" s="3" t="str">
        <f t="shared" si="1"/>
        <v>#REF!</v>
      </c>
    </row>
    <row r="340">
      <c r="A340" s="22">
        <v>-0.0042</v>
      </c>
      <c r="B340" s="3" t="str">
        <f t="shared" si="1"/>
        <v>#REF!</v>
      </c>
    </row>
    <row r="341">
      <c r="A341" s="24">
        <v>204235.0</v>
      </c>
      <c r="B341" s="3" t="str">
        <f t="shared" si="1"/>
        <v>#REF!</v>
      </c>
    </row>
    <row r="342">
      <c r="A342" s="24">
        <v>459383.0</v>
      </c>
      <c r="B342" s="3" t="str">
        <f t="shared" si="1"/>
        <v>#REF!</v>
      </c>
    </row>
    <row r="343">
      <c r="A343" s="23">
        <v>43641.0</v>
      </c>
      <c r="B343" s="3" t="str">
        <f t="shared" si="1"/>
        <v>#REF!</v>
      </c>
    </row>
    <row r="344">
      <c r="A344" s="21">
        <v>64.22</v>
      </c>
      <c r="B344" s="3" t="str">
        <f t="shared" si="1"/>
        <v>#REF!</v>
      </c>
    </row>
    <row r="345">
      <c r="A345" s="21">
        <v>65.2</v>
      </c>
      <c r="B345" s="3" t="str">
        <f t="shared" si="1"/>
        <v>#REF!</v>
      </c>
    </row>
    <row r="346">
      <c r="A346" s="21">
        <v>63.5</v>
      </c>
      <c r="B346" s="3" t="str">
        <f t="shared" si="1"/>
        <v>#REF!</v>
      </c>
    </row>
    <row r="347">
      <c r="A347" s="21">
        <v>64.28</v>
      </c>
      <c r="B347" s="3" t="str">
        <f t="shared" si="1"/>
        <v>#REF!</v>
      </c>
    </row>
    <row r="348">
      <c r="A348" s="25">
        <f>+0.1</f>
        <v>0.1</v>
      </c>
      <c r="B348" s="3" t="str">
        <f t="shared" si="1"/>
        <v>#REF!</v>
      </c>
    </row>
    <row r="349">
      <c r="A349" s="25">
        <f>+0.16%</f>
        <v>0.0016</v>
      </c>
      <c r="B349" s="3" t="str">
        <f t="shared" si="1"/>
        <v>#REF!</v>
      </c>
    </row>
    <row r="350">
      <c r="A350" s="26">
        <v>249597.0</v>
      </c>
      <c r="B350" s="3" t="str">
        <f t="shared" si="1"/>
        <v>#REF!</v>
      </c>
    </row>
    <row r="351">
      <c r="A351" s="26">
        <v>458327.0</v>
      </c>
      <c r="B351" s="3" t="str">
        <f t="shared" si="1"/>
        <v>#REF!</v>
      </c>
    </row>
    <row r="352">
      <c r="A352" s="27">
        <v>43642.0</v>
      </c>
      <c r="B352" s="3" t="str">
        <f t="shared" si="1"/>
        <v>#REF!</v>
      </c>
    </row>
    <row r="353">
      <c r="A353" s="28">
        <v>65.1</v>
      </c>
      <c r="B353" s="3" t="str">
        <f t="shared" si="1"/>
        <v>#REF!</v>
      </c>
    </row>
    <row r="354">
      <c r="A354" s="28">
        <v>66.02</v>
      </c>
      <c r="B354" s="3" t="str">
        <f t="shared" si="1"/>
        <v>#REF!</v>
      </c>
    </row>
    <row r="355">
      <c r="A355" s="28">
        <v>64.77</v>
      </c>
      <c r="B355" s="3" t="str">
        <f t="shared" si="1"/>
        <v>#REF!</v>
      </c>
    </row>
    <row r="356">
      <c r="A356" s="28">
        <v>65.69</v>
      </c>
      <c r="B356" s="3" t="str">
        <f t="shared" si="1"/>
        <v>#REF!</v>
      </c>
    </row>
    <row r="357">
      <c r="A357" s="25">
        <f>+1.41</f>
        <v>1.41</v>
      </c>
      <c r="B357" s="3" t="str">
        <f t="shared" si="1"/>
        <v>#REF!</v>
      </c>
    </row>
    <row r="358">
      <c r="A358" s="25">
        <f>+2.19%</f>
        <v>0.0219</v>
      </c>
      <c r="B358" s="3" t="str">
        <f t="shared" si="1"/>
        <v>#REF!</v>
      </c>
    </row>
    <row r="359">
      <c r="A359" s="26">
        <v>334760.0</v>
      </c>
      <c r="B359" s="3" t="str">
        <f t="shared" si="1"/>
        <v>#REF!</v>
      </c>
    </row>
    <row r="360">
      <c r="A360" s="26">
        <v>476938.0</v>
      </c>
      <c r="B360" s="3" t="str">
        <f t="shared" si="1"/>
        <v>#REF!</v>
      </c>
    </row>
    <row r="361">
      <c r="A361" s="27">
        <v>43643.0</v>
      </c>
      <c r="B361" s="3" t="str">
        <f t="shared" si="1"/>
        <v>#REF!</v>
      </c>
    </row>
    <row r="362">
      <c r="A362" s="28">
        <v>65.16</v>
      </c>
      <c r="B362" s="3" t="str">
        <f t="shared" si="1"/>
        <v>#REF!</v>
      </c>
    </row>
    <row r="363">
      <c r="A363" s="28">
        <v>65.96</v>
      </c>
      <c r="B363" s="3" t="str">
        <f t="shared" si="1"/>
        <v>#REF!</v>
      </c>
    </row>
    <row r="364">
      <c r="A364" s="28">
        <v>64.85</v>
      </c>
      <c r="B364" s="3" t="str">
        <f t="shared" si="1"/>
        <v>#REF!</v>
      </c>
    </row>
    <row r="365">
      <c r="A365" s="28">
        <v>65.67</v>
      </c>
      <c r="B365" s="3" t="str">
        <f t="shared" si="1"/>
        <v>#REF!</v>
      </c>
    </row>
    <row r="366">
      <c r="A366" s="21">
        <v>-0.02</v>
      </c>
      <c r="B366" s="3" t="str">
        <f t="shared" si="1"/>
        <v>#REF!</v>
      </c>
    </row>
    <row r="367">
      <c r="A367" s="22">
        <v>-3.0E-4</v>
      </c>
      <c r="B367" s="3" t="str">
        <f t="shared" si="1"/>
        <v>#REF!</v>
      </c>
    </row>
    <row r="368">
      <c r="A368" s="24">
        <v>290042.0</v>
      </c>
      <c r="B368" s="3" t="str">
        <f t="shared" si="1"/>
        <v>#REF!</v>
      </c>
    </row>
    <row r="369">
      <c r="A369" s="24">
        <v>493225.0</v>
      </c>
      <c r="B369" s="3" t="str">
        <f t="shared" si="1"/>
        <v>#REF!</v>
      </c>
    </row>
    <row r="370">
      <c r="A370" s="23">
        <v>43644.0</v>
      </c>
      <c r="B370" s="3" t="str">
        <f t="shared" si="1"/>
        <v>#REF!</v>
      </c>
    </row>
    <row r="371">
      <c r="A371" s="21">
        <v>65.53</v>
      </c>
      <c r="B371" s="3" t="str">
        <f t="shared" si="1"/>
        <v>#REF!</v>
      </c>
    </row>
    <row r="372">
      <c r="A372" s="21">
        <v>65.91</v>
      </c>
      <c r="B372" s="3" t="str">
        <f t="shared" si="1"/>
        <v>#REF!</v>
      </c>
    </row>
    <row r="373">
      <c r="A373" s="21">
        <v>64.02</v>
      </c>
      <c r="B373" s="3" t="str">
        <f t="shared" si="1"/>
        <v>#REF!</v>
      </c>
    </row>
    <row r="374">
      <c r="A374" s="21">
        <v>64.74</v>
      </c>
      <c r="B374" s="3" t="str">
        <f t="shared" si="1"/>
        <v>#REF!</v>
      </c>
    </row>
    <row r="375">
      <c r="A375" s="21">
        <v>-0.93</v>
      </c>
      <c r="B375" s="3" t="str">
        <f t="shared" si="1"/>
        <v>#REF!</v>
      </c>
    </row>
    <row r="376">
      <c r="A376" s="22">
        <v>-0.0142</v>
      </c>
      <c r="B376" s="3" t="str">
        <f t="shared" si="1"/>
        <v>#REF!</v>
      </c>
    </row>
    <row r="377">
      <c r="A377" s="24">
        <v>328607.0</v>
      </c>
      <c r="B377" s="3" t="str">
        <f t="shared" si="1"/>
        <v>#REF!</v>
      </c>
    </row>
    <row r="378">
      <c r="A378" s="24">
        <v>505896.0</v>
      </c>
      <c r="B378" s="3" t="str">
        <f t="shared" si="1"/>
        <v>#REF!</v>
      </c>
    </row>
    <row r="379">
      <c r="A379" s="23">
        <v>43647.0</v>
      </c>
      <c r="B379" s="3" t="str">
        <f t="shared" si="1"/>
        <v>#REF!</v>
      </c>
    </row>
    <row r="380">
      <c r="A380" s="21">
        <v>65.05</v>
      </c>
      <c r="B380" s="3" t="str">
        <f t="shared" si="1"/>
        <v>#REF!</v>
      </c>
    </row>
    <row r="381">
      <c r="A381" s="21">
        <v>66.75</v>
      </c>
      <c r="B381" s="3" t="str">
        <f t="shared" si="1"/>
        <v>#REF!</v>
      </c>
    </row>
    <row r="382">
      <c r="A382" s="21">
        <v>64.22</v>
      </c>
      <c r="B382" s="3" t="str">
        <f t="shared" si="1"/>
        <v>#REF!</v>
      </c>
    </row>
    <row r="383">
      <c r="A383" s="21">
        <v>65.06</v>
      </c>
      <c r="B383" s="3" t="str">
        <f t="shared" si="1"/>
        <v>#REF!</v>
      </c>
    </row>
    <row r="384">
      <c r="A384" s="25">
        <f>+0.32</f>
        <v>0.32</v>
      </c>
      <c r="B384" s="3" t="str">
        <f t="shared" si="1"/>
        <v>#REF!</v>
      </c>
    </row>
    <row r="385">
      <c r="A385" s="25">
        <f>+0.49%</f>
        <v>0.0049</v>
      </c>
      <c r="B385" s="3" t="str">
        <f t="shared" si="1"/>
        <v>#REF!</v>
      </c>
    </row>
    <row r="386">
      <c r="A386" s="26">
        <v>361414.0</v>
      </c>
      <c r="B386" s="3" t="str">
        <f t="shared" si="1"/>
        <v>#REF!</v>
      </c>
    </row>
    <row r="387">
      <c r="A387" s="26">
        <v>498707.0</v>
      </c>
      <c r="B387" s="3" t="str">
        <f t="shared" si="1"/>
        <v>#REF!</v>
      </c>
    </row>
    <row r="388">
      <c r="A388" s="27">
        <v>43648.0</v>
      </c>
      <c r="B388" s="3" t="str">
        <f t="shared" si="1"/>
        <v>#REF!</v>
      </c>
    </row>
    <row r="389">
      <c r="A389" s="28">
        <v>64.8</v>
      </c>
      <c r="B389" s="3" t="str">
        <f t="shared" si="1"/>
        <v>#REF!</v>
      </c>
    </row>
    <row r="390">
      <c r="A390" s="28">
        <v>65.51</v>
      </c>
      <c r="B390" s="3" t="str">
        <f t="shared" si="1"/>
        <v>#REF!</v>
      </c>
    </row>
    <row r="391">
      <c r="A391" s="28">
        <v>62.22</v>
      </c>
      <c r="B391" s="3" t="str">
        <f t="shared" si="1"/>
        <v>#REF!</v>
      </c>
    </row>
    <row r="392">
      <c r="A392" s="28">
        <v>62.4</v>
      </c>
      <c r="B392" s="3" t="str">
        <f t="shared" si="1"/>
        <v>#REF!</v>
      </c>
    </row>
    <row r="393">
      <c r="A393" s="21">
        <v>-2.66</v>
      </c>
      <c r="B393" s="3" t="str">
        <f t="shared" si="1"/>
        <v>#REF!</v>
      </c>
    </row>
    <row r="394">
      <c r="A394" s="22">
        <v>-0.0409</v>
      </c>
      <c r="B394" s="3" t="str">
        <f t="shared" si="1"/>
        <v>#REF!</v>
      </c>
    </row>
    <row r="395">
      <c r="A395" s="24">
        <v>386941.0</v>
      </c>
      <c r="B395" s="3" t="str">
        <f t="shared" si="1"/>
        <v>#REF!</v>
      </c>
    </row>
    <row r="396">
      <c r="A396" s="24">
        <v>480024.0</v>
      </c>
      <c r="B396" s="3" t="str">
        <f t="shared" si="1"/>
        <v>#REF!</v>
      </c>
    </row>
    <row r="397">
      <c r="A397" s="23">
        <v>43649.0</v>
      </c>
      <c r="B397" s="3" t="str">
        <f t="shared" si="1"/>
        <v>#REF!</v>
      </c>
    </row>
    <row r="398">
      <c r="A398" s="21">
        <v>62.9</v>
      </c>
      <c r="B398" s="3" t="str">
        <f t="shared" si="1"/>
        <v>#REF!</v>
      </c>
    </row>
    <row r="399">
      <c r="A399" s="21">
        <v>64.01</v>
      </c>
      <c r="B399" s="3" t="str">
        <f t="shared" si="1"/>
        <v>#REF!</v>
      </c>
    </row>
    <row r="400">
      <c r="A400" s="21">
        <v>62.09</v>
      </c>
      <c r="B400" s="3" t="str">
        <f t="shared" si="1"/>
        <v>#REF!</v>
      </c>
    </row>
    <row r="401">
      <c r="A401" s="21">
        <v>63.82</v>
      </c>
      <c r="B401" s="3" t="str">
        <f t="shared" si="1"/>
        <v>#REF!</v>
      </c>
    </row>
    <row r="402">
      <c r="A402" s="25">
        <f>+1.42</f>
        <v>1.42</v>
      </c>
      <c r="B402" s="3" t="str">
        <f t="shared" si="1"/>
        <v>#REF!</v>
      </c>
    </row>
    <row r="403">
      <c r="A403" s="25">
        <f>+2.28%</f>
        <v>0.0228</v>
      </c>
      <c r="B403" s="3" t="str">
        <f t="shared" si="1"/>
        <v>#REF!</v>
      </c>
    </row>
    <row r="404">
      <c r="A404" s="26">
        <v>282110.0</v>
      </c>
      <c r="B404" s="3" t="str">
        <f t="shared" si="1"/>
        <v>#REF!</v>
      </c>
    </row>
    <row r="405">
      <c r="A405" s="26">
        <v>470481.0</v>
      </c>
      <c r="B405" s="3" t="str">
        <f t="shared" si="1"/>
        <v>#REF!</v>
      </c>
    </row>
    <row r="406">
      <c r="A406" s="27">
        <v>43650.0</v>
      </c>
      <c r="B406" s="3" t="str">
        <f t="shared" si="1"/>
        <v>#REF!</v>
      </c>
    </row>
    <row r="407">
      <c r="A407" s="28">
        <v>63.88</v>
      </c>
      <c r="B407" s="3" t="str">
        <f t="shared" si="1"/>
        <v>#REF!</v>
      </c>
    </row>
    <row r="408">
      <c r="A408" s="28">
        <v>64.07</v>
      </c>
      <c r="B408" s="3" t="str">
        <f t="shared" si="1"/>
        <v>#REF!</v>
      </c>
    </row>
    <row r="409">
      <c r="A409" s="28">
        <v>62.95</v>
      </c>
      <c r="B409" s="3" t="str">
        <f t="shared" si="1"/>
        <v>#REF!</v>
      </c>
    </row>
    <row r="410">
      <c r="A410" s="28">
        <v>63.3</v>
      </c>
      <c r="B410" s="3" t="str">
        <f t="shared" si="1"/>
        <v>#REF!</v>
      </c>
    </row>
    <row r="411">
      <c r="A411" s="21">
        <v>-0.52</v>
      </c>
      <c r="B411" s="3" t="str">
        <f t="shared" si="1"/>
        <v>#REF!</v>
      </c>
    </row>
    <row r="412">
      <c r="A412" s="22">
        <v>-0.0081</v>
      </c>
      <c r="B412" s="3" t="str">
        <f t="shared" si="1"/>
        <v>#REF!</v>
      </c>
    </row>
    <row r="413">
      <c r="A413" s="24">
        <v>114984.0</v>
      </c>
      <c r="B413" s="3" t="str">
        <f t="shared" si="1"/>
        <v>#REF!</v>
      </c>
    </row>
    <row r="414">
      <c r="A414" s="24">
        <v>465881.0</v>
      </c>
      <c r="B414" s="3" t="str">
        <f t="shared" si="1"/>
        <v>#REF!</v>
      </c>
    </row>
    <row r="415">
      <c r="A415" s="23">
        <v>43651.0</v>
      </c>
      <c r="B415" s="3" t="str">
        <f t="shared" si="1"/>
        <v>#REF!</v>
      </c>
    </row>
    <row r="416">
      <c r="A416" s="21">
        <v>63.27</v>
      </c>
      <c r="B416" s="3" t="str">
        <f t="shared" si="1"/>
        <v>#REF!</v>
      </c>
    </row>
    <row r="417">
      <c r="A417" s="21">
        <v>64.52</v>
      </c>
      <c r="B417" s="3" t="str">
        <f t="shared" si="1"/>
        <v>#REF!</v>
      </c>
    </row>
    <row r="418">
      <c r="A418" s="21">
        <v>62.91</v>
      </c>
      <c r="B418" s="3" t="str">
        <f t="shared" si="1"/>
        <v>#REF!</v>
      </c>
    </row>
    <row r="419">
      <c r="A419" s="21">
        <v>64.23</v>
      </c>
      <c r="B419" s="3" t="str">
        <f t="shared" si="1"/>
        <v>#REF!</v>
      </c>
    </row>
    <row r="420">
      <c r="A420" s="25">
        <f>+0.93</f>
        <v>0.93</v>
      </c>
      <c r="B420" s="3" t="str">
        <f t="shared" si="1"/>
        <v>#REF!</v>
      </c>
    </row>
    <row r="421">
      <c r="A421" s="25">
        <f>+1.47%</f>
        <v>0.0147</v>
      </c>
      <c r="B421" s="3" t="str">
        <f t="shared" si="1"/>
        <v>#REF!</v>
      </c>
    </row>
    <row r="422">
      <c r="A422" s="26">
        <v>203540.0</v>
      </c>
      <c r="B422" s="3" t="str">
        <f t="shared" si="1"/>
        <v>#REF!</v>
      </c>
    </row>
    <row r="423">
      <c r="A423" s="26">
        <v>463509.0</v>
      </c>
      <c r="B423" s="3" t="str">
        <f t="shared" si="1"/>
        <v>#REF!</v>
      </c>
    </row>
    <row r="424">
      <c r="A424" s="27">
        <v>43654.0</v>
      </c>
      <c r="B424" s="3" t="str">
        <f t="shared" si="1"/>
        <v>#REF!</v>
      </c>
    </row>
    <row r="425">
      <c r="A425" s="28">
        <v>64.34</v>
      </c>
      <c r="B425" s="3" t="str">
        <f t="shared" si="1"/>
        <v>#REF!</v>
      </c>
    </row>
    <row r="426">
      <c r="A426" s="28">
        <v>65.14</v>
      </c>
      <c r="B426" s="3" t="str">
        <f t="shared" si="1"/>
        <v>#REF!</v>
      </c>
    </row>
    <row r="427">
      <c r="A427" s="28">
        <v>63.79</v>
      </c>
      <c r="B427" s="3" t="str">
        <f t="shared" si="1"/>
        <v>#REF!</v>
      </c>
    </row>
    <row r="428">
      <c r="A428" s="28">
        <v>64.11</v>
      </c>
      <c r="B428" s="3" t="str">
        <f t="shared" si="1"/>
        <v>#REF!</v>
      </c>
    </row>
    <row r="429">
      <c r="A429" s="21">
        <v>-0.12</v>
      </c>
      <c r="B429" s="3" t="str">
        <f t="shared" si="1"/>
        <v>#REF!</v>
      </c>
    </row>
    <row r="430">
      <c r="A430" s="22">
        <v>-0.0019</v>
      </c>
      <c r="B430" s="3" t="str">
        <f t="shared" si="1"/>
        <v>#REF!</v>
      </c>
    </row>
    <row r="431">
      <c r="A431" s="24">
        <v>253820.0</v>
      </c>
      <c r="B431" s="3" t="str">
        <f t="shared" si="1"/>
        <v>#REF!</v>
      </c>
    </row>
    <row r="432">
      <c r="A432" s="24">
        <v>444816.0</v>
      </c>
      <c r="B432" s="3" t="str">
        <f t="shared" si="1"/>
        <v>#REF!</v>
      </c>
    </row>
    <row r="433">
      <c r="A433" s="23">
        <v>43655.0</v>
      </c>
      <c r="B433" s="3" t="str">
        <f t="shared" si="1"/>
        <v>#REF!</v>
      </c>
    </row>
    <row r="434">
      <c r="A434" s="21">
        <v>63.81</v>
      </c>
      <c r="B434" s="3" t="str">
        <f t="shared" si="1"/>
        <v>#REF!</v>
      </c>
    </row>
    <row r="435">
      <c r="A435" s="21">
        <v>64.75</v>
      </c>
      <c r="B435" s="3" t="str">
        <f t="shared" si="1"/>
        <v>#REF!</v>
      </c>
    </row>
    <row r="436">
      <c r="A436" s="21">
        <v>63.76</v>
      </c>
      <c r="B436" s="3" t="str">
        <f t="shared" si="1"/>
        <v>#REF!</v>
      </c>
    </row>
    <row r="437">
      <c r="A437" s="21">
        <v>64.16</v>
      </c>
      <c r="B437" s="3" t="str">
        <f t="shared" si="1"/>
        <v>#REF!</v>
      </c>
    </row>
    <row r="438">
      <c r="A438" s="25">
        <f>+0.05</f>
        <v>0.05</v>
      </c>
      <c r="B438" s="3" t="str">
        <f t="shared" si="1"/>
        <v>#REF!</v>
      </c>
    </row>
    <row r="439">
      <c r="A439" s="25">
        <f>+0.08%</f>
        <v>0.0008</v>
      </c>
      <c r="B439" s="3" t="str">
        <f t="shared" si="1"/>
        <v>#REF!</v>
      </c>
    </row>
    <row r="440">
      <c r="A440" s="26">
        <v>263889.0</v>
      </c>
      <c r="B440" s="3" t="str">
        <f t="shared" si="1"/>
        <v>#REF!</v>
      </c>
    </row>
    <row r="441">
      <c r="A441" s="26">
        <v>421533.0</v>
      </c>
      <c r="B441" s="3" t="str">
        <f t="shared" si="1"/>
        <v>#REF!</v>
      </c>
    </row>
    <row r="442">
      <c r="A442" s="27">
        <v>43656.0</v>
      </c>
      <c r="B442" s="3" t="str">
        <f t="shared" si="1"/>
        <v>#REF!</v>
      </c>
    </row>
    <row r="443">
      <c r="A443" s="28">
        <v>64.78</v>
      </c>
      <c r="B443" s="3" t="str">
        <f t="shared" si="1"/>
        <v>#REF!</v>
      </c>
    </row>
    <row r="444">
      <c r="A444" s="28">
        <v>67.12</v>
      </c>
      <c r="B444" s="3" t="str">
        <f t="shared" si="1"/>
        <v>#REF!</v>
      </c>
    </row>
    <row r="445">
      <c r="A445" s="28">
        <v>64.63</v>
      </c>
      <c r="B445" s="3" t="str">
        <f t="shared" si="1"/>
        <v>#REF!</v>
      </c>
    </row>
    <row r="446">
      <c r="A446" s="28">
        <v>67.01</v>
      </c>
      <c r="B446" s="3" t="str">
        <f t="shared" si="1"/>
        <v>#REF!</v>
      </c>
    </row>
    <row r="447">
      <c r="A447" s="25">
        <f>+2.85</f>
        <v>2.85</v>
      </c>
      <c r="B447" s="3" t="str">
        <f t="shared" si="1"/>
        <v>#REF!</v>
      </c>
    </row>
    <row r="448">
      <c r="A448" s="25">
        <f>+4.44%</f>
        <v>0.0444</v>
      </c>
      <c r="B448" s="3" t="str">
        <f t="shared" si="1"/>
        <v>#REF!</v>
      </c>
    </row>
    <row r="449">
      <c r="A449" s="26">
        <v>349513.0</v>
      </c>
      <c r="B449" s="3" t="str">
        <f t="shared" si="1"/>
        <v>#REF!</v>
      </c>
    </row>
    <row r="450">
      <c r="A450" s="26">
        <v>400586.0</v>
      </c>
      <c r="B450" s="3" t="str">
        <f t="shared" si="1"/>
        <v>#REF!</v>
      </c>
    </row>
    <row r="451">
      <c r="A451" s="27">
        <v>43657.0</v>
      </c>
      <c r="B451" s="3" t="str">
        <f t="shared" si="1"/>
        <v>#REF!</v>
      </c>
    </row>
    <row r="452">
      <c r="A452" s="28">
        <v>66.81</v>
      </c>
      <c r="B452" s="3" t="str">
        <f t="shared" si="1"/>
        <v>#REF!</v>
      </c>
    </row>
    <row r="453">
      <c r="A453" s="28">
        <v>67.65</v>
      </c>
      <c r="B453" s="3" t="str">
        <f t="shared" si="1"/>
        <v>#REF!</v>
      </c>
    </row>
    <row r="454">
      <c r="A454" s="28">
        <v>66.43</v>
      </c>
      <c r="B454" s="3" t="str">
        <f t="shared" si="1"/>
        <v>#REF!</v>
      </c>
    </row>
    <row r="455">
      <c r="A455" s="28">
        <v>66.52</v>
      </c>
      <c r="B455" s="3" t="str">
        <f t="shared" si="1"/>
        <v>#REF!</v>
      </c>
    </row>
    <row r="456">
      <c r="A456" s="21">
        <v>-0.49</v>
      </c>
      <c r="B456" s="3" t="str">
        <f t="shared" si="1"/>
        <v>#REF!</v>
      </c>
    </row>
    <row r="457">
      <c r="A457" s="22">
        <v>-0.0073</v>
      </c>
      <c r="B457" s="3" t="str">
        <f t="shared" si="1"/>
        <v>#REF!</v>
      </c>
    </row>
    <row r="458">
      <c r="A458" s="24">
        <v>283017.0</v>
      </c>
      <c r="B458" s="3" t="str">
        <f t="shared" si="1"/>
        <v>#REF!</v>
      </c>
    </row>
    <row r="459">
      <c r="A459" s="24">
        <v>375312.0</v>
      </c>
      <c r="B459" s="3" t="str">
        <f t="shared" si="1"/>
        <v>#REF!</v>
      </c>
    </row>
    <row r="460">
      <c r="A460" s="23">
        <v>43658.0</v>
      </c>
      <c r="B460" s="3" t="str">
        <f t="shared" si="1"/>
        <v>#REF!</v>
      </c>
    </row>
    <row r="461">
      <c r="A461" s="21">
        <v>66.83</v>
      </c>
      <c r="B461" s="3" t="str">
        <f t="shared" si="1"/>
        <v>#REF!</v>
      </c>
    </row>
    <row r="462">
      <c r="A462" s="21">
        <v>67.29</v>
      </c>
      <c r="B462" s="3" t="str">
        <f t="shared" si="1"/>
        <v>#REF!</v>
      </c>
    </row>
    <row r="463">
      <c r="A463" s="21">
        <v>66.51</v>
      </c>
      <c r="B463" s="3" t="str">
        <f t="shared" si="1"/>
        <v>#REF!</v>
      </c>
    </row>
    <row r="464">
      <c r="A464" s="21">
        <v>66.72</v>
      </c>
      <c r="B464" s="3" t="str">
        <f t="shared" si="1"/>
        <v>#REF!</v>
      </c>
    </row>
    <row r="465">
      <c r="A465" s="25">
        <f>+0.2</f>
        <v>0.2</v>
      </c>
      <c r="B465" s="3" t="str">
        <f t="shared" si="1"/>
        <v>#REF!</v>
      </c>
    </row>
    <row r="466">
      <c r="A466" s="25">
        <f>+0.3%</f>
        <v>0.003</v>
      </c>
      <c r="B466" s="3" t="str">
        <f t="shared" si="1"/>
        <v>#REF!</v>
      </c>
    </row>
    <row r="467">
      <c r="A467" s="26">
        <v>244702.0</v>
      </c>
      <c r="B467" s="3" t="str">
        <f t="shared" si="1"/>
        <v>#REF!</v>
      </c>
    </row>
    <row r="468">
      <c r="A468" s="26">
        <v>364045.0</v>
      </c>
      <c r="B468" s="3" t="str">
        <f t="shared" si="1"/>
        <v>#REF!</v>
      </c>
    </row>
    <row r="469">
      <c r="A469" s="27">
        <v>43661.0</v>
      </c>
      <c r="B469" s="3" t="str">
        <f t="shared" si="1"/>
        <v>#REF!</v>
      </c>
    </row>
    <row r="470">
      <c r="A470" s="28">
        <v>66.87</v>
      </c>
      <c r="B470" s="3" t="str">
        <f t="shared" si="1"/>
        <v>#REF!</v>
      </c>
    </row>
    <row r="471">
      <c r="A471" s="28">
        <v>67.47</v>
      </c>
      <c r="B471" s="3" t="str">
        <f t="shared" si="1"/>
        <v>#REF!</v>
      </c>
    </row>
    <row r="472">
      <c r="A472" s="28">
        <v>66.11</v>
      </c>
      <c r="B472" s="3" t="str">
        <f t="shared" si="1"/>
        <v>#REF!</v>
      </c>
    </row>
    <row r="473">
      <c r="A473" s="28">
        <v>66.48</v>
      </c>
      <c r="B473" s="3" t="str">
        <f t="shared" si="1"/>
        <v>#REF!</v>
      </c>
    </row>
    <row r="474">
      <c r="A474" s="21">
        <v>-0.24</v>
      </c>
      <c r="B474" s="3" t="str">
        <f t="shared" si="1"/>
        <v>#REF!</v>
      </c>
    </row>
    <row r="475">
      <c r="A475" s="22">
        <v>-0.0036</v>
      </c>
      <c r="B475" s="3" t="str">
        <f t="shared" si="1"/>
        <v>#REF!</v>
      </c>
    </row>
    <row r="476">
      <c r="A476" s="24">
        <v>283089.0</v>
      </c>
      <c r="B476" s="3" t="str">
        <f t="shared" si="1"/>
        <v>#REF!</v>
      </c>
    </row>
    <row r="477">
      <c r="A477" s="24">
        <v>355423.0</v>
      </c>
      <c r="B477" s="3" t="str">
        <f t="shared" si="1"/>
        <v>#REF!</v>
      </c>
    </row>
    <row r="478">
      <c r="A478" s="23">
        <v>43662.0</v>
      </c>
      <c r="B478" s="3" t="str">
        <f t="shared" si="1"/>
        <v>#REF!</v>
      </c>
    </row>
    <row r="479">
      <c r="A479" s="21">
        <v>66.31</v>
      </c>
      <c r="B479" s="3" t="str">
        <f t="shared" si="1"/>
        <v>#REF!</v>
      </c>
    </row>
    <row r="480">
      <c r="A480" s="21">
        <v>67.09</v>
      </c>
      <c r="B480" s="3" t="str">
        <f t="shared" si="1"/>
        <v>#REF!</v>
      </c>
    </row>
    <row r="481">
      <c r="A481" s="21">
        <v>63.82</v>
      </c>
      <c r="B481" s="3" t="str">
        <f t="shared" si="1"/>
        <v>#REF!</v>
      </c>
    </row>
    <row r="482">
      <c r="A482" s="21">
        <v>64.35</v>
      </c>
      <c r="B482" s="3" t="str">
        <f t="shared" si="1"/>
        <v>#REF!</v>
      </c>
    </row>
    <row r="483">
      <c r="A483" s="21">
        <v>-2.13</v>
      </c>
      <c r="B483" s="3" t="str">
        <f t="shared" si="1"/>
        <v>#REF!</v>
      </c>
    </row>
    <row r="484">
      <c r="A484" s="22">
        <v>-0.032</v>
      </c>
      <c r="B484" s="3" t="str">
        <f t="shared" si="1"/>
        <v>#REF!</v>
      </c>
    </row>
    <row r="485">
      <c r="A485" s="24">
        <v>356735.0</v>
      </c>
      <c r="B485" s="3" t="str">
        <f t="shared" si="1"/>
        <v>#REF!</v>
      </c>
    </row>
    <row r="486">
      <c r="A486" s="24">
        <v>333532.0</v>
      </c>
      <c r="B486" s="3" t="str">
        <f t="shared" si="1"/>
        <v>#REF!</v>
      </c>
    </row>
    <row r="487">
      <c r="A487" s="23">
        <v>43663.0</v>
      </c>
      <c r="B487" s="3" t="str">
        <f t="shared" si="1"/>
        <v>#REF!</v>
      </c>
    </row>
    <row r="488">
      <c r="A488" s="21">
        <v>64.44</v>
      </c>
      <c r="B488" s="3" t="str">
        <f t="shared" si="1"/>
        <v>#REF!</v>
      </c>
    </row>
    <row r="489">
      <c r="A489" s="21">
        <v>65.28</v>
      </c>
      <c r="B489" s="3" t="str">
        <f t="shared" si="1"/>
        <v>#REF!</v>
      </c>
    </row>
    <row r="490">
      <c r="A490" s="21">
        <v>63.22</v>
      </c>
      <c r="B490" s="3" t="str">
        <f t="shared" si="1"/>
        <v>#REF!</v>
      </c>
    </row>
    <row r="491">
      <c r="A491" s="21">
        <v>63.66</v>
      </c>
      <c r="B491" s="3" t="str">
        <f t="shared" si="1"/>
        <v>#REF!</v>
      </c>
    </row>
    <row r="492">
      <c r="A492" s="21">
        <v>-0.69</v>
      </c>
      <c r="B492" s="3" t="str">
        <f t="shared" si="1"/>
        <v>#REF!</v>
      </c>
    </row>
    <row r="493">
      <c r="A493" s="22">
        <v>-0.0107</v>
      </c>
      <c r="B493" s="3" t="str">
        <f t="shared" si="1"/>
        <v>#REF!</v>
      </c>
    </row>
    <row r="494">
      <c r="A494" s="24">
        <v>274930.0</v>
      </c>
      <c r="B494" s="3" t="str">
        <f t="shared" si="1"/>
        <v>#REF!</v>
      </c>
    </row>
    <row r="495">
      <c r="A495" s="24">
        <v>314586.0</v>
      </c>
      <c r="B495" s="3" t="str">
        <f t="shared" si="1"/>
        <v>#REF!</v>
      </c>
    </row>
    <row r="496">
      <c r="A496" s="23">
        <v>43664.0</v>
      </c>
      <c r="B496" s="3" t="str">
        <f t="shared" si="1"/>
        <v>#REF!</v>
      </c>
    </row>
    <row r="497">
      <c r="A497" s="21">
        <v>63.52</v>
      </c>
      <c r="B497" s="3" t="str">
        <f t="shared" si="1"/>
        <v>#REF!</v>
      </c>
    </row>
    <row r="498">
      <c r="A498" s="21">
        <v>64.46</v>
      </c>
      <c r="B498" s="3" t="str">
        <f t="shared" si="1"/>
        <v>#REF!</v>
      </c>
    </row>
    <row r="499">
      <c r="A499" s="21">
        <v>61.29</v>
      </c>
      <c r="B499" s="3" t="str">
        <f t="shared" si="1"/>
        <v>#REF!</v>
      </c>
    </row>
    <row r="500">
      <c r="A500" s="21">
        <v>61.93</v>
      </c>
      <c r="B500" s="3" t="str">
        <f t="shared" si="1"/>
        <v>#REF!</v>
      </c>
    </row>
    <row r="501">
      <c r="A501" s="21">
        <v>-1.73</v>
      </c>
      <c r="B501" s="3" t="str">
        <f t="shared" si="1"/>
        <v>#REF!</v>
      </c>
    </row>
    <row r="502">
      <c r="A502" s="22">
        <v>-0.0272</v>
      </c>
      <c r="B502" s="3" t="str">
        <f t="shared" si="1"/>
        <v>#REF!</v>
      </c>
    </row>
    <row r="503">
      <c r="A503" s="24">
        <v>374891.0</v>
      </c>
      <c r="B503" s="3" t="str">
        <f t="shared" si="1"/>
        <v>#REF!</v>
      </c>
    </row>
    <row r="504">
      <c r="A504" s="24">
        <v>300454.0</v>
      </c>
      <c r="B504" s="3" t="str">
        <f t="shared" si="1"/>
        <v>#REF!</v>
      </c>
    </row>
    <row r="505">
      <c r="A505" s="23">
        <v>43665.0</v>
      </c>
      <c r="B505" s="3" t="str">
        <f t="shared" si="1"/>
        <v>#REF!</v>
      </c>
    </row>
    <row r="506">
      <c r="A506" s="21">
        <v>62.5</v>
      </c>
      <c r="B506" s="3" t="str">
        <f t="shared" si="1"/>
        <v>#REF!</v>
      </c>
    </row>
    <row r="507">
      <c r="A507" s="21">
        <v>63.37</v>
      </c>
      <c r="B507" s="3" t="str">
        <f t="shared" si="1"/>
        <v>#REF!</v>
      </c>
    </row>
    <row r="508">
      <c r="A508" s="21">
        <v>61.83</v>
      </c>
      <c r="B508" s="3" t="str">
        <f t="shared" si="1"/>
        <v>#REF!</v>
      </c>
    </row>
    <row r="509">
      <c r="A509" s="21">
        <v>62.47</v>
      </c>
      <c r="B509" s="3" t="str">
        <f t="shared" si="1"/>
        <v>#REF!</v>
      </c>
    </row>
    <row r="510">
      <c r="A510" s="25">
        <f>+0.54</f>
        <v>0.54</v>
      </c>
      <c r="B510" s="3" t="str">
        <f t="shared" si="1"/>
        <v>#REF!</v>
      </c>
    </row>
    <row r="511">
      <c r="A511" s="25">
        <f>+0.87%</f>
        <v>0.0087</v>
      </c>
      <c r="B511" s="3" t="str">
        <f t="shared" si="1"/>
        <v>#REF!</v>
      </c>
    </row>
    <row r="512">
      <c r="A512" s="26">
        <v>298982.0</v>
      </c>
      <c r="B512" s="3" t="str">
        <f t="shared" si="1"/>
        <v>#REF!</v>
      </c>
    </row>
    <row r="513">
      <c r="A513" s="26">
        <v>271528.0</v>
      </c>
      <c r="B513" s="3" t="str">
        <f t="shared" si="1"/>
        <v>#REF!</v>
      </c>
    </row>
    <row r="514">
      <c r="A514" s="27">
        <v>43668.0</v>
      </c>
      <c r="B514" s="3" t="str">
        <f t="shared" si="1"/>
        <v>#REF!</v>
      </c>
    </row>
    <row r="515">
      <c r="A515" s="28">
        <v>63.05</v>
      </c>
      <c r="B515" s="3" t="str">
        <f t="shared" si="1"/>
        <v>#REF!</v>
      </c>
    </row>
    <row r="516">
      <c r="A516" s="28">
        <v>64.03</v>
      </c>
      <c r="B516" s="3" t="str">
        <f t="shared" si="1"/>
        <v>#REF!</v>
      </c>
    </row>
    <row r="517">
      <c r="A517" s="28">
        <v>62.77</v>
      </c>
      <c r="B517" s="3" t="str">
        <f t="shared" si="1"/>
        <v>#REF!</v>
      </c>
    </row>
    <row r="518">
      <c r="A518" s="28">
        <v>63.26</v>
      </c>
      <c r="B518" s="3" t="str">
        <f t="shared" si="1"/>
        <v>#REF!</v>
      </c>
    </row>
    <row r="519">
      <c r="A519" s="25">
        <f>+0.79</f>
        <v>0.79</v>
      </c>
      <c r="B519" s="3" t="str">
        <f t="shared" si="1"/>
        <v>#REF!</v>
      </c>
    </row>
    <row r="520">
      <c r="A520" s="25">
        <f>+1.26%</f>
        <v>0.0126</v>
      </c>
      <c r="B520" s="3" t="str">
        <f t="shared" si="1"/>
        <v>#REF!</v>
      </c>
    </row>
    <row r="521">
      <c r="A521" s="26">
        <v>267778.0</v>
      </c>
      <c r="B521" s="3" t="str">
        <f t="shared" si="1"/>
        <v>#REF!</v>
      </c>
    </row>
    <row r="522">
      <c r="A522" s="26">
        <v>244759.0</v>
      </c>
      <c r="B522" s="3" t="str">
        <f t="shared" si="1"/>
        <v>#REF!</v>
      </c>
    </row>
    <row r="523">
      <c r="A523" s="27">
        <v>43669.0</v>
      </c>
      <c r="B523" s="3" t="str">
        <f t="shared" si="1"/>
        <v>#REF!</v>
      </c>
    </row>
    <row r="524">
      <c r="A524" s="28">
        <v>63.26</v>
      </c>
      <c r="B524" s="3" t="str">
        <f t="shared" si="1"/>
        <v>#REF!</v>
      </c>
    </row>
    <row r="525">
      <c r="A525" s="28">
        <v>64.46</v>
      </c>
      <c r="B525" s="3" t="str">
        <f t="shared" si="1"/>
        <v>#REF!</v>
      </c>
    </row>
    <row r="526">
      <c r="A526" s="28">
        <v>62.66</v>
      </c>
      <c r="B526" s="3" t="str">
        <f t="shared" si="1"/>
        <v>#REF!</v>
      </c>
    </row>
    <row r="527">
      <c r="A527" s="28">
        <v>63.83</v>
      </c>
      <c r="B527" s="3" t="str">
        <f t="shared" si="1"/>
        <v>#REF!</v>
      </c>
    </row>
    <row r="528">
      <c r="A528" s="25">
        <f>+0.57</f>
        <v>0.57</v>
      </c>
      <c r="B528" s="3" t="str">
        <f t="shared" si="1"/>
        <v>#REF!</v>
      </c>
    </row>
    <row r="529">
      <c r="A529" s="25">
        <f>+0.9%</f>
        <v>0.009</v>
      </c>
      <c r="B529" s="3" t="str">
        <f t="shared" si="1"/>
        <v>#REF!</v>
      </c>
    </row>
    <row r="530">
      <c r="A530" s="26">
        <v>272729.0</v>
      </c>
      <c r="B530" s="3" t="str">
        <f t="shared" si="1"/>
        <v>#REF!</v>
      </c>
    </row>
    <row r="531">
      <c r="A531" s="26">
        <v>210779.0</v>
      </c>
      <c r="B531" s="3" t="str">
        <f t="shared" si="1"/>
        <v>#REF!</v>
      </c>
    </row>
    <row r="532">
      <c r="A532" s="27">
        <v>43670.0</v>
      </c>
      <c r="B532" s="3" t="str">
        <f t="shared" si="1"/>
        <v>#REF!</v>
      </c>
    </row>
    <row r="533">
      <c r="A533" s="28">
        <v>64.13</v>
      </c>
      <c r="B533" s="3" t="str">
        <f t="shared" si="1"/>
        <v>#REF!</v>
      </c>
    </row>
    <row r="534">
      <c r="A534" s="28">
        <v>64.66</v>
      </c>
      <c r="B534" s="3" t="str">
        <f t="shared" si="1"/>
        <v>#REF!</v>
      </c>
    </row>
    <row r="535">
      <c r="A535" s="28">
        <v>62.59</v>
      </c>
      <c r="B535" s="3" t="str">
        <f t="shared" si="1"/>
        <v>#REF!</v>
      </c>
    </row>
    <row r="536">
      <c r="A536" s="28">
        <v>63.18</v>
      </c>
      <c r="B536" s="3" t="str">
        <f t="shared" si="1"/>
        <v>#REF!</v>
      </c>
    </row>
    <row r="537">
      <c r="A537" s="21">
        <v>-0.65</v>
      </c>
      <c r="B537" s="3" t="str">
        <f t="shared" si="1"/>
        <v>#REF!</v>
      </c>
    </row>
    <row r="538">
      <c r="A538" s="22">
        <v>-0.0102</v>
      </c>
      <c r="B538" s="3" t="str">
        <f t="shared" si="1"/>
        <v>#REF!</v>
      </c>
    </row>
    <row r="539">
      <c r="A539" s="24">
        <v>301507.0</v>
      </c>
      <c r="B539" s="3" t="str">
        <f t="shared" si="1"/>
        <v>#REF!</v>
      </c>
    </row>
    <row r="540">
      <c r="A540" s="24">
        <v>185399.0</v>
      </c>
      <c r="B540" s="3" t="str">
        <f t="shared" si="1"/>
        <v>#REF!</v>
      </c>
    </row>
    <row r="541">
      <c r="A541" s="23">
        <v>43671.0</v>
      </c>
      <c r="B541" s="3" t="str">
        <f t="shared" si="1"/>
        <v>#REF!</v>
      </c>
    </row>
    <row r="542">
      <c r="A542" s="21">
        <v>63.21</v>
      </c>
      <c r="B542" s="3" t="str">
        <f t="shared" si="1"/>
        <v>#REF!</v>
      </c>
    </row>
    <row r="543">
      <c r="A543" s="21">
        <v>64.23</v>
      </c>
      <c r="B543" s="3" t="str">
        <f t="shared" si="1"/>
        <v>#REF!</v>
      </c>
    </row>
    <row r="544">
      <c r="A544" s="21">
        <v>63.01</v>
      </c>
      <c r="B544" s="3" t="str">
        <f t="shared" si="1"/>
        <v>#REF!</v>
      </c>
    </row>
    <row r="545">
      <c r="A545" s="21">
        <v>63.39</v>
      </c>
      <c r="B545" s="3" t="str">
        <f t="shared" si="1"/>
        <v>#REF!</v>
      </c>
    </row>
    <row r="546">
      <c r="A546" s="25">
        <f>+0.21</f>
        <v>0.21</v>
      </c>
      <c r="B546" s="3" t="str">
        <f t="shared" si="1"/>
        <v>#REF!</v>
      </c>
    </row>
    <row r="547">
      <c r="A547" s="25">
        <f>+0.33%</f>
        <v>0.0033</v>
      </c>
      <c r="B547" s="3" t="str">
        <f t="shared" si="1"/>
        <v>#REF!</v>
      </c>
    </row>
    <row r="548">
      <c r="A548" s="26">
        <v>169836.0</v>
      </c>
      <c r="B548" s="3" t="str">
        <f t="shared" si="1"/>
        <v>#REF!</v>
      </c>
    </row>
    <row r="549">
      <c r="A549" s="26">
        <v>170685.0</v>
      </c>
      <c r="B549" s="3" t="str">
        <f t="shared" si="1"/>
        <v>#REF!</v>
      </c>
    </row>
    <row r="550">
      <c r="A550" s="27">
        <v>43672.0</v>
      </c>
      <c r="B550" s="3" t="str">
        <f t="shared" si="1"/>
        <v>#REF!</v>
      </c>
    </row>
    <row r="551">
      <c r="A551" s="28">
        <v>63.28</v>
      </c>
      <c r="B551" s="3" t="str">
        <f t="shared" si="1"/>
        <v>#REF!</v>
      </c>
    </row>
    <row r="552">
      <c r="A552" s="28">
        <v>63.96</v>
      </c>
      <c r="B552" s="3" t="str">
        <f t="shared" si="1"/>
        <v>#REF!</v>
      </c>
    </row>
    <row r="553">
      <c r="A553" s="28">
        <v>63.01</v>
      </c>
      <c r="B553" s="3" t="str">
        <f t="shared" si="1"/>
        <v>#REF!</v>
      </c>
    </row>
    <row r="554">
      <c r="A554" s="28">
        <v>63.46</v>
      </c>
      <c r="B554" s="3" t="str">
        <f t="shared" si="1"/>
        <v>#REF!</v>
      </c>
    </row>
    <row r="555">
      <c r="A555" s="25">
        <f>+0.07</f>
        <v>0.07</v>
      </c>
      <c r="B555" s="3" t="str">
        <f t="shared" si="1"/>
        <v>#REF!</v>
      </c>
    </row>
    <row r="556">
      <c r="A556" s="25">
        <f>+0.11%</f>
        <v>0.0011</v>
      </c>
      <c r="B556" s="3" t="str">
        <f t="shared" si="1"/>
        <v>#REF!</v>
      </c>
    </row>
    <row r="557">
      <c r="A557" s="26">
        <v>159856.0</v>
      </c>
      <c r="B557" s="3" t="str">
        <f t="shared" si="1"/>
        <v>#REF!</v>
      </c>
    </row>
    <row r="558">
      <c r="A558" s="26">
        <v>112448.0</v>
      </c>
      <c r="B558" s="3" t="str">
        <f t="shared" si="1"/>
        <v>#REF!</v>
      </c>
    </row>
    <row r="559">
      <c r="A559" s="27">
        <v>43675.0</v>
      </c>
      <c r="B559" s="3" t="str">
        <f t="shared" si="1"/>
        <v>#REF!</v>
      </c>
    </row>
    <row r="560">
      <c r="A560" s="28">
        <v>63.32</v>
      </c>
      <c r="B560" s="3" t="str">
        <f t="shared" si="1"/>
        <v>#REF!</v>
      </c>
    </row>
    <row r="561">
      <c r="A561" s="28">
        <v>63.9</v>
      </c>
      <c r="B561" s="3" t="str">
        <f t="shared" si="1"/>
        <v>#REF!</v>
      </c>
    </row>
    <row r="562">
      <c r="A562" s="28">
        <v>62.92</v>
      </c>
      <c r="B562" s="3" t="str">
        <f t="shared" si="1"/>
        <v>#REF!</v>
      </c>
    </row>
    <row r="563">
      <c r="A563" s="28">
        <v>63.71</v>
      </c>
      <c r="B563" s="3" t="str">
        <f t="shared" si="1"/>
        <v>#REF!</v>
      </c>
    </row>
    <row r="564">
      <c r="A564" s="25">
        <f>+0.25</f>
        <v>0.25</v>
      </c>
      <c r="B564" s="3" t="str">
        <f t="shared" si="1"/>
        <v>#REF!</v>
      </c>
    </row>
    <row r="565">
      <c r="A565" s="25">
        <f>+0.39%</f>
        <v>0.0039</v>
      </c>
      <c r="B565" s="3" t="str">
        <f t="shared" si="1"/>
        <v>#REF!</v>
      </c>
    </row>
    <row r="566">
      <c r="A566" s="26">
        <v>101701.0</v>
      </c>
      <c r="B566" s="3" t="str">
        <f t="shared" si="1"/>
        <v>#REF!</v>
      </c>
    </row>
    <row r="567">
      <c r="A567" s="26">
        <v>83531.0</v>
      </c>
      <c r="B567" s="3" t="str">
        <f t="shared" si="1"/>
        <v>#REF!</v>
      </c>
    </row>
    <row r="568">
      <c r="A568" s="27">
        <v>43676.0</v>
      </c>
      <c r="B568" s="3" t="str">
        <f t="shared" si="1"/>
        <v>#REF!</v>
      </c>
    </row>
    <row r="569">
      <c r="A569" s="28">
        <v>63.91</v>
      </c>
      <c r="B569" s="3" t="str">
        <f t="shared" si="1"/>
        <v>#REF!</v>
      </c>
    </row>
    <row r="570">
      <c r="A570" s="28">
        <v>65.14</v>
      </c>
      <c r="B570" s="3" t="str">
        <f t="shared" si="1"/>
        <v>#REF!</v>
      </c>
    </row>
    <row r="571">
      <c r="A571" s="28">
        <v>63.9</v>
      </c>
      <c r="B571" s="3" t="str">
        <f t="shared" si="1"/>
        <v>#REF!</v>
      </c>
    </row>
    <row r="572">
      <c r="A572" s="28">
        <v>64.72</v>
      </c>
      <c r="B572" s="3" t="str">
        <f t="shared" si="1"/>
        <v>#REF!</v>
      </c>
    </row>
    <row r="573">
      <c r="A573" s="25">
        <f>+1.01</f>
        <v>1.01</v>
      </c>
      <c r="B573" s="3" t="str">
        <f t="shared" si="1"/>
        <v>#REF!</v>
      </c>
    </row>
    <row r="574">
      <c r="A574" s="25">
        <f>+1.59%</f>
        <v>0.0159</v>
      </c>
      <c r="B574" s="3" t="str">
        <f t="shared" si="1"/>
        <v>#REF!</v>
      </c>
    </row>
    <row r="575">
      <c r="A575" s="26">
        <v>86101.0</v>
      </c>
      <c r="B575" s="3" t="str">
        <f t="shared" si="1"/>
        <v>#REF!</v>
      </c>
    </row>
    <row r="576">
      <c r="A576" s="26">
        <v>50479.0</v>
      </c>
      <c r="B576" s="3" t="str">
        <f t="shared" si="1"/>
        <v>#REF!</v>
      </c>
    </row>
    <row r="577">
      <c r="A577" s="7">
        <v>43677.0</v>
      </c>
      <c r="B577" s="3" t="str">
        <f t="shared" si="1"/>
        <v>#REF!</v>
      </c>
    </row>
    <row r="578">
      <c r="A578" s="8">
        <v>64.95</v>
      </c>
      <c r="B578" s="3" t="str">
        <f t="shared" si="1"/>
        <v>#REF!</v>
      </c>
    </row>
    <row r="579">
      <c r="A579" s="8">
        <v>65.42</v>
      </c>
      <c r="B579" s="3" t="str">
        <f t="shared" si="1"/>
        <v>#REF!</v>
      </c>
    </row>
    <row r="580">
      <c r="A580" s="8">
        <v>64.95</v>
      </c>
      <c r="B580" s="3" t="str">
        <f t="shared" si="1"/>
        <v>#REF!</v>
      </c>
    </row>
    <row r="581">
      <c r="A581" s="8">
        <v>65.17</v>
      </c>
      <c r="B581" s="3" t="str">
        <f t="shared" si="1"/>
        <v>#REF!</v>
      </c>
    </row>
    <row r="582">
      <c r="A582" s="9">
        <f>+0.45</f>
        <v>0.45</v>
      </c>
      <c r="B582" s="3" t="str">
        <f t="shared" si="1"/>
        <v>#REF!</v>
      </c>
    </row>
    <row r="583">
      <c r="A583" s="9">
        <f>+0.7%</f>
        <v>0.007</v>
      </c>
      <c r="B583" s="3" t="str">
        <f t="shared" si="1"/>
        <v>#REF!</v>
      </c>
    </row>
    <row r="584">
      <c r="A584" s="31">
        <v>18763.0</v>
      </c>
      <c r="B584" s="3" t="str">
        <f t="shared" si="1"/>
        <v>#REF!</v>
      </c>
    </row>
    <row r="585">
      <c r="A585" s="32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43620</v>
      </c>
      <c r="C3" s="3">
        <v>59.68</v>
      </c>
      <c r="D3" s="3">
        <v>60.76</v>
      </c>
      <c r="E3" s="3">
        <v>59.04</v>
      </c>
      <c r="F3" s="3">
        <v>60.51</v>
      </c>
      <c r="G3" s="3">
        <v>0.52</v>
      </c>
      <c r="H3" s="3">
        <v>0.0087</v>
      </c>
      <c r="I3" s="15">
        <v>92808.0</v>
      </c>
      <c r="J3" s="15">
        <v>167169.0</v>
      </c>
    </row>
    <row r="4">
      <c r="A4" s="19" t="s">
        <v>4</v>
      </c>
      <c r="B4" s="5">
        <f t="shared" si="1"/>
        <v>43621</v>
      </c>
      <c r="C4" s="3">
        <v>60.11</v>
      </c>
      <c r="D4" s="3">
        <v>60.61</v>
      </c>
      <c r="E4" s="3">
        <v>57.8</v>
      </c>
      <c r="F4" s="3">
        <v>58.87</v>
      </c>
      <c r="G4" s="3">
        <v>-1.64</v>
      </c>
      <c r="H4" s="6">
        <v>-0.0271</v>
      </c>
      <c r="I4" s="15">
        <v>127922.0</v>
      </c>
      <c r="J4" s="15">
        <v>178987.0</v>
      </c>
    </row>
    <row r="5">
      <c r="A5" s="19" t="s">
        <v>5</v>
      </c>
      <c r="B5" s="5">
        <f t="shared" si="1"/>
        <v>43622</v>
      </c>
      <c r="C5" s="3">
        <v>58.67</v>
      </c>
      <c r="D5" s="3">
        <v>60.55</v>
      </c>
      <c r="E5" s="3">
        <v>58.41</v>
      </c>
      <c r="F5" s="3">
        <v>59.82</v>
      </c>
      <c r="G5" s="3">
        <v>0.95</v>
      </c>
      <c r="H5" s="3">
        <v>0.0161</v>
      </c>
      <c r="I5" s="15">
        <v>105346.0</v>
      </c>
      <c r="J5" s="15">
        <v>192825.0</v>
      </c>
    </row>
    <row r="6">
      <c r="A6" s="19" t="s">
        <v>6</v>
      </c>
      <c r="B6" s="5">
        <f t="shared" si="1"/>
        <v>43623</v>
      </c>
      <c r="C6" s="3">
        <v>60.44</v>
      </c>
      <c r="D6" s="3">
        <v>61.71</v>
      </c>
      <c r="E6" s="3">
        <v>60.01</v>
      </c>
      <c r="F6" s="3">
        <v>61.5</v>
      </c>
      <c r="G6" s="3">
        <v>1.68</v>
      </c>
      <c r="H6" s="3">
        <v>0.0281</v>
      </c>
      <c r="I6" s="15">
        <v>80860.0</v>
      </c>
      <c r="J6" s="15">
        <v>194270.0</v>
      </c>
    </row>
    <row r="7">
      <c r="A7" s="19" t="s">
        <v>7</v>
      </c>
      <c r="B7" s="5">
        <f t="shared" si="1"/>
        <v>43626</v>
      </c>
      <c r="C7" s="3">
        <v>61.81</v>
      </c>
      <c r="D7" s="3">
        <v>62.29</v>
      </c>
      <c r="E7" s="3">
        <v>60.58</v>
      </c>
      <c r="F7" s="3">
        <v>60.79</v>
      </c>
      <c r="G7" s="3">
        <v>-0.71</v>
      </c>
      <c r="H7" s="6">
        <v>-0.0115</v>
      </c>
      <c r="I7" s="15">
        <v>84252.0</v>
      </c>
      <c r="J7" s="15">
        <v>189277.0</v>
      </c>
    </row>
    <row r="8">
      <c r="A8" s="19" t="s">
        <v>8</v>
      </c>
      <c r="B8" s="5">
        <f t="shared" si="1"/>
        <v>43627</v>
      </c>
      <c r="C8" s="3">
        <v>60.79</v>
      </c>
      <c r="D8" s="3">
        <v>61.44</v>
      </c>
      <c r="E8" s="3">
        <v>60.7</v>
      </c>
      <c r="F8" s="3">
        <v>60.95</v>
      </c>
      <c r="G8" s="3">
        <v>0.16</v>
      </c>
      <c r="H8" s="3">
        <v>0.0026</v>
      </c>
      <c r="I8" s="15">
        <v>97209.0</v>
      </c>
      <c r="J8" s="15">
        <v>184774.0</v>
      </c>
    </row>
    <row r="9">
      <c r="A9" s="19" t="s">
        <v>9</v>
      </c>
      <c r="B9" s="5">
        <f t="shared" si="1"/>
        <v>43628</v>
      </c>
      <c r="C9" s="3">
        <v>60.5</v>
      </c>
      <c r="D9" s="3">
        <v>60.54</v>
      </c>
      <c r="E9" s="3">
        <v>58.34</v>
      </c>
      <c r="F9" s="3">
        <v>58.74</v>
      </c>
      <c r="G9" s="3">
        <v>-2.21</v>
      </c>
      <c r="H9" s="6">
        <v>-0.0363</v>
      </c>
      <c r="I9" s="15">
        <v>99446.0</v>
      </c>
      <c r="J9" s="15">
        <v>183391.0</v>
      </c>
    </row>
    <row r="10">
      <c r="A10" s="20">
        <v>43620.0</v>
      </c>
      <c r="B10" s="5">
        <f t="shared" si="1"/>
        <v>43629</v>
      </c>
      <c r="C10" s="3">
        <v>58.71</v>
      </c>
      <c r="D10" s="3">
        <v>61.2</v>
      </c>
      <c r="E10" s="3">
        <v>58.54</v>
      </c>
      <c r="F10" s="3">
        <v>59.97</v>
      </c>
      <c r="G10" s="3">
        <v>1.23</v>
      </c>
      <c r="H10" s="3">
        <v>0.0209</v>
      </c>
      <c r="I10" s="15">
        <v>123352.0</v>
      </c>
      <c r="J10" s="15">
        <v>179787.0</v>
      </c>
    </row>
    <row r="11">
      <c r="A11" s="19">
        <v>59.68</v>
      </c>
      <c r="B11" s="5">
        <f t="shared" si="1"/>
        <v>43630</v>
      </c>
      <c r="C11" s="3">
        <v>59.82</v>
      </c>
      <c r="D11" s="3">
        <v>60.99</v>
      </c>
      <c r="E11" s="3">
        <v>59.49</v>
      </c>
      <c r="F11" s="3">
        <v>60.47</v>
      </c>
      <c r="G11" s="3">
        <v>0.5</v>
      </c>
      <c r="H11" s="3">
        <v>0.0083</v>
      </c>
      <c r="I11" s="15">
        <v>67650.0</v>
      </c>
      <c r="J11" s="15">
        <v>179443.0</v>
      </c>
    </row>
    <row r="12">
      <c r="A12" s="19">
        <v>60.76</v>
      </c>
      <c r="B12" s="5">
        <f t="shared" si="1"/>
        <v>43633</v>
      </c>
      <c r="C12" s="3">
        <v>60.41</v>
      </c>
      <c r="D12" s="3">
        <v>60.8</v>
      </c>
      <c r="E12" s="3">
        <v>59.29</v>
      </c>
      <c r="F12" s="3">
        <v>59.53</v>
      </c>
      <c r="G12" s="3">
        <v>-0.94</v>
      </c>
      <c r="H12" s="6">
        <v>-0.0155</v>
      </c>
      <c r="I12" s="15">
        <v>68258.0</v>
      </c>
      <c r="J12" s="15">
        <v>187721.0</v>
      </c>
    </row>
    <row r="13">
      <c r="A13" s="19">
        <v>59.04</v>
      </c>
      <c r="B13" s="5">
        <f t="shared" si="1"/>
        <v>43634</v>
      </c>
      <c r="C13" s="3">
        <v>59.53</v>
      </c>
      <c r="D13" s="3">
        <v>61.53</v>
      </c>
      <c r="E13" s="3">
        <v>58.93</v>
      </c>
      <c r="F13" s="3">
        <v>60.92</v>
      </c>
      <c r="G13" s="3">
        <v>1.39</v>
      </c>
      <c r="H13" s="3">
        <v>0.0233</v>
      </c>
      <c r="I13" s="15">
        <v>98645.0</v>
      </c>
      <c r="J13" s="15">
        <v>189335.0</v>
      </c>
    </row>
    <row r="14">
      <c r="A14" s="19">
        <v>60.51</v>
      </c>
      <c r="B14" s="5">
        <f t="shared" si="1"/>
        <v>43635</v>
      </c>
      <c r="C14" s="3">
        <v>61.32</v>
      </c>
      <c r="D14" s="3">
        <v>61.37</v>
      </c>
      <c r="E14" s="3">
        <v>60.32</v>
      </c>
      <c r="F14" s="3">
        <v>60.64</v>
      </c>
      <c r="G14" s="3">
        <v>-0.28</v>
      </c>
      <c r="H14" s="6">
        <v>-0.0046</v>
      </c>
      <c r="I14" s="15">
        <v>102262.0</v>
      </c>
      <c r="J14" s="15">
        <v>207657.0</v>
      </c>
    </row>
    <row r="15">
      <c r="A15" s="25">
        <f>+0.52</f>
        <v>0.52</v>
      </c>
      <c r="B15" s="5">
        <f t="shared" si="1"/>
        <v>43636</v>
      </c>
      <c r="C15" s="3">
        <v>61.33</v>
      </c>
      <c r="D15" s="3">
        <v>63.72</v>
      </c>
      <c r="E15" s="3">
        <v>61.25</v>
      </c>
      <c r="F15" s="3">
        <v>63.35</v>
      </c>
      <c r="G15" s="3">
        <v>2.71</v>
      </c>
      <c r="H15" s="3">
        <v>0.0447</v>
      </c>
      <c r="I15" s="15">
        <v>92708.0</v>
      </c>
      <c r="J15" s="15">
        <v>214666.0</v>
      </c>
    </row>
    <row r="16">
      <c r="A16" s="25">
        <f>+0.87%</f>
        <v>0.0087</v>
      </c>
      <c r="B16" s="5">
        <f t="shared" si="1"/>
        <v>43637</v>
      </c>
      <c r="C16" s="3">
        <v>63.56</v>
      </c>
      <c r="D16" s="3">
        <v>64.57</v>
      </c>
      <c r="E16" s="3">
        <v>62.86</v>
      </c>
      <c r="F16" s="3">
        <v>64.0</v>
      </c>
      <c r="G16" s="3">
        <v>0.65</v>
      </c>
      <c r="H16" s="3">
        <v>0.0103</v>
      </c>
      <c r="I16" s="15">
        <v>74418.0</v>
      </c>
      <c r="J16" s="15">
        <v>217414.0</v>
      </c>
    </row>
    <row r="17">
      <c r="A17" s="26">
        <v>92808.0</v>
      </c>
      <c r="B17" s="5">
        <f t="shared" si="1"/>
        <v>43640</v>
      </c>
      <c r="C17" s="3">
        <v>64.3</v>
      </c>
      <c r="D17" s="3">
        <v>64.55</v>
      </c>
      <c r="E17" s="3">
        <v>62.97</v>
      </c>
      <c r="F17" s="3">
        <v>63.81</v>
      </c>
      <c r="G17" s="3">
        <v>-0.19</v>
      </c>
      <c r="H17" s="6">
        <v>-0.003</v>
      </c>
      <c r="I17" s="15">
        <v>77023.0</v>
      </c>
      <c r="J17" s="15">
        <v>220359.0</v>
      </c>
    </row>
    <row r="18">
      <c r="A18" s="26">
        <v>167169.0</v>
      </c>
      <c r="B18" s="5">
        <f t="shared" si="1"/>
        <v>43641</v>
      </c>
      <c r="C18" s="3">
        <v>63.86</v>
      </c>
      <c r="D18" s="3">
        <v>64.81</v>
      </c>
      <c r="E18" s="3">
        <v>63.14</v>
      </c>
      <c r="F18" s="3">
        <v>63.91</v>
      </c>
      <c r="G18" s="3">
        <v>0.1</v>
      </c>
      <c r="H18" s="3">
        <v>0.0016</v>
      </c>
      <c r="I18" s="15">
        <v>91825.0</v>
      </c>
      <c r="J18" s="15">
        <v>226429.0</v>
      </c>
    </row>
    <row r="19">
      <c r="A19" s="27">
        <v>43621.0</v>
      </c>
      <c r="B19" s="5">
        <f t="shared" si="1"/>
        <v>43642</v>
      </c>
      <c r="C19" s="3">
        <v>64.66</v>
      </c>
      <c r="D19" s="3">
        <v>65.6</v>
      </c>
      <c r="E19" s="3">
        <v>64.37</v>
      </c>
      <c r="F19" s="3">
        <v>65.29</v>
      </c>
      <c r="G19" s="3">
        <v>1.38</v>
      </c>
      <c r="H19" s="3">
        <v>0.0216</v>
      </c>
      <c r="I19" s="15">
        <v>103255.0</v>
      </c>
      <c r="J19" s="15">
        <v>238640.0</v>
      </c>
    </row>
    <row r="20">
      <c r="A20" s="28">
        <v>60.11</v>
      </c>
      <c r="B20" s="5">
        <f t="shared" si="1"/>
        <v>43643</v>
      </c>
      <c r="C20" s="3">
        <v>64.74</v>
      </c>
      <c r="D20" s="3">
        <v>65.52</v>
      </c>
      <c r="E20" s="3">
        <v>64.5</v>
      </c>
      <c r="F20" s="3">
        <v>65.27</v>
      </c>
      <c r="G20" s="3">
        <v>-0.02</v>
      </c>
      <c r="H20" s="6">
        <v>-3.0E-4</v>
      </c>
      <c r="I20" s="15">
        <v>84615.0</v>
      </c>
      <c r="J20" s="15">
        <v>244700.0</v>
      </c>
    </row>
    <row r="21">
      <c r="A21" s="28">
        <v>60.61</v>
      </c>
      <c r="B21" s="5">
        <f t="shared" si="1"/>
        <v>43644</v>
      </c>
      <c r="C21" s="3">
        <v>65.13</v>
      </c>
      <c r="D21" s="3">
        <v>65.51</v>
      </c>
      <c r="E21" s="3">
        <v>63.65</v>
      </c>
      <c r="F21" s="3">
        <v>64.35</v>
      </c>
      <c r="G21" s="3">
        <v>-0.92</v>
      </c>
      <c r="H21" s="6">
        <v>-0.0141</v>
      </c>
      <c r="I21" s="15">
        <v>103445.0</v>
      </c>
      <c r="J21" s="15">
        <v>245066.0</v>
      </c>
    </row>
    <row r="22">
      <c r="A22" s="28">
        <v>57.8</v>
      </c>
      <c r="B22" s="5">
        <f t="shared" si="1"/>
        <v>43647</v>
      </c>
      <c r="C22" s="3">
        <v>64.25</v>
      </c>
      <c r="D22" s="3">
        <v>66.33</v>
      </c>
      <c r="E22" s="3">
        <v>63.93</v>
      </c>
      <c r="F22" s="3">
        <v>64.76</v>
      </c>
      <c r="G22" s="3">
        <v>0.41</v>
      </c>
      <c r="H22" s="3">
        <v>0.0064</v>
      </c>
      <c r="I22" s="15">
        <v>137431.0</v>
      </c>
      <c r="J22" s="15">
        <v>247348.0</v>
      </c>
    </row>
    <row r="23">
      <c r="A23" s="28">
        <v>58.87</v>
      </c>
      <c r="B23" s="5">
        <f t="shared" si="1"/>
        <v>43648</v>
      </c>
      <c r="C23" s="3">
        <v>64.52</v>
      </c>
      <c r="D23" s="3">
        <v>65.2</v>
      </c>
      <c r="E23" s="3">
        <v>61.99</v>
      </c>
      <c r="F23" s="3">
        <v>62.16</v>
      </c>
      <c r="G23" s="3">
        <v>-2.6</v>
      </c>
      <c r="H23" s="6">
        <v>-0.0401</v>
      </c>
      <c r="I23" s="15">
        <v>177098.0</v>
      </c>
      <c r="J23" s="15">
        <v>256577.0</v>
      </c>
    </row>
    <row r="24">
      <c r="A24" s="21">
        <v>-1.64</v>
      </c>
      <c r="B24" s="5">
        <f t="shared" si="1"/>
        <v>43649</v>
      </c>
      <c r="C24" s="3">
        <v>62.62</v>
      </c>
      <c r="D24" s="3">
        <v>63.7</v>
      </c>
      <c r="E24" s="3">
        <v>61.85</v>
      </c>
      <c r="F24" s="3">
        <v>63.51</v>
      </c>
      <c r="G24" s="3">
        <v>1.35</v>
      </c>
      <c r="H24" s="3">
        <v>0.0217</v>
      </c>
      <c r="I24" s="15">
        <v>126757.0</v>
      </c>
      <c r="J24" s="15">
        <v>257333.0</v>
      </c>
    </row>
    <row r="25">
      <c r="A25" s="22">
        <v>-0.0271</v>
      </c>
      <c r="B25" s="5">
        <f t="shared" si="1"/>
        <v>43650</v>
      </c>
      <c r="C25" s="3">
        <v>63.52</v>
      </c>
      <c r="D25" s="3">
        <v>63.74</v>
      </c>
      <c r="E25" s="3">
        <v>62.66</v>
      </c>
      <c r="F25" s="3">
        <v>62.95</v>
      </c>
      <c r="G25" s="3">
        <v>-0.56</v>
      </c>
      <c r="H25" s="6">
        <v>-0.0088</v>
      </c>
      <c r="I25" s="15">
        <v>50328.0</v>
      </c>
      <c r="J25" s="15">
        <v>255807.0</v>
      </c>
    </row>
    <row r="26">
      <c r="A26" s="24">
        <v>127922.0</v>
      </c>
      <c r="B26" s="5">
        <f t="shared" si="1"/>
        <v>43651</v>
      </c>
      <c r="C26" s="3">
        <v>62.95</v>
      </c>
      <c r="D26" s="3">
        <v>64.12</v>
      </c>
      <c r="E26" s="3">
        <v>62.57</v>
      </c>
      <c r="F26" s="3">
        <v>63.84</v>
      </c>
      <c r="G26" s="3">
        <v>0.89</v>
      </c>
      <c r="H26" s="3">
        <v>0.0141</v>
      </c>
      <c r="I26" s="15">
        <v>85653.0</v>
      </c>
      <c r="J26" s="15">
        <v>253264.0</v>
      </c>
    </row>
    <row r="27">
      <c r="A27" s="24">
        <v>178987.0</v>
      </c>
      <c r="B27" s="5">
        <f t="shared" si="1"/>
        <v>43654</v>
      </c>
      <c r="C27" s="3">
        <v>64.19</v>
      </c>
      <c r="D27" s="3">
        <v>64.78</v>
      </c>
      <c r="E27" s="3">
        <v>63.53</v>
      </c>
      <c r="F27" s="3">
        <v>63.82</v>
      </c>
      <c r="G27" s="3">
        <v>-0.02</v>
      </c>
      <c r="H27" s="6">
        <v>-3.0E-4</v>
      </c>
      <c r="I27" s="15">
        <v>124037.0</v>
      </c>
      <c r="J27" s="15">
        <v>255487.0</v>
      </c>
    </row>
    <row r="28">
      <c r="A28" s="23">
        <v>43622.0</v>
      </c>
      <c r="B28" s="5">
        <f t="shared" si="1"/>
        <v>43655</v>
      </c>
      <c r="C28" s="3">
        <v>63.51</v>
      </c>
      <c r="D28" s="3">
        <v>64.47</v>
      </c>
      <c r="E28" s="3">
        <v>63.49</v>
      </c>
      <c r="F28" s="3">
        <v>63.93</v>
      </c>
      <c r="G28" s="3">
        <v>0.11</v>
      </c>
      <c r="H28" s="3">
        <v>0.0017000000000000001</v>
      </c>
      <c r="I28" s="15">
        <v>148492.0</v>
      </c>
      <c r="J28" s="15">
        <v>276744.0</v>
      </c>
    </row>
    <row r="29">
      <c r="A29" s="21">
        <v>58.67</v>
      </c>
      <c r="B29" s="5">
        <f t="shared" si="1"/>
        <v>43656</v>
      </c>
      <c r="C29" s="3">
        <v>64.5</v>
      </c>
      <c r="D29" s="3">
        <v>66.79</v>
      </c>
      <c r="E29" s="3">
        <v>64.41</v>
      </c>
      <c r="F29" s="3">
        <v>66.69</v>
      </c>
      <c r="G29" s="3">
        <v>2.76</v>
      </c>
      <c r="H29" s="3">
        <v>0.0432</v>
      </c>
      <c r="I29" s="15">
        <v>182494.0</v>
      </c>
      <c r="J29" s="15">
        <v>287611.0</v>
      </c>
    </row>
    <row r="30">
      <c r="A30" s="21">
        <v>60.55</v>
      </c>
      <c r="B30" s="5">
        <f t="shared" si="1"/>
        <v>43657</v>
      </c>
      <c r="C30" s="3">
        <v>66.59</v>
      </c>
      <c r="D30" s="3">
        <v>67.27</v>
      </c>
      <c r="E30" s="3">
        <v>66.13</v>
      </c>
      <c r="F30" s="3">
        <v>66.22</v>
      </c>
      <c r="G30" s="3">
        <v>-0.47</v>
      </c>
      <c r="H30" s="6">
        <v>-0.007</v>
      </c>
      <c r="I30" s="15">
        <v>146517.0</v>
      </c>
      <c r="J30" s="15">
        <v>295131.0</v>
      </c>
    </row>
    <row r="31">
      <c r="A31" s="21">
        <v>58.41</v>
      </c>
      <c r="B31" s="5">
        <f t="shared" si="1"/>
        <v>43658</v>
      </c>
      <c r="C31" s="3">
        <v>66.58</v>
      </c>
      <c r="D31" s="3">
        <v>66.93</v>
      </c>
      <c r="E31" s="3">
        <v>66.15</v>
      </c>
      <c r="F31" s="3">
        <v>66.34</v>
      </c>
      <c r="G31" s="3">
        <v>0.12</v>
      </c>
      <c r="H31" s="3">
        <v>0.0018</v>
      </c>
      <c r="I31" s="15">
        <v>148080.0</v>
      </c>
      <c r="J31" s="15">
        <v>302941.0</v>
      </c>
    </row>
    <row r="32">
      <c r="A32" s="21">
        <v>59.82</v>
      </c>
      <c r="B32" s="5">
        <f t="shared" si="1"/>
        <v>43661</v>
      </c>
      <c r="C32" s="3">
        <v>66.25</v>
      </c>
      <c r="D32" s="3">
        <v>67.02</v>
      </c>
      <c r="E32" s="3">
        <v>65.54</v>
      </c>
      <c r="F32" s="3">
        <v>65.92</v>
      </c>
      <c r="G32" s="3">
        <v>-0.42</v>
      </c>
      <c r="H32" s="6">
        <v>-0.0063</v>
      </c>
      <c r="I32" s="15">
        <v>167550.0</v>
      </c>
      <c r="J32" s="15">
        <v>314517.0</v>
      </c>
    </row>
    <row r="33">
      <c r="A33" s="25">
        <f>+0.95</f>
        <v>0.95</v>
      </c>
      <c r="B33" s="5">
        <f t="shared" si="1"/>
        <v>43662</v>
      </c>
      <c r="C33" s="3">
        <v>65.74</v>
      </c>
      <c r="D33" s="3">
        <v>66.51</v>
      </c>
      <c r="E33" s="3">
        <v>63.36</v>
      </c>
      <c r="F33" s="3">
        <v>63.84</v>
      </c>
      <c r="G33" s="3">
        <v>-2.08</v>
      </c>
      <c r="H33" s="6">
        <v>-0.0316</v>
      </c>
      <c r="I33" s="15">
        <v>235441.0</v>
      </c>
      <c r="J33" s="15">
        <v>320289.0</v>
      </c>
    </row>
    <row r="34">
      <c r="A34" s="25">
        <f>+1.61%</f>
        <v>0.0161</v>
      </c>
      <c r="B34" s="5">
        <f t="shared" si="1"/>
        <v>43663</v>
      </c>
      <c r="C34" s="3">
        <v>63.94</v>
      </c>
      <c r="D34" s="3">
        <v>64.8</v>
      </c>
      <c r="E34" s="3">
        <v>62.77</v>
      </c>
      <c r="F34" s="3">
        <v>63.19</v>
      </c>
      <c r="G34" s="3">
        <v>-0.65</v>
      </c>
      <c r="H34" s="6">
        <v>-0.0102</v>
      </c>
      <c r="I34" s="15">
        <v>156075.0</v>
      </c>
      <c r="J34" s="15">
        <v>331378.0</v>
      </c>
    </row>
    <row r="35">
      <c r="A35" s="26">
        <v>105346.0</v>
      </c>
      <c r="B35" s="5">
        <f t="shared" si="1"/>
        <v>43664</v>
      </c>
      <c r="C35" s="3">
        <v>63.05</v>
      </c>
      <c r="D35" s="3">
        <v>64.0</v>
      </c>
      <c r="E35" s="3">
        <v>60.97</v>
      </c>
      <c r="F35" s="3">
        <v>61.59</v>
      </c>
      <c r="G35" s="3">
        <v>-1.6</v>
      </c>
      <c r="H35" s="6">
        <v>-0.0253</v>
      </c>
      <c r="I35" s="15">
        <v>220054.0</v>
      </c>
      <c r="J35" s="15">
        <v>337189.0</v>
      </c>
    </row>
    <row r="36">
      <c r="A36" s="26">
        <v>192825.0</v>
      </c>
      <c r="B36" s="5">
        <f t="shared" si="1"/>
        <v>43665</v>
      </c>
      <c r="C36" s="3">
        <v>62.16</v>
      </c>
      <c r="D36" s="3">
        <v>63.14</v>
      </c>
      <c r="E36" s="3">
        <v>61.61</v>
      </c>
      <c r="F36" s="3">
        <v>62.28</v>
      </c>
      <c r="G36" s="3">
        <v>0.69</v>
      </c>
      <c r="H36" s="3">
        <v>0.011200000000000002</v>
      </c>
      <c r="I36" s="15">
        <v>189857.0</v>
      </c>
      <c r="J36" s="15">
        <v>357333.0</v>
      </c>
    </row>
    <row r="37">
      <c r="A37" s="27">
        <v>43623.0</v>
      </c>
      <c r="B37" s="5">
        <f t="shared" si="1"/>
        <v>43668</v>
      </c>
      <c r="C37" s="3">
        <v>62.94</v>
      </c>
      <c r="D37" s="3">
        <v>63.8</v>
      </c>
      <c r="E37" s="3">
        <v>62.6</v>
      </c>
      <c r="F37" s="3">
        <v>63.03</v>
      </c>
      <c r="G37" s="3">
        <v>0.75</v>
      </c>
      <c r="H37" s="3">
        <v>0.012</v>
      </c>
      <c r="I37" s="15">
        <v>180628.0</v>
      </c>
      <c r="J37" s="15">
        <v>366183.0</v>
      </c>
    </row>
    <row r="38">
      <c r="A38" s="28">
        <v>60.44</v>
      </c>
      <c r="B38" s="5">
        <f t="shared" si="1"/>
        <v>43669</v>
      </c>
      <c r="C38" s="3">
        <v>63.03</v>
      </c>
      <c r="D38" s="3">
        <v>64.34</v>
      </c>
      <c r="E38" s="3">
        <v>62.54</v>
      </c>
      <c r="F38" s="3">
        <v>63.75</v>
      </c>
      <c r="G38" s="3">
        <v>0.72</v>
      </c>
      <c r="H38" s="3">
        <v>0.011399999999999999</v>
      </c>
      <c r="I38" s="15">
        <v>233500.0</v>
      </c>
      <c r="J38" s="15">
        <v>380583.0</v>
      </c>
    </row>
    <row r="39">
      <c r="A39" s="28">
        <v>61.71</v>
      </c>
      <c r="B39" s="5">
        <f t="shared" si="1"/>
        <v>43670</v>
      </c>
      <c r="C39" s="3">
        <v>63.99</v>
      </c>
      <c r="D39" s="3">
        <v>64.62</v>
      </c>
      <c r="E39" s="3">
        <v>62.49</v>
      </c>
      <c r="F39" s="3">
        <v>63.08</v>
      </c>
      <c r="G39" s="3">
        <v>-0.67</v>
      </c>
      <c r="H39" s="6">
        <v>-0.0105</v>
      </c>
      <c r="I39" s="15">
        <v>293637.0</v>
      </c>
      <c r="J39" s="15">
        <v>415852.0</v>
      </c>
    </row>
    <row r="40">
      <c r="A40" s="28">
        <v>60.01</v>
      </c>
      <c r="B40" s="5">
        <f t="shared" si="1"/>
        <v>43671</v>
      </c>
      <c r="C40" s="3">
        <v>63.05</v>
      </c>
      <c r="D40" s="3">
        <v>64.08</v>
      </c>
      <c r="E40" s="3">
        <v>62.91</v>
      </c>
      <c r="F40" s="3">
        <v>63.26</v>
      </c>
      <c r="G40" s="3">
        <v>0.18</v>
      </c>
      <c r="H40" s="3">
        <v>0.0029</v>
      </c>
      <c r="I40" s="15">
        <v>201755.0</v>
      </c>
      <c r="J40" s="15">
        <v>431145.0</v>
      </c>
    </row>
    <row r="41">
      <c r="A41" s="28">
        <v>61.5</v>
      </c>
      <c r="B41" s="5">
        <f t="shared" si="1"/>
        <v>43672</v>
      </c>
      <c r="C41" s="3">
        <v>63.17</v>
      </c>
      <c r="D41" s="3">
        <v>63.77</v>
      </c>
      <c r="E41" s="3">
        <v>62.92</v>
      </c>
      <c r="F41" s="3">
        <v>63.37</v>
      </c>
      <c r="G41" s="3">
        <v>0.11</v>
      </c>
      <c r="H41" s="3">
        <v>0.0017000000000000001</v>
      </c>
      <c r="I41" s="15">
        <v>204519.0</v>
      </c>
      <c r="J41" s="15">
        <v>437597.0</v>
      </c>
    </row>
    <row r="42">
      <c r="A42" s="25">
        <f>+1.68</f>
        <v>1.68</v>
      </c>
      <c r="B42" s="5">
        <f t="shared" si="1"/>
        <v>43675</v>
      </c>
      <c r="C42" s="3">
        <v>63.23</v>
      </c>
      <c r="D42" s="3">
        <v>63.82</v>
      </c>
      <c r="E42" s="3">
        <v>62.85</v>
      </c>
      <c r="F42" s="3">
        <v>63.62</v>
      </c>
      <c r="G42" s="3">
        <v>0.25</v>
      </c>
      <c r="H42" s="3">
        <v>0.0039000000000000003</v>
      </c>
      <c r="I42" s="15">
        <v>237965.0</v>
      </c>
      <c r="J42" s="15">
        <v>444663.0</v>
      </c>
    </row>
    <row r="43">
      <c r="A43" s="25">
        <f>+2.81%</f>
        <v>0.0281</v>
      </c>
      <c r="B43" s="5">
        <f t="shared" si="1"/>
        <v>43676</v>
      </c>
      <c r="C43" s="3">
        <v>63.8</v>
      </c>
      <c r="D43" s="3">
        <v>65.1</v>
      </c>
      <c r="E43" s="3">
        <v>63.78</v>
      </c>
      <c r="F43" s="3">
        <v>64.63</v>
      </c>
      <c r="G43" s="3">
        <v>1.01</v>
      </c>
      <c r="H43" s="3">
        <v>0.0159</v>
      </c>
      <c r="I43" s="15">
        <v>297357.0</v>
      </c>
      <c r="J43" s="15">
        <v>444865.0</v>
      </c>
    </row>
    <row r="44">
      <c r="A44" s="26">
        <v>80860.0</v>
      </c>
      <c r="B44" s="5">
        <f t="shared" si="1"/>
        <v>43677</v>
      </c>
      <c r="C44" s="3">
        <v>64.86</v>
      </c>
      <c r="D44" s="3">
        <v>65.43</v>
      </c>
      <c r="E44" s="3">
        <v>64.17</v>
      </c>
      <c r="F44" s="3">
        <v>65.05</v>
      </c>
      <c r="G44" s="3">
        <v>0.42</v>
      </c>
      <c r="H44" s="3">
        <v>0.006500000000000001</v>
      </c>
      <c r="I44" s="15">
        <v>321715.0</v>
      </c>
      <c r="J44" s="15">
        <v>451864.0</v>
      </c>
    </row>
    <row r="45">
      <c r="A45" s="26">
        <v>194270.0</v>
      </c>
      <c r="B45" s="5">
        <f t="shared" si="1"/>
        <v>43678</v>
      </c>
      <c r="C45" s="3">
        <v>64.09</v>
      </c>
      <c r="D45" s="3">
        <v>64.54</v>
      </c>
      <c r="E45" s="3">
        <v>60.02</v>
      </c>
      <c r="F45" s="3">
        <v>60.5</v>
      </c>
      <c r="G45" s="3">
        <v>-4.55</v>
      </c>
      <c r="H45" s="6">
        <v>-0.0699</v>
      </c>
      <c r="I45" s="15">
        <v>433719.0</v>
      </c>
      <c r="J45" s="15">
        <v>440172.0</v>
      </c>
    </row>
    <row r="46">
      <c r="A46" s="27">
        <v>43626.0</v>
      </c>
      <c r="B46" s="5">
        <f t="shared" si="1"/>
        <v>43679</v>
      </c>
      <c r="C46" s="3">
        <v>61.16</v>
      </c>
      <c r="D46" s="3">
        <v>62.95</v>
      </c>
      <c r="E46" s="3">
        <v>60.98</v>
      </c>
      <c r="F46" s="3">
        <v>61.89</v>
      </c>
      <c r="G46" s="3">
        <v>1.39</v>
      </c>
      <c r="H46" s="3">
        <v>0.023</v>
      </c>
      <c r="I46" s="15">
        <v>364137.0</v>
      </c>
      <c r="J46" s="15">
        <v>437065.0</v>
      </c>
    </row>
    <row r="47">
      <c r="A47" s="28">
        <v>61.81</v>
      </c>
      <c r="B47" s="5">
        <f t="shared" si="1"/>
        <v>43682</v>
      </c>
      <c r="C47" s="3">
        <v>61.46</v>
      </c>
      <c r="D47" s="3">
        <v>61.56</v>
      </c>
      <c r="E47" s="3">
        <v>59.66</v>
      </c>
      <c r="F47" s="3">
        <v>59.81</v>
      </c>
      <c r="G47" s="3">
        <v>-2.08</v>
      </c>
      <c r="H47" s="6">
        <v>-0.0336</v>
      </c>
      <c r="I47" s="15">
        <v>378858.0</v>
      </c>
      <c r="J47" s="15">
        <v>423295.0</v>
      </c>
    </row>
    <row r="48">
      <c r="A48" s="28">
        <v>62.29</v>
      </c>
      <c r="B48" s="5">
        <f t="shared" si="1"/>
        <v>43683</v>
      </c>
      <c r="C48" s="3">
        <v>59.56</v>
      </c>
      <c r="D48" s="3">
        <v>60.56</v>
      </c>
      <c r="E48" s="3">
        <v>58.55</v>
      </c>
      <c r="F48" s="3">
        <v>58.94</v>
      </c>
      <c r="G48" s="3">
        <v>-0.87</v>
      </c>
      <c r="H48" s="6">
        <v>-0.0145</v>
      </c>
      <c r="I48" s="15">
        <v>328149.0</v>
      </c>
      <c r="J48" s="15">
        <v>409799.0</v>
      </c>
    </row>
    <row r="49">
      <c r="A49" s="28">
        <v>60.58</v>
      </c>
      <c r="B49" s="5">
        <f t="shared" si="1"/>
        <v>43684</v>
      </c>
      <c r="C49" s="3">
        <v>58.68</v>
      </c>
      <c r="D49" s="3">
        <v>59.23</v>
      </c>
      <c r="E49" s="3">
        <v>55.88</v>
      </c>
      <c r="F49" s="3">
        <v>56.23</v>
      </c>
      <c r="G49" s="3">
        <v>-2.71</v>
      </c>
      <c r="H49" s="6">
        <v>-0.046</v>
      </c>
      <c r="I49" s="15">
        <v>485190.0</v>
      </c>
      <c r="J49" s="15">
        <v>377371.0</v>
      </c>
    </row>
    <row r="50">
      <c r="A50" s="28">
        <v>60.79</v>
      </c>
      <c r="B50" s="5">
        <f t="shared" si="1"/>
        <v>43685</v>
      </c>
      <c r="C50" s="3">
        <v>57.48</v>
      </c>
      <c r="D50" s="3">
        <v>58.01</v>
      </c>
      <c r="E50" s="3">
        <v>56.77</v>
      </c>
      <c r="F50" s="3">
        <v>57.38</v>
      </c>
      <c r="G50" s="3">
        <v>1.15</v>
      </c>
      <c r="H50" s="3">
        <v>0.020499999999999997</v>
      </c>
      <c r="I50" s="15">
        <v>299685.0</v>
      </c>
      <c r="J50" s="15">
        <v>359156.0</v>
      </c>
    </row>
    <row r="51">
      <c r="A51" s="21">
        <v>-0.71</v>
      </c>
      <c r="B51" s="5">
        <f t="shared" si="1"/>
        <v>43686</v>
      </c>
      <c r="C51" s="3">
        <v>57.74</v>
      </c>
      <c r="D51" s="3">
        <v>59.1</v>
      </c>
      <c r="E51" s="3">
        <v>57.11</v>
      </c>
      <c r="F51" s="3">
        <v>58.53</v>
      </c>
      <c r="G51" s="3">
        <v>1.15</v>
      </c>
      <c r="H51" s="3">
        <v>0.02</v>
      </c>
      <c r="I51" s="15">
        <v>281803.0</v>
      </c>
      <c r="J51" s="15">
        <v>348001.0</v>
      </c>
    </row>
    <row r="52">
      <c r="A52" s="22">
        <v>-0.0115</v>
      </c>
      <c r="B52" s="5">
        <f t="shared" si="1"/>
        <v>43689</v>
      </c>
      <c r="C52" s="3">
        <v>58.3</v>
      </c>
      <c r="D52" s="3">
        <v>58.88</v>
      </c>
      <c r="E52" s="3">
        <v>57.88</v>
      </c>
      <c r="F52" s="3">
        <v>58.57</v>
      </c>
      <c r="G52" s="3">
        <v>0.04</v>
      </c>
      <c r="H52" s="3">
        <v>7.000000000000001E-4</v>
      </c>
      <c r="I52" s="15">
        <v>221349.0</v>
      </c>
      <c r="J52" s="15">
        <v>325776.0</v>
      </c>
    </row>
    <row r="53">
      <c r="A53" s="24">
        <v>84252.0</v>
      </c>
      <c r="B53" s="5">
        <f t="shared" si="1"/>
        <v>43690</v>
      </c>
      <c r="C53" s="3">
        <v>58.47</v>
      </c>
      <c r="D53" s="3">
        <v>61.5</v>
      </c>
      <c r="E53" s="3">
        <v>58.0</v>
      </c>
      <c r="F53" s="3">
        <v>61.3</v>
      </c>
      <c r="G53" s="3">
        <v>2.73</v>
      </c>
      <c r="H53" s="3">
        <v>0.0466</v>
      </c>
      <c r="I53" s="15">
        <v>338076.0</v>
      </c>
      <c r="J53" s="15">
        <v>307694.0</v>
      </c>
    </row>
    <row r="54">
      <c r="A54" s="24">
        <v>189277.0</v>
      </c>
      <c r="B54" s="5">
        <f t="shared" si="1"/>
        <v>43691</v>
      </c>
      <c r="C54" s="3">
        <v>61.07</v>
      </c>
      <c r="D54" s="3">
        <v>61.08</v>
      </c>
      <c r="E54" s="3">
        <v>58.21</v>
      </c>
      <c r="F54" s="3">
        <v>59.48</v>
      </c>
      <c r="G54" s="3">
        <v>-1.82</v>
      </c>
      <c r="H54" s="6">
        <v>-0.0297</v>
      </c>
      <c r="I54" s="15">
        <v>320431.0</v>
      </c>
      <c r="J54" s="15">
        <v>302728.0</v>
      </c>
    </row>
    <row r="55">
      <c r="A55" s="23">
        <v>43627.0</v>
      </c>
      <c r="B55" s="5">
        <f t="shared" si="1"/>
        <v>43692</v>
      </c>
      <c r="C55" s="3">
        <v>59.07</v>
      </c>
      <c r="D55" s="3">
        <v>59.42</v>
      </c>
      <c r="E55" s="3">
        <v>57.67</v>
      </c>
      <c r="F55" s="3">
        <v>58.23</v>
      </c>
      <c r="G55" s="3">
        <v>-1.25</v>
      </c>
      <c r="H55" s="6">
        <v>-0.021</v>
      </c>
      <c r="I55" s="15">
        <v>298674.0</v>
      </c>
      <c r="J55" s="15">
        <v>307081.0</v>
      </c>
    </row>
    <row r="56">
      <c r="A56" s="21">
        <v>60.79</v>
      </c>
      <c r="B56" s="5">
        <f t="shared" si="1"/>
        <v>43693</v>
      </c>
      <c r="C56" s="3">
        <v>58.41</v>
      </c>
      <c r="D56" s="3">
        <v>59.5</v>
      </c>
      <c r="E56" s="3">
        <v>58.28</v>
      </c>
      <c r="F56" s="3">
        <v>58.64</v>
      </c>
      <c r="G56" s="3">
        <v>0.41</v>
      </c>
      <c r="H56" s="3">
        <v>0.006999999999999999</v>
      </c>
      <c r="I56" s="15">
        <v>209433.0</v>
      </c>
      <c r="J56" s="15">
        <v>301417.0</v>
      </c>
    </row>
    <row r="57">
      <c r="A57" s="21">
        <v>61.44</v>
      </c>
      <c r="B57" s="5">
        <f t="shared" si="1"/>
        <v>43696</v>
      </c>
      <c r="C57" s="3">
        <v>58.72</v>
      </c>
      <c r="D57" s="3">
        <v>59.92</v>
      </c>
      <c r="E57" s="3">
        <v>58.64</v>
      </c>
      <c r="F57" s="3">
        <v>59.74</v>
      </c>
      <c r="G57" s="3">
        <v>1.1</v>
      </c>
      <c r="H57" s="3">
        <v>0.018799999999999997</v>
      </c>
      <c r="I57" s="15">
        <v>211453.0</v>
      </c>
      <c r="J57" s="15">
        <v>290942.0</v>
      </c>
    </row>
    <row r="58">
      <c r="A58" s="21">
        <v>60.7</v>
      </c>
      <c r="B58" s="5">
        <f t="shared" si="1"/>
        <v>43697</v>
      </c>
      <c r="C58" s="3">
        <v>59.68</v>
      </c>
      <c r="D58" s="3">
        <v>60.32</v>
      </c>
      <c r="E58" s="3">
        <v>58.95</v>
      </c>
      <c r="F58" s="3">
        <v>60.03</v>
      </c>
      <c r="G58" s="3">
        <v>0.29</v>
      </c>
      <c r="H58" s="3">
        <v>0.0049</v>
      </c>
      <c r="I58" s="15">
        <v>245249.0</v>
      </c>
      <c r="J58" s="15">
        <v>266544.0</v>
      </c>
    </row>
    <row r="59">
      <c r="A59" s="21">
        <v>60.95</v>
      </c>
      <c r="B59" s="5">
        <f t="shared" si="1"/>
        <v>43698</v>
      </c>
      <c r="C59" s="3">
        <v>60.11</v>
      </c>
      <c r="D59" s="3">
        <v>61.41</v>
      </c>
      <c r="E59" s="3">
        <v>60.07</v>
      </c>
      <c r="F59" s="3">
        <v>60.3</v>
      </c>
      <c r="G59" s="3">
        <v>0.27</v>
      </c>
      <c r="H59" s="3">
        <v>0.0045000000000000005</v>
      </c>
      <c r="I59" s="15">
        <v>269681.0</v>
      </c>
      <c r="J59" s="15">
        <v>252877.0</v>
      </c>
    </row>
    <row r="60">
      <c r="A60" s="25">
        <f>+0.16</f>
        <v>0.16</v>
      </c>
      <c r="B60" s="5">
        <f t="shared" si="1"/>
        <v>43699</v>
      </c>
      <c r="C60" s="3">
        <v>60.43</v>
      </c>
      <c r="D60" s="3">
        <v>60.89</v>
      </c>
      <c r="E60" s="3">
        <v>59.47</v>
      </c>
      <c r="F60" s="3">
        <v>59.92</v>
      </c>
      <c r="G60" s="3">
        <v>-0.38</v>
      </c>
      <c r="H60" s="6">
        <v>-0.0063</v>
      </c>
      <c r="I60" s="15">
        <v>276113.0</v>
      </c>
      <c r="J60" s="15">
        <v>213900.0</v>
      </c>
    </row>
    <row r="61">
      <c r="A61" s="25">
        <f>+0.26%</f>
        <v>0.0026</v>
      </c>
      <c r="B61" s="5">
        <f t="shared" si="1"/>
        <v>43700</v>
      </c>
      <c r="C61" s="3">
        <v>60.11</v>
      </c>
      <c r="D61" s="3">
        <v>60.29</v>
      </c>
      <c r="E61" s="3">
        <v>58.3</v>
      </c>
      <c r="F61" s="3">
        <v>59.34</v>
      </c>
      <c r="G61" s="3">
        <v>-0.58</v>
      </c>
      <c r="H61" s="6">
        <v>-0.0097</v>
      </c>
      <c r="I61" s="15">
        <v>321242.0</v>
      </c>
      <c r="J61" s="15">
        <v>179903.0</v>
      </c>
    </row>
    <row r="62">
      <c r="A62" s="26">
        <v>97209.0</v>
      </c>
      <c r="B62" s="5">
        <f t="shared" si="1"/>
        <v>43703</v>
      </c>
      <c r="C62" s="3">
        <v>58.35</v>
      </c>
      <c r="D62" s="3">
        <v>60.17</v>
      </c>
      <c r="E62" s="3">
        <v>58.24</v>
      </c>
      <c r="F62" s="3">
        <v>58.7</v>
      </c>
      <c r="G62" s="3">
        <v>-0.64</v>
      </c>
      <c r="H62" s="6">
        <v>-0.0108</v>
      </c>
      <c r="I62" s="15">
        <v>183297.0</v>
      </c>
      <c r="J62" s="15">
        <v>168881.0</v>
      </c>
    </row>
    <row r="63">
      <c r="A63" s="26">
        <v>184774.0</v>
      </c>
      <c r="B63" s="5">
        <f t="shared" si="1"/>
        <v>43704</v>
      </c>
      <c r="C63" s="3">
        <v>58.8</v>
      </c>
      <c r="D63" s="3">
        <v>60.17</v>
      </c>
      <c r="E63" s="3">
        <v>58.51</v>
      </c>
      <c r="F63" s="3">
        <v>59.51</v>
      </c>
      <c r="G63" s="3">
        <v>0.81</v>
      </c>
      <c r="H63" s="3">
        <v>0.0138</v>
      </c>
      <c r="I63" s="15">
        <v>218373.0</v>
      </c>
      <c r="J63" s="15">
        <v>142343.0</v>
      </c>
    </row>
    <row r="64">
      <c r="A64" s="27">
        <v>43628.0</v>
      </c>
      <c r="B64" s="5">
        <f t="shared" si="1"/>
        <v>43705</v>
      </c>
      <c r="C64" s="3">
        <v>60.04</v>
      </c>
      <c r="D64" s="3">
        <v>61.0</v>
      </c>
      <c r="E64" s="3">
        <v>59.8</v>
      </c>
      <c r="F64" s="3">
        <v>60.49</v>
      </c>
      <c r="G64" s="3">
        <v>0.98</v>
      </c>
      <c r="H64" s="3">
        <v>0.0165</v>
      </c>
      <c r="I64" s="15">
        <v>134262.0</v>
      </c>
      <c r="J64" s="15">
        <v>115439.0</v>
      </c>
    </row>
    <row r="65">
      <c r="A65" s="28">
        <v>60.5</v>
      </c>
      <c r="B65" s="5">
        <f t="shared" si="1"/>
        <v>43706</v>
      </c>
      <c r="C65" s="3">
        <v>60.48</v>
      </c>
      <c r="D65" s="3">
        <v>61.19</v>
      </c>
      <c r="E65" s="3">
        <v>59.98</v>
      </c>
      <c r="F65" s="3">
        <v>61.08</v>
      </c>
      <c r="G65" s="3">
        <v>0.59</v>
      </c>
      <c r="H65" s="3">
        <v>0.0098</v>
      </c>
      <c r="I65" s="15">
        <v>131090.0</v>
      </c>
      <c r="J65" s="15">
        <v>57569.0</v>
      </c>
    </row>
    <row r="66">
      <c r="A66" s="28">
        <v>60.54</v>
      </c>
      <c r="B66" s="5">
        <f t="shared" si="1"/>
        <v>43707</v>
      </c>
      <c r="C66" s="3">
        <v>60.98</v>
      </c>
      <c r="D66" s="3">
        <v>61.17</v>
      </c>
      <c r="E66" s="3">
        <v>60.25</v>
      </c>
      <c r="F66" s="3">
        <v>60.43</v>
      </c>
      <c r="G66" s="3">
        <v>-0.65</v>
      </c>
      <c r="H66" s="6">
        <v>-0.0106</v>
      </c>
      <c r="I66" s="15">
        <v>25136.0</v>
      </c>
      <c r="J66" s="3"/>
    </row>
    <row r="67">
      <c r="A67" s="28">
        <v>58.34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58.74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-2.21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-0.0363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99446.0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183391.0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43629.0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58.71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61.2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58.54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59.97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+1.23</f>
        <v>1.23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+2.09%</f>
        <v>0.0209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123352.0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179787.0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43630.0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59.82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60.99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59.49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60.47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+0.5</f>
        <v>0.5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+0.83%</f>
        <v>0.0083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67650.0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179443.0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43633.0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60.41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60.8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59.29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59.53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-0.94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-0.0155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68258.0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187721.0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43634.0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59.53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61.53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58.93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60.92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+1.39</f>
        <v>1.39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+2.33%</f>
        <v>0.0233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98645.0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189335.0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43635.0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61.32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61.37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60.32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60.64</v>
      </c>
      <c r="B113" s="3" t="str">
        <f t="shared" si="1"/>
        <v/>
      </c>
    </row>
    <row r="114">
      <c r="A114" s="21">
        <v>-0.28</v>
      </c>
      <c r="B114" s="3" t="str">
        <f t="shared" si="1"/>
        <v>#REF!</v>
      </c>
    </row>
    <row r="115">
      <c r="A115" s="22">
        <v>-0.0046</v>
      </c>
      <c r="B115" s="3" t="str">
        <f t="shared" si="1"/>
        <v>#REF!</v>
      </c>
    </row>
    <row r="116">
      <c r="A116" s="24">
        <v>102262.0</v>
      </c>
      <c r="B116" s="3" t="str">
        <f t="shared" si="1"/>
        <v>#REF!</v>
      </c>
    </row>
    <row r="117">
      <c r="A117" s="24">
        <v>207657.0</v>
      </c>
      <c r="B117" s="3" t="str">
        <f t="shared" si="1"/>
        <v>#REF!</v>
      </c>
    </row>
    <row r="118">
      <c r="A118" s="23">
        <v>43636.0</v>
      </c>
      <c r="B118" s="3" t="str">
        <f t="shared" si="1"/>
        <v>#REF!</v>
      </c>
    </row>
    <row r="119">
      <c r="A119" s="21">
        <v>61.33</v>
      </c>
      <c r="B119" s="3" t="str">
        <f t="shared" si="1"/>
        <v>#REF!</v>
      </c>
    </row>
    <row r="120">
      <c r="A120" s="21">
        <v>63.72</v>
      </c>
      <c r="B120" s="3" t="str">
        <f t="shared" si="1"/>
        <v>#REF!</v>
      </c>
    </row>
    <row r="121">
      <c r="A121" s="21">
        <v>61.25</v>
      </c>
      <c r="B121" s="3" t="str">
        <f t="shared" si="1"/>
        <v>#REF!</v>
      </c>
    </row>
    <row r="122">
      <c r="A122" s="21">
        <v>63.35</v>
      </c>
      <c r="B122" s="3" t="str">
        <f t="shared" si="1"/>
        <v>#REF!</v>
      </c>
    </row>
    <row r="123">
      <c r="A123" s="25">
        <f>+2.71</f>
        <v>2.71</v>
      </c>
      <c r="B123" s="3" t="str">
        <f t="shared" si="1"/>
        <v>#REF!</v>
      </c>
    </row>
    <row r="124">
      <c r="A124" s="25">
        <f>+4.47%</f>
        <v>0.0447</v>
      </c>
      <c r="B124" s="3" t="str">
        <f t="shared" si="1"/>
        <v>#REF!</v>
      </c>
    </row>
    <row r="125">
      <c r="A125" s="26">
        <v>92708.0</v>
      </c>
      <c r="B125" s="3" t="str">
        <f t="shared" si="1"/>
        <v>#REF!</v>
      </c>
    </row>
    <row r="126">
      <c r="A126" s="26">
        <v>214666.0</v>
      </c>
      <c r="B126" s="3" t="str">
        <f t="shared" si="1"/>
        <v>#REF!</v>
      </c>
    </row>
    <row r="127">
      <c r="A127" s="27">
        <v>43637.0</v>
      </c>
      <c r="B127" s="3" t="str">
        <f t="shared" si="1"/>
        <v>#REF!</v>
      </c>
    </row>
    <row r="128">
      <c r="A128" s="28">
        <v>63.56</v>
      </c>
      <c r="B128" s="3" t="str">
        <f t="shared" si="1"/>
        <v>#REF!</v>
      </c>
    </row>
    <row r="129">
      <c r="A129" s="28">
        <v>64.57</v>
      </c>
      <c r="B129" s="3" t="str">
        <f t="shared" si="1"/>
        <v>#REF!</v>
      </c>
    </row>
    <row r="130">
      <c r="A130" s="28">
        <v>62.86</v>
      </c>
      <c r="B130" s="3" t="str">
        <f t="shared" si="1"/>
        <v>#REF!</v>
      </c>
    </row>
    <row r="131">
      <c r="A131" s="28">
        <v>64.0</v>
      </c>
      <c r="B131" s="3" t="str">
        <f t="shared" si="1"/>
        <v>#REF!</v>
      </c>
    </row>
    <row r="132">
      <c r="A132" s="25">
        <f>+0.65</f>
        <v>0.65</v>
      </c>
      <c r="B132" s="3" t="str">
        <f t="shared" si="1"/>
        <v>#REF!</v>
      </c>
    </row>
    <row r="133">
      <c r="A133" s="25">
        <f>+1.03%</f>
        <v>0.0103</v>
      </c>
      <c r="B133" s="3" t="str">
        <f t="shared" si="1"/>
        <v>#REF!</v>
      </c>
    </row>
    <row r="134">
      <c r="A134" s="26">
        <v>74418.0</v>
      </c>
      <c r="B134" s="3" t="str">
        <f t="shared" si="1"/>
        <v>#REF!</v>
      </c>
    </row>
    <row r="135">
      <c r="A135" s="26">
        <v>217414.0</v>
      </c>
      <c r="B135" s="3" t="str">
        <f t="shared" si="1"/>
        <v>#REF!</v>
      </c>
    </row>
    <row r="136">
      <c r="A136" s="27">
        <v>43640.0</v>
      </c>
      <c r="B136" s="3" t="str">
        <f t="shared" si="1"/>
        <v>#REF!</v>
      </c>
    </row>
    <row r="137">
      <c r="A137" s="28">
        <v>64.3</v>
      </c>
      <c r="B137" s="3" t="str">
        <f t="shared" si="1"/>
        <v>#REF!</v>
      </c>
    </row>
    <row r="138">
      <c r="A138" s="28">
        <v>64.55</v>
      </c>
      <c r="B138" s="3" t="str">
        <f t="shared" si="1"/>
        <v>#REF!</v>
      </c>
    </row>
    <row r="139">
      <c r="A139" s="28">
        <v>62.97</v>
      </c>
      <c r="B139" s="3" t="str">
        <f t="shared" si="1"/>
        <v>#REF!</v>
      </c>
    </row>
    <row r="140">
      <c r="A140" s="28">
        <v>63.81</v>
      </c>
      <c r="B140" s="3" t="str">
        <f t="shared" si="1"/>
        <v>#REF!</v>
      </c>
    </row>
    <row r="141">
      <c r="A141" s="21">
        <v>-0.19</v>
      </c>
      <c r="B141" s="3" t="str">
        <f t="shared" si="1"/>
        <v>#REF!</v>
      </c>
    </row>
    <row r="142">
      <c r="A142" s="22">
        <v>-0.003</v>
      </c>
      <c r="B142" s="3" t="str">
        <f t="shared" si="1"/>
        <v>#REF!</v>
      </c>
    </row>
    <row r="143">
      <c r="A143" s="24">
        <v>77023.0</v>
      </c>
      <c r="B143" s="3" t="str">
        <f t="shared" si="1"/>
        <v>#REF!</v>
      </c>
    </row>
    <row r="144">
      <c r="A144" s="24">
        <v>220359.0</v>
      </c>
      <c r="B144" s="3" t="str">
        <f t="shared" si="1"/>
        <v>#REF!</v>
      </c>
    </row>
    <row r="145">
      <c r="A145" s="23">
        <v>43641.0</v>
      </c>
      <c r="B145" s="3" t="str">
        <f t="shared" si="1"/>
        <v>#REF!</v>
      </c>
    </row>
    <row r="146">
      <c r="A146" s="21">
        <v>63.86</v>
      </c>
      <c r="B146" s="3" t="str">
        <f t="shared" si="1"/>
        <v>#REF!</v>
      </c>
    </row>
    <row r="147">
      <c r="A147" s="21">
        <v>64.81</v>
      </c>
      <c r="B147" s="3" t="str">
        <f t="shared" si="1"/>
        <v>#REF!</v>
      </c>
    </row>
    <row r="148">
      <c r="A148" s="21">
        <v>63.14</v>
      </c>
      <c r="B148" s="3" t="str">
        <f t="shared" si="1"/>
        <v>#REF!</v>
      </c>
    </row>
    <row r="149">
      <c r="A149" s="21">
        <v>63.91</v>
      </c>
      <c r="B149" s="3" t="str">
        <f t="shared" si="1"/>
        <v>#REF!</v>
      </c>
    </row>
    <row r="150">
      <c r="A150" s="25">
        <f>+0.1</f>
        <v>0.1</v>
      </c>
      <c r="B150" s="3" t="str">
        <f t="shared" si="1"/>
        <v>#REF!</v>
      </c>
    </row>
    <row r="151">
      <c r="A151" s="25">
        <f>+0.16%</f>
        <v>0.0016</v>
      </c>
      <c r="B151" s="3" t="str">
        <f t="shared" si="1"/>
        <v>#REF!</v>
      </c>
    </row>
    <row r="152">
      <c r="A152" s="26">
        <v>91825.0</v>
      </c>
      <c r="B152" s="3" t="str">
        <f t="shared" si="1"/>
        <v>#REF!</v>
      </c>
    </row>
    <row r="153">
      <c r="A153" s="26">
        <v>226429.0</v>
      </c>
      <c r="B153" s="3" t="str">
        <f t="shared" si="1"/>
        <v>#REF!</v>
      </c>
    </row>
    <row r="154">
      <c r="A154" s="27">
        <v>43642.0</v>
      </c>
      <c r="B154" s="3" t="str">
        <f t="shared" si="1"/>
        <v>#REF!</v>
      </c>
    </row>
    <row r="155">
      <c r="A155" s="28">
        <v>64.66</v>
      </c>
      <c r="B155" s="3" t="str">
        <f t="shared" si="1"/>
        <v>#REF!</v>
      </c>
    </row>
    <row r="156">
      <c r="A156" s="28">
        <v>65.6</v>
      </c>
      <c r="B156" s="3" t="str">
        <f t="shared" si="1"/>
        <v>#REF!</v>
      </c>
    </row>
    <row r="157">
      <c r="A157" s="28">
        <v>64.37</v>
      </c>
      <c r="B157" s="3" t="str">
        <f t="shared" si="1"/>
        <v>#REF!</v>
      </c>
    </row>
    <row r="158">
      <c r="A158" s="28">
        <v>65.29</v>
      </c>
      <c r="B158" s="3" t="str">
        <f t="shared" si="1"/>
        <v>#REF!</v>
      </c>
    </row>
    <row r="159">
      <c r="A159" s="25">
        <f>+1.38</f>
        <v>1.38</v>
      </c>
      <c r="B159" s="3" t="str">
        <f t="shared" si="1"/>
        <v>#REF!</v>
      </c>
    </row>
    <row r="160">
      <c r="A160" s="25">
        <f>+2.16%</f>
        <v>0.0216</v>
      </c>
      <c r="B160" s="3" t="str">
        <f t="shared" si="1"/>
        <v>#REF!</v>
      </c>
    </row>
    <row r="161">
      <c r="A161" s="26">
        <v>103255.0</v>
      </c>
      <c r="B161" s="3" t="str">
        <f t="shared" si="1"/>
        <v>#REF!</v>
      </c>
    </row>
    <row r="162">
      <c r="A162" s="26">
        <v>238640.0</v>
      </c>
      <c r="B162" s="3" t="str">
        <f t="shared" si="1"/>
        <v>#REF!</v>
      </c>
    </row>
    <row r="163">
      <c r="A163" s="27">
        <v>43643.0</v>
      </c>
      <c r="B163" s="3" t="str">
        <f t="shared" si="1"/>
        <v>#REF!</v>
      </c>
    </row>
    <row r="164">
      <c r="A164" s="28">
        <v>64.74</v>
      </c>
      <c r="B164" s="3" t="str">
        <f t="shared" si="1"/>
        <v>#REF!</v>
      </c>
    </row>
    <row r="165">
      <c r="A165" s="28">
        <v>65.52</v>
      </c>
      <c r="B165" s="3" t="str">
        <f t="shared" si="1"/>
        <v>#REF!</v>
      </c>
    </row>
    <row r="166">
      <c r="A166" s="28">
        <v>64.5</v>
      </c>
      <c r="B166" s="3" t="str">
        <f t="shared" si="1"/>
        <v>#REF!</v>
      </c>
    </row>
    <row r="167">
      <c r="A167" s="28">
        <v>65.27</v>
      </c>
      <c r="B167" s="3" t="str">
        <f t="shared" si="1"/>
        <v>#REF!</v>
      </c>
    </row>
    <row r="168">
      <c r="A168" s="21">
        <v>-0.02</v>
      </c>
      <c r="B168" s="3" t="str">
        <f t="shared" si="1"/>
        <v>#REF!</v>
      </c>
    </row>
    <row r="169">
      <c r="A169" s="22">
        <v>-3.0E-4</v>
      </c>
      <c r="B169" s="3" t="str">
        <f t="shared" si="1"/>
        <v>#REF!</v>
      </c>
    </row>
    <row r="170">
      <c r="A170" s="24">
        <v>84615.0</v>
      </c>
      <c r="B170" s="3" t="str">
        <f t="shared" si="1"/>
        <v>#REF!</v>
      </c>
    </row>
    <row r="171">
      <c r="A171" s="24">
        <v>244700.0</v>
      </c>
      <c r="B171" s="3" t="str">
        <f t="shared" si="1"/>
        <v>#REF!</v>
      </c>
    </row>
    <row r="172">
      <c r="A172" s="23">
        <v>43644.0</v>
      </c>
      <c r="B172" s="3" t="str">
        <f t="shared" si="1"/>
        <v>#REF!</v>
      </c>
    </row>
    <row r="173">
      <c r="A173" s="21">
        <v>65.13</v>
      </c>
      <c r="B173" s="3" t="str">
        <f t="shared" si="1"/>
        <v>#REF!</v>
      </c>
    </row>
    <row r="174">
      <c r="A174" s="21">
        <v>65.51</v>
      </c>
      <c r="B174" s="3" t="str">
        <f t="shared" si="1"/>
        <v>#REF!</v>
      </c>
    </row>
    <row r="175">
      <c r="A175" s="21">
        <v>63.65</v>
      </c>
      <c r="B175" s="3" t="str">
        <f t="shared" si="1"/>
        <v>#REF!</v>
      </c>
    </row>
    <row r="176">
      <c r="A176" s="21">
        <v>64.35</v>
      </c>
      <c r="B176" s="3" t="str">
        <f t="shared" si="1"/>
        <v>#REF!</v>
      </c>
    </row>
    <row r="177">
      <c r="A177" s="21">
        <v>-0.92</v>
      </c>
      <c r="B177" s="3" t="str">
        <f t="shared" si="1"/>
        <v>#REF!</v>
      </c>
    </row>
    <row r="178">
      <c r="A178" s="22">
        <v>-0.0141</v>
      </c>
      <c r="B178" s="3" t="str">
        <f t="shared" si="1"/>
        <v>#REF!</v>
      </c>
    </row>
    <row r="179">
      <c r="A179" s="24">
        <v>103445.0</v>
      </c>
      <c r="B179" s="3" t="str">
        <f t="shared" si="1"/>
        <v>#REF!</v>
      </c>
    </row>
    <row r="180">
      <c r="A180" s="24">
        <v>245066.0</v>
      </c>
      <c r="B180" s="3" t="str">
        <f t="shared" si="1"/>
        <v>#REF!</v>
      </c>
    </row>
    <row r="181">
      <c r="A181" s="23">
        <v>43647.0</v>
      </c>
      <c r="B181" s="3" t="str">
        <f t="shared" si="1"/>
        <v>#REF!</v>
      </c>
    </row>
    <row r="182">
      <c r="A182" s="21">
        <v>64.25</v>
      </c>
      <c r="B182" s="3" t="str">
        <f t="shared" si="1"/>
        <v>#REF!</v>
      </c>
    </row>
    <row r="183">
      <c r="A183" s="21">
        <v>66.33</v>
      </c>
      <c r="B183" s="3" t="str">
        <f t="shared" si="1"/>
        <v>#REF!</v>
      </c>
    </row>
    <row r="184">
      <c r="A184" s="21">
        <v>63.93</v>
      </c>
      <c r="B184" s="3" t="str">
        <f t="shared" si="1"/>
        <v>#REF!</v>
      </c>
    </row>
    <row r="185">
      <c r="A185" s="21">
        <v>64.76</v>
      </c>
      <c r="B185" s="3" t="str">
        <f t="shared" si="1"/>
        <v>#REF!</v>
      </c>
    </row>
    <row r="186">
      <c r="A186" s="25">
        <f>+0.41</f>
        <v>0.41</v>
      </c>
      <c r="B186" s="3" t="str">
        <f t="shared" si="1"/>
        <v>#REF!</v>
      </c>
    </row>
    <row r="187">
      <c r="A187" s="25">
        <f>+0.64%</f>
        <v>0.0064</v>
      </c>
      <c r="B187" s="3" t="str">
        <f t="shared" si="1"/>
        <v>#REF!</v>
      </c>
    </row>
    <row r="188">
      <c r="A188" s="26">
        <v>137431.0</v>
      </c>
      <c r="B188" s="3" t="str">
        <f t="shared" si="1"/>
        <v>#REF!</v>
      </c>
    </row>
    <row r="189">
      <c r="A189" s="26">
        <v>247348.0</v>
      </c>
      <c r="B189" s="3" t="str">
        <f t="shared" si="1"/>
        <v>#REF!</v>
      </c>
    </row>
    <row r="190">
      <c r="A190" s="27">
        <v>43648.0</v>
      </c>
      <c r="B190" s="3" t="str">
        <f t="shared" si="1"/>
        <v>#REF!</v>
      </c>
    </row>
    <row r="191">
      <c r="A191" s="28">
        <v>64.52</v>
      </c>
      <c r="B191" s="3" t="str">
        <f t="shared" si="1"/>
        <v>#REF!</v>
      </c>
    </row>
    <row r="192">
      <c r="A192" s="28">
        <v>65.2</v>
      </c>
      <c r="B192" s="3" t="str">
        <f t="shared" si="1"/>
        <v>#REF!</v>
      </c>
    </row>
    <row r="193">
      <c r="A193" s="28">
        <v>61.99</v>
      </c>
      <c r="B193" s="3" t="str">
        <f t="shared" si="1"/>
        <v>#REF!</v>
      </c>
    </row>
    <row r="194">
      <c r="A194" s="28">
        <v>62.16</v>
      </c>
      <c r="B194" s="3" t="str">
        <f t="shared" si="1"/>
        <v>#REF!</v>
      </c>
    </row>
    <row r="195">
      <c r="A195" s="21">
        <v>-2.6</v>
      </c>
      <c r="B195" s="3" t="str">
        <f t="shared" si="1"/>
        <v>#REF!</v>
      </c>
    </row>
    <row r="196">
      <c r="A196" s="22">
        <v>-0.0401</v>
      </c>
      <c r="B196" s="3" t="str">
        <f t="shared" si="1"/>
        <v>#REF!</v>
      </c>
    </row>
    <row r="197">
      <c r="A197" s="24">
        <v>177098.0</v>
      </c>
      <c r="B197" s="3" t="str">
        <f t="shared" si="1"/>
        <v>#REF!</v>
      </c>
    </row>
    <row r="198">
      <c r="A198" s="24">
        <v>256577.0</v>
      </c>
      <c r="B198" s="3" t="str">
        <f t="shared" si="1"/>
        <v>#REF!</v>
      </c>
    </row>
    <row r="199">
      <c r="A199" s="23">
        <v>43649.0</v>
      </c>
      <c r="B199" s="3" t="str">
        <f t="shared" si="1"/>
        <v>#REF!</v>
      </c>
    </row>
    <row r="200">
      <c r="A200" s="21">
        <v>62.62</v>
      </c>
      <c r="B200" s="3" t="str">
        <f t="shared" si="1"/>
        <v>#REF!</v>
      </c>
    </row>
    <row r="201">
      <c r="A201" s="21">
        <v>63.7</v>
      </c>
      <c r="B201" s="3" t="str">
        <f t="shared" si="1"/>
        <v>#REF!</v>
      </c>
    </row>
    <row r="202">
      <c r="A202" s="21">
        <v>61.85</v>
      </c>
      <c r="B202" s="3" t="str">
        <f t="shared" si="1"/>
        <v>#REF!</v>
      </c>
    </row>
    <row r="203">
      <c r="A203" s="21">
        <v>63.51</v>
      </c>
      <c r="B203" s="3" t="str">
        <f t="shared" si="1"/>
        <v>#REF!</v>
      </c>
    </row>
    <row r="204">
      <c r="A204" s="25">
        <f>+1.35</f>
        <v>1.35</v>
      </c>
      <c r="B204" s="3" t="str">
        <f t="shared" si="1"/>
        <v>#REF!</v>
      </c>
    </row>
    <row r="205">
      <c r="A205" s="25">
        <f>+2.17%</f>
        <v>0.0217</v>
      </c>
      <c r="B205" s="3" t="str">
        <f t="shared" si="1"/>
        <v>#REF!</v>
      </c>
    </row>
    <row r="206">
      <c r="A206" s="26">
        <v>126757.0</v>
      </c>
      <c r="B206" s="3" t="str">
        <f t="shared" si="1"/>
        <v>#REF!</v>
      </c>
    </row>
    <row r="207">
      <c r="A207" s="26">
        <v>257333.0</v>
      </c>
      <c r="B207" s="3" t="str">
        <f t="shared" si="1"/>
        <v>#REF!</v>
      </c>
    </row>
    <row r="208">
      <c r="A208" s="27">
        <v>43650.0</v>
      </c>
      <c r="B208" s="3" t="str">
        <f t="shared" si="1"/>
        <v>#REF!</v>
      </c>
    </row>
    <row r="209">
      <c r="A209" s="28">
        <v>63.52</v>
      </c>
      <c r="B209" s="3" t="str">
        <f t="shared" si="1"/>
        <v>#REF!</v>
      </c>
    </row>
    <row r="210">
      <c r="A210" s="28">
        <v>63.74</v>
      </c>
      <c r="B210" s="3" t="str">
        <f t="shared" si="1"/>
        <v>#REF!</v>
      </c>
    </row>
    <row r="211">
      <c r="A211" s="28">
        <v>62.66</v>
      </c>
      <c r="B211" s="3" t="str">
        <f t="shared" si="1"/>
        <v>#REF!</v>
      </c>
    </row>
    <row r="212">
      <c r="A212" s="28">
        <v>62.95</v>
      </c>
      <c r="B212" s="3" t="str">
        <f t="shared" si="1"/>
        <v>#REF!</v>
      </c>
    </row>
    <row r="213">
      <c r="A213" s="21">
        <v>-0.56</v>
      </c>
      <c r="B213" s="3" t="str">
        <f t="shared" si="1"/>
        <v>#REF!</v>
      </c>
    </row>
    <row r="214">
      <c r="A214" s="22">
        <v>-0.0088</v>
      </c>
      <c r="B214" s="3" t="str">
        <f t="shared" si="1"/>
        <v>#REF!</v>
      </c>
    </row>
    <row r="215">
      <c r="A215" s="24">
        <v>50328.0</v>
      </c>
      <c r="B215" s="3" t="str">
        <f t="shared" si="1"/>
        <v>#REF!</v>
      </c>
    </row>
    <row r="216">
      <c r="A216" s="24">
        <v>255807.0</v>
      </c>
      <c r="B216" s="3" t="str">
        <f t="shared" si="1"/>
        <v>#REF!</v>
      </c>
    </row>
    <row r="217">
      <c r="A217" s="23">
        <v>43651.0</v>
      </c>
      <c r="B217" s="3" t="str">
        <f t="shared" si="1"/>
        <v>#REF!</v>
      </c>
    </row>
    <row r="218">
      <c r="A218" s="21">
        <v>62.95</v>
      </c>
      <c r="B218" s="3" t="str">
        <f t="shared" si="1"/>
        <v>#REF!</v>
      </c>
    </row>
    <row r="219">
      <c r="A219" s="21">
        <v>64.12</v>
      </c>
      <c r="B219" s="3" t="str">
        <f t="shared" si="1"/>
        <v>#REF!</v>
      </c>
    </row>
    <row r="220">
      <c r="A220" s="21">
        <v>62.57</v>
      </c>
      <c r="B220" s="3" t="str">
        <f t="shared" si="1"/>
        <v>#REF!</v>
      </c>
    </row>
    <row r="221">
      <c r="A221" s="21">
        <v>63.84</v>
      </c>
      <c r="B221" s="3" t="str">
        <f t="shared" si="1"/>
        <v>#REF!</v>
      </c>
    </row>
    <row r="222">
      <c r="A222" s="25">
        <f>+0.89</f>
        <v>0.89</v>
      </c>
      <c r="B222" s="3" t="str">
        <f t="shared" si="1"/>
        <v>#REF!</v>
      </c>
    </row>
    <row r="223">
      <c r="A223" s="25">
        <f>+1.41%</f>
        <v>0.0141</v>
      </c>
      <c r="B223" s="3" t="str">
        <f t="shared" si="1"/>
        <v>#REF!</v>
      </c>
    </row>
    <row r="224">
      <c r="A224" s="26">
        <v>85653.0</v>
      </c>
      <c r="B224" s="3" t="str">
        <f t="shared" si="1"/>
        <v>#REF!</v>
      </c>
    </row>
    <row r="225">
      <c r="A225" s="26">
        <v>253264.0</v>
      </c>
      <c r="B225" s="3" t="str">
        <f t="shared" si="1"/>
        <v>#REF!</v>
      </c>
    </row>
    <row r="226">
      <c r="A226" s="27">
        <v>43654.0</v>
      </c>
      <c r="B226" s="3" t="str">
        <f t="shared" si="1"/>
        <v>#REF!</v>
      </c>
    </row>
    <row r="227">
      <c r="A227" s="28">
        <v>64.19</v>
      </c>
      <c r="B227" s="3" t="str">
        <f t="shared" si="1"/>
        <v>#REF!</v>
      </c>
    </row>
    <row r="228">
      <c r="A228" s="28">
        <v>64.78</v>
      </c>
      <c r="B228" s="3" t="str">
        <f t="shared" si="1"/>
        <v>#REF!</v>
      </c>
    </row>
    <row r="229">
      <c r="A229" s="28">
        <v>63.53</v>
      </c>
      <c r="B229" s="3" t="str">
        <f t="shared" si="1"/>
        <v>#REF!</v>
      </c>
    </row>
    <row r="230">
      <c r="A230" s="28">
        <v>63.82</v>
      </c>
      <c r="B230" s="3" t="str">
        <f t="shared" si="1"/>
        <v>#REF!</v>
      </c>
    </row>
    <row r="231">
      <c r="A231" s="21">
        <v>-0.02</v>
      </c>
      <c r="B231" s="3" t="str">
        <f t="shared" si="1"/>
        <v>#REF!</v>
      </c>
    </row>
    <row r="232">
      <c r="A232" s="22">
        <v>-3.0E-4</v>
      </c>
      <c r="B232" s="3" t="str">
        <f t="shared" si="1"/>
        <v>#REF!</v>
      </c>
    </row>
    <row r="233">
      <c r="A233" s="24">
        <v>124037.0</v>
      </c>
      <c r="B233" s="3" t="str">
        <f t="shared" si="1"/>
        <v>#REF!</v>
      </c>
    </row>
    <row r="234">
      <c r="A234" s="24">
        <v>255487.0</v>
      </c>
      <c r="B234" s="3" t="str">
        <f t="shared" si="1"/>
        <v>#REF!</v>
      </c>
    </row>
    <row r="235">
      <c r="A235" s="23">
        <v>43655.0</v>
      </c>
      <c r="B235" s="3" t="str">
        <f t="shared" si="1"/>
        <v>#REF!</v>
      </c>
    </row>
    <row r="236">
      <c r="A236" s="21">
        <v>63.51</v>
      </c>
      <c r="B236" s="3" t="str">
        <f t="shared" si="1"/>
        <v>#REF!</v>
      </c>
    </row>
    <row r="237">
      <c r="A237" s="21">
        <v>64.47</v>
      </c>
      <c r="B237" s="3" t="str">
        <f t="shared" si="1"/>
        <v>#REF!</v>
      </c>
    </row>
    <row r="238">
      <c r="A238" s="21">
        <v>63.49</v>
      </c>
      <c r="B238" s="3" t="str">
        <f t="shared" si="1"/>
        <v>#REF!</v>
      </c>
    </row>
    <row r="239">
      <c r="A239" s="21">
        <v>63.93</v>
      </c>
      <c r="B239" s="3" t="str">
        <f t="shared" si="1"/>
        <v>#REF!</v>
      </c>
    </row>
    <row r="240">
      <c r="A240" s="25">
        <f>+0.11</f>
        <v>0.11</v>
      </c>
      <c r="B240" s="3" t="str">
        <f t="shared" si="1"/>
        <v>#REF!</v>
      </c>
    </row>
    <row r="241">
      <c r="A241" s="25">
        <f>+0.17%</f>
        <v>0.0017</v>
      </c>
      <c r="B241" s="3" t="str">
        <f t="shared" si="1"/>
        <v>#REF!</v>
      </c>
    </row>
    <row r="242">
      <c r="A242" s="26">
        <v>148492.0</v>
      </c>
      <c r="B242" s="3" t="str">
        <f t="shared" si="1"/>
        <v>#REF!</v>
      </c>
    </row>
    <row r="243">
      <c r="A243" s="26">
        <v>276744.0</v>
      </c>
      <c r="B243" s="3" t="str">
        <f t="shared" si="1"/>
        <v>#REF!</v>
      </c>
    </row>
    <row r="244">
      <c r="A244" s="27">
        <v>43656.0</v>
      </c>
      <c r="B244" s="3" t="str">
        <f t="shared" si="1"/>
        <v>#REF!</v>
      </c>
    </row>
    <row r="245">
      <c r="A245" s="28">
        <v>64.5</v>
      </c>
      <c r="B245" s="3" t="str">
        <f t="shared" si="1"/>
        <v>#REF!</v>
      </c>
    </row>
    <row r="246">
      <c r="A246" s="28">
        <v>66.79</v>
      </c>
      <c r="B246" s="3" t="str">
        <f t="shared" si="1"/>
        <v>#REF!</v>
      </c>
    </row>
    <row r="247">
      <c r="A247" s="28">
        <v>64.41</v>
      </c>
      <c r="B247" s="3" t="str">
        <f t="shared" si="1"/>
        <v>#REF!</v>
      </c>
    </row>
    <row r="248">
      <c r="A248" s="28">
        <v>66.69</v>
      </c>
      <c r="B248" s="3" t="str">
        <f t="shared" si="1"/>
        <v>#REF!</v>
      </c>
    </row>
    <row r="249">
      <c r="A249" s="25">
        <f>+2.76</f>
        <v>2.76</v>
      </c>
      <c r="B249" s="3" t="str">
        <f t="shared" si="1"/>
        <v>#REF!</v>
      </c>
    </row>
    <row r="250">
      <c r="A250" s="25">
        <f>+4.32%</f>
        <v>0.0432</v>
      </c>
      <c r="B250" s="3" t="str">
        <f t="shared" si="1"/>
        <v>#REF!</v>
      </c>
    </row>
    <row r="251">
      <c r="A251" s="26">
        <v>182494.0</v>
      </c>
      <c r="B251" s="3" t="str">
        <f t="shared" si="1"/>
        <v>#REF!</v>
      </c>
    </row>
    <row r="252">
      <c r="A252" s="26">
        <v>287611.0</v>
      </c>
      <c r="B252" s="3" t="str">
        <f t="shared" si="1"/>
        <v>#REF!</v>
      </c>
    </row>
    <row r="253">
      <c r="A253" s="27">
        <v>43657.0</v>
      </c>
      <c r="B253" s="3" t="str">
        <f t="shared" si="1"/>
        <v>#REF!</v>
      </c>
    </row>
    <row r="254">
      <c r="A254" s="28">
        <v>66.59</v>
      </c>
      <c r="B254" s="3" t="str">
        <f t="shared" si="1"/>
        <v>#REF!</v>
      </c>
    </row>
    <row r="255">
      <c r="A255" s="28">
        <v>67.27</v>
      </c>
      <c r="B255" s="3" t="str">
        <f t="shared" si="1"/>
        <v>#REF!</v>
      </c>
    </row>
    <row r="256">
      <c r="A256" s="28">
        <v>66.13</v>
      </c>
      <c r="B256" s="3" t="str">
        <f t="shared" si="1"/>
        <v>#REF!</v>
      </c>
    </row>
    <row r="257">
      <c r="A257" s="28">
        <v>66.22</v>
      </c>
      <c r="B257" s="3" t="str">
        <f t="shared" si="1"/>
        <v>#REF!</v>
      </c>
    </row>
    <row r="258">
      <c r="A258" s="21">
        <v>-0.47</v>
      </c>
      <c r="B258" s="3" t="str">
        <f t="shared" si="1"/>
        <v>#REF!</v>
      </c>
    </row>
    <row r="259">
      <c r="A259" s="22">
        <v>-0.007</v>
      </c>
      <c r="B259" s="3" t="str">
        <f t="shared" si="1"/>
        <v>#REF!</v>
      </c>
    </row>
    <row r="260">
      <c r="A260" s="24">
        <v>146517.0</v>
      </c>
      <c r="B260" s="3" t="str">
        <f t="shared" si="1"/>
        <v>#REF!</v>
      </c>
    </row>
    <row r="261">
      <c r="A261" s="24">
        <v>295131.0</v>
      </c>
      <c r="B261" s="3" t="str">
        <f t="shared" si="1"/>
        <v>#REF!</v>
      </c>
    </row>
    <row r="262">
      <c r="A262" s="23">
        <v>43658.0</v>
      </c>
      <c r="B262" s="3" t="str">
        <f t="shared" si="1"/>
        <v>#REF!</v>
      </c>
    </row>
    <row r="263">
      <c r="A263" s="21">
        <v>66.58</v>
      </c>
      <c r="B263" s="3" t="str">
        <f t="shared" si="1"/>
        <v>#REF!</v>
      </c>
    </row>
    <row r="264">
      <c r="A264" s="21">
        <v>66.93</v>
      </c>
      <c r="B264" s="3" t="str">
        <f t="shared" si="1"/>
        <v>#REF!</v>
      </c>
    </row>
    <row r="265">
      <c r="A265" s="21">
        <v>66.15</v>
      </c>
      <c r="B265" s="3" t="str">
        <f t="shared" si="1"/>
        <v>#REF!</v>
      </c>
    </row>
    <row r="266">
      <c r="A266" s="21">
        <v>66.34</v>
      </c>
      <c r="B266" s="3" t="str">
        <f t="shared" si="1"/>
        <v>#REF!</v>
      </c>
    </row>
    <row r="267">
      <c r="A267" s="25">
        <f>+0.12</f>
        <v>0.12</v>
      </c>
      <c r="B267" s="3" t="str">
        <f t="shared" si="1"/>
        <v>#REF!</v>
      </c>
    </row>
    <row r="268">
      <c r="A268" s="25">
        <f>+0.18%</f>
        <v>0.0018</v>
      </c>
      <c r="B268" s="3" t="str">
        <f t="shared" si="1"/>
        <v>#REF!</v>
      </c>
    </row>
    <row r="269">
      <c r="A269" s="26">
        <v>148080.0</v>
      </c>
      <c r="B269" s="3" t="str">
        <f t="shared" si="1"/>
        <v>#REF!</v>
      </c>
    </row>
    <row r="270">
      <c r="A270" s="26">
        <v>302941.0</v>
      </c>
      <c r="B270" s="3" t="str">
        <f t="shared" si="1"/>
        <v>#REF!</v>
      </c>
    </row>
    <row r="271">
      <c r="A271" s="27">
        <v>43661.0</v>
      </c>
      <c r="B271" s="3" t="str">
        <f t="shared" si="1"/>
        <v>#REF!</v>
      </c>
    </row>
    <row r="272">
      <c r="A272" s="28">
        <v>66.25</v>
      </c>
      <c r="B272" s="3" t="str">
        <f t="shared" si="1"/>
        <v>#REF!</v>
      </c>
    </row>
    <row r="273">
      <c r="A273" s="28">
        <v>67.02</v>
      </c>
      <c r="B273" s="3" t="str">
        <f t="shared" si="1"/>
        <v>#REF!</v>
      </c>
    </row>
    <row r="274">
      <c r="A274" s="28">
        <v>65.54</v>
      </c>
      <c r="B274" s="3" t="str">
        <f t="shared" si="1"/>
        <v>#REF!</v>
      </c>
    </row>
    <row r="275">
      <c r="A275" s="28">
        <v>65.92</v>
      </c>
      <c r="B275" s="3" t="str">
        <f t="shared" si="1"/>
        <v>#REF!</v>
      </c>
    </row>
    <row r="276">
      <c r="A276" s="21">
        <v>-0.42</v>
      </c>
      <c r="B276" s="3" t="str">
        <f t="shared" si="1"/>
        <v>#REF!</v>
      </c>
    </row>
    <row r="277">
      <c r="A277" s="22">
        <v>-0.0063</v>
      </c>
      <c r="B277" s="3" t="str">
        <f t="shared" si="1"/>
        <v>#REF!</v>
      </c>
    </row>
    <row r="278">
      <c r="A278" s="24">
        <v>167550.0</v>
      </c>
      <c r="B278" s="3" t="str">
        <f t="shared" si="1"/>
        <v>#REF!</v>
      </c>
    </row>
    <row r="279">
      <c r="A279" s="24">
        <v>314517.0</v>
      </c>
      <c r="B279" s="3" t="str">
        <f t="shared" si="1"/>
        <v>#REF!</v>
      </c>
    </row>
    <row r="280">
      <c r="A280" s="23">
        <v>43662.0</v>
      </c>
      <c r="B280" s="3" t="str">
        <f t="shared" si="1"/>
        <v>#REF!</v>
      </c>
    </row>
    <row r="281">
      <c r="A281" s="21">
        <v>65.74</v>
      </c>
      <c r="B281" s="3" t="str">
        <f t="shared" si="1"/>
        <v>#REF!</v>
      </c>
    </row>
    <row r="282">
      <c r="A282" s="21">
        <v>66.51</v>
      </c>
      <c r="B282" s="3" t="str">
        <f t="shared" si="1"/>
        <v>#REF!</v>
      </c>
    </row>
    <row r="283">
      <c r="A283" s="21">
        <v>63.36</v>
      </c>
      <c r="B283" s="3" t="str">
        <f t="shared" si="1"/>
        <v>#REF!</v>
      </c>
    </row>
    <row r="284">
      <c r="A284" s="21">
        <v>63.84</v>
      </c>
      <c r="B284" s="3" t="str">
        <f t="shared" si="1"/>
        <v>#REF!</v>
      </c>
    </row>
    <row r="285">
      <c r="A285" s="21">
        <v>-2.08</v>
      </c>
      <c r="B285" s="3" t="str">
        <f t="shared" si="1"/>
        <v>#REF!</v>
      </c>
    </row>
    <row r="286">
      <c r="A286" s="22">
        <v>-0.0316</v>
      </c>
      <c r="B286" s="3" t="str">
        <f t="shared" si="1"/>
        <v>#REF!</v>
      </c>
    </row>
    <row r="287">
      <c r="A287" s="24">
        <v>235441.0</v>
      </c>
      <c r="B287" s="3" t="str">
        <f t="shared" si="1"/>
        <v>#REF!</v>
      </c>
    </row>
    <row r="288">
      <c r="A288" s="24">
        <v>320289.0</v>
      </c>
      <c r="B288" s="3" t="str">
        <f t="shared" si="1"/>
        <v>#REF!</v>
      </c>
    </row>
    <row r="289">
      <c r="A289" s="23">
        <v>43663.0</v>
      </c>
      <c r="B289" s="3" t="str">
        <f t="shared" si="1"/>
        <v>#REF!</v>
      </c>
    </row>
    <row r="290">
      <c r="A290" s="21">
        <v>63.94</v>
      </c>
      <c r="B290" s="3" t="str">
        <f t="shared" si="1"/>
        <v>#REF!</v>
      </c>
    </row>
    <row r="291">
      <c r="A291" s="21">
        <v>64.8</v>
      </c>
      <c r="B291" s="3" t="str">
        <f t="shared" si="1"/>
        <v>#REF!</v>
      </c>
    </row>
    <row r="292">
      <c r="A292" s="21">
        <v>62.77</v>
      </c>
      <c r="B292" s="3" t="str">
        <f t="shared" si="1"/>
        <v>#REF!</v>
      </c>
    </row>
    <row r="293">
      <c r="A293" s="21">
        <v>63.19</v>
      </c>
      <c r="B293" s="3" t="str">
        <f t="shared" si="1"/>
        <v>#REF!</v>
      </c>
    </row>
    <row r="294">
      <c r="A294" s="21">
        <v>-0.65</v>
      </c>
      <c r="B294" s="3" t="str">
        <f t="shared" si="1"/>
        <v>#REF!</v>
      </c>
    </row>
    <row r="295">
      <c r="A295" s="22">
        <v>-0.0102</v>
      </c>
      <c r="B295" s="3" t="str">
        <f t="shared" si="1"/>
        <v>#REF!</v>
      </c>
    </row>
    <row r="296">
      <c r="A296" s="24">
        <v>156075.0</v>
      </c>
      <c r="B296" s="3" t="str">
        <f t="shared" si="1"/>
        <v>#REF!</v>
      </c>
    </row>
    <row r="297">
      <c r="A297" s="24">
        <v>331378.0</v>
      </c>
      <c r="B297" s="3" t="str">
        <f t="shared" si="1"/>
        <v>#REF!</v>
      </c>
    </row>
    <row r="298">
      <c r="A298" s="23">
        <v>43664.0</v>
      </c>
      <c r="B298" s="3" t="str">
        <f t="shared" si="1"/>
        <v>#REF!</v>
      </c>
    </row>
    <row r="299">
      <c r="A299" s="21">
        <v>63.05</v>
      </c>
      <c r="B299" s="3" t="str">
        <f t="shared" si="1"/>
        <v>#REF!</v>
      </c>
    </row>
    <row r="300">
      <c r="A300" s="21">
        <v>64.0</v>
      </c>
      <c r="B300" s="3" t="str">
        <f t="shared" si="1"/>
        <v>#REF!</v>
      </c>
    </row>
    <row r="301">
      <c r="A301" s="21">
        <v>60.97</v>
      </c>
      <c r="B301" s="3" t="str">
        <f t="shared" si="1"/>
        <v>#REF!</v>
      </c>
    </row>
    <row r="302">
      <c r="A302" s="21">
        <v>61.59</v>
      </c>
      <c r="B302" s="3" t="str">
        <f t="shared" si="1"/>
        <v>#REF!</v>
      </c>
    </row>
    <row r="303">
      <c r="A303" s="21">
        <v>-1.6</v>
      </c>
      <c r="B303" s="3" t="str">
        <f t="shared" si="1"/>
        <v>#REF!</v>
      </c>
    </row>
    <row r="304">
      <c r="A304" s="22">
        <v>-0.0253</v>
      </c>
      <c r="B304" s="3" t="str">
        <f t="shared" si="1"/>
        <v>#REF!</v>
      </c>
    </row>
    <row r="305">
      <c r="A305" s="24">
        <v>220054.0</v>
      </c>
      <c r="B305" s="3" t="str">
        <f t="shared" si="1"/>
        <v>#REF!</v>
      </c>
    </row>
    <row r="306">
      <c r="A306" s="24">
        <v>337189.0</v>
      </c>
      <c r="B306" s="3" t="str">
        <f t="shared" si="1"/>
        <v>#REF!</v>
      </c>
    </row>
    <row r="307">
      <c r="A307" s="23">
        <v>43665.0</v>
      </c>
      <c r="B307" s="3" t="str">
        <f t="shared" si="1"/>
        <v>#REF!</v>
      </c>
    </row>
    <row r="308">
      <c r="A308" s="21">
        <v>62.16</v>
      </c>
      <c r="B308" s="3" t="str">
        <f t="shared" si="1"/>
        <v>#REF!</v>
      </c>
    </row>
    <row r="309">
      <c r="A309" s="21">
        <v>63.14</v>
      </c>
      <c r="B309" s="3" t="str">
        <f t="shared" si="1"/>
        <v>#REF!</v>
      </c>
    </row>
    <row r="310">
      <c r="A310" s="21">
        <v>61.61</v>
      </c>
      <c r="B310" s="3" t="str">
        <f t="shared" si="1"/>
        <v>#REF!</v>
      </c>
    </row>
    <row r="311">
      <c r="A311" s="21">
        <v>62.28</v>
      </c>
      <c r="B311" s="3" t="str">
        <f t="shared" si="1"/>
        <v>#REF!</v>
      </c>
    </row>
    <row r="312">
      <c r="A312" s="25">
        <f>+0.69</f>
        <v>0.69</v>
      </c>
      <c r="B312" s="3" t="str">
        <f t="shared" si="1"/>
        <v>#REF!</v>
      </c>
    </row>
    <row r="313">
      <c r="A313" s="25">
        <f>+1.12%</f>
        <v>0.0112</v>
      </c>
      <c r="B313" s="3" t="str">
        <f t="shared" si="1"/>
        <v>#REF!</v>
      </c>
    </row>
    <row r="314">
      <c r="A314" s="26">
        <v>189857.0</v>
      </c>
      <c r="B314" s="3" t="str">
        <f t="shared" si="1"/>
        <v>#REF!</v>
      </c>
    </row>
    <row r="315">
      <c r="A315" s="26">
        <v>357333.0</v>
      </c>
      <c r="B315" s="3" t="str">
        <f t="shared" si="1"/>
        <v>#REF!</v>
      </c>
    </row>
    <row r="316">
      <c r="A316" s="27">
        <v>43668.0</v>
      </c>
      <c r="B316" s="3" t="str">
        <f t="shared" si="1"/>
        <v>#REF!</v>
      </c>
    </row>
    <row r="317">
      <c r="A317" s="28">
        <v>62.94</v>
      </c>
      <c r="B317" s="3" t="str">
        <f t="shared" si="1"/>
        <v>#REF!</v>
      </c>
    </row>
    <row r="318">
      <c r="A318" s="28">
        <v>63.8</v>
      </c>
      <c r="B318" s="3" t="str">
        <f t="shared" si="1"/>
        <v>#REF!</v>
      </c>
    </row>
    <row r="319">
      <c r="A319" s="28">
        <v>62.6</v>
      </c>
      <c r="B319" s="3" t="str">
        <f t="shared" si="1"/>
        <v>#REF!</v>
      </c>
    </row>
    <row r="320">
      <c r="A320" s="28">
        <v>63.03</v>
      </c>
      <c r="B320" s="3" t="str">
        <f t="shared" si="1"/>
        <v>#REF!</v>
      </c>
    </row>
    <row r="321">
      <c r="A321" s="25">
        <f>+0.75</f>
        <v>0.75</v>
      </c>
      <c r="B321" s="3" t="str">
        <f t="shared" si="1"/>
        <v>#REF!</v>
      </c>
    </row>
    <row r="322">
      <c r="A322" s="25">
        <f>+1.2%</f>
        <v>0.012</v>
      </c>
      <c r="B322" s="3" t="str">
        <f t="shared" si="1"/>
        <v>#REF!</v>
      </c>
    </row>
    <row r="323">
      <c r="A323" s="26">
        <v>180628.0</v>
      </c>
      <c r="B323" s="3" t="str">
        <f t="shared" si="1"/>
        <v>#REF!</v>
      </c>
    </row>
    <row r="324">
      <c r="A324" s="26">
        <v>366183.0</v>
      </c>
      <c r="B324" s="3" t="str">
        <f t="shared" si="1"/>
        <v>#REF!</v>
      </c>
    </row>
    <row r="325">
      <c r="A325" s="27">
        <v>43669.0</v>
      </c>
      <c r="B325" s="3" t="str">
        <f t="shared" si="1"/>
        <v>#REF!</v>
      </c>
    </row>
    <row r="326">
      <c r="A326" s="28">
        <v>63.03</v>
      </c>
      <c r="B326" s="3" t="str">
        <f t="shared" si="1"/>
        <v>#REF!</v>
      </c>
    </row>
    <row r="327">
      <c r="A327" s="28">
        <v>64.34</v>
      </c>
      <c r="B327" s="3" t="str">
        <f t="shared" si="1"/>
        <v>#REF!</v>
      </c>
    </row>
    <row r="328">
      <c r="A328" s="28">
        <v>62.54</v>
      </c>
      <c r="B328" s="3" t="str">
        <f t="shared" si="1"/>
        <v>#REF!</v>
      </c>
    </row>
    <row r="329">
      <c r="A329" s="28">
        <v>63.75</v>
      </c>
      <c r="B329" s="3" t="str">
        <f t="shared" si="1"/>
        <v>#REF!</v>
      </c>
    </row>
    <row r="330">
      <c r="A330" s="25">
        <f>+0.72</f>
        <v>0.72</v>
      </c>
      <c r="B330" s="3" t="str">
        <f t="shared" si="1"/>
        <v>#REF!</v>
      </c>
    </row>
    <row r="331">
      <c r="A331" s="25">
        <f>+1.14%</f>
        <v>0.0114</v>
      </c>
      <c r="B331" s="3" t="str">
        <f t="shared" si="1"/>
        <v>#REF!</v>
      </c>
    </row>
    <row r="332">
      <c r="A332" s="26">
        <v>233500.0</v>
      </c>
      <c r="B332" s="3" t="str">
        <f t="shared" si="1"/>
        <v>#REF!</v>
      </c>
    </row>
    <row r="333">
      <c r="A333" s="26">
        <v>380583.0</v>
      </c>
      <c r="B333" s="3" t="str">
        <f t="shared" si="1"/>
        <v>#REF!</v>
      </c>
    </row>
    <row r="334">
      <c r="A334" s="27">
        <v>43670.0</v>
      </c>
      <c r="B334" s="3" t="str">
        <f t="shared" si="1"/>
        <v>#REF!</v>
      </c>
    </row>
    <row r="335">
      <c r="A335" s="28">
        <v>63.99</v>
      </c>
      <c r="B335" s="3" t="str">
        <f t="shared" si="1"/>
        <v>#REF!</v>
      </c>
    </row>
    <row r="336">
      <c r="A336" s="28">
        <v>64.62</v>
      </c>
      <c r="B336" s="3" t="str">
        <f t="shared" si="1"/>
        <v>#REF!</v>
      </c>
    </row>
    <row r="337">
      <c r="A337" s="28">
        <v>62.49</v>
      </c>
      <c r="B337" s="3" t="str">
        <f t="shared" si="1"/>
        <v>#REF!</v>
      </c>
    </row>
    <row r="338">
      <c r="A338" s="28">
        <v>63.08</v>
      </c>
      <c r="B338" s="3" t="str">
        <f t="shared" si="1"/>
        <v>#REF!</v>
      </c>
    </row>
    <row r="339">
      <c r="A339" s="21">
        <v>-0.67</v>
      </c>
      <c r="B339" s="3" t="str">
        <f t="shared" si="1"/>
        <v>#REF!</v>
      </c>
    </row>
    <row r="340">
      <c r="A340" s="22">
        <v>-0.0105</v>
      </c>
      <c r="B340" s="3" t="str">
        <f t="shared" si="1"/>
        <v>#REF!</v>
      </c>
    </row>
    <row r="341">
      <c r="A341" s="24">
        <v>293637.0</v>
      </c>
      <c r="B341" s="3" t="str">
        <f t="shared" si="1"/>
        <v>#REF!</v>
      </c>
    </row>
    <row r="342">
      <c r="A342" s="24">
        <v>415852.0</v>
      </c>
      <c r="B342" s="3" t="str">
        <f t="shared" si="1"/>
        <v>#REF!</v>
      </c>
    </row>
    <row r="343">
      <c r="A343" s="23">
        <v>43671.0</v>
      </c>
      <c r="B343" s="3" t="str">
        <f t="shared" si="1"/>
        <v>#REF!</v>
      </c>
    </row>
    <row r="344">
      <c r="A344" s="21">
        <v>63.05</v>
      </c>
      <c r="B344" s="3" t="str">
        <f t="shared" si="1"/>
        <v>#REF!</v>
      </c>
    </row>
    <row r="345">
      <c r="A345" s="21">
        <v>64.08</v>
      </c>
      <c r="B345" s="3" t="str">
        <f t="shared" si="1"/>
        <v>#REF!</v>
      </c>
    </row>
    <row r="346">
      <c r="A346" s="21">
        <v>62.91</v>
      </c>
      <c r="B346" s="3" t="str">
        <f t="shared" si="1"/>
        <v>#REF!</v>
      </c>
    </row>
    <row r="347">
      <c r="A347" s="21">
        <v>63.26</v>
      </c>
      <c r="B347" s="3" t="str">
        <f t="shared" si="1"/>
        <v>#REF!</v>
      </c>
    </row>
    <row r="348">
      <c r="A348" s="25">
        <f>+0.18</f>
        <v>0.18</v>
      </c>
      <c r="B348" s="3" t="str">
        <f t="shared" si="1"/>
        <v>#REF!</v>
      </c>
    </row>
    <row r="349">
      <c r="A349" s="25">
        <f>+0.29%</f>
        <v>0.0029</v>
      </c>
      <c r="B349" s="3" t="str">
        <f t="shared" si="1"/>
        <v>#REF!</v>
      </c>
    </row>
    <row r="350">
      <c r="A350" s="26">
        <v>201755.0</v>
      </c>
      <c r="B350" s="3" t="str">
        <f t="shared" si="1"/>
        <v>#REF!</v>
      </c>
    </row>
    <row r="351">
      <c r="A351" s="26">
        <v>431145.0</v>
      </c>
      <c r="B351" s="3" t="str">
        <f t="shared" si="1"/>
        <v>#REF!</v>
      </c>
    </row>
    <row r="352">
      <c r="A352" s="27">
        <v>43672.0</v>
      </c>
      <c r="B352" s="3" t="str">
        <f t="shared" si="1"/>
        <v>#REF!</v>
      </c>
    </row>
    <row r="353">
      <c r="A353" s="28">
        <v>63.17</v>
      </c>
      <c r="B353" s="3" t="str">
        <f t="shared" si="1"/>
        <v>#REF!</v>
      </c>
    </row>
    <row r="354">
      <c r="A354" s="28">
        <v>63.77</v>
      </c>
      <c r="B354" s="3" t="str">
        <f t="shared" si="1"/>
        <v>#REF!</v>
      </c>
    </row>
    <row r="355">
      <c r="A355" s="28">
        <v>62.92</v>
      </c>
      <c r="B355" s="3" t="str">
        <f t="shared" si="1"/>
        <v>#REF!</v>
      </c>
    </row>
    <row r="356">
      <c r="A356" s="28">
        <v>63.37</v>
      </c>
      <c r="B356" s="3" t="str">
        <f t="shared" si="1"/>
        <v>#REF!</v>
      </c>
    </row>
    <row r="357">
      <c r="A357" s="25">
        <f>+0.11</f>
        <v>0.11</v>
      </c>
      <c r="B357" s="3" t="str">
        <f t="shared" si="1"/>
        <v>#REF!</v>
      </c>
    </row>
    <row r="358">
      <c r="A358" s="25">
        <f>+0.17%</f>
        <v>0.0017</v>
      </c>
      <c r="B358" s="3" t="str">
        <f t="shared" si="1"/>
        <v>#REF!</v>
      </c>
    </row>
    <row r="359">
      <c r="A359" s="26">
        <v>204519.0</v>
      </c>
      <c r="B359" s="3" t="str">
        <f t="shared" si="1"/>
        <v>#REF!</v>
      </c>
    </row>
    <row r="360">
      <c r="A360" s="26">
        <v>437597.0</v>
      </c>
      <c r="B360" s="3" t="str">
        <f t="shared" si="1"/>
        <v>#REF!</v>
      </c>
    </row>
    <row r="361">
      <c r="A361" s="27">
        <v>43675.0</v>
      </c>
      <c r="B361" s="3" t="str">
        <f t="shared" si="1"/>
        <v>#REF!</v>
      </c>
    </row>
    <row r="362">
      <c r="A362" s="28">
        <v>63.23</v>
      </c>
      <c r="B362" s="3" t="str">
        <f t="shared" si="1"/>
        <v>#REF!</v>
      </c>
    </row>
    <row r="363">
      <c r="A363" s="28">
        <v>63.82</v>
      </c>
      <c r="B363" s="3" t="str">
        <f t="shared" si="1"/>
        <v>#REF!</v>
      </c>
    </row>
    <row r="364">
      <c r="A364" s="28">
        <v>62.85</v>
      </c>
      <c r="B364" s="3" t="str">
        <f t="shared" si="1"/>
        <v>#REF!</v>
      </c>
    </row>
    <row r="365">
      <c r="A365" s="28">
        <v>63.62</v>
      </c>
      <c r="B365" s="3" t="str">
        <f t="shared" si="1"/>
        <v>#REF!</v>
      </c>
    </row>
    <row r="366">
      <c r="A366" s="25">
        <f>+0.25</f>
        <v>0.25</v>
      </c>
      <c r="B366" s="3" t="str">
        <f t="shared" si="1"/>
        <v>#REF!</v>
      </c>
    </row>
    <row r="367">
      <c r="A367" s="25">
        <f>+0.39%</f>
        <v>0.0039</v>
      </c>
      <c r="B367" s="3" t="str">
        <f t="shared" si="1"/>
        <v>#REF!</v>
      </c>
    </row>
    <row r="368">
      <c r="A368" s="26">
        <v>237965.0</v>
      </c>
      <c r="B368" s="3" t="str">
        <f t="shared" si="1"/>
        <v>#REF!</v>
      </c>
    </row>
    <row r="369">
      <c r="A369" s="26">
        <v>444663.0</v>
      </c>
      <c r="B369" s="3" t="str">
        <f t="shared" si="1"/>
        <v>#REF!</v>
      </c>
    </row>
    <row r="370">
      <c r="A370" s="27">
        <v>43676.0</v>
      </c>
      <c r="B370" s="3" t="str">
        <f t="shared" si="1"/>
        <v>#REF!</v>
      </c>
    </row>
    <row r="371">
      <c r="A371" s="28">
        <v>63.8</v>
      </c>
      <c r="B371" s="3" t="str">
        <f t="shared" si="1"/>
        <v>#REF!</v>
      </c>
    </row>
    <row r="372">
      <c r="A372" s="28">
        <v>65.1</v>
      </c>
      <c r="B372" s="3" t="str">
        <f t="shared" si="1"/>
        <v>#REF!</v>
      </c>
    </row>
    <row r="373">
      <c r="A373" s="28">
        <v>63.78</v>
      </c>
      <c r="B373" s="3" t="str">
        <f t="shared" si="1"/>
        <v>#REF!</v>
      </c>
    </row>
    <row r="374">
      <c r="A374" s="28">
        <v>64.63</v>
      </c>
      <c r="B374" s="3" t="str">
        <f t="shared" si="1"/>
        <v>#REF!</v>
      </c>
    </row>
    <row r="375">
      <c r="A375" s="25">
        <f>+1.01</f>
        <v>1.01</v>
      </c>
      <c r="B375" s="3" t="str">
        <f t="shared" si="1"/>
        <v>#REF!</v>
      </c>
    </row>
    <row r="376">
      <c r="A376" s="25">
        <f>+1.59%</f>
        <v>0.0159</v>
      </c>
      <c r="B376" s="3" t="str">
        <f t="shared" si="1"/>
        <v>#REF!</v>
      </c>
    </row>
    <row r="377">
      <c r="A377" s="26">
        <v>297357.0</v>
      </c>
      <c r="B377" s="3" t="str">
        <f t="shared" si="1"/>
        <v>#REF!</v>
      </c>
    </row>
    <row r="378">
      <c r="A378" s="26">
        <v>444865.0</v>
      </c>
      <c r="B378" s="3" t="str">
        <f t="shared" si="1"/>
        <v>#REF!</v>
      </c>
    </row>
    <row r="379">
      <c r="A379" s="27">
        <v>43677.0</v>
      </c>
      <c r="B379" s="3" t="str">
        <f t="shared" si="1"/>
        <v>#REF!</v>
      </c>
    </row>
    <row r="380">
      <c r="A380" s="28">
        <v>64.86</v>
      </c>
      <c r="B380" s="3" t="str">
        <f t="shared" si="1"/>
        <v>#REF!</v>
      </c>
    </row>
    <row r="381">
      <c r="A381" s="28">
        <v>65.43</v>
      </c>
      <c r="B381" s="3" t="str">
        <f t="shared" si="1"/>
        <v>#REF!</v>
      </c>
    </row>
    <row r="382">
      <c r="A382" s="28">
        <v>64.17</v>
      </c>
      <c r="B382" s="3" t="str">
        <f t="shared" si="1"/>
        <v>#REF!</v>
      </c>
    </row>
    <row r="383">
      <c r="A383" s="28">
        <v>65.05</v>
      </c>
      <c r="B383" s="3" t="str">
        <f t="shared" si="1"/>
        <v>#REF!</v>
      </c>
    </row>
    <row r="384">
      <c r="A384" s="25">
        <f>+0.42</f>
        <v>0.42</v>
      </c>
      <c r="B384" s="3" t="str">
        <f t="shared" si="1"/>
        <v>#REF!</v>
      </c>
    </row>
    <row r="385">
      <c r="A385" s="25">
        <f>+0.65%</f>
        <v>0.0065</v>
      </c>
      <c r="B385" s="3" t="str">
        <f t="shared" si="1"/>
        <v>#REF!</v>
      </c>
    </row>
    <row r="386">
      <c r="A386" s="26">
        <v>321715.0</v>
      </c>
      <c r="B386" s="3" t="str">
        <f t="shared" si="1"/>
        <v>#REF!</v>
      </c>
    </row>
    <row r="387">
      <c r="A387" s="26">
        <v>451864.0</v>
      </c>
      <c r="B387" s="3" t="str">
        <f t="shared" si="1"/>
        <v>#REF!</v>
      </c>
    </row>
    <row r="388">
      <c r="A388" s="27">
        <v>43678.0</v>
      </c>
      <c r="B388" s="3" t="str">
        <f t="shared" si="1"/>
        <v>#REF!</v>
      </c>
    </row>
    <row r="389">
      <c r="A389" s="28">
        <v>64.09</v>
      </c>
      <c r="B389" s="3" t="str">
        <f t="shared" si="1"/>
        <v>#REF!</v>
      </c>
    </row>
    <row r="390">
      <c r="A390" s="28">
        <v>64.54</v>
      </c>
      <c r="B390" s="3" t="str">
        <f t="shared" si="1"/>
        <v>#REF!</v>
      </c>
    </row>
    <row r="391">
      <c r="A391" s="28">
        <v>60.02</v>
      </c>
      <c r="B391" s="3" t="str">
        <f t="shared" si="1"/>
        <v>#REF!</v>
      </c>
    </row>
    <row r="392">
      <c r="A392" s="28">
        <v>60.5</v>
      </c>
      <c r="B392" s="3" t="str">
        <f t="shared" si="1"/>
        <v>#REF!</v>
      </c>
    </row>
    <row r="393">
      <c r="A393" s="21">
        <v>-4.55</v>
      </c>
      <c r="B393" s="3" t="str">
        <f t="shared" si="1"/>
        <v>#REF!</v>
      </c>
    </row>
    <row r="394">
      <c r="A394" s="22">
        <v>-0.0699</v>
      </c>
      <c r="B394" s="3" t="str">
        <f t="shared" si="1"/>
        <v>#REF!</v>
      </c>
    </row>
    <row r="395">
      <c r="A395" s="24">
        <v>433719.0</v>
      </c>
      <c r="B395" s="3" t="str">
        <f t="shared" si="1"/>
        <v>#REF!</v>
      </c>
    </row>
    <row r="396">
      <c r="A396" s="24">
        <v>440172.0</v>
      </c>
      <c r="B396" s="3" t="str">
        <f t="shared" si="1"/>
        <v>#REF!</v>
      </c>
    </row>
    <row r="397">
      <c r="A397" s="23">
        <v>43679.0</v>
      </c>
      <c r="B397" s="3" t="str">
        <f t="shared" si="1"/>
        <v>#REF!</v>
      </c>
    </row>
    <row r="398">
      <c r="A398" s="21">
        <v>61.16</v>
      </c>
      <c r="B398" s="3" t="str">
        <f t="shared" si="1"/>
        <v>#REF!</v>
      </c>
    </row>
    <row r="399">
      <c r="A399" s="21">
        <v>62.95</v>
      </c>
      <c r="B399" s="3" t="str">
        <f t="shared" si="1"/>
        <v>#REF!</v>
      </c>
    </row>
    <row r="400">
      <c r="A400" s="21">
        <v>60.98</v>
      </c>
      <c r="B400" s="3" t="str">
        <f t="shared" si="1"/>
        <v>#REF!</v>
      </c>
    </row>
    <row r="401">
      <c r="A401" s="21">
        <v>61.89</v>
      </c>
      <c r="B401" s="3" t="str">
        <f t="shared" si="1"/>
        <v>#REF!</v>
      </c>
    </row>
    <row r="402">
      <c r="A402" s="25">
        <f>+1.39</f>
        <v>1.39</v>
      </c>
      <c r="B402" s="3" t="str">
        <f t="shared" si="1"/>
        <v>#REF!</v>
      </c>
    </row>
    <row r="403">
      <c r="A403" s="25">
        <f>+2.3%</f>
        <v>0.023</v>
      </c>
      <c r="B403" s="3" t="str">
        <f t="shared" si="1"/>
        <v>#REF!</v>
      </c>
    </row>
    <row r="404">
      <c r="A404" s="26">
        <v>364137.0</v>
      </c>
      <c r="B404" s="3" t="str">
        <f t="shared" si="1"/>
        <v>#REF!</v>
      </c>
    </row>
    <row r="405">
      <c r="A405" s="26">
        <v>437065.0</v>
      </c>
      <c r="B405" s="3" t="str">
        <f t="shared" si="1"/>
        <v>#REF!</v>
      </c>
    </row>
    <row r="406">
      <c r="A406" s="27">
        <v>43682.0</v>
      </c>
      <c r="B406" s="3" t="str">
        <f t="shared" si="1"/>
        <v>#REF!</v>
      </c>
    </row>
    <row r="407">
      <c r="A407" s="28">
        <v>61.46</v>
      </c>
      <c r="B407" s="3" t="str">
        <f t="shared" si="1"/>
        <v>#REF!</v>
      </c>
    </row>
    <row r="408">
      <c r="A408" s="28">
        <v>61.56</v>
      </c>
      <c r="B408" s="3" t="str">
        <f t="shared" si="1"/>
        <v>#REF!</v>
      </c>
    </row>
    <row r="409">
      <c r="A409" s="28">
        <v>59.66</v>
      </c>
      <c r="B409" s="3" t="str">
        <f t="shared" si="1"/>
        <v>#REF!</v>
      </c>
    </row>
    <row r="410">
      <c r="A410" s="28">
        <v>59.81</v>
      </c>
      <c r="B410" s="3" t="str">
        <f t="shared" si="1"/>
        <v>#REF!</v>
      </c>
    </row>
    <row r="411">
      <c r="A411" s="21">
        <v>-2.08</v>
      </c>
      <c r="B411" s="3" t="str">
        <f t="shared" si="1"/>
        <v>#REF!</v>
      </c>
    </row>
    <row r="412">
      <c r="A412" s="22">
        <v>-0.0336</v>
      </c>
      <c r="B412" s="3" t="str">
        <f t="shared" si="1"/>
        <v>#REF!</v>
      </c>
    </row>
    <row r="413">
      <c r="A413" s="24">
        <v>378858.0</v>
      </c>
      <c r="B413" s="3" t="str">
        <f t="shared" si="1"/>
        <v>#REF!</v>
      </c>
    </row>
    <row r="414">
      <c r="A414" s="24">
        <v>423295.0</v>
      </c>
      <c r="B414" s="3" t="str">
        <f t="shared" si="1"/>
        <v>#REF!</v>
      </c>
    </row>
    <row r="415">
      <c r="A415" s="23">
        <v>43683.0</v>
      </c>
      <c r="B415" s="3" t="str">
        <f t="shared" si="1"/>
        <v>#REF!</v>
      </c>
    </row>
    <row r="416">
      <c r="A416" s="21">
        <v>59.56</v>
      </c>
      <c r="B416" s="3" t="str">
        <f t="shared" si="1"/>
        <v>#REF!</v>
      </c>
    </row>
    <row r="417">
      <c r="A417" s="21">
        <v>60.56</v>
      </c>
      <c r="B417" s="3" t="str">
        <f t="shared" si="1"/>
        <v>#REF!</v>
      </c>
    </row>
    <row r="418">
      <c r="A418" s="21">
        <v>58.55</v>
      </c>
      <c r="B418" s="3" t="str">
        <f t="shared" si="1"/>
        <v>#REF!</v>
      </c>
    </row>
    <row r="419">
      <c r="A419" s="21">
        <v>58.94</v>
      </c>
      <c r="B419" s="3" t="str">
        <f t="shared" si="1"/>
        <v>#REF!</v>
      </c>
    </row>
    <row r="420">
      <c r="A420" s="21">
        <v>-0.87</v>
      </c>
      <c r="B420" s="3" t="str">
        <f t="shared" si="1"/>
        <v>#REF!</v>
      </c>
    </row>
    <row r="421">
      <c r="A421" s="22">
        <v>-0.0145</v>
      </c>
      <c r="B421" s="3" t="str">
        <f t="shared" si="1"/>
        <v>#REF!</v>
      </c>
    </row>
    <row r="422">
      <c r="A422" s="24">
        <v>328149.0</v>
      </c>
      <c r="B422" s="3" t="str">
        <f t="shared" si="1"/>
        <v>#REF!</v>
      </c>
    </row>
    <row r="423">
      <c r="A423" s="24">
        <v>409799.0</v>
      </c>
      <c r="B423" s="3" t="str">
        <f t="shared" si="1"/>
        <v>#REF!</v>
      </c>
    </row>
    <row r="424">
      <c r="A424" s="23">
        <v>43684.0</v>
      </c>
      <c r="B424" s="3" t="str">
        <f t="shared" si="1"/>
        <v>#REF!</v>
      </c>
    </row>
    <row r="425">
      <c r="A425" s="21">
        <v>58.68</v>
      </c>
      <c r="B425" s="3" t="str">
        <f t="shared" si="1"/>
        <v>#REF!</v>
      </c>
    </row>
    <row r="426">
      <c r="A426" s="21">
        <v>59.23</v>
      </c>
      <c r="B426" s="3" t="str">
        <f t="shared" si="1"/>
        <v>#REF!</v>
      </c>
    </row>
    <row r="427">
      <c r="A427" s="21">
        <v>55.88</v>
      </c>
      <c r="B427" s="3" t="str">
        <f t="shared" si="1"/>
        <v>#REF!</v>
      </c>
    </row>
    <row r="428">
      <c r="A428" s="21">
        <v>56.23</v>
      </c>
      <c r="B428" s="3" t="str">
        <f t="shared" si="1"/>
        <v>#REF!</v>
      </c>
    </row>
    <row r="429">
      <c r="A429" s="21">
        <v>-2.71</v>
      </c>
      <c r="B429" s="3" t="str">
        <f t="shared" si="1"/>
        <v>#REF!</v>
      </c>
    </row>
    <row r="430">
      <c r="A430" s="22">
        <v>-0.046</v>
      </c>
      <c r="B430" s="3" t="str">
        <f t="shared" si="1"/>
        <v>#REF!</v>
      </c>
    </row>
    <row r="431">
      <c r="A431" s="24">
        <v>485190.0</v>
      </c>
      <c r="B431" s="3" t="str">
        <f t="shared" si="1"/>
        <v>#REF!</v>
      </c>
    </row>
    <row r="432">
      <c r="A432" s="24">
        <v>377371.0</v>
      </c>
      <c r="B432" s="3" t="str">
        <f t="shared" si="1"/>
        <v>#REF!</v>
      </c>
    </row>
    <row r="433">
      <c r="A433" s="23">
        <v>43685.0</v>
      </c>
      <c r="B433" s="3" t="str">
        <f t="shared" si="1"/>
        <v>#REF!</v>
      </c>
    </row>
    <row r="434">
      <c r="A434" s="21">
        <v>57.48</v>
      </c>
      <c r="B434" s="3" t="str">
        <f t="shared" si="1"/>
        <v>#REF!</v>
      </c>
    </row>
    <row r="435">
      <c r="A435" s="21">
        <v>58.01</v>
      </c>
      <c r="B435" s="3" t="str">
        <f t="shared" si="1"/>
        <v>#REF!</v>
      </c>
    </row>
    <row r="436">
      <c r="A436" s="21">
        <v>56.77</v>
      </c>
      <c r="B436" s="3" t="str">
        <f t="shared" si="1"/>
        <v>#REF!</v>
      </c>
    </row>
    <row r="437">
      <c r="A437" s="21">
        <v>57.38</v>
      </c>
      <c r="B437" s="3" t="str">
        <f t="shared" si="1"/>
        <v>#REF!</v>
      </c>
    </row>
    <row r="438">
      <c r="A438" s="25">
        <f>+1.15</f>
        <v>1.15</v>
      </c>
      <c r="B438" s="3" t="str">
        <f t="shared" si="1"/>
        <v>#REF!</v>
      </c>
    </row>
    <row r="439">
      <c r="A439" s="25">
        <f>+2.05%</f>
        <v>0.0205</v>
      </c>
      <c r="B439" s="3" t="str">
        <f t="shared" si="1"/>
        <v>#REF!</v>
      </c>
    </row>
    <row r="440">
      <c r="A440" s="26">
        <v>299685.0</v>
      </c>
      <c r="B440" s="3" t="str">
        <f t="shared" si="1"/>
        <v>#REF!</v>
      </c>
    </row>
    <row r="441">
      <c r="A441" s="26">
        <v>359156.0</v>
      </c>
      <c r="B441" s="3" t="str">
        <f t="shared" si="1"/>
        <v>#REF!</v>
      </c>
    </row>
    <row r="442">
      <c r="A442" s="27">
        <v>43686.0</v>
      </c>
      <c r="B442" s="3" t="str">
        <f t="shared" si="1"/>
        <v>#REF!</v>
      </c>
    </row>
    <row r="443">
      <c r="A443" s="28">
        <v>57.74</v>
      </c>
      <c r="B443" s="3" t="str">
        <f t="shared" si="1"/>
        <v>#REF!</v>
      </c>
    </row>
    <row r="444">
      <c r="A444" s="28">
        <v>59.1</v>
      </c>
      <c r="B444" s="3" t="str">
        <f t="shared" si="1"/>
        <v>#REF!</v>
      </c>
    </row>
    <row r="445">
      <c r="A445" s="28">
        <v>57.11</v>
      </c>
      <c r="B445" s="3" t="str">
        <f t="shared" si="1"/>
        <v>#REF!</v>
      </c>
    </row>
    <row r="446">
      <c r="A446" s="28">
        <v>58.53</v>
      </c>
      <c r="B446" s="3" t="str">
        <f t="shared" si="1"/>
        <v>#REF!</v>
      </c>
    </row>
    <row r="447">
      <c r="A447" s="25">
        <f>+1.15</f>
        <v>1.15</v>
      </c>
      <c r="B447" s="3" t="str">
        <f t="shared" si="1"/>
        <v>#REF!</v>
      </c>
    </row>
    <row r="448">
      <c r="A448" s="25">
        <f>+2%</f>
        <v>0.02</v>
      </c>
      <c r="B448" s="3" t="str">
        <f t="shared" si="1"/>
        <v>#REF!</v>
      </c>
    </row>
    <row r="449">
      <c r="A449" s="26">
        <v>281803.0</v>
      </c>
      <c r="B449" s="3" t="str">
        <f t="shared" si="1"/>
        <v>#REF!</v>
      </c>
    </row>
    <row r="450">
      <c r="A450" s="26">
        <v>348001.0</v>
      </c>
      <c r="B450" s="3" t="str">
        <f t="shared" si="1"/>
        <v>#REF!</v>
      </c>
    </row>
    <row r="451">
      <c r="A451" s="27">
        <v>43689.0</v>
      </c>
      <c r="B451" s="3" t="str">
        <f t="shared" si="1"/>
        <v>#REF!</v>
      </c>
    </row>
    <row r="452">
      <c r="A452" s="28">
        <v>58.3</v>
      </c>
      <c r="B452" s="3" t="str">
        <f t="shared" si="1"/>
        <v>#REF!</v>
      </c>
    </row>
    <row r="453">
      <c r="A453" s="28">
        <v>58.88</v>
      </c>
      <c r="B453" s="3" t="str">
        <f t="shared" si="1"/>
        <v>#REF!</v>
      </c>
    </row>
    <row r="454">
      <c r="A454" s="28">
        <v>57.88</v>
      </c>
      <c r="B454" s="3" t="str">
        <f t="shared" si="1"/>
        <v>#REF!</v>
      </c>
    </row>
    <row r="455">
      <c r="A455" s="28">
        <v>58.57</v>
      </c>
      <c r="B455" s="3" t="str">
        <f t="shared" si="1"/>
        <v>#REF!</v>
      </c>
    </row>
    <row r="456">
      <c r="A456" s="25">
        <f>+0.04</f>
        <v>0.04</v>
      </c>
      <c r="B456" s="3" t="str">
        <f t="shared" si="1"/>
        <v>#REF!</v>
      </c>
    </row>
    <row r="457">
      <c r="A457" s="25">
        <f>+0.07%</f>
        <v>0.0007</v>
      </c>
      <c r="B457" s="3" t="str">
        <f t="shared" si="1"/>
        <v>#REF!</v>
      </c>
    </row>
    <row r="458">
      <c r="A458" s="26">
        <v>221349.0</v>
      </c>
      <c r="B458" s="3" t="str">
        <f t="shared" si="1"/>
        <v>#REF!</v>
      </c>
    </row>
    <row r="459">
      <c r="A459" s="26">
        <v>325776.0</v>
      </c>
      <c r="B459" s="3" t="str">
        <f t="shared" si="1"/>
        <v>#REF!</v>
      </c>
    </row>
    <row r="460">
      <c r="A460" s="27">
        <v>43690.0</v>
      </c>
      <c r="B460" s="3" t="str">
        <f t="shared" si="1"/>
        <v>#REF!</v>
      </c>
    </row>
    <row r="461">
      <c r="A461" s="28">
        <v>58.47</v>
      </c>
      <c r="B461" s="3" t="str">
        <f t="shared" si="1"/>
        <v>#REF!</v>
      </c>
    </row>
    <row r="462">
      <c r="A462" s="28">
        <v>61.5</v>
      </c>
      <c r="B462" s="3" t="str">
        <f t="shared" si="1"/>
        <v>#REF!</v>
      </c>
    </row>
    <row r="463">
      <c r="A463" s="28">
        <v>58.0</v>
      </c>
      <c r="B463" s="3" t="str">
        <f t="shared" si="1"/>
        <v>#REF!</v>
      </c>
    </row>
    <row r="464">
      <c r="A464" s="28">
        <v>61.3</v>
      </c>
      <c r="B464" s="3" t="str">
        <f t="shared" si="1"/>
        <v>#REF!</v>
      </c>
    </row>
    <row r="465">
      <c r="A465" s="25">
        <f>+2.73</f>
        <v>2.73</v>
      </c>
      <c r="B465" s="3" t="str">
        <f t="shared" si="1"/>
        <v>#REF!</v>
      </c>
    </row>
    <row r="466">
      <c r="A466" s="25">
        <f>+4.66%</f>
        <v>0.0466</v>
      </c>
      <c r="B466" s="3" t="str">
        <f t="shared" si="1"/>
        <v>#REF!</v>
      </c>
    </row>
    <row r="467">
      <c r="A467" s="26">
        <v>338076.0</v>
      </c>
      <c r="B467" s="3" t="str">
        <f t="shared" si="1"/>
        <v>#REF!</v>
      </c>
    </row>
    <row r="468">
      <c r="A468" s="26">
        <v>307694.0</v>
      </c>
      <c r="B468" s="3" t="str">
        <f t="shared" si="1"/>
        <v>#REF!</v>
      </c>
    </row>
    <row r="469">
      <c r="A469" s="27">
        <v>43691.0</v>
      </c>
      <c r="B469" s="3" t="str">
        <f t="shared" si="1"/>
        <v>#REF!</v>
      </c>
    </row>
    <row r="470">
      <c r="A470" s="28">
        <v>61.07</v>
      </c>
      <c r="B470" s="3" t="str">
        <f t="shared" si="1"/>
        <v>#REF!</v>
      </c>
    </row>
    <row r="471">
      <c r="A471" s="28">
        <v>61.08</v>
      </c>
      <c r="B471" s="3" t="str">
        <f t="shared" si="1"/>
        <v>#REF!</v>
      </c>
    </row>
    <row r="472">
      <c r="A472" s="28">
        <v>58.21</v>
      </c>
      <c r="B472" s="3" t="str">
        <f t="shared" si="1"/>
        <v>#REF!</v>
      </c>
    </row>
    <row r="473">
      <c r="A473" s="28">
        <v>59.48</v>
      </c>
      <c r="B473" s="3" t="str">
        <f t="shared" si="1"/>
        <v>#REF!</v>
      </c>
    </row>
    <row r="474">
      <c r="A474" s="21">
        <v>-1.82</v>
      </c>
      <c r="B474" s="3" t="str">
        <f t="shared" si="1"/>
        <v>#REF!</v>
      </c>
    </row>
    <row r="475">
      <c r="A475" s="22">
        <v>-0.0297</v>
      </c>
      <c r="B475" s="3" t="str">
        <f t="shared" si="1"/>
        <v>#REF!</v>
      </c>
    </row>
    <row r="476">
      <c r="A476" s="24">
        <v>320431.0</v>
      </c>
      <c r="B476" s="3" t="str">
        <f t="shared" si="1"/>
        <v>#REF!</v>
      </c>
    </row>
    <row r="477">
      <c r="A477" s="24">
        <v>302728.0</v>
      </c>
      <c r="B477" s="3" t="str">
        <f t="shared" si="1"/>
        <v>#REF!</v>
      </c>
    </row>
    <row r="478">
      <c r="A478" s="23">
        <v>43692.0</v>
      </c>
      <c r="B478" s="3" t="str">
        <f t="shared" si="1"/>
        <v>#REF!</v>
      </c>
    </row>
    <row r="479">
      <c r="A479" s="21">
        <v>59.07</v>
      </c>
      <c r="B479" s="3" t="str">
        <f t="shared" si="1"/>
        <v>#REF!</v>
      </c>
    </row>
    <row r="480">
      <c r="A480" s="21">
        <v>59.42</v>
      </c>
      <c r="B480" s="3" t="str">
        <f t="shared" si="1"/>
        <v>#REF!</v>
      </c>
    </row>
    <row r="481">
      <c r="A481" s="21">
        <v>57.67</v>
      </c>
      <c r="B481" s="3" t="str">
        <f t="shared" si="1"/>
        <v>#REF!</v>
      </c>
    </row>
    <row r="482">
      <c r="A482" s="21">
        <v>58.23</v>
      </c>
      <c r="B482" s="3" t="str">
        <f t="shared" si="1"/>
        <v>#REF!</v>
      </c>
    </row>
    <row r="483">
      <c r="A483" s="21">
        <v>-1.25</v>
      </c>
      <c r="B483" s="3" t="str">
        <f t="shared" si="1"/>
        <v>#REF!</v>
      </c>
    </row>
    <row r="484">
      <c r="A484" s="22">
        <v>-0.021</v>
      </c>
      <c r="B484" s="3" t="str">
        <f t="shared" si="1"/>
        <v>#REF!</v>
      </c>
    </row>
    <row r="485">
      <c r="A485" s="24">
        <v>298674.0</v>
      </c>
      <c r="B485" s="3" t="str">
        <f t="shared" si="1"/>
        <v>#REF!</v>
      </c>
    </row>
    <row r="486">
      <c r="A486" s="24">
        <v>307081.0</v>
      </c>
      <c r="B486" s="3" t="str">
        <f t="shared" si="1"/>
        <v>#REF!</v>
      </c>
    </row>
    <row r="487">
      <c r="A487" s="23">
        <v>43693.0</v>
      </c>
      <c r="B487" s="3" t="str">
        <f t="shared" si="1"/>
        <v>#REF!</v>
      </c>
    </row>
    <row r="488">
      <c r="A488" s="21">
        <v>58.41</v>
      </c>
      <c r="B488" s="3" t="str">
        <f t="shared" si="1"/>
        <v>#REF!</v>
      </c>
    </row>
    <row r="489">
      <c r="A489" s="21">
        <v>59.5</v>
      </c>
      <c r="B489" s="3" t="str">
        <f t="shared" si="1"/>
        <v>#REF!</v>
      </c>
    </row>
    <row r="490">
      <c r="A490" s="21">
        <v>58.28</v>
      </c>
      <c r="B490" s="3" t="str">
        <f t="shared" si="1"/>
        <v>#REF!</v>
      </c>
    </row>
    <row r="491">
      <c r="A491" s="21">
        <v>58.64</v>
      </c>
      <c r="B491" s="3" t="str">
        <f t="shared" si="1"/>
        <v>#REF!</v>
      </c>
    </row>
    <row r="492">
      <c r="A492" s="25">
        <f>+0.41</f>
        <v>0.41</v>
      </c>
      <c r="B492" s="3" t="str">
        <f t="shared" si="1"/>
        <v>#REF!</v>
      </c>
    </row>
    <row r="493">
      <c r="A493" s="25">
        <f>+0.7%</f>
        <v>0.007</v>
      </c>
      <c r="B493" s="3" t="str">
        <f t="shared" si="1"/>
        <v>#REF!</v>
      </c>
    </row>
    <row r="494">
      <c r="A494" s="26">
        <v>209433.0</v>
      </c>
      <c r="B494" s="3" t="str">
        <f t="shared" si="1"/>
        <v>#REF!</v>
      </c>
    </row>
    <row r="495">
      <c r="A495" s="26">
        <v>301417.0</v>
      </c>
      <c r="B495" s="3" t="str">
        <f t="shared" si="1"/>
        <v>#REF!</v>
      </c>
    </row>
    <row r="496">
      <c r="A496" s="27">
        <v>43696.0</v>
      </c>
      <c r="B496" s="3" t="str">
        <f t="shared" si="1"/>
        <v>#REF!</v>
      </c>
    </row>
    <row r="497">
      <c r="A497" s="28">
        <v>58.72</v>
      </c>
      <c r="B497" s="3" t="str">
        <f t="shared" si="1"/>
        <v>#REF!</v>
      </c>
    </row>
    <row r="498">
      <c r="A498" s="28">
        <v>59.92</v>
      </c>
      <c r="B498" s="3" t="str">
        <f t="shared" si="1"/>
        <v>#REF!</v>
      </c>
    </row>
    <row r="499">
      <c r="A499" s="28">
        <v>58.64</v>
      </c>
      <c r="B499" s="3" t="str">
        <f t="shared" si="1"/>
        <v>#REF!</v>
      </c>
    </row>
    <row r="500">
      <c r="A500" s="28">
        <v>59.74</v>
      </c>
      <c r="B500" s="3" t="str">
        <f t="shared" si="1"/>
        <v>#REF!</v>
      </c>
    </row>
    <row r="501">
      <c r="A501" s="25">
        <f>+1.1</f>
        <v>1.1</v>
      </c>
      <c r="B501" s="3" t="str">
        <f t="shared" si="1"/>
        <v>#REF!</v>
      </c>
    </row>
    <row r="502">
      <c r="A502" s="25">
        <f>+1.88%</f>
        <v>0.0188</v>
      </c>
      <c r="B502" s="3" t="str">
        <f t="shared" si="1"/>
        <v>#REF!</v>
      </c>
    </row>
    <row r="503">
      <c r="A503" s="26">
        <v>211453.0</v>
      </c>
      <c r="B503" s="3" t="str">
        <f t="shared" si="1"/>
        <v>#REF!</v>
      </c>
    </row>
    <row r="504">
      <c r="A504" s="26">
        <v>290942.0</v>
      </c>
      <c r="B504" s="3" t="str">
        <f t="shared" si="1"/>
        <v>#REF!</v>
      </c>
    </row>
    <row r="505">
      <c r="A505" s="27">
        <v>43697.0</v>
      </c>
      <c r="B505" s="3" t="str">
        <f t="shared" si="1"/>
        <v>#REF!</v>
      </c>
    </row>
    <row r="506">
      <c r="A506" s="28">
        <v>59.68</v>
      </c>
      <c r="B506" s="3" t="str">
        <f t="shared" si="1"/>
        <v>#REF!</v>
      </c>
    </row>
    <row r="507">
      <c r="A507" s="28">
        <v>60.32</v>
      </c>
      <c r="B507" s="3" t="str">
        <f t="shared" si="1"/>
        <v>#REF!</v>
      </c>
    </row>
    <row r="508">
      <c r="A508" s="28">
        <v>58.95</v>
      </c>
      <c r="B508" s="3" t="str">
        <f t="shared" si="1"/>
        <v>#REF!</v>
      </c>
    </row>
    <row r="509">
      <c r="A509" s="28">
        <v>60.03</v>
      </c>
      <c r="B509" s="3" t="str">
        <f t="shared" si="1"/>
        <v>#REF!</v>
      </c>
    </row>
    <row r="510">
      <c r="A510" s="25">
        <f>+0.29</f>
        <v>0.29</v>
      </c>
      <c r="B510" s="3" t="str">
        <f t="shared" si="1"/>
        <v>#REF!</v>
      </c>
    </row>
    <row r="511">
      <c r="A511" s="25">
        <f>+0.49%</f>
        <v>0.0049</v>
      </c>
      <c r="B511" s="3" t="str">
        <f t="shared" si="1"/>
        <v>#REF!</v>
      </c>
    </row>
    <row r="512">
      <c r="A512" s="26">
        <v>245249.0</v>
      </c>
      <c r="B512" s="3" t="str">
        <f t="shared" si="1"/>
        <v>#REF!</v>
      </c>
    </row>
    <row r="513">
      <c r="A513" s="26">
        <v>266544.0</v>
      </c>
      <c r="B513" s="3" t="str">
        <f t="shared" si="1"/>
        <v>#REF!</v>
      </c>
    </row>
    <row r="514">
      <c r="A514" s="27">
        <v>43698.0</v>
      </c>
      <c r="B514" s="3" t="str">
        <f t="shared" si="1"/>
        <v>#REF!</v>
      </c>
    </row>
    <row r="515">
      <c r="A515" s="28">
        <v>60.11</v>
      </c>
      <c r="B515" s="3" t="str">
        <f t="shared" si="1"/>
        <v>#REF!</v>
      </c>
    </row>
    <row r="516">
      <c r="A516" s="28">
        <v>61.41</v>
      </c>
      <c r="B516" s="3" t="str">
        <f t="shared" si="1"/>
        <v>#REF!</v>
      </c>
    </row>
    <row r="517">
      <c r="A517" s="28">
        <v>60.07</v>
      </c>
      <c r="B517" s="3" t="str">
        <f t="shared" si="1"/>
        <v>#REF!</v>
      </c>
    </row>
    <row r="518">
      <c r="A518" s="28">
        <v>60.3</v>
      </c>
      <c r="B518" s="3" t="str">
        <f t="shared" si="1"/>
        <v>#REF!</v>
      </c>
    </row>
    <row r="519">
      <c r="A519" s="25">
        <f>+0.27</f>
        <v>0.27</v>
      </c>
      <c r="B519" s="3" t="str">
        <f t="shared" si="1"/>
        <v>#REF!</v>
      </c>
    </row>
    <row r="520">
      <c r="A520" s="25">
        <f>+0.45%</f>
        <v>0.0045</v>
      </c>
      <c r="B520" s="3" t="str">
        <f t="shared" si="1"/>
        <v>#REF!</v>
      </c>
    </row>
    <row r="521">
      <c r="A521" s="26">
        <v>269681.0</v>
      </c>
      <c r="B521" s="3" t="str">
        <f t="shared" si="1"/>
        <v>#REF!</v>
      </c>
    </row>
    <row r="522">
      <c r="A522" s="26">
        <v>252877.0</v>
      </c>
      <c r="B522" s="3" t="str">
        <f t="shared" si="1"/>
        <v>#REF!</v>
      </c>
    </row>
    <row r="523">
      <c r="A523" s="27">
        <v>43699.0</v>
      </c>
      <c r="B523" s="3" t="str">
        <f t="shared" si="1"/>
        <v>#REF!</v>
      </c>
    </row>
    <row r="524">
      <c r="A524" s="28">
        <v>60.43</v>
      </c>
      <c r="B524" s="3" t="str">
        <f t="shared" si="1"/>
        <v>#REF!</v>
      </c>
    </row>
    <row r="525">
      <c r="A525" s="28">
        <v>60.89</v>
      </c>
      <c r="B525" s="3" t="str">
        <f t="shared" si="1"/>
        <v>#REF!</v>
      </c>
    </row>
    <row r="526">
      <c r="A526" s="28">
        <v>59.47</v>
      </c>
      <c r="B526" s="3" t="str">
        <f t="shared" si="1"/>
        <v>#REF!</v>
      </c>
    </row>
    <row r="527">
      <c r="A527" s="28">
        <v>59.92</v>
      </c>
      <c r="B527" s="3" t="str">
        <f t="shared" si="1"/>
        <v>#REF!</v>
      </c>
    </row>
    <row r="528">
      <c r="A528" s="21">
        <v>-0.38</v>
      </c>
      <c r="B528" s="3" t="str">
        <f t="shared" si="1"/>
        <v>#REF!</v>
      </c>
    </row>
    <row r="529">
      <c r="A529" s="22">
        <v>-0.0063</v>
      </c>
      <c r="B529" s="3" t="str">
        <f t="shared" si="1"/>
        <v>#REF!</v>
      </c>
    </row>
    <row r="530">
      <c r="A530" s="24">
        <v>276113.0</v>
      </c>
      <c r="B530" s="3" t="str">
        <f t="shared" si="1"/>
        <v>#REF!</v>
      </c>
    </row>
    <row r="531">
      <c r="A531" s="24">
        <v>213900.0</v>
      </c>
      <c r="B531" s="3" t="str">
        <f t="shared" si="1"/>
        <v>#REF!</v>
      </c>
    </row>
    <row r="532">
      <c r="A532" s="23">
        <v>43700.0</v>
      </c>
      <c r="B532" s="3" t="str">
        <f t="shared" si="1"/>
        <v>#REF!</v>
      </c>
    </row>
    <row r="533">
      <c r="A533" s="21">
        <v>60.11</v>
      </c>
      <c r="B533" s="3" t="str">
        <f t="shared" si="1"/>
        <v>#REF!</v>
      </c>
    </row>
    <row r="534">
      <c r="A534" s="21">
        <v>60.29</v>
      </c>
      <c r="B534" s="3" t="str">
        <f t="shared" si="1"/>
        <v>#REF!</v>
      </c>
    </row>
    <row r="535">
      <c r="A535" s="21">
        <v>58.3</v>
      </c>
      <c r="B535" s="3" t="str">
        <f t="shared" si="1"/>
        <v>#REF!</v>
      </c>
    </row>
    <row r="536">
      <c r="A536" s="21">
        <v>59.34</v>
      </c>
      <c r="B536" s="3" t="str">
        <f t="shared" si="1"/>
        <v>#REF!</v>
      </c>
    </row>
    <row r="537">
      <c r="A537" s="21">
        <v>-0.58</v>
      </c>
      <c r="B537" s="3" t="str">
        <f t="shared" si="1"/>
        <v>#REF!</v>
      </c>
    </row>
    <row r="538">
      <c r="A538" s="22">
        <v>-0.0097</v>
      </c>
      <c r="B538" s="3" t="str">
        <f t="shared" si="1"/>
        <v>#REF!</v>
      </c>
    </row>
    <row r="539">
      <c r="A539" s="24">
        <v>321242.0</v>
      </c>
      <c r="B539" s="3" t="str">
        <f t="shared" si="1"/>
        <v>#REF!</v>
      </c>
    </row>
    <row r="540">
      <c r="A540" s="24">
        <v>179903.0</v>
      </c>
      <c r="B540" s="3" t="str">
        <f t="shared" si="1"/>
        <v>#REF!</v>
      </c>
    </row>
    <row r="541">
      <c r="A541" s="23">
        <v>43703.0</v>
      </c>
      <c r="B541" s="3" t="str">
        <f t="shared" si="1"/>
        <v>#REF!</v>
      </c>
    </row>
    <row r="542">
      <c r="A542" s="21">
        <v>58.35</v>
      </c>
      <c r="B542" s="3" t="str">
        <f t="shared" si="1"/>
        <v>#REF!</v>
      </c>
    </row>
    <row r="543">
      <c r="A543" s="21">
        <v>60.17</v>
      </c>
      <c r="B543" s="3" t="str">
        <f t="shared" si="1"/>
        <v>#REF!</v>
      </c>
    </row>
    <row r="544">
      <c r="A544" s="21">
        <v>58.24</v>
      </c>
      <c r="B544" s="3" t="str">
        <f t="shared" si="1"/>
        <v>#REF!</v>
      </c>
    </row>
    <row r="545">
      <c r="A545" s="21">
        <v>58.7</v>
      </c>
      <c r="B545" s="3" t="str">
        <f t="shared" si="1"/>
        <v>#REF!</v>
      </c>
    </row>
    <row r="546">
      <c r="A546" s="21">
        <v>-0.64</v>
      </c>
      <c r="B546" s="3" t="str">
        <f t="shared" si="1"/>
        <v>#REF!</v>
      </c>
    </row>
    <row r="547">
      <c r="A547" s="22">
        <v>-0.0108</v>
      </c>
      <c r="B547" s="3" t="str">
        <f t="shared" si="1"/>
        <v>#REF!</v>
      </c>
    </row>
    <row r="548">
      <c r="A548" s="24">
        <v>183297.0</v>
      </c>
      <c r="B548" s="3" t="str">
        <f t="shared" si="1"/>
        <v>#REF!</v>
      </c>
    </row>
    <row r="549">
      <c r="A549" s="24">
        <v>168881.0</v>
      </c>
      <c r="B549" s="3" t="str">
        <f t="shared" si="1"/>
        <v>#REF!</v>
      </c>
    </row>
    <row r="550">
      <c r="A550" s="23">
        <v>43704.0</v>
      </c>
      <c r="B550" s="3" t="str">
        <f t="shared" si="1"/>
        <v>#REF!</v>
      </c>
    </row>
    <row r="551">
      <c r="A551" s="21">
        <v>58.8</v>
      </c>
      <c r="B551" s="3" t="str">
        <f t="shared" si="1"/>
        <v>#REF!</v>
      </c>
    </row>
    <row r="552">
      <c r="A552" s="21">
        <v>60.17</v>
      </c>
      <c r="B552" s="3" t="str">
        <f t="shared" si="1"/>
        <v>#REF!</v>
      </c>
    </row>
    <row r="553">
      <c r="A553" s="21">
        <v>58.51</v>
      </c>
      <c r="B553" s="3" t="str">
        <f t="shared" si="1"/>
        <v>#REF!</v>
      </c>
    </row>
    <row r="554">
      <c r="A554" s="21">
        <v>59.51</v>
      </c>
      <c r="B554" s="3" t="str">
        <f t="shared" si="1"/>
        <v>#REF!</v>
      </c>
    </row>
    <row r="555">
      <c r="A555" s="25">
        <f>+0.81</f>
        <v>0.81</v>
      </c>
      <c r="B555" s="3" t="str">
        <f t="shared" si="1"/>
        <v>#REF!</v>
      </c>
    </row>
    <row r="556">
      <c r="A556" s="25">
        <f>+1.38%</f>
        <v>0.0138</v>
      </c>
      <c r="B556" s="3" t="str">
        <f t="shared" si="1"/>
        <v>#REF!</v>
      </c>
    </row>
    <row r="557">
      <c r="A557" s="26">
        <v>218373.0</v>
      </c>
      <c r="B557" s="3" t="str">
        <f t="shared" si="1"/>
        <v>#REF!</v>
      </c>
    </row>
    <row r="558">
      <c r="A558" s="26">
        <v>142343.0</v>
      </c>
      <c r="B558" s="3" t="str">
        <f t="shared" si="1"/>
        <v>#REF!</v>
      </c>
    </row>
    <row r="559">
      <c r="A559" s="27">
        <v>43705.0</v>
      </c>
      <c r="B559" s="3" t="str">
        <f t="shared" si="1"/>
        <v>#REF!</v>
      </c>
    </row>
    <row r="560">
      <c r="A560" s="28">
        <v>60.04</v>
      </c>
      <c r="B560" s="3" t="str">
        <f t="shared" si="1"/>
        <v>#REF!</v>
      </c>
    </row>
    <row r="561">
      <c r="A561" s="28">
        <v>61.0</v>
      </c>
      <c r="B561" s="3" t="str">
        <f t="shared" si="1"/>
        <v>#REF!</v>
      </c>
    </row>
    <row r="562">
      <c r="A562" s="28">
        <v>59.8</v>
      </c>
      <c r="B562" s="3" t="str">
        <f t="shared" si="1"/>
        <v>#REF!</v>
      </c>
    </row>
    <row r="563">
      <c r="A563" s="28">
        <v>60.49</v>
      </c>
      <c r="B563" s="3" t="str">
        <f t="shared" si="1"/>
        <v>#REF!</v>
      </c>
    </row>
    <row r="564">
      <c r="A564" s="25">
        <f>+0.98</f>
        <v>0.98</v>
      </c>
      <c r="B564" s="3" t="str">
        <f t="shared" si="1"/>
        <v>#REF!</v>
      </c>
    </row>
    <row r="565">
      <c r="A565" s="25">
        <f>+1.65%</f>
        <v>0.0165</v>
      </c>
      <c r="B565" s="3" t="str">
        <f t="shared" si="1"/>
        <v>#REF!</v>
      </c>
    </row>
    <row r="566">
      <c r="A566" s="26">
        <v>134262.0</v>
      </c>
      <c r="B566" s="3" t="str">
        <f t="shared" si="1"/>
        <v>#REF!</v>
      </c>
    </row>
    <row r="567">
      <c r="A567" s="26">
        <v>115439.0</v>
      </c>
      <c r="B567" s="3" t="str">
        <f t="shared" si="1"/>
        <v>#REF!</v>
      </c>
    </row>
    <row r="568">
      <c r="A568" s="27">
        <v>43706.0</v>
      </c>
      <c r="B568" s="3" t="str">
        <f t="shared" si="1"/>
        <v>#REF!</v>
      </c>
    </row>
    <row r="569">
      <c r="A569" s="28">
        <v>60.48</v>
      </c>
      <c r="B569" s="3" t="str">
        <f t="shared" si="1"/>
        <v>#REF!</v>
      </c>
    </row>
    <row r="570">
      <c r="A570" s="28">
        <v>61.19</v>
      </c>
      <c r="B570" s="3" t="str">
        <f t="shared" si="1"/>
        <v>#REF!</v>
      </c>
    </row>
    <row r="571">
      <c r="A571" s="28">
        <v>59.98</v>
      </c>
      <c r="B571" s="3" t="str">
        <f t="shared" si="1"/>
        <v>#REF!</v>
      </c>
    </row>
    <row r="572">
      <c r="A572" s="28">
        <v>61.08</v>
      </c>
      <c r="B572" s="3" t="str">
        <f t="shared" si="1"/>
        <v>#REF!</v>
      </c>
    </row>
    <row r="573">
      <c r="A573" s="25">
        <f>+0.59</f>
        <v>0.59</v>
      </c>
      <c r="B573" s="3" t="str">
        <f t="shared" si="1"/>
        <v>#REF!</v>
      </c>
    </row>
    <row r="574">
      <c r="A574" s="25">
        <f>+0.98%</f>
        <v>0.0098</v>
      </c>
      <c r="B574" s="3" t="str">
        <f t="shared" si="1"/>
        <v>#REF!</v>
      </c>
    </row>
    <row r="575">
      <c r="A575" s="26">
        <v>131090.0</v>
      </c>
      <c r="B575" s="3" t="str">
        <f t="shared" si="1"/>
        <v>#REF!</v>
      </c>
    </row>
    <row r="576">
      <c r="A576" s="26">
        <v>57569.0</v>
      </c>
      <c r="B576" s="3" t="str">
        <f t="shared" si="1"/>
        <v>#REF!</v>
      </c>
    </row>
    <row r="577">
      <c r="A577" s="7">
        <v>43707.0</v>
      </c>
      <c r="B577" s="3" t="str">
        <f t="shared" si="1"/>
        <v>#REF!</v>
      </c>
    </row>
    <row r="578">
      <c r="A578" s="8">
        <v>60.98</v>
      </c>
      <c r="B578" s="3" t="str">
        <f t="shared" si="1"/>
        <v>#REF!</v>
      </c>
    </row>
    <row r="579">
      <c r="A579" s="8">
        <v>61.17</v>
      </c>
      <c r="B579" s="3" t="str">
        <f t="shared" si="1"/>
        <v>#REF!</v>
      </c>
    </row>
    <row r="580">
      <c r="A580" s="8">
        <v>60.25</v>
      </c>
      <c r="B580" s="3" t="str">
        <f t="shared" si="1"/>
        <v>#REF!</v>
      </c>
    </row>
    <row r="581">
      <c r="A581" s="8">
        <v>60.43</v>
      </c>
      <c r="B581" s="3" t="str">
        <f t="shared" si="1"/>
        <v>#REF!</v>
      </c>
    </row>
    <row r="582">
      <c r="A582" s="11">
        <v>-0.65</v>
      </c>
      <c r="B582" s="3" t="str">
        <f t="shared" si="1"/>
        <v>#REF!</v>
      </c>
    </row>
    <row r="583">
      <c r="A583" s="12">
        <v>-0.0106</v>
      </c>
      <c r="B583" s="3" t="str">
        <f t="shared" si="1"/>
        <v>#REF!</v>
      </c>
    </row>
    <row r="584">
      <c r="A584" s="31">
        <v>25136.0</v>
      </c>
      <c r="B584" s="3" t="str">
        <f t="shared" si="1"/>
        <v>#REF!</v>
      </c>
    </row>
    <row r="585">
      <c r="A585" s="32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43649</v>
      </c>
      <c r="C3" s="3">
        <v>62.37</v>
      </c>
      <c r="D3" s="3">
        <v>63.46</v>
      </c>
      <c r="E3" s="3">
        <v>61.68</v>
      </c>
      <c r="F3" s="3">
        <v>63.29</v>
      </c>
      <c r="G3" s="3">
        <v>1.32</v>
      </c>
      <c r="H3" s="3">
        <v>0.0213</v>
      </c>
      <c r="I3" s="15">
        <v>62066.0</v>
      </c>
      <c r="J3" s="15">
        <v>195120.0</v>
      </c>
    </row>
    <row r="4">
      <c r="A4" s="19" t="s">
        <v>4</v>
      </c>
      <c r="B4" s="5">
        <f t="shared" si="1"/>
        <v>43650</v>
      </c>
      <c r="C4" s="3">
        <v>63.48</v>
      </c>
      <c r="D4" s="3">
        <v>63.48</v>
      </c>
      <c r="E4" s="3">
        <v>62.44</v>
      </c>
      <c r="F4" s="3">
        <v>62.69</v>
      </c>
      <c r="G4" s="3">
        <v>-0.6</v>
      </c>
      <c r="H4" s="6">
        <v>-0.0095</v>
      </c>
      <c r="I4" s="15">
        <v>26706.0</v>
      </c>
      <c r="J4" s="15">
        <v>199368.0</v>
      </c>
    </row>
    <row r="5">
      <c r="A5" s="19" t="s">
        <v>5</v>
      </c>
      <c r="B5" s="5">
        <f t="shared" si="1"/>
        <v>43651</v>
      </c>
      <c r="C5" s="3">
        <v>62.69</v>
      </c>
      <c r="D5" s="3">
        <v>63.81</v>
      </c>
      <c r="E5" s="3">
        <v>62.33</v>
      </c>
      <c r="F5" s="3">
        <v>63.54</v>
      </c>
      <c r="G5" s="3">
        <v>0.85</v>
      </c>
      <c r="H5" s="3">
        <v>0.013600000000000001</v>
      </c>
      <c r="I5" s="15">
        <v>47634.0</v>
      </c>
      <c r="J5" s="15">
        <v>198930.0</v>
      </c>
    </row>
    <row r="6">
      <c r="A6" s="19" t="s">
        <v>6</v>
      </c>
      <c r="B6" s="5">
        <f t="shared" si="1"/>
        <v>43654</v>
      </c>
      <c r="C6" s="3">
        <v>63.7</v>
      </c>
      <c r="D6" s="3">
        <v>64.46</v>
      </c>
      <c r="E6" s="3">
        <v>63.28</v>
      </c>
      <c r="F6" s="3">
        <v>63.54</v>
      </c>
      <c r="G6" s="3" t="s">
        <v>10</v>
      </c>
      <c r="H6" s="3" t="s">
        <v>10</v>
      </c>
      <c r="I6" s="15">
        <v>62766.0</v>
      </c>
      <c r="J6" s="15">
        <v>203579.0</v>
      </c>
    </row>
    <row r="7">
      <c r="A7" s="19" t="s">
        <v>7</v>
      </c>
      <c r="B7" s="5">
        <f t="shared" si="1"/>
        <v>43655</v>
      </c>
      <c r="C7" s="3">
        <v>63.26</v>
      </c>
      <c r="D7" s="3">
        <v>64.22</v>
      </c>
      <c r="E7" s="3">
        <v>63.21</v>
      </c>
      <c r="F7" s="3">
        <v>63.68</v>
      </c>
      <c r="G7" s="3">
        <v>0.14</v>
      </c>
      <c r="H7" s="3">
        <v>0.0022</v>
      </c>
      <c r="I7" s="15">
        <v>86931.0</v>
      </c>
      <c r="J7" s="15">
        <v>211480.0</v>
      </c>
    </row>
    <row r="8">
      <c r="A8" s="19" t="s">
        <v>8</v>
      </c>
      <c r="B8" s="5">
        <f t="shared" si="1"/>
        <v>43656</v>
      </c>
      <c r="C8" s="3">
        <v>64.29</v>
      </c>
      <c r="D8" s="3">
        <v>66.46</v>
      </c>
      <c r="E8" s="3">
        <v>64.18</v>
      </c>
      <c r="F8" s="3">
        <v>66.37</v>
      </c>
      <c r="G8" s="3">
        <v>2.69</v>
      </c>
      <c r="H8" s="3">
        <v>0.042199999999999994</v>
      </c>
      <c r="I8" s="15">
        <v>97351.0</v>
      </c>
      <c r="J8" s="15">
        <v>216641.0</v>
      </c>
    </row>
    <row r="9">
      <c r="A9" s="19" t="s">
        <v>9</v>
      </c>
      <c r="B9" s="5">
        <f t="shared" si="1"/>
        <v>43657</v>
      </c>
      <c r="C9" s="3">
        <v>66.16</v>
      </c>
      <c r="D9" s="3">
        <v>66.9</v>
      </c>
      <c r="E9" s="3">
        <v>65.8</v>
      </c>
      <c r="F9" s="3">
        <v>65.9</v>
      </c>
      <c r="G9" s="3">
        <v>-0.47</v>
      </c>
      <c r="H9" s="6">
        <v>-0.0071</v>
      </c>
      <c r="I9" s="15">
        <v>72676.0</v>
      </c>
      <c r="J9" s="15">
        <v>218786.0</v>
      </c>
    </row>
    <row r="10">
      <c r="A10" s="20">
        <v>43649.0</v>
      </c>
      <c r="B10" s="5">
        <f t="shared" si="1"/>
        <v>43658</v>
      </c>
      <c r="C10" s="3">
        <v>66.2</v>
      </c>
      <c r="D10" s="3">
        <v>66.57</v>
      </c>
      <c r="E10" s="3">
        <v>65.8</v>
      </c>
      <c r="F10" s="3">
        <v>65.98</v>
      </c>
      <c r="G10" s="3">
        <v>0.08</v>
      </c>
      <c r="H10" s="3">
        <v>0.0012</v>
      </c>
      <c r="I10" s="15">
        <v>83087.0</v>
      </c>
      <c r="J10" s="15">
        <v>230076.0</v>
      </c>
    </row>
    <row r="11">
      <c r="A11" s="19">
        <v>62.37</v>
      </c>
      <c r="B11" s="5">
        <f t="shared" si="1"/>
        <v>43661</v>
      </c>
      <c r="C11" s="3">
        <v>65.94</v>
      </c>
      <c r="D11" s="3">
        <v>66.61</v>
      </c>
      <c r="E11" s="3">
        <v>65.1</v>
      </c>
      <c r="F11" s="3">
        <v>65.48</v>
      </c>
      <c r="G11" s="3">
        <v>-0.5</v>
      </c>
      <c r="H11" s="6">
        <v>-0.0076</v>
      </c>
      <c r="I11" s="15">
        <v>95495.0</v>
      </c>
      <c r="J11" s="15">
        <v>223564.0</v>
      </c>
    </row>
    <row r="12">
      <c r="A12" s="19">
        <v>63.46</v>
      </c>
      <c r="B12" s="5">
        <f t="shared" si="1"/>
        <v>43662</v>
      </c>
      <c r="C12" s="3">
        <v>65.3</v>
      </c>
      <c r="D12" s="3">
        <v>66.03</v>
      </c>
      <c r="E12" s="3">
        <v>62.94</v>
      </c>
      <c r="F12" s="3">
        <v>63.42</v>
      </c>
      <c r="G12" s="3">
        <v>-2.06</v>
      </c>
      <c r="H12" s="6">
        <v>-0.0315</v>
      </c>
      <c r="I12" s="15">
        <v>130421.0</v>
      </c>
      <c r="J12" s="15">
        <v>221611.0</v>
      </c>
    </row>
    <row r="13">
      <c r="A13" s="19">
        <v>61.68</v>
      </c>
      <c r="B13" s="5">
        <f t="shared" si="1"/>
        <v>43663</v>
      </c>
      <c r="C13" s="3">
        <v>63.55</v>
      </c>
      <c r="D13" s="3">
        <v>64.37</v>
      </c>
      <c r="E13" s="3">
        <v>62.4</v>
      </c>
      <c r="F13" s="3">
        <v>62.8</v>
      </c>
      <c r="G13" s="3">
        <v>-0.62</v>
      </c>
      <c r="H13" s="6">
        <v>-0.0098</v>
      </c>
      <c r="I13" s="15">
        <v>81062.0</v>
      </c>
      <c r="J13" s="15">
        <v>221200.0</v>
      </c>
    </row>
    <row r="14">
      <c r="A14" s="19">
        <v>63.29</v>
      </c>
      <c r="B14" s="5">
        <f t="shared" si="1"/>
        <v>43664</v>
      </c>
      <c r="C14" s="3">
        <v>62.68</v>
      </c>
      <c r="D14" s="3">
        <v>63.63</v>
      </c>
      <c r="E14" s="3">
        <v>60.7</v>
      </c>
      <c r="F14" s="3">
        <v>61.31</v>
      </c>
      <c r="G14" s="3">
        <v>-1.49</v>
      </c>
      <c r="H14" s="6">
        <v>-0.0237</v>
      </c>
      <c r="I14" s="15">
        <v>115669.0</v>
      </c>
      <c r="J14" s="15">
        <v>224384.0</v>
      </c>
    </row>
    <row r="15">
      <c r="A15" s="25">
        <f>+1.32</f>
        <v>1.32</v>
      </c>
      <c r="B15" s="5">
        <f t="shared" si="1"/>
        <v>43665</v>
      </c>
      <c r="C15" s="3">
        <v>61.89</v>
      </c>
      <c r="D15" s="3">
        <v>62.85</v>
      </c>
      <c r="E15" s="3">
        <v>61.35</v>
      </c>
      <c r="F15" s="3">
        <v>62.03</v>
      </c>
      <c r="G15" s="3">
        <v>0.72</v>
      </c>
      <c r="H15" s="3">
        <v>0.011699999999999999</v>
      </c>
      <c r="I15" s="15">
        <v>81310.0</v>
      </c>
      <c r="J15" s="15">
        <v>232158.0</v>
      </c>
    </row>
    <row r="16">
      <c r="A16" s="25">
        <f>+2.13%</f>
        <v>0.0213</v>
      </c>
      <c r="B16" s="5">
        <f t="shared" si="1"/>
        <v>43668</v>
      </c>
      <c r="C16" s="3">
        <v>62.63</v>
      </c>
      <c r="D16" s="3">
        <v>63.53</v>
      </c>
      <c r="E16" s="3">
        <v>62.35</v>
      </c>
      <c r="F16" s="3">
        <v>62.72</v>
      </c>
      <c r="G16" s="3">
        <v>0.69</v>
      </c>
      <c r="H16" s="3">
        <v>0.0111</v>
      </c>
      <c r="I16" s="15">
        <v>113367.0</v>
      </c>
      <c r="J16" s="15">
        <v>221607.0</v>
      </c>
    </row>
    <row r="17">
      <c r="A17" s="26">
        <v>62066.0</v>
      </c>
      <c r="B17" s="5">
        <f t="shared" si="1"/>
        <v>43669</v>
      </c>
      <c r="C17" s="3">
        <v>62.59</v>
      </c>
      <c r="D17" s="3">
        <v>64.01</v>
      </c>
      <c r="E17" s="3">
        <v>62.26</v>
      </c>
      <c r="F17" s="3">
        <v>63.43</v>
      </c>
      <c r="G17" s="3">
        <v>0.71</v>
      </c>
      <c r="H17" s="3">
        <v>0.0113</v>
      </c>
      <c r="I17" s="15">
        <v>100589.0</v>
      </c>
      <c r="J17" s="15">
        <v>218053.0</v>
      </c>
    </row>
    <row r="18">
      <c r="A18" s="26">
        <v>195120.0</v>
      </c>
      <c r="B18" s="5">
        <f t="shared" si="1"/>
        <v>43670</v>
      </c>
      <c r="C18" s="3">
        <v>63.72</v>
      </c>
      <c r="D18" s="3">
        <v>64.32</v>
      </c>
      <c r="E18" s="3">
        <v>62.15</v>
      </c>
      <c r="F18" s="3">
        <v>62.74</v>
      </c>
      <c r="G18" s="3">
        <v>-0.69</v>
      </c>
      <c r="H18" s="6">
        <v>-0.0109</v>
      </c>
      <c r="I18" s="15">
        <v>119296.0</v>
      </c>
      <c r="J18" s="15">
        <v>223419.0</v>
      </c>
    </row>
    <row r="19">
      <c r="A19" s="27">
        <v>43650.0</v>
      </c>
      <c r="B19" s="5">
        <f t="shared" si="1"/>
        <v>43671</v>
      </c>
      <c r="C19" s="3">
        <v>62.68</v>
      </c>
      <c r="D19" s="3">
        <v>63.68</v>
      </c>
      <c r="E19" s="3">
        <v>62.56</v>
      </c>
      <c r="F19" s="3">
        <v>62.88</v>
      </c>
      <c r="G19" s="3">
        <v>0.14</v>
      </c>
      <c r="H19" s="3">
        <v>0.0022</v>
      </c>
      <c r="I19" s="15">
        <v>84419.0</v>
      </c>
      <c r="J19" s="15">
        <v>231629.0</v>
      </c>
    </row>
    <row r="20">
      <c r="A20" s="28">
        <v>63.48</v>
      </c>
      <c r="B20" s="5">
        <f t="shared" si="1"/>
        <v>43672</v>
      </c>
      <c r="C20" s="3">
        <v>62.79</v>
      </c>
      <c r="D20" s="3">
        <v>63.37</v>
      </c>
      <c r="E20" s="3">
        <v>62.57</v>
      </c>
      <c r="F20" s="3">
        <v>62.95</v>
      </c>
      <c r="G20" s="3">
        <v>0.07</v>
      </c>
      <c r="H20" s="3">
        <v>0.0011</v>
      </c>
      <c r="I20" s="15">
        <v>79491.0</v>
      </c>
      <c r="J20" s="15">
        <v>228094.0</v>
      </c>
    </row>
    <row r="21">
      <c r="A21" s="28">
        <v>63.48</v>
      </c>
      <c r="B21" s="5">
        <f t="shared" si="1"/>
        <v>43675</v>
      </c>
      <c r="C21" s="3">
        <v>62.8</v>
      </c>
      <c r="D21" s="3">
        <v>63.39</v>
      </c>
      <c r="E21" s="3">
        <v>62.47</v>
      </c>
      <c r="F21" s="3">
        <v>63.2</v>
      </c>
      <c r="G21" s="3">
        <v>0.25</v>
      </c>
      <c r="H21" s="3">
        <v>0.004</v>
      </c>
      <c r="I21" s="15">
        <v>76783.0</v>
      </c>
      <c r="J21" s="15">
        <v>232266.0</v>
      </c>
    </row>
    <row r="22">
      <c r="A22" s="28">
        <v>62.44</v>
      </c>
      <c r="B22" s="5">
        <f t="shared" si="1"/>
        <v>43676</v>
      </c>
      <c r="C22" s="3">
        <v>63.36</v>
      </c>
      <c r="D22" s="3">
        <v>64.61</v>
      </c>
      <c r="E22" s="3">
        <v>63.35</v>
      </c>
      <c r="F22" s="3">
        <v>64.18</v>
      </c>
      <c r="G22" s="3">
        <v>0.98</v>
      </c>
      <c r="H22" s="3">
        <v>0.0155</v>
      </c>
      <c r="I22" s="15">
        <v>87551.0</v>
      </c>
      <c r="J22" s="15">
        <v>236870.0</v>
      </c>
    </row>
    <row r="23">
      <c r="A23" s="28">
        <v>62.69</v>
      </c>
      <c r="B23" s="5">
        <f t="shared" si="1"/>
        <v>43677</v>
      </c>
      <c r="C23" s="3">
        <v>64.32</v>
      </c>
      <c r="D23" s="3">
        <v>64.94</v>
      </c>
      <c r="E23" s="3">
        <v>63.69</v>
      </c>
      <c r="F23" s="3">
        <v>64.55</v>
      </c>
      <c r="G23" s="3">
        <v>0.37</v>
      </c>
      <c r="H23" s="3">
        <v>0.0058</v>
      </c>
      <c r="I23" s="15">
        <v>108127.0</v>
      </c>
      <c r="J23" s="15">
        <v>245856.0</v>
      </c>
    </row>
    <row r="24">
      <c r="A24" s="21">
        <v>-0.6</v>
      </c>
      <c r="B24" s="5">
        <f t="shared" si="1"/>
        <v>43678</v>
      </c>
      <c r="C24" s="3">
        <v>63.56</v>
      </c>
      <c r="D24" s="3">
        <v>64.05</v>
      </c>
      <c r="E24" s="3">
        <v>59.51</v>
      </c>
      <c r="F24" s="3">
        <v>59.96</v>
      </c>
      <c r="G24" s="3">
        <v>-4.59</v>
      </c>
      <c r="H24" s="6">
        <v>-0.0711</v>
      </c>
      <c r="I24" s="15">
        <v>161672.0</v>
      </c>
      <c r="J24" s="15">
        <v>243221.0</v>
      </c>
    </row>
    <row r="25">
      <c r="A25" s="22">
        <v>-0.0095</v>
      </c>
      <c r="B25" s="5">
        <f t="shared" si="1"/>
        <v>43679</v>
      </c>
      <c r="C25" s="3">
        <v>60.61</v>
      </c>
      <c r="D25" s="3">
        <v>62.29</v>
      </c>
      <c r="E25" s="3">
        <v>60.43</v>
      </c>
      <c r="F25" s="3">
        <v>61.32</v>
      </c>
      <c r="G25" s="3">
        <v>1.36</v>
      </c>
      <c r="H25" s="3">
        <v>0.0227</v>
      </c>
      <c r="I25" s="15">
        <v>140487.0</v>
      </c>
      <c r="J25" s="15">
        <v>257707.0</v>
      </c>
    </row>
    <row r="26">
      <c r="A26" s="24">
        <v>26706.0</v>
      </c>
      <c r="B26" s="5">
        <f t="shared" si="1"/>
        <v>43682</v>
      </c>
      <c r="C26" s="3">
        <v>60.77</v>
      </c>
      <c r="D26" s="3">
        <v>61.01</v>
      </c>
      <c r="E26" s="3">
        <v>59.21</v>
      </c>
      <c r="F26" s="3">
        <v>59.35</v>
      </c>
      <c r="G26" s="3">
        <v>-1.97</v>
      </c>
      <c r="H26" s="6">
        <v>-0.0321</v>
      </c>
      <c r="I26" s="15">
        <v>135345.0</v>
      </c>
      <c r="J26" s="15">
        <v>264102.0</v>
      </c>
    </row>
    <row r="27">
      <c r="A27" s="24">
        <v>199368.0</v>
      </c>
      <c r="B27" s="5">
        <f t="shared" si="1"/>
        <v>43683</v>
      </c>
      <c r="C27" s="3">
        <v>59.04</v>
      </c>
      <c r="D27" s="3">
        <v>60.1</v>
      </c>
      <c r="E27" s="3">
        <v>58.2</v>
      </c>
      <c r="F27" s="3">
        <v>58.53</v>
      </c>
      <c r="G27" s="3">
        <v>-0.82</v>
      </c>
      <c r="H27" s="6">
        <v>-0.0138</v>
      </c>
      <c r="I27" s="15">
        <v>139952.0</v>
      </c>
      <c r="J27" s="15">
        <v>267490.0</v>
      </c>
    </row>
    <row r="28">
      <c r="A28" s="23">
        <v>43651.0</v>
      </c>
      <c r="B28" s="5">
        <f t="shared" si="1"/>
        <v>43684</v>
      </c>
      <c r="C28" s="3">
        <v>58.28</v>
      </c>
      <c r="D28" s="3">
        <v>58.84</v>
      </c>
      <c r="E28" s="3">
        <v>55.59</v>
      </c>
      <c r="F28" s="3">
        <v>55.93</v>
      </c>
      <c r="G28" s="3">
        <v>-2.6</v>
      </c>
      <c r="H28" s="6">
        <v>-0.0444</v>
      </c>
      <c r="I28" s="15">
        <v>210356.0</v>
      </c>
      <c r="J28" s="15">
        <v>289534.0</v>
      </c>
    </row>
    <row r="29">
      <c r="A29" s="21">
        <v>62.69</v>
      </c>
      <c r="B29" s="5">
        <f t="shared" si="1"/>
        <v>43685</v>
      </c>
      <c r="C29" s="3">
        <v>57.11</v>
      </c>
      <c r="D29" s="3">
        <v>57.68</v>
      </c>
      <c r="E29" s="3">
        <v>56.46</v>
      </c>
      <c r="F29" s="3">
        <v>57.04</v>
      </c>
      <c r="G29" s="3">
        <v>1.11</v>
      </c>
      <c r="H29" s="3">
        <v>0.019799999999999998</v>
      </c>
      <c r="I29" s="15">
        <v>132912.0</v>
      </c>
      <c r="J29" s="15">
        <v>297270.0</v>
      </c>
    </row>
    <row r="30">
      <c r="A30" s="21">
        <v>63.81</v>
      </c>
      <c r="B30" s="5">
        <f t="shared" si="1"/>
        <v>43686</v>
      </c>
      <c r="C30" s="3">
        <v>57.35</v>
      </c>
      <c r="D30" s="3">
        <v>58.72</v>
      </c>
      <c r="E30" s="3">
        <v>56.74</v>
      </c>
      <c r="F30" s="3">
        <v>58.19</v>
      </c>
      <c r="G30" s="3">
        <v>1.15</v>
      </c>
      <c r="H30" s="3">
        <v>0.0202</v>
      </c>
      <c r="I30" s="15">
        <v>109884.0</v>
      </c>
      <c r="J30" s="15">
        <v>312903.0</v>
      </c>
    </row>
    <row r="31">
      <c r="A31" s="21">
        <v>62.33</v>
      </c>
      <c r="B31" s="5">
        <f t="shared" si="1"/>
        <v>43689</v>
      </c>
      <c r="C31" s="3">
        <v>58.01</v>
      </c>
      <c r="D31" s="3">
        <v>58.55</v>
      </c>
      <c r="E31" s="3">
        <v>57.52</v>
      </c>
      <c r="F31" s="3">
        <v>58.3</v>
      </c>
      <c r="G31" s="3">
        <v>0.11</v>
      </c>
      <c r="H31" s="3">
        <v>0.0019</v>
      </c>
      <c r="I31" s="15">
        <v>105237.0</v>
      </c>
      <c r="J31" s="15">
        <v>323138.0</v>
      </c>
    </row>
    <row r="32">
      <c r="A32" s="21">
        <v>63.54</v>
      </c>
      <c r="B32" s="5">
        <f t="shared" si="1"/>
        <v>43690</v>
      </c>
      <c r="C32" s="3">
        <v>58.24</v>
      </c>
      <c r="D32" s="3">
        <v>61.13</v>
      </c>
      <c r="E32" s="3">
        <v>57.68</v>
      </c>
      <c r="F32" s="3">
        <v>60.92</v>
      </c>
      <c r="G32" s="3">
        <v>2.62</v>
      </c>
      <c r="H32" s="3">
        <v>0.0449</v>
      </c>
      <c r="I32" s="15">
        <v>156758.0</v>
      </c>
      <c r="J32" s="15">
        <v>334184.0</v>
      </c>
    </row>
    <row r="33">
      <c r="A33" s="25">
        <f>+0.85</f>
        <v>0.85</v>
      </c>
      <c r="B33" s="5">
        <f t="shared" si="1"/>
        <v>43691</v>
      </c>
      <c r="C33" s="3">
        <v>60.69</v>
      </c>
      <c r="D33" s="3">
        <v>60.69</v>
      </c>
      <c r="E33" s="3">
        <v>57.84</v>
      </c>
      <c r="F33" s="3">
        <v>59.07</v>
      </c>
      <c r="G33" s="3">
        <v>-1.85</v>
      </c>
      <c r="H33" s="6">
        <v>-0.0304</v>
      </c>
      <c r="I33" s="15">
        <v>158093.0</v>
      </c>
      <c r="J33" s="15">
        <v>347876.0</v>
      </c>
    </row>
    <row r="34">
      <c r="A34" s="25">
        <f>+1.36%</f>
        <v>0.0136</v>
      </c>
      <c r="B34" s="5">
        <f t="shared" si="1"/>
        <v>43692</v>
      </c>
      <c r="C34" s="3">
        <v>58.75</v>
      </c>
      <c r="D34" s="3">
        <v>59.02</v>
      </c>
      <c r="E34" s="3">
        <v>57.29</v>
      </c>
      <c r="F34" s="3">
        <v>57.79</v>
      </c>
      <c r="G34" s="3">
        <v>-1.28</v>
      </c>
      <c r="H34" s="6">
        <v>-0.0217</v>
      </c>
      <c r="I34" s="15">
        <v>172089.0</v>
      </c>
      <c r="J34" s="15">
        <v>375149.0</v>
      </c>
    </row>
    <row r="35">
      <c r="A35" s="26">
        <v>47634.0</v>
      </c>
      <c r="B35" s="5">
        <f t="shared" si="1"/>
        <v>43693</v>
      </c>
      <c r="C35" s="3">
        <v>57.96</v>
      </c>
      <c r="D35" s="3">
        <v>59.0</v>
      </c>
      <c r="E35" s="3">
        <v>57.79</v>
      </c>
      <c r="F35" s="3">
        <v>58.16</v>
      </c>
      <c r="G35" s="3">
        <v>0.37</v>
      </c>
      <c r="H35" s="3">
        <v>0.0064</v>
      </c>
      <c r="I35" s="15">
        <v>136407.0</v>
      </c>
      <c r="J35" s="15">
        <v>376145.0</v>
      </c>
    </row>
    <row r="36">
      <c r="A36" s="26">
        <v>198930.0</v>
      </c>
      <c r="B36" s="5">
        <f t="shared" si="1"/>
        <v>43696</v>
      </c>
      <c r="C36" s="3">
        <v>58.3</v>
      </c>
      <c r="D36" s="3">
        <v>59.39</v>
      </c>
      <c r="E36" s="3">
        <v>58.17</v>
      </c>
      <c r="F36" s="3">
        <v>59.22</v>
      </c>
      <c r="G36" s="3">
        <v>1.06</v>
      </c>
      <c r="H36" s="3">
        <v>0.0182</v>
      </c>
      <c r="I36" s="15">
        <v>143311.0</v>
      </c>
      <c r="J36" s="15">
        <v>379600.0</v>
      </c>
    </row>
    <row r="37">
      <c r="A37" s="27">
        <v>43654.0</v>
      </c>
      <c r="B37" s="5">
        <f t="shared" si="1"/>
        <v>43697</v>
      </c>
      <c r="C37" s="3">
        <v>59.16</v>
      </c>
      <c r="D37" s="3">
        <v>59.86</v>
      </c>
      <c r="E37" s="3">
        <v>58.51</v>
      </c>
      <c r="F37" s="3">
        <v>59.58</v>
      </c>
      <c r="G37" s="3">
        <v>0.36</v>
      </c>
      <c r="H37" s="3">
        <v>0.0060999999999999995</v>
      </c>
      <c r="I37" s="15">
        <v>156500.0</v>
      </c>
      <c r="J37" s="15">
        <v>383532.0</v>
      </c>
    </row>
    <row r="38">
      <c r="A38" s="28">
        <v>63.7</v>
      </c>
      <c r="B38" s="5">
        <f t="shared" si="1"/>
        <v>43698</v>
      </c>
      <c r="C38" s="3">
        <v>59.72</v>
      </c>
      <c r="D38" s="3">
        <v>60.94</v>
      </c>
      <c r="E38" s="3">
        <v>59.62</v>
      </c>
      <c r="F38" s="3">
        <v>59.86</v>
      </c>
      <c r="G38" s="3">
        <v>0.28</v>
      </c>
      <c r="H38" s="3">
        <v>0.004699999999999999</v>
      </c>
      <c r="I38" s="15">
        <v>180707.0</v>
      </c>
      <c r="J38" s="15">
        <v>391900.0</v>
      </c>
    </row>
    <row r="39">
      <c r="A39" s="28">
        <v>64.46</v>
      </c>
      <c r="B39" s="5">
        <f t="shared" si="1"/>
        <v>43699</v>
      </c>
      <c r="C39" s="3">
        <v>60.15</v>
      </c>
      <c r="D39" s="3">
        <v>60.47</v>
      </c>
      <c r="E39" s="3">
        <v>59.07</v>
      </c>
      <c r="F39" s="3">
        <v>59.5</v>
      </c>
      <c r="G39" s="3">
        <v>-0.36</v>
      </c>
      <c r="H39" s="6">
        <v>-0.006</v>
      </c>
      <c r="I39" s="15">
        <v>224305.0</v>
      </c>
      <c r="J39" s="15">
        <v>425054.0</v>
      </c>
    </row>
    <row r="40">
      <c r="A40" s="28">
        <v>63.28</v>
      </c>
      <c r="B40" s="5">
        <f t="shared" si="1"/>
        <v>43700</v>
      </c>
      <c r="C40" s="3">
        <v>59.7</v>
      </c>
      <c r="D40" s="3">
        <v>59.85</v>
      </c>
      <c r="E40" s="3">
        <v>57.89</v>
      </c>
      <c r="F40" s="3">
        <v>58.8</v>
      </c>
      <c r="G40" s="3">
        <v>-0.7</v>
      </c>
      <c r="H40" s="6">
        <v>-0.0118</v>
      </c>
      <c r="I40" s="15">
        <v>245355.0</v>
      </c>
      <c r="J40" s="15">
        <v>435455.0</v>
      </c>
    </row>
    <row r="41">
      <c r="A41" s="28">
        <v>63.54</v>
      </c>
      <c r="B41" s="5">
        <f t="shared" si="1"/>
        <v>43703</v>
      </c>
      <c r="C41" s="3">
        <v>57.96</v>
      </c>
      <c r="D41" s="3">
        <v>59.61</v>
      </c>
      <c r="E41" s="3">
        <v>57.74</v>
      </c>
      <c r="F41" s="3">
        <v>58.12</v>
      </c>
      <c r="G41" s="3">
        <v>-0.68</v>
      </c>
      <c r="H41" s="6">
        <v>-0.0116</v>
      </c>
      <c r="I41" s="15">
        <v>137472.0</v>
      </c>
      <c r="J41" s="15">
        <v>443855.0</v>
      </c>
    </row>
    <row r="42">
      <c r="A42" s="34" t="s">
        <v>10</v>
      </c>
      <c r="B42" s="5">
        <f t="shared" si="1"/>
        <v>43704</v>
      </c>
      <c r="C42" s="3">
        <v>58.26</v>
      </c>
      <c r="D42" s="3">
        <v>59.7</v>
      </c>
      <c r="E42" s="3">
        <v>58.06</v>
      </c>
      <c r="F42" s="3">
        <v>59.03</v>
      </c>
      <c r="G42" s="3">
        <v>0.91</v>
      </c>
      <c r="H42" s="3">
        <v>0.015700000000000002</v>
      </c>
      <c r="I42" s="15">
        <v>223484.0</v>
      </c>
      <c r="J42" s="15">
        <v>448910.0</v>
      </c>
    </row>
    <row r="43">
      <c r="A43" s="34" t="s">
        <v>10</v>
      </c>
      <c r="B43" s="5">
        <f t="shared" si="1"/>
        <v>43705</v>
      </c>
      <c r="C43" s="3">
        <v>59.58</v>
      </c>
      <c r="D43" s="3">
        <v>60.48</v>
      </c>
      <c r="E43" s="3">
        <v>59.32</v>
      </c>
      <c r="F43" s="3">
        <v>59.93</v>
      </c>
      <c r="G43" s="3">
        <v>0.9</v>
      </c>
      <c r="H43" s="3">
        <v>0.0152</v>
      </c>
      <c r="I43" s="15">
        <v>282151.0</v>
      </c>
      <c r="J43" s="15">
        <v>474435.0</v>
      </c>
    </row>
    <row r="44">
      <c r="A44" s="35">
        <v>62766.0</v>
      </c>
      <c r="B44" s="5">
        <f t="shared" si="1"/>
        <v>43706</v>
      </c>
      <c r="C44" s="3">
        <v>59.89</v>
      </c>
      <c r="D44" s="3">
        <v>60.6</v>
      </c>
      <c r="E44" s="3">
        <v>59.42</v>
      </c>
      <c r="F44" s="3">
        <v>60.49</v>
      </c>
      <c r="G44" s="3">
        <v>0.56</v>
      </c>
      <c r="H44" s="3">
        <v>0.009300000000000001</v>
      </c>
      <c r="I44" s="15">
        <v>367177.0</v>
      </c>
      <c r="J44" s="15">
        <v>479455.0</v>
      </c>
    </row>
    <row r="45">
      <c r="A45" s="35">
        <v>203579.0</v>
      </c>
      <c r="B45" s="5">
        <f t="shared" si="1"/>
        <v>43707</v>
      </c>
      <c r="C45" s="3">
        <v>60.34</v>
      </c>
      <c r="D45" s="3">
        <v>60.62</v>
      </c>
      <c r="E45" s="3">
        <v>58.48</v>
      </c>
      <c r="F45" s="3">
        <v>59.25</v>
      </c>
      <c r="G45" s="3">
        <v>-1.24</v>
      </c>
      <c r="H45" s="6">
        <v>-0.0205</v>
      </c>
      <c r="I45" s="15">
        <v>344394.0</v>
      </c>
      <c r="J45" s="15">
        <v>492279.0</v>
      </c>
    </row>
    <row r="46">
      <c r="A46" s="36">
        <v>43655.0</v>
      </c>
      <c r="B46" s="5">
        <f t="shared" si="1"/>
        <v>43710</v>
      </c>
      <c r="C46" s="3">
        <v>58.8</v>
      </c>
      <c r="D46" s="3">
        <v>59.26</v>
      </c>
      <c r="E46" s="3">
        <v>58.1</v>
      </c>
      <c r="F46" s="3">
        <v>58.66</v>
      </c>
      <c r="G46" s="3">
        <v>-0.59</v>
      </c>
      <c r="H46" s="6">
        <v>-0.01</v>
      </c>
      <c r="I46" s="15">
        <v>121642.0</v>
      </c>
      <c r="J46" s="15">
        <v>491984.0</v>
      </c>
    </row>
    <row r="47">
      <c r="A47" s="34">
        <v>63.26</v>
      </c>
      <c r="B47" s="5">
        <f t="shared" si="1"/>
        <v>43711</v>
      </c>
      <c r="C47" s="3">
        <v>58.54</v>
      </c>
      <c r="D47" s="3">
        <v>58.87</v>
      </c>
      <c r="E47" s="3">
        <v>57.23</v>
      </c>
      <c r="F47" s="3">
        <v>58.26</v>
      </c>
      <c r="G47" s="3">
        <v>-0.4</v>
      </c>
      <c r="H47" s="6">
        <v>-0.0068</v>
      </c>
      <c r="I47" s="15">
        <v>265120.0</v>
      </c>
      <c r="J47" s="15">
        <v>485150.0</v>
      </c>
    </row>
    <row r="48">
      <c r="A48" s="34">
        <v>64.22</v>
      </c>
      <c r="B48" s="5">
        <f t="shared" si="1"/>
        <v>43712</v>
      </c>
      <c r="C48" s="3">
        <v>58.17</v>
      </c>
      <c r="D48" s="3">
        <v>60.96</v>
      </c>
      <c r="E48" s="3">
        <v>58.13</v>
      </c>
      <c r="F48" s="3">
        <v>60.7</v>
      </c>
      <c r="G48" s="3">
        <v>2.44</v>
      </c>
      <c r="H48" s="3">
        <v>0.04190000000000001</v>
      </c>
      <c r="I48" s="15">
        <v>283104.0</v>
      </c>
      <c r="J48" s="15">
        <v>485441.0</v>
      </c>
    </row>
    <row r="49">
      <c r="A49" s="34">
        <v>63.21</v>
      </c>
      <c r="B49" s="5">
        <f t="shared" si="1"/>
        <v>43713</v>
      </c>
      <c r="C49" s="3">
        <v>60.49</v>
      </c>
      <c r="D49" s="3">
        <v>62.4</v>
      </c>
      <c r="E49" s="3">
        <v>60.25</v>
      </c>
      <c r="F49" s="3">
        <v>60.95</v>
      </c>
      <c r="G49" s="3">
        <v>0.25</v>
      </c>
      <c r="H49" s="3">
        <v>0.0040999999999999995</v>
      </c>
      <c r="I49" s="15">
        <v>292058.0</v>
      </c>
      <c r="J49" s="15">
        <v>480848.0</v>
      </c>
    </row>
    <row r="50">
      <c r="A50" s="34">
        <v>63.68</v>
      </c>
      <c r="B50" s="5">
        <f t="shared" si="1"/>
        <v>43714</v>
      </c>
      <c r="C50" s="3">
        <v>60.81</v>
      </c>
      <c r="D50" s="3">
        <v>61.88</v>
      </c>
      <c r="E50" s="3">
        <v>59.4</v>
      </c>
      <c r="F50" s="3">
        <v>61.54</v>
      </c>
      <c r="G50" s="3">
        <v>0.59</v>
      </c>
      <c r="H50" s="3">
        <v>0.0097</v>
      </c>
      <c r="I50" s="15">
        <v>287357.0</v>
      </c>
      <c r="J50" s="15">
        <v>470476.0</v>
      </c>
    </row>
    <row r="51">
      <c r="A51" s="25">
        <f>+0.14</f>
        <v>0.14</v>
      </c>
      <c r="B51" s="5">
        <f t="shared" si="1"/>
        <v>43717</v>
      </c>
      <c r="C51" s="3">
        <v>61.6</v>
      </c>
      <c r="D51" s="3">
        <v>63.0</v>
      </c>
      <c r="E51" s="3">
        <v>61.57</v>
      </c>
      <c r="F51" s="3">
        <v>62.59</v>
      </c>
      <c r="G51" s="3">
        <v>1.05</v>
      </c>
      <c r="H51" s="3">
        <v>0.0171</v>
      </c>
      <c r="I51" s="15">
        <v>249708.0</v>
      </c>
      <c r="J51" s="15">
        <v>447863.0</v>
      </c>
    </row>
    <row r="52">
      <c r="A52" s="25">
        <f>+0.22%</f>
        <v>0.0022</v>
      </c>
      <c r="B52" s="5">
        <f t="shared" si="1"/>
        <v>43718</v>
      </c>
      <c r="C52" s="3">
        <v>62.82</v>
      </c>
      <c r="D52" s="3">
        <v>63.78</v>
      </c>
      <c r="E52" s="3">
        <v>62.17</v>
      </c>
      <c r="F52" s="3">
        <v>62.38</v>
      </c>
      <c r="G52" s="3">
        <v>-0.21</v>
      </c>
      <c r="H52" s="6">
        <v>-0.0034</v>
      </c>
      <c r="I52" s="15">
        <v>267549.0</v>
      </c>
      <c r="J52" s="15">
        <v>441955.0</v>
      </c>
    </row>
    <row r="53">
      <c r="A53" s="26">
        <v>86931.0</v>
      </c>
      <c r="B53" s="5">
        <f t="shared" si="1"/>
        <v>43719</v>
      </c>
      <c r="C53" s="3">
        <v>62.88</v>
      </c>
      <c r="D53" s="3">
        <v>63.27</v>
      </c>
      <c r="E53" s="3">
        <v>60.52</v>
      </c>
      <c r="F53" s="3">
        <v>60.81</v>
      </c>
      <c r="G53" s="3">
        <v>-1.57</v>
      </c>
      <c r="H53" s="6">
        <v>-0.0252</v>
      </c>
      <c r="I53" s="15">
        <v>315118.0</v>
      </c>
      <c r="J53" s="15">
        <v>421218.0</v>
      </c>
    </row>
    <row r="54">
      <c r="A54" s="26">
        <v>211480.0</v>
      </c>
      <c r="B54" s="5">
        <f t="shared" si="1"/>
        <v>43720</v>
      </c>
      <c r="C54" s="3">
        <v>61.16</v>
      </c>
      <c r="D54" s="3">
        <v>61.39</v>
      </c>
      <c r="E54" s="3">
        <v>58.92</v>
      </c>
      <c r="F54" s="3">
        <v>60.38</v>
      </c>
      <c r="G54" s="3">
        <v>-0.43</v>
      </c>
      <c r="H54" s="6">
        <v>-0.0071</v>
      </c>
      <c r="I54" s="15">
        <v>358089.0</v>
      </c>
      <c r="J54" s="15">
        <v>398311.0</v>
      </c>
    </row>
    <row r="55">
      <c r="A55" s="27">
        <v>43656.0</v>
      </c>
      <c r="B55" s="5">
        <f t="shared" si="1"/>
        <v>43721</v>
      </c>
      <c r="C55" s="3">
        <v>60.45</v>
      </c>
      <c r="D55" s="3">
        <v>60.81</v>
      </c>
      <c r="E55" s="3">
        <v>59.6</v>
      </c>
      <c r="F55" s="3">
        <v>60.22</v>
      </c>
      <c r="G55" s="3">
        <v>-0.16</v>
      </c>
      <c r="H55" s="6">
        <v>-0.0026</v>
      </c>
      <c r="I55" s="15">
        <v>195827.0</v>
      </c>
      <c r="J55" s="15">
        <v>382863.0</v>
      </c>
    </row>
    <row r="56">
      <c r="A56" s="28">
        <v>64.29</v>
      </c>
      <c r="B56" s="5">
        <f t="shared" si="1"/>
        <v>43724</v>
      </c>
      <c r="C56" s="3">
        <v>66.45</v>
      </c>
      <c r="D56" s="3">
        <v>71.95</v>
      </c>
      <c r="E56" s="3">
        <v>64.75</v>
      </c>
      <c r="F56" s="3">
        <v>69.02</v>
      </c>
      <c r="G56" s="3">
        <v>8.8</v>
      </c>
      <c r="H56" s="3">
        <v>0.1461</v>
      </c>
      <c r="I56" s="15">
        <v>735539.0</v>
      </c>
      <c r="J56" s="15">
        <v>361255.0</v>
      </c>
    </row>
    <row r="57">
      <c r="A57" s="28">
        <v>66.46</v>
      </c>
      <c r="B57" s="5">
        <f t="shared" si="1"/>
        <v>43725</v>
      </c>
      <c r="C57" s="3">
        <v>68.15</v>
      </c>
      <c r="D57" s="3">
        <v>69.26</v>
      </c>
      <c r="E57" s="3">
        <v>63.55</v>
      </c>
      <c r="F57" s="3">
        <v>64.55</v>
      </c>
      <c r="G57" s="3">
        <v>-4.47</v>
      </c>
      <c r="H57" s="6">
        <v>-0.0648</v>
      </c>
      <c r="I57" s="15">
        <v>620494.0</v>
      </c>
      <c r="J57" s="15">
        <v>310240.0</v>
      </c>
    </row>
    <row r="58">
      <c r="A58" s="28">
        <v>64.18</v>
      </c>
      <c r="B58" s="5">
        <f t="shared" si="1"/>
        <v>43726</v>
      </c>
      <c r="C58" s="3">
        <v>64.23</v>
      </c>
      <c r="D58" s="3">
        <v>64.99</v>
      </c>
      <c r="E58" s="3">
        <v>63.04</v>
      </c>
      <c r="F58" s="3">
        <v>63.6</v>
      </c>
      <c r="G58" s="3">
        <v>-0.95</v>
      </c>
      <c r="H58" s="6">
        <v>-0.0147</v>
      </c>
      <c r="I58" s="15">
        <v>295047.0</v>
      </c>
      <c r="J58" s="15">
        <v>277865.0</v>
      </c>
    </row>
    <row r="59">
      <c r="A59" s="28">
        <v>66.37</v>
      </c>
      <c r="B59" s="5">
        <f t="shared" si="1"/>
        <v>43727</v>
      </c>
      <c r="C59" s="3">
        <v>63.51</v>
      </c>
      <c r="D59" s="3">
        <v>65.57</v>
      </c>
      <c r="E59" s="3">
        <v>63.46</v>
      </c>
      <c r="F59" s="3">
        <v>64.4</v>
      </c>
      <c r="G59" s="3">
        <v>0.8</v>
      </c>
      <c r="H59" s="3">
        <v>0.0126</v>
      </c>
      <c r="I59" s="15">
        <v>258848.0</v>
      </c>
      <c r="J59" s="15">
        <v>258278.0</v>
      </c>
    </row>
    <row r="60">
      <c r="A60" s="25">
        <f>+2.69</f>
        <v>2.69</v>
      </c>
      <c r="B60" s="5">
        <f t="shared" si="1"/>
        <v>43728</v>
      </c>
      <c r="C60" s="3">
        <v>65.0</v>
      </c>
      <c r="D60" s="3">
        <v>65.28</v>
      </c>
      <c r="E60" s="3">
        <v>64.05</v>
      </c>
      <c r="F60" s="3">
        <v>64.28</v>
      </c>
      <c r="G60" s="3">
        <v>-0.12</v>
      </c>
      <c r="H60" s="6">
        <v>-0.0019</v>
      </c>
      <c r="I60" s="15">
        <v>224881.0</v>
      </c>
      <c r="J60" s="15">
        <v>232656.0</v>
      </c>
    </row>
    <row r="61">
      <c r="A61" s="25">
        <f>+4.22%</f>
        <v>0.0422</v>
      </c>
      <c r="B61" s="5">
        <f t="shared" si="1"/>
        <v>43731</v>
      </c>
      <c r="C61" s="3">
        <v>65.23</v>
      </c>
      <c r="D61" s="3">
        <v>65.5</v>
      </c>
      <c r="E61" s="3">
        <v>63.53</v>
      </c>
      <c r="F61" s="3">
        <v>64.77</v>
      </c>
      <c r="G61" s="3">
        <v>0.49</v>
      </c>
      <c r="H61" s="3">
        <v>0.0076</v>
      </c>
      <c r="I61" s="15">
        <v>204777.0</v>
      </c>
      <c r="J61" s="15">
        <v>206589.0</v>
      </c>
    </row>
    <row r="62">
      <c r="A62" s="26">
        <v>97351.0</v>
      </c>
      <c r="B62" s="5">
        <f t="shared" si="1"/>
        <v>43732</v>
      </c>
      <c r="C62" s="3">
        <v>64.4</v>
      </c>
      <c r="D62" s="3">
        <v>64.6</v>
      </c>
      <c r="E62" s="3">
        <v>62.3</v>
      </c>
      <c r="F62" s="3">
        <v>63.1</v>
      </c>
      <c r="G62" s="3">
        <v>-1.67</v>
      </c>
      <c r="H62" s="6">
        <v>-0.0258</v>
      </c>
      <c r="I62" s="15">
        <v>216276.0</v>
      </c>
      <c r="J62" s="15">
        <v>186486.0</v>
      </c>
    </row>
    <row r="63">
      <c r="A63" s="26">
        <v>216641.0</v>
      </c>
      <c r="B63" s="5">
        <f t="shared" si="1"/>
        <v>43733</v>
      </c>
      <c r="C63" s="3">
        <v>62.44</v>
      </c>
      <c r="D63" s="3">
        <v>62.81</v>
      </c>
      <c r="E63" s="3">
        <v>61.23</v>
      </c>
      <c r="F63" s="3">
        <v>62.39</v>
      </c>
      <c r="G63" s="3">
        <v>-0.71</v>
      </c>
      <c r="H63" s="6">
        <v>-0.0113</v>
      </c>
      <c r="I63" s="15">
        <v>201466.0</v>
      </c>
      <c r="J63" s="15">
        <v>144895.0</v>
      </c>
    </row>
    <row r="64">
      <c r="A64" s="27">
        <v>43657.0</v>
      </c>
      <c r="B64" s="5">
        <f t="shared" si="1"/>
        <v>43734</v>
      </c>
      <c r="C64" s="3">
        <v>62.58</v>
      </c>
      <c r="D64" s="3">
        <v>62.92</v>
      </c>
      <c r="E64" s="3">
        <v>61.45</v>
      </c>
      <c r="F64" s="3">
        <v>62.74</v>
      </c>
      <c r="G64" s="3">
        <v>0.35</v>
      </c>
      <c r="H64" s="3">
        <v>0.005600000000000001</v>
      </c>
      <c r="I64" s="15">
        <v>115573.0</v>
      </c>
      <c r="J64" s="15">
        <v>125350.0</v>
      </c>
    </row>
    <row r="65">
      <c r="A65" s="28">
        <v>66.16</v>
      </c>
      <c r="B65" s="5">
        <f t="shared" si="1"/>
        <v>43735</v>
      </c>
      <c r="C65" s="3">
        <v>62.48</v>
      </c>
      <c r="D65" s="3">
        <v>62.75</v>
      </c>
      <c r="E65" s="3">
        <v>60.76</v>
      </c>
      <c r="F65" s="3">
        <v>61.91</v>
      </c>
      <c r="G65" s="3">
        <v>-0.83</v>
      </c>
      <c r="H65" s="6">
        <v>-0.0132</v>
      </c>
      <c r="I65" s="15">
        <v>97328.0</v>
      </c>
      <c r="J65" s="15">
        <v>79899.0</v>
      </c>
    </row>
    <row r="66">
      <c r="A66" s="28">
        <v>66.9</v>
      </c>
      <c r="B66" s="5">
        <f t="shared" si="1"/>
        <v>43738</v>
      </c>
      <c r="C66" s="3">
        <v>62.24</v>
      </c>
      <c r="D66" s="3">
        <v>62.24</v>
      </c>
      <c r="E66" s="3">
        <v>60.73</v>
      </c>
      <c r="F66" s="3">
        <v>60.78</v>
      </c>
      <c r="G66" s="3">
        <v>-1.13</v>
      </c>
      <c r="H66" s="6">
        <v>-0.0183</v>
      </c>
      <c r="I66" s="15">
        <v>22010.0</v>
      </c>
      <c r="J66" s="3"/>
    </row>
    <row r="67">
      <c r="A67" s="28">
        <v>65.8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65.9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-0.47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-0.0071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72676.0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218786.0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43658.0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66.2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66.57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65.8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65.98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5">
        <f>+0.08</f>
        <v>0.08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5">
        <f>+0.12%</f>
        <v>0.0012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6">
        <v>83087.0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6">
        <v>230076.0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7">
        <v>43661.0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8">
        <v>65.94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8">
        <v>66.61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8">
        <v>65.1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8">
        <v>65.48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-0.0076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95495.0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223564.0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43662.0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65.3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66.03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62.94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63.42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-2.06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-0.0315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130421.0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221611.0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43663.0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63.55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64.37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62.4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62.8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-0.62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-0.0098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81062.0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221200.0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43664.0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62.68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63.63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60.7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61.31</v>
      </c>
      <c r="B113" s="3" t="str">
        <f t="shared" si="1"/>
        <v/>
      </c>
    </row>
    <row r="114">
      <c r="A114" s="21">
        <v>-1.49</v>
      </c>
      <c r="B114" s="3" t="str">
        <f t="shared" si="1"/>
        <v>#REF!</v>
      </c>
    </row>
    <row r="115">
      <c r="A115" s="22">
        <v>-0.0237</v>
      </c>
      <c r="B115" s="3" t="str">
        <f t="shared" si="1"/>
        <v>#REF!</v>
      </c>
    </row>
    <row r="116">
      <c r="A116" s="24">
        <v>115669.0</v>
      </c>
      <c r="B116" s="3" t="str">
        <f t="shared" si="1"/>
        <v>#REF!</v>
      </c>
    </row>
    <row r="117">
      <c r="A117" s="24">
        <v>224384.0</v>
      </c>
      <c r="B117" s="3" t="str">
        <f t="shared" si="1"/>
        <v>#REF!</v>
      </c>
    </row>
    <row r="118">
      <c r="A118" s="23">
        <v>43665.0</v>
      </c>
      <c r="B118" s="3" t="str">
        <f t="shared" si="1"/>
        <v>#REF!</v>
      </c>
    </row>
    <row r="119">
      <c r="A119" s="21">
        <v>61.89</v>
      </c>
      <c r="B119" s="3" t="str">
        <f t="shared" si="1"/>
        <v>#REF!</v>
      </c>
    </row>
    <row r="120">
      <c r="A120" s="21">
        <v>62.85</v>
      </c>
      <c r="B120" s="3" t="str">
        <f t="shared" si="1"/>
        <v>#REF!</v>
      </c>
    </row>
    <row r="121">
      <c r="A121" s="21">
        <v>61.35</v>
      </c>
      <c r="B121" s="3" t="str">
        <f t="shared" si="1"/>
        <v>#REF!</v>
      </c>
    </row>
    <row r="122">
      <c r="A122" s="21">
        <v>62.03</v>
      </c>
      <c r="B122" s="3" t="str">
        <f t="shared" si="1"/>
        <v>#REF!</v>
      </c>
    </row>
    <row r="123">
      <c r="A123" s="25">
        <f>+0.72</f>
        <v>0.72</v>
      </c>
      <c r="B123" s="3" t="str">
        <f t="shared" si="1"/>
        <v>#REF!</v>
      </c>
    </row>
    <row r="124">
      <c r="A124" s="25">
        <f>+1.17%</f>
        <v>0.0117</v>
      </c>
      <c r="B124" s="3" t="str">
        <f t="shared" si="1"/>
        <v>#REF!</v>
      </c>
    </row>
    <row r="125">
      <c r="A125" s="26">
        <v>81310.0</v>
      </c>
      <c r="B125" s="3" t="str">
        <f t="shared" si="1"/>
        <v>#REF!</v>
      </c>
    </row>
    <row r="126">
      <c r="A126" s="26">
        <v>232158.0</v>
      </c>
      <c r="B126" s="3" t="str">
        <f t="shared" si="1"/>
        <v>#REF!</v>
      </c>
    </row>
    <row r="127">
      <c r="A127" s="27">
        <v>43668.0</v>
      </c>
      <c r="B127" s="3" t="str">
        <f t="shared" si="1"/>
        <v>#REF!</v>
      </c>
    </row>
    <row r="128">
      <c r="A128" s="28">
        <v>62.63</v>
      </c>
      <c r="B128" s="3" t="str">
        <f t="shared" si="1"/>
        <v>#REF!</v>
      </c>
    </row>
    <row r="129">
      <c r="A129" s="28">
        <v>63.53</v>
      </c>
      <c r="B129" s="3" t="str">
        <f t="shared" si="1"/>
        <v>#REF!</v>
      </c>
    </row>
    <row r="130">
      <c r="A130" s="28">
        <v>62.35</v>
      </c>
      <c r="B130" s="3" t="str">
        <f t="shared" si="1"/>
        <v>#REF!</v>
      </c>
    </row>
    <row r="131">
      <c r="A131" s="28">
        <v>62.72</v>
      </c>
      <c r="B131" s="3" t="str">
        <f t="shared" si="1"/>
        <v>#REF!</v>
      </c>
    </row>
    <row r="132">
      <c r="A132" s="25">
        <f>+0.69</f>
        <v>0.69</v>
      </c>
      <c r="B132" s="3" t="str">
        <f t="shared" si="1"/>
        <v>#REF!</v>
      </c>
    </row>
    <row r="133">
      <c r="A133" s="25">
        <f>+1.11%</f>
        <v>0.0111</v>
      </c>
      <c r="B133" s="3" t="str">
        <f t="shared" si="1"/>
        <v>#REF!</v>
      </c>
    </row>
    <row r="134">
      <c r="A134" s="26">
        <v>113367.0</v>
      </c>
      <c r="B134" s="3" t="str">
        <f t="shared" si="1"/>
        <v>#REF!</v>
      </c>
    </row>
    <row r="135">
      <c r="A135" s="26">
        <v>221607.0</v>
      </c>
      <c r="B135" s="3" t="str">
        <f t="shared" si="1"/>
        <v>#REF!</v>
      </c>
    </row>
    <row r="136">
      <c r="A136" s="27">
        <v>43669.0</v>
      </c>
      <c r="B136" s="3" t="str">
        <f t="shared" si="1"/>
        <v>#REF!</v>
      </c>
    </row>
    <row r="137">
      <c r="A137" s="28">
        <v>62.59</v>
      </c>
      <c r="B137" s="3" t="str">
        <f t="shared" si="1"/>
        <v>#REF!</v>
      </c>
    </row>
    <row r="138">
      <c r="A138" s="28">
        <v>64.01</v>
      </c>
      <c r="B138" s="3" t="str">
        <f t="shared" si="1"/>
        <v>#REF!</v>
      </c>
    </row>
    <row r="139">
      <c r="A139" s="28">
        <v>62.26</v>
      </c>
      <c r="B139" s="3" t="str">
        <f t="shared" si="1"/>
        <v>#REF!</v>
      </c>
    </row>
    <row r="140">
      <c r="A140" s="28">
        <v>63.43</v>
      </c>
      <c r="B140" s="3" t="str">
        <f t="shared" si="1"/>
        <v>#REF!</v>
      </c>
    </row>
    <row r="141">
      <c r="A141" s="25">
        <f>+0.71</f>
        <v>0.71</v>
      </c>
      <c r="B141" s="3" t="str">
        <f t="shared" si="1"/>
        <v>#REF!</v>
      </c>
    </row>
    <row r="142">
      <c r="A142" s="25">
        <f>+1.13%</f>
        <v>0.0113</v>
      </c>
      <c r="B142" s="3" t="str">
        <f t="shared" si="1"/>
        <v>#REF!</v>
      </c>
    </row>
    <row r="143">
      <c r="A143" s="26">
        <v>100589.0</v>
      </c>
      <c r="B143" s="3" t="str">
        <f t="shared" si="1"/>
        <v>#REF!</v>
      </c>
    </row>
    <row r="144">
      <c r="A144" s="26">
        <v>218053.0</v>
      </c>
      <c r="B144" s="3" t="str">
        <f t="shared" si="1"/>
        <v>#REF!</v>
      </c>
    </row>
    <row r="145">
      <c r="A145" s="27">
        <v>43670.0</v>
      </c>
      <c r="B145" s="3" t="str">
        <f t="shared" si="1"/>
        <v>#REF!</v>
      </c>
    </row>
    <row r="146">
      <c r="A146" s="28">
        <v>63.72</v>
      </c>
      <c r="B146" s="3" t="str">
        <f t="shared" si="1"/>
        <v>#REF!</v>
      </c>
    </row>
    <row r="147">
      <c r="A147" s="28">
        <v>64.32</v>
      </c>
      <c r="B147" s="3" t="str">
        <f t="shared" si="1"/>
        <v>#REF!</v>
      </c>
    </row>
    <row r="148">
      <c r="A148" s="28">
        <v>62.15</v>
      </c>
      <c r="B148" s="3" t="str">
        <f t="shared" si="1"/>
        <v>#REF!</v>
      </c>
    </row>
    <row r="149">
      <c r="A149" s="28">
        <v>62.74</v>
      </c>
      <c r="B149" s="3" t="str">
        <f t="shared" si="1"/>
        <v>#REF!</v>
      </c>
    </row>
    <row r="150">
      <c r="A150" s="21">
        <v>-0.69</v>
      </c>
      <c r="B150" s="3" t="str">
        <f t="shared" si="1"/>
        <v>#REF!</v>
      </c>
    </row>
    <row r="151">
      <c r="A151" s="22">
        <v>-0.0109</v>
      </c>
      <c r="B151" s="3" t="str">
        <f t="shared" si="1"/>
        <v>#REF!</v>
      </c>
    </row>
    <row r="152">
      <c r="A152" s="24">
        <v>119296.0</v>
      </c>
      <c r="B152" s="3" t="str">
        <f t="shared" si="1"/>
        <v>#REF!</v>
      </c>
    </row>
    <row r="153">
      <c r="A153" s="24">
        <v>223419.0</v>
      </c>
      <c r="B153" s="3" t="str">
        <f t="shared" si="1"/>
        <v>#REF!</v>
      </c>
    </row>
    <row r="154">
      <c r="A154" s="23">
        <v>43671.0</v>
      </c>
      <c r="B154" s="3" t="str">
        <f t="shared" si="1"/>
        <v>#REF!</v>
      </c>
    </row>
    <row r="155">
      <c r="A155" s="21">
        <v>62.68</v>
      </c>
      <c r="B155" s="3" t="str">
        <f t="shared" si="1"/>
        <v>#REF!</v>
      </c>
    </row>
    <row r="156">
      <c r="A156" s="21">
        <v>63.68</v>
      </c>
      <c r="B156" s="3" t="str">
        <f t="shared" si="1"/>
        <v>#REF!</v>
      </c>
    </row>
    <row r="157">
      <c r="A157" s="21">
        <v>62.56</v>
      </c>
      <c r="B157" s="3" t="str">
        <f t="shared" si="1"/>
        <v>#REF!</v>
      </c>
    </row>
    <row r="158">
      <c r="A158" s="21">
        <v>62.88</v>
      </c>
      <c r="B158" s="3" t="str">
        <f t="shared" si="1"/>
        <v>#REF!</v>
      </c>
    </row>
    <row r="159">
      <c r="A159" s="25">
        <f>+0.14</f>
        <v>0.14</v>
      </c>
      <c r="B159" s="3" t="str">
        <f t="shared" si="1"/>
        <v>#REF!</v>
      </c>
    </row>
    <row r="160">
      <c r="A160" s="25">
        <f>+0.22%</f>
        <v>0.0022</v>
      </c>
      <c r="B160" s="3" t="str">
        <f t="shared" si="1"/>
        <v>#REF!</v>
      </c>
    </row>
    <row r="161">
      <c r="A161" s="26">
        <v>84419.0</v>
      </c>
      <c r="B161" s="3" t="str">
        <f t="shared" si="1"/>
        <v>#REF!</v>
      </c>
    </row>
    <row r="162">
      <c r="A162" s="26">
        <v>231629.0</v>
      </c>
      <c r="B162" s="3" t="str">
        <f t="shared" si="1"/>
        <v>#REF!</v>
      </c>
    </row>
    <row r="163">
      <c r="A163" s="27">
        <v>43672.0</v>
      </c>
      <c r="B163" s="3" t="str">
        <f t="shared" si="1"/>
        <v>#REF!</v>
      </c>
    </row>
    <row r="164">
      <c r="A164" s="28">
        <v>62.79</v>
      </c>
      <c r="B164" s="3" t="str">
        <f t="shared" si="1"/>
        <v>#REF!</v>
      </c>
    </row>
    <row r="165">
      <c r="A165" s="28">
        <v>63.37</v>
      </c>
      <c r="B165" s="3" t="str">
        <f t="shared" si="1"/>
        <v>#REF!</v>
      </c>
    </row>
    <row r="166">
      <c r="A166" s="28">
        <v>62.57</v>
      </c>
      <c r="B166" s="3" t="str">
        <f t="shared" si="1"/>
        <v>#REF!</v>
      </c>
    </row>
    <row r="167">
      <c r="A167" s="28">
        <v>62.95</v>
      </c>
      <c r="B167" s="3" t="str">
        <f t="shared" si="1"/>
        <v>#REF!</v>
      </c>
    </row>
    <row r="168">
      <c r="A168" s="25">
        <f>+0.07</f>
        <v>0.07</v>
      </c>
      <c r="B168" s="3" t="str">
        <f t="shared" si="1"/>
        <v>#REF!</v>
      </c>
    </row>
    <row r="169">
      <c r="A169" s="25">
        <f>+0.11%</f>
        <v>0.0011</v>
      </c>
      <c r="B169" s="3" t="str">
        <f t="shared" si="1"/>
        <v>#REF!</v>
      </c>
    </row>
    <row r="170">
      <c r="A170" s="26">
        <v>79491.0</v>
      </c>
      <c r="B170" s="3" t="str">
        <f t="shared" si="1"/>
        <v>#REF!</v>
      </c>
    </row>
    <row r="171">
      <c r="A171" s="26">
        <v>228094.0</v>
      </c>
      <c r="B171" s="3" t="str">
        <f t="shared" si="1"/>
        <v>#REF!</v>
      </c>
    </row>
    <row r="172">
      <c r="A172" s="27">
        <v>43675.0</v>
      </c>
      <c r="B172" s="3" t="str">
        <f t="shared" si="1"/>
        <v>#REF!</v>
      </c>
    </row>
    <row r="173">
      <c r="A173" s="28">
        <v>62.8</v>
      </c>
      <c r="B173" s="3" t="str">
        <f t="shared" si="1"/>
        <v>#REF!</v>
      </c>
    </row>
    <row r="174">
      <c r="A174" s="28">
        <v>63.39</v>
      </c>
      <c r="B174" s="3" t="str">
        <f t="shared" si="1"/>
        <v>#REF!</v>
      </c>
    </row>
    <row r="175">
      <c r="A175" s="28">
        <v>62.47</v>
      </c>
      <c r="B175" s="3" t="str">
        <f t="shared" si="1"/>
        <v>#REF!</v>
      </c>
    </row>
    <row r="176">
      <c r="A176" s="28">
        <v>63.2</v>
      </c>
      <c r="B176" s="3" t="str">
        <f t="shared" si="1"/>
        <v>#REF!</v>
      </c>
    </row>
    <row r="177">
      <c r="A177" s="25">
        <f>+0.25</f>
        <v>0.25</v>
      </c>
      <c r="B177" s="3" t="str">
        <f t="shared" si="1"/>
        <v>#REF!</v>
      </c>
    </row>
    <row r="178">
      <c r="A178" s="25">
        <f>+0.4%</f>
        <v>0.004</v>
      </c>
      <c r="B178" s="3" t="str">
        <f t="shared" si="1"/>
        <v>#REF!</v>
      </c>
    </row>
    <row r="179">
      <c r="A179" s="26">
        <v>76783.0</v>
      </c>
      <c r="B179" s="3" t="str">
        <f t="shared" si="1"/>
        <v>#REF!</v>
      </c>
    </row>
    <row r="180">
      <c r="A180" s="26">
        <v>232266.0</v>
      </c>
      <c r="B180" s="3" t="str">
        <f t="shared" si="1"/>
        <v>#REF!</v>
      </c>
    </row>
    <row r="181">
      <c r="A181" s="27">
        <v>43676.0</v>
      </c>
      <c r="B181" s="3" t="str">
        <f t="shared" si="1"/>
        <v>#REF!</v>
      </c>
    </row>
    <row r="182">
      <c r="A182" s="28">
        <v>63.36</v>
      </c>
      <c r="B182" s="3" t="str">
        <f t="shared" si="1"/>
        <v>#REF!</v>
      </c>
    </row>
    <row r="183">
      <c r="A183" s="28">
        <v>64.61</v>
      </c>
      <c r="B183" s="3" t="str">
        <f t="shared" si="1"/>
        <v>#REF!</v>
      </c>
    </row>
    <row r="184">
      <c r="A184" s="28">
        <v>63.35</v>
      </c>
      <c r="B184" s="3" t="str">
        <f t="shared" si="1"/>
        <v>#REF!</v>
      </c>
    </row>
    <row r="185">
      <c r="A185" s="28">
        <v>64.18</v>
      </c>
      <c r="B185" s="3" t="str">
        <f t="shared" si="1"/>
        <v>#REF!</v>
      </c>
    </row>
    <row r="186">
      <c r="A186" s="25">
        <f>+0.98</f>
        <v>0.98</v>
      </c>
      <c r="B186" s="3" t="str">
        <f t="shared" si="1"/>
        <v>#REF!</v>
      </c>
    </row>
    <row r="187">
      <c r="A187" s="25">
        <f>+1.55%</f>
        <v>0.0155</v>
      </c>
      <c r="B187" s="3" t="str">
        <f t="shared" si="1"/>
        <v>#REF!</v>
      </c>
    </row>
    <row r="188">
      <c r="A188" s="26">
        <v>87551.0</v>
      </c>
      <c r="B188" s="3" t="str">
        <f t="shared" si="1"/>
        <v>#REF!</v>
      </c>
    </row>
    <row r="189">
      <c r="A189" s="26">
        <v>236870.0</v>
      </c>
      <c r="B189" s="3" t="str">
        <f t="shared" si="1"/>
        <v>#REF!</v>
      </c>
    </row>
    <row r="190">
      <c r="A190" s="27">
        <v>43677.0</v>
      </c>
      <c r="B190" s="3" t="str">
        <f t="shared" si="1"/>
        <v>#REF!</v>
      </c>
    </row>
    <row r="191">
      <c r="A191" s="28">
        <v>64.32</v>
      </c>
      <c r="B191" s="3" t="str">
        <f t="shared" si="1"/>
        <v>#REF!</v>
      </c>
    </row>
    <row r="192">
      <c r="A192" s="28">
        <v>64.94</v>
      </c>
      <c r="B192" s="3" t="str">
        <f t="shared" si="1"/>
        <v>#REF!</v>
      </c>
    </row>
    <row r="193">
      <c r="A193" s="28">
        <v>63.69</v>
      </c>
      <c r="B193" s="3" t="str">
        <f t="shared" si="1"/>
        <v>#REF!</v>
      </c>
    </row>
    <row r="194">
      <c r="A194" s="28">
        <v>64.55</v>
      </c>
      <c r="B194" s="3" t="str">
        <f t="shared" si="1"/>
        <v>#REF!</v>
      </c>
    </row>
    <row r="195">
      <c r="A195" s="25">
        <f>+0.37</f>
        <v>0.37</v>
      </c>
      <c r="B195" s="3" t="str">
        <f t="shared" si="1"/>
        <v>#REF!</v>
      </c>
    </row>
    <row r="196">
      <c r="A196" s="25">
        <f>+0.58%</f>
        <v>0.0058</v>
      </c>
      <c r="B196" s="3" t="str">
        <f t="shared" si="1"/>
        <v>#REF!</v>
      </c>
    </row>
    <row r="197">
      <c r="A197" s="26">
        <v>108127.0</v>
      </c>
      <c r="B197" s="3" t="str">
        <f t="shared" si="1"/>
        <v>#REF!</v>
      </c>
    </row>
    <row r="198">
      <c r="A198" s="26">
        <v>245856.0</v>
      </c>
      <c r="B198" s="3" t="str">
        <f t="shared" si="1"/>
        <v>#REF!</v>
      </c>
    </row>
    <row r="199">
      <c r="A199" s="27">
        <v>43678.0</v>
      </c>
      <c r="B199" s="3" t="str">
        <f t="shared" si="1"/>
        <v>#REF!</v>
      </c>
    </row>
    <row r="200">
      <c r="A200" s="28">
        <v>63.56</v>
      </c>
      <c r="B200" s="3" t="str">
        <f t="shared" si="1"/>
        <v>#REF!</v>
      </c>
    </row>
    <row r="201">
      <c r="A201" s="28">
        <v>64.05</v>
      </c>
      <c r="B201" s="3" t="str">
        <f t="shared" si="1"/>
        <v>#REF!</v>
      </c>
    </row>
    <row r="202">
      <c r="A202" s="28">
        <v>59.51</v>
      </c>
      <c r="B202" s="3" t="str">
        <f t="shared" si="1"/>
        <v>#REF!</v>
      </c>
    </row>
    <row r="203">
      <c r="A203" s="28">
        <v>59.96</v>
      </c>
      <c r="B203" s="3" t="str">
        <f t="shared" si="1"/>
        <v>#REF!</v>
      </c>
    </row>
    <row r="204">
      <c r="A204" s="21">
        <v>-4.59</v>
      </c>
      <c r="B204" s="3" t="str">
        <f t="shared" si="1"/>
        <v>#REF!</v>
      </c>
    </row>
    <row r="205">
      <c r="A205" s="22">
        <v>-0.0711</v>
      </c>
      <c r="B205" s="3" t="str">
        <f t="shared" si="1"/>
        <v>#REF!</v>
      </c>
    </row>
    <row r="206">
      <c r="A206" s="24">
        <v>161672.0</v>
      </c>
      <c r="B206" s="3" t="str">
        <f t="shared" si="1"/>
        <v>#REF!</v>
      </c>
    </row>
    <row r="207">
      <c r="A207" s="24">
        <v>243221.0</v>
      </c>
      <c r="B207" s="3" t="str">
        <f t="shared" si="1"/>
        <v>#REF!</v>
      </c>
    </row>
    <row r="208">
      <c r="A208" s="23">
        <v>43679.0</v>
      </c>
      <c r="B208" s="3" t="str">
        <f t="shared" si="1"/>
        <v>#REF!</v>
      </c>
    </row>
    <row r="209">
      <c r="A209" s="21">
        <v>60.61</v>
      </c>
      <c r="B209" s="3" t="str">
        <f t="shared" si="1"/>
        <v>#REF!</v>
      </c>
    </row>
    <row r="210">
      <c r="A210" s="21">
        <v>62.29</v>
      </c>
      <c r="B210" s="3" t="str">
        <f t="shared" si="1"/>
        <v>#REF!</v>
      </c>
    </row>
    <row r="211">
      <c r="A211" s="21">
        <v>60.43</v>
      </c>
      <c r="B211" s="3" t="str">
        <f t="shared" si="1"/>
        <v>#REF!</v>
      </c>
    </row>
    <row r="212">
      <c r="A212" s="21">
        <v>61.32</v>
      </c>
      <c r="B212" s="3" t="str">
        <f t="shared" si="1"/>
        <v>#REF!</v>
      </c>
    </row>
    <row r="213">
      <c r="A213" s="25">
        <f>+1.36</f>
        <v>1.36</v>
      </c>
      <c r="B213" s="3" t="str">
        <f t="shared" si="1"/>
        <v>#REF!</v>
      </c>
    </row>
    <row r="214">
      <c r="A214" s="25">
        <f>+2.27%</f>
        <v>0.0227</v>
      </c>
      <c r="B214" s="3" t="str">
        <f t="shared" si="1"/>
        <v>#REF!</v>
      </c>
    </row>
    <row r="215">
      <c r="A215" s="26">
        <v>140487.0</v>
      </c>
      <c r="B215" s="3" t="str">
        <f t="shared" si="1"/>
        <v>#REF!</v>
      </c>
    </row>
    <row r="216">
      <c r="A216" s="26">
        <v>257707.0</v>
      </c>
      <c r="B216" s="3" t="str">
        <f t="shared" si="1"/>
        <v>#REF!</v>
      </c>
    </row>
    <row r="217">
      <c r="A217" s="27">
        <v>43682.0</v>
      </c>
      <c r="B217" s="3" t="str">
        <f t="shared" si="1"/>
        <v>#REF!</v>
      </c>
    </row>
    <row r="218">
      <c r="A218" s="28">
        <v>60.77</v>
      </c>
      <c r="B218" s="3" t="str">
        <f t="shared" si="1"/>
        <v>#REF!</v>
      </c>
    </row>
    <row r="219">
      <c r="A219" s="28">
        <v>61.01</v>
      </c>
      <c r="B219" s="3" t="str">
        <f t="shared" si="1"/>
        <v>#REF!</v>
      </c>
    </row>
    <row r="220">
      <c r="A220" s="28">
        <v>59.21</v>
      </c>
      <c r="B220" s="3" t="str">
        <f t="shared" si="1"/>
        <v>#REF!</v>
      </c>
    </row>
    <row r="221">
      <c r="A221" s="28">
        <v>59.35</v>
      </c>
      <c r="B221" s="3" t="str">
        <f t="shared" si="1"/>
        <v>#REF!</v>
      </c>
    </row>
    <row r="222">
      <c r="A222" s="21">
        <v>-1.97</v>
      </c>
      <c r="B222" s="3" t="str">
        <f t="shared" si="1"/>
        <v>#REF!</v>
      </c>
    </row>
    <row r="223">
      <c r="A223" s="22">
        <v>-0.0321</v>
      </c>
      <c r="B223" s="3" t="str">
        <f t="shared" si="1"/>
        <v>#REF!</v>
      </c>
    </row>
    <row r="224">
      <c r="A224" s="24">
        <v>135345.0</v>
      </c>
      <c r="B224" s="3" t="str">
        <f t="shared" si="1"/>
        <v>#REF!</v>
      </c>
    </row>
    <row r="225">
      <c r="A225" s="24">
        <v>264102.0</v>
      </c>
      <c r="B225" s="3" t="str">
        <f t="shared" si="1"/>
        <v>#REF!</v>
      </c>
    </row>
    <row r="226">
      <c r="A226" s="23">
        <v>43683.0</v>
      </c>
      <c r="B226" s="3" t="str">
        <f t="shared" si="1"/>
        <v>#REF!</v>
      </c>
    </row>
    <row r="227">
      <c r="A227" s="21">
        <v>59.04</v>
      </c>
      <c r="B227" s="3" t="str">
        <f t="shared" si="1"/>
        <v>#REF!</v>
      </c>
    </row>
    <row r="228">
      <c r="A228" s="21">
        <v>60.1</v>
      </c>
      <c r="B228" s="3" t="str">
        <f t="shared" si="1"/>
        <v>#REF!</v>
      </c>
    </row>
    <row r="229">
      <c r="A229" s="21">
        <v>58.2</v>
      </c>
      <c r="B229" s="3" t="str">
        <f t="shared" si="1"/>
        <v>#REF!</v>
      </c>
    </row>
    <row r="230">
      <c r="A230" s="21">
        <v>58.53</v>
      </c>
      <c r="B230" s="3" t="str">
        <f t="shared" si="1"/>
        <v>#REF!</v>
      </c>
    </row>
    <row r="231">
      <c r="A231" s="21">
        <v>-0.82</v>
      </c>
      <c r="B231" s="3" t="str">
        <f t="shared" si="1"/>
        <v>#REF!</v>
      </c>
    </row>
    <row r="232">
      <c r="A232" s="22">
        <v>-0.0138</v>
      </c>
      <c r="B232" s="3" t="str">
        <f t="shared" si="1"/>
        <v>#REF!</v>
      </c>
    </row>
    <row r="233">
      <c r="A233" s="24">
        <v>139952.0</v>
      </c>
      <c r="B233" s="3" t="str">
        <f t="shared" si="1"/>
        <v>#REF!</v>
      </c>
    </row>
    <row r="234">
      <c r="A234" s="24">
        <v>267490.0</v>
      </c>
      <c r="B234" s="3" t="str">
        <f t="shared" si="1"/>
        <v>#REF!</v>
      </c>
    </row>
    <row r="235">
      <c r="A235" s="23">
        <v>43684.0</v>
      </c>
      <c r="B235" s="3" t="str">
        <f t="shared" si="1"/>
        <v>#REF!</v>
      </c>
    </row>
    <row r="236">
      <c r="A236" s="21">
        <v>58.28</v>
      </c>
      <c r="B236" s="3" t="str">
        <f t="shared" si="1"/>
        <v>#REF!</v>
      </c>
    </row>
    <row r="237">
      <c r="A237" s="21">
        <v>58.84</v>
      </c>
      <c r="B237" s="3" t="str">
        <f t="shared" si="1"/>
        <v>#REF!</v>
      </c>
    </row>
    <row r="238">
      <c r="A238" s="21">
        <v>55.59</v>
      </c>
      <c r="B238" s="3" t="str">
        <f t="shared" si="1"/>
        <v>#REF!</v>
      </c>
    </row>
    <row r="239">
      <c r="A239" s="21">
        <v>55.93</v>
      </c>
      <c r="B239" s="3" t="str">
        <f t="shared" si="1"/>
        <v>#REF!</v>
      </c>
    </row>
    <row r="240">
      <c r="A240" s="21">
        <v>-2.6</v>
      </c>
      <c r="B240" s="3" t="str">
        <f t="shared" si="1"/>
        <v>#REF!</v>
      </c>
    </row>
    <row r="241">
      <c r="A241" s="22">
        <v>-0.0444</v>
      </c>
      <c r="B241" s="3" t="str">
        <f t="shared" si="1"/>
        <v>#REF!</v>
      </c>
    </row>
    <row r="242">
      <c r="A242" s="24">
        <v>210356.0</v>
      </c>
      <c r="B242" s="3" t="str">
        <f t="shared" si="1"/>
        <v>#REF!</v>
      </c>
    </row>
    <row r="243">
      <c r="A243" s="24">
        <v>289534.0</v>
      </c>
      <c r="B243" s="3" t="str">
        <f t="shared" si="1"/>
        <v>#REF!</v>
      </c>
    </row>
    <row r="244">
      <c r="A244" s="23">
        <v>43685.0</v>
      </c>
      <c r="B244" s="3" t="str">
        <f t="shared" si="1"/>
        <v>#REF!</v>
      </c>
    </row>
    <row r="245">
      <c r="A245" s="21">
        <v>57.11</v>
      </c>
      <c r="B245" s="3" t="str">
        <f t="shared" si="1"/>
        <v>#REF!</v>
      </c>
    </row>
    <row r="246">
      <c r="A246" s="21">
        <v>57.68</v>
      </c>
      <c r="B246" s="3" t="str">
        <f t="shared" si="1"/>
        <v>#REF!</v>
      </c>
    </row>
    <row r="247">
      <c r="A247" s="21">
        <v>56.46</v>
      </c>
      <c r="B247" s="3" t="str">
        <f t="shared" si="1"/>
        <v>#REF!</v>
      </c>
    </row>
    <row r="248">
      <c r="A248" s="21">
        <v>57.04</v>
      </c>
      <c r="B248" s="3" t="str">
        <f t="shared" si="1"/>
        <v>#REF!</v>
      </c>
    </row>
    <row r="249">
      <c r="A249" s="25">
        <f>+1.11</f>
        <v>1.11</v>
      </c>
      <c r="B249" s="3" t="str">
        <f t="shared" si="1"/>
        <v>#REF!</v>
      </c>
    </row>
    <row r="250">
      <c r="A250" s="25">
        <f>+1.98%</f>
        <v>0.0198</v>
      </c>
      <c r="B250" s="3" t="str">
        <f t="shared" si="1"/>
        <v>#REF!</v>
      </c>
    </row>
    <row r="251">
      <c r="A251" s="26">
        <v>132912.0</v>
      </c>
      <c r="B251" s="3" t="str">
        <f t="shared" si="1"/>
        <v>#REF!</v>
      </c>
    </row>
    <row r="252">
      <c r="A252" s="26">
        <v>297270.0</v>
      </c>
      <c r="B252" s="3" t="str">
        <f t="shared" si="1"/>
        <v>#REF!</v>
      </c>
    </row>
    <row r="253">
      <c r="A253" s="27">
        <v>43686.0</v>
      </c>
      <c r="B253" s="3" t="str">
        <f t="shared" si="1"/>
        <v>#REF!</v>
      </c>
    </row>
    <row r="254">
      <c r="A254" s="28">
        <v>57.35</v>
      </c>
      <c r="B254" s="3" t="str">
        <f t="shared" si="1"/>
        <v>#REF!</v>
      </c>
    </row>
    <row r="255">
      <c r="A255" s="28">
        <v>58.72</v>
      </c>
      <c r="B255" s="3" t="str">
        <f t="shared" si="1"/>
        <v>#REF!</v>
      </c>
    </row>
    <row r="256">
      <c r="A256" s="28">
        <v>56.74</v>
      </c>
      <c r="B256" s="3" t="str">
        <f t="shared" si="1"/>
        <v>#REF!</v>
      </c>
    </row>
    <row r="257">
      <c r="A257" s="28">
        <v>58.19</v>
      </c>
      <c r="B257" s="3" t="str">
        <f t="shared" si="1"/>
        <v>#REF!</v>
      </c>
    </row>
    <row r="258">
      <c r="A258" s="25">
        <f>+1.15</f>
        <v>1.15</v>
      </c>
      <c r="B258" s="3" t="str">
        <f t="shared" si="1"/>
        <v>#REF!</v>
      </c>
    </row>
    <row r="259">
      <c r="A259" s="25">
        <f>+2.02%</f>
        <v>0.0202</v>
      </c>
      <c r="B259" s="3" t="str">
        <f t="shared" si="1"/>
        <v>#REF!</v>
      </c>
    </row>
    <row r="260">
      <c r="A260" s="26">
        <v>109884.0</v>
      </c>
      <c r="B260" s="3" t="str">
        <f t="shared" si="1"/>
        <v>#REF!</v>
      </c>
    </row>
    <row r="261">
      <c r="A261" s="26">
        <v>312903.0</v>
      </c>
      <c r="B261" s="3" t="str">
        <f t="shared" si="1"/>
        <v>#REF!</v>
      </c>
    </row>
    <row r="262">
      <c r="A262" s="27">
        <v>43689.0</v>
      </c>
      <c r="B262" s="3" t="str">
        <f t="shared" si="1"/>
        <v>#REF!</v>
      </c>
    </row>
    <row r="263">
      <c r="A263" s="28">
        <v>58.01</v>
      </c>
      <c r="B263" s="3" t="str">
        <f t="shared" si="1"/>
        <v>#REF!</v>
      </c>
    </row>
    <row r="264">
      <c r="A264" s="28">
        <v>58.55</v>
      </c>
      <c r="B264" s="3" t="str">
        <f t="shared" si="1"/>
        <v>#REF!</v>
      </c>
    </row>
    <row r="265">
      <c r="A265" s="28">
        <v>57.52</v>
      </c>
      <c r="B265" s="3" t="str">
        <f t="shared" si="1"/>
        <v>#REF!</v>
      </c>
    </row>
    <row r="266">
      <c r="A266" s="28">
        <v>58.3</v>
      </c>
      <c r="B266" s="3" t="str">
        <f t="shared" si="1"/>
        <v>#REF!</v>
      </c>
    </row>
    <row r="267">
      <c r="A267" s="25">
        <f>+0.11</f>
        <v>0.11</v>
      </c>
      <c r="B267" s="3" t="str">
        <f t="shared" si="1"/>
        <v>#REF!</v>
      </c>
    </row>
    <row r="268">
      <c r="A268" s="25">
        <f>+0.19%</f>
        <v>0.0019</v>
      </c>
      <c r="B268" s="3" t="str">
        <f t="shared" si="1"/>
        <v>#REF!</v>
      </c>
    </row>
    <row r="269">
      <c r="A269" s="26">
        <v>105237.0</v>
      </c>
      <c r="B269" s="3" t="str">
        <f t="shared" si="1"/>
        <v>#REF!</v>
      </c>
    </row>
    <row r="270">
      <c r="A270" s="26">
        <v>323138.0</v>
      </c>
      <c r="B270" s="3" t="str">
        <f t="shared" si="1"/>
        <v>#REF!</v>
      </c>
    </row>
    <row r="271">
      <c r="A271" s="27">
        <v>43690.0</v>
      </c>
      <c r="B271" s="3" t="str">
        <f t="shared" si="1"/>
        <v>#REF!</v>
      </c>
    </row>
    <row r="272">
      <c r="A272" s="28">
        <v>58.24</v>
      </c>
      <c r="B272" s="3" t="str">
        <f t="shared" si="1"/>
        <v>#REF!</v>
      </c>
    </row>
    <row r="273">
      <c r="A273" s="28">
        <v>61.13</v>
      </c>
      <c r="B273" s="3" t="str">
        <f t="shared" si="1"/>
        <v>#REF!</v>
      </c>
    </row>
    <row r="274">
      <c r="A274" s="28">
        <v>57.68</v>
      </c>
      <c r="B274" s="3" t="str">
        <f t="shared" si="1"/>
        <v>#REF!</v>
      </c>
    </row>
    <row r="275">
      <c r="A275" s="28">
        <v>60.92</v>
      </c>
      <c r="B275" s="3" t="str">
        <f t="shared" si="1"/>
        <v>#REF!</v>
      </c>
    </row>
    <row r="276">
      <c r="A276" s="25">
        <f>+2.62</f>
        <v>2.62</v>
      </c>
      <c r="B276" s="3" t="str">
        <f t="shared" si="1"/>
        <v>#REF!</v>
      </c>
    </row>
    <row r="277">
      <c r="A277" s="25">
        <f>+4.49%</f>
        <v>0.0449</v>
      </c>
      <c r="B277" s="3" t="str">
        <f t="shared" si="1"/>
        <v>#REF!</v>
      </c>
    </row>
    <row r="278">
      <c r="A278" s="26">
        <v>156758.0</v>
      </c>
      <c r="B278" s="3" t="str">
        <f t="shared" si="1"/>
        <v>#REF!</v>
      </c>
    </row>
    <row r="279">
      <c r="A279" s="26">
        <v>334184.0</v>
      </c>
      <c r="B279" s="3" t="str">
        <f t="shared" si="1"/>
        <v>#REF!</v>
      </c>
    </row>
    <row r="280">
      <c r="A280" s="27">
        <v>43691.0</v>
      </c>
      <c r="B280" s="3" t="str">
        <f t="shared" si="1"/>
        <v>#REF!</v>
      </c>
    </row>
    <row r="281">
      <c r="A281" s="28">
        <v>60.69</v>
      </c>
      <c r="B281" s="3" t="str">
        <f t="shared" si="1"/>
        <v>#REF!</v>
      </c>
    </row>
    <row r="282">
      <c r="A282" s="28">
        <v>60.69</v>
      </c>
      <c r="B282" s="3" t="str">
        <f t="shared" si="1"/>
        <v>#REF!</v>
      </c>
    </row>
    <row r="283">
      <c r="A283" s="28">
        <v>57.84</v>
      </c>
      <c r="B283" s="3" t="str">
        <f t="shared" si="1"/>
        <v>#REF!</v>
      </c>
    </row>
    <row r="284">
      <c r="A284" s="28">
        <v>59.07</v>
      </c>
      <c r="B284" s="3" t="str">
        <f t="shared" si="1"/>
        <v>#REF!</v>
      </c>
    </row>
    <row r="285">
      <c r="A285" s="21">
        <v>-1.85</v>
      </c>
      <c r="B285" s="3" t="str">
        <f t="shared" si="1"/>
        <v>#REF!</v>
      </c>
    </row>
    <row r="286">
      <c r="A286" s="22">
        <v>-0.0304</v>
      </c>
      <c r="B286" s="3" t="str">
        <f t="shared" si="1"/>
        <v>#REF!</v>
      </c>
    </row>
    <row r="287">
      <c r="A287" s="24">
        <v>158093.0</v>
      </c>
      <c r="B287" s="3" t="str">
        <f t="shared" si="1"/>
        <v>#REF!</v>
      </c>
    </row>
    <row r="288">
      <c r="A288" s="24">
        <v>347876.0</v>
      </c>
      <c r="B288" s="3" t="str">
        <f t="shared" si="1"/>
        <v>#REF!</v>
      </c>
    </row>
    <row r="289">
      <c r="A289" s="23">
        <v>43692.0</v>
      </c>
      <c r="B289" s="3" t="str">
        <f t="shared" si="1"/>
        <v>#REF!</v>
      </c>
    </row>
    <row r="290">
      <c r="A290" s="21">
        <v>58.75</v>
      </c>
      <c r="B290" s="3" t="str">
        <f t="shared" si="1"/>
        <v>#REF!</v>
      </c>
    </row>
    <row r="291">
      <c r="A291" s="21">
        <v>59.02</v>
      </c>
      <c r="B291" s="3" t="str">
        <f t="shared" si="1"/>
        <v>#REF!</v>
      </c>
    </row>
    <row r="292">
      <c r="A292" s="21">
        <v>57.29</v>
      </c>
      <c r="B292" s="3" t="str">
        <f t="shared" si="1"/>
        <v>#REF!</v>
      </c>
    </row>
    <row r="293">
      <c r="A293" s="21">
        <v>57.79</v>
      </c>
      <c r="B293" s="3" t="str">
        <f t="shared" si="1"/>
        <v>#REF!</v>
      </c>
    </row>
    <row r="294">
      <c r="A294" s="21">
        <v>-1.28</v>
      </c>
      <c r="B294" s="3" t="str">
        <f t="shared" si="1"/>
        <v>#REF!</v>
      </c>
    </row>
    <row r="295">
      <c r="A295" s="22">
        <v>-0.0217</v>
      </c>
      <c r="B295" s="3" t="str">
        <f t="shared" si="1"/>
        <v>#REF!</v>
      </c>
    </row>
    <row r="296">
      <c r="A296" s="24">
        <v>172089.0</v>
      </c>
      <c r="B296" s="3" t="str">
        <f t="shared" si="1"/>
        <v>#REF!</v>
      </c>
    </row>
    <row r="297">
      <c r="A297" s="24">
        <v>375149.0</v>
      </c>
      <c r="B297" s="3" t="str">
        <f t="shared" si="1"/>
        <v>#REF!</v>
      </c>
    </row>
    <row r="298">
      <c r="A298" s="23">
        <v>43693.0</v>
      </c>
      <c r="B298" s="3" t="str">
        <f t="shared" si="1"/>
        <v>#REF!</v>
      </c>
    </row>
    <row r="299">
      <c r="A299" s="21">
        <v>57.96</v>
      </c>
      <c r="B299" s="3" t="str">
        <f t="shared" si="1"/>
        <v>#REF!</v>
      </c>
    </row>
    <row r="300">
      <c r="A300" s="21">
        <v>59.0</v>
      </c>
      <c r="B300" s="3" t="str">
        <f t="shared" si="1"/>
        <v>#REF!</v>
      </c>
    </row>
    <row r="301">
      <c r="A301" s="21">
        <v>57.79</v>
      </c>
      <c r="B301" s="3" t="str">
        <f t="shared" si="1"/>
        <v>#REF!</v>
      </c>
    </row>
    <row r="302">
      <c r="A302" s="21">
        <v>58.16</v>
      </c>
      <c r="B302" s="3" t="str">
        <f t="shared" si="1"/>
        <v>#REF!</v>
      </c>
    </row>
    <row r="303">
      <c r="A303" s="25">
        <f>+0.37</f>
        <v>0.37</v>
      </c>
      <c r="B303" s="3" t="str">
        <f t="shared" si="1"/>
        <v>#REF!</v>
      </c>
    </row>
    <row r="304">
      <c r="A304" s="25">
        <f>+0.64%</f>
        <v>0.0064</v>
      </c>
      <c r="B304" s="3" t="str">
        <f t="shared" si="1"/>
        <v>#REF!</v>
      </c>
    </row>
    <row r="305">
      <c r="A305" s="26">
        <v>136407.0</v>
      </c>
      <c r="B305" s="3" t="str">
        <f t="shared" si="1"/>
        <v>#REF!</v>
      </c>
    </row>
    <row r="306">
      <c r="A306" s="26">
        <v>376145.0</v>
      </c>
      <c r="B306" s="3" t="str">
        <f t="shared" si="1"/>
        <v>#REF!</v>
      </c>
    </row>
    <row r="307">
      <c r="A307" s="27">
        <v>43696.0</v>
      </c>
      <c r="B307" s="3" t="str">
        <f t="shared" si="1"/>
        <v>#REF!</v>
      </c>
    </row>
    <row r="308">
      <c r="A308" s="28">
        <v>58.3</v>
      </c>
      <c r="B308" s="3" t="str">
        <f t="shared" si="1"/>
        <v>#REF!</v>
      </c>
    </row>
    <row r="309">
      <c r="A309" s="28">
        <v>59.39</v>
      </c>
      <c r="B309" s="3" t="str">
        <f t="shared" si="1"/>
        <v>#REF!</v>
      </c>
    </row>
    <row r="310">
      <c r="A310" s="28">
        <v>58.17</v>
      </c>
      <c r="B310" s="3" t="str">
        <f t="shared" si="1"/>
        <v>#REF!</v>
      </c>
    </row>
    <row r="311">
      <c r="A311" s="28">
        <v>59.22</v>
      </c>
      <c r="B311" s="3" t="str">
        <f t="shared" si="1"/>
        <v>#REF!</v>
      </c>
    </row>
    <row r="312">
      <c r="A312" s="25">
        <f>+1.06</f>
        <v>1.06</v>
      </c>
      <c r="B312" s="3" t="str">
        <f t="shared" si="1"/>
        <v>#REF!</v>
      </c>
    </row>
    <row r="313">
      <c r="A313" s="25">
        <f>+1.82%</f>
        <v>0.0182</v>
      </c>
      <c r="B313" s="3" t="str">
        <f t="shared" si="1"/>
        <v>#REF!</v>
      </c>
    </row>
    <row r="314">
      <c r="A314" s="26">
        <v>143311.0</v>
      </c>
      <c r="B314" s="3" t="str">
        <f t="shared" si="1"/>
        <v>#REF!</v>
      </c>
    </row>
    <row r="315">
      <c r="A315" s="26">
        <v>379600.0</v>
      </c>
      <c r="B315" s="3" t="str">
        <f t="shared" si="1"/>
        <v>#REF!</v>
      </c>
    </row>
    <row r="316">
      <c r="A316" s="27">
        <v>43697.0</v>
      </c>
      <c r="B316" s="3" t="str">
        <f t="shared" si="1"/>
        <v>#REF!</v>
      </c>
    </row>
    <row r="317">
      <c r="A317" s="28">
        <v>59.16</v>
      </c>
      <c r="B317" s="3" t="str">
        <f t="shared" si="1"/>
        <v>#REF!</v>
      </c>
    </row>
    <row r="318">
      <c r="A318" s="28">
        <v>59.86</v>
      </c>
      <c r="B318" s="3" t="str">
        <f t="shared" si="1"/>
        <v>#REF!</v>
      </c>
    </row>
    <row r="319">
      <c r="A319" s="28">
        <v>58.51</v>
      </c>
      <c r="B319" s="3" t="str">
        <f t="shared" si="1"/>
        <v>#REF!</v>
      </c>
    </row>
    <row r="320">
      <c r="A320" s="28">
        <v>59.58</v>
      </c>
      <c r="B320" s="3" t="str">
        <f t="shared" si="1"/>
        <v>#REF!</v>
      </c>
    </row>
    <row r="321">
      <c r="A321" s="25">
        <f>+0.36</f>
        <v>0.36</v>
      </c>
      <c r="B321" s="3" t="str">
        <f t="shared" si="1"/>
        <v>#REF!</v>
      </c>
    </row>
    <row r="322">
      <c r="A322" s="25">
        <f>+0.61%</f>
        <v>0.0061</v>
      </c>
      <c r="B322" s="3" t="str">
        <f t="shared" si="1"/>
        <v>#REF!</v>
      </c>
    </row>
    <row r="323">
      <c r="A323" s="26">
        <v>156500.0</v>
      </c>
      <c r="B323" s="3" t="str">
        <f t="shared" si="1"/>
        <v>#REF!</v>
      </c>
    </row>
    <row r="324">
      <c r="A324" s="26">
        <v>383532.0</v>
      </c>
      <c r="B324" s="3" t="str">
        <f t="shared" si="1"/>
        <v>#REF!</v>
      </c>
    </row>
    <row r="325">
      <c r="A325" s="27">
        <v>43698.0</v>
      </c>
      <c r="B325" s="3" t="str">
        <f t="shared" si="1"/>
        <v>#REF!</v>
      </c>
    </row>
    <row r="326">
      <c r="A326" s="28">
        <v>59.72</v>
      </c>
      <c r="B326" s="3" t="str">
        <f t="shared" si="1"/>
        <v>#REF!</v>
      </c>
    </row>
    <row r="327">
      <c r="A327" s="28">
        <v>60.94</v>
      </c>
      <c r="B327" s="3" t="str">
        <f t="shared" si="1"/>
        <v>#REF!</v>
      </c>
    </row>
    <row r="328">
      <c r="A328" s="28">
        <v>59.62</v>
      </c>
      <c r="B328" s="3" t="str">
        <f t="shared" si="1"/>
        <v>#REF!</v>
      </c>
    </row>
    <row r="329">
      <c r="A329" s="28">
        <v>59.86</v>
      </c>
      <c r="B329" s="3" t="str">
        <f t="shared" si="1"/>
        <v>#REF!</v>
      </c>
    </row>
    <row r="330">
      <c r="A330" s="25">
        <f>+0.28</f>
        <v>0.28</v>
      </c>
      <c r="B330" s="3" t="str">
        <f t="shared" si="1"/>
        <v>#REF!</v>
      </c>
    </row>
    <row r="331">
      <c r="A331" s="25">
        <f>+0.47%</f>
        <v>0.0047</v>
      </c>
      <c r="B331" s="3" t="str">
        <f t="shared" si="1"/>
        <v>#REF!</v>
      </c>
    </row>
    <row r="332">
      <c r="A332" s="26">
        <v>180707.0</v>
      </c>
      <c r="B332" s="3" t="str">
        <f t="shared" si="1"/>
        <v>#REF!</v>
      </c>
    </row>
    <row r="333">
      <c r="A333" s="26">
        <v>391900.0</v>
      </c>
      <c r="B333" s="3" t="str">
        <f t="shared" si="1"/>
        <v>#REF!</v>
      </c>
    </row>
    <row r="334">
      <c r="A334" s="27">
        <v>43699.0</v>
      </c>
      <c r="B334" s="3" t="str">
        <f t="shared" si="1"/>
        <v>#REF!</v>
      </c>
    </row>
    <row r="335">
      <c r="A335" s="28">
        <v>60.15</v>
      </c>
      <c r="B335" s="3" t="str">
        <f t="shared" si="1"/>
        <v>#REF!</v>
      </c>
    </row>
    <row r="336">
      <c r="A336" s="28">
        <v>60.47</v>
      </c>
      <c r="B336" s="3" t="str">
        <f t="shared" si="1"/>
        <v>#REF!</v>
      </c>
    </row>
    <row r="337">
      <c r="A337" s="28">
        <v>59.07</v>
      </c>
      <c r="B337" s="3" t="str">
        <f t="shared" si="1"/>
        <v>#REF!</v>
      </c>
    </row>
    <row r="338">
      <c r="A338" s="28">
        <v>59.5</v>
      </c>
      <c r="B338" s="3" t="str">
        <f t="shared" si="1"/>
        <v>#REF!</v>
      </c>
    </row>
    <row r="339">
      <c r="A339" s="21">
        <v>-0.36</v>
      </c>
      <c r="B339" s="3" t="str">
        <f t="shared" si="1"/>
        <v>#REF!</v>
      </c>
    </row>
    <row r="340">
      <c r="A340" s="22">
        <v>-0.006</v>
      </c>
      <c r="B340" s="3" t="str">
        <f t="shared" si="1"/>
        <v>#REF!</v>
      </c>
    </row>
    <row r="341">
      <c r="A341" s="24">
        <v>224305.0</v>
      </c>
      <c r="B341" s="3" t="str">
        <f t="shared" si="1"/>
        <v>#REF!</v>
      </c>
    </row>
    <row r="342">
      <c r="A342" s="24">
        <v>425054.0</v>
      </c>
      <c r="B342" s="3" t="str">
        <f t="shared" si="1"/>
        <v>#REF!</v>
      </c>
    </row>
    <row r="343">
      <c r="A343" s="23">
        <v>43700.0</v>
      </c>
      <c r="B343" s="3" t="str">
        <f t="shared" si="1"/>
        <v>#REF!</v>
      </c>
    </row>
    <row r="344">
      <c r="A344" s="21">
        <v>59.7</v>
      </c>
      <c r="B344" s="3" t="str">
        <f t="shared" si="1"/>
        <v>#REF!</v>
      </c>
    </row>
    <row r="345">
      <c r="A345" s="21">
        <v>59.85</v>
      </c>
      <c r="B345" s="3" t="str">
        <f t="shared" si="1"/>
        <v>#REF!</v>
      </c>
    </row>
    <row r="346">
      <c r="A346" s="21">
        <v>57.89</v>
      </c>
      <c r="B346" s="3" t="str">
        <f t="shared" si="1"/>
        <v>#REF!</v>
      </c>
    </row>
    <row r="347">
      <c r="A347" s="21">
        <v>58.8</v>
      </c>
      <c r="B347" s="3" t="str">
        <f t="shared" si="1"/>
        <v>#REF!</v>
      </c>
    </row>
    <row r="348">
      <c r="A348" s="21">
        <v>-0.7</v>
      </c>
      <c r="B348" s="3" t="str">
        <f t="shared" si="1"/>
        <v>#REF!</v>
      </c>
    </row>
    <row r="349">
      <c r="A349" s="22">
        <v>-0.0118</v>
      </c>
      <c r="B349" s="3" t="str">
        <f t="shared" si="1"/>
        <v>#REF!</v>
      </c>
    </row>
    <row r="350">
      <c r="A350" s="24">
        <v>245355.0</v>
      </c>
      <c r="B350" s="3" t="str">
        <f t="shared" si="1"/>
        <v>#REF!</v>
      </c>
    </row>
    <row r="351">
      <c r="A351" s="24">
        <v>435455.0</v>
      </c>
      <c r="B351" s="3" t="str">
        <f t="shared" si="1"/>
        <v>#REF!</v>
      </c>
    </row>
    <row r="352">
      <c r="A352" s="23">
        <v>43703.0</v>
      </c>
      <c r="B352" s="3" t="str">
        <f t="shared" si="1"/>
        <v>#REF!</v>
      </c>
    </row>
    <row r="353">
      <c r="A353" s="21">
        <v>57.96</v>
      </c>
      <c r="B353" s="3" t="str">
        <f t="shared" si="1"/>
        <v>#REF!</v>
      </c>
    </row>
    <row r="354">
      <c r="A354" s="21">
        <v>59.61</v>
      </c>
      <c r="B354" s="3" t="str">
        <f t="shared" si="1"/>
        <v>#REF!</v>
      </c>
    </row>
    <row r="355">
      <c r="A355" s="21">
        <v>57.74</v>
      </c>
      <c r="B355" s="3" t="str">
        <f t="shared" si="1"/>
        <v>#REF!</v>
      </c>
    </row>
    <row r="356">
      <c r="A356" s="21">
        <v>58.12</v>
      </c>
      <c r="B356" s="3" t="str">
        <f t="shared" si="1"/>
        <v>#REF!</v>
      </c>
    </row>
    <row r="357">
      <c r="A357" s="21">
        <v>-0.68</v>
      </c>
      <c r="B357" s="3" t="str">
        <f t="shared" si="1"/>
        <v>#REF!</v>
      </c>
    </row>
    <row r="358">
      <c r="A358" s="22">
        <v>-0.0116</v>
      </c>
      <c r="B358" s="3" t="str">
        <f t="shared" si="1"/>
        <v>#REF!</v>
      </c>
    </row>
    <row r="359">
      <c r="A359" s="24">
        <v>137472.0</v>
      </c>
      <c r="B359" s="3" t="str">
        <f t="shared" si="1"/>
        <v>#REF!</v>
      </c>
    </row>
    <row r="360">
      <c r="A360" s="24">
        <v>443855.0</v>
      </c>
      <c r="B360" s="3" t="str">
        <f t="shared" si="1"/>
        <v>#REF!</v>
      </c>
    </row>
    <row r="361">
      <c r="A361" s="23">
        <v>43704.0</v>
      </c>
      <c r="B361" s="3" t="str">
        <f t="shared" si="1"/>
        <v>#REF!</v>
      </c>
    </row>
    <row r="362">
      <c r="A362" s="21">
        <v>58.26</v>
      </c>
      <c r="B362" s="3" t="str">
        <f t="shared" si="1"/>
        <v>#REF!</v>
      </c>
    </row>
    <row r="363">
      <c r="A363" s="21">
        <v>59.7</v>
      </c>
      <c r="B363" s="3" t="str">
        <f t="shared" si="1"/>
        <v>#REF!</v>
      </c>
    </row>
    <row r="364">
      <c r="A364" s="21">
        <v>58.06</v>
      </c>
      <c r="B364" s="3" t="str">
        <f t="shared" si="1"/>
        <v>#REF!</v>
      </c>
    </row>
    <row r="365">
      <c r="A365" s="21">
        <v>59.03</v>
      </c>
      <c r="B365" s="3" t="str">
        <f t="shared" si="1"/>
        <v>#REF!</v>
      </c>
    </row>
    <row r="366">
      <c r="A366" s="25">
        <f>+0.91</f>
        <v>0.91</v>
      </c>
      <c r="B366" s="3" t="str">
        <f t="shared" si="1"/>
        <v>#REF!</v>
      </c>
    </row>
    <row r="367">
      <c r="A367" s="25">
        <f>+1.57%</f>
        <v>0.0157</v>
      </c>
      <c r="B367" s="3" t="str">
        <f t="shared" si="1"/>
        <v>#REF!</v>
      </c>
    </row>
    <row r="368">
      <c r="A368" s="26">
        <v>223484.0</v>
      </c>
      <c r="B368" s="3" t="str">
        <f t="shared" si="1"/>
        <v>#REF!</v>
      </c>
    </row>
    <row r="369">
      <c r="A369" s="26">
        <v>448910.0</v>
      </c>
      <c r="B369" s="3" t="str">
        <f t="shared" si="1"/>
        <v>#REF!</v>
      </c>
    </row>
    <row r="370">
      <c r="A370" s="27">
        <v>43705.0</v>
      </c>
      <c r="B370" s="3" t="str">
        <f t="shared" si="1"/>
        <v>#REF!</v>
      </c>
    </row>
    <row r="371">
      <c r="A371" s="28">
        <v>59.58</v>
      </c>
      <c r="B371" s="3" t="str">
        <f t="shared" si="1"/>
        <v>#REF!</v>
      </c>
    </row>
    <row r="372">
      <c r="A372" s="28">
        <v>60.48</v>
      </c>
      <c r="B372" s="3" t="str">
        <f t="shared" si="1"/>
        <v>#REF!</v>
      </c>
    </row>
    <row r="373">
      <c r="A373" s="28">
        <v>59.32</v>
      </c>
      <c r="B373" s="3" t="str">
        <f t="shared" si="1"/>
        <v>#REF!</v>
      </c>
    </row>
    <row r="374">
      <c r="A374" s="28">
        <v>59.93</v>
      </c>
      <c r="B374" s="3" t="str">
        <f t="shared" si="1"/>
        <v>#REF!</v>
      </c>
    </row>
    <row r="375">
      <c r="A375" s="25">
        <f>+0.9</f>
        <v>0.9</v>
      </c>
      <c r="B375" s="3" t="str">
        <f t="shared" si="1"/>
        <v>#REF!</v>
      </c>
    </row>
    <row r="376">
      <c r="A376" s="25">
        <f>+1.52%</f>
        <v>0.0152</v>
      </c>
      <c r="B376" s="3" t="str">
        <f t="shared" si="1"/>
        <v>#REF!</v>
      </c>
    </row>
    <row r="377">
      <c r="A377" s="26">
        <v>282151.0</v>
      </c>
      <c r="B377" s="3" t="str">
        <f t="shared" si="1"/>
        <v>#REF!</v>
      </c>
    </row>
    <row r="378">
      <c r="A378" s="26">
        <v>474435.0</v>
      </c>
      <c r="B378" s="3" t="str">
        <f t="shared" si="1"/>
        <v>#REF!</v>
      </c>
    </row>
    <row r="379">
      <c r="A379" s="27">
        <v>43706.0</v>
      </c>
      <c r="B379" s="3" t="str">
        <f t="shared" si="1"/>
        <v>#REF!</v>
      </c>
    </row>
    <row r="380">
      <c r="A380" s="28">
        <v>59.89</v>
      </c>
      <c r="B380" s="3" t="str">
        <f t="shared" si="1"/>
        <v>#REF!</v>
      </c>
    </row>
    <row r="381">
      <c r="A381" s="28">
        <v>60.6</v>
      </c>
      <c r="B381" s="3" t="str">
        <f t="shared" si="1"/>
        <v>#REF!</v>
      </c>
    </row>
    <row r="382">
      <c r="A382" s="28">
        <v>59.42</v>
      </c>
      <c r="B382" s="3" t="str">
        <f t="shared" si="1"/>
        <v>#REF!</v>
      </c>
    </row>
    <row r="383">
      <c r="A383" s="28">
        <v>60.49</v>
      </c>
      <c r="B383" s="3" t="str">
        <f t="shared" si="1"/>
        <v>#REF!</v>
      </c>
    </row>
    <row r="384">
      <c r="A384" s="25">
        <f>+0.56</f>
        <v>0.56</v>
      </c>
      <c r="B384" s="3" t="str">
        <f t="shared" si="1"/>
        <v>#REF!</v>
      </c>
    </row>
    <row r="385">
      <c r="A385" s="25">
        <f>+0.93%</f>
        <v>0.0093</v>
      </c>
      <c r="B385" s="3" t="str">
        <f t="shared" si="1"/>
        <v>#REF!</v>
      </c>
    </row>
    <row r="386">
      <c r="A386" s="26">
        <v>367177.0</v>
      </c>
      <c r="B386" s="3" t="str">
        <f t="shared" si="1"/>
        <v>#REF!</v>
      </c>
    </row>
    <row r="387">
      <c r="A387" s="26">
        <v>479455.0</v>
      </c>
      <c r="B387" s="3" t="str">
        <f t="shared" si="1"/>
        <v>#REF!</v>
      </c>
    </row>
    <row r="388">
      <c r="A388" s="27">
        <v>43707.0</v>
      </c>
      <c r="B388" s="3" t="str">
        <f t="shared" si="1"/>
        <v>#REF!</v>
      </c>
    </row>
    <row r="389">
      <c r="A389" s="28">
        <v>60.34</v>
      </c>
      <c r="B389" s="3" t="str">
        <f t="shared" si="1"/>
        <v>#REF!</v>
      </c>
    </row>
    <row r="390">
      <c r="A390" s="28">
        <v>60.62</v>
      </c>
      <c r="B390" s="3" t="str">
        <f t="shared" si="1"/>
        <v>#REF!</v>
      </c>
    </row>
    <row r="391">
      <c r="A391" s="28">
        <v>58.48</v>
      </c>
      <c r="B391" s="3" t="str">
        <f t="shared" si="1"/>
        <v>#REF!</v>
      </c>
    </row>
    <row r="392">
      <c r="A392" s="28">
        <v>59.25</v>
      </c>
      <c r="B392" s="3" t="str">
        <f t="shared" si="1"/>
        <v>#REF!</v>
      </c>
    </row>
    <row r="393">
      <c r="A393" s="21">
        <v>-1.24</v>
      </c>
      <c r="B393" s="3" t="str">
        <f t="shared" si="1"/>
        <v>#REF!</v>
      </c>
    </row>
    <row r="394">
      <c r="A394" s="22">
        <v>-0.0205</v>
      </c>
      <c r="B394" s="3" t="str">
        <f t="shared" si="1"/>
        <v>#REF!</v>
      </c>
    </row>
    <row r="395">
      <c r="A395" s="24">
        <v>344394.0</v>
      </c>
      <c r="B395" s="3" t="str">
        <f t="shared" si="1"/>
        <v>#REF!</v>
      </c>
    </row>
    <row r="396">
      <c r="A396" s="24">
        <v>492279.0</v>
      </c>
      <c r="B396" s="3" t="str">
        <f t="shared" si="1"/>
        <v>#REF!</v>
      </c>
    </row>
    <row r="397">
      <c r="A397" s="23">
        <v>43710.0</v>
      </c>
      <c r="B397" s="3" t="str">
        <f t="shared" si="1"/>
        <v>#REF!</v>
      </c>
    </row>
    <row r="398">
      <c r="A398" s="21">
        <v>58.8</v>
      </c>
      <c r="B398" s="3" t="str">
        <f t="shared" si="1"/>
        <v>#REF!</v>
      </c>
    </row>
    <row r="399">
      <c r="A399" s="21">
        <v>59.26</v>
      </c>
      <c r="B399" s="3" t="str">
        <f t="shared" si="1"/>
        <v>#REF!</v>
      </c>
    </row>
    <row r="400">
      <c r="A400" s="21">
        <v>58.1</v>
      </c>
      <c r="B400" s="3" t="str">
        <f t="shared" si="1"/>
        <v>#REF!</v>
      </c>
    </row>
    <row r="401">
      <c r="A401" s="21">
        <v>58.66</v>
      </c>
      <c r="B401" s="3" t="str">
        <f t="shared" si="1"/>
        <v>#REF!</v>
      </c>
    </row>
    <row r="402">
      <c r="A402" s="21">
        <v>-0.59</v>
      </c>
      <c r="B402" s="3" t="str">
        <f t="shared" si="1"/>
        <v>#REF!</v>
      </c>
    </row>
    <row r="403">
      <c r="A403" s="22">
        <v>-0.01</v>
      </c>
      <c r="B403" s="3" t="str">
        <f t="shared" si="1"/>
        <v>#REF!</v>
      </c>
    </row>
    <row r="404">
      <c r="A404" s="24">
        <v>121642.0</v>
      </c>
      <c r="B404" s="3" t="str">
        <f t="shared" si="1"/>
        <v>#REF!</v>
      </c>
    </row>
    <row r="405">
      <c r="A405" s="24">
        <v>491984.0</v>
      </c>
      <c r="B405" s="3" t="str">
        <f t="shared" si="1"/>
        <v>#REF!</v>
      </c>
    </row>
    <row r="406">
      <c r="A406" s="23">
        <v>43711.0</v>
      </c>
      <c r="B406" s="3" t="str">
        <f t="shared" si="1"/>
        <v>#REF!</v>
      </c>
    </row>
    <row r="407">
      <c r="A407" s="21">
        <v>58.54</v>
      </c>
      <c r="B407" s="3" t="str">
        <f t="shared" si="1"/>
        <v>#REF!</v>
      </c>
    </row>
    <row r="408">
      <c r="A408" s="21">
        <v>58.87</v>
      </c>
      <c r="B408" s="3" t="str">
        <f t="shared" si="1"/>
        <v>#REF!</v>
      </c>
    </row>
    <row r="409">
      <c r="A409" s="21">
        <v>57.23</v>
      </c>
      <c r="B409" s="3" t="str">
        <f t="shared" si="1"/>
        <v>#REF!</v>
      </c>
    </row>
    <row r="410">
      <c r="A410" s="21">
        <v>58.26</v>
      </c>
      <c r="B410" s="3" t="str">
        <f t="shared" si="1"/>
        <v>#REF!</v>
      </c>
    </row>
    <row r="411">
      <c r="A411" s="21">
        <v>-0.4</v>
      </c>
      <c r="B411" s="3" t="str">
        <f t="shared" si="1"/>
        <v>#REF!</v>
      </c>
    </row>
    <row r="412">
      <c r="A412" s="22">
        <v>-0.0068</v>
      </c>
      <c r="B412" s="3" t="str">
        <f t="shared" si="1"/>
        <v>#REF!</v>
      </c>
    </row>
    <row r="413">
      <c r="A413" s="24">
        <v>265120.0</v>
      </c>
      <c r="B413" s="3" t="str">
        <f t="shared" si="1"/>
        <v>#REF!</v>
      </c>
    </row>
    <row r="414">
      <c r="A414" s="24">
        <v>485150.0</v>
      </c>
      <c r="B414" s="3" t="str">
        <f t="shared" si="1"/>
        <v>#REF!</v>
      </c>
    </row>
    <row r="415">
      <c r="A415" s="23">
        <v>43712.0</v>
      </c>
      <c r="B415" s="3" t="str">
        <f t="shared" si="1"/>
        <v>#REF!</v>
      </c>
    </row>
    <row r="416">
      <c r="A416" s="21">
        <v>58.17</v>
      </c>
      <c r="B416" s="3" t="str">
        <f t="shared" si="1"/>
        <v>#REF!</v>
      </c>
    </row>
    <row r="417">
      <c r="A417" s="21">
        <v>60.96</v>
      </c>
      <c r="B417" s="3" t="str">
        <f t="shared" si="1"/>
        <v>#REF!</v>
      </c>
    </row>
    <row r="418">
      <c r="A418" s="21">
        <v>58.13</v>
      </c>
      <c r="B418" s="3" t="str">
        <f t="shared" si="1"/>
        <v>#REF!</v>
      </c>
    </row>
    <row r="419">
      <c r="A419" s="21">
        <v>60.7</v>
      </c>
      <c r="B419" s="3" t="str">
        <f t="shared" si="1"/>
        <v>#REF!</v>
      </c>
    </row>
    <row r="420">
      <c r="A420" s="25">
        <f>+2.44</f>
        <v>2.44</v>
      </c>
      <c r="B420" s="3" t="str">
        <f t="shared" si="1"/>
        <v>#REF!</v>
      </c>
    </row>
    <row r="421">
      <c r="A421" s="25">
        <f>+4.19%</f>
        <v>0.0419</v>
      </c>
      <c r="B421" s="3" t="str">
        <f t="shared" si="1"/>
        <v>#REF!</v>
      </c>
    </row>
    <row r="422">
      <c r="A422" s="26">
        <v>283104.0</v>
      </c>
      <c r="B422" s="3" t="str">
        <f t="shared" si="1"/>
        <v>#REF!</v>
      </c>
    </row>
    <row r="423">
      <c r="A423" s="26">
        <v>485441.0</v>
      </c>
      <c r="B423" s="3" t="str">
        <f t="shared" si="1"/>
        <v>#REF!</v>
      </c>
    </row>
    <row r="424">
      <c r="A424" s="27">
        <v>43713.0</v>
      </c>
      <c r="B424" s="3" t="str">
        <f t="shared" si="1"/>
        <v>#REF!</v>
      </c>
    </row>
    <row r="425">
      <c r="A425" s="28">
        <v>60.49</v>
      </c>
      <c r="B425" s="3" t="str">
        <f t="shared" si="1"/>
        <v>#REF!</v>
      </c>
    </row>
    <row r="426">
      <c r="A426" s="28">
        <v>62.4</v>
      </c>
      <c r="B426" s="3" t="str">
        <f t="shared" si="1"/>
        <v>#REF!</v>
      </c>
    </row>
    <row r="427">
      <c r="A427" s="28">
        <v>60.25</v>
      </c>
      <c r="B427" s="3" t="str">
        <f t="shared" si="1"/>
        <v>#REF!</v>
      </c>
    </row>
    <row r="428">
      <c r="A428" s="28">
        <v>60.95</v>
      </c>
      <c r="B428" s="3" t="str">
        <f t="shared" si="1"/>
        <v>#REF!</v>
      </c>
    </row>
    <row r="429">
      <c r="A429" s="25">
        <f>+0.25</f>
        <v>0.25</v>
      </c>
      <c r="B429" s="3" t="str">
        <f t="shared" si="1"/>
        <v>#REF!</v>
      </c>
    </row>
    <row r="430">
      <c r="A430" s="25">
        <f>+0.41%</f>
        <v>0.0041</v>
      </c>
      <c r="B430" s="3" t="str">
        <f t="shared" si="1"/>
        <v>#REF!</v>
      </c>
    </row>
    <row r="431">
      <c r="A431" s="26">
        <v>292058.0</v>
      </c>
      <c r="B431" s="3" t="str">
        <f t="shared" si="1"/>
        <v>#REF!</v>
      </c>
    </row>
    <row r="432">
      <c r="A432" s="26">
        <v>480848.0</v>
      </c>
      <c r="B432" s="3" t="str">
        <f t="shared" si="1"/>
        <v>#REF!</v>
      </c>
    </row>
    <row r="433">
      <c r="A433" s="27">
        <v>43714.0</v>
      </c>
      <c r="B433" s="3" t="str">
        <f t="shared" si="1"/>
        <v>#REF!</v>
      </c>
    </row>
    <row r="434">
      <c r="A434" s="28">
        <v>60.81</v>
      </c>
      <c r="B434" s="3" t="str">
        <f t="shared" si="1"/>
        <v>#REF!</v>
      </c>
    </row>
    <row r="435">
      <c r="A435" s="28">
        <v>61.88</v>
      </c>
      <c r="B435" s="3" t="str">
        <f t="shared" si="1"/>
        <v>#REF!</v>
      </c>
    </row>
    <row r="436">
      <c r="A436" s="28">
        <v>59.4</v>
      </c>
      <c r="B436" s="3" t="str">
        <f t="shared" si="1"/>
        <v>#REF!</v>
      </c>
    </row>
    <row r="437">
      <c r="A437" s="28">
        <v>61.54</v>
      </c>
      <c r="B437" s="3" t="str">
        <f t="shared" si="1"/>
        <v>#REF!</v>
      </c>
    </row>
    <row r="438">
      <c r="A438" s="25">
        <f>+0.59</f>
        <v>0.59</v>
      </c>
      <c r="B438" s="3" t="str">
        <f t="shared" si="1"/>
        <v>#REF!</v>
      </c>
    </row>
    <row r="439">
      <c r="A439" s="25">
        <f>+0.97%</f>
        <v>0.0097</v>
      </c>
      <c r="B439" s="3" t="str">
        <f t="shared" si="1"/>
        <v>#REF!</v>
      </c>
    </row>
    <row r="440">
      <c r="A440" s="26">
        <v>287357.0</v>
      </c>
      <c r="B440" s="3" t="str">
        <f t="shared" si="1"/>
        <v>#REF!</v>
      </c>
    </row>
    <row r="441">
      <c r="A441" s="26">
        <v>470476.0</v>
      </c>
      <c r="B441" s="3" t="str">
        <f t="shared" si="1"/>
        <v>#REF!</v>
      </c>
    </row>
    <row r="442">
      <c r="A442" s="27">
        <v>43717.0</v>
      </c>
      <c r="B442" s="3" t="str">
        <f t="shared" si="1"/>
        <v>#REF!</v>
      </c>
    </row>
    <row r="443">
      <c r="A443" s="28">
        <v>61.6</v>
      </c>
      <c r="B443" s="3" t="str">
        <f t="shared" si="1"/>
        <v>#REF!</v>
      </c>
    </row>
    <row r="444">
      <c r="A444" s="28">
        <v>63.0</v>
      </c>
      <c r="B444" s="3" t="str">
        <f t="shared" si="1"/>
        <v>#REF!</v>
      </c>
    </row>
    <row r="445">
      <c r="A445" s="28">
        <v>61.57</v>
      </c>
      <c r="B445" s="3" t="str">
        <f t="shared" si="1"/>
        <v>#REF!</v>
      </c>
    </row>
    <row r="446">
      <c r="A446" s="28">
        <v>62.59</v>
      </c>
      <c r="B446" s="3" t="str">
        <f t="shared" si="1"/>
        <v>#REF!</v>
      </c>
    </row>
    <row r="447">
      <c r="A447" s="25">
        <f>+1.05</f>
        <v>1.05</v>
      </c>
      <c r="B447" s="3" t="str">
        <f t="shared" si="1"/>
        <v>#REF!</v>
      </c>
    </row>
    <row r="448">
      <c r="A448" s="25">
        <f>+1.71%</f>
        <v>0.0171</v>
      </c>
      <c r="B448" s="3" t="str">
        <f t="shared" si="1"/>
        <v>#REF!</v>
      </c>
    </row>
    <row r="449">
      <c r="A449" s="26">
        <v>249708.0</v>
      </c>
      <c r="B449" s="3" t="str">
        <f t="shared" si="1"/>
        <v>#REF!</v>
      </c>
    </row>
    <row r="450">
      <c r="A450" s="26">
        <v>447863.0</v>
      </c>
      <c r="B450" s="3" t="str">
        <f t="shared" si="1"/>
        <v>#REF!</v>
      </c>
    </row>
    <row r="451">
      <c r="A451" s="27">
        <v>43718.0</v>
      </c>
      <c r="B451" s="3" t="str">
        <f t="shared" si="1"/>
        <v>#REF!</v>
      </c>
    </row>
    <row r="452">
      <c r="A452" s="28">
        <v>62.82</v>
      </c>
      <c r="B452" s="3" t="str">
        <f t="shared" si="1"/>
        <v>#REF!</v>
      </c>
    </row>
    <row r="453">
      <c r="A453" s="28">
        <v>63.78</v>
      </c>
      <c r="B453" s="3" t="str">
        <f t="shared" si="1"/>
        <v>#REF!</v>
      </c>
    </row>
    <row r="454">
      <c r="A454" s="28">
        <v>62.17</v>
      </c>
      <c r="B454" s="3" t="str">
        <f t="shared" si="1"/>
        <v>#REF!</v>
      </c>
    </row>
    <row r="455">
      <c r="A455" s="28">
        <v>62.38</v>
      </c>
      <c r="B455" s="3" t="str">
        <f t="shared" si="1"/>
        <v>#REF!</v>
      </c>
    </row>
    <row r="456">
      <c r="A456" s="21">
        <v>-0.21</v>
      </c>
      <c r="B456" s="3" t="str">
        <f t="shared" si="1"/>
        <v>#REF!</v>
      </c>
    </row>
    <row r="457">
      <c r="A457" s="22">
        <v>-0.0034</v>
      </c>
      <c r="B457" s="3" t="str">
        <f t="shared" si="1"/>
        <v>#REF!</v>
      </c>
    </row>
    <row r="458">
      <c r="A458" s="24">
        <v>267549.0</v>
      </c>
      <c r="B458" s="3" t="str">
        <f t="shared" si="1"/>
        <v>#REF!</v>
      </c>
    </row>
    <row r="459">
      <c r="A459" s="24">
        <v>441955.0</v>
      </c>
      <c r="B459" s="3" t="str">
        <f t="shared" si="1"/>
        <v>#REF!</v>
      </c>
    </row>
    <row r="460">
      <c r="A460" s="23">
        <v>43719.0</v>
      </c>
      <c r="B460" s="3" t="str">
        <f t="shared" si="1"/>
        <v>#REF!</v>
      </c>
    </row>
    <row r="461">
      <c r="A461" s="21">
        <v>62.88</v>
      </c>
      <c r="B461" s="3" t="str">
        <f t="shared" si="1"/>
        <v>#REF!</v>
      </c>
    </row>
    <row r="462">
      <c r="A462" s="21">
        <v>63.27</v>
      </c>
      <c r="B462" s="3" t="str">
        <f t="shared" si="1"/>
        <v>#REF!</v>
      </c>
    </row>
    <row r="463">
      <c r="A463" s="21">
        <v>60.52</v>
      </c>
      <c r="B463" s="3" t="str">
        <f t="shared" si="1"/>
        <v>#REF!</v>
      </c>
    </row>
    <row r="464">
      <c r="A464" s="21">
        <v>60.81</v>
      </c>
      <c r="B464" s="3" t="str">
        <f t="shared" si="1"/>
        <v>#REF!</v>
      </c>
    </row>
    <row r="465">
      <c r="A465" s="21">
        <v>-1.57</v>
      </c>
      <c r="B465" s="3" t="str">
        <f t="shared" si="1"/>
        <v>#REF!</v>
      </c>
    </row>
    <row r="466">
      <c r="A466" s="22">
        <v>-0.0252</v>
      </c>
      <c r="B466" s="3" t="str">
        <f t="shared" si="1"/>
        <v>#REF!</v>
      </c>
    </row>
    <row r="467">
      <c r="A467" s="24">
        <v>315118.0</v>
      </c>
      <c r="B467" s="3" t="str">
        <f t="shared" si="1"/>
        <v>#REF!</v>
      </c>
    </row>
    <row r="468">
      <c r="A468" s="24">
        <v>421218.0</v>
      </c>
      <c r="B468" s="3" t="str">
        <f t="shared" si="1"/>
        <v>#REF!</v>
      </c>
    </row>
    <row r="469">
      <c r="A469" s="23">
        <v>43720.0</v>
      </c>
      <c r="B469" s="3" t="str">
        <f t="shared" si="1"/>
        <v>#REF!</v>
      </c>
    </row>
    <row r="470">
      <c r="A470" s="21">
        <v>61.16</v>
      </c>
      <c r="B470" s="3" t="str">
        <f t="shared" si="1"/>
        <v>#REF!</v>
      </c>
    </row>
    <row r="471">
      <c r="A471" s="21">
        <v>61.39</v>
      </c>
      <c r="B471" s="3" t="str">
        <f t="shared" si="1"/>
        <v>#REF!</v>
      </c>
    </row>
    <row r="472">
      <c r="A472" s="21">
        <v>58.92</v>
      </c>
      <c r="B472" s="3" t="str">
        <f t="shared" si="1"/>
        <v>#REF!</v>
      </c>
    </row>
    <row r="473">
      <c r="A473" s="21">
        <v>60.38</v>
      </c>
      <c r="B473" s="3" t="str">
        <f t="shared" si="1"/>
        <v>#REF!</v>
      </c>
    </row>
    <row r="474">
      <c r="A474" s="21">
        <v>-0.43</v>
      </c>
      <c r="B474" s="3" t="str">
        <f t="shared" si="1"/>
        <v>#REF!</v>
      </c>
    </row>
    <row r="475">
      <c r="A475" s="22">
        <v>-0.0071</v>
      </c>
      <c r="B475" s="3" t="str">
        <f t="shared" si="1"/>
        <v>#REF!</v>
      </c>
    </row>
    <row r="476">
      <c r="A476" s="24">
        <v>358089.0</v>
      </c>
      <c r="B476" s="3" t="str">
        <f t="shared" si="1"/>
        <v>#REF!</v>
      </c>
    </row>
    <row r="477">
      <c r="A477" s="24">
        <v>398311.0</v>
      </c>
      <c r="B477" s="3" t="str">
        <f t="shared" si="1"/>
        <v>#REF!</v>
      </c>
    </row>
    <row r="478">
      <c r="A478" s="23">
        <v>43721.0</v>
      </c>
      <c r="B478" s="3" t="str">
        <f t="shared" si="1"/>
        <v>#REF!</v>
      </c>
    </row>
    <row r="479">
      <c r="A479" s="21">
        <v>60.45</v>
      </c>
      <c r="B479" s="3" t="str">
        <f t="shared" si="1"/>
        <v>#REF!</v>
      </c>
    </row>
    <row r="480">
      <c r="A480" s="21">
        <v>60.81</v>
      </c>
      <c r="B480" s="3" t="str">
        <f t="shared" si="1"/>
        <v>#REF!</v>
      </c>
    </row>
    <row r="481">
      <c r="A481" s="21">
        <v>59.6</v>
      </c>
      <c r="B481" s="3" t="str">
        <f t="shared" si="1"/>
        <v>#REF!</v>
      </c>
    </row>
    <row r="482">
      <c r="A482" s="21">
        <v>60.22</v>
      </c>
      <c r="B482" s="3" t="str">
        <f t="shared" si="1"/>
        <v>#REF!</v>
      </c>
    </row>
    <row r="483">
      <c r="A483" s="21">
        <v>-0.16</v>
      </c>
      <c r="B483" s="3" t="str">
        <f t="shared" si="1"/>
        <v>#REF!</v>
      </c>
    </row>
    <row r="484">
      <c r="A484" s="22">
        <v>-0.0026</v>
      </c>
      <c r="B484" s="3" t="str">
        <f t="shared" si="1"/>
        <v>#REF!</v>
      </c>
    </row>
    <row r="485">
      <c r="A485" s="24">
        <v>195827.0</v>
      </c>
      <c r="B485" s="3" t="str">
        <f t="shared" si="1"/>
        <v>#REF!</v>
      </c>
    </row>
    <row r="486">
      <c r="A486" s="24">
        <v>382863.0</v>
      </c>
      <c r="B486" s="3" t="str">
        <f t="shared" si="1"/>
        <v>#REF!</v>
      </c>
    </row>
    <row r="487">
      <c r="A487" s="23">
        <v>43724.0</v>
      </c>
      <c r="B487" s="3" t="str">
        <f t="shared" si="1"/>
        <v>#REF!</v>
      </c>
    </row>
    <row r="488">
      <c r="A488" s="21">
        <v>66.45</v>
      </c>
      <c r="B488" s="3" t="str">
        <f t="shared" si="1"/>
        <v>#REF!</v>
      </c>
    </row>
    <row r="489">
      <c r="A489" s="21">
        <v>71.95</v>
      </c>
      <c r="B489" s="3" t="str">
        <f t="shared" si="1"/>
        <v>#REF!</v>
      </c>
    </row>
    <row r="490">
      <c r="A490" s="21">
        <v>64.75</v>
      </c>
      <c r="B490" s="3" t="str">
        <f t="shared" si="1"/>
        <v>#REF!</v>
      </c>
    </row>
    <row r="491">
      <c r="A491" s="21">
        <v>69.02</v>
      </c>
      <c r="B491" s="3" t="str">
        <f t="shared" si="1"/>
        <v>#REF!</v>
      </c>
    </row>
    <row r="492">
      <c r="A492" s="25">
        <f>+8.8</f>
        <v>8.8</v>
      </c>
      <c r="B492" s="3" t="str">
        <f t="shared" si="1"/>
        <v>#REF!</v>
      </c>
    </row>
    <row r="493">
      <c r="A493" s="25">
        <f>+14.61%</f>
        <v>0.1461</v>
      </c>
      <c r="B493" s="3" t="str">
        <f t="shared" si="1"/>
        <v>#REF!</v>
      </c>
    </row>
    <row r="494">
      <c r="A494" s="26">
        <v>735539.0</v>
      </c>
      <c r="B494" s="3" t="str">
        <f t="shared" si="1"/>
        <v>#REF!</v>
      </c>
    </row>
    <row r="495">
      <c r="A495" s="26">
        <v>361255.0</v>
      </c>
      <c r="B495" s="3" t="str">
        <f t="shared" si="1"/>
        <v>#REF!</v>
      </c>
    </row>
    <row r="496">
      <c r="A496" s="27">
        <v>43725.0</v>
      </c>
      <c r="B496" s="3" t="str">
        <f t="shared" si="1"/>
        <v>#REF!</v>
      </c>
    </row>
    <row r="497">
      <c r="A497" s="28">
        <v>68.15</v>
      </c>
      <c r="B497" s="3" t="str">
        <f t="shared" si="1"/>
        <v>#REF!</v>
      </c>
    </row>
    <row r="498">
      <c r="A498" s="28">
        <v>69.26</v>
      </c>
      <c r="B498" s="3" t="str">
        <f t="shared" si="1"/>
        <v>#REF!</v>
      </c>
    </row>
    <row r="499">
      <c r="A499" s="28">
        <v>63.55</v>
      </c>
      <c r="B499" s="3" t="str">
        <f t="shared" si="1"/>
        <v>#REF!</v>
      </c>
    </row>
    <row r="500">
      <c r="A500" s="28">
        <v>64.55</v>
      </c>
      <c r="B500" s="3" t="str">
        <f t="shared" si="1"/>
        <v>#REF!</v>
      </c>
    </row>
    <row r="501">
      <c r="A501" s="21">
        <v>-4.47</v>
      </c>
      <c r="B501" s="3" t="str">
        <f t="shared" si="1"/>
        <v>#REF!</v>
      </c>
    </row>
    <row r="502">
      <c r="A502" s="22">
        <v>-0.0648</v>
      </c>
      <c r="B502" s="3" t="str">
        <f t="shared" si="1"/>
        <v>#REF!</v>
      </c>
    </row>
    <row r="503">
      <c r="A503" s="24">
        <v>620494.0</v>
      </c>
      <c r="B503" s="3" t="str">
        <f t="shared" si="1"/>
        <v>#REF!</v>
      </c>
    </row>
    <row r="504">
      <c r="A504" s="24">
        <v>310240.0</v>
      </c>
      <c r="B504" s="3" t="str">
        <f t="shared" si="1"/>
        <v>#REF!</v>
      </c>
    </row>
    <row r="505">
      <c r="A505" s="23">
        <v>43726.0</v>
      </c>
      <c r="B505" s="3" t="str">
        <f t="shared" si="1"/>
        <v>#REF!</v>
      </c>
    </row>
    <row r="506">
      <c r="A506" s="21">
        <v>64.23</v>
      </c>
      <c r="B506" s="3" t="str">
        <f t="shared" si="1"/>
        <v>#REF!</v>
      </c>
    </row>
    <row r="507">
      <c r="A507" s="21">
        <v>64.99</v>
      </c>
      <c r="B507" s="3" t="str">
        <f t="shared" si="1"/>
        <v>#REF!</v>
      </c>
    </row>
    <row r="508">
      <c r="A508" s="21">
        <v>63.04</v>
      </c>
      <c r="B508" s="3" t="str">
        <f t="shared" si="1"/>
        <v>#REF!</v>
      </c>
    </row>
    <row r="509">
      <c r="A509" s="21">
        <v>63.6</v>
      </c>
      <c r="B509" s="3" t="str">
        <f t="shared" si="1"/>
        <v>#REF!</v>
      </c>
    </row>
    <row r="510">
      <c r="A510" s="21">
        <v>-0.95</v>
      </c>
      <c r="B510" s="3" t="str">
        <f t="shared" si="1"/>
        <v>#REF!</v>
      </c>
    </row>
    <row r="511">
      <c r="A511" s="22">
        <v>-0.0147</v>
      </c>
      <c r="B511" s="3" t="str">
        <f t="shared" si="1"/>
        <v>#REF!</v>
      </c>
    </row>
    <row r="512">
      <c r="A512" s="24">
        <v>295047.0</v>
      </c>
      <c r="B512" s="3" t="str">
        <f t="shared" si="1"/>
        <v>#REF!</v>
      </c>
    </row>
    <row r="513">
      <c r="A513" s="24">
        <v>277865.0</v>
      </c>
      <c r="B513" s="3" t="str">
        <f t="shared" si="1"/>
        <v>#REF!</v>
      </c>
    </row>
    <row r="514">
      <c r="A514" s="23">
        <v>43727.0</v>
      </c>
      <c r="B514" s="3" t="str">
        <f t="shared" si="1"/>
        <v>#REF!</v>
      </c>
    </row>
    <row r="515">
      <c r="A515" s="21">
        <v>63.51</v>
      </c>
      <c r="B515" s="3" t="str">
        <f t="shared" si="1"/>
        <v>#REF!</v>
      </c>
    </row>
    <row r="516">
      <c r="A516" s="21">
        <v>65.57</v>
      </c>
      <c r="B516" s="3" t="str">
        <f t="shared" si="1"/>
        <v>#REF!</v>
      </c>
    </row>
    <row r="517">
      <c r="A517" s="21">
        <v>63.46</v>
      </c>
      <c r="B517" s="3" t="str">
        <f t="shared" si="1"/>
        <v>#REF!</v>
      </c>
    </row>
    <row r="518">
      <c r="A518" s="21">
        <v>64.4</v>
      </c>
      <c r="B518" s="3" t="str">
        <f t="shared" si="1"/>
        <v>#REF!</v>
      </c>
    </row>
    <row r="519">
      <c r="A519" s="25">
        <f>+0.8</f>
        <v>0.8</v>
      </c>
      <c r="B519" s="3" t="str">
        <f t="shared" si="1"/>
        <v>#REF!</v>
      </c>
    </row>
    <row r="520">
      <c r="A520" s="25">
        <f>+1.26%</f>
        <v>0.0126</v>
      </c>
      <c r="B520" s="3" t="str">
        <f t="shared" si="1"/>
        <v>#REF!</v>
      </c>
    </row>
    <row r="521">
      <c r="A521" s="26">
        <v>258848.0</v>
      </c>
      <c r="B521" s="3" t="str">
        <f t="shared" si="1"/>
        <v>#REF!</v>
      </c>
    </row>
    <row r="522">
      <c r="A522" s="26">
        <v>258278.0</v>
      </c>
      <c r="B522" s="3" t="str">
        <f t="shared" si="1"/>
        <v>#REF!</v>
      </c>
    </row>
    <row r="523">
      <c r="A523" s="27">
        <v>43728.0</v>
      </c>
      <c r="B523" s="3" t="str">
        <f t="shared" si="1"/>
        <v>#REF!</v>
      </c>
    </row>
    <row r="524">
      <c r="A524" s="28">
        <v>65.0</v>
      </c>
      <c r="B524" s="3" t="str">
        <f t="shared" si="1"/>
        <v>#REF!</v>
      </c>
    </row>
    <row r="525">
      <c r="A525" s="28">
        <v>65.28</v>
      </c>
      <c r="B525" s="3" t="str">
        <f t="shared" si="1"/>
        <v>#REF!</v>
      </c>
    </row>
    <row r="526">
      <c r="A526" s="28">
        <v>64.05</v>
      </c>
      <c r="B526" s="3" t="str">
        <f t="shared" si="1"/>
        <v>#REF!</v>
      </c>
    </row>
    <row r="527">
      <c r="A527" s="28">
        <v>64.28</v>
      </c>
      <c r="B527" s="3" t="str">
        <f t="shared" si="1"/>
        <v>#REF!</v>
      </c>
    </row>
    <row r="528">
      <c r="A528" s="21">
        <v>-0.12</v>
      </c>
      <c r="B528" s="3" t="str">
        <f t="shared" si="1"/>
        <v>#REF!</v>
      </c>
    </row>
    <row r="529">
      <c r="A529" s="22">
        <v>-0.0019</v>
      </c>
      <c r="B529" s="3" t="str">
        <f t="shared" si="1"/>
        <v>#REF!</v>
      </c>
    </row>
    <row r="530">
      <c r="A530" s="24">
        <v>224881.0</v>
      </c>
      <c r="B530" s="3" t="str">
        <f t="shared" si="1"/>
        <v>#REF!</v>
      </c>
    </row>
    <row r="531">
      <c r="A531" s="24">
        <v>232656.0</v>
      </c>
      <c r="B531" s="3" t="str">
        <f t="shared" si="1"/>
        <v>#REF!</v>
      </c>
    </row>
    <row r="532">
      <c r="A532" s="23">
        <v>43731.0</v>
      </c>
      <c r="B532" s="3" t="str">
        <f t="shared" si="1"/>
        <v>#REF!</v>
      </c>
    </row>
    <row r="533">
      <c r="A533" s="21">
        <v>65.23</v>
      </c>
      <c r="B533" s="3" t="str">
        <f t="shared" si="1"/>
        <v>#REF!</v>
      </c>
    </row>
    <row r="534">
      <c r="A534" s="21">
        <v>65.5</v>
      </c>
      <c r="B534" s="3" t="str">
        <f t="shared" si="1"/>
        <v>#REF!</v>
      </c>
    </row>
    <row r="535">
      <c r="A535" s="21">
        <v>63.53</v>
      </c>
      <c r="B535" s="3" t="str">
        <f t="shared" si="1"/>
        <v>#REF!</v>
      </c>
    </row>
    <row r="536">
      <c r="A536" s="21">
        <v>64.77</v>
      </c>
      <c r="B536" s="3" t="str">
        <f t="shared" si="1"/>
        <v>#REF!</v>
      </c>
    </row>
    <row r="537">
      <c r="A537" s="25">
        <f>+0.49</f>
        <v>0.49</v>
      </c>
      <c r="B537" s="3" t="str">
        <f t="shared" si="1"/>
        <v>#REF!</v>
      </c>
    </row>
    <row r="538">
      <c r="A538" s="25">
        <f>+0.76%</f>
        <v>0.0076</v>
      </c>
      <c r="B538" s="3" t="str">
        <f t="shared" si="1"/>
        <v>#REF!</v>
      </c>
    </row>
    <row r="539">
      <c r="A539" s="26">
        <v>204777.0</v>
      </c>
      <c r="B539" s="3" t="str">
        <f t="shared" si="1"/>
        <v>#REF!</v>
      </c>
    </row>
    <row r="540">
      <c r="A540" s="26">
        <v>206589.0</v>
      </c>
      <c r="B540" s="3" t="str">
        <f t="shared" si="1"/>
        <v>#REF!</v>
      </c>
    </row>
    <row r="541">
      <c r="A541" s="27">
        <v>43732.0</v>
      </c>
      <c r="B541" s="3" t="str">
        <f t="shared" si="1"/>
        <v>#REF!</v>
      </c>
    </row>
    <row r="542">
      <c r="A542" s="28">
        <v>64.4</v>
      </c>
      <c r="B542" s="3" t="str">
        <f t="shared" si="1"/>
        <v>#REF!</v>
      </c>
    </row>
    <row r="543">
      <c r="A543" s="28">
        <v>64.6</v>
      </c>
      <c r="B543" s="3" t="str">
        <f t="shared" si="1"/>
        <v>#REF!</v>
      </c>
    </row>
    <row r="544">
      <c r="A544" s="28">
        <v>62.3</v>
      </c>
      <c r="B544" s="3" t="str">
        <f t="shared" si="1"/>
        <v>#REF!</v>
      </c>
    </row>
    <row r="545">
      <c r="A545" s="28">
        <v>63.1</v>
      </c>
      <c r="B545" s="3" t="str">
        <f t="shared" si="1"/>
        <v>#REF!</v>
      </c>
    </row>
    <row r="546">
      <c r="A546" s="21">
        <v>-1.67</v>
      </c>
      <c r="B546" s="3" t="str">
        <f t="shared" si="1"/>
        <v>#REF!</v>
      </c>
    </row>
    <row r="547">
      <c r="A547" s="22">
        <v>-0.0258</v>
      </c>
      <c r="B547" s="3" t="str">
        <f t="shared" si="1"/>
        <v>#REF!</v>
      </c>
    </row>
    <row r="548">
      <c r="A548" s="24">
        <v>216276.0</v>
      </c>
      <c r="B548" s="3" t="str">
        <f t="shared" si="1"/>
        <v>#REF!</v>
      </c>
    </row>
    <row r="549">
      <c r="A549" s="24">
        <v>186486.0</v>
      </c>
      <c r="B549" s="3" t="str">
        <f t="shared" si="1"/>
        <v>#REF!</v>
      </c>
    </row>
    <row r="550">
      <c r="A550" s="23">
        <v>43733.0</v>
      </c>
      <c r="B550" s="3" t="str">
        <f t="shared" si="1"/>
        <v>#REF!</v>
      </c>
    </row>
    <row r="551">
      <c r="A551" s="21">
        <v>62.44</v>
      </c>
      <c r="B551" s="3" t="str">
        <f t="shared" si="1"/>
        <v>#REF!</v>
      </c>
    </row>
    <row r="552">
      <c r="A552" s="21">
        <v>62.81</v>
      </c>
      <c r="B552" s="3" t="str">
        <f t="shared" si="1"/>
        <v>#REF!</v>
      </c>
    </row>
    <row r="553">
      <c r="A553" s="21">
        <v>61.23</v>
      </c>
      <c r="B553" s="3" t="str">
        <f t="shared" si="1"/>
        <v>#REF!</v>
      </c>
    </row>
    <row r="554">
      <c r="A554" s="21">
        <v>62.39</v>
      </c>
      <c r="B554" s="3" t="str">
        <f t="shared" si="1"/>
        <v>#REF!</v>
      </c>
    </row>
    <row r="555">
      <c r="A555" s="21">
        <v>-0.71</v>
      </c>
      <c r="B555" s="3" t="str">
        <f t="shared" si="1"/>
        <v>#REF!</v>
      </c>
    </row>
    <row r="556">
      <c r="A556" s="22">
        <v>-0.0113</v>
      </c>
      <c r="B556" s="3" t="str">
        <f t="shared" si="1"/>
        <v>#REF!</v>
      </c>
    </row>
    <row r="557">
      <c r="A557" s="24">
        <v>201466.0</v>
      </c>
      <c r="B557" s="3" t="str">
        <f t="shared" si="1"/>
        <v>#REF!</v>
      </c>
    </row>
    <row r="558">
      <c r="A558" s="24">
        <v>144895.0</v>
      </c>
      <c r="B558" s="3" t="str">
        <f t="shared" si="1"/>
        <v>#REF!</v>
      </c>
    </row>
    <row r="559">
      <c r="A559" s="23">
        <v>43734.0</v>
      </c>
      <c r="B559" s="3" t="str">
        <f t="shared" si="1"/>
        <v>#REF!</v>
      </c>
    </row>
    <row r="560">
      <c r="A560" s="21">
        <v>62.58</v>
      </c>
      <c r="B560" s="3" t="str">
        <f t="shared" si="1"/>
        <v>#REF!</v>
      </c>
    </row>
    <row r="561">
      <c r="A561" s="21">
        <v>62.92</v>
      </c>
      <c r="B561" s="3" t="str">
        <f t="shared" si="1"/>
        <v>#REF!</v>
      </c>
    </row>
    <row r="562">
      <c r="A562" s="21">
        <v>61.45</v>
      </c>
      <c r="B562" s="3" t="str">
        <f t="shared" si="1"/>
        <v>#REF!</v>
      </c>
    </row>
    <row r="563">
      <c r="A563" s="21">
        <v>62.74</v>
      </c>
      <c r="B563" s="3" t="str">
        <f t="shared" si="1"/>
        <v>#REF!</v>
      </c>
    </row>
    <row r="564">
      <c r="A564" s="25">
        <f>+0.35</f>
        <v>0.35</v>
      </c>
      <c r="B564" s="3" t="str">
        <f t="shared" si="1"/>
        <v>#REF!</v>
      </c>
    </row>
    <row r="565">
      <c r="A565" s="25">
        <f>+0.56%</f>
        <v>0.0056</v>
      </c>
      <c r="B565" s="3" t="str">
        <f t="shared" si="1"/>
        <v>#REF!</v>
      </c>
    </row>
    <row r="566">
      <c r="A566" s="26">
        <v>115573.0</v>
      </c>
      <c r="B566" s="3" t="str">
        <f t="shared" si="1"/>
        <v>#REF!</v>
      </c>
    </row>
    <row r="567">
      <c r="A567" s="26">
        <v>125350.0</v>
      </c>
      <c r="B567" s="3" t="str">
        <f t="shared" si="1"/>
        <v>#REF!</v>
      </c>
    </row>
    <row r="568">
      <c r="A568" s="27">
        <v>43735.0</v>
      </c>
      <c r="B568" s="3" t="str">
        <f t="shared" si="1"/>
        <v>#REF!</v>
      </c>
    </row>
    <row r="569">
      <c r="A569" s="28">
        <v>62.48</v>
      </c>
      <c r="B569" s="3" t="str">
        <f t="shared" si="1"/>
        <v>#REF!</v>
      </c>
    </row>
    <row r="570">
      <c r="A570" s="28">
        <v>62.75</v>
      </c>
      <c r="B570" s="3" t="str">
        <f t="shared" si="1"/>
        <v>#REF!</v>
      </c>
    </row>
    <row r="571">
      <c r="A571" s="28">
        <v>60.76</v>
      </c>
      <c r="B571" s="3" t="str">
        <f t="shared" si="1"/>
        <v>#REF!</v>
      </c>
    </row>
    <row r="572">
      <c r="A572" s="28">
        <v>61.91</v>
      </c>
      <c r="B572" s="3" t="str">
        <f t="shared" si="1"/>
        <v>#REF!</v>
      </c>
    </row>
    <row r="573">
      <c r="A573" s="21">
        <v>-0.83</v>
      </c>
      <c r="B573" s="3" t="str">
        <f t="shared" si="1"/>
        <v>#REF!</v>
      </c>
    </row>
    <row r="574">
      <c r="A574" s="22">
        <v>-0.0132</v>
      </c>
      <c r="B574" s="3" t="str">
        <f t="shared" si="1"/>
        <v>#REF!</v>
      </c>
    </row>
    <row r="575">
      <c r="A575" s="24">
        <v>97328.0</v>
      </c>
      <c r="B575" s="3" t="str">
        <f t="shared" si="1"/>
        <v>#REF!</v>
      </c>
    </row>
    <row r="576">
      <c r="A576" s="24">
        <v>79899.0</v>
      </c>
      <c r="B576" s="3" t="str">
        <f t="shared" si="1"/>
        <v>#REF!</v>
      </c>
    </row>
    <row r="577">
      <c r="A577" s="7">
        <v>43738.0</v>
      </c>
      <c r="B577" s="3" t="str">
        <f t="shared" si="1"/>
        <v>#REF!</v>
      </c>
    </row>
    <row r="578">
      <c r="A578" s="8">
        <v>62.24</v>
      </c>
      <c r="B578" s="3" t="str">
        <f t="shared" si="1"/>
        <v>#REF!</v>
      </c>
    </row>
    <row r="579">
      <c r="A579" s="8">
        <v>62.24</v>
      </c>
      <c r="B579" s="3" t="str">
        <f t="shared" si="1"/>
        <v>#REF!</v>
      </c>
    </row>
    <row r="580">
      <c r="A580" s="8">
        <v>60.73</v>
      </c>
      <c r="B580" s="3" t="str">
        <f t="shared" si="1"/>
        <v>#REF!</v>
      </c>
    </row>
    <row r="581">
      <c r="A581" s="8">
        <v>60.78</v>
      </c>
      <c r="B581" s="3" t="str">
        <f t="shared" si="1"/>
        <v>#REF!</v>
      </c>
    </row>
    <row r="582">
      <c r="A582" s="11">
        <v>-1.13</v>
      </c>
      <c r="B582" s="3" t="str">
        <f t="shared" si="1"/>
        <v>#REF!</v>
      </c>
    </row>
    <row r="583">
      <c r="A583" s="12">
        <v>-0.0183</v>
      </c>
      <c r="B583" s="3" t="str">
        <f t="shared" si="1"/>
        <v>#REF!</v>
      </c>
    </row>
    <row r="584">
      <c r="A584" s="31">
        <v>22010.0</v>
      </c>
      <c r="B584" s="3" t="str">
        <f t="shared" si="1"/>
        <v>#REF!</v>
      </c>
    </row>
    <row r="585">
      <c r="A585" s="32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43682</v>
      </c>
      <c r="C3" s="3">
        <v>60.25</v>
      </c>
      <c r="D3" s="3">
        <v>60.5</v>
      </c>
      <c r="E3" s="3">
        <v>58.79</v>
      </c>
      <c r="F3" s="3">
        <v>58.93</v>
      </c>
      <c r="G3" s="3">
        <v>-1.87</v>
      </c>
      <c r="H3" s="6">
        <v>-0.0308</v>
      </c>
      <c r="I3" s="15">
        <v>163038.0</v>
      </c>
      <c r="J3" s="15">
        <v>316335.0</v>
      </c>
    </row>
    <row r="4">
      <c r="A4" s="19" t="s">
        <v>4</v>
      </c>
      <c r="B4" s="5">
        <f t="shared" si="1"/>
        <v>43683</v>
      </c>
      <c r="C4" s="3">
        <v>58.73</v>
      </c>
      <c r="D4" s="3">
        <v>59.68</v>
      </c>
      <c r="E4" s="3">
        <v>57.82</v>
      </c>
      <c r="F4" s="3">
        <v>58.14</v>
      </c>
      <c r="G4" s="3">
        <v>-0.79</v>
      </c>
      <c r="H4" s="6">
        <v>-0.0134</v>
      </c>
      <c r="I4" s="15">
        <v>130620.0</v>
      </c>
      <c r="J4" s="15">
        <v>324412.0</v>
      </c>
    </row>
    <row r="5">
      <c r="A5" s="19" t="s">
        <v>5</v>
      </c>
      <c r="B5" s="5">
        <f t="shared" si="1"/>
        <v>43684</v>
      </c>
      <c r="C5" s="3">
        <v>57.93</v>
      </c>
      <c r="D5" s="3">
        <v>58.43</v>
      </c>
      <c r="E5" s="3">
        <v>55.31</v>
      </c>
      <c r="F5" s="3">
        <v>55.63</v>
      </c>
      <c r="G5" s="3">
        <v>-2.51</v>
      </c>
      <c r="H5" s="6">
        <v>-0.0432</v>
      </c>
      <c r="I5" s="15">
        <v>229190.0</v>
      </c>
      <c r="J5" s="15">
        <v>328524.0</v>
      </c>
    </row>
    <row r="6">
      <c r="A6" s="19" t="s">
        <v>6</v>
      </c>
      <c r="B6" s="5">
        <f t="shared" si="1"/>
        <v>43685</v>
      </c>
      <c r="C6" s="3">
        <v>56.76</v>
      </c>
      <c r="D6" s="3">
        <v>57.34</v>
      </c>
      <c r="E6" s="3">
        <v>56.12</v>
      </c>
      <c r="F6" s="3">
        <v>56.67</v>
      </c>
      <c r="G6" s="3">
        <v>1.04</v>
      </c>
      <c r="H6" s="3">
        <v>0.0187</v>
      </c>
      <c r="I6" s="15">
        <v>143860.0</v>
      </c>
      <c r="J6" s="15">
        <v>338321.0</v>
      </c>
    </row>
    <row r="7">
      <c r="A7" s="19" t="s">
        <v>7</v>
      </c>
      <c r="B7" s="5">
        <f t="shared" si="1"/>
        <v>43686</v>
      </c>
      <c r="C7" s="3">
        <v>56.93</v>
      </c>
      <c r="D7" s="3">
        <v>58.32</v>
      </c>
      <c r="E7" s="3">
        <v>56.35</v>
      </c>
      <c r="F7" s="3">
        <v>57.81</v>
      </c>
      <c r="G7" s="3">
        <v>1.14</v>
      </c>
      <c r="H7" s="3">
        <v>0.020099999999999996</v>
      </c>
      <c r="I7" s="15">
        <v>119370.0</v>
      </c>
      <c r="J7" s="15">
        <v>340422.0</v>
      </c>
    </row>
    <row r="8">
      <c r="A8" s="19" t="s">
        <v>8</v>
      </c>
      <c r="B8" s="5">
        <f t="shared" si="1"/>
        <v>43689</v>
      </c>
      <c r="C8" s="3">
        <v>57.54</v>
      </c>
      <c r="D8" s="3">
        <v>58.15</v>
      </c>
      <c r="E8" s="3">
        <v>57.13</v>
      </c>
      <c r="F8" s="3">
        <v>57.93</v>
      </c>
      <c r="G8" s="3">
        <v>0.12</v>
      </c>
      <c r="H8" s="3">
        <v>0.0021</v>
      </c>
      <c r="I8" s="15">
        <v>114599.0</v>
      </c>
      <c r="J8" s="15">
        <v>341100.0</v>
      </c>
    </row>
    <row r="9">
      <c r="A9" s="19" t="s">
        <v>9</v>
      </c>
      <c r="B9" s="5">
        <f t="shared" si="1"/>
        <v>43690</v>
      </c>
      <c r="C9" s="3">
        <v>57.91</v>
      </c>
      <c r="D9" s="3">
        <v>60.69</v>
      </c>
      <c r="E9" s="3">
        <v>57.29</v>
      </c>
      <c r="F9" s="3">
        <v>60.48</v>
      </c>
      <c r="G9" s="3">
        <v>2.55</v>
      </c>
      <c r="H9" s="3">
        <v>0.044000000000000004</v>
      </c>
      <c r="I9" s="15">
        <v>168572.0</v>
      </c>
      <c r="J9" s="15">
        <v>351176.0</v>
      </c>
    </row>
    <row r="10">
      <c r="A10" s="20">
        <v>43682.0</v>
      </c>
      <c r="B10" s="5">
        <f t="shared" si="1"/>
        <v>43691</v>
      </c>
      <c r="C10" s="3">
        <v>60.23</v>
      </c>
      <c r="D10" s="3">
        <v>60.24</v>
      </c>
      <c r="E10" s="3">
        <v>57.43</v>
      </c>
      <c r="F10" s="3">
        <v>58.64</v>
      </c>
      <c r="G10" s="3">
        <v>-1.84</v>
      </c>
      <c r="H10" s="6">
        <v>-0.0304</v>
      </c>
      <c r="I10" s="15">
        <v>148326.0</v>
      </c>
      <c r="J10" s="15">
        <v>357532.0</v>
      </c>
    </row>
    <row r="11">
      <c r="A11" s="19">
        <v>60.25</v>
      </c>
      <c r="B11" s="5">
        <f t="shared" si="1"/>
        <v>43692</v>
      </c>
      <c r="C11" s="3">
        <v>58.3</v>
      </c>
      <c r="D11" s="3">
        <v>58.57</v>
      </c>
      <c r="E11" s="3">
        <v>56.87</v>
      </c>
      <c r="F11" s="3">
        <v>57.34</v>
      </c>
      <c r="G11" s="3">
        <v>-1.3</v>
      </c>
      <c r="H11" s="6">
        <v>-0.0222</v>
      </c>
      <c r="I11" s="15">
        <v>157937.0</v>
      </c>
      <c r="J11" s="15">
        <v>356350.0</v>
      </c>
    </row>
    <row r="12">
      <c r="A12" s="19">
        <v>60.5</v>
      </c>
      <c r="B12" s="5">
        <f t="shared" si="1"/>
        <v>43693</v>
      </c>
      <c r="C12" s="3">
        <v>57.5</v>
      </c>
      <c r="D12" s="3">
        <v>58.51</v>
      </c>
      <c r="E12" s="3">
        <v>57.31</v>
      </c>
      <c r="F12" s="3">
        <v>57.67</v>
      </c>
      <c r="G12" s="3">
        <v>0.33</v>
      </c>
      <c r="H12" s="3">
        <v>0.0058</v>
      </c>
      <c r="I12" s="15">
        <v>111789.0</v>
      </c>
      <c r="J12" s="15">
        <v>354333.0</v>
      </c>
    </row>
    <row r="13">
      <c r="A13" s="19">
        <v>58.79</v>
      </c>
      <c r="B13" s="5">
        <f t="shared" si="1"/>
        <v>43696</v>
      </c>
      <c r="C13" s="3">
        <v>57.84</v>
      </c>
      <c r="D13" s="3">
        <v>58.85</v>
      </c>
      <c r="E13" s="3">
        <v>57.72</v>
      </c>
      <c r="F13" s="3">
        <v>58.7</v>
      </c>
      <c r="G13" s="3">
        <v>1.03</v>
      </c>
      <c r="H13" s="3">
        <v>0.0179</v>
      </c>
      <c r="I13" s="15">
        <v>121215.0</v>
      </c>
      <c r="J13" s="15">
        <v>359038.0</v>
      </c>
    </row>
    <row r="14">
      <c r="A14" s="19">
        <v>58.93</v>
      </c>
      <c r="B14" s="5">
        <f t="shared" si="1"/>
        <v>43697</v>
      </c>
      <c r="C14" s="3">
        <v>58.58</v>
      </c>
      <c r="D14" s="3">
        <v>59.34</v>
      </c>
      <c r="E14" s="3">
        <v>58.0</v>
      </c>
      <c r="F14" s="3">
        <v>59.08</v>
      </c>
      <c r="G14" s="3">
        <v>0.38</v>
      </c>
      <c r="H14" s="3">
        <v>0.006500000000000001</v>
      </c>
      <c r="I14" s="15">
        <v>136696.0</v>
      </c>
      <c r="J14" s="15">
        <v>361435.0</v>
      </c>
    </row>
    <row r="15">
      <c r="A15" s="21">
        <v>-1.87</v>
      </c>
      <c r="B15" s="5">
        <f t="shared" si="1"/>
        <v>43698</v>
      </c>
      <c r="C15" s="3">
        <v>59.24</v>
      </c>
      <c r="D15" s="3">
        <v>60.39</v>
      </c>
      <c r="E15" s="3">
        <v>59.12</v>
      </c>
      <c r="F15" s="3">
        <v>59.33</v>
      </c>
      <c r="G15" s="3">
        <v>0.25</v>
      </c>
      <c r="H15" s="3">
        <v>0.0042</v>
      </c>
      <c r="I15" s="15">
        <v>151623.0</v>
      </c>
      <c r="J15" s="15">
        <v>364075.0</v>
      </c>
    </row>
    <row r="16">
      <c r="A16" s="22">
        <v>-0.0308</v>
      </c>
      <c r="B16" s="5">
        <f t="shared" si="1"/>
        <v>43699</v>
      </c>
      <c r="C16" s="3">
        <v>59.54</v>
      </c>
      <c r="D16" s="3">
        <v>59.94</v>
      </c>
      <c r="E16" s="3">
        <v>58.56</v>
      </c>
      <c r="F16" s="3">
        <v>58.95</v>
      </c>
      <c r="G16" s="3">
        <v>-0.38</v>
      </c>
      <c r="H16" s="6">
        <v>-0.0064</v>
      </c>
      <c r="I16" s="15">
        <v>146075.0</v>
      </c>
      <c r="J16" s="15">
        <v>368306.0</v>
      </c>
    </row>
    <row r="17">
      <c r="A17" s="24">
        <v>163038.0</v>
      </c>
      <c r="B17" s="5">
        <f t="shared" si="1"/>
        <v>43700</v>
      </c>
      <c r="C17" s="3">
        <v>59.19</v>
      </c>
      <c r="D17" s="3">
        <v>59.27</v>
      </c>
      <c r="E17" s="3">
        <v>57.35</v>
      </c>
      <c r="F17" s="3">
        <v>58.16</v>
      </c>
      <c r="G17" s="3">
        <v>-0.79</v>
      </c>
      <c r="H17" s="6">
        <v>-0.0134</v>
      </c>
      <c r="I17" s="15">
        <v>218960.0</v>
      </c>
      <c r="J17" s="15">
        <v>376536.0</v>
      </c>
    </row>
    <row r="18">
      <c r="A18" s="24">
        <v>316335.0</v>
      </c>
      <c r="B18" s="5">
        <f t="shared" si="1"/>
        <v>43703</v>
      </c>
      <c r="C18" s="3">
        <v>57.3</v>
      </c>
      <c r="D18" s="3">
        <v>58.95</v>
      </c>
      <c r="E18" s="3">
        <v>57.11</v>
      </c>
      <c r="F18" s="3">
        <v>57.48</v>
      </c>
      <c r="G18" s="3">
        <v>-0.68</v>
      </c>
      <c r="H18" s="6">
        <v>-0.0117</v>
      </c>
      <c r="I18" s="15">
        <v>98831.0</v>
      </c>
      <c r="J18" s="15">
        <v>377250.0</v>
      </c>
    </row>
    <row r="19">
      <c r="A19" s="23">
        <v>43683.0</v>
      </c>
      <c r="B19" s="5">
        <f t="shared" si="1"/>
        <v>43704</v>
      </c>
      <c r="C19" s="3">
        <v>57.6</v>
      </c>
      <c r="D19" s="3">
        <v>59.06</v>
      </c>
      <c r="E19" s="3">
        <v>57.45</v>
      </c>
      <c r="F19" s="3">
        <v>58.4</v>
      </c>
      <c r="G19" s="3">
        <v>0.92</v>
      </c>
      <c r="H19" s="3">
        <v>0.016</v>
      </c>
      <c r="I19" s="15">
        <v>134456.0</v>
      </c>
      <c r="J19" s="15">
        <v>375148.0</v>
      </c>
    </row>
    <row r="20">
      <c r="A20" s="21">
        <v>58.73</v>
      </c>
      <c r="B20" s="5">
        <f t="shared" si="1"/>
        <v>43705</v>
      </c>
      <c r="C20" s="3">
        <v>58.93</v>
      </c>
      <c r="D20" s="3">
        <v>59.79</v>
      </c>
      <c r="E20" s="3">
        <v>58.69</v>
      </c>
      <c r="F20" s="3">
        <v>59.23</v>
      </c>
      <c r="G20" s="3">
        <v>0.83</v>
      </c>
      <c r="H20" s="3">
        <v>0.014199999999999999</v>
      </c>
      <c r="I20" s="15">
        <v>186606.0</v>
      </c>
      <c r="J20" s="15">
        <v>374684.0</v>
      </c>
    </row>
    <row r="21">
      <c r="A21" s="21">
        <v>59.68</v>
      </c>
      <c r="B21" s="5">
        <f t="shared" si="1"/>
        <v>43706</v>
      </c>
      <c r="C21" s="3">
        <v>59.21</v>
      </c>
      <c r="D21" s="3">
        <v>59.88</v>
      </c>
      <c r="E21" s="3">
        <v>58.73</v>
      </c>
      <c r="F21" s="3">
        <v>59.78</v>
      </c>
      <c r="G21" s="3">
        <v>0.55</v>
      </c>
      <c r="H21" s="3">
        <v>0.009300000000000001</v>
      </c>
      <c r="I21" s="15">
        <v>204715.0</v>
      </c>
      <c r="J21" s="15">
        <v>375786.0</v>
      </c>
    </row>
    <row r="22">
      <c r="A22" s="21">
        <v>57.82</v>
      </c>
      <c r="B22" s="5">
        <f t="shared" si="1"/>
        <v>43707</v>
      </c>
      <c r="C22" s="3">
        <v>59.66</v>
      </c>
      <c r="D22" s="3">
        <v>59.88</v>
      </c>
      <c r="E22" s="3">
        <v>57.74</v>
      </c>
      <c r="F22" s="3">
        <v>58.46</v>
      </c>
      <c r="G22" s="3">
        <v>-1.32</v>
      </c>
      <c r="H22" s="6">
        <v>-0.0221</v>
      </c>
      <c r="I22" s="15">
        <v>184733.0</v>
      </c>
      <c r="J22" s="15">
        <v>377976.0</v>
      </c>
    </row>
    <row r="23">
      <c r="A23" s="21">
        <v>58.14</v>
      </c>
      <c r="B23" s="5">
        <f t="shared" si="1"/>
        <v>43710</v>
      </c>
      <c r="C23" s="3">
        <v>58.4</v>
      </c>
      <c r="D23" s="3">
        <v>58.48</v>
      </c>
      <c r="E23" s="3">
        <v>57.34</v>
      </c>
      <c r="F23" s="3">
        <v>57.86</v>
      </c>
      <c r="G23" s="3">
        <v>-0.6</v>
      </c>
      <c r="H23" s="6">
        <v>-0.0103</v>
      </c>
      <c r="I23" s="15">
        <v>63855.0</v>
      </c>
      <c r="J23" s="15">
        <v>382245.0</v>
      </c>
    </row>
    <row r="24">
      <c r="A24" s="21">
        <v>-0.79</v>
      </c>
      <c r="B24" s="5">
        <f t="shared" si="1"/>
        <v>43711</v>
      </c>
      <c r="C24" s="3">
        <v>57.75</v>
      </c>
      <c r="D24" s="3">
        <v>58.08</v>
      </c>
      <c r="E24" s="3">
        <v>56.48</v>
      </c>
      <c r="F24" s="3">
        <v>57.47</v>
      </c>
      <c r="G24" s="3">
        <v>-0.39</v>
      </c>
      <c r="H24" s="6">
        <v>-0.0067</v>
      </c>
      <c r="I24" s="15">
        <v>205377.0</v>
      </c>
      <c r="J24" s="15">
        <v>383907.0</v>
      </c>
    </row>
    <row r="25">
      <c r="A25" s="22">
        <v>-0.0134</v>
      </c>
      <c r="B25" s="5">
        <f t="shared" si="1"/>
        <v>43712</v>
      </c>
      <c r="C25" s="3">
        <v>57.38</v>
      </c>
      <c r="D25" s="3">
        <v>60.1</v>
      </c>
      <c r="E25" s="3">
        <v>57.38</v>
      </c>
      <c r="F25" s="3">
        <v>59.83</v>
      </c>
      <c r="G25" s="3">
        <v>2.36</v>
      </c>
      <c r="H25" s="3">
        <v>0.041100000000000005</v>
      </c>
      <c r="I25" s="15">
        <v>183826.0</v>
      </c>
      <c r="J25" s="15">
        <v>389267.0</v>
      </c>
    </row>
    <row r="26">
      <c r="A26" s="24">
        <v>130620.0</v>
      </c>
      <c r="B26" s="5">
        <f t="shared" si="1"/>
        <v>43713</v>
      </c>
      <c r="C26" s="3">
        <v>59.61</v>
      </c>
      <c r="D26" s="3">
        <v>61.44</v>
      </c>
      <c r="E26" s="3">
        <v>59.41</v>
      </c>
      <c r="F26" s="3">
        <v>60.04</v>
      </c>
      <c r="G26" s="3">
        <v>0.21</v>
      </c>
      <c r="H26" s="3">
        <v>0.0034999999999999996</v>
      </c>
      <c r="I26" s="15">
        <v>224095.0</v>
      </c>
      <c r="J26" s="15">
        <v>397203.0</v>
      </c>
    </row>
    <row r="27">
      <c r="A27" s="24">
        <v>324412.0</v>
      </c>
      <c r="B27" s="5">
        <f t="shared" si="1"/>
        <v>43714</v>
      </c>
      <c r="C27" s="3">
        <v>59.99</v>
      </c>
      <c r="D27" s="3">
        <v>60.9</v>
      </c>
      <c r="E27" s="3">
        <v>58.49</v>
      </c>
      <c r="F27" s="3">
        <v>60.57</v>
      </c>
      <c r="G27" s="3">
        <v>0.53</v>
      </c>
      <c r="H27" s="3">
        <v>0.0088</v>
      </c>
      <c r="I27" s="15">
        <v>203760.0</v>
      </c>
      <c r="J27" s="15">
        <v>401527.0</v>
      </c>
    </row>
    <row r="28">
      <c r="A28" s="23">
        <v>43684.0</v>
      </c>
      <c r="B28" s="5">
        <f t="shared" si="1"/>
        <v>43717</v>
      </c>
      <c r="C28" s="3">
        <v>60.66</v>
      </c>
      <c r="D28" s="3">
        <v>62.0</v>
      </c>
      <c r="E28" s="3">
        <v>60.59</v>
      </c>
      <c r="F28" s="3">
        <v>61.63</v>
      </c>
      <c r="G28" s="3">
        <v>1.06</v>
      </c>
      <c r="H28" s="3">
        <v>0.0175</v>
      </c>
      <c r="I28" s="15">
        <v>194545.0</v>
      </c>
      <c r="J28" s="15">
        <v>418733.0</v>
      </c>
    </row>
    <row r="29">
      <c r="A29" s="21">
        <v>57.93</v>
      </c>
      <c r="B29" s="5">
        <f t="shared" si="1"/>
        <v>43718</v>
      </c>
      <c r="C29" s="3">
        <v>61.95</v>
      </c>
      <c r="D29" s="3">
        <v>62.79</v>
      </c>
      <c r="E29" s="3">
        <v>61.24</v>
      </c>
      <c r="F29" s="3">
        <v>61.44</v>
      </c>
      <c r="G29" s="3">
        <v>-0.19</v>
      </c>
      <c r="H29" s="6">
        <v>-0.0031</v>
      </c>
      <c r="I29" s="15">
        <v>227292.0</v>
      </c>
      <c r="J29" s="15">
        <v>417173.0</v>
      </c>
    </row>
    <row r="30">
      <c r="A30" s="21">
        <v>58.43</v>
      </c>
      <c r="B30" s="5">
        <f t="shared" si="1"/>
        <v>43719</v>
      </c>
      <c r="C30" s="3">
        <v>62.0</v>
      </c>
      <c r="D30" s="3">
        <v>62.3</v>
      </c>
      <c r="E30" s="3">
        <v>59.66</v>
      </c>
      <c r="F30" s="3">
        <v>59.94</v>
      </c>
      <c r="G30" s="3">
        <v>-1.5</v>
      </c>
      <c r="H30" s="6">
        <v>-0.0244</v>
      </c>
      <c r="I30" s="15">
        <v>254962.0</v>
      </c>
      <c r="J30" s="15">
        <v>439228.0</v>
      </c>
    </row>
    <row r="31">
      <c r="A31" s="21">
        <v>55.31</v>
      </c>
      <c r="B31" s="5">
        <f t="shared" si="1"/>
        <v>43720</v>
      </c>
      <c r="C31" s="3">
        <v>60.3</v>
      </c>
      <c r="D31" s="3">
        <v>60.53</v>
      </c>
      <c r="E31" s="3">
        <v>58.11</v>
      </c>
      <c r="F31" s="3">
        <v>59.46</v>
      </c>
      <c r="G31" s="3">
        <v>-0.48</v>
      </c>
      <c r="H31" s="6">
        <v>-0.008</v>
      </c>
      <c r="I31" s="15">
        <v>306943.0</v>
      </c>
      <c r="J31" s="15">
        <v>449907.0</v>
      </c>
    </row>
    <row r="32">
      <c r="A32" s="21">
        <v>55.63</v>
      </c>
      <c r="B32" s="5">
        <f t="shared" si="1"/>
        <v>43721</v>
      </c>
      <c r="C32" s="3">
        <v>59.58</v>
      </c>
      <c r="D32" s="3">
        <v>59.84</v>
      </c>
      <c r="E32" s="3">
        <v>58.7</v>
      </c>
      <c r="F32" s="3">
        <v>59.25</v>
      </c>
      <c r="G32" s="3">
        <v>-0.21</v>
      </c>
      <c r="H32" s="6">
        <v>-0.0035</v>
      </c>
      <c r="I32" s="15">
        <v>167513.0</v>
      </c>
      <c r="J32" s="15">
        <v>466168.0</v>
      </c>
    </row>
    <row r="33">
      <c r="A33" s="21">
        <v>-2.51</v>
      </c>
      <c r="B33" s="5">
        <f t="shared" si="1"/>
        <v>43724</v>
      </c>
      <c r="C33" s="3">
        <v>64.0</v>
      </c>
      <c r="D33" s="3">
        <v>70.32</v>
      </c>
      <c r="E33" s="3">
        <v>63.53</v>
      </c>
      <c r="F33" s="3">
        <v>67.68</v>
      </c>
      <c r="G33" s="3">
        <v>8.43</v>
      </c>
      <c r="H33" s="3">
        <v>0.1423</v>
      </c>
      <c r="I33" s="15">
        <v>759601.0</v>
      </c>
      <c r="J33" s="15">
        <v>479681.0</v>
      </c>
    </row>
    <row r="34">
      <c r="A34" s="22">
        <v>-0.0432</v>
      </c>
      <c r="B34" s="5">
        <f t="shared" si="1"/>
        <v>43725</v>
      </c>
      <c r="C34" s="3">
        <v>67.11</v>
      </c>
      <c r="D34" s="3">
        <v>67.85</v>
      </c>
      <c r="E34" s="3">
        <v>62.62</v>
      </c>
      <c r="F34" s="3">
        <v>63.56</v>
      </c>
      <c r="G34" s="3">
        <v>-4.12</v>
      </c>
      <c r="H34" s="6">
        <v>-0.0609</v>
      </c>
      <c r="I34" s="15">
        <v>609256.0</v>
      </c>
      <c r="J34" s="15">
        <v>470534.0</v>
      </c>
    </row>
    <row r="35">
      <c r="A35" s="24">
        <v>229190.0</v>
      </c>
      <c r="B35" s="5">
        <f t="shared" si="1"/>
        <v>43726</v>
      </c>
      <c r="C35" s="3">
        <v>63.3</v>
      </c>
      <c r="D35" s="3">
        <v>63.99</v>
      </c>
      <c r="E35" s="3">
        <v>62.11</v>
      </c>
      <c r="F35" s="3">
        <v>62.66</v>
      </c>
      <c r="G35" s="3">
        <v>-0.9</v>
      </c>
      <c r="H35" s="6">
        <v>-0.0142</v>
      </c>
      <c r="I35" s="15">
        <v>294979.0</v>
      </c>
      <c r="J35" s="15">
        <v>485556.0</v>
      </c>
    </row>
    <row r="36">
      <c r="A36" s="24">
        <v>328524.0</v>
      </c>
      <c r="B36" s="5">
        <f t="shared" si="1"/>
        <v>43727</v>
      </c>
      <c r="C36" s="3">
        <v>62.57</v>
      </c>
      <c r="D36" s="3">
        <v>64.48</v>
      </c>
      <c r="E36" s="3">
        <v>62.53</v>
      </c>
      <c r="F36" s="3">
        <v>63.33</v>
      </c>
      <c r="G36" s="3">
        <v>0.67</v>
      </c>
      <c r="H36" s="3">
        <v>0.010700000000000001</v>
      </c>
      <c r="I36" s="15">
        <v>256792.0</v>
      </c>
      <c r="J36" s="15">
        <v>494696.0</v>
      </c>
    </row>
    <row r="37">
      <c r="A37" s="23">
        <v>43685.0</v>
      </c>
      <c r="B37" s="5">
        <f t="shared" si="1"/>
        <v>43728</v>
      </c>
      <c r="C37" s="3">
        <v>63.84</v>
      </c>
      <c r="D37" s="3">
        <v>64.24</v>
      </c>
      <c r="E37" s="3">
        <v>63.0</v>
      </c>
      <c r="F37" s="3">
        <v>63.2</v>
      </c>
      <c r="G37" s="3">
        <v>-0.13</v>
      </c>
      <c r="H37" s="6">
        <v>-0.0021</v>
      </c>
      <c r="I37" s="15">
        <v>209238.0</v>
      </c>
      <c r="J37" s="15">
        <v>519303.0</v>
      </c>
    </row>
    <row r="38">
      <c r="A38" s="21">
        <v>56.76</v>
      </c>
      <c r="B38" s="5">
        <f t="shared" si="1"/>
        <v>43731</v>
      </c>
      <c r="C38" s="3">
        <v>64.04</v>
      </c>
      <c r="D38" s="3">
        <v>64.35</v>
      </c>
      <c r="E38" s="3">
        <v>62.5</v>
      </c>
      <c r="F38" s="3">
        <v>63.73</v>
      </c>
      <c r="G38" s="3">
        <v>0.53</v>
      </c>
      <c r="H38" s="3">
        <v>0.0084</v>
      </c>
      <c r="I38" s="15">
        <v>222153.0</v>
      </c>
      <c r="J38" s="15">
        <v>539605.0</v>
      </c>
    </row>
    <row r="39">
      <c r="A39" s="21">
        <v>57.34</v>
      </c>
      <c r="B39" s="5">
        <f t="shared" si="1"/>
        <v>43732</v>
      </c>
      <c r="C39" s="3">
        <v>63.31</v>
      </c>
      <c r="D39" s="3">
        <v>63.53</v>
      </c>
      <c r="E39" s="3">
        <v>61.34</v>
      </c>
      <c r="F39" s="3">
        <v>62.12</v>
      </c>
      <c r="G39" s="3">
        <v>-1.61</v>
      </c>
      <c r="H39" s="6">
        <v>-0.0253</v>
      </c>
      <c r="I39" s="15">
        <v>250089.0</v>
      </c>
      <c r="J39" s="15">
        <v>540379.0</v>
      </c>
    </row>
    <row r="40">
      <c r="A40" s="21">
        <v>56.12</v>
      </c>
      <c r="B40" s="5">
        <f t="shared" si="1"/>
        <v>43733</v>
      </c>
      <c r="C40" s="3">
        <v>61.52</v>
      </c>
      <c r="D40" s="3">
        <v>61.8</v>
      </c>
      <c r="E40" s="3">
        <v>60.3</v>
      </c>
      <c r="F40" s="3">
        <v>61.43</v>
      </c>
      <c r="G40" s="3">
        <v>-0.69</v>
      </c>
      <c r="H40" s="6">
        <v>-0.0111</v>
      </c>
      <c r="I40" s="15">
        <v>295095.0</v>
      </c>
      <c r="J40" s="15">
        <v>549149.0</v>
      </c>
    </row>
    <row r="41">
      <c r="A41" s="21">
        <v>56.67</v>
      </c>
      <c r="B41" s="5">
        <f t="shared" si="1"/>
        <v>43734</v>
      </c>
      <c r="C41" s="3">
        <v>61.56</v>
      </c>
      <c r="D41" s="3">
        <v>61.92</v>
      </c>
      <c r="E41" s="3">
        <v>60.5</v>
      </c>
      <c r="F41" s="3">
        <v>61.74</v>
      </c>
      <c r="G41" s="3">
        <v>0.31</v>
      </c>
      <c r="H41" s="3">
        <v>0.005</v>
      </c>
      <c r="I41" s="15">
        <v>300139.0</v>
      </c>
      <c r="J41" s="15">
        <v>558407.0</v>
      </c>
    </row>
    <row r="42">
      <c r="A42" s="25">
        <f>+1.04</f>
        <v>1.04</v>
      </c>
      <c r="B42" s="5">
        <f t="shared" si="1"/>
        <v>43735</v>
      </c>
      <c r="C42" s="3">
        <v>61.5</v>
      </c>
      <c r="D42" s="3">
        <v>61.82</v>
      </c>
      <c r="E42" s="3">
        <v>59.83</v>
      </c>
      <c r="F42" s="3">
        <v>61.04</v>
      </c>
      <c r="G42" s="3">
        <v>-0.7</v>
      </c>
      <c r="H42" s="6">
        <v>-0.0113</v>
      </c>
      <c r="I42" s="15">
        <v>380302.0</v>
      </c>
      <c r="J42" s="15">
        <v>563148.0</v>
      </c>
    </row>
    <row r="43">
      <c r="A43" s="25">
        <f>+1.87%</f>
        <v>0.0187</v>
      </c>
      <c r="B43" s="5">
        <f t="shared" si="1"/>
        <v>43738</v>
      </c>
      <c r="C43" s="3">
        <v>61.45</v>
      </c>
      <c r="D43" s="3">
        <v>61.54</v>
      </c>
      <c r="E43" s="3">
        <v>59.19</v>
      </c>
      <c r="F43" s="3">
        <v>59.25</v>
      </c>
      <c r="G43" s="3">
        <v>-1.79</v>
      </c>
      <c r="H43" s="6">
        <v>-0.0293</v>
      </c>
      <c r="I43" s="15">
        <v>272842.0</v>
      </c>
      <c r="J43" s="15">
        <v>556618.0</v>
      </c>
    </row>
    <row r="44">
      <c r="A44" s="26">
        <v>143860.0</v>
      </c>
      <c r="B44" s="5">
        <f t="shared" si="1"/>
        <v>43739</v>
      </c>
      <c r="C44" s="3">
        <v>59.38</v>
      </c>
      <c r="D44" s="3">
        <v>60.1</v>
      </c>
      <c r="E44" s="3">
        <v>58.41</v>
      </c>
      <c r="F44" s="3">
        <v>58.89</v>
      </c>
      <c r="G44" s="3">
        <v>-0.36</v>
      </c>
      <c r="H44" s="6">
        <v>-0.0061</v>
      </c>
      <c r="I44" s="15">
        <v>291672.0</v>
      </c>
      <c r="J44" s="15">
        <v>543417.0</v>
      </c>
    </row>
    <row r="45">
      <c r="A45" s="26">
        <v>338321.0</v>
      </c>
      <c r="B45" s="5">
        <f t="shared" si="1"/>
        <v>43740</v>
      </c>
      <c r="C45" s="3">
        <v>59.25</v>
      </c>
      <c r="D45" s="3">
        <v>59.5</v>
      </c>
      <c r="E45" s="3">
        <v>57.22</v>
      </c>
      <c r="F45" s="3">
        <v>57.69</v>
      </c>
      <c r="G45" s="3">
        <v>-1.2</v>
      </c>
      <c r="H45" s="6">
        <v>-0.0204</v>
      </c>
      <c r="I45" s="15">
        <v>307905.0</v>
      </c>
      <c r="J45" s="15">
        <v>515094.0</v>
      </c>
    </row>
    <row r="46">
      <c r="A46" s="27">
        <v>43686.0</v>
      </c>
      <c r="B46" s="5">
        <f t="shared" si="1"/>
        <v>43741</v>
      </c>
      <c r="C46" s="3">
        <v>57.54</v>
      </c>
      <c r="D46" s="3">
        <v>57.99</v>
      </c>
      <c r="E46" s="3">
        <v>56.15</v>
      </c>
      <c r="F46" s="3">
        <v>57.71</v>
      </c>
      <c r="G46" s="3">
        <v>0.02</v>
      </c>
      <c r="H46" s="3">
        <v>3.0E-4</v>
      </c>
      <c r="I46" s="15">
        <v>336903.0</v>
      </c>
      <c r="J46" s="15">
        <v>494112.0</v>
      </c>
    </row>
    <row r="47">
      <c r="A47" s="28">
        <v>56.93</v>
      </c>
      <c r="B47" s="5">
        <f t="shared" si="1"/>
        <v>43742</v>
      </c>
      <c r="C47" s="3">
        <v>57.69</v>
      </c>
      <c r="D47" s="3">
        <v>58.96</v>
      </c>
      <c r="E47" s="3">
        <v>57.67</v>
      </c>
      <c r="F47" s="3">
        <v>58.37</v>
      </c>
      <c r="G47" s="3">
        <v>0.66</v>
      </c>
      <c r="H47" s="3">
        <v>0.011399999999999999</v>
      </c>
      <c r="I47" s="15">
        <v>299922.0</v>
      </c>
      <c r="J47" s="15">
        <v>492599.0</v>
      </c>
    </row>
    <row r="48">
      <c r="A48" s="28">
        <v>58.32</v>
      </c>
      <c r="B48" s="5">
        <f t="shared" si="1"/>
        <v>43745</v>
      </c>
      <c r="C48" s="3">
        <v>58.02</v>
      </c>
      <c r="D48" s="3">
        <v>59.68</v>
      </c>
      <c r="E48" s="3">
        <v>58.02</v>
      </c>
      <c r="F48" s="3">
        <v>58.35</v>
      </c>
      <c r="G48" s="3">
        <v>-0.02</v>
      </c>
      <c r="H48" s="6">
        <v>-3.0E-4</v>
      </c>
      <c r="I48" s="15">
        <v>228407.0</v>
      </c>
      <c r="J48" s="15">
        <v>460232.0</v>
      </c>
    </row>
    <row r="49">
      <c r="A49" s="28">
        <v>56.35</v>
      </c>
      <c r="B49" s="5">
        <f t="shared" si="1"/>
        <v>43746</v>
      </c>
      <c r="C49" s="3">
        <v>58.47</v>
      </c>
      <c r="D49" s="3">
        <v>58.92</v>
      </c>
      <c r="E49" s="3">
        <v>57.38</v>
      </c>
      <c r="F49" s="3">
        <v>58.24</v>
      </c>
      <c r="G49" s="3">
        <v>-0.11</v>
      </c>
      <c r="H49" s="6">
        <v>-0.0019</v>
      </c>
      <c r="I49" s="15">
        <v>274743.0</v>
      </c>
      <c r="J49" s="15">
        <v>437430.0</v>
      </c>
    </row>
    <row r="50">
      <c r="A50" s="28">
        <v>57.81</v>
      </c>
      <c r="B50" s="5">
        <f t="shared" si="1"/>
        <v>43747</v>
      </c>
      <c r="C50" s="3">
        <v>58.02</v>
      </c>
      <c r="D50" s="3">
        <v>59.35</v>
      </c>
      <c r="E50" s="3">
        <v>57.91</v>
      </c>
      <c r="F50" s="3">
        <v>58.32</v>
      </c>
      <c r="G50" s="3">
        <v>0.08</v>
      </c>
      <c r="H50" s="3">
        <v>0.0014000000000000002</v>
      </c>
      <c r="I50" s="15">
        <v>266484.0</v>
      </c>
      <c r="J50" s="15">
        <v>410921.0</v>
      </c>
    </row>
    <row r="51">
      <c r="A51" s="25">
        <f>+1.14</f>
        <v>1.14</v>
      </c>
      <c r="B51" s="13">
        <f t="shared" si="1"/>
        <v>43748</v>
      </c>
      <c r="C51" s="3">
        <v>58.04</v>
      </c>
      <c r="D51" s="3">
        <v>59.6</v>
      </c>
      <c r="E51" s="3">
        <v>57.8</v>
      </c>
      <c r="F51" s="3">
        <v>59.1</v>
      </c>
      <c r="G51" s="3">
        <v>0.78</v>
      </c>
      <c r="H51" s="3">
        <v>0.0134</v>
      </c>
      <c r="I51" s="15">
        <v>262531.0</v>
      </c>
      <c r="J51" s="15">
        <v>392306.0</v>
      </c>
    </row>
    <row r="52">
      <c r="A52" s="25">
        <f>+2.01%</f>
        <v>0.0201</v>
      </c>
      <c r="B52" s="13">
        <f t="shared" si="1"/>
        <v>43749</v>
      </c>
      <c r="C52" s="3">
        <v>59.53</v>
      </c>
      <c r="D52" s="3">
        <v>60.69</v>
      </c>
      <c r="E52" s="3">
        <v>59.21</v>
      </c>
      <c r="F52" s="3">
        <v>60.51</v>
      </c>
      <c r="G52" s="3">
        <v>1.41</v>
      </c>
      <c r="H52" s="3">
        <v>0.0239</v>
      </c>
      <c r="I52" s="15">
        <v>367632.0</v>
      </c>
      <c r="J52" s="15">
        <v>374051.0</v>
      </c>
    </row>
    <row r="53">
      <c r="A53" s="26">
        <v>119370.0</v>
      </c>
      <c r="B53" s="13">
        <f t="shared" si="1"/>
        <v>43752</v>
      </c>
      <c r="C53" s="3">
        <v>60.69</v>
      </c>
      <c r="D53" s="3">
        <v>60.73</v>
      </c>
      <c r="E53" s="3">
        <v>58.5</v>
      </c>
      <c r="F53" s="3">
        <v>59.35</v>
      </c>
      <c r="G53" s="3">
        <v>-1.16</v>
      </c>
      <c r="H53" s="6">
        <v>-0.0192</v>
      </c>
      <c r="I53" s="15">
        <v>283065.0</v>
      </c>
      <c r="J53" s="15">
        <v>357778.0</v>
      </c>
    </row>
    <row r="54">
      <c r="A54" s="26">
        <v>340422.0</v>
      </c>
      <c r="B54" s="13">
        <f t="shared" si="1"/>
        <v>43753</v>
      </c>
      <c r="C54" s="3">
        <v>59.3</v>
      </c>
      <c r="D54" s="3">
        <v>59.68</v>
      </c>
      <c r="E54" s="3">
        <v>58.0</v>
      </c>
      <c r="F54" s="3">
        <v>58.74</v>
      </c>
      <c r="G54" s="3">
        <v>-0.61</v>
      </c>
      <c r="H54" s="6">
        <v>-0.0103</v>
      </c>
      <c r="I54" s="15">
        <v>305682.0</v>
      </c>
      <c r="J54" s="15">
        <v>352392.0</v>
      </c>
    </row>
    <row r="55">
      <c r="A55" s="27">
        <v>43689.0</v>
      </c>
      <c r="B55" s="13">
        <f t="shared" si="1"/>
        <v>43754</v>
      </c>
      <c r="C55" s="3">
        <v>58.9</v>
      </c>
      <c r="D55" s="3">
        <v>59.75</v>
      </c>
      <c r="E55" s="3">
        <v>58.36</v>
      </c>
      <c r="F55" s="3">
        <v>59.42</v>
      </c>
      <c r="G55" s="3">
        <v>0.68</v>
      </c>
      <c r="H55" s="3">
        <v>0.0116</v>
      </c>
      <c r="I55" s="15">
        <v>257875.0</v>
      </c>
      <c r="J55" s="15">
        <v>342843.0</v>
      </c>
    </row>
    <row r="56">
      <c r="A56" s="28">
        <v>57.54</v>
      </c>
      <c r="B56" s="13">
        <f t="shared" si="1"/>
        <v>43755</v>
      </c>
      <c r="C56" s="3">
        <v>58.99</v>
      </c>
      <c r="D56" s="3">
        <v>60.04</v>
      </c>
      <c r="E56" s="3">
        <v>58.69</v>
      </c>
      <c r="F56" s="3">
        <v>59.91</v>
      </c>
      <c r="G56" s="3">
        <v>0.49</v>
      </c>
      <c r="H56" s="3">
        <v>0.008199999999999999</v>
      </c>
      <c r="I56" s="15">
        <v>269842.0</v>
      </c>
      <c r="J56" s="15">
        <v>338225.0</v>
      </c>
    </row>
    <row r="57">
      <c r="A57" s="28">
        <v>58.15</v>
      </c>
      <c r="B57" s="13">
        <f t="shared" si="1"/>
        <v>43756</v>
      </c>
      <c r="C57" s="3">
        <v>59.78</v>
      </c>
      <c r="D57" s="3">
        <v>60.29</v>
      </c>
      <c r="E57" s="3">
        <v>59.01</v>
      </c>
      <c r="F57" s="3">
        <v>59.42</v>
      </c>
      <c r="G57" s="3">
        <v>-0.49</v>
      </c>
      <c r="H57" s="6">
        <v>-0.0082</v>
      </c>
      <c r="I57" s="15">
        <v>228144.0</v>
      </c>
      <c r="J57" s="15">
        <v>322185.0</v>
      </c>
    </row>
    <row r="58">
      <c r="A58" s="28">
        <v>57.13</v>
      </c>
      <c r="B58" s="13">
        <f t="shared" si="1"/>
        <v>43759</v>
      </c>
      <c r="C58" s="3">
        <v>59.23</v>
      </c>
      <c r="D58" s="3">
        <v>59.55</v>
      </c>
      <c r="E58" s="3">
        <v>58.26</v>
      </c>
      <c r="F58" s="3">
        <v>58.96</v>
      </c>
      <c r="G58" s="3">
        <v>-0.46</v>
      </c>
      <c r="H58" s="6">
        <v>-0.0077</v>
      </c>
      <c r="I58" s="15">
        <v>212574.0</v>
      </c>
      <c r="J58" s="15">
        <v>299905.0</v>
      </c>
    </row>
    <row r="59">
      <c r="A59" s="28">
        <v>57.93</v>
      </c>
      <c r="B59" s="13">
        <f t="shared" si="1"/>
        <v>43760</v>
      </c>
      <c r="C59" s="3">
        <v>59.05</v>
      </c>
      <c r="D59" s="3">
        <v>60.26</v>
      </c>
      <c r="E59" s="3">
        <v>58.75</v>
      </c>
      <c r="F59" s="3">
        <v>59.7</v>
      </c>
      <c r="G59" s="3">
        <v>0.74</v>
      </c>
      <c r="H59" s="3">
        <v>0.0126</v>
      </c>
      <c r="I59" s="15">
        <v>260598.0</v>
      </c>
      <c r="J59" s="15">
        <v>278651.0</v>
      </c>
    </row>
    <row r="60">
      <c r="A60" s="25">
        <f>+0.12</f>
        <v>0.12</v>
      </c>
      <c r="B60" s="13">
        <f t="shared" si="1"/>
        <v>43761</v>
      </c>
      <c r="C60" s="3">
        <v>59.48</v>
      </c>
      <c r="D60" s="3">
        <v>61.3</v>
      </c>
      <c r="E60" s="3">
        <v>58.85</v>
      </c>
      <c r="F60" s="3">
        <v>61.17</v>
      </c>
      <c r="G60" s="3">
        <v>1.47</v>
      </c>
      <c r="H60" s="3">
        <v>0.0246</v>
      </c>
      <c r="I60" s="15">
        <v>313229.0</v>
      </c>
      <c r="J60" s="15">
        <v>237064.0</v>
      </c>
    </row>
    <row r="61">
      <c r="A61" s="25">
        <f>+0.21%</f>
        <v>0.0021</v>
      </c>
      <c r="B61" s="13">
        <f t="shared" si="1"/>
        <v>43762</v>
      </c>
      <c r="C61" s="3">
        <v>60.99</v>
      </c>
      <c r="D61" s="3">
        <v>61.9</v>
      </c>
      <c r="E61" s="3">
        <v>60.64</v>
      </c>
      <c r="F61" s="3">
        <v>61.67</v>
      </c>
      <c r="G61" s="3">
        <v>0.5</v>
      </c>
      <c r="H61" s="3">
        <v>0.008199999999999999</v>
      </c>
      <c r="I61" s="15">
        <v>215542.0</v>
      </c>
      <c r="J61" s="15">
        <v>222275.0</v>
      </c>
    </row>
    <row r="62">
      <c r="A62" s="26">
        <v>114599.0</v>
      </c>
      <c r="B62" s="13">
        <f t="shared" si="1"/>
        <v>43763</v>
      </c>
      <c r="C62" s="3">
        <v>61.5</v>
      </c>
      <c r="D62" s="3">
        <v>62.11</v>
      </c>
      <c r="E62" s="3">
        <v>60.93</v>
      </c>
      <c r="F62" s="3">
        <v>62.02</v>
      </c>
      <c r="G62" s="3">
        <v>0.35</v>
      </c>
      <c r="H62" s="3">
        <v>0.005699999999999999</v>
      </c>
      <c r="I62" s="15">
        <v>204446.0</v>
      </c>
      <c r="J62" s="15">
        <v>212120.0</v>
      </c>
    </row>
    <row r="63">
      <c r="A63" s="26">
        <v>341100.0</v>
      </c>
      <c r="B63" s="13">
        <f t="shared" si="1"/>
        <v>43766</v>
      </c>
      <c r="C63" s="3">
        <v>62.04</v>
      </c>
      <c r="D63" s="3">
        <v>62.34</v>
      </c>
      <c r="E63" s="3">
        <v>61.19</v>
      </c>
      <c r="F63" s="3">
        <v>61.57</v>
      </c>
      <c r="G63" s="3">
        <v>-0.45</v>
      </c>
      <c r="H63" s="6">
        <v>-0.0073</v>
      </c>
      <c r="I63" s="15">
        <v>167855.0</v>
      </c>
      <c r="J63" s="15">
        <v>163774.0</v>
      </c>
    </row>
    <row r="64">
      <c r="A64" s="27">
        <v>43690.0</v>
      </c>
      <c r="B64" s="13">
        <f t="shared" si="1"/>
        <v>43767</v>
      </c>
      <c r="C64" s="3">
        <v>61.61</v>
      </c>
      <c r="D64" s="3">
        <v>61.98</v>
      </c>
      <c r="E64" s="3">
        <v>60.66</v>
      </c>
      <c r="F64" s="3">
        <v>61.59</v>
      </c>
      <c r="G64" s="3">
        <v>0.02</v>
      </c>
      <c r="H64" s="3">
        <v>3.0E-4</v>
      </c>
      <c r="I64" s="15">
        <v>136930.0</v>
      </c>
      <c r="J64" s="15">
        <v>144231.0</v>
      </c>
    </row>
    <row r="65">
      <c r="A65" s="28">
        <v>57.91</v>
      </c>
      <c r="B65" s="13">
        <f t="shared" si="1"/>
        <v>43768</v>
      </c>
      <c r="C65" s="3">
        <v>61.6</v>
      </c>
      <c r="D65" s="3">
        <v>61.93</v>
      </c>
      <c r="E65" s="3">
        <v>60.45</v>
      </c>
      <c r="F65" s="3">
        <v>60.61</v>
      </c>
      <c r="G65" s="3">
        <v>-0.98</v>
      </c>
      <c r="H65" s="6">
        <v>-0.0159</v>
      </c>
      <c r="I65" s="15">
        <v>105869.0</v>
      </c>
      <c r="J65" s="15">
        <v>103527.0</v>
      </c>
    </row>
    <row r="66">
      <c r="A66" s="28">
        <v>60.69</v>
      </c>
      <c r="B66" s="13">
        <f t="shared" si="1"/>
        <v>43769</v>
      </c>
      <c r="C66" s="3">
        <v>60.57</v>
      </c>
      <c r="D66" s="3">
        <v>61.13</v>
      </c>
      <c r="E66" s="3">
        <v>60.07</v>
      </c>
      <c r="F66" s="3">
        <v>60.23</v>
      </c>
      <c r="G66" s="3">
        <v>-0.38</v>
      </c>
      <c r="H66" s="6">
        <v>-0.0063</v>
      </c>
      <c r="I66" s="15">
        <v>13898.0</v>
      </c>
      <c r="J66" s="3"/>
    </row>
    <row r="67">
      <c r="A67" s="28">
        <v>57.29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60.48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+2.55</f>
        <v>2.55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+4.4%</f>
        <v>0.044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168572.0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351176.0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43691.0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60.23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60.24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57.43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58.64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-1.84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-0.0304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148326.0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357532.0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43692.0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58.3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58.57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56.87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57.34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-1.3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-0.0222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157937.0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356350.0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43693.0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57.5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58.51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57.31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57.67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+0.33</f>
        <v>0.33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+0.58%</f>
        <v>0.0058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111789.0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354333.0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43696.0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57.84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58.85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57.72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58.7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+1.03</f>
        <v>1.03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+1.79%</f>
        <v>0.0179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121215.0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359038.0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43697.0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58.58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59.34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58.0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59.08</v>
      </c>
      <c r="B113" s="3" t="str">
        <f t="shared" si="1"/>
        <v/>
      </c>
    </row>
    <row r="114">
      <c r="A114" s="25">
        <f>+0.38</f>
        <v>0.38</v>
      </c>
      <c r="B114" s="3" t="str">
        <f t="shared" si="1"/>
        <v>#REF!</v>
      </c>
    </row>
    <row r="115">
      <c r="A115" s="25">
        <f>+0.65%</f>
        <v>0.0065</v>
      </c>
      <c r="B115" s="3" t="str">
        <f t="shared" si="1"/>
        <v>#REF!</v>
      </c>
    </row>
    <row r="116">
      <c r="A116" s="26">
        <v>136696.0</v>
      </c>
      <c r="B116" s="3" t="str">
        <f t="shared" si="1"/>
        <v>#REF!</v>
      </c>
    </row>
    <row r="117">
      <c r="A117" s="26">
        <v>361435.0</v>
      </c>
      <c r="B117" s="3" t="str">
        <f t="shared" si="1"/>
        <v>#REF!</v>
      </c>
    </row>
    <row r="118">
      <c r="A118" s="27">
        <v>43698.0</v>
      </c>
      <c r="B118" s="3" t="str">
        <f t="shared" si="1"/>
        <v>#REF!</v>
      </c>
    </row>
    <row r="119">
      <c r="A119" s="28">
        <v>59.24</v>
      </c>
      <c r="B119" s="3" t="str">
        <f t="shared" si="1"/>
        <v>#REF!</v>
      </c>
    </row>
    <row r="120">
      <c r="A120" s="28">
        <v>60.39</v>
      </c>
      <c r="B120" s="3" t="str">
        <f t="shared" si="1"/>
        <v>#REF!</v>
      </c>
    </row>
    <row r="121">
      <c r="A121" s="28">
        <v>59.12</v>
      </c>
      <c r="B121" s="3" t="str">
        <f t="shared" si="1"/>
        <v>#REF!</v>
      </c>
    </row>
    <row r="122">
      <c r="A122" s="28">
        <v>59.33</v>
      </c>
      <c r="B122" s="3" t="str">
        <f t="shared" si="1"/>
        <v>#REF!</v>
      </c>
    </row>
    <row r="123">
      <c r="A123" s="25">
        <f>+0.25</f>
        <v>0.25</v>
      </c>
      <c r="B123" s="3" t="str">
        <f t="shared" si="1"/>
        <v>#REF!</v>
      </c>
    </row>
    <row r="124">
      <c r="A124" s="25">
        <f>+0.42%</f>
        <v>0.0042</v>
      </c>
      <c r="B124" s="3" t="str">
        <f t="shared" si="1"/>
        <v>#REF!</v>
      </c>
    </row>
    <row r="125">
      <c r="A125" s="26">
        <v>151623.0</v>
      </c>
      <c r="B125" s="3" t="str">
        <f t="shared" si="1"/>
        <v>#REF!</v>
      </c>
    </row>
    <row r="126">
      <c r="A126" s="26">
        <v>364075.0</v>
      </c>
      <c r="B126" s="3" t="str">
        <f t="shared" si="1"/>
        <v>#REF!</v>
      </c>
    </row>
    <row r="127">
      <c r="A127" s="27">
        <v>43699.0</v>
      </c>
      <c r="B127" s="3" t="str">
        <f t="shared" si="1"/>
        <v>#REF!</v>
      </c>
    </row>
    <row r="128">
      <c r="A128" s="28">
        <v>59.54</v>
      </c>
      <c r="B128" s="3" t="str">
        <f t="shared" si="1"/>
        <v>#REF!</v>
      </c>
    </row>
    <row r="129">
      <c r="A129" s="28">
        <v>59.94</v>
      </c>
      <c r="B129" s="3" t="str">
        <f t="shared" si="1"/>
        <v>#REF!</v>
      </c>
    </row>
    <row r="130">
      <c r="A130" s="28">
        <v>58.56</v>
      </c>
      <c r="B130" s="3" t="str">
        <f t="shared" si="1"/>
        <v>#REF!</v>
      </c>
    </row>
    <row r="131">
      <c r="A131" s="28">
        <v>58.95</v>
      </c>
      <c r="B131" s="3" t="str">
        <f t="shared" si="1"/>
        <v>#REF!</v>
      </c>
    </row>
    <row r="132">
      <c r="A132" s="21">
        <v>-0.38</v>
      </c>
      <c r="B132" s="3" t="str">
        <f t="shared" si="1"/>
        <v>#REF!</v>
      </c>
    </row>
    <row r="133">
      <c r="A133" s="22">
        <v>-0.0064</v>
      </c>
      <c r="B133" s="3" t="str">
        <f t="shared" si="1"/>
        <v>#REF!</v>
      </c>
    </row>
    <row r="134">
      <c r="A134" s="24">
        <v>146075.0</v>
      </c>
      <c r="B134" s="3" t="str">
        <f t="shared" si="1"/>
        <v>#REF!</v>
      </c>
    </row>
    <row r="135">
      <c r="A135" s="24">
        <v>368306.0</v>
      </c>
      <c r="B135" s="3" t="str">
        <f t="shared" si="1"/>
        <v>#REF!</v>
      </c>
    </row>
    <row r="136">
      <c r="A136" s="23">
        <v>43700.0</v>
      </c>
      <c r="B136" s="3" t="str">
        <f t="shared" si="1"/>
        <v>#REF!</v>
      </c>
    </row>
    <row r="137">
      <c r="A137" s="21">
        <v>59.19</v>
      </c>
      <c r="B137" s="3" t="str">
        <f t="shared" si="1"/>
        <v>#REF!</v>
      </c>
    </row>
    <row r="138">
      <c r="A138" s="21">
        <v>59.27</v>
      </c>
      <c r="B138" s="3" t="str">
        <f t="shared" si="1"/>
        <v>#REF!</v>
      </c>
    </row>
    <row r="139">
      <c r="A139" s="21">
        <v>57.35</v>
      </c>
      <c r="B139" s="3" t="str">
        <f t="shared" si="1"/>
        <v>#REF!</v>
      </c>
    </row>
    <row r="140">
      <c r="A140" s="21">
        <v>58.16</v>
      </c>
      <c r="B140" s="3" t="str">
        <f t="shared" si="1"/>
        <v>#REF!</v>
      </c>
    </row>
    <row r="141">
      <c r="A141" s="21">
        <v>-0.79</v>
      </c>
      <c r="B141" s="3" t="str">
        <f t="shared" si="1"/>
        <v>#REF!</v>
      </c>
    </row>
    <row r="142">
      <c r="A142" s="22">
        <v>-0.0134</v>
      </c>
      <c r="B142" s="3" t="str">
        <f t="shared" si="1"/>
        <v>#REF!</v>
      </c>
    </row>
    <row r="143">
      <c r="A143" s="24">
        <v>218960.0</v>
      </c>
      <c r="B143" s="3" t="str">
        <f t="shared" si="1"/>
        <v>#REF!</v>
      </c>
    </row>
    <row r="144">
      <c r="A144" s="24">
        <v>376536.0</v>
      </c>
      <c r="B144" s="3" t="str">
        <f t="shared" si="1"/>
        <v>#REF!</v>
      </c>
    </row>
    <row r="145">
      <c r="A145" s="23">
        <v>43703.0</v>
      </c>
      <c r="B145" s="3" t="str">
        <f t="shared" si="1"/>
        <v>#REF!</v>
      </c>
    </row>
    <row r="146">
      <c r="A146" s="21">
        <v>57.3</v>
      </c>
      <c r="B146" s="3" t="str">
        <f t="shared" si="1"/>
        <v>#REF!</v>
      </c>
    </row>
    <row r="147">
      <c r="A147" s="21">
        <v>58.95</v>
      </c>
      <c r="B147" s="3" t="str">
        <f t="shared" si="1"/>
        <v>#REF!</v>
      </c>
    </row>
    <row r="148">
      <c r="A148" s="21">
        <v>57.11</v>
      </c>
      <c r="B148" s="3" t="str">
        <f t="shared" si="1"/>
        <v>#REF!</v>
      </c>
    </row>
    <row r="149">
      <c r="A149" s="21">
        <v>57.48</v>
      </c>
      <c r="B149" s="3" t="str">
        <f t="shared" si="1"/>
        <v>#REF!</v>
      </c>
    </row>
    <row r="150">
      <c r="A150" s="21">
        <v>-0.68</v>
      </c>
      <c r="B150" s="3" t="str">
        <f t="shared" si="1"/>
        <v>#REF!</v>
      </c>
    </row>
    <row r="151">
      <c r="A151" s="22">
        <v>-0.0117</v>
      </c>
      <c r="B151" s="3" t="str">
        <f t="shared" si="1"/>
        <v>#REF!</v>
      </c>
    </row>
    <row r="152">
      <c r="A152" s="24">
        <v>98831.0</v>
      </c>
      <c r="B152" s="3" t="str">
        <f t="shared" si="1"/>
        <v>#REF!</v>
      </c>
    </row>
    <row r="153">
      <c r="A153" s="24">
        <v>377250.0</v>
      </c>
      <c r="B153" s="3" t="str">
        <f t="shared" si="1"/>
        <v>#REF!</v>
      </c>
    </row>
    <row r="154">
      <c r="A154" s="23">
        <v>43704.0</v>
      </c>
      <c r="B154" s="3" t="str">
        <f t="shared" si="1"/>
        <v>#REF!</v>
      </c>
    </row>
    <row r="155">
      <c r="A155" s="21">
        <v>57.6</v>
      </c>
      <c r="B155" s="3" t="str">
        <f t="shared" si="1"/>
        <v>#REF!</v>
      </c>
    </row>
    <row r="156">
      <c r="A156" s="21">
        <v>59.06</v>
      </c>
      <c r="B156" s="3" t="str">
        <f t="shared" si="1"/>
        <v>#REF!</v>
      </c>
    </row>
    <row r="157">
      <c r="A157" s="21">
        <v>57.45</v>
      </c>
      <c r="B157" s="3" t="str">
        <f t="shared" si="1"/>
        <v>#REF!</v>
      </c>
    </row>
    <row r="158">
      <c r="A158" s="21">
        <v>58.4</v>
      </c>
      <c r="B158" s="3" t="str">
        <f t="shared" si="1"/>
        <v>#REF!</v>
      </c>
    </row>
    <row r="159">
      <c r="A159" s="25">
        <f>+0.92</f>
        <v>0.92</v>
      </c>
      <c r="B159" s="3" t="str">
        <f t="shared" si="1"/>
        <v>#REF!</v>
      </c>
    </row>
    <row r="160">
      <c r="A160" s="25">
        <f>+1.6%</f>
        <v>0.016</v>
      </c>
      <c r="B160" s="3" t="str">
        <f t="shared" si="1"/>
        <v>#REF!</v>
      </c>
    </row>
    <row r="161">
      <c r="A161" s="26">
        <v>134456.0</v>
      </c>
      <c r="B161" s="3" t="str">
        <f t="shared" si="1"/>
        <v>#REF!</v>
      </c>
    </row>
    <row r="162">
      <c r="A162" s="26">
        <v>375148.0</v>
      </c>
      <c r="B162" s="3" t="str">
        <f t="shared" si="1"/>
        <v>#REF!</v>
      </c>
    </row>
    <row r="163">
      <c r="A163" s="27">
        <v>43705.0</v>
      </c>
      <c r="B163" s="3" t="str">
        <f t="shared" si="1"/>
        <v>#REF!</v>
      </c>
    </row>
    <row r="164">
      <c r="A164" s="28">
        <v>58.93</v>
      </c>
      <c r="B164" s="3" t="str">
        <f t="shared" si="1"/>
        <v>#REF!</v>
      </c>
    </row>
    <row r="165">
      <c r="A165" s="28">
        <v>59.79</v>
      </c>
      <c r="B165" s="3" t="str">
        <f t="shared" si="1"/>
        <v>#REF!</v>
      </c>
    </row>
    <row r="166">
      <c r="A166" s="28">
        <v>58.69</v>
      </c>
      <c r="B166" s="3" t="str">
        <f t="shared" si="1"/>
        <v>#REF!</v>
      </c>
    </row>
    <row r="167">
      <c r="A167" s="28">
        <v>59.23</v>
      </c>
      <c r="B167" s="3" t="str">
        <f t="shared" si="1"/>
        <v>#REF!</v>
      </c>
    </row>
    <row r="168">
      <c r="A168" s="25">
        <f>+0.83</f>
        <v>0.83</v>
      </c>
      <c r="B168" s="3" t="str">
        <f t="shared" si="1"/>
        <v>#REF!</v>
      </c>
    </row>
    <row r="169">
      <c r="A169" s="25">
        <f>+1.42%</f>
        <v>0.0142</v>
      </c>
      <c r="B169" s="3" t="str">
        <f t="shared" si="1"/>
        <v>#REF!</v>
      </c>
    </row>
    <row r="170">
      <c r="A170" s="26">
        <v>186606.0</v>
      </c>
      <c r="B170" s="3" t="str">
        <f t="shared" si="1"/>
        <v>#REF!</v>
      </c>
    </row>
    <row r="171">
      <c r="A171" s="26">
        <v>374684.0</v>
      </c>
      <c r="B171" s="3" t="str">
        <f t="shared" si="1"/>
        <v>#REF!</v>
      </c>
    </row>
    <row r="172">
      <c r="A172" s="27">
        <v>43706.0</v>
      </c>
      <c r="B172" s="3" t="str">
        <f t="shared" si="1"/>
        <v>#REF!</v>
      </c>
    </row>
    <row r="173">
      <c r="A173" s="28">
        <v>59.21</v>
      </c>
      <c r="B173" s="3" t="str">
        <f t="shared" si="1"/>
        <v>#REF!</v>
      </c>
    </row>
    <row r="174">
      <c r="A174" s="28">
        <v>59.88</v>
      </c>
      <c r="B174" s="3" t="str">
        <f t="shared" si="1"/>
        <v>#REF!</v>
      </c>
    </row>
    <row r="175">
      <c r="A175" s="28">
        <v>58.73</v>
      </c>
      <c r="B175" s="3" t="str">
        <f t="shared" si="1"/>
        <v>#REF!</v>
      </c>
    </row>
    <row r="176">
      <c r="A176" s="28">
        <v>59.78</v>
      </c>
      <c r="B176" s="3" t="str">
        <f t="shared" si="1"/>
        <v>#REF!</v>
      </c>
    </row>
    <row r="177">
      <c r="A177" s="25">
        <f>+0.55</f>
        <v>0.55</v>
      </c>
      <c r="B177" s="3" t="str">
        <f t="shared" si="1"/>
        <v>#REF!</v>
      </c>
    </row>
    <row r="178">
      <c r="A178" s="25">
        <f>+0.93%</f>
        <v>0.0093</v>
      </c>
      <c r="B178" s="3" t="str">
        <f t="shared" si="1"/>
        <v>#REF!</v>
      </c>
    </row>
    <row r="179">
      <c r="A179" s="26">
        <v>204715.0</v>
      </c>
      <c r="B179" s="3" t="str">
        <f t="shared" si="1"/>
        <v>#REF!</v>
      </c>
    </row>
    <row r="180">
      <c r="A180" s="26">
        <v>375786.0</v>
      </c>
      <c r="B180" s="3" t="str">
        <f t="shared" si="1"/>
        <v>#REF!</v>
      </c>
    </row>
    <row r="181">
      <c r="A181" s="27">
        <v>43707.0</v>
      </c>
      <c r="B181" s="3" t="str">
        <f t="shared" si="1"/>
        <v>#REF!</v>
      </c>
    </row>
    <row r="182">
      <c r="A182" s="28">
        <v>59.66</v>
      </c>
      <c r="B182" s="3" t="str">
        <f t="shared" si="1"/>
        <v>#REF!</v>
      </c>
    </row>
    <row r="183">
      <c r="A183" s="28">
        <v>59.88</v>
      </c>
      <c r="B183" s="3" t="str">
        <f t="shared" si="1"/>
        <v>#REF!</v>
      </c>
    </row>
    <row r="184">
      <c r="A184" s="28">
        <v>57.74</v>
      </c>
      <c r="B184" s="3" t="str">
        <f t="shared" si="1"/>
        <v>#REF!</v>
      </c>
    </row>
    <row r="185">
      <c r="A185" s="28">
        <v>58.46</v>
      </c>
      <c r="B185" s="3" t="str">
        <f t="shared" si="1"/>
        <v>#REF!</v>
      </c>
    </row>
    <row r="186">
      <c r="A186" s="21">
        <v>-1.32</v>
      </c>
      <c r="B186" s="3" t="str">
        <f t="shared" si="1"/>
        <v>#REF!</v>
      </c>
    </row>
    <row r="187">
      <c r="A187" s="22">
        <v>-0.0221</v>
      </c>
      <c r="B187" s="3" t="str">
        <f t="shared" si="1"/>
        <v>#REF!</v>
      </c>
    </row>
    <row r="188">
      <c r="A188" s="24">
        <v>184733.0</v>
      </c>
      <c r="B188" s="3" t="str">
        <f t="shared" si="1"/>
        <v>#REF!</v>
      </c>
    </row>
    <row r="189">
      <c r="A189" s="24">
        <v>377976.0</v>
      </c>
      <c r="B189" s="3" t="str">
        <f t="shared" si="1"/>
        <v>#REF!</v>
      </c>
    </row>
    <row r="190">
      <c r="A190" s="23">
        <v>43710.0</v>
      </c>
      <c r="B190" s="3" t="str">
        <f t="shared" si="1"/>
        <v>#REF!</v>
      </c>
    </row>
    <row r="191">
      <c r="A191" s="21">
        <v>58.4</v>
      </c>
      <c r="B191" s="3" t="str">
        <f t="shared" si="1"/>
        <v>#REF!</v>
      </c>
    </row>
    <row r="192">
      <c r="A192" s="21">
        <v>58.48</v>
      </c>
      <c r="B192" s="3" t="str">
        <f t="shared" si="1"/>
        <v>#REF!</v>
      </c>
    </row>
    <row r="193">
      <c r="A193" s="21">
        <v>57.34</v>
      </c>
      <c r="B193" s="3" t="str">
        <f t="shared" si="1"/>
        <v>#REF!</v>
      </c>
    </row>
    <row r="194">
      <c r="A194" s="21">
        <v>57.86</v>
      </c>
      <c r="B194" s="3" t="str">
        <f t="shared" si="1"/>
        <v>#REF!</v>
      </c>
    </row>
    <row r="195">
      <c r="A195" s="21">
        <v>-0.6</v>
      </c>
      <c r="B195" s="3" t="str">
        <f t="shared" si="1"/>
        <v>#REF!</v>
      </c>
    </row>
    <row r="196">
      <c r="A196" s="22">
        <v>-0.0103</v>
      </c>
      <c r="B196" s="3" t="str">
        <f t="shared" si="1"/>
        <v>#REF!</v>
      </c>
    </row>
    <row r="197">
      <c r="A197" s="24">
        <v>63855.0</v>
      </c>
      <c r="B197" s="3" t="str">
        <f t="shared" si="1"/>
        <v>#REF!</v>
      </c>
    </row>
    <row r="198">
      <c r="A198" s="24">
        <v>382245.0</v>
      </c>
      <c r="B198" s="3" t="str">
        <f t="shared" si="1"/>
        <v>#REF!</v>
      </c>
    </row>
    <row r="199">
      <c r="A199" s="23">
        <v>43711.0</v>
      </c>
      <c r="B199" s="3" t="str">
        <f t="shared" si="1"/>
        <v>#REF!</v>
      </c>
    </row>
    <row r="200">
      <c r="A200" s="21">
        <v>57.75</v>
      </c>
      <c r="B200" s="3" t="str">
        <f t="shared" si="1"/>
        <v>#REF!</v>
      </c>
    </row>
    <row r="201">
      <c r="A201" s="21">
        <v>58.08</v>
      </c>
      <c r="B201" s="3" t="str">
        <f t="shared" si="1"/>
        <v>#REF!</v>
      </c>
    </row>
    <row r="202">
      <c r="A202" s="21">
        <v>56.48</v>
      </c>
      <c r="B202" s="3" t="str">
        <f t="shared" si="1"/>
        <v>#REF!</v>
      </c>
    </row>
    <row r="203">
      <c r="A203" s="21">
        <v>57.47</v>
      </c>
      <c r="B203" s="3" t="str">
        <f t="shared" si="1"/>
        <v>#REF!</v>
      </c>
    </row>
    <row r="204">
      <c r="A204" s="21">
        <v>-0.39</v>
      </c>
      <c r="B204" s="3" t="str">
        <f t="shared" si="1"/>
        <v>#REF!</v>
      </c>
    </row>
    <row r="205">
      <c r="A205" s="22">
        <v>-0.0067</v>
      </c>
      <c r="B205" s="3" t="str">
        <f t="shared" si="1"/>
        <v>#REF!</v>
      </c>
    </row>
    <row r="206">
      <c r="A206" s="24">
        <v>205377.0</v>
      </c>
      <c r="B206" s="3" t="str">
        <f t="shared" si="1"/>
        <v>#REF!</v>
      </c>
    </row>
    <row r="207">
      <c r="A207" s="24">
        <v>383907.0</v>
      </c>
      <c r="B207" s="3" t="str">
        <f t="shared" si="1"/>
        <v>#REF!</v>
      </c>
    </row>
    <row r="208">
      <c r="A208" s="23">
        <v>43712.0</v>
      </c>
      <c r="B208" s="3" t="str">
        <f t="shared" si="1"/>
        <v>#REF!</v>
      </c>
    </row>
    <row r="209">
      <c r="A209" s="21">
        <v>57.38</v>
      </c>
      <c r="B209" s="3" t="str">
        <f t="shared" si="1"/>
        <v>#REF!</v>
      </c>
    </row>
    <row r="210">
      <c r="A210" s="21">
        <v>60.1</v>
      </c>
      <c r="B210" s="3" t="str">
        <f t="shared" si="1"/>
        <v>#REF!</v>
      </c>
    </row>
    <row r="211">
      <c r="A211" s="21">
        <v>57.38</v>
      </c>
      <c r="B211" s="3" t="str">
        <f t="shared" si="1"/>
        <v>#REF!</v>
      </c>
    </row>
    <row r="212">
      <c r="A212" s="21">
        <v>59.83</v>
      </c>
      <c r="B212" s="3" t="str">
        <f t="shared" si="1"/>
        <v>#REF!</v>
      </c>
    </row>
    <row r="213">
      <c r="A213" s="25">
        <f>+2.36</f>
        <v>2.36</v>
      </c>
      <c r="B213" s="3" t="str">
        <f t="shared" si="1"/>
        <v>#REF!</v>
      </c>
    </row>
    <row r="214">
      <c r="A214" s="25">
        <f>+4.11%</f>
        <v>0.0411</v>
      </c>
      <c r="B214" s="3" t="str">
        <f t="shared" si="1"/>
        <v>#REF!</v>
      </c>
    </row>
    <row r="215">
      <c r="A215" s="26">
        <v>183826.0</v>
      </c>
      <c r="B215" s="3" t="str">
        <f t="shared" si="1"/>
        <v>#REF!</v>
      </c>
    </row>
    <row r="216">
      <c r="A216" s="26">
        <v>389267.0</v>
      </c>
      <c r="B216" s="3" t="str">
        <f t="shared" si="1"/>
        <v>#REF!</v>
      </c>
    </row>
    <row r="217">
      <c r="A217" s="27">
        <v>43713.0</v>
      </c>
      <c r="B217" s="3" t="str">
        <f t="shared" si="1"/>
        <v>#REF!</v>
      </c>
    </row>
    <row r="218">
      <c r="A218" s="28">
        <v>59.61</v>
      </c>
      <c r="B218" s="3" t="str">
        <f t="shared" si="1"/>
        <v>#REF!</v>
      </c>
    </row>
    <row r="219">
      <c r="A219" s="28">
        <v>61.44</v>
      </c>
      <c r="B219" s="3" t="str">
        <f t="shared" si="1"/>
        <v>#REF!</v>
      </c>
    </row>
    <row r="220">
      <c r="A220" s="28">
        <v>59.41</v>
      </c>
      <c r="B220" s="3" t="str">
        <f t="shared" si="1"/>
        <v>#REF!</v>
      </c>
    </row>
    <row r="221">
      <c r="A221" s="28">
        <v>60.04</v>
      </c>
      <c r="B221" s="3" t="str">
        <f t="shared" si="1"/>
        <v>#REF!</v>
      </c>
    </row>
    <row r="222">
      <c r="A222" s="25">
        <f>+0.21</f>
        <v>0.21</v>
      </c>
      <c r="B222" s="3" t="str">
        <f t="shared" si="1"/>
        <v>#REF!</v>
      </c>
    </row>
    <row r="223">
      <c r="A223" s="25">
        <f>+0.35%</f>
        <v>0.0035</v>
      </c>
      <c r="B223" s="3" t="str">
        <f t="shared" si="1"/>
        <v>#REF!</v>
      </c>
    </row>
    <row r="224">
      <c r="A224" s="26">
        <v>224095.0</v>
      </c>
      <c r="B224" s="3" t="str">
        <f t="shared" si="1"/>
        <v>#REF!</v>
      </c>
    </row>
    <row r="225">
      <c r="A225" s="26">
        <v>397203.0</v>
      </c>
      <c r="B225" s="3" t="str">
        <f t="shared" si="1"/>
        <v>#REF!</v>
      </c>
    </row>
    <row r="226">
      <c r="A226" s="27">
        <v>43714.0</v>
      </c>
      <c r="B226" s="3" t="str">
        <f t="shared" si="1"/>
        <v>#REF!</v>
      </c>
    </row>
    <row r="227">
      <c r="A227" s="28">
        <v>59.99</v>
      </c>
      <c r="B227" s="3" t="str">
        <f t="shared" si="1"/>
        <v>#REF!</v>
      </c>
    </row>
    <row r="228">
      <c r="A228" s="28">
        <v>60.9</v>
      </c>
      <c r="B228" s="3" t="str">
        <f t="shared" si="1"/>
        <v>#REF!</v>
      </c>
    </row>
    <row r="229">
      <c r="A229" s="28">
        <v>58.49</v>
      </c>
      <c r="B229" s="3" t="str">
        <f t="shared" si="1"/>
        <v>#REF!</v>
      </c>
    </row>
    <row r="230">
      <c r="A230" s="28">
        <v>60.57</v>
      </c>
      <c r="B230" s="3" t="str">
        <f t="shared" si="1"/>
        <v>#REF!</v>
      </c>
    </row>
    <row r="231">
      <c r="A231" s="25">
        <f>+0.53</f>
        <v>0.53</v>
      </c>
      <c r="B231" s="3" t="str">
        <f t="shared" si="1"/>
        <v>#REF!</v>
      </c>
    </row>
    <row r="232">
      <c r="A232" s="25">
        <f>+0.88%</f>
        <v>0.0088</v>
      </c>
      <c r="B232" s="3" t="str">
        <f t="shared" si="1"/>
        <v>#REF!</v>
      </c>
    </row>
    <row r="233">
      <c r="A233" s="26">
        <v>203760.0</v>
      </c>
      <c r="B233" s="3" t="str">
        <f t="shared" si="1"/>
        <v>#REF!</v>
      </c>
    </row>
    <row r="234">
      <c r="A234" s="26">
        <v>401527.0</v>
      </c>
      <c r="B234" s="3" t="str">
        <f t="shared" si="1"/>
        <v>#REF!</v>
      </c>
    </row>
    <row r="235">
      <c r="A235" s="27">
        <v>43717.0</v>
      </c>
      <c r="B235" s="3" t="str">
        <f t="shared" si="1"/>
        <v>#REF!</v>
      </c>
    </row>
    <row r="236">
      <c r="A236" s="28">
        <v>60.66</v>
      </c>
      <c r="B236" s="3" t="str">
        <f t="shared" si="1"/>
        <v>#REF!</v>
      </c>
    </row>
    <row r="237">
      <c r="A237" s="28">
        <v>62.0</v>
      </c>
      <c r="B237" s="3" t="str">
        <f t="shared" si="1"/>
        <v>#REF!</v>
      </c>
    </row>
    <row r="238">
      <c r="A238" s="28">
        <v>60.59</v>
      </c>
      <c r="B238" s="3" t="str">
        <f t="shared" si="1"/>
        <v>#REF!</v>
      </c>
    </row>
    <row r="239">
      <c r="A239" s="28">
        <v>61.63</v>
      </c>
      <c r="B239" s="3" t="str">
        <f t="shared" si="1"/>
        <v>#REF!</v>
      </c>
    </row>
    <row r="240">
      <c r="A240" s="25">
        <f>+1.06</f>
        <v>1.06</v>
      </c>
      <c r="B240" s="3" t="str">
        <f t="shared" si="1"/>
        <v>#REF!</v>
      </c>
    </row>
    <row r="241">
      <c r="A241" s="25">
        <f>+1.75%</f>
        <v>0.0175</v>
      </c>
      <c r="B241" s="3" t="str">
        <f t="shared" si="1"/>
        <v>#REF!</v>
      </c>
    </row>
    <row r="242">
      <c r="A242" s="26">
        <v>194545.0</v>
      </c>
      <c r="B242" s="3" t="str">
        <f t="shared" si="1"/>
        <v>#REF!</v>
      </c>
    </row>
    <row r="243">
      <c r="A243" s="26">
        <v>418733.0</v>
      </c>
      <c r="B243" s="3" t="str">
        <f t="shared" si="1"/>
        <v>#REF!</v>
      </c>
    </row>
    <row r="244">
      <c r="A244" s="27">
        <v>43718.0</v>
      </c>
      <c r="B244" s="3" t="str">
        <f t="shared" si="1"/>
        <v>#REF!</v>
      </c>
    </row>
    <row r="245">
      <c r="A245" s="28">
        <v>61.95</v>
      </c>
      <c r="B245" s="3" t="str">
        <f t="shared" si="1"/>
        <v>#REF!</v>
      </c>
    </row>
    <row r="246">
      <c r="A246" s="28">
        <v>62.79</v>
      </c>
      <c r="B246" s="3" t="str">
        <f t="shared" si="1"/>
        <v>#REF!</v>
      </c>
    </row>
    <row r="247">
      <c r="A247" s="28">
        <v>61.24</v>
      </c>
      <c r="B247" s="3" t="str">
        <f t="shared" si="1"/>
        <v>#REF!</v>
      </c>
    </row>
    <row r="248">
      <c r="A248" s="28">
        <v>61.44</v>
      </c>
      <c r="B248" s="3" t="str">
        <f t="shared" si="1"/>
        <v>#REF!</v>
      </c>
    </row>
    <row r="249">
      <c r="A249" s="21">
        <v>-0.19</v>
      </c>
      <c r="B249" s="3" t="str">
        <f t="shared" si="1"/>
        <v>#REF!</v>
      </c>
    </row>
    <row r="250">
      <c r="A250" s="22">
        <v>-0.0031</v>
      </c>
      <c r="B250" s="3" t="str">
        <f t="shared" si="1"/>
        <v>#REF!</v>
      </c>
    </row>
    <row r="251">
      <c r="A251" s="24">
        <v>227292.0</v>
      </c>
      <c r="B251" s="3" t="str">
        <f t="shared" si="1"/>
        <v>#REF!</v>
      </c>
    </row>
    <row r="252">
      <c r="A252" s="24">
        <v>417173.0</v>
      </c>
      <c r="B252" s="3" t="str">
        <f t="shared" si="1"/>
        <v>#REF!</v>
      </c>
    </row>
    <row r="253">
      <c r="A253" s="23">
        <v>43719.0</v>
      </c>
      <c r="B253" s="3" t="str">
        <f t="shared" si="1"/>
        <v>#REF!</v>
      </c>
    </row>
    <row r="254">
      <c r="A254" s="21">
        <v>62.0</v>
      </c>
      <c r="B254" s="3" t="str">
        <f t="shared" si="1"/>
        <v>#REF!</v>
      </c>
    </row>
    <row r="255">
      <c r="A255" s="21">
        <v>62.3</v>
      </c>
      <c r="B255" s="3" t="str">
        <f t="shared" si="1"/>
        <v>#REF!</v>
      </c>
    </row>
    <row r="256">
      <c r="A256" s="21">
        <v>59.66</v>
      </c>
      <c r="B256" s="3" t="str">
        <f t="shared" si="1"/>
        <v>#REF!</v>
      </c>
    </row>
    <row r="257">
      <c r="A257" s="21">
        <v>59.94</v>
      </c>
      <c r="B257" s="3" t="str">
        <f t="shared" si="1"/>
        <v>#REF!</v>
      </c>
    </row>
    <row r="258">
      <c r="A258" s="21">
        <v>-1.5</v>
      </c>
      <c r="B258" s="3" t="str">
        <f t="shared" si="1"/>
        <v>#REF!</v>
      </c>
    </row>
    <row r="259">
      <c r="A259" s="22">
        <v>-0.0244</v>
      </c>
      <c r="B259" s="3" t="str">
        <f t="shared" si="1"/>
        <v>#REF!</v>
      </c>
    </row>
    <row r="260">
      <c r="A260" s="24">
        <v>254962.0</v>
      </c>
      <c r="B260" s="3" t="str">
        <f t="shared" si="1"/>
        <v>#REF!</v>
      </c>
    </row>
    <row r="261">
      <c r="A261" s="24">
        <v>439228.0</v>
      </c>
      <c r="B261" s="3" t="str">
        <f t="shared" si="1"/>
        <v>#REF!</v>
      </c>
    </row>
    <row r="262">
      <c r="A262" s="23">
        <v>43720.0</v>
      </c>
      <c r="B262" s="3" t="str">
        <f t="shared" si="1"/>
        <v>#REF!</v>
      </c>
    </row>
    <row r="263">
      <c r="A263" s="21">
        <v>60.3</v>
      </c>
      <c r="B263" s="3" t="str">
        <f t="shared" si="1"/>
        <v>#REF!</v>
      </c>
    </row>
    <row r="264">
      <c r="A264" s="21">
        <v>60.53</v>
      </c>
      <c r="B264" s="3" t="str">
        <f t="shared" si="1"/>
        <v>#REF!</v>
      </c>
    </row>
    <row r="265">
      <c r="A265" s="21">
        <v>58.11</v>
      </c>
      <c r="B265" s="3" t="str">
        <f t="shared" si="1"/>
        <v>#REF!</v>
      </c>
    </row>
    <row r="266">
      <c r="A266" s="21">
        <v>59.46</v>
      </c>
      <c r="B266" s="3" t="str">
        <f t="shared" si="1"/>
        <v>#REF!</v>
      </c>
    </row>
    <row r="267">
      <c r="A267" s="21">
        <v>-0.48</v>
      </c>
      <c r="B267" s="3" t="str">
        <f t="shared" si="1"/>
        <v>#REF!</v>
      </c>
    </row>
    <row r="268">
      <c r="A268" s="22">
        <v>-0.008</v>
      </c>
      <c r="B268" s="3" t="str">
        <f t="shared" si="1"/>
        <v>#REF!</v>
      </c>
    </row>
    <row r="269">
      <c r="A269" s="24">
        <v>306943.0</v>
      </c>
      <c r="B269" s="3" t="str">
        <f t="shared" si="1"/>
        <v>#REF!</v>
      </c>
    </row>
    <row r="270">
      <c r="A270" s="24">
        <v>449907.0</v>
      </c>
      <c r="B270" s="3" t="str">
        <f t="shared" si="1"/>
        <v>#REF!</v>
      </c>
    </row>
    <row r="271">
      <c r="A271" s="23">
        <v>43721.0</v>
      </c>
      <c r="B271" s="3" t="str">
        <f t="shared" si="1"/>
        <v>#REF!</v>
      </c>
    </row>
    <row r="272">
      <c r="A272" s="21">
        <v>59.58</v>
      </c>
      <c r="B272" s="3" t="str">
        <f t="shared" si="1"/>
        <v>#REF!</v>
      </c>
    </row>
    <row r="273">
      <c r="A273" s="21">
        <v>59.84</v>
      </c>
      <c r="B273" s="3" t="str">
        <f t="shared" si="1"/>
        <v>#REF!</v>
      </c>
    </row>
    <row r="274">
      <c r="A274" s="21">
        <v>58.7</v>
      </c>
      <c r="B274" s="3" t="str">
        <f t="shared" si="1"/>
        <v>#REF!</v>
      </c>
    </row>
    <row r="275">
      <c r="A275" s="21">
        <v>59.25</v>
      </c>
      <c r="B275" s="3" t="str">
        <f t="shared" si="1"/>
        <v>#REF!</v>
      </c>
    </row>
    <row r="276">
      <c r="A276" s="21">
        <v>-0.21</v>
      </c>
      <c r="B276" s="3" t="str">
        <f t="shared" si="1"/>
        <v>#REF!</v>
      </c>
    </row>
    <row r="277">
      <c r="A277" s="22">
        <v>-0.0035</v>
      </c>
      <c r="B277" s="3" t="str">
        <f t="shared" si="1"/>
        <v>#REF!</v>
      </c>
    </row>
    <row r="278">
      <c r="A278" s="24">
        <v>167513.0</v>
      </c>
      <c r="B278" s="3" t="str">
        <f t="shared" si="1"/>
        <v>#REF!</v>
      </c>
    </row>
    <row r="279">
      <c r="A279" s="24">
        <v>466168.0</v>
      </c>
      <c r="B279" s="3" t="str">
        <f t="shared" si="1"/>
        <v>#REF!</v>
      </c>
    </row>
    <row r="280">
      <c r="A280" s="23">
        <v>43724.0</v>
      </c>
      <c r="B280" s="3" t="str">
        <f t="shared" si="1"/>
        <v>#REF!</v>
      </c>
    </row>
    <row r="281">
      <c r="A281" s="21">
        <v>64.0</v>
      </c>
      <c r="B281" s="3" t="str">
        <f t="shared" si="1"/>
        <v>#REF!</v>
      </c>
    </row>
    <row r="282">
      <c r="A282" s="21">
        <v>70.32</v>
      </c>
      <c r="B282" s="3" t="str">
        <f t="shared" si="1"/>
        <v>#REF!</v>
      </c>
    </row>
    <row r="283">
      <c r="A283" s="21">
        <v>63.53</v>
      </c>
      <c r="B283" s="3" t="str">
        <f t="shared" si="1"/>
        <v>#REF!</v>
      </c>
    </row>
    <row r="284">
      <c r="A284" s="21">
        <v>67.68</v>
      </c>
      <c r="B284" s="3" t="str">
        <f t="shared" si="1"/>
        <v>#REF!</v>
      </c>
    </row>
    <row r="285">
      <c r="A285" s="25">
        <f>+8.43</f>
        <v>8.43</v>
      </c>
      <c r="B285" s="3" t="str">
        <f t="shared" si="1"/>
        <v>#REF!</v>
      </c>
    </row>
    <row r="286">
      <c r="A286" s="25">
        <f>+14.23%</f>
        <v>0.1423</v>
      </c>
      <c r="B286" s="3" t="str">
        <f t="shared" si="1"/>
        <v>#REF!</v>
      </c>
    </row>
    <row r="287">
      <c r="A287" s="26">
        <v>759601.0</v>
      </c>
      <c r="B287" s="3" t="str">
        <f t="shared" si="1"/>
        <v>#REF!</v>
      </c>
    </row>
    <row r="288">
      <c r="A288" s="26">
        <v>479681.0</v>
      </c>
      <c r="B288" s="3" t="str">
        <f t="shared" si="1"/>
        <v>#REF!</v>
      </c>
    </row>
    <row r="289">
      <c r="A289" s="27">
        <v>43725.0</v>
      </c>
      <c r="B289" s="3" t="str">
        <f t="shared" si="1"/>
        <v>#REF!</v>
      </c>
    </row>
    <row r="290">
      <c r="A290" s="28">
        <v>67.11</v>
      </c>
      <c r="B290" s="3" t="str">
        <f t="shared" si="1"/>
        <v>#REF!</v>
      </c>
    </row>
    <row r="291">
      <c r="A291" s="28">
        <v>67.85</v>
      </c>
      <c r="B291" s="3" t="str">
        <f t="shared" si="1"/>
        <v>#REF!</v>
      </c>
    </row>
    <row r="292">
      <c r="A292" s="28">
        <v>62.62</v>
      </c>
      <c r="B292" s="3" t="str">
        <f t="shared" si="1"/>
        <v>#REF!</v>
      </c>
    </row>
    <row r="293">
      <c r="A293" s="28">
        <v>63.56</v>
      </c>
      <c r="B293" s="3" t="str">
        <f t="shared" si="1"/>
        <v>#REF!</v>
      </c>
    </row>
    <row r="294">
      <c r="A294" s="21">
        <v>-4.12</v>
      </c>
      <c r="B294" s="3" t="str">
        <f t="shared" si="1"/>
        <v>#REF!</v>
      </c>
    </row>
    <row r="295">
      <c r="A295" s="22">
        <v>-0.0609</v>
      </c>
      <c r="B295" s="3" t="str">
        <f t="shared" si="1"/>
        <v>#REF!</v>
      </c>
    </row>
    <row r="296">
      <c r="A296" s="24">
        <v>609256.0</v>
      </c>
      <c r="B296" s="3" t="str">
        <f t="shared" si="1"/>
        <v>#REF!</v>
      </c>
    </row>
    <row r="297">
      <c r="A297" s="24">
        <v>470534.0</v>
      </c>
      <c r="B297" s="3" t="str">
        <f t="shared" si="1"/>
        <v>#REF!</v>
      </c>
    </row>
    <row r="298">
      <c r="A298" s="23">
        <v>43726.0</v>
      </c>
      <c r="B298" s="3" t="str">
        <f t="shared" si="1"/>
        <v>#REF!</v>
      </c>
    </row>
    <row r="299">
      <c r="A299" s="21">
        <v>63.3</v>
      </c>
      <c r="B299" s="3" t="str">
        <f t="shared" si="1"/>
        <v>#REF!</v>
      </c>
    </row>
    <row r="300">
      <c r="A300" s="21">
        <v>63.99</v>
      </c>
      <c r="B300" s="3" t="str">
        <f t="shared" si="1"/>
        <v>#REF!</v>
      </c>
    </row>
    <row r="301">
      <c r="A301" s="21">
        <v>62.11</v>
      </c>
      <c r="B301" s="3" t="str">
        <f t="shared" si="1"/>
        <v>#REF!</v>
      </c>
    </row>
    <row r="302">
      <c r="A302" s="21">
        <v>62.66</v>
      </c>
      <c r="B302" s="3" t="str">
        <f t="shared" si="1"/>
        <v>#REF!</v>
      </c>
    </row>
    <row r="303">
      <c r="A303" s="21">
        <v>-0.9</v>
      </c>
      <c r="B303" s="3" t="str">
        <f t="shared" si="1"/>
        <v>#REF!</v>
      </c>
    </row>
    <row r="304">
      <c r="A304" s="22">
        <v>-0.0142</v>
      </c>
      <c r="B304" s="3" t="str">
        <f t="shared" si="1"/>
        <v>#REF!</v>
      </c>
    </row>
    <row r="305">
      <c r="A305" s="24">
        <v>294979.0</v>
      </c>
      <c r="B305" s="3" t="str">
        <f t="shared" si="1"/>
        <v>#REF!</v>
      </c>
    </row>
    <row r="306">
      <c r="A306" s="24">
        <v>485556.0</v>
      </c>
      <c r="B306" s="3" t="str">
        <f t="shared" si="1"/>
        <v>#REF!</v>
      </c>
    </row>
    <row r="307">
      <c r="A307" s="23">
        <v>43727.0</v>
      </c>
      <c r="B307" s="3" t="str">
        <f t="shared" si="1"/>
        <v>#REF!</v>
      </c>
    </row>
    <row r="308">
      <c r="A308" s="21">
        <v>62.57</v>
      </c>
      <c r="B308" s="3" t="str">
        <f t="shared" si="1"/>
        <v>#REF!</v>
      </c>
    </row>
    <row r="309">
      <c r="A309" s="21">
        <v>64.48</v>
      </c>
      <c r="B309" s="3" t="str">
        <f t="shared" si="1"/>
        <v>#REF!</v>
      </c>
    </row>
    <row r="310">
      <c r="A310" s="21">
        <v>62.53</v>
      </c>
      <c r="B310" s="3" t="str">
        <f t="shared" si="1"/>
        <v>#REF!</v>
      </c>
    </row>
    <row r="311">
      <c r="A311" s="21">
        <v>63.33</v>
      </c>
      <c r="B311" s="3" t="str">
        <f t="shared" si="1"/>
        <v>#REF!</v>
      </c>
    </row>
    <row r="312">
      <c r="A312" s="25">
        <f>+0.67</f>
        <v>0.67</v>
      </c>
      <c r="B312" s="3" t="str">
        <f t="shared" si="1"/>
        <v>#REF!</v>
      </c>
    </row>
    <row r="313">
      <c r="A313" s="25">
        <f>+1.07%</f>
        <v>0.0107</v>
      </c>
      <c r="B313" s="3" t="str">
        <f t="shared" si="1"/>
        <v>#REF!</v>
      </c>
    </row>
    <row r="314">
      <c r="A314" s="26">
        <v>256792.0</v>
      </c>
      <c r="B314" s="3" t="str">
        <f t="shared" si="1"/>
        <v>#REF!</v>
      </c>
    </row>
    <row r="315">
      <c r="A315" s="26">
        <v>494696.0</v>
      </c>
      <c r="B315" s="3" t="str">
        <f t="shared" si="1"/>
        <v>#REF!</v>
      </c>
    </row>
    <row r="316">
      <c r="A316" s="27">
        <v>43728.0</v>
      </c>
      <c r="B316" s="3" t="str">
        <f t="shared" si="1"/>
        <v>#REF!</v>
      </c>
    </row>
    <row r="317">
      <c r="A317" s="28">
        <v>63.84</v>
      </c>
      <c r="B317" s="3" t="str">
        <f t="shared" si="1"/>
        <v>#REF!</v>
      </c>
    </row>
    <row r="318">
      <c r="A318" s="28">
        <v>64.24</v>
      </c>
      <c r="B318" s="3" t="str">
        <f t="shared" si="1"/>
        <v>#REF!</v>
      </c>
    </row>
    <row r="319">
      <c r="A319" s="28">
        <v>63.0</v>
      </c>
      <c r="B319" s="3" t="str">
        <f t="shared" si="1"/>
        <v>#REF!</v>
      </c>
    </row>
    <row r="320">
      <c r="A320" s="28">
        <v>63.2</v>
      </c>
      <c r="B320" s="3" t="str">
        <f t="shared" si="1"/>
        <v>#REF!</v>
      </c>
    </row>
    <row r="321">
      <c r="A321" s="21">
        <v>-0.13</v>
      </c>
      <c r="B321" s="3" t="str">
        <f t="shared" si="1"/>
        <v>#REF!</v>
      </c>
    </row>
    <row r="322">
      <c r="A322" s="22">
        <v>-0.0021</v>
      </c>
      <c r="B322" s="3" t="str">
        <f t="shared" si="1"/>
        <v>#REF!</v>
      </c>
    </row>
    <row r="323">
      <c r="A323" s="24">
        <v>209238.0</v>
      </c>
      <c r="B323" s="3" t="str">
        <f t="shared" si="1"/>
        <v>#REF!</v>
      </c>
    </row>
    <row r="324">
      <c r="A324" s="24">
        <v>519303.0</v>
      </c>
      <c r="B324" s="3" t="str">
        <f t="shared" si="1"/>
        <v>#REF!</v>
      </c>
    </row>
    <row r="325">
      <c r="A325" s="23">
        <v>43731.0</v>
      </c>
      <c r="B325" s="3" t="str">
        <f t="shared" si="1"/>
        <v>#REF!</v>
      </c>
    </row>
    <row r="326">
      <c r="A326" s="21">
        <v>64.04</v>
      </c>
      <c r="B326" s="3" t="str">
        <f t="shared" si="1"/>
        <v>#REF!</v>
      </c>
    </row>
    <row r="327">
      <c r="A327" s="21">
        <v>64.35</v>
      </c>
      <c r="B327" s="3" t="str">
        <f t="shared" si="1"/>
        <v>#REF!</v>
      </c>
    </row>
    <row r="328">
      <c r="A328" s="21">
        <v>62.5</v>
      </c>
      <c r="B328" s="3" t="str">
        <f t="shared" si="1"/>
        <v>#REF!</v>
      </c>
    </row>
    <row r="329">
      <c r="A329" s="21">
        <v>63.73</v>
      </c>
      <c r="B329" s="3" t="str">
        <f t="shared" si="1"/>
        <v>#REF!</v>
      </c>
    </row>
    <row r="330">
      <c r="A330" s="25">
        <f>+0.53</f>
        <v>0.53</v>
      </c>
      <c r="B330" s="3" t="str">
        <f t="shared" si="1"/>
        <v>#REF!</v>
      </c>
    </row>
    <row r="331">
      <c r="A331" s="25">
        <f>+0.84%</f>
        <v>0.0084</v>
      </c>
      <c r="B331" s="3" t="str">
        <f t="shared" si="1"/>
        <v>#REF!</v>
      </c>
    </row>
    <row r="332">
      <c r="A332" s="26">
        <v>222153.0</v>
      </c>
      <c r="B332" s="3" t="str">
        <f t="shared" si="1"/>
        <v>#REF!</v>
      </c>
    </row>
    <row r="333">
      <c r="A333" s="26">
        <v>539605.0</v>
      </c>
      <c r="B333" s="3" t="str">
        <f t="shared" si="1"/>
        <v>#REF!</v>
      </c>
    </row>
    <row r="334">
      <c r="A334" s="27">
        <v>43732.0</v>
      </c>
      <c r="B334" s="3" t="str">
        <f t="shared" si="1"/>
        <v>#REF!</v>
      </c>
    </row>
    <row r="335">
      <c r="A335" s="28">
        <v>63.31</v>
      </c>
      <c r="B335" s="3" t="str">
        <f t="shared" si="1"/>
        <v>#REF!</v>
      </c>
    </row>
    <row r="336">
      <c r="A336" s="28">
        <v>63.53</v>
      </c>
      <c r="B336" s="3" t="str">
        <f t="shared" si="1"/>
        <v>#REF!</v>
      </c>
    </row>
    <row r="337">
      <c r="A337" s="28">
        <v>61.34</v>
      </c>
      <c r="B337" s="3" t="str">
        <f t="shared" si="1"/>
        <v>#REF!</v>
      </c>
    </row>
    <row r="338">
      <c r="A338" s="28">
        <v>62.12</v>
      </c>
      <c r="B338" s="3" t="str">
        <f t="shared" si="1"/>
        <v>#REF!</v>
      </c>
    </row>
    <row r="339">
      <c r="A339" s="21">
        <v>-1.61</v>
      </c>
      <c r="B339" s="3" t="str">
        <f t="shared" si="1"/>
        <v>#REF!</v>
      </c>
    </row>
    <row r="340">
      <c r="A340" s="22">
        <v>-0.0253</v>
      </c>
      <c r="B340" s="3" t="str">
        <f t="shared" si="1"/>
        <v>#REF!</v>
      </c>
    </row>
    <row r="341">
      <c r="A341" s="24">
        <v>250089.0</v>
      </c>
      <c r="B341" s="3" t="str">
        <f t="shared" si="1"/>
        <v>#REF!</v>
      </c>
    </row>
    <row r="342">
      <c r="A342" s="24">
        <v>540379.0</v>
      </c>
      <c r="B342" s="3" t="str">
        <f t="shared" si="1"/>
        <v>#REF!</v>
      </c>
    </row>
    <row r="343">
      <c r="A343" s="23">
        <v>43733.0</v>
      </c>
      <c r="B343" s="3" t="str">
        <f t="shared" si="1"/>
        <v>#REF!</v>
      </c>
    </row>
    <row r="344">
      <c r="A344" s="21">
        <v>61.52</v>
      </c>
      <c r="B344" s="3" t="str">
        <f t="shared" si="1"/>
        <v>#REF!</v>
      </c>
    </row>
    <row r="345">
      <c r="A345" s="21">
        <v>61.8</v>
      </c>
      <c r="B345" s="3" t="str">
        <f t="shared" si="1"/>
        <v>#REF!</v>
      </c>
    </row>
    <row r="346">
      <c r="A346" s="21">
        <v>60.3</v>
      </c>
      <c r="B346" s="3" t="str">
        <f t="shared" si="1"/>
        <v>#REF!</v>
      </c>
    </row>
    <row r="347">
      <c r="A347" s="21">
        <v>61.43</v>
      </c>
      <c r="B347" s="3" t="str">
        <f t="shared" si="1"/>
        <v>#REF!</v>
      </c>
    </row>
    <row r="348">
      <c r="A348" s="21">
        <v>-0.69</v>
      </c>
      <c r="B348" s="3" t="str">
        <f t="shared" si="1"/>
        <v>#REF!</v>
      </c>
    </row>
    <row r="349">
      <c r="A349" s="22">
        <v>-0.0111</v>
      </c>
      <c r="B349" s="3" t="str">
        <f t="shared" si="1"/>
        <v>#REF!</v>
      </c>
    </row>
    <row r="350">
      <c r="A350" s="24">
        <v>295095.0</v>
      </c>
      <c r="B350" s="3" t="str">
        <f t="shared" si="1"/>
        <v>#REF!</v>
      </c>
    </row>
    <row r="351">
      <c r="A351" s="24">
        <v>549149.0</v>
      </c>
      <c r="B351" s="3" t="str">
        <f t="shared" si="1"/>
        <v>#REF!</v>
      </c>
    </row>
    <row r="352">
      <c r="A352" s="23">
        <v>43734.0</v>
      </c>
      <c r="B352" s="3" t="str">
        <f t="shared" si="1"/>
        <v>#REF!</v>
      </c>
    </row>
    <row r="353">
      <c r="A353" s="21">
        <v>61.56</v>
      </c>
      <c r="B353" s="3" t="str">
        <f t="shared" si="1"/>
        <v>#REF!</v>
      </c>
    </row>
    <row r="354">
      <c r="A354" s="21">
        <v>61.92</v>
      </c>
      <c r="B354" s="3" t="str">
        <f t="shared" si="1"/>
        <v>#REF!</v>
      </c>
    </row>
    <row r="355">
      <c r="A355" s="21">
        <v>60.5</v>
      </c>
      <c r="B355" s="3" t="str">
        <f t="shared" si="1"/>
        <v>#REF!</v>
      </c>
    </row>
    <row r="356">
      <c r="A356" s="21">
        <v>61.74</v>
      </c>
      <c r="B356" s="3" t="str">
        <f t="shared" si="1"/>
        <v>#REF!</v>
      </c>
    </row>
    <row r="357">
      <c r="A357" s="25">
        <f>+0.31</f>
        <v>0.31</v>
      </c>
      <c r="B357" s="3" t="str">
        <f t="shared" si="1"/>
        <v>#REF!</v>
      </c>
    </row>
    <row r="358">
      <c r="A358" s="25">
        <f>+0.5%</f>
        <v>0.005</v>
      </c>
      <c r="B358" s="3" t="str">
        <f t="shared" si="1"/>
        <v>#REF!</v>
      </c>
    </row>
    <row r="359">
      <c r="A359" s="26">
        <v>300139.0</v>
      </c>
      <c r="B359" s="3" t="str">
        <f t="shared" si="1"/>
        <v>#REF!</v>
      </c>
    </row>
    <row r="360">
      <c r="A360" s="26">
        <v>558407.0</v>
      </c>
      <c r="B360" s="3" t="str">
        <f t="shared" si="1"/>
        <v>#REF!</v>
      </c>
    </row>
    <row r="361">
      <c r="A361" s="27">
        <v>43735.0</v>
      </c>
      <c r="B361" s="3" t="str">
        <f t="shared" si="1"/>
        <v>#REF!</v>
      </c>
    </row>
    <row r="362">
      <c r="A362" s="28">
        <v>61.5</v>
      </c>
      <c r="B362" s="3" t="str">
        <f t="shared" si="1"/>
        <v>#REF!</v>
      </c>
    </row>
    <row r="363">
      <c r="A363" s="28">
        <v>61.82</v>
      </c>
      <c r="B363" s="3" t="str">
        <f t="shared" si="1"/>
        <v>#REF!</v>
      </c>
    </row>
    <row r="364">
      <c r="A364" s="28">
        <v>59.83</v>
      </c>
      <c r="B364" s="3" t="str">
        <f t="shared" si="1"/>
        <v>#REF!</v>
      </c>
    </row>
    <row r="365">
      <c r="A365" s="28">
        <v>61.04</v>
      </c>
      <c r="B365" s="3" t="str">
        <f t="shared" si="1"/>
        <v>#REF!</v>
      </c>
    </row>
    <row r="366">
      <c r="A366" s="21">
        <v>-0.7</v>
      </c>
      <c r="B366" s="3" t="str">
        <f t="shared" si="1"/>
        <v>#REF!</v>
      </c>
    </row>
    <row r="367">
      <c r="A367" s="22">
        <v>-0.0113</v>
      </c>
      <c r="B367" s="3" t="str">
        <f t="shared" si="1"/>
        <v>#REF!</v>
      </c>
    </row>
    <row r="368">
      <c r="A368" s="24">
        <v>380302.0</v>
      </c>
      <c r="B368" s="3" t="str">
        <f t="shared" si="1"/>
        <v>#REF!</v>
      </c>
    </row>
    <row r="369">
      <c r="A369" s="24">
        <v>563148.0</v>
      </c>
      <c r="B369" s="3" t="str">
        <f t="shared" si="1"/>
        <v>#REF!</v>
      </c>
    </row>
    <row r="370">
      <c r="A370" s="23">
        <v>43738.0</v>
      </c>
      <c r="B370" s="3" t="str">
        <f t="shared" si="1"/>
        <v>#REF!</v>
      </c>
    </row>
    <row r="371">
      <c r="A371" s="21">
        <v>61.45</v>
      </c>
      <c r="B371" s="3" t="str">
        <f t="shared" si="1"/>
        <v>#REF!</v>
      </c>
    </row>
    <row r="372">
      <c r="A372" s="21">
        <v>61.54</v>
      </c>
      <c r="B372" s="3" t="str">
        <f t="shared" si="1"/>
        <v>#REF!</v>
      </c>
    </row>
    <row r="373">
      <c r="A373" s="21">
        <v>59.19</v>
      </c>
      <c r="B373" s="3" t="str">
        <f t="shared" si="1"/>
        <v>#REF!</v>
      </c>
    </row>
    <row r="374">
      <c r="A374" s="21">
        <v>59.25</v>
      </c>
      <c r="B374" s="3" t="str">
        <f t="shared" si="1"/>
        <v>#REF!</v>
      </c>
    </row>
    <row r="375">
      <c r="A375" s="21">
        <v>-1.79</v>
      </c>
      <c r="B375" s="3" t="str">
        <f t="shared" si="1"/>
        <v>#REF!</v>
      </c>
    </row>
    <row r="376">
      <c r="A376" s="22">
        <v>-0.0293</v>
      </c>
      <c r="B376" s="3" t="str">
        <f t="shared" si="1"/>
        <v>#REF!</v>
      </c>
    </row>
    <row r="377">
      <c r="A377" s="24">
        <v>272842.0</v>
      </c>
      <c r="B377" s="3" t="str">
        <f t="shared" si="1"/>
        <v>#REF!</v>
      </c>
    </row>
    <row r="378">
      <c r="A378" s="24">
        <v>556618.0</v>
      </c>
      <c r="B378" s="3" t="str">
        <f t="shared" si="1"/>
        <v>#REF!</v>
      </c>
    </row>
    <row r="379">
      <c r="A379" s="23">
        <v>43739.0</v>
      </c>
      <c r="B379" s="3" t="str">
        <f t="shared" si="1"/>
        <v>#REF!</v>
      </c>
    </row>
    <row r="380">
      <c r="A380" s="21">
        <v>59.38</v>
      </c>
      <c r="B380" s="3" t="str">
        <f t="shared" si="1"/>
        <v>#REF!</v>
      </c>
    </row>
    <row r="381">
      <c r="A381" s="21">
        <v>60.1</v>
      </c>
      <c r="B381" s="3" t="str">
        <f t="shared" si="1"/>
        <v>#REF!</v>
      </c>
    </row>
    <row r="382">
      <c r="A382" s="21">
        <v>58.41</v>
      </c>
      <c r="B382" s="3" t="str">
        <f t="shared" si="1"/>
        <v>#REF!</v>
      </c>
    </row>
    <row r="383">
      <c r="A383" s="21">
        <v>58.89</v>
      </c>
      <c r="B383" s="3" t="str">
        <f t="shared" si="1"/>
        <v>#REF!</v>
      </c>
    </row>
    <row r="384">
      <c r="A384" s="21">
        <v>-0.36</v>
      </c>
      <c r="B384" s="3" t="str">
        <f t="shared" si="1"/>
        <v>#REF!</v>
      </c>
    </row>
    <row r="385">
      <c r="A385" s="22">
        <v>-0.0061</v>
      </c>
      <c r="B385" s="3" t="str">
        <f t="shared" si="1"/>
        <v>#REF!</v>
      </c>
    </row>
    <row r="386">
      <c r="A386" s="24">
        <v>291672.0</v>
      </c>
      <c r="B386" s="3" t="str">
        <f t="shared" si="1"/>
        <v>#REF!</v>
      </c>
    </row>
    <row r="387">
      <c r="A387" s="24">
        <v>543417.0</v>
      </c>
      <c r="B387" s="3" t="str">
        <f t="shared" si="1"/>
        <v>#REF!</v>
      </c>
    </row>
    <row r="388">
      <c r="A388" s="23">
        <v>43740.0</v>
      </c>
      <c r="B388" s="3" t="str">
        <f t="shared" si="1"/>
        <v>#REF!</v>
      </c>
    </row>
    <row r="389">
      <c r="A389" s="21">
        <v>59.25</v>
      </c>
      <c r="B389" s="3" t="str">
        <f t="shared" si="1"/>
        <v>#REF!</v>
      </c>
    </row>
    <row r="390">
      <c r="A390" s="21">
        <v>59.5</v>
      </c>
      <c r="B390" s="3" t="str">
        <f t="shared" si="1"/>
        <v>#REF!</v>
      </c>
    </row>
    <row r="391">
      <c r="A391" s="21">
        <v>57.22</v>
      </c>
      <c r="B391" s="3" t="str">
        <f t="shared" si="1"/>
        <v>#REF!</v>
      </c>
    </row>
    <row r="392">
      <c r="A392" s="21">
        <v>57.69</v>
      </c>
      <c r="B392" s="3" t="str">
        <f t="shared" si="1"/>
        <v>#REF!</v>
      </c>
    </row>
    <row r="393">
      <c r="A393" s="21">
        <v>-1.2</v>
      </c>
      <c r="B393" s="3" t="str">
        <f t="shared" si="1"/>
        <v>#REF!</v>
      </c>
    </row>
    <row r="394">
      <c r="A394" s="22">
        <v>-0.0204</v>
      </c>
      <c r="B394" s="3" t="str">
        <f t="shared" si="1"/>
        <v>#REF!</v>
      </c>
    </row>
    <row r="395">
      <c r="A395" s="24">
        <v>307905.0</v>
      </c>
      <c r="B395" s="3" t="str">
        <f t="shared" si="1"/>
        <v>#REF!</v>
      </c>
    </row>
    <row r="396">
      <c r="A396" s="24">
        <v>515094.0</v>
      </c>
      <c r="B396" s="3" t="str">
        <f t="shared" si="1"/>
        <v>#REF!</v>
      </c>
    </row>
    <row r="397">
      <c r="A397" s="23">
        <v>43741.0</v>
      </c>
      <c r="B397" s="3" t="str">
        <f t="shared" si="1"/>
        <v>#REF!</v>
      </c>
    </row>
    <row r="398">
      <c r="A398" s="21">
        <v>57.54</v>
      </c>
      <c r="B398" s="3" t="str">
        <f t="shared" si="1"/>
        <v>#REF!</v>
      </c>
    </row>
    <row r="399">
      <c r="A399" s="21">
        <v>57.99</v>
      </c>
      <c r="B399" s="3" t="str">
        <f t="shared" si="1"/>
        <v>#REF!</v>
      </c>
    </row>
    <row r="400">
      <c r="A400" s="21">
        <v>56.15</v>
      </c>
      <c r="B400" s="3" t="str">
        <f t="shared" si="1"/>
        <v>#REF!</v>
      </c>
    </row>
    <row r="401">
      <c r="A401" s="21">
        <v>57.71</v>
      </c>
      <c r="B401" s="3" t="str">
        <f t="shared" si="1"/>
        <v>#REF!</v>
      </c>
    </row>
    <row r="402">
      <c r="A402" s="25">
        <f>+0.02</f>
        <v>0.02</v>
      </c>
      <c r="B402" s="3" t="str">
        <f t="shared" si="1"/>
        <v>#REF!</v>
      </c>
    </row>
    <row r="403">
      <c r="A403" s="25">
        <f>+0.03%</f>
        <v>0.0003</v>
      </c>
      <c r="B403" s="3" t="str">
        <f t="shared" si="1"/>
        <v>#REF!</v>
      </c>
    </row>
    <row r="404">
      <c r="A404" s="26">
        <v>336903.0</v>
      </c>
      <c r="B404" s="3" t="str">
        <f t="shared" si="1"/>
        <v>#REF!</v>
      </c>
    </row>
    <row r="405">
      <c r="A405" s="26">
        <v>494112.0</v>
      </c>
      <c r="B405" s="3" t="str">
        <f t="shared" si="1"/>
        <v>#REF!</v>
      </c>
    </row>
    <row r="406">
      <c r="A406" s="27">
        <v>43742.0</v>
      </c>
      <c r="B406" s="3" t="str">
        <f t="shared" si="1"/>
        <v>#REF!</v>
      </c>
    </row>
    <row r="407">
      <c r="A407" s="28">
        <v>57.69</v>
      </c>
      <c r="B407" s="3" t="str">
        <f t="shared" si="1"/>
        <v>#REF!</v>
      </c>
    </row>
    <row r="408">
      <c r="A408" s="28">
        <v>58.96</v>
      </c>
      <c r="B408" s="3" t="str">
        <f t="shared" si="1"/>
        <v>#REF!</v>
      </c>
    </row>
    <row r="409">
      <c r="A409" s="28">
        <v>57.67</v>
      </c>
      <c r="B409" s="3" t="str">
        <f t="shared" si="1"/>
        <v>#REF!</v>
      </c>
    </row>
    <row r="410">
      <c r="A410" s="28">
        <v>58.37</v>
      </c>
      <c r="B410" s="3" t="str">
        <f t="shared" si="1"/>
        <v>#REF!</v>
      </c>
    </row>
    <row r="411">
      <c r="A411" s="25">
        <f>+0.66</f>
        <v>0.66</v>
      </c>
      <c r="B411" s="3" t="str">
        <f t="shared" si="1"/>
        <v>#REF!</v>
      </c>
    </row>
    <row r="412">
      <c r="A412" s="25">
        <f>+1.14%</f>
        <v>0.0114</v>
      </c>
      <c r="B412" s="3" t="str">
        <f t="shared" si="1"/>
        <v>#REF!</v>
      </c>
    </row>
    <row r="413">
      <c r="A413" s="26">
        <v>299922.0</v>
      </c>
      <c r="B413" s="3" t="str">
        <f t="shared" si="1"/>
        <v>#REF!</v>
      </c>
    </row>
    <row r="414">
      <c r="A414" s="26">
        <v>492599.0</v>
      </c>
      <c r="B414" s="3" t="str">
        <f t="shared" si="1"/>
        <v>#REF!</v>
      </c>
    </row>
    <row r="415">
      <c r="A415" s="27">
        <v>43745.0</v>
      </c>
      <c r="B415" s="3" t="str">
        <f t="shared" si="1"/>
        <v>#REF!</v>
      </c>
    </row>
    <row r="416">
      <c r="A416" s="28">
        <v>58.02</v>
      </c>
      <c r="B416" s="3" t="str">
        <f t="shared" si="1"/>
        <v>#REF!</v>
      </c>
    </row>
    <row r="417">
      <c r="A417" s="28">
        <v>59.68</v>
      </c>
      <c r="B417" s="3" t="str">
        <f t="shared" si="1"/>
        <v>#REF!</v>
      </c>
    </row>
    <row r="418">
      <c r="A418" s="28">
        <v>58.02</v>
      </c>
      <c r="B418" s="3" t="str">
        <f t="shared" si="1"/>
        <v>#REF!</v>
      </c>
    </row>
    <row r="419">
      <c r="A419" s="28">
        <v>58.35</v>
      </c>
      <c r="B419" s="3" t="str">
        <f t="shared" si="1"/>
        <v>#REF!</v>
      </c>
    </row>
    <row r="420">
      <c r="A420" s="21">
        <v>-0.02</v>
      </c>
      <c r="B420" s="3" t="str">
        <f t="shared" si="1"/>
        <v>#REF!</v>
      </c>
    </row>
    <row r="421">
      <c r="A421" s="22">
        <v>-3.0E-4</v>
      </c>
      <c r="B421" s="3" t="str">
        <f t="shared" si="1"/>
        <v>#REF!</v>
      </c>
    </row>
    <row r="422">
      <c r="A422" s="24">
        <v>228407.0</v>
      </c>
      <c r="B422" s="3" t="str">
        <f t="shared" si="1"/>
        <v>#REF!</v>
      </c>
    </row>
    <row r="423">
      <c r="A423" s="24">
        <v>460232.0</v>
      </c>
      <c r="B423" s="3" t="str">
        <f t="shared" si="1"/>
        <v>#REF!</v>
      </c>
    </row>
    <row r="424">
      <c r="A424" s="23">
        <v>43746.0</v>
      </c>
      <c r="B424" s="3" t="str">
        <f t="shared" si="1"/>
        <v>#REF!</v>
      </c>
    </row>
    <row r="425">
      <c r="A425" s="21">
        <v>58.47</v>
      </c>
      <c r="B425" s="3" t="str">
        <f t="shared" si="1"/>
        <v>#REF!</v>
      </c>
    </row>
    <row r="426">
      <c r="A426" s="21">
        <v>58.92</v>
      </c>
      <c r="B426" s="3" t="str">
        <f t="shared" si="1"/>
        <v>#REF!</v>
      </c>
    </row>
    <row r="427">
      <c r="A427" s="21">
        <v>57.38</v>
      </c>
      <c r="B427" s="3" t="str">
        <f t="shared" si="1"/>
        <v>#REF!</v>
      </c>
    </row>
    <row r="428">
      <c r="A428" s="21">
        <v>58.24</v>
      </c>
      <c r="B428" s="3" t="str">
        <f t="shared" si="1"/>
        <v>#REF!</v>
      </c>
    </row>
    <row r="429">
      <c r="A429" s="21">
        <v>-0.11</v>
      </c>
      <c r="B429" s="3" t="str">
        <f t="shared" si="1"/>
        <v>#REF!</v>
      </c>
    </row>
    <row r="430">
      <c r="A430" s="22">
        <v>-0.0019</v>
      </c>
      <c r="B430" s="3" t="str">
        <f t="shared" si="1"/>
        <v>#REF!</v>
      </c>
    </row>
    <row r="431">
      <c r="A431" s="24">
        <v>274743.0</v>
      </c>
      <c r="B431" s="3" t="str">
        <f t="shared" si="1"/>
        <v>#REF!</v>
      </c>
    </row>
    <row r="432">
      <c r="A432" s="24">
        <v>437430.0</v>
      </c>
      <c r="B432" s="3" t="str">
        <f t="shared" si="1"/>
        <v>#REF!</v>
      </c>
    </row>
    <row r="433">
      <c r="A433" s="23">
        <v>43747.0</v>
      </c>
      <c r="B433" s="3" t="str">
        <f t="shared" si="1"/>
        <v>#REF!</v>
      </c>
    </row>
    <row r="434">
      <c r="A434" s="21">
        <v>58.02</v>
      </c>
      <c r="B434" s="3" t="str">
        <f t="shared" si="1"/>
        <v>#REF!</v>
      </c>
    </row>
    <row r="435">
      <c r="A435" s="21">
        <v>59.35</v>
      </c>
      <c r="B435" s="3" t="str">
        <f t="shared" si="1"/>
        <v>#REF!</v>
      </c>
    </row>
    <row r="436">
      <c r="A436" s="21">
        <v>57.91</v>
      </c>
      <c r="B436" s="3" t="str">
        <f t="shared" si="1"/>
        <v>#REF!</v>
      </c>
    </row>
    <row r="437">
      <c r="A437" s="21">
        <v>58.32</v>
      </c>
      <c r="B437" s="3" t="str">
        <f t="shared" si="1"/>
        <v>#REF!</v>
      </c>
    </row>
    <row r="438">
      <c r="A438" s="25">
        <f>+0.08</f>
        <v>0.08</v>
      </c>
      <c r="B438" s="3" t="str">
        <f t="shared" si="1"/>
        <v>#REF!</v>
      </c>
    </row>
    <row r="439">
      <c r="A439" s="25">
        <f>+0.14%</f>
        <v>0.0014</v>
      </c>
      <c r="B439" s="3" t="str">
        <f t="shared" si="1"/>
        <v>#REF!</v>
      </c>
    </row>
    <row r="440">
      <c r="A440" s="26">
        <v>266484.0</v>
      </c>
      <c r="B440" s="3" t="str">
        <f t="shared" si="1"/>
        <v>#REF!</v>
      </c>
    </row>
    <row r="441">
      <c r="A441" s="26">
        <v>410921.0</v>
      </c>
      <c r="B441" s="3" t="str">
        <f t="shared" si="1"/>
        <v>#REF!</v>
      </c>
    </row>
    <row r="442">
      <c r="A442" s="29">
        <v>43748.0</v>
      </c>
      <c r="B442" s="3" t="str">
        <f t="shared" si="1"/>
        <v>#REF!</v>
      </c>
    </row>
    <row r="443">
      <c r="A443" s="28">
        <v>58.04</v>
      </c>
      <c r="B443" s="3" t="str">
        <f t="shared" si="1"/>
        <v>#REF!</v>
      </c>
    </row>
    <row r="444">
      <c r="A444" s="28">
        <v>59.6</v>
      </c>
      <c r="B444" s="3" t="str">
        <f t="shared" si="1"/>
        <v>#REF!</v>
      </c>
    </row>
    <row r="445">
      <c r="A445" s="28">
        <v>57.8</v>
      </c>
      <c r="B445" s="3" t="str">
        <f t="shared" si="1"/>
        <v>#REF!</v>
      </c>
    </row>
    <row r="446">
      <c r="A446" s="28">
        <v>59.1</v>
      </c>
      <c r="B446" s="3" t="str">
        <f t="shared" si="1"/>
        <v>#REF!</v>
      </c>
    </row>
    <row r="447">
      <c r="A447" s="25">
        <f>+0.78</f>
        <v>0.78</v>
      </c>
      <c r="B447" s="3" t="str">
        <f t="shared" si="1"/>
        <v>#REF!</v>
      </c>
    </row>
    <row r="448">
      <c r="A448" s="25">
        <f>+1.34%</f>
        <v>0.0134</v>
      </c>
      <c r="B448" s="3" t="str">
        <f t="shared" si="1"/>
        <v>#REF!</v>
      </c>
    </row>
    <row r="449">
      <c r="A449" s="26">
        <v>262531.0</v>
      </c>
      <c r="B449" s="3" t="str">
        <f t="shared" si="1"/>
        <v>#REF!</v>
      </c>
    </row>
    <row r="450">
      <c r="A450" s="26">
        <v>392306.0</v>
      </c>
      <c r="B450" s="3" t="str">
        <f t="shared" si="1"/>
        <v>#REF!</v>
      </c>
    </row>
    <row r="451">
      <c r="A451" s="29">
        <v>43749.0</v>
      </c>
      <c r="B451" s="3" t="str">
        <f t="shared" si="1"/>
        <v>#REF!</v>
      </c>
    </row>
    <row r="452">
      <c r="A452" s="28">
        <v>59.53</v>
      </c>
      <c r="B452" s="3" t="str">
        <f t="shared" si="1"/>
        <v>#REF!</v>
      </c>
    </row>
    <row r="453">
      <c r="A453" s="28">
        <v>60.69</v>
      </c>
      <c r="B453" s="3" t="str">
        <f t="shared" si="1"/>
        <v>#REF!</v>
      </c>
    </row>
    <row r="454">
      <c r="A454" s="28">
        <v>59.21</v>
      </c>
      <c r="B454" s="3" t="str">
        <f t="shared" si="1"/>
        <v>#REF!</v>
      </c>
    </row>
    <row r="455">
      <c r="A455" s="28">
        <v>60.51</v>
      </c>
      <c r="B455" s="3" t="str">
        <f t="shared" si="1"/>
        <v>#REF!</v>
      </c>
    </row>
    <row r="456">
      <c r="A456" s="25">
        <f>+1.41</f>
        <v>1.41</v>
      </c>
      <c r="B456" s="3" t="str">
        <f t="shared" si="1"/>
        <v>#REF!</v>
      </c>
    </row>
    <row r="457">
      <c r="A457" s="25">
        <f>+2.39%</f>
        <v>0.0239</v>
      </c>
      <c r="B457" s="3" t="str">
        <f t="shared" si="1"/>
        <v>#REF!</v>
      </c>
    </row>
    <row r="458">
      <c r="A458" s="26">
        <v>367632.0</v>
      </c>
      <c r="B458" s="3" t="str">
        <f t="shared" si="1"/>
        <v>#REF!</v>
      </c>
    </row>
    <row r="459">
      <c r="A459" s="26">
        <v>374051.0</v>
      </c>
      <c r="B459" s="3" t="str">
        <f t="shared" si="1"/>
        <v>#REF!</v>
      </c>
    </row>
    <row r="460">
      <c r="A460" s="29">
        <v>43752.0</v>
      </c>
      <c r="B460" s="3" t="str">
        <f t="shared" si="1"/>
        <v>#REF!</v>
      </c>
    </row>
    <row r="461">
      <c r="A461" s="28">
        <v>60.69</v>
      </c>
      <c r="B461" s="3" t="str">
        <f t="shared" si="1"/>
        <v>#REF!</v>
      </c>
    </row>
    <row r="462">
      <c r="A462" s="28">
        <v>60.73</v>
      </c>
      <c r="B462" s="3" t="str">
        <f t="shared" si="1"/>
        <v>#REF!</v>
      </c>
    </row>
    <row r="463">
      <c r="A463" s="28">
        <v>58.5</v>
      </c>
      <c r="B463" s="3" t="str">
        <f t="shared" si="1"/>
        <v>#REF!</v>
      </c>
    </row>
    <row r="464">
      <c r="A464" s="28">
        <v>59.35</v>
      </c>
      <c r="B464" s="3" t="str">
        <f t="shared" si="1"/>
        <v>#REF!</v>
      </c>
    </row>
    <row r="465">
      <c r="A465" s="21">
        <v>-1.16</v>
      </c>
      <c r="B465" s="3" t="str">
        <f t="shared" si="1"/>
        <v>#REF!</v>
      </c>
    </row>
    <row r="466">
      <c r="A466" s="22">
        <v>-0.0192</v>
      </c>
      <c r="B466" s="3" t="str">
        <f t="shared" si="1"/>
        <v>#REF!</v>
      </c>
    </row>
    <row r="467">
      <c r="A467" s="24">
        <v>283065.0</v>
      </c>
      <c r="B467" s="3" t="str">
        <f t="shared" si="1"/>
        <v>#REF!</v>
      </c>
    </row>
    <row r="468">
      <c r="A468" s="24">
        <v>357778.0</v>
      </c>
      <c r="B468" s="3" t="str">
        <f t="shared" si="1"/>
        <v>#REF!</v>
      </c>
    </row>
    <row r="469">
      <c r="A469" s="30">
        <v>43753.0</v>
      </c>
      <c r="B469" s="3" t="str">
        <f t="shared" si="1"/>
        <v>#REF!</v>
      </c>
    </row>
    <row r="470">
      <c r="A470" s="21">
        <v>59.3</v>
      </c>
      <c r="B470" s="3" t="str">
        <f t="shared" si="1"/>
        <v>#REF!</v>
      </c>
    </row>
    <row r="471">
      <c r="A471" s="21">
        <v>59.68</v>
      </c>
      <c r="B471" s="3" t="str">
        <f t="shared" si="1"/>
        <v>#REF!</v>
      </c>
    </row>
    <row r="472">
      <c r="A472" s="21">
        <v>58.0</v>
      </c>
      <c r="B472" s="3" t="str">
        <f t="shared" si="1"/>
        <v>#REF!</v>
      </c>
    </row>
    <row r="473">
      <c r="A473" s="21">
        <v>58.74</v>
      </c>
      <c r="B473" s="3" t="str">
        <f t="shared" si="1"/>
        <v>#REF!</v>
      </c>
    </row>
    <row r="474">
      <c r="A474" s="21">
        <v>-0.61</v>
      </c>
      <c r="B474" s="3" t="str">
        <f t="shared" si="1"/>
        <v>#REF!</v>
      </c>
    </row>
    <row r="475">
      <c r="A475" s="22">
        <v>-0.0103</v>
      </c>
      <c r="B475" s="3" t="str">
        <f t="shared" si="1"/>
        <v>#REF!</v>
      </c>
    </row>
    <row r="476">
      <c r="A476" s="24">
        <v>305682.0</v>
      </c>
      <c r="B476" s="3" t="str">
        <f t="shared" si="1"/>
        <v>#REF!</v>
      </c>
    </row>
    <row r="477">
      <c r="A477" s="24">
        <v>352392.0</v>
      </c>
      <c r="B477" s="3" t="str">
        <f t="shared" si="1"/>
        <v>#REF!</v>
      </c>
    </row>
    <row r="478">
      <c r="A478" s="30">
        <v>43754.0</v>
      </c>
      <c r="B478" s="3" t="str">
        <f t="shared" si="1"/>
        <v>#REF!</v>
      </c>
    </row>
    <row r="479">
      <c r="A479" s="21">
        <v>58.9</v>
      </c>
      <c r="B479" s="3" t="str">
        <f t="shared" si="1"/>
        <v>#REF!</v>
      </c>
    </row>
    <row r="480">
      <c r="A480" s="21">
        <v>59.75</v>
      </c>
      <c r="B480" s="3" t="str">
        <f t="shared" si="1"/>
        <v>#REF!</v>
      </c>
    </row>
    <row r="481">
      <c r="A481" s="21">
        <v>58.36</v>
      </c>
      <c r="B481" s="3" t="str">
        <f t="shared" si="1"/>
        <v>#REF!</v>
      </c>
    </row>
    <row r="482">
      <c r="A482" s="21">
        <v>59.42</v>
      </c>
      <c r="B482" s="3" t="str">
        <f t="shared" si="1"/>
        <v>#REF!</v>
      </c>
    </row>
    <row r="483">
      <c r="A483" s="25">
        <f>+0.68</f>
        <v>0.68</v>
      </c>
      <c r="B483" s="3" t="str">
        <f t="shared" si="1"/>
        <v>#REF!</v>
      </c>
    </row>
    <row r="484">
      <c r="A484" s="25">
        <f>+1.16%</f>
        <v>0.0116</v>
      </c>
      <c r="B484" s="3" t="str">
        <f t="shared" si="1"/>
        <v>#REF!</v>
      </c>
    </row>
    <row r="485">
      <c r="A485" s="26">
        <v>257875.0</v>
      </c>
      <c r="B485" s="3" t="str">
        <f t="shared" si="1"/>
        <v>#REF!</v>
      </c>
    </row>
    <row r="486">
      <c r="A486" s="26">
        <v>342843.0</v>
      </c>
      <c r="B486" s="3" t="str">
        <f t="shared" si="1"/>
        <v>#REF!</v>
      </c>
    </row>
    <row r="487">
      <c r="A487" s="29">
        <v>43755.0</v>
      </c>
      <c r="B487" s="3" t="str">
        <f t="shared" si="1"/>
        <v>#REF!</v>
      </c>
    </row>
    <row r="488">
      <c r="A488" s="28">
        <v>58.99</v>
      </c>
      <c r="B488" s="3" t="str">
        <f t="shared" si="1"/>
        <v>#REF!</v>
      </c>
    </row>
    <row r="489">
      <c r="A489" s="28">
        <v>60.04</v>
      </c>
      <c r="B489" s="3" t="str">
        <f t="shared" si="1"/>
        <v>#REF!</v>
      </c>
    </row>
    <row r="490">
      <c r="A490" s="28">
        <v>58.69</v>
      </c>
      <c r="B490" s="3" t="str">
        <f t="shared" si="1"/>
        <v>#REF!</v>
      </c>
    </row>
    <row r="491">
      <c r="A491" s="28">
        <v>59.91</v>
      </c>
      <c r="B491" s="3" t="str">
        <f t="shared" si="1"/>
        <v>#REF!</v>
      </c>
    </row>
    <row r="492">
      <c r="A492" s="25">
        <f>+0.49</f>
        <v>0.49</v>
      </c>
      <c r="B492" s="3" t="str">
        <f t="shared" si="1"/>
        <v>#REF!</v>
      </c>
    </row>
    <row r="493">
      <c r="A493" s="25">
        <f>+0.82%</f>
        <v>0.0082</v>
      </c>
      <c r="B493" s="3" t="str">
        <f t="shared" si="1"/>
        <v>#REF!</v>
      </c>
    </row>
    <row r="494">
      <c r="A494" s="26">
        <v>269842.0</v>
      </c>
      <c r="B494" s="3" t="str">
        <f t="shared" si="1"/>
        <v>#REF!</v>
      </c>
    </row>
    <row r="495">
      <c r="A495" s="26">
        <v>338225.0</v>
      </c>
      <c r="B495" s="3" t="str">
        <f t="shared" si="1"/>
        <v>#REF!</v>
      </c>
    </row>
    <row r="496">
      <c r="A496" s="29">
        <v>43756.0</v>
      </c>
      <c r="B496" s="3" t="str">
        <f t="shared" si="1"/>
        <v>#REF!</v>
      </c>
    </row>
    <row r="497">
      <c r="A497" s="28">
        <v>59.78</v>
      </c>
      <c r="B497" s="3" t="str">
        <f t="shared" si="1"/>
        <v>#REF!</v>
      </c>
    </row>
    <row r="498">
      <c r="A498" s="28">
        <v>60.29</v>
      </c>
      <c r="B498" s="3" t="str">
        <f t="shared" si="1"/>
        <v>#REF!</v>
      </c>
    </row>
    <row r="499">
      <c r="A499" s="28">
        <v>59.01</v>
      </c>
      <c r="B499" s="3" t="str">
        <f t="shared" si="1"/>
        <v>#REF!</v>
      </c>
    </row>
    <row r="500">
      <c r="A500" s="28">
        <v>59.42</v>
      </c>
      <c r="B500" s="3" t="str">
        <f t="shared" si="1"/>
        <v>#REF!</v>
      </c>
    </row>
    <row r="501">
      <c r="A501" s="21">
        <v>-0.49</v>
      </c>
      <c r="B501" s="3" t="str">
        <f t="shared" si="1"/>
        <v>#REF!</v>
      </c>
    </row>
    <row r="502">
      <c r="A502" s="22">
        <v>-0.0082</v>
      </c>
      <c r="B502" s="3" t="str">
        <f t="shared" si="1"/>
        <v>#REF!</v>
      </c>
    </row>
    <row r="503">
      <c r="A503" s="24">
        <v>228144.0</v>
      </c>
      <c r="B503" s="3" t="str">
        <f t="shared" si="1"/>
        <v>#REF!</v>
      </c>
    </row>
    <row r="504">
      <c r="A504" s="24">
        <v>322185.0</v>
      </c>
      <c r="B504" s="3" t="str">
        <f t="shared" si="1"/>
        <v>#REF!</v>
      </c>
    </row>
    <row r="505">
      <c r="A505" s="30">
        <v>43759.0</v>
      </c>
      <c r="B505" s="3" t="str">
        <f t="shared" si="1"/>
        <v>#REF!</v>
      </c>
    </row>
    <row r="506">
      <c r="A506" s="21">
        <v>59.23</v>
      </c>
      <c r="B506" s="3" t="str">
        <f t="shared" si="1"/>
        <v>#REF!</v>
      </c>
    </row>
    <row r="507">
      <c r="A507" s="21">
        <v>59.55</v>
      </c>
      <c r="B507" s="3" t="str">
        <f t="shared" si="1"/>
        <v>#REF!</v>
      </c>
    </row>
    <row r="508">
      <c r="A508" s="21">
        <v>58.26</v>
      </c>
      <c r="B508" s="3" t="str">
        <f t="shared" si="1"/>
        <v>#REF!</v>
      </c>
    </row>
    <row r="509">
      <c r="A509" s="21">
        <v>58.96</v>
      </c>
      <c r="B509" s="3" t="str">
        <f t="shared" si="1"/>
        <v>#REF!</v>
      </c>
    </row>
    <row r="510">
      <c r="A510" s="21">
        <v>-0.46</v>
      </c>
      <c r="B510" s="3" t="str">
        <f t="shared" si="1"/>
        <v>#REF!</v>
      </c>
    </row>
    <row r="511">
      <c r="A511" s="22">
        <v>-0.0077</v>
      </c>
      <c r="B511" s="3" t="str">
        <f t="shared" si="1"/>
        <v>#REF!</v>
      </c>
    </row>
    <row r="512">
      <c r="A512" s="24">
        <v>212574.0</v>
      </c>
      <c r="B512" s="3" t="str">
        <f t="shared" si="1"/>
        <v>#REF!</v>
      </c>
    </row>
    <row r="513">
      <c r="A513" s="24">
        <v>299905.0</v>
      </c>
      <c r="B513" s="3" t="str">
        <f t="shared" si="1"/>
        <v>#REF!</v>
      </c>
    </row>
    <row r="514">
      <c r="A514" s="30">
        <v>43760.0</v>
      </c>
      <c r="B514" s="3" t="str">
        <f t="shared" si="1"/>
        <v>#REF!</v>
      </c>
    </row>
    <row r="515">
      <c r="A515" s="21">
        <v>59.05</v>
      </c>
      <c r="B515" s="3" t="str">
        <f t="shared" si="1"/>
        <v>#REF!</v>
      </c>
    </row>
    <row r="516">
      <c r="A516" s="21">
        <v>60.26</v>
      </c>
      <c r="B516" s="3" t="str">
        <f t="shared" si="1"/>
        <v>#REF!</v>
      </c>
    </row>
    <row r="517">
      <c r="A517" s="21">
        <v>58.75</v>
      </c>
      <c r="B517" s="3" t="str">
        <f t="shared" si="1"/>
        <v>#REF!</v>
      </c>
    </row>
    <row r="518">
      <c r="A518" s="21">
        <v>59.7</v>
      </c>
      <c r="B518" s="3" t="str">
        <f t="shared" si="1"/>
        <v>#REF!</v>
      </c>
    </row>
    <row r="519">
      <c r="A519" s="25">
        <f>+0.74</f>
        <v>0.74</v>
      </c>
      <c r="B519" s="3" t="str">
        <f t="shared" si="1"/>
        <v>#REF!</v>
      </c>
    </row>
    <row r="520">
      <c r="A520" s="25">
        <f>+1.26%</f>
        <v>0.0126</v>
      </c>
      <c r="B520" s="3" t="str">
        <f t="shared" si="1"/>
        <v>#REF!</v>
      </c>
    </row>
    <row r="521">
      <c r="A521" s="26">
        <v>260598.0</v>
      </c>
      <c r="B521" s="3" t="str">
        <f t="shared" si="1"/>
        <v>#REF!</v>
      </c>
    </row>
    <row r="522">
      <c r="A522" s="26">
        <v>278651.0</v>
      </c>
      <c r="B522" s="3" t="str">
        <f t="shared" si="1"/>
        <v>#REF!</v>
      </c>
    </row>
    <row r="523">
      <c r="A523" s="29">
        <v>43761.0</v>
      </c>
      <c r="B523" s="3" t="str">
        <f t="shared" si="1"/>
        <v>#REF!</v>
      </c>
    </row>
    <row r="524">
      <c r="A524" s="28">
        <v>59.48</v>
      </c>
      <c r="B524" s="3" t="str">
        <f t="shared" si="1"/>
        <v>#REF!</v>
      </c>
    </row>
    <row r="525">
      <c r="A525" s="28">
        <v>61.3</v>
      </c>
      <c r="B525" s="3" t="str">
        <f t="shared" si="1"/>
        <v>#REF!</v>
      </c>
    </row>
    <row r="526">
      <c r="A526" s="28">
        <v>58.85</v>
      </c>
      <c r="B526" s="3" t="str">
        <f t="shared" si="1"/>
        <v>#REF!</v>
      </c>
    </row>
    <row r="527">
      <c r="A527" s="28">
        <v>61.17</v>
      </c>
      <c r="B527" s="3" t="str">
        <f t="shared" si="1"/>
        <v>#REF!</v>
      </c>
    </row>
    <row r="528">
      <c r="A528" s="25">
        <f>+1.47</f>
        <v>1.47</v>
      </c>
      <c r="B528" s="3" t="str">
        <f t="shared" si="1"/>
        <v>#REF!</v>
      </c>
    </row>
    <row r="529">
      <c r="A529" s="25">
        <f>+2.46%</f>
        <v>0.0246</v>
      </c>
      <c r="B529" s="3" t="str">
        <f t="shared" si="1"/>
        <v>#REF!</v>
      </c>
    </row>
    <row r="530">
      <c r="A530" s="26">
        <v>313229.0</v>
      </c>
      <c r="B530" s="3" t="str">
        <f t="shared" si="1"/>
        <v>#REF!</v>
      </c>
    </row>
    <row r="531">
      <c r="A531" s="26">
        <v>237064.0</v>
      </c>
      <c r="B531" s="3" t="str">
        <f t="shared" si="1"/>
        <v>#REF!</v>
      </c>
    </row>
    <row r="532">
      <c r="A532" s="29">
        <v>43762.0</v>
      </c>
      <c r="B532" s="3" t="str">
        <f t="shared" si="1"/>
        <v>#REF!</v>
      </c>
    </row>
    <row r="533">
      <c r="A533" s="28">
        <v>60.99</v>
      </c>
      <c r="B533" s="3" t="str">
        <f t="shared" si="1"/>
        <v>#REF!</v>
      </c>
    </row>
    <row r="534">
      <c r="A534" s="28">
        <v>61.9</v>
      </c>
      <c r="B534" s="3" t="str">
        <f t="shared" si="1"/>
        <v>#REF!</v>
      </c>
    </row>
    <row r="535">
      <c r="A535" s="28">
        <v>60.64</v>
      </c>
      <c r="B535" s="3" t="str">
        <f t="shared" si="1"/>
        <v>#REF!</v>
      </c>
    </row>
    <row r="536">
      <c r="A536" s="28">
        <v>61.67</v>
      </c>
      <c r="B536" s="3" t="str">
        <f t="shared" si="1"/>
        <v>#REF!</v>
      </c>
    </row>
    <row r="537">
      <c r="A537" s="25">
        <f>+0.5</f>
        <v>0.5</v>
      </c>
      <c r="B537" s="3" t="str">
        <f t="shared" si="1"/>
        <v>#REF!</v>
      </c>
    </row>
    <row r="538">
      <c r="A538" s="25">
        <f>+0.82%</f>
        <v>0.0082</v>
      </c>
      <c r="B538" s="3" t="str">
        <f t="shared" si="1"/>
        <v>#REF!</v>
      </c>
    </row>
    <row r="539">
      <c r="A539" s="26">
        <v>215542.0</v>
      </c>
      <c r="B539" s="3" t="str">
        <f t="shared" si="1"/>
        <v>#REF!</v>
      </c>
    </row>
    <row r="540">
      <c r="A540" s="26">
        <v>222275.0</v>
      </c>
      <c r="B540" s="3" t="str">
        <f t="shared" si="1"/>
        <v>#REF!</v>
      </c>
    </row>
    <row r="541">
      <c r="A541" s="29">
        <v>43763.0</v>
      </c>
      <c r="B541" s="3" t="str">
        <f t="shared" si="1"/>
        <v>#REF!</v>
      </c>
    </row>
    <row r="542">
      <c r="A542" s="28">
        <v>61.5</v>
      </c>
      <c r="B542" s="3" t="str">
        <f t="shared" si="1"/>
        <v>#REF!</v>
      </c>
    </row>
    <row r="543">
      <c r="A543" s="28">
        <v>62.11</v>
      </c>
      <c r="B543" s="3" t="str">
        <f t="shared" si="1"/>
        <v>#REF!</v>
      </c>
    </row>
    <row r="544">
      <c r="A544" s="28">
        <v>60.93</v>
      </c>
      <c r="B544" s="3" t="str">
        <f t="shared" si="1"/>
        <v>#REF!</v>
      </c>
    </row>
    <row r="545">
      <c r="A545" s="28">
        <v>62.02</v>
      </c>
      <c r="B545" s="3" t="str">
        <f t="shared" si="1"/>
        <v>#REF!</v>
      </c>
    </row>
    <row r="546">
      <c r="A546" s="25">
        <f>+0.35</f>
        <v>0.35</v>
      </c>
      <c r="B546" s="3" t="str">
        <f t="shared" si="1"/>
        <v>#REF!</v>
      </c>
    </row>
    <row r="547">
      <c r="A547" s="25">
        <f>+0.57%</f>
        <v>0.0057</v>
      </c>
      <c r="B547" s="3" t="str">
        <f t="shared" si="1"/>
        <v>#REF!</v>
      </c>
    </row>
    <row r="548">
      <c r="A548" s="26">
        <v>204446.0</v>
      </c>
      <c r="B548" s="3" t="str">
        <f t="shared" si="1"/>
        <v>#REF!</v>
      </c>
    </row>
    <row r="549">
      <c r="A549" s="26">
        <v>212120.0</v>
      </c>
      <c r="B549" s="3" t="str">
        <f t="shared" si="1"/>
        <v>#REF!</v>
      </c>
    </row>
    <row r="550">
      <c r="A550" s="29">
        <v>43766.0</v>
      </c>
      <c r="B550" s="3" t="str">
        <f t="shared" si="1"/>
        <v>#REF!</v>
      </c>
    </row>
    <row r="551">
      <c r="A551" s="28">
        <v>62.04</v>
      </c>
      <c r="B551" s="3" t="str">
        <f t="shared" si="1"/>
        <v>#REF!</v>
      </c>
    </row>
    <row r="552">
      <c r="A552" s="28">
        <v>62.34</v>
      </c>
      <c r="B552" s="3" t="str">
        <f t="shared" si="1"/>
        <v>#REF!</v>
      </c>
    </row>
    <row r="553">
      <c r="A553" s="28">
        <v>61.19</v>
      </c>
      <c r="B553" s="3" t="str">
        <f t="shared" si="1"/>
        <v>#REF!</v>
      </c>
    </row>
    <row r="554">
      <c r="A554" s="28">
        <v>61.57</v>
      </c>
      <c r="B554" s="3" t="str">
        <f t="shared" si="1"/>
        <v>#REF!</v>
      </c>
    </row>
    <row r="555">
      <c r="A555" s="21">
        <v>-0.45</v>
      </c>
      <c r="B555" s="3" t="str">
        <f t="shared" si="1"/>
        <v>#REF!</v>
      </c>
    </row>
    <row r="556">
      <c r="A556" s="22">
        <v>-0.0073</v>
      </c>
      <c r="B556" s="3" t="str">
        <f t="shared" si="1"/>
        <v>#REF!</v>
      </c>
    </row>
    <row r="557">
      <c r="A557" s="24">
        <v>167855.0</v>
      </c>
      <c r="B557" s="3" t="str">
        <f t="shared" si="1"/>
        <v>#REF!</v>
      </c>
    </row>
    <row r="558">
      <c r="A558" s="24">
        <v>163774.0</v>
      </c>
      <c r="B558" s="3" t="str">
        <f t="shared" si="1"/>
        <v>#REF!</v>
      </c>
    </row>
    <row r="559">
      <c r="A559" s="30">
        <v>43767.0</v>
      </c>
      <c r="B559" s="3" t="str">
        <f t="shared" si="1"/>
        <v>#REF!</v>
      </c>
    </row>
    <row r="560">
      <c r="A560" s="21">
        <v>61.61</v>
      </c>
      <c r="B560" s="3" t="str">
        <f t="shared" si="1"/>
        <v>#REF!</v>
      </c>
    </row>
    <row r="561">
      <c r="A561" s="21">
        <v>61.98</v>
      </c>
      <c r="B561" s="3" t="str">
        <f t="shared" si="1"/>
        <v>#REF!</v>
      </c>
    </row>
    <row r="562">
      <c r="A562" s="21">
        <v>60.66</v>
      </c>
      <c r="B562" s="3" t="str">
        <f t="shared" si="1"/>
        <v>#REF!</v>
      </c>
    </row>
    <row r="563">
      <c r="A563" s="21">
        <v>61.59</v>
      </c>
      <c r="B563" s="3" t="str">
        <f t="shared" si="1"/>
        <v>#REF!</v>
      </c>
    </row>
    <row r="564">
      <c r="A564" s="25">
        <f>+0.02</f>
        <v>0.02</v>
      </c>
      <c r="B564" s="3" t="str">
        <f t="shared" si="1"/>
        <v>#REF!</v>
      </c>
    </row>
    <row r="565">
      <c r="A565" s="25">
        <f>+0.03%</f>
        <v>0.0003</v>
      </c>
      <c r="B565" s="3" t="str">
        <f t="shared" si="1"/>
        <v>#REF!</v>
      </c>
    </row>
    <row r="566">
      <c r="A566" s="26">
        <v>136930.0</v>
      </c>
      <c r="B566" s="3" t="str">
        <f t="shared" si="1"/>
        <v>#REF!</v>
      </c>
    </row>
    <row r="567">
      <c r="A567" s="26">
        <v>144231.0</v>
      </c>
      <c r="B567" s="3" t="str">
        <f t="shared" si="1"/>
        <v>#REF!</v>
      </c>
    </row>
    <row r="568">
      <c r="A568" s="29">
        <v>43768.0</v>
      </c>
      <c r="B568" s="3" t="str">
        <f t="shared" si="1"/>
        <v>#REF!</v>
      </c>
    </row>
    <row r="569">
      <c r="A569" s="28">
        <v>61.6</v>
      </c>
      <c r="B569" s="3" t="str">
        <f t="shared" si="1"/>
        <v>#REF!</v>
      </c>
    </row>
    <row r="570">
      <c r="A570" s="28">
        <v>61.93</v>
      </c>
      <c r="B570" s="3" t="str">
        <f t="shared" si="1"/>
        <v>#REF!</v>
      </c>
    </row>
    <row r="571">
      <c r="A571" s="28">
        <v>60.45</v>
      </c>
      <c r="B571" s="3" t="str">
        <f t="shared" si="1"/>
        <v>#REF!</v>
      </c>
    </row>
    <row r="572">
      <c r="A572" s="28">
        <v>60.61</v>
      </c>
      <c r="B572" s="3" t="str">
        <f t="shared" si="1"/>
        <v>#REF!</v>
      </c>
    </row>
    <row r="573">
      <c r="A573" s="21">
        <v>-0.98</v>
      </c>
      <c r="B573" s="3" t="str">
        <f t="shared" si="1"/>
        <v>#REF!</v>
      </c>
    </row>
    <row r="574">
      <c r="A574" s="22">
        <v>-0.0159</v>
      </c>
      <c r="B574" s="3" t="str">
        <f t="shared" si="1"/>
        <v>#REF!</v>
      </c>
    </row>
    <row r="575">
      <c r="A575" s="24">
        <v>105869.0</v>
      </c>
      <c r="B575" s="3" t="str">
        <f t="shared" si="1"/>
        <v>#REF!</v>
      </c>
    </row>
    <row r="576">
      <c r="A576" s="24">
        <v>103527.0</v>
      </c>
      <c r="B576" s="3" t="str">
        <f t="shared" si="1"/>
        <v>#REF!</v>
      </c>
    </row>
    <row r="577">
      <c r="A577" s="14">
        <v>43769.0</v>
      </c>
      <c r="B577" s="3" t="str">
        <f t="shared" si="1"/>
        <v>#REF!</v>
      </c>
    </row>
    <row r="578">
      <c r="A578" s="8">
        <v>60.57</v>
      </c>
      <c r="B578" s="3" t="str">
        <f t="shared" si="1"/>
        <v>#REF!</v>
      </c>
    </row>
    <row r="579">
      <c r="A579" s="8">
        <v>61.13</v>
      </c>
      <c r="B579" s="3" t="str">
        <f t="shared" si="1"/>
        <v>#REF!</v>
      </c>
    </row>
    <row r="580">
      <c r="A580" s="8">
        <v>60.07</v>
      </c>
      <c r="B580" s="3" t="str">
        <f t="shared" si="1"/>
        <v>#REF!</v>
      </c>
    </row>
    <row r="581">
      <c r="A581" s="8">
        <v>60.23</v>
      </c>
      <c r="B581" s="3" t="str">
        <f t="shared" si="1"/>
        <v>#REF!</v>
      </c>
    </row>
    <row r="582">
      <c r="A582" s="11">
        <v>-0.38</v>
      </c>
      <c r="B582" s="3" t="str">
        <f t="shared" si="1"/>
        <v>#REF!</v>
      </c>
    </row>
    <row r="583">
      <c r="A583" s="12">
        <v>-0.0063</v>
      </c>
      <c r="B583" s="3" t="str">
        <f t="shared" si="1"/>
        <v>#REF!</v>
      </c>
    </row>
    <row r="584">
      <c r="A584" s="31">
        <v>13898.0</v>
      </c>
      <c r="B584" s="3" t="str">
        <f t="shared" si="1"/>
        <v>#REF!</v>
      </c>
    </row>
    <row r="585">
      <c r="A585" s="32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43711</v>
      </c>
      <c r="C3" s="3">
        <v>57.17</v>
      </c>
      <c r="D3" s="3">
        <v>57.53</v>
      </c>
      <c r="E3" s="3">
        <v>55.98</v>
      </c>
      <c r="F3" s="3">
        <v>56.94</v>
      </c>
      <c r="G3" s="3">
        <v>-0.37</v>
      </c>
      <c r="H3" s="6">
        <v>-0.0065</v>
      </c>
      <c r="I3" s="15">
        <v>68258.0</v>
      </c>
      <c r="J3" s="15">
        <v>191035.0</v>
      </c>
    </row>
    <row r="4">
      <c r="A4" s="19" t="s">
        <v>4</v>
      </c>
      <c r="B4" s="5">
        <f t="shared" si="1"/>
        <v>43712</v>
      </c>
      <c r="C4" s="3">
        <v>56.98</v>
      </c>
      <c r="D4" s="3">
        <v>59.53</v>
      </c>
      <c r="E4" s="3">
        <v>56.91</v>
      </c>
      <c r="F4" s="3">
        <v>59.27</v>
      </c>
      <c r="G4" s="3">
        <v>2.33</v>
      </c>
      <c r="H4" s="3">
        <v>0.0409</v>
      </c>
      <c r="I4" s="15">
        <v>57356.0</v>
      </c>
      <c r="J4" s="15">
        <v>191990.0</v>
      </c>
    </row>
    <row r="5">
      <c r="A5" s="19" t="s">
        <v>5</v>
      </c>
      <c r="B5" s="5">
        <f t="shared" si="1"/>
        <v>43713</v>
      </c>
      <c r="C5" s="3">
        <v>59.14</v>
      </c>
      <c r="D5" s="3">
        <v>60.82</v>
      </c>
      <c r="E5" s="3">
        <v>58.87</v>
      </c>
      <c r="F5" s="3">
        <v>59.46</v>
      </c>
      <c r="G5" s="3">
        <v>0.19</v>
      </c>
      <c r="H5" s="3">
        <v>0.0032</v>
      </c>
      <c r="I5" s="15">
        <v>74337.0</v>
      </c>
      <c r="J5" s="15">
        <v>197169.0</v>
      </c>
    </row>
    <row r="6">
      <c r="A6" s="19" t="s">
        <v>6</v>
      </c>
      <c r="B6" s="5">
        <f t="shared" si="1"/>
        <v>43714</v>
      </c>
      <c r="C6" s="3">
        <v>59.33</v>
      </c>
      <c r="D6" s="3">
        <v>60.27</v>
      </c>
      <c r="E6" s="3">
        <v>57.91</v>
      </c>
      <c r="F6" s="3">
        <v>59.94</v>
      </c>
      <c r="G6" s="3">
        <v>0.48</v>
      </c>
      <c r="H6" s="3">
        <v>0.008100000000000001</v>
      </c>
      <c r="I6" s="15">
        <v>101114.0</v>
      </c>
      <c r="J6" s="15">
        <v>192735.0</v>
      </c>
    </row>
    <row r="7">
      <c r="A7" s="19" t="s">
        <v>7</v>
      </c>
      <c r="B7" s="5">
        <f t="shared" si="1"/>
        <v>43717</v>
      </c>
      <c r="C7" s="3">
        <v>60.03</v>
      </c>
      <c r="D7" s="3">
        <v>61.36</v>
      </c>
      <c r="E7" s="3">
        <v>59.94</v>
      </c>
      <c r="F7" s="3">
        <v>61.01</v>
      </c>
      <c r="G7" s="3">
        <v>1.07</v>
      </c>
      <c r="H7" s="3">
        <v>0.0179</v>
      </c>
      <c r="I7" s="15">
        <v>85329.0</v>
      </c>
      <c r="J7" s="15">
        <v>200047.0</v>
      </c>
    </row>
    <row r="8">
      <c r="A8" s="19" t="s">
        <v>8</v>
      </c>
      <c r="B8" s="5">
        <f t="shared" si="1"/>
        <v>43718</v>
      </c>
      <c r="C8" s="3">
        <v>61.35</v>
      </c>
      <c r="D8" s="3">
        <v>62.16</v>
      </c>
      <c r="E8" s="3">
        <v>60.65</v>
      </c>
      <c r="F8" s="3">
        <v>60.84</v>
      </c>
      <c r="G8" s="3">
        <v>-0.17</v>
      </c>
      <c r="H8" s="6">
        <v>-0.0028</v>
      </c>
      <c r="I8" s="15">
        <v>88653.0</v>
      </c>
      <c r="J8" s="15">
        <v>205234.0</v>
      </c>
    </row>
    <row r="9">
      <c r="A9" s="19" t="s">
        <v>9</v>
      </c>
      <c r="B9" s="5">
        <f t="shared" si="1"/>
        <v>43719</v>
      </c>
      <c r="C9" s="3">
        <v>61.35</v>
      </c>
      <c r="D9" s="3">
        <v>61.69</v>
      </c>
      <c r="E9" s="3">
        <v>59.11</v>
      </c>
      <c r="F9" s="3">
        <v>59.38</v>
      </c>
      <c r="G9" s="3">
        <v>-1.46</v>
      </c>
      <c r="H9" s="6">
        <v>-0.024</v>
      </c>
      <c r="I9" s="15">
        <v>92990.0</v>
      </c>
      <c r="J9" s="15">
        <v>212487.0</v>
      </c>
    </row>
    <row r="10">
      <c r="A10" s="20">
        <v>43711.0</v>
      </c>
      <c r="B10" s="5">
        <f t="shared" si="1"/>
        <v>43720</v>
      </c>
      <c r="C10" s="3">
        <v>59.77</v>
      </c>
      <c r="D10" s="3">
        <v>59.97</v>
      </c>
      <c r="E10" s="3">
        <v>57.59</v>
      </c>
      <c r="F10" s="3">
        <v>58.87</v>
      </c>
      <c r="G10" s="3">
        <v>-0.51</v>
      </c>
      <c r="H10" s="6">
        <v>-0.0086</v>
      </c>
      <c r="I10" s="15">
        <v>115206.0</v>
      </c>
      <c r="J10" s="15">
        <v>212535.0</v>
      </c>
    </row>
    <row r="11">
      <c r="A11" s="19">
        <v>57.17</v>
      </c>
      <c r="B11" s="5">
        <f t="shared" si="1"/>
        <v>43721</v>
      </c>
      <c r="C11" s="3">
        <v>58.9</v>
      </c>
      <c r="D11" s="3">
        <v>59.2</v>
      </c>
      <c r="E11" s="3">
        <v>58.1</v>
      </c>
      <c r="F11" s="3">
        <v>58.61</v>
      </c>
      <c r="G11" s="3">
        <v>-0.26</v>
      </c>
      <c r="H11" s="6">
        <v>-0.0044</v>
      </c>
      <c r="I11" s="15">
        <v>61288.0</v>
      </c>
      <c r="J11" s="15">
        <v>212308.0</v>
      </c>
    </row>
    <row r="12">
      <c r="A12" s="19">
        <v>57.53</v>
      </c>
      <c r="B12" s="5">
        <f t="shared" si="1"/>
        <v>43724</v>
      </c>
      <c r="C12" s="3">
        <v>64.46</v>
      </c>
      <c r="D12" s="3">
        <v>69.16</v>
      </c>
      <c r="E12" s="3">
        <v>62.55</v>
      </c>
      <c r="F12" s="3">
        <v>66.55</v>
      </c>
      <c r="G12" s="3">
        <v>7.94</v>
      </c>
      <c r="H12" s="3">
        <v>0.1355</v>
      </c>
      <c r="I12" s="15">
        <v>279845.0</v>
      </c>
      <c r="J12" s="15">
        <v>207034.0</v>
      </c>
    </row>
    <row r="13">
      <c r="A13" s="19">
        <v>55.98</v>
      </c>
      <c r="B13" s="5">
        <f t="shared" si="1"/>
        <v>43725</v>
      </c>
      <c r="C13" s="3">
        <v>65.88</v>
      </c>
      <c r="D13" s="3">
        <v>66.58</v>
      </c>
      <c r="E13" s="3">
        <v>61.76</v>
      </c>
      <c r="F13" s="3">
        <v>62.7</v>
      </c>
      <c r="G13" s="3">
        <v>-3.85</v>
      </c>
      <c r="H13" s="6">
        <v>-0.0579</v>
      </c>
      <c r="I13" s="15">
        <v>200937.0</v>
      </c>
      <c r="J13" s="15">
        <v>201654.0</v>
      </c>
    </row>
    <row r="14">
      <c r="A14" s="19">
        <v>56.94</v>
      </c>
      <c r="B14" s="5">
        <f t="shared" si="1"/>
        <v>43726</v>
      </c>
      <c r="C14" s="3">
        <v>62.51</v>
      </c>
      <c r="D14" s="3">
        <v>63.09</v>
      </c>
      <c r="E14" s="3">
        <v>61.27</v>
      </c>
      <c r="F14" s="3">
        <v>61.8</v>
      </c>
      <c r="G14" s="3">
        <v>-0.9</v>
      </c>
      <c r="H14" s="6">
        <v>-0.0144</v>
      </c>
      <c r="I14" s="15">
        <v>104593.0</v>
      </c>
      <c r="J14" s="15">
        <v>209118.0</v>
      </c>
    </row>
    <row r="15">
      <c r="A15" s="21">
        <v>-0.37</v>
      </c>
      <c r="B15" s="5">
        <f t="shared" si="1"/>
        <v>43727</v>
      </c>
      <c r="C15" s="3">
        <v>61.72</v>
      </c>
      <c r="D15" s="3">
        <v>63.49</v>
      </c>
      <c r="E15" s="3">
        <v>61.7</v>
      </c>
      <c r="F15" s="3">
        <v>62.39</v>
      </c>
      <c r="G15" s="3">
        <v>0.59</v>
      </c>
      <c r="H15" s="3">
        <v>0.0095</v>
      </c>
      <c r="I15" s="15">
        <v>90085.0</v>
      </c>
      <c r="J15" s="15">
        <v>214983.0</v>
      </c>
    </row>
    <row r="16">
      <c r="A16" s="22">
        <v>-0.0065</v>
      </c>
      <c r="B16" s="5">
        <f t="shared" si="1"/>
        <v>43728</v>
      </c>
      <c r="C16" s="3">
        <v>62.91</v>
      </c>
      <c r="D16" s="3">
        <v>63.26</v>
      </c>
      <c r="E16" s="3">
        <v>62.04</v>
      </c>
      <c r="F16" s="3">
        <v>62.2</v>
      </c>
      <c r="G16" s="3">
        <v>-0.19</v>
      </c>
      <c r="H16" s="6">
        <v>-0.003</v>
      </c>
      <c r="I16" s="15">
        <v>56026.0</v>
      </c>
      <c r="J16" s="15">
        <v>220318.0</v>
      </c>
    </row>
    <row r="17">
      <c r="A17" s="24">
        <v>68258.0</v>
      </c>
      <c r="B17" s="5">
        <f t="shared" si="1"/>
        <v>43731</v>
      </c>
      <c r="C17" s="3">
        <v>62.97</v>
      </c>
      <c r="D17" s="3">
        <v>63.33</v>
      </c>
      <c r="E17" s="3">
        <v>61.49</v>
      </c>
      <c r="F17" s="3">
        <v>62.69</v>
      </c>
      <c r="G17" s="3">
        <v>0.49</v>
      </c>
      <c r="H17" s="3">
        <v>0.0079</v>
      </c>
      <c r="I17" s="15">
        <v>69687.0</v>
      </c>
      <c r="J17" s="15">
        <v>225173.0</v>
      </c>
    </row>
    <row r="18">
      <c r="A18" s="24">
        <v>191035.0</v>
      </c>
      <c r="B18" s="5">
        <f t="shared" si="1"/>
        <v>43732</v>
      </c>
      <c r="C18" s="3">
        <v>62.4</v>
      </c>
      <c r="D18" s="3">
        <v>62.54</v>
      </c>
      <c r="E18" s="3">
        <v>60.41</v>
      </c>
      <c r="F18" s="3">
        <v>61.16</v>
      </c>
      <c r="G18" s="3">
        <v>-1.53</v>
      </c>
      <c r="H18" s="6">
        <v>-0.0244</v>
      </c>
      <c r="I18" s="15">
        <v>74598.0</v>
      </c>
      <c r="J18" s="15">
        <v>234393.0</v>
      </c>
    </row>
    <row r="19">
      <c r="A19" s="23">
        <v>43712.0</v>
      </c>
      <c r="B19" s="5">
        <f t="shared" si="1"/>
        <v>43733</v>
      </c>
      <c r="C19" s="3">
        <v>60.58</v>
      </c>
      <c r="D19" s="3">
        <v>60.89</v>
      </c>
      <c r="E19" s="3">
        <v>59.46</v>
      </c>
      <c r="F19" s="3">
        <v>60.53</v>
      </c>
      <c r="G19" s="3">
        <v>-0.63</v>
      </c>
      <c r="H19" s="6">
        <v>-0.0103</v>
      </c>
      <c r="I19" s="15">
        <v>93341.0</v>
      </c>
      <c r="J19" s="15">
        <v>236640.0</v>
      </c>
    </row>
    <row r="20">
      <c r="A20" s="21">
        <v>56.98</v>
      </c>
      <c r="B20" s="5">
        <f t="shared" si="1"/>
        <v>43734</v>
      </c>
      <c r="C20" s="3">
        <v>60.75</v>
      </c>
      <c r="D20" s="3">
        <v>61.02</v>
      </c>
      <c r="E20" s="3">
        <v>59.66</v>
      </c>
      <c r="F20" s="3">
        <v>60.86</v>
      </c>
      <c r="G20" s="3">
        <v>0.33</v>
      </c>
      <c r="H20" s="3">
        <v>0.0055000000000000005</v>
      </c>
      <c r="I20" s="15">
        <v>103253.0</v>
      </c>
      <c r="J20" s="15">
        <v>243885.0</v>
      </c>
    </row>
    <row r="21">
      <c r="A21" s="21">
        <v>59.53</v>
      </c>
      <c r="B21" s="5">
        <f t="shared" si="1"/>
        <v>43735</v>
      </c>
      <c r="C21" s="3">
        <v>60.61</v>
      </c>
      <c r="D21" s="3">
        <v>60.96</v>
      </c>
      <c r="E21" s="3">
        <v>59.01</v>
      </c>
      <c r="F21" s="3">
        <v>60.19</v>
      </c>
      <c r="G21" s="3">
        <v>-0.67</v>
      </c>
      <c r="H21" s="6">
        <v>-0.011</v>
      </c>
      <c r="I21" s="15">
        <v>90826.0</v>
      </c>
      <c r="J21" s="15">
        <v>245557.0</v>
      </c>
    </row>
    <row r="22">
      <c r="A22" s="21">
        <v>56.91</v>
      </c>
      <c r="B22" s="5">
        <f t="shared" si="1"/>
        <v>43738</v>
      </c>
      <c r="C22" s="3">
        <v>60.65</v>
      </c>
      <c r="D22" s="3">
        <v>60.68</v>
      </c>
      <c r="E22" s="3">
        <v>58.43</v>
      </c>
      <c r="F22" s="3">
        <v>58.48</v>
      </c>
      <c r="G22" s="3">
        <v>-1.71</v>
      </c>
      <c r="H22" s="6">
        <v>-0.0284</v>
      </c>
      <c r="I22" s="15">
        <v>89029.0</v>
      </c>
      <c r="J22" s="15">
        <v>247612.0</v>
      </c>
    </row>
    <row r="23">
      <c r="A23" s="21">
        <v>59.27</v>
      </c>
      <c r="B23" s="5">
        <f t="shared" si="1"/>
        <v>43739</v>
      </c>
      <c r="C23" s="3">
        <v>58.74</v>
      </c>
      <c r="D23" s="3">
        <v>59.36</v>
      </c>
      <c r="E23" s="3">
        <v>57.71</v>
      </c>
      <c r="F23" s="3">
        <v>58.17</v>
      </c>
      <c r="G23" s="3">
        <v>-0.31</v>
      </c>
      <c r="H23" s="6">
        <v>-0.0053</v>
      </c>
      <c r="I23" s="15">
        <v>145041.0</v>
      </c>
      <c r="J23" s="15">
        <v>249884.0</v>
      </c>
    </row>
    <row r="24">
      <c r="A24" s="25">
        <f>+2.33</f>
        <v>2.33</v>
      </c>
      <c r="B24" s="5">
        <f t="shared" si="1"/>
        <v>43740</v>
      </c>
      <c r="C24" s="3">
        <v>58.5</v>
      </c>
      <c r="D24" s="3">
        <v>58.75</v>
      </c>
      <c r="E24" s="3">
        <v>56.56</v>
      </c>
      <c r="F24" s="3">
        <v>57.04</v>
      </c>
      <c r="G24" s="3">
        <v>-1.13</v>
      </c>
      <c r="H24" s="6">
        <v>-0.0194</v>
      </c>
      <c r="I24" s="15">
        <v>122768.0</v>
      </c>
      <c r="J24" s="15">
        <v>259235.0</v>
      </c>
    </row>
    <row r="25">
      <c r="A25" s="25">
        <f>+4.09%</f>
        <v>0.0409</v>
      </c>
      <c r="B25" s="5">
        <f t="shared" si="1"/>
        <v>43741</v>
      </c>
      <c r="C25" s="3">
        <v>56.81</v>
      </c>
      <c r="D25" s="3">
        <v>57.34</v>
      </c>
      <c r="E25" s="3">
        <v>55.55</v>
      </c>
      <c r="F25" s="3">
        <v>57.06</v>
      </c>
      <c r="G25" s="3">
        <v>0.02</v>
      </c>
      <c r="H25" s="3">
        <v>4.0E-4</v>
      </c>
      <c r="I25" s="15">
        <v>125095.0</v>
      </c>
      <c r="J25" s="15">
        <v>264364.0</v>
      </c>
    </row>
    <row r="26">
      <c r="A26" s="26">
        <v>57356.0</v>
      </c>
      <c r="B26" s="5">
        <f t="shared" si="1"/>
        <v>43742</v>
      </c>
      <c r="C26" s="3">
        <v>57.06</v>
      </c>
      <c r="D26" s="3">
        <v>58.21</v>
      </c>
      <c r="E26" s="3">
        <v>57.06</v>
      </c>
      <c r="F26" s="3">
        <v>57.74</v>
      </c>
      <c r="G26" s="3">
        <v>0.68</v>
      </c>
      <c r="H26" s="3">
        <v>0.011899999999999999</v>
      </c>
      <c r="I26" s="15">
        <v>145912.0</v>
      </c>
      <c r="J26" s="15">
        <v>266045.0</v>
      </c>
    </row>
    <row r="27">
      <c r="A27" s="26">
        <v>191990.0</v>
      </c>
      <c r="B27" s="5">
        <f t="shared" si="1"/>
        <v>43745</v>
      </c>
      <c r="C27" s="3">
        <v>57.62</v>
      </c>
      <c r="D27" s="3">
        <v>59.02</v>
      </c>
      <c r="E27" s="3">
        <v>57.42</v>
      </c>
      <c r="F27" s="3">
        <v>57.82</v>
      </c>
      <c r="G27" s="3">
        <v>0.08</v>
      </c>
      <c r="H27" s="3">
        <v>0.0014000000000000002</v>
      </c>
      <c r="I27" s="15">
        <v>110874.0</v>
      </c>
      <c r="J27" s="15">
        <v>282811.0</v>
      </c>
    </row>
    <row r="28">
      <c r="A28" s="27">
        <v>43713.0</v>
      </c>
      <c r="B28" s="5">
        <f t="shared" si="1"/>
        <v>43746</v>
      </c>
      <c r="C28" s="3">
        <v>57.94</v>
      </c>
      <c r="D28" s="3">
        <v>58.37</v>
      </c>
      <c r="E28" s="3">
        <v>56.9</v>
      </c>
      <c r="F28" s="3">
        <v>57.76</v>
      </c>
      <c r="G28" s="3">
        <v>-0.06</v>
      </c>
      <c r="H28" s="6">
        <v>-0.001</v>
      </c>
      <c r="I28" s="15">
        <v>146168.0</v>
      </c>
      <c r="J28" s="15">
        <v>297597.0</v>
      </c>
    </row>
    <row r="29">
      <c r="A29" s="28">
        <v>59.14</v>
      </c>
      <c r="B29" s="5">
        <f t="shared" si="1"/>
        <v>43747</v>
      </c>
      <c r="C29" s="3">
        <v>57.54</v>
      </c>
      <c r="D29" s="3">
        <v>58.81</v>
      </c>
      <c r="E29" s="3">
        <v>57.47</v>
      </c>
      <c r="F29" s="3">
        <v>57.84</v>
      </c>
      <c r="G29" s="3">
        <v>0.08</v>
      </c>
      <c r="H29" s="3">
        <v>0.0014000000000000002</v>
      </c>
      <c r="I29" s="15">
        <v>126512.0</v>
      </c>
      <c r="J29" s="15">
        <v>314598.0</v>
      </c>
    </row>
    <row r="30">
      <c r="A30" s="28">
        <v>60.82</v>
      </c>
      <c r="B30" s="13">
        <f t="shared" si="1"/>
        <v>43748</v>
      </c>
      <c r="C30" s="3">
        <v>57.42</v>
      </c>
      <c r="D30" s="3">
        <v>59.12</v>
      </c>
      <c r="E30" s="3">
        <v>57.3</v>
      </c>
      <c r="F30" s="3">
        <v>58.65</v>
      </c>
      <c r="G30" s="3">
        <v>0.81</v>
      </c>
      <c r="H30" s="3">
        <v>0.013999999999999999</v>
      </c>
      <c r="I30" s="15">
        <v>128252.0</v>
      </c>
      <c r="J30" s="15">
        <v>330692.0</v>
      </c>
    </row>
    <row r="31">
      <c r="A31" s="28">
        <v>58.87</v>
      </c>
      <c r="B31" s="13">
        <f t="shared" si="1"/>
        <v>43749</v>
      </c>
      <c r="C31" s="3">
        <v>59.07</v>
      </c>
      <c r="D31" s="3">
        <v>60.3</v>
      </c>
      <c r="E31" s="3">
        <v>58.74</v>
      </c>
      <c r="F31" s="3">
        <v>60.12</v>
      </c>
      <c r="G31" s="3">
        <v>1.47</v>
      </c>
      <c r="H31" s="3">
        <v>0.025099999999999997</v>
      </c>
      <c r="I31" s="15">
        <v>203832.0</v>
      </c>
      <c r="J31" s="15">
        <v>343332.0</v>
      </c>
    </row>
    <row r="32">
      <c r="A32" s="28">
        <v>59.46</v>
      </c>
      <c r="B32" s="13">
        <f t="shared" si="1"/>
        <v>43752</v>
      </c>
      <c r="C32" s="3">
        <v>60.29</v>
      </c>
      <c r="D32" s="3">
        <v>60.35</v>
      </c>
      <c r="E32" s="3">
        <v>58.28</v>
      </c>
      <c r="F32" s="3">
        <v>59.12</v>
      </c>
      <c r="G32" s="3">
        <v>-1.0</v>
      </c>
      <c r="H32" s="6">
        <v>-0.0166</v>
      </c>
      <c r="I32" s="15">
        <v>151996.0</v>
      </c>
      <c r="J32" s="15">
        <v>343901.0</v>
      </c>
    </row>
    <row r="33">
      <c r="A33" s="25">
        <f>+0.19</f>
        <v>0.19</v>
      </c>
      <c r="B33" s="13">
        <f t="shared" si="1"/>
        <v>43753</v>
      </c>
      <c r="C33" s="3">
        <v>59.04</v>
      </c>
      <c r="D33" s="3">
        <v>59.45</v>
      </c>
      <c r="E33" s="3">
        <v>57.94</v>
      </c>
      <c r="F33" s="3">
        <v>58.54</v>
      </c>
      <c r="G33" s="3">
        <v>-0.58</v>
      </c>
      <c r="H33" s="6">
        <v>-0.0098</v>
      </c>
      <c r="I33" s="15">
        <v>189493.0</v>
      </c>
      <c r="J33" s="15">
        <v>350265.0</v>
      </c>
    </row>
    <row r="34">
      <c r="A34" s="25">
        <f>+0.32%</f>
        <v>0.0032</v>
      </c>
      <c r="B34" s="13">
        <f t="shared" si="1"/>
        <v>43754</v>
      </c>
      <c r="C34" s="3">
        <v>58.75</v>
      </c>
      <c r="D34" s="3">
        <v>59.48</v>
      </c>
      <c r="E34" s="3">
        <v>58.18</v>
      </c>
      <c r="F34" s="3">
        <v>59.16</v>
      </c>
      <c r="G34" s="3">
        <v>0.62</v>
      </c>
      <c r="H34" s="3">
        <v>0.0106</v>
      </c>
      <c r="I34" s="15">
        <v>163558.0</v>
      </c>
      <c r="J34" s="15">
        <v>356205.0</v>
      </c>
    </row>
    <row r="35">
      <c r="A35" s="26">
        <v>74337.0</v>
      </c>
      <c r="B35" s="13">
        <f t="shared" si="1"/>
        <v>43755</v>
      </c>
      <c r="C35" s="3">
        <v>58.75</v>
      </c>
      <c r="D35" s="3">
        <v>59.6</v>
      </c>
      <c r="E35" s="3">
        <v>58.39</v>
      </c>
      <c r="F35" s="3">
        <v>59.46</v>
      </c>
      <c r="G35" s="3">
        <v>0.3</v>
      </c>
      <c r="H35" s="3">
        <v>0.0051</v>
      </c>
      <c r="I35" s="15">
        <v>174575.0</v>
      </c>
      <c r="J35" s="15">
        <v>363259.0</v>
      </c>
    </row>
    <row r="36">
      <c r="A36" s="26">
        <v>197169.0</v>
      </c>
      <c r="B36" s="13">
        <f t="shared" si="1"/>
        <v>43756</v>
      </c>
      <c r="C36" s="3">
        <v>59.38</v>
      </c>
      <c r="D36" s="3">
        <v>59.83</v>
      </c>
      <c r="E36" s="3">
        <v>58.64</v>
      </c>
      <c r="F36" s="3">
        <v>59.09</v>
      </c>
      <c r="G36" s="3">
        <v>-0.37</v>
      </c>
      <c r="H36" s="6">
        <v>-0.0062</v>
      </c>
      <c r="I36" s="15">
        <v>129780.0</v>
      </c>
      <c r="J36" s="15">
        <v>374821.0</v>
      </c>
    </row>
    <row r="37">
      <c r="A37" s="27">
        <v>43714.0</v>
      </c>
      <c r="B37" s="13">
        <f t="shared" si="1"/>
        <v>43759</v>
      </c>
      <c r="C37" s="3">
        <v>58.98</v>
      </c>
      <c r="D37" s="3">
        <v>59.23</v>
      </c>
      <c r="E37" s="3">
        <v>57.97</v>
      </c>
      <c r="F37" s="3">
        <v>58.68</v>
      </c>
      <c r="G37" s="3">
        <v>-0.41</v>
      </c>
      <c r="H37" s="6">
        <v>-0.0069</v>
      </c>
      <c r="I37" s="15">
        <v>131144.0</v>
      </c>
      <c r="J37" s="15">
        <v>389521.0</v>
      </c>
    </row>
    <row r="38">
      <c r="A38" s="28">
        <v>59.33</v>
      </c>
      <c r="B38" s="13">
        <f t="shared" si="1"/>
        <v>43760</v>
      </c>
      <c r="C38" s="3">
        <v>58.77</v>
      </c>
      <c r="D38" s="3">
        <v>59.94</v>
      </c>
      <c r="E38" s="3">
        <v>58.44</v>
      </c>
      <c r="F38" s="3">
        <v>59.44</v>
      </c>
      <c r="G38" s="3">
        <v>0.76</v>
      </c>
      <c r="H38" s="3">
        <v>0.013000000000000001</v>
      </c>
      <c r="I38" s="15">
        <v>166043.0</v>
      </c>
      <c r="J38" s="15">
        <v>402316.0</v>
      </c>
    </row>
    <row r="39">
      <c r="A39" s="28">
        <v>60.27</v>
      </c>
      <c r="B39" s="13">
        <f t="shared" si="1"/>
        <v>43761</v>
      </c>
      <c r="C39" s="3">
        <v>59.26</v>
      </c>
      <c r="D39" s="3">
        <v>61.0</v>
      </c>
      <c r="E39" s="3">
        <v>58.67</v>
      </c>
      <c r="F39" s="3">
        <v>60.87</v>
      </c>
      <c r="G39" s="3">
        <v>1.43</v>
      </c>
      <c r="H39" s="3">
        <v>0.0241</v>
      </c>
      <c r="I39" s="15">
        <v>249052.0</v>
      </c>
      <c r="J39" s="15">
        <v>438931.0</v>
      </c>
    </row>
    <row r="40">
      <c r="A40" s="28">
        <v>57.91</v>
      </c>
      <c r="B40" s="13">
        <f t="shared" si="1"/>
        <v>43762</v>
      </c>
      <c r="C40" s="3">
        <v>60.72</v>
      </c>
      <c r="D40" s="3">
        <v>61.6</v>
      </c>
      <c r="E40" s="3">
        <v>60.37</v>
      </c>
      <c r="F40" s="3">
        <v>61.39</v>
      </c>
      <c r="G40" s="3">
        <v>0.52</v>
      </c>
      <c r="H40" s="3">
        <v>0.0085</v>
      </c>
      <c r="I40" s="15">
        <v>207147.0</v>
      </c>
      <c r="J40" s="15">
        <v>454314.0</v>
      </c>
    </row>
    <row r="41">
      <c r="A41" s="28">
        <v>59.94</v>
      </c>
      <c r="B41" s="13">
        <f t="shared" si="1"/>
        <v>43763</v>
      </c>
      <c r="C41" s="3">
        <v>61.25</v>
      </c>
      <c r="D41" s="3">
        <v>61.81</v>
      </c>
      <c r="E41" s="3">
        <v>60.67</v>
      </c>
      <c r="F41" s="3">
        <v>61.73</v>
      </c>
      <c r="G41" s="3">
        <v>0.34</v>
      </c>
      <c r="H41" s="3">
        <v>0.0055000000000000005</v>
      </c>
      <c r="I41" s="15">
        <v>177674.0</v>
      </c>
      <c r="J41" s="15">
        <v>465120.0</v>
      </c>
    </row>
    <row r="42">
      <c r="A42" s="25">
        <f>+0.48</f>
        <v>0.48</v>
      </c>
      <c r="B42" s="13">
        <f t="shared" si="1"/>
        <v>43766</v>
      </c>
      <c r="C42" s="3">
        <v>61.76</v>
      </c>
      <c r="D42" s="3">
        <v>62.09</v>
      </c>
      <c r="E42" s="3">
        <v>60.91</v>
      </c>
      <c r="F42" s="3">
        <v>61.25</v>
      </c>
      <c r="G42" s="3">
        <v>-0.48</v>
      </c>
      <c r="H42" s="6">
        <v>-0.0078</v>
      </c>
      <c r="I42" s="15">
        <v>170446.0</v>
      </c>
      <c r="J42" s="15">
        <v>473874.0</v>
      </c>
    </row>
    <row r="43">
      <c r="A43" s="25">
        <f>+0.81%</f>
        <v>0.0081</v>
      </c>
      <c r="B43" s="13">
        <f t="shared" si="1"/>
        <v>43767</v>
      </c>
      <c r="C43" s="3">
        <v>61.3</v>
      </c>
      <c r="D43" s="3">
        <v>61.65</v>
      </c>
      <c r="E43" s="3">
        <v>60.31</v>
      </c>
      <c r="F43" s="3">
        <v>61.23</v>
      </c>
      <c r="G43" s="3">
        <v>-0.02</v>
      </c>
      <c r="H43" s="6">
        <v>-3.0E-4</v>
      </c>
      <c r="I43" s="15">
        <v>266281.0</v>
      </c>
      <c r="J43" s="15">
        <v>490298.0</v>
      </c>
    </row>
    <row r="44">
      <c r="A44" s="26">
        <v>101114.0</v>
      </c>
      <c r="B44" s="13">
        <f t="shared" si="1"/>
        <v>43768</v>
      </c>
      <c r="C44" s="3">
        <v>61.23</v>
      </c>
      <c r="D44" s="3">
        <v>61.55</v>
      </c>
      <c r="E44" s="3">
        <v>60.02</v>
      </c>
      <c r="F44" s="3">
        <v>60.24</v>
      </c>
      <c r="G44" s="3">
        <v>-0.99</v>
      </c>
      <c r="H44" s="6">
        <v>-0.0162</v>
      </c>
      <c r="I44" s="15">
        <v>336903.0</v>
      </c>
      <c r="J44" s="15">
        <v>511851.0</v>
      </c>
    </row>
    <row r="45">
      <c r="A45" s="26">
        <v>192735.0</v>
      </c>
      <c r="B45" s="13">
        <f t="shared" si="1"/>
        <v>43769</v>
      </c>
      <c r="C45" s="3">
        <v>60.22</v>
      </c>
      <c r="D45" s="3">
        <v>60.81</v>
      </c>
      <c r="E45" s="3">
        <v>59.2</v>
      </c>
      <c r="F45" s="3">
        <v>59.62</v>
      </c>
      <c r="G45" s="3">
        <v>-0.62</v>
      </c>
      <c r="H45" s="6">
        <v>-0.0103</v>
      </c>
      <c r="I45" s="15">
        <v>327505.0</v>
      </c>
      <c r="J45" s="15">
        <v>513184.0</v>
      </c>
    </row>
    <row r="46">
      <c r="A46" s="27">
        <v>43717.0</v>
      </c>
      <c r="B46" s="5">
        <f t="shared" si="1"/>
        <v>43770</v>
      </c>
      <c r="C46" s="3">
        <v>59.45</v>
      </c>
      <c r="D46" s="3">
        <v>61.82</v>
      </c>
      <c r="E46" s="3">
        <v>59.4</v>
      </c>
      <c r="F46" s="3">
        <v>61.69</v>
      </c>
      <c r="G46" s="3">
        <v>2.07</v>
      </c>
      <c r="H46" s="3">
        <v>0.0347</v>
      </c>
      <c r="I46" s="15">
        <v>236093.0</v>
      </c>
      <c r="J46" s="15">
        <v>511960.0</v>
      </c>
    </row>
    <row r="47">
      <c r="A47" s="28">
        <v>60.03</v>
      </c>
      <c r="B47" s="5">
        <f t="shared" si="1"/>
        <v>43773</v>
      </c>
      <c r="C47" s="3">
        <v>61.8</v>
      </c>
      <c r="D47" s="3">
        <v>62.78</v>
      </c>
      <c r="E47" s="3">
        <v>61.28</v>
      </c>
      <c r="F47" s="3">
        <v>62.13</v>
      </c>
      <c r="G47" s="3">
        <v>0.44</v>
      </c>
      <c r="H47" s="3">
        <v>0.0070999999999999995</v>
      </c>
      <c r="I47" s="15">
        <v>235379.0</v>
      </c>
      <c r="J47" s="15">
        <v>508730.0</v>
      </c>
    </row>
    <row r="48">
      <c r="A48" s="28">
        <v>61.36</v>
      </c>
      <c r="B48" s="5">
        <f t="shared" si="1"/>
        <v>43774</v>
      </c>
      <c r="C48" s="3">
        <v>62.04</v>
      </c>
      <c r="D48" s="3">
        <v>63.19</v>
      </c>
      <c r="E48" s="3">
        <v>61.85</v>
      </c>
      <c r="F48" s="3">
        <v>62.96</v>
      </c>
      <c r="G48" s="3">
        <v>0.83</v>
      </c>
      <c r="H48" s="3">
        <v>0.0134</v>
      </c>
      <c r="I48" s="15">
        <v>231665.0</v>
      </c>
      <c r="J48" s="15">
        <v>508587.0</v>
      </c>
    </row>
    <row r="49">
      <c r="A49" s="28">
        <v>59.94</v>
      </c>
      <c r="B49" s="5">
        <f t="shared" si="1"/>
        <v>43775</v>
      </c>
      <c r="C49" s="3">
        <v>62.78</v>
      </c>
      <c r="D49" s="3">
        <v>63.32</v>
      </c>
      <c r="E49" s="3">
        <v>61.59</v>
      </c>
      <c r="F49" s="3">
        <v>61.74</v>
      </c>
      <c r="G49" s="3">
        <v>-1.22</v>
      </c>
      <c r="H49" s="6">
        <v>-0.0194</v>
      </c>
      <c r="I49" s="15">
        <v>275935.0</v>
      </c>
      <c r="J49" s="15">
        <v>513952.0</v>
      </c>
    </row>
    <row r="50">
      <c r="A50" s="28">
        <v>61.01</v>
      </c>
      <c r="B50" s="5">
        <f t="shared" si="1"/>
        <v>43776</v>
      </c>
      <c r="C50" s="3">
        <v>61.73</v>
      </c>
      <c r="D50" s="3">
        <v>62.89</v>
      </c>
      <c r="E50" s="3">
        <v>61.65</v>
      </c>
      <c r="F50" s="3">
        <v>62.29</v>
      </c>
      <c r="G50" s="3">
        <v>0.55</v>
      </c>
      <c r="H50" s="3">
        <v>0.0089</v>
      </c>
      <c r="I50" s="15">
        <v>261072.0</v>
      </c>
      <c r="J50" s="15">
        <v>496987.0</v>
      </c>
    </row>
    <row r="51">
      <c r="A51" s="25">
        <f>+1.07</f>
        <v>1.07</v>
      </c>
      <c r="B51" s="5">
        <f t="shared" si="1"/>
        <v>43777</v>
      </c>
      <c r="C51" s="3">
        <v>62.29</v>
      </c>
      <c r="D51" s="3">
        <v>62.7</v>
      </c>
      <c r="E51" s="3">
        <v>60.66</v>
      </c>
      <c r="F51" s="3">
        <v>62.51</v>
      </c>
      <c r="G51" s="3">
        <v>0.22</v>
      </c>
      <c r="H51" s="3">
        <v>0.0034999999999999996</v>
      </c>
      <c r="I51" s="15">
        <v>287672.0</v>
      </c>
      <c r="J51" s="15">
        <v>473741.0</v>
      </c>
    </row>
    <row r="52">
      <c r="A52" s="25">
        <f>+1.79%</f>
        <v>0.0179</v>
      </c>
      <c r="B52" s="13">
        <f t="shared" si="1"/>
        <v>43780</v>
      </c>
      <c r="C52" s="3">
        <v>62.6</v>
      </c>
      <c r="D52" s="3">
        <v>62.76</v>
      </c>
      <c r="E52" s="3">
        <v>61.57</v>
      </c>
      <c r="F52" s="3">
        <v>62.18</v>
      </c>
      <c r="G52" s="3">
        <v>-0.33</v>
      </c>
      <c r="H52" s="6">
        <v>-0.0053</v>
      </c>
      <c r="I52" s="15">
        <v>213342.0</v>
      </c>
      <c r="J52" s="15">
        <v>448788.0</v>
      </c>
    </row>
    <row r="53">
      <c r="A53" s="26">
        <v>85329.0</v>
      </c>
      <c r="B53" s="13">
        <f t="shared" si="1"/>
        <v>43781</v>
      </c>
      <c r="C53" s="3">
        <v>62.11</v>
      </c>
      <c r="D53" s="3">
        <v>62.85</v>
      </c>
      <c r="E53" s="3">
        <v>61.82</v>
      </c>
      <c r="F53" s="3">
        <v>62.06</v>
      </c>
      <c r="G53" s="3">
        <v>-0.12</v>
      </c>
      <c r="H53" s="6">
        <v>-0.0019</v>
      </c>
      <c r="I53" s="15">
        <v>238171.0</v>
      </c>
      <c r="J53" s="15">
        <v>430581.0</v>
      </c>
    </row>
    <row r="54">
      <c r="A54" s="26">
        <v>200047.0</v>
      </c>
      <c r="B54" s="13">
        <f t="shared" si="1"/>
        <v>43782</v>
      </c>
      <c r="C54" s="3">
        <v>61.85</v>
      </c>
      <c r="D54" s="3">
        <v>62.74</v>
      </c>
      <c r="E54" s="3">
        <v>61.22</v>
      </c>
      <c r="F54" s="3">
        <v>62.37</v>
      </c>
      <c r="G54" s="3">
        <v>0.31</v>
      </c>
      <c r="H54" s="3">
        <v>0.005</v>
      </c>
      <c r="I54" s="15">
        <v>273025.0</v>
      </c>
      <c r="J54" s="15">
        <v>411797.0</v>
      </c>
    </row>
    <row r="55">
      <c r="A55" s="27">
        <v>43718.0</v>
      </c>
      <c r="B55" s="13">
        <f t="shared" si="1"/>
        <v>43783</v>
      </c>
      <c r="C55" s="3">
        <v>62.61</v>
      </c>
      <c r="D55" s="3">
        <v>63.21</v>
      </c>
      <c r="E55" s="3">
        <v>62.15</v>
      </c>
      <c r="F55" s="3">
        <v>62.28</v>
      </c>
      <c r="G55" s="3">
        <v>-0.09</v>
      </c>
      <c r="H55" s="6">
        <v>-0.0014</v>
      </c>
      <c r="I55" s="15">
        <v>234780.0</v>
      </c>
      <c r="J55" s="15">
        <v>399847.0</v>
      </c>
    </row>
    <row r="56">
      <c r="A56" s="28">
        <v>61.35</v>
      </c>
      <c r="B56" s="13">
        <f t="shared" si="1"/>
        <v>43784</v>
      </c>
      <c r="C56" s="3">
        <v>62.47</v>
      </c>
      <c r="D56" s="3">
        <v>63.65</v>
      </c>
      <c r="E56" s="3">
        <v>61.7</v>
      </c>
      <c r="F56" s="3">
        <v>63.3</v>
      </c>
      <c r="G56" s="3">
        <v>1.02</v>
      </c>
      <c r="H56" s="3">
        <v>0.016399999999999998</v>
      </c>
      <c r="I56" s="15">
        <v>255681.0</v>
      </c>
      <c r="J56" s="15">
        <v>383553.0</v>
      </c>
    </row>
    <row r="57">
      <c r="A57" s="28">
        <v>62.16</v>
      </c>
      <c r="B57" s="13">
        <f t="shared" si="1"/>
        <v>43787</v>
      </c>
      <c r="C57" s="3">
        <v>63.36</v>
      </c>
      <c r="D57" s="3">
        <v>63.57</v>
      </c>
      <c r="E57" s="3">
        <v>61.94</v>
      </c>
      <c r="F57" s="3">
        <v>62.44</v>
      </c>
      <c r="G57" s="3">
        <v>-0.86</v>
      </c>
      <c r="H57" s="6">
        <v>-0.0136</v>
      </c>
      <c r="I57" s="15">
        <v>228249.0</v>
      </c>
      <c r="J57" s="15">
        <v>360757.0</v>
      </c>
    </row>
    <row r="58">
      <c r="A58" s="28">
        <v>60.65</v>
      </c>
      <c r="B58" s="13">
        <f t="shared" si="1"/>
        <v>43788</v>
      </c>
      <c r="C58" s="3">
        <v>62.28</v>
      </c>
      <c r="D58" s="3">
        <v>62.57</v>
      </c>
      <c r="E58" s="3">
        <v>60.7</v>
      </c>
      <c r="F58" s="3">
        <v>60.91</v>
      </c>
      <c r="G58" s="3">
        <v>-1.53</v>
      </c>
      <c r="H58" s="6">
        <v>-0.0245</v>
      </c>
      <c r="I58" s="15">
        <v>296802.0</v>
      </c>
      <c r="J58" s="15">
        <v>325545.0</v>
      </c>
    </row>
    <row r="59">
      <c r="A59" s="28">
        <v>60.84</v>
      </c>
      <c r="B59" s="13">
        <f t="shared" si="1"/>
        <v>43789</v>
      </c>
      <c r="C59" s="3">
        <v>60.94</v>
      </c>
      <c r="D59" s="3">
        <v>62.8</v>
      </c>
      <c r="E59" s="3">
        <v>60.3</v>
      </c>
      <c r="F59" s="3">
        <v>62.4</v>
      </c>
      <c r="G59" s="3">
        <v>1.49</v>
      </c>
      <c r="H59" s="3">
        <v>0.0245</v>
      </c>
      <c r="I59" s="15">
        <v>343310.0</v>
      </c>
      <c r="J59" s="15">
        <v>316062.0</v>
      </c>
    </row>
    <row r="60">
      <c r="A60" s="21">
        <v>-0.17</v>
      </c>
      <c r="B60" s="13">
        <f t="shared" si="1"/>
        <v>43790</v>
      </c>
      <c r="C60" s="3">
        <v>62.22</v>
      </c>
      <c r="D60" s="3">
        <v>64.03</v>
      </c>
      <c r="E60" s="3">
        <v>61.92</v>
      </c>
      <c r="F60" s="3">
        <v>63.97</v>
      </c>
      <c r="G60" s="3">
        <v>1.57</v>
      </c>
      <c r="H60" s="3">
        <v>0.0252</v>
      </c>
      <c r="I60" s="15">
        <v>318487.0</v>
      </c>
      <c r="J60" s="15">
        <v>263495.0</v>
      </c>
    </row>
    <row r="61">
      <c r="A61" s="22">
        <v>-0.0028</v>
      </c>
      <c r="B61" s="13">
        <f t="shared" si="1"/>
        <v>43791</v>
      </c>
      <c r="C61" s="3">
        <v>63.62</v>
      </c>
      <c r="D61" s="3">
        <v>64.27</v>
      </c>
      <c r="E61" s="3">
        <v>62.98</v>
      </c>
      <c r="F61" s="3">
        <v>63.39</v>
      </c>
      <c r="G61" s="3">
        <v>-0.58</v>
      </c>
      <c r="H61" s="6">
        <v>-0.0091</v>
      </c>
      <c r="I61" s="15">
        <v>228744.0</v>
      </c>
      <c r="J61" s="15">
        <v>222232.0</v>
      </c>
    </row>
    <row r="62">
      <c r="A62" s="24">
        <v>88653.0</v>
      </c>
      <c r="B62" s="13">
        <f t="shared" si="1"/>
        <v>43794</v>
      </c>
      <c r="C62" s="3">
        <v>63.6</v>
      </c>
      <c r="D62" s="3">
        <v>63.8</v>
      </c>
      <c r="E62" s="3">
        <v>62.97</v>
      </c>
      <c r="F62" s="3">
        <v>63.65</v>
      </c>
      <c r="G62" s="3">
        <v>0.26</v>
      </c>
      <c r="H62" s="3">
        <v>0.0040999999999999995</v>
      </c>
      <c r="I62" s="15">
        <v>212053.0</v>
      </c>
      <c r="J62" s="15">
        <v>183478.0</v>
      </c>
    </row>
    <row r="63">
      <c r="A63" s="24">
        <v>205234.0</v>
      </c>
      <c r="B63" s="13">
        <f t="shared" si="1"/>
        <v>43795</v>
      </c>
      <c r="C63" s="3">
        <v>63.7</v>
      </c>
      <c r="D63" s="3">
        <v>64.32</v>
      </c>
      <c r="E63" s="3">
        <v>63.44</v>
      </c>
      <c r="F63" s="3">
        <v>64.27</v>
      </c>
      <c r="G63" s="3">
        <v>0.62</v>
      </c>
      <c r="H63" s="3">
        <v>0.0097</v>
      </c>
      <c r="I63" s="15">
        <v>181095.0</v>
      </c>
      <c r="J63" s="15">
        <v>141533.0</v>
      </c>
    </row>
    <row r="64">
      <c r="A64" s="23">
        <v>43719.0</v>
      </c>
      <c r="B64" s="13">
        <f t="shared" si="1"/>
        <v>43796</v>
      </c>
      <c r="C64" s="3">
        <v>64.02</v>
      </c>
      <c r="D64" s="3">
        <v>64.6</v>
      </c>
      <c r="E64" s="3">
        <v>63.51</v>
      </c>
      <c r="F64" s="3">
        <v>64.06</v>
      </c>
      <c r="G64" s="3">
        <v>-0.21</v>
      </c>
      <c r="H64" s="6">
        <v>-0.0033</v>
      </c>
      <c r="I64" s="15">
        <v>125474.0</v>
      </c>
      <c r="J64" s="15">
        <v>103840.0</v>
      </c>
    </row>
    <row r="65">
      <c r="A65" s="21">
        <v>61.35</v>
      </c>
      <c r="B65" s="13">
        <f t="shared" si="1"/>
        <v>43797</v>
      </c>
      <c r="C65" s="3">
        <v>63.91</v>
      </c>
      <c r="D65" s="3">
        <v>64.0</v>
      </c>
      <c r="E65" s="3">
        <v>63.19</v>
      </c>
      <c r="F65" s="3">
        <v>63.87</v>
      </c>
      <c r="G65" s="3">
        <v>-0.19</v>
      </c>
      <c r="H65" s="6">
        <v>-0.003</v>
      </c>
      <c r="I65" s="15">
        <v>96083.0</v>
      </c>
      <c r="J65" s="15">
        <v>58238.0</v>
      </c>
    </row>
    <row r="66">
      <c r="A66" s="21">
        <v>61.69</v>
      </c>
      <c r="B66" s="13">
        <f t="shared" si="1"/>
        <v>43798</v>
      </c>
      <c r="C66" s="3">
        <v>63.77</v>
      </c>
      <c r="D66" s="3">
        <v>63.86</v>
      </c>
      <c r="E66" s="3">
        <v>62.36</v>
      </c>
      <c r="F66" s="3">
        <v>62.43</v>
      </c>
      <c r="G66" s="3">
        <v>-1.44</v>
      </c>
      <c r="H66" s="6">
        <v>-0.0225</v>
      </c>
      <c r="I66" s="15">
        <v>19645.0</v>
      </c>
      <c r="J66" s="3"/>
    </row>
    <row r="67">
      <c r="A67" s="21">
        <v>59.11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59.38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-1.46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-0.024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92990.0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212487.0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43720.0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59.77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59.97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57.59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58.87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-0.51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-0.0086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115206.0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212535.0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43721.0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58.9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59.2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58.1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58.61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-0.26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-0.0044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61288.0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212308.0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43724.0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64.46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69.16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62.55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66.55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+7.94</f>
        <v>7.94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+13.55%</f>
        <v>0.1355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279845.0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207034.0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43725.0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65.88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66.58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61.76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62.7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1">
        <v>-3.85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2">
        <v>-0.0579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4">
        <v>200937.0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4">
        <v>201654.0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3">
        <v>43726.0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1">
        <v>62.51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1">
        <v>63.09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1">
        <v>61.27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1">
        <v>61.8</v>
      </c>
      <c r="B113" s="3" t="str">
        <f t="shared" si="1"/>
        <v/>
      </c>
    </row>
    <row r="114">
      <c r="A114" s="21">
        <v>-0.9</v>
      </c>
      <c r="B114" s="3" t="str">
        <f t="shared" si="1"/>
        <v>#REF!</v>
      </c>
    </row>
    <row r="115">
      <c r="A115" s="22">
        <v>-0.0144</v>
      </c>
      <c r="B115" s="3" t="str">
        <f t="shared" si="1"/>
        <v>#REF!</v>
      </c>
    </row>
    <row r="116">
      <c r="A116" s="24">
        <v>104593.0</v>
      </c>
      <c r="B116" s="3" t="str">
        <f t="shared" si="1"/>
        <v>#REF!</v>
      </c>
    </row>
    <row r="117">
      <c r="A117" s="24">
        <v>209118.0</v>
      </c>
      <c r="B117" s="3" t="str">
        <f t="shared" si="1"/>
        <v>#REF!</v>
      </c>
    </row>
    <row r="118">
      <c r="A118" s="23">
        <v>43727.0</v>
      </c>
      <c r="B118" s="3" t="str">
        <f t="shared" si="1"/>
        <v>#REF!</v>
      </c>
    </row>
    <row r="119">
      <c r="A119" s="21">
        <v>61.72</v>
      </c>
      <c r="B119" s="3" t="str">
        <f t="shared" si="1"/>
        <v>#REF!</v>
      </c>
    </row>
    <row r="120">
      <c r="A120" s="21">
        <v>63.49</v>
      </c>
      <c r="B120" s="3" t="str">
        <f t="shared" si="1"/>
        <v>#REF!</v>
      </c>
    </row>
    <row r="121">
      <c r="A121" s="21">
        <v>61.7</v>
      </c>
      <c r="B121" s="3" t="str">
        <f t="shared" si="1"/>
        <v>#REF!</v>
      </c>
    </row>
    <row r="122">
      <c r="A122" s="21">
        <v>62.39</v>
      </c>
      <c r="B122" s="3" t="str">
        <f t="shared" si="1"/>
        <v>#REF!</v>
      </c>
    </row>
    <row r="123">
      <c r="A123" s="25">
        <f>+0.59</f>
        <v>0.59</v>
      </c>
      <c r="B123" s="3" t="str">
        <f t="shared" si="1"/>
        <v>#REF!</v>
      </c>
    </row>
    <row r="124">
      <c r="A124" s="25">
        <f>+0.95%</f>
        <v>0.0095</v>
      </c>
      <c r="B124" s="3" t="str">
        <f t="shared" si="1"/>
        <v>#REF!</v>
      </c>
    </row>
    <row r="125">
      <c r="A125" s="26">
        <v>90085.0</v>
      </c>
      <c r="B125" s="3" t="str">
        <f t="shared" si="1"/>
        <v>#REF!</v>
      </c>
    </row>
    <row r="126">
      <c r="A126" s="26">
        <v>214983.0</v>
      </c>
      <c r="B126" s="3" t="str">
        <f t="shared" si="1"/>
        <v>#REF!</v>
      </c>
    </row>
    <row r="127">
      <c r="A127" s="27">
        <v>43728.0</v>
      </c>
      <c r="B127" s="3" t="str">
        <f t="shared" si="1"/>
        <v>#REF!</v>
      </c>
    </row>
    <row r="128">
      <c r="A128" s="28">
        <v>62.91</v>
      </c>
      <c r="B128" s="3" t="str">
        <f t="shared" si="1"/>
        <v>#REF!</v>
      </c>
    </row>
    <row r="129">
      <c r="A129" s="28">
        <v>63.26</v>
      </c>
      <c r="B129" s="3" t="str">
        <f t="shared" si="1"/>
        <v>#REF!</v>
      </c>
    </row>
    <row r="130">
      <c r="A130" s="28">
        <v>62.04</v>
      </c>
      <c r="B130" s="3" t="str">
        <f t="shared" si="1"/>
        <v>#REF!</v>
      </c>
    </row>
    <row r="131">
      <c r="A131" s="28">
        <v>62.2</v>
      </c>
      <c r="B131" s="3" t="str">
        <f t="shared" si="1"/>
        <v>#REF!</v>
      </c>
    </row>
    <row r="132">
      <c r="A132" s="21">
        <v>-0.19</v>
      </c>
      <c r="B132" s="3" t="str">
        <f t="shared" si="1"/>
        <v>#REF!</v>
      </c>
    </row>
    <row r="133">
      <c r="A133" s="22">
        <v>-0.003</v>
      </c>
      <c r="B133" s="3" t="str">
        <f t="shared" si="1"/>
        <v>#REF!</v>
      </c>
    </row>
    <row r="134">
      <c r="A134" s="24">
        <v>56026.0</v>
      </c>
      <c r="B134" s="3" t="str">
        <f t="shared" si="1"/>
        <v>#REF!</v>
      </c>
    </row>
    <row r="135">
      <c r="A135" s="24">
        <v>220318.0</v>
      </c>
      <c r="B135" s="3" t="str">
        <f t="shared" si="1"/>
        <v>#REF!</v>
      </c>
    </row>
    <row r="136">
      <c r="A136" s="23">
        <v>43731.0</v>
      </c>
      <c r="B136" s="3" t="str">
        <f t="shared" si="1"/>
        <v>#REF!</v>
      </c>
    </row>
    <row r="137">
      <c r="A137" s="21">
        <v>62.97</v>
      </c>
      <c r="B137" s="3" t="str">
        <f t="shared" si="1"/>
        <v>#REF!</v>
      </c>
    </row>
    <row r="138">
      <c r="A138" s="21">
        <v>63.33</v>
      </c>
      <c r="B138" s="3" t="str">
        <f t="shared" si="1"/>
        <v>#REF!</v>
      </c>
    </row>
    <row r="139">
      <c r="A139" s="21">
        <v>61.49</v>
      </c>
      <c r="B139" s="3" t="str">
        <f t="shared" si="1"/>
        <v>#REF!</v>
      </c>
    </row>
    <row r="140">
      <c r="A140" s="21">
        <v>62.69</v>
      </c>
      <c r="B140" s="3" t="str">
        <f t="shared" si="1"/>
        <v>#REF!</v>
      </c>
    </row>
    <row r="141">
      <c r="A141" s="25">
        <f>+0.49</f>
        <v>0.49</v>
      </c>
      <c r="B141" s="3" t="str">
        <f t="shared" si="1"/>
        <v>#REF!</v>
      </c>
    </row>
    <row r="142">
      <c r="A142" s="25">
        <f>+0.79%</f>
        <v>0.0079</v>
      </c>
      <c r="B142" s="3" t="str">
        <f t="shared" si="1"/>
        <v>#REF!</v>
      </c>
    </row>
    <row r="143">
      <c r="A143" s="26">
        <v>69687.0</v>
      </c>
      <c r="B143" s="3" t="str">
        <f t="shared" si="1"/>
        <v>#REF!</v>
      </c>
    </row>
    <row r="144">
      <c r="A144" s="26">
        <v>225173.0</v>
      </c>
      <c r="B144" s="3" t="str">
        <f t="shared" si="1"/>
        <v>#REF!</v>
      </c>
    </row>
    <row r="145">
      <c r="A145" s="27">
        <v>43732.0</v>
      </c>
      <c r="B145" s="3" t="str">
        <f t="shared" si="1"/>
        <v>#REF!</v>
      </c>
    </row>
    <row r="146">
      <c r="A146" s="28">
        <v>62.4</v>
      </c>
      <c r="B146" s="3" t="str">
        <f t="shared" si="1"/>
        <v>#REF!</v>
      </c>
    </row>
    <row r="147">
      <c r="A147" s="28">
        <v>62.54</v>
      </c>
      <c r="B147" s="3" t="str">
        <f t="shared" si="1"/>
        <v>#REF!</v>
      </c>
    </row>
    <row r="148">
      <c r="A148" s="28">
        <v>60.41</v>
      </c>
      <c r="B148" s="3" t="str">
        <f t="shared" si="1"/>
        <v>#REF!</v>
      </c>
    </row>
    <row r="149">
      <c r="A149" s="28">
        <v>61.16</v>
      </c>
      <c r="B149" s="3" t="str">
        <f t="shared" si="1"/>
        <v>#REF!</v>
      </c>
    </row>
    <row r="150">
      <c r="A150" s="21">
        <v>-1.53</v>
      </c>
      <c r="B150" s="3" t="str">
        <f t="shared" si="1"/>
        <v>#REF!</v>
      </c>
    </row>
    <row r="151">
      <c r="A151" s="22">
        <v>-0.0244</v>
      </c>
      <c r="B151" s="3" t="str">
        <f t="shared" si="1"/>
        <v>#REF!</v>
      </c>
    </row>
    <row r="152">
      <c r="A152" s="24">
        <v>74598.0</v>
      </c>
      <c r="B152" s="3" t="str">
        <f t="shared" si="1"/>
        <v>#REF!</v>
      </c>
    </row>
    <row r="153">
      <c r="A153" s="24">
        <v>234393.0</v>
      </c>
      <c r="B153" s="3" t="str">
        <f t="shared" si="1"/>
        <v>#REF!</v>
      </c>
    </row>
    <row r="154">
      <c r="A154" s="23">
        <v>43733.0</v>
      </c>
      <c r="B154" s="3" t="str">
        <f t="shared" si="1"/>
        <v>#REF!</v>
      </c>
    </row>
    <row r="155">
      <c r="A155" s="21">
        <v>60.58</v>
      </c>
      <c r="B155" s="3" t="str">
        <f t="shared" si="1"/>
        <v>#REF!</v>
      </c>
    </row>
    <row r="156">
      <c r="A156" s="21">
        <v>60.89</v>
      </c>
      <c r="B156" s="3" t="str">
        <f t="shared" si="1"/>
        <v>#REF!</v>
      </c>
    </row>
    <row r="157">
      <c r="A157" s="21">
        <v>59.46</v>
      </c>
      <c r="B157" s="3" t="str">
        <f t="shared" si="1"/>
        <v>#REF!</v>
      </c>
    </row>
    <row r="158">
      <c r="A158" s="21">
        <v>60.53</v>
      </c>
      <c r="B158" s="3" t="str">
        <f t="shared" si="1"/>
        <v>#REF!</v>
      </c>
    </row>
    <row r="159">
      <c r="A159" s="21">
        <v>-0.63</v>
      </c>
      <c r="B159" s="3" t="str">
        <f t="shared" si="1"/>
        <v>#REF!</v>
      </c>
    </row>
    <row r="160">
      <c r="A160" s="22">
        <v>-0.0103</v>
      </c>
      <c r="B160" s="3" t="str">
        <f t="shared" si="1"/>
        <v>#REF!</v>
      </c>
    </row>
    <row r="161">
      <c r="A161" s="24">
        <v>93341.0</v>
      </c>
      <c r="B161" s="3" t="str">
        <f t="shared" si="1"/>
        <v>#REF!</v>
      </c>
    </row>
    <row r="162">
      <c r="A162" s="24">
        <v>236640.0</v>
      </c>
      <c r="B162" s="3" t="str">
        <f t="shared" si="1"/>
        <v>#REF!</v>
      </c>
    </row>
    <row r="163">
      <c r="A163" s="23">
        <v>43734.0</v>
      </c>
      <c r="B163" s="3" t="str">
        <f t="shared" si="1"/>
        <v>#REF!</v>
      </c>
    </row>
    <row r="164">
      <c r="A164" s="21">
        <v>60.75</v>
      </c>
      <c r="B164" s="3" t="str">
        <f t="shared" si="1"/>
        <v>#REF!</v>
      </c>
    </row>
    <row r="165">
      <c r="A165" s="21">
        <v>61.02</v>
      </c>
      <c r="B165" s="3" t="str">
        <f t="shared" si="1"/>
        <v>#REF!</v>
      </c>
    </row>
    <row r="166">
      <c r="A166" s="21">
        <v>59.66</v>
      </c>
      <c r="B166" s="3" t="str">
        <f t="shared" si="1"/>
        <v>#REF!</v>
      </c>
    </row>
    <row r="167">
      <c r="A167" s="21">
        <v>60.86</v>
      </c>
      <c r="B167" s="3" t="str">
        <f t="shared" si="1"/>
        <v>#REF!</v>
      </c>
    </row>
    <row r="168">
      <c r="A168" s="25">
        <f>+0.33</f>
        <v>0.33</v>
      </c>
      <c r="B168" s="3" t="str">
        <f t="shared" si="1"/>
        <v>#REF!</v>
      </c>
    </row>
    <row r="169">
      <c r="A169" s="25">
        <f>+0.55%</f>
        <v>0.0055</v>
      </c>
      <c r="B169" s="3" t="str">
        <f t="shared" si="1"/>
        <v>#REF!</v>
      </c>
    </row>
    <row r="170">
      <c r="A170" s="26">
        <v>103253.0</v>
      </c>
      <c r="B170" s="3" t="str">
        <f t="shared" si="1"/>
        <v>#REF!</v>
      </c>
    </row>
    <row r="171">
      <c r="A171" s="26">
        <v>243885.0</v>
      </c>
      <c r="B171" s="3" t="str">
        <f t="shared" si="1"/>
        <v>#REF!</v>
      </c>
    </row>
    <row r="172">
      <c r="A172" s="27">
        <v>43735.0</v>
      </c>
      <c r="B172" s="3" t="str">
        <f t="shared" si="1"/>
        <v>#REF!</v>
      </c>
    </row>
    <row r="173">
      <c r="A173" s="28">
        <v>60.61</v>
      </c>
      <c r="B173" s="3" t="str">
        <f t="shared" si="1"/>
        <v>#REF!</v>
      </c>
    </row>
    <row r="174">
      <c r="A174" s="28">
        <v>60.96</v>
      </c>
      <c r="B174" s="3" t="str">
        <f t="shared" si="1"/>
        <v>#REF!</v>
      </c>
    </row>
    <row r="175">
      <c r="A175" s="28">
        <v>59.01</v>
      </c>
      <c r="B175" s="3" t="str">
        <f t="shared" si="1"/>
        <v>#REF!</v>
      </c>
    </row>
    <row r="176">
      <c r="A176" s="28">
        <v>60.19</v>
      </c>
      <c r="B176" s="3" t="str">
        <f t="shared" si="1"/>
        <v>#REF!</v>
      </c>
    </row>
    <row r="177">
      <c r="A177" s="21">
        <v>-0.67</v>
      </c>
      <c r="B177" s="3" t="str">
        <f t="shared" si="1"/>
        <v>#REF!</v>
      </c>
    </row>
    <row r="178">
      <c r="A178" s="22">
        <v>-0.011</v>
      </c>
      <c r="B178" s="3" t="str">
        <f t="shared" si="1"/>
        <v>#REF!</v>
      </c>
    </row>
    <row r="179">
      <c r="A179" s="24">
        <v>90826.0</v>
      </c>
      <c r="B179" s="3" t="str">
        <f t="shared" si="1"/>
        <v>#REF!</v>
      </c>
    </row>
    <row r="180">
      <c r="A180" s="24">
        <v>245557.0</v>
      </c>
      <c r="B180" s="3" t="str">
        <f t="shared" si="1"/>
        <v>#REF!</v>
      </c>
    </row>
    <row r="181">
      <c r="A181" s="23">
        <v>43738.0</v>
      </c>
      <c r="B181" s="3" t="str">
        <f t="shared" si="1"/>
        <v>#REF!</v>
      </c>
    </row>
    <row r="182">
      <c r="A182" s="21">
        <v>60.65</v>
      </c>
      <c r="B182" s="3" t="str">
        <f t="shared" si="1"/>
        <v>#REF!</v>
      </c>
    </row>
    <row r="183">
      <c r="A183" s="21">
        <v>60.68</v>
      </c>
      <c r="B183" s="3" t="str">
        <f t="shared" si="1"/>
        <v>#REF!</v>
      </c>
    </row>
    <row r="184">
      <c r="A184" s="21">
        <v>58.43</v>
      </c>
      <c r="B184" s="3" t="str">
        <f t="shared" si="1"/>
        <v>#REF!</v>
      </c>
    </row>
    <row r="185">
      <c r="A185" s="21">
        <v>58.48</v>
      </c>
      <c r="B185" s="3" t="str">
        <f t="shared" si="1"/>
        <v>#REF!</v>
      </c>
    </row>
    <row r="186">
      <c r="A186" s="21">
        <v>-1.71</v>
      </c>
      <c r="B186" s="3" t="str">
        <f t="shared" si="1"/>
        <v>#REF!</v>
      </c>
    </row>
    <row r="187">
      <c r="A187" s="22">
        <v>-0.0284</v>
      </c>
      <c r="B187" s="3" t="str">
        <f t="shared" si="1"/>
        <v>#REF!</v>
      </c>
    </row>
    <row r="188">
      <c r="A188" s="24">
        <v>89029.0</v>
      </c>
      <c r="B188" s="3" t="str">
        <f t="shared" si="1"/>
        <v>#REF!</v>
      </c>
    </row>
    <row r="189">
      <c r="A189" s="24">
        <v>247612.0</v>
      </c>
      <c r="B189" s="3" t="str">
        <f t="shared" si="1"/>
        <v>#REF!</v>
      </c>
    </row>
    <row r="190">
      <c r="A190" s="23">
        <v>43739.0</v>
      </c>
      <c r="B190" s="3" t="str">
        <f t="shared" si="1"/>
        <v>#REF!</v>
      </c>
    </row>
    <row r="191">
      <c r="A191" s="21">
        <v>58.74</v>
      </c>
      <c r="B191" s="3" t="str">
        <f t="shared" si="1"/>
        <v>#REF!</v>
      </c>
    </row>
    <row r="192">
      <c r="A192" s="21">
        <v>59.36</v>
      </c>
      <c r="B192" s="3" t="str">
        <f t="shared" si="1"/>
        <v>#REF!</v>
      </c>
    </row>
    <row r="193">
      <c r="A193" s="21">
        <v>57.71</v>
      </c>
      <c r="B193" s="3" t="str">
        <f t="shared" si="1"/>
        <v>#REF!</v>
      </c>
    </row>
    <row r="194">
      <c r="A194" s="21">
        <v>58.17</v>
      </c>
      <c r="B194" s="3" t="str">
        <f t="shared" si="1"/>
        <v>#REF!</v>
      </c>
    </row>
    <row r="195">
      <c r="A195" s="21">
        <v>-0.31</v>
      </c>
      <c r="B195" s="3" t="str">
        <f t="shared" si="1"/>
        <v>#REF!</v>
      </c>
    </row>
    <row r="196">
      <c r="A196" s="22">
        <v>-0.0053</v>
      </c>
      <c r="B196" s="3" t="str">
        <f t="shared" si="1"/>
        <v>#REF!</v>
      </c>
    </row>
    <row r="197">
      <c r="A197" s="24">
        <v>145041.0</v>
      </c>
      <c r="B197" s="3" t="str">
        <f t="shared" si="1"/>
        <v>#REF!</v>
      </c>
    </row>
    <row r="198">
      <c r="A198" s="24">
        <v>249884.0</v>
      </c>
      <c r="B198" s="3" t="str">
        <f t="shared" si="1"/>
        <v>#REF!</v>
      </c>
    </row>
    <row r="199">
      <c r="A199" s="23">
        <v>43740.0</v>
      </c>
      <c r="B199" s="3" t="str">
        <f t="shared" si="1"/>
        <v>#REF!</v>
      </c>
    </row>
    <row r="200">
      <c r="A200" s="21">
        <v>58.5</v>
      </c>
      <c r="B200" s="3" t="str">
        <f t="shared" si="1"/>
        <v>#REF!</v>
      </c>
    </row>
    <row r="201">
      <c r="A201" s="21">
        <v>58.75</v>
      </c>
      <c r="B201" s="3" t="str">
        <f t="shared" si="1"/>
        <v>#REF!</v>
      </c>
    </row>
    <row r="202">
      <c r="A202" s="21">
        <v>56.56</v>
      </c>
      <c r="B202" s="3" t="str">
        <f t="shared" si="1"/>
        <v>#REF!</v>
      </c>
    </row>
    <row r="203">
      <c r="A203" s="21">
        <v>57.04</v>
      </c>
      <c r="B203" s="3" t="str">
        <f t="shared" si="1"/>
        <v>#REF!</v>
      </c>
    </row>
    <row r="204">
      <c r="A204" s="21">
        <v>-1.13</v>
      </c>
      <c r="B204" s="3" t="str">
        <f t="shared" si="1"/>
        <v>#REF!</v>
      </c>
    </row>
    <row r="205">
      <c r="A205" s="22">
        <v>-0.0194</v>
      </c>
      <c r="B205" s="3" t="str">
        <f t="shared" si="1"/>
        <v>#REF!</v>
      </c>
    </row>
    <row r="206">
      <c r="A206" s="24">
        <v>122768.0</v>
      </c>
      <c r="B206" s="3" t="str">
        <f t="shared" si="1"/>
        <v>#REF!</v>
      </c>
    </row>
    <row r="207">
      <c r="A207" s="24">
        <v>259235.0</v>
      </c>
      <c r="B207" s="3" t="str">
        <f t="shared" si="1"/>
        <v>#REF!</v>
      </c>
    </row>
    <row r="208">
      <c r="A208" s="23">
        <v>43741.0</v>
      </c>
      <c r="B208" s="3" t="str">
        <f t="shared" si="1"/>
        <v>#REF!</v>
      </c>
    </row>
    <row r="209">
      <c r="A209" s="21">
        <v>56.81</v>
      </c>
      <c r="B209" s="3" t="str">
        <f t="shared" si="1"/>
        <v>#REF!</v>
      </c>
    </row>
    <row r="210">
      <c r="A210" s="21">
        <v>57.34</v>
      </c>
      <c r="B210" s="3" t="str">
        <f t="shared" si="1"/>
        <v>#REF!</v>
      </c>
    </row>
    <row r="211">
      <c r="A211" s="21">
        <v>55.55</v>
      </c>
      <c r="B211" s="3" t="str">
        <f t="shared" si="1"/>
        <v>#REF!</v>
      </c>
    </row>
    <row r="212">
      <c r="A212" s="21">
        <v>57.06</v>
      </c>
      <c r="B212" s="3" t="str">
        <f t="shared" si="1"/>
        <v>#REF!</v>
      </c>
    </row>
    <row r="213">
      <c r="A213" s="25">
        <f>+0.02</f>
        <v>0.02</v>
      </c>
      <c r="B213" s="3" t="str">
        <f t="shared" si="1"/>
        <v>#REF!</v>
      </c>
    </row>
    <row r="214">
      <c r="A214" s="25">
        <f>+0.04%</f>
        <v>0.0004</v>
      </c>
      <c r="B214" s="3" t="str">
        <f t="shared" si="1"/>
        <v>#REF!</v>
      </c>
    </row>
    <row r="215">
      <c r="A215" s="26">
        <v>125095.0</v>
      </c>
      <c r="B215" s="3" t="str">
        <f t="shared" si="1"/>
        <v>#REF!</v>
      </c>
    </row>
    <row r="216">
      <c r="A216" s="26">
        <v>264364.0</v>
      </c>
      <c r="B216" s="3" t="str">
        <f t="shared" si="1"/>
        <v>#REF!</v>
      </c>
    </row>
    <row r="217">
      <c r="A217" s="27">
        <v>43742.0</v>
      </c>
      <c r="B217" s="3" t="str">
        <f t="shared" si="1"/>
        <v>#REF!</v>
      </c>
    </row>
    <row r="218">
      <c r="A218" s="28">
        <v>57.06</v>
      </c>
      <c r="B218" s="3" t="str">
        <f t="shared" si="1"/>
        <v>#REF!</v>
      </c>
    </row>
    <row r="219">
      <c r="A219" s="28">
        <v>58.21</v>
      </c>
      <c r="B219" s="3" t="str">
        <f t="shared" si="1"/>
        <v>#REF!</v>
      </c>
    </row>
    <row r="220">
      <c r="A220" s="28">
        <v>57.06</v>
      </c>
      <c r="B220" s="3" t="str">
        <f t="shared" si="1"/>
        <v>#REF!</v>
      </c>
    </row>
    <row r="221">
      <c r="A221" s="28">
        <v>57.74</v>
      </c>
      <c r="B221" s="3" t="str">
        <f t="shared" si="1"/>
        <v>#REF!</v>
      </c>
    </row>
    <row r="222">
      <c r="A222" s="25">
        <f>+0.68</f>
        <v>0.68</v>
      </c>
      <c r="B222" s="3" t="str">
        <f t="shared" si="1"/>
        <v>#REF!</v>
      </c>
    </row>
    <row r="223">
      <c r="A223" s="25">
        <f>+1.19%</f>
        <v>0.0119</v>
      </c>
      <c r="B223" s="3" t="str">
        <f t="shared" si="1"/>
        <v>#REF!</v>
      </c>
    </row>
    <row r="224">
      <c r="A224" s="26">
        <v>145912.0</v>
      </c>
      <c r="B224" s="3" t="str">
        <f t="shared" si="1"/>
        <v>#REF!</v>
      </c>
    </row>
    <row r="225">
      <c r="A225" s="26">
        <v>266045.0</v>
      </c>
      <c r="B225" s="3" t="str">
        <f t="shared" si="1"/>
        <v>#REF!</v>
      </c>
    </row>
    <row r="226">
      <c r="A226" s="27">
        <v>43745.0</v>
      </c>
      <c r="B226" s="3" t="str">
        <f t="shared" si="1"/>
        <v>#REF!</v>
      </c>
    </row>
    <row r="227">
      <c r="A227" s="28">
        <v>57.62</v>
      </c>
      <c r="B227" s="3" t="str">
        <f t="shared" si="1"/>
        <v>#REF!</v>
      </c>
    </row>
    <row r="228">
      <c r="A228" s="28">
        <v>59.02</v>
      </c>
      <c r="B228" s="3" t="str">
        <f t="shared" si="1"/>
        <v>#REF!</v>
      </c>
    </row>
    <row r="229">
      <c r="A229" s="28">
        <v>57.42</v>
      </c>
      <c r="B229" s="3" t="str">
        <f t="shared" si="1"/>
        <v>#REF!</v>
      </c>
    </row>
    <row r="230">
      <c r="A230" s="28">
        <v>57.82</v>
      </c>
      <c r="B230" s="3" t="str">
        <f t="shared" si="1"/>
        <v>#REF!</v>
      </c>
    </row>
    <row r="231">
      <c r="A231" s="25">
        <f>+0.08</f>
        <v>0.08</v>
      </c>
      <c r="B231" s="3" t="str">
        <f t="shared" si="1"/>
        <v>#REF!</v>
      </c>
    </row>
    <row r="232">
      <c r="A232" s="25">
        <f>+0.14%</f>
        <v>0.0014</v>
      </c>
      <c r="B232" s="3" t="str">
        <f t="shared" si="1"/>
        <v>#REF!</v>
      </c>
    </row>
    <row r="233">
      <c r="A233" s="26">
        <v>110874.0</v>
      </c>
      <c r="B233" s="3" t="str">
        <f t="shared" si="1"/>
        <v>#REF!</v>
      </c>
    </row>
    <row r="234">
      <c r="A234" s="26">
        <v>282811.0</v>
      </c>
      <c r="B234" s="3" t="str">
        <f t="shared" si="1"/>
        <v>#REF!</v>
      </c>
    </row>
    <row r="235">
      <c r="A235" s="27">
        <v>43746.0</v>
      </c>
      <c r="B235" s="3" t="str">
        <f t="shared" si="1"/>
        <v>#REF!</v>
      </c>
    </row>
    <row r="236">
      <c r="A236" s="28">
        <v>57.94</v>
      </c>
      <c r="B236" s="3" t="str">
        <f t="shared" si="1"/>
        <v>#REF!</v>
      </c>
    </row>
    <row r="237">
      <c r="A237" s="28">
        <v>58.37</v>
      </c>
      <c r="B237" s="3" t="str">
        <f t="shared" si="1"/>
        <v>#REF!</v>
      </c>
    </row>
    <row r="238">
      <c r="A238" s="28">
        <v>56.9</v>
      </c>
      <c r="B238" s="3" t="str">
        <f t="shared" si="1"/>
        <v>#REF!</v>
      </c>
    </row>
    <row r="239">
      <c r="A239" s="28">
        <v>57.76</v>
      </c>
      <c r="B239" s="3" t="str">
        <f t="shared" si="1"/>
        <v>#REF!</v>
      </c>
    </row>
    <row r="240">
      <c r="A240" s="21">
        <v>-0.06</v>
      </c>
      <c r="B240" s="3" t="str">
        <f t="shared" si="1"/>
        <v>#REF!</v>
      </c>
    </row>
    <row r="241">
      <c r="A241" s="22">
        <v>-0.001</v>
      </c>
      <c r="B241" s="3" t="str">
        <f t="shared" si="1"/>
        <v>#REF!</v>
      </c>
    </row>
    <row r="242">
      <c r="A242" s="24">
        <v>146168.0</v>
      </c>
      <c r="B242" s="3" t="str">
        <f t="shared" si="1"/>
        <v>#REF!</v>
      </c>
    </row>
    <row r="243">
      <c r="A243" s="24">
        <v>297597.0</v>
      </c>
      <c r="B243" s="3" t="str">
        <f t="shared" si="1"/>
        <v>#REF!</v>
      </c>
    </row>
    <row r="244">
      <c r="A244" s="23">
        <v>43747.0</v>
      </c>
      <c r="B244" s="3" t="str">
        <f t="shared" si="1"/>
        <v>#REF!</v>
      </c>
    </row>
    <row r="245">
      <c r="A245" s="21">
        <v>57.54</v>
      </c>
      <c r="B245" s="3" t="str">
        <f t="shared" si="1"/>
        <v>#REF!</v>
      </c>
    </row>
    <row r="246">
      <c r="A246" s="21">
        <v>58.81</v>
      </c>
      <c r="B246" s="3" t="str">
        <f t="shared" si="1"/>
        <v>#REF!</v>
      </c>
    </row>
    <row r="247">
      <c r="A247" s="21">
        <v>57.47</v>
      </c>
      <c r="B247" s="3" t="str">
        <f t="shared" si="1"/>
        <v>#REF!</v>
      </c>
    </row>
    <row r="248">
      <c r="A248" s="21">
        <v>57.84</v>
      </c>
      <c r="B248" s="3" t="str">
        <f t="shared" si="1"/>
        <v>#REF!</v>
      </c>
    </row>
    <row r="249">
      <c r="A249" s="25">
        <f>+0.08</f>
        <v>0.08</v>
      </c>
      <c r="B249" s="3" t="str">
        <f t="shared" si="1"/>
        <v>#REF!</v>
      </c>
    </row>
    <row r="250">
      <c r="A250" s="25">
        <f>+0.14%</f>
        <v>0.0014</v>
      </c>
      <c r="B250" s="3" t="str">
        <f t="shared" si="1"/>
        <v>#REF!</v>
      </c>
    </row>
    <row r="251">
      <c r="A251" s="26">
        <v>126512.0</v>
      </c>
      <c r="B251" s="3" t="str">
        <f t="shared" si="1"/>
        <v>#REF!</v>
      </c>
    </row>
    <row r="252">
      <c r="A252" s="26">
        <v>314598.0</v>
      </c>
      <c r="B252" s="3" t="str">
        <f t="shared" si="1"/>
        <v>#REF!</v>
      </c>
    </row>
    <row r="253">
      <c r="A253" s="29">
        <v>43748.0</v>
      </c>
      <c r="B253" s="3" t="str">
        <f t="shared" si="1"/>
        <v>#REF!</v>
      </c>
    </row>
    <row r="254">
      <c r="A254" s="28">
        <v>57.42</v>
      </c>
      <c r="B254" s="3" t="str">
        <f t="shared" si="1"/>
        <v>#REF!</v>
      </c>
    </row>
    <row r="255">
      <c r="A255" s="28">
        <v>59.12</v>
      </c>
      <c r="B255" s="3" t="str">
        <f t="shared" si="1"/>
        <v>#REF!</v>
      </c>
    </row>
    <row r="256">
      <c r="A256" s="28">
        <v>57.3</v>
      </c>
      <c r="B256" s="3" t="str">
        <f t="shared" si="1"/>
        <v>#REF!</v>
      </c>
    </row>
    <row r="257">
      <c r="A257" s="28">
        <v>58.65</v>
      </c>
      <c r="B257" s="3" t="str">
        <f t="shared" si="1"/>
        <v>#REF!</v>
      </c>
    </row>
    <row r="258">
      <c r="A258" s="25">
        <f>+0.81</f>
        <v>0.81</v>
      </c>
      <c r="B258" s="3" t="str">
        <f t="shared" si="1"/>
        <v>#REF!</v>
      </c>
    </row>
    <row r="259">
      <c r="A259" s="25">
        <f>+1.4%</f>
        <v>0.014</v>
      </c>
      <c r="B259" s="3" t="str">
        <f t="shared" si="1"/>
        <v>#REF!</v>
      </c>
    </row>
    <row r="260">
      <c r="A260" s="26">
        <v>128252.0</v>
      </c>
      <c r="B260" s="3" t="str">
        <f t="shared" si="1"/>
        <v>#REF!</v>
      </c>
    </row>
    <row r="261">
      <c r="A261" s="26">
        <v>330692.0</v>
      </c>
      <c r="B261" s="3" t="str">
        <f t="shared" si="1"/>
        <v>#REF!</v>
      </c>
    </row>
    <row r="262">
      <c r="A262" s="29">
        <v>43749.0</v>
      </c>
      <c r="B262" s="3" t="str">
        <f t="shared" si="1"/>
        <v>#REF!</v>
      </c>
    </row>
    <row r="263">
      <c r="A263" s="28">
        <v>59.07</v>
      </c>
      <c r="B263" s="3" t="str">
        <f t="shared" si="1"/>
        <v>#REF!</v>
      </c>
    </row>
    <row r="264">
      <c r="A264" s="28">
        <v>60.3</v>
      </c>
      <c r="B264" s="3" t="str">
        <f t="shared" si="1"/>
        <v>#REF!</v>
      </c>
    </row>
    <row r="265">
      <c r="A265" s="28">
        <v>58.74</v>
      </c>
      <c r="B265" s="3" t="str">
        <f t="shared" si="1"/>
        <v>#REF!</v>
      </c>
    </row>
    <row r="266">
      <c r="A266" s="28">
        <v>60.12</v>
      </c>
      <c r="B266" s="3" t="str">
        <f t="shared" si="1"/>
        <v>#REF!</v>
      </c>
    </row>
    <row r="267">
      <c r="A267" s="25">
        <f>+1.47</f>
        <v>1.47</v>
      </c>
      <c r="B267" s="3" t="str">
        <f t="shared" si="1"/>
        <v>#REF!</v>
      </c>
    </row>
    <row r="268">
      <c r="A268" s="25">
        <f>+2.51%</f>
        <v>0.0251</v>
      </c>
      <c r="B268" s="3" t="str">
        <f t="shared" si="1"/>
        <v>#REF!</v>
      </c>
    </row>
    <row r="269">
      <c r="A269" s="26">
        <v>203832.0</v>
      </c>
      <c r="B269" s="3" t="str">
        <f t="shared" si="1"/>
        <v>#REF!</v>
      </c>
    </row>
    <row r="270">
      <c r="A270" s="26">
        <v>343332.0</v>
      </c>
      <c r="B270" s="3" t="str">
        <f t="shared" si="1"/>
        <v>#REF!</v>
      </c>
    </row>
    <row r="271">
      <c r="A271" s="29">
        <v>43752.0</v>
      </c>
      <c r="B271" s="3" t="str">
        <f t="shared" si="1"/>
        <v>#REF!</v>
      </c>
    </row>
    <row r="272">
      <c r="A272" s="28">
        <v>60.29</v>
      </c>
      <c r="B272" s="3" t="str">
        <f t="shared" si="1"/>
        <v>#REF!</v>
      </c>
    </row>
    <row r="273">
      <c r="A273" s="28">
        <v>60.35</v>
      </c>
      <c r="B273" s="3" t="str">
        <f t="shared" si="1"/>
        <v>#REF!</v>
      </c>
    </row>
    <row r="274">
      <c r="A274" s="28">
        <v>58.28</v>
      </c>
      <c r="B274" s="3" t="str">
        <f t="shared" si="1"/>
        <v>#REF!</v>
      </c>
    </row>
    <row r="275">
      <c r="A275" s="28">
        <v>59.12</v>
      </c>
      <c r="B275" s="3" t="str">
        <f t="shared" si="1"/>
        <v>#REF!</v>
      </c>
    </row>
    <row r="276">
      <c r="A276" s="21">
        <v>-1.0</v>
      </c>
      <c r="B276" s="3" t="str">
        <f t="shared" si="1"/>
        <v>#REF!</v>
      </c>
    </row>
    <row r="277">
      <c r="A277" s="22">
        <v>-0.0166</v>
      </c>
      <c r="B277" s="3" t="str">
        <f t="shared" si="1"/>
        <v>#REF!</v>
      </c>
    </row>
    <row r="278">
      <c r="A278" s="24">
        <v>151996.0</v>
      </c>
      <c r="B278" s="3" t="str">
        <f t="shared" si="1"/>
        <v>#REF!</v>
      </c>
    </row>
    <row r="279">
      <c r="A279" s="24">
        <v>343901.0</v>
      </c>
      <c r="B279" s="3" t="str">
        <f t="shared" si="1"/>
        <v>#REF!</v>
      </c>
    </row>
    <row r="280">
      <c r="A280" s="30">
        <v>43753.0</v>
      </c>
      <c r="B280" s="3" t="str">
        <f t="shared" si="1"/>
        <v>#REF!</v>
      </c>
    </row>
    <row r="281">
      <c r="A281" s="21">
        <v>59.04</v>
      </c>
      <c r="B281" s="3" t="str">
        <f t="shared" si="1"/>
        <v>#REF!</v>
      </c>
    </row>
    <row r="282">
      <c r="A282" s="21">
        <v>59.45</v>
      </c>
      <c r="B282" s="3" t="str">
        <f t="shared" si="1"/>
        <v>#REF!</v>
      </c>
    </row>
    <row r="283">
      <c r="A283" s="21">
        <v>57.94</v>
      </c>
      <c r="B283" s="3" t="str">
        <f t="shared" si="1"/>
        <v>#REF!</v>
      </c>
    </row>
    <row r="284">
      <c r="A284" s="21">
        <v>58.54</v>
      </c>
      <c r="B284" s="3" t="str">
        <f t="shared" si="1"/>
        <v>#REF!</v>
      </c>
    </row>
    <row r="285">
      <c r="A285" s="21">
        <v>-0.58</v>
      </c>
      <c r="B285" s="3" t="str">
        <f t="shared" si="1"/>
        <v>#REF!</v>
      </c>
    </row>
    <row r="286">
      <c r="A286" s="22">
        <v>-0.0098</v>
      </c>
      <c r="B286" s="3" t="str">
        <f t="shared" si="1"/>
        <v>#REF!</v>
      </c>
    </row>
    <row r="287">
      <c r="A287" s="24">
        <v>189493.0</v>
      </c>
      <c r="B287" s="3" t="str">
        <f t="shared" si="1"/>
        <v>#REF!</v>
      </c>
    </row>
    <row r="288">
      <c r="A288" s="24">
        <v>350265.0</v>
      </c>
      <c r="B288" s="3" t="str">
        <f t="shared" si="1"/>
        <v>#REF!</v>
      </c>
    </row>
    <row r="289">
      <c r="A289" s="30">
        <v>43754.0</v>
      </c>
      <c r="B289" s="3" t="str">
        <f t="shared" si="1"/>
        <v>#REF!</v>
      </c>
    </row>
    <row r="290">
      <c r="A290" s="21">
        <v>58.75</v>
      </c>
      <c r="B290" s="3" t="str">
        <f t="shared" si="1"/>
        <v>#REF!</v>
      </c>
    </row>
    <row r="291">
      <c r="A291" s="21">
        <v>59.48</v>
      </c>
      <c r="B291" s="3" t="str">
        <f t="shared" si="1"/>
        <v>#REF!</v>
      </c>
    </row>
    <row r="292">
      <c r="A292" s="21">
        <v>58.18</v>
      </c>
      <c r="B292" s="3" t="str">
        <f t="shared" si="1"/>
        <v>#REF!</v>
      </c>
    </row>
    <row r="293">
      <c r="A293" s="21">
        <v>59.16</v>
      </c>
      <c r="B293" s="3" t="str">
        <f t="shared" si="1"/>
        <v>#REF!</v>
      </c>
    </row>
    <row r="294">
      <c r="A294" s="25">
        <f>+0.62</f>
        <v>0.62</v>
      </c>
      <c r="B294" s="3" t="str">
        <f t="shared" si="1"/>
        <v>#REF!</v>
      </c>
    </row>
    <row r="295">
      <c r="A295" s="25">
        <f>+1.06%</f>
        <v>0.0106</v>
      </c>
      <c r="B295" s="3" t="str">
        <f t="shared" si="1"/>
        <v>#REF!</v>
      </c>
    </row>
    <row r="296">
      <c r="A296" s="26">
        <v>163558.0</v>
      </c>
      <c r="B296" s="3" t="str">
        <f t="shared" si="1"/>
        <v>#REF!</v>
      </c>
    </row>
    <row r="297">
      <c r="A297" s="26">
        <v>356205.0</v>
      </c>
      <c r="B297" s="3" t="str">
        <f t="shared" si="1"/>
        <v>#REF!</v>
      </c>
    </row>
    <row r="298">
      <c r="A298" s="29">
        <v>43755.0</v>
      </c>
      <c r="B298" s="3" t="str">
        <f t="shared" si="1"/>
        <v>#REF!</v>
      </c>
    </row>
    <row r="299">
      <c r="A299" s="28">
        <v>58.75</v>
      </c>
      <c r="B299" s="3" t="str">
        <f t="shared" si="1"/>
        <v>#REF!</v>
      </c>
    </row>
    <row r="300">
      <c r="A300" s="28">
        <v>59.6</v>
      </c>
      <c r="B300" s="3" t="str">
        <f t="shared" si="1"/>
        <v>#REF!</v>
      </c>
    </row>
    <row r="301">
      <c r="A301" s="28">
        <v>58.39</v>
      </c>
      <c r="B301" s="3" t="str">
        <f t="shared" si="1"/>
        <v>#REF!</v>
      </c>
    </row>
    <row r="302">
      <c r="A302" s="28">
        <v>59.46</v>
      </c>
      <c r="B302" s="3" t="str">
        <f t="shared" si="1"/>
        <v>#REF!</v>
      </c>
    </row>
    <row r="303">
      <c r="A303" s="25">
        <f>+0.3</f>
        <v>0.3</v>
      </c>
      <c r="B303" s="3" t="str">
        <f t="shared" si="1"/>
        <v>#REF!</v>
      </c>
    </row>
    <row r="304">
      <c r="A304" s="25">
        <f>+0.51%</f>
        <v>0.0051</v>
      </c>
      <c r="B304" s="3" t="str">
        <f t="shared" si="1"/>
        <v>#REF!</v>
      </c>
    </row>
    <row r="305">
      <c r="A305" s="26">
        <v>174575.0</v>
      </c>
      <c r="B305" s="3" t="str">
        <f t="shared" si="1"/>
        <v>#REF!</v>
      </c>
    </row>
    <row r="306">
      <c r="A306" s="26">
        <v>363259.0</v>
      </c>
      <c r="B306" s="3" t="str">
        <f t="shared" si="1"/>
        <v>#REF!</v>
      </c>
    </row>
    <row r="307">
      <c r="A307" s="29">
        <v>43756.0</v>
      </c>
      <c r="B307" s="3" t="str">
        <f t="shared" si="1"/>
        <v>#REF!</v>
      </c>
    </row>
    <row r="308">
      <c r="A308" s="28">
        <v>59.38</v>
      </c>
      <c r="B308" s="3" t="str">
        <f t="shared" si="1"/>
        <v>#REF!</v>
      </c>
    </row>
    <row r="309">
      <c r="A309" s="28">
        <v>59.83</v>
      </c>
      <c r="B309" s="3" t="str">
        <f t="shared" si="1"/>
        <v>#REF!</v>
      </c>
    </row>
    <row r="310">
      <c r="A310" s="28">
        <v>58.64</v>
      </c>
      <c r="B310" s="3" t="str">
        <f t="shared" si="1"/>
        <v>#REF!</v>
      </c>
    </row>
    <row r="311">
      <c r="A311" s="28">
        <v>59.09</v>
      </c>
      <c r="B311" s="3" t="str">
        <f t="shared" si="1"/>
        <v>#REF!</v>
      </c>
    </row>
    <row r="312">
      <c r="A312" s="21">
        <v>-0.37</v>
      </c>
      <c r="B312" s="3" t="str">
        <f t="shared" si="1"/>
        <v>#REF!</v>
      </c>
    </row>
    <row r="313">
      <c r="A313" s="22">
        <v>-0.0062</v>
      </c>
      <c r="B313" s="3" t="str">
        <f t="shared" si="1"/>
        <v>#REF!</v>
      </c>
    </row>
    <row r="314">
      <c r="A314" s="24">
        <v>129780.0</v>
      </c>
      <c r="B314" s="3" t="str">
        <f t="shared" si="1"/>
        <v>#REF!</v>
      </c>
    </row>
    <row r="315">
      <c r="A315" s="24">
        <v>374821.0</v>
      </c>
      <c r="B315" s="3" t="str">
        <f t="shared" si="1"/>
        <v>#REF!</v>
      </c>
    </row>
    <row r="316">
      <c r="A316" s="30">
        <v>43759.0</v>
      </c>
      <c r="B316" s="3" t="str">
        <f t="shared" si="1"/>
        <v>#REF!</v>
      </c>
    </row>
    <row r="317">
      <c r="A317" s="21">
        <v>58.98</v>
      </c>
      <c r="B317" s="3" t="str">
        <f t="shared" si="1"/>
        <v>#REF!</v>
      </c>
    </row>
    <row r="318">
      <c r="A318" s="21">
        <v>59.23</v>
      </c>
      <c r="B318" s="3" t="str">
        <f t="shared" si="1"/>
        <v>#REF!</v>
      </c>
    </row>
    <row r="319">
      <c r="A319" s="21">
        <v>57.97</v>
      </c>
      <c r="B319" s="3" t="str">
        <f t="shared" si="1"/>
        <v>#REF!</v>
      </c>
    </row>
    <row r="320">
      <c r="A320" s="21">
        <v>58.68</v>
      </c>
      <c r="B320" s="3" t="str">
        <f t="shared" si="1"/>
        <v>#REF!</v>
      </c>
    </row>
    <row r="321">
      <c r="A321" s="21">
        <v>-0.41</v>
      </c>
      <c r="B321" s="3" t="str">
        <f t="shared" si="1"/>
        <v>#REF!</v>
      </c>
    </row>
    <row r="322">
      <c r="A322" s="22">
        <v>-0.0069</v>
      </c>
      <c r="B322" s="3" t="str">
        <f t="shared" si="1"/>
        <v>#REF!</v>
      </c>
    </row>
    <row r="323">
      <c r="A323" s="24">
        <v>131144.0</v>
      </c>
      <c r="B323" s="3" t="str">
        <f t="shared" si="1"/>
        <v>#REF!</v>
      </c>
    </row>
    <row r="324">
      <c r="A324" s="24">
        <v>389521.0</v>
      </c>
      <c r="B324" s="3" t="str">
        <f t="shared" si="1"/>
        <v>#REF!</v>
      </c>
    </row>
    <row r="325">
      <c r="A325" s="30">
        <v>43760.0</v>
      </c>
      <c r="B325" s="3" t="str">
        <f t="shared" si="1"/>
        <v>#REF!</v>
      </c>
    </row>
    <row r="326">
      <c r="A326" s="21">
        <v>58.77</v>
      </c>
      <c r="B326" s="3" t="str">
        <f t="shared" si="1"/>
        <v>#REF!</v>
      </c>
    </row>
    <row r="327">
      <c r="A327" s="21">
        <v>59.94</v>
      </c>
      <c r="B327" s="3" t="str">
        <f t="shared" si="1"/>
        <v>#REF!</v>
      </c>
    </row>
    <row r="328">
      <c r="A328" s="21">
        <v>58.44</v>
      </c>
      <c r="B328" s="3" t="str">
        <f t="shared" si="1"/>
        <v>#REF!</v>
      </c>
    </row>
    <row r="329">
      <c r="A329" s="21">
        <v>59.44</v>
      </c>
      <c r="B329" s="3" t="str">
        <f t="shared" si="1"/>
        <v>#REF!</v>
      </c>
    </row>
    <row r="330">
      <c r="A330" s="25">
        <f>+0.76</f>
        <v>0.76</v>
      </c>
      <c r="B330" s="3" t="str">
        <f t="shared" si="1"/>
        <v>#REF!</v>
      </c>
    </row>
    <row r="331">
      <c r="A331" s="25">
        <f>+1.3%</f>
        <v>0.013</v>
      </c>
      <c r="B331" s="3" t="str">
        <f t="shared" si="1"/>
        <v>#REF!</v>
      </c>
    </row>
    <row r="332">
      <c r="A332" s="26">
        <v>166043.0</v>
      </c>
      <c r="B332" s="3" t="str">
        <f t="shared" si="1"/>
        <v>#REF!</v>
      </c>
    </row>
    <row r="333">
      <c r="A333" s="26">
        <v>402316.0</v>
      </c>
      <c r="B333" s="3" t="str">
        <f t="shared" si="1"/>
        <v>#REF!</v>
      </c>
    </row>
    <row r="334">
      <c r="A334" s="29">
        <v>43761.0</v>
      </c>
      <c r="B334" s="3" t="str">
        <f t="shared" si="1"/>
        <v>#REF!</v>
      </c>
    </row>
    <row r="335">
      <c r="A335" s="28">
        <v>59.26</v>
      </c>
      <c r="B335" s="3" t="str">
        <f t="shared" si="1"/>
        <v>#REF!</v>
      </c>
    </row>
    <row r="336">
      <c r="A336" s="28">
        <v>61.0</v>
      </c>
      <c r="B336" s="3" t="str">
        <f t="shared" si="1"/>
        <v>#REF!</v>
      </c>
    </row>
    <row r="337">
      <c r="A337" s="28">
        <v>58.67</v>
      </c>
      <c r="B337" s="3" t="str">
        <f t="shared" si="1"/>
        <v>#REF!</v>
      </c>
    </row>
    <row r="338">
      <c r="A338" s="28">
        <v>60.87</v>
      </c>
      <c r="B338" s="3" t="str">
        <f t="shared" si="1"/>
        <v>#REF!</v>
      </c>
    </row>
    <row r="339">
      <c r="A339" s="25">
        <f>+1.43</f>
        <v>1.43</v>
      </c>
      <c r="B339" s="3" t="str">
        <f t="shared" si="1"/>
        <v>#REF!</v>
      </c>
    </row>
    <row r="340">
      <c r="A340" s="25">
        <f>+2.41%</f>
        <v>0.0241</v>
      </c>
      <c r="B340" s="3" t="str">
        <f t="shared" si="1"/>
        <v>#REF!</v>
      </c>
    </row>
    <row r="341">
      <c r="A341" s="26">
        <v>249052.0</v>
      </c>
      <c r="B341" s="3" t="str">
        <f t="shared" si="1"/>
        <v>#REF!</v>
      </c>
    </row>
    <row r="342">
      <c r="A342" s="26">
        <v>438931.0</v>
      </c>
      <c r="B342" s="3" t="str">
        <f t="shared" si="1"/>
        <v>#REF!</v>
      </c>
    </row>
    <row r="343">
      <c r="A343" s="29">
        <v>43762.0</v>
      </c>
      <c r="B343" s="3" t="str">
        <f t="shared" si="1"/>
        <v>#REF!</v>
      </c>
    </row>
    <row r="344">
      <c r="A344" s="28">
        <v>60.72</v>
      </c>
      <c r="B344" s="3" t="str">
        <f t="shared" si="1"/>
        <v>#REF!</v>
      </c>
    </row>
    <row r="345">
      <c r="A345" s="28">
        <v>61.6</v>
      </c>
      <c r="B345" s="3" t="str">
        <f t="shared" si="1"/>
        <v>#REF!</v>
      </c>
    </row>
    <row r="346">
      <c r="A346" s="28">
        <v>60.37</v>
      </c>
      <c r="B346" s="3" t="str">
        <f t="shared" si="1"/>
        <v>#REF!</v>
      </c>
    </row>
    <row r="347">
      <c r="A347" s="28">
        <v>61.39</v>
      </c>
      <c r="B347" s="3" t="str">
        <f t="shared" si="1"/>
        <v>#REF!</v>
      </c>
    </row>
    <row r="348">
      <c r="A348" s="25">
        <f>+0.52</f>
        <v>0.52</v>
      </c>
      <c r="B348" s="3" t="str">
        <f t="shared" si="1"/>
        <v>#REF!</v>
      </c>
    </row>
    <row r="349">
      <c r="A349" s="25">
        <f>+0.85%</f>
        <v>0.0085</v>
      </c>
      <c r="B349" s="3" t="str">
        <f t="shared" si="1"/>
        <v>#REF!</v>
      </c>
    </row>
    <row r="350">
      <c r="A350" s="26">
        <v>207147.0</v>
      </c>
      <c r="B350" s="3" t="str">
        <f t="shared" si="1"/>
        <v>#REF!</v>
      </c>
    </row>
    <row r="351">
      <c r="A351" s="26">
        <v>454314.0</v>
      </c>
      <c r="B351" s="3" t="str">
        <f t="shared" si="1"/>
        <v>#REF!</v>
      </c>
    </row>
    <row r="352">
      <c r="A352" s="29">
        <v>43763.0</v>
      </c>
      <c r="B352" s="3" t="str">
        <f t="shared" si="1"/>
        <v>#REF!</v>
      </c>
    </row>
    <row r="353">
      <c r="A353" s="28">
        <v>61.25</v>
      </c>
      <c r="B353" s="3" t="str">
        <f t="shared" si="1"/>
        <v>#REF!</v>
      </c>
    </row>
    <row r="354">
      <c r="A354" s="28">
        <v>61.81</v>
      </c>
      <c r="B354" s="3" t="str">
        <f t="shared" si="1"/>
        <v>#REF!</v>
      </c>
    </row>
    <row r="355">
      <c r="A355" s="28">
        <v>60.67</v>
      </c>
      <c r="B355" s="3" t="str">
        <f t="shared" si="1"/>
        <v>#REF!</v>
      </c>
    </row>
    <row r="356">
      <c r="A356" s="28">
        <v>61.73</v>
      </c>
      <c r="B356" s="3" t="str">
        <f t="shared" si="1"/>
        <v>#REF!</v>
      </c>
    </row>
    <row r="357">
      <c r="A357" s="25">
        <f>+0.34</f>
        <v>0.34</v>
      </c>
      <c r="B357" s="3" t="str">
        <f t="shared" si="1"/>
        <v>#REF!</v>
      </c>
    </row>
    <row r="358">
      <c r="A358" s="25">
        <f>+0.55%</f>
        <v>0.0055</v>
      </c>
      <c r="B358" s="3" t="str">
        <f t="shared" si="1"/>
        <v>#REF!</v>
      </c>
    </row>
    <row r="359">
      <c r="A359" s="26">
        <v>177674.0</v>
      </c>
      <c r="B359" s="3" t="str">
        <f t="shared" si="1"/>
        <v>#REF!</v>
      </c>
    </row>
    <row r="360">
      <c r="A360" s="26">
        <v>465120.0</v>
      </c>
      <c r="B360" s="3" t="str">
        <f t="shared" si="1"/>
        <v>#REF!</v>
      </c>
    </row>
    <row r="361">
      <c r="A361" s="29">
        <v>43766.0</v>
      </c>
      <c r="B361" s="3" t="str">
        <f t="shared" si="1"/>
        <v>#REF!</v>
      </c>
    </row>
    <row r="362">
      <c r="A362" s="28">
        <v>61.76</v>
      </c>
      <c r="B362" s="3" t="str">
        <f t="shared" si="1"/>
        <v>#REF!</v>
      </c>
    </row>
    <row r="363">
      <c r="A363" s="28">
        <v>62.09</v>
      </c>
      <c r="B363" s="3" t="str">
        <f t="shared" si="1"/>
        <v>#REF!</v>
      </c>
    </row>
    <row r="364">
      <c r="A364" s="28">
        <v>60.91</v>
      </c>
      <c r="B364" s="3" t="str">
        <f t="shared" si="1"/>
        <v>#REF!</v>
      </c>
    </row>
    <row r="365">
      <c r="A365" s="28">
        <v>61.25</v>
      </c>
      <c r="B365" s="3" t="str">
        <f t="shared" si="1"/>
        <v>#REF!</v>
      </c>
    </row>
    <row r="366">
      <c r="A366" s="21">
        <v>-0.48</v>
      </c>
      <c r="B366" s="3" t="str">
        <f t="shared" si="1"/>
        <v>#REF!</v>
      </c>
    </row>
    <row r="367">
      <c r="A367" s="22">
        <v>-0.0078</v>
      </c>
      <c r="B367" s="3" t="str">
        <f t="shared" si="1"/>
        <v>#REF!</v>
      </c>
    </row>
    <row r="368">
      <c r="A368" s="24">
        <v>170446.0</v>
      </c>
      <c r="B368" s="3" t="str">
        <f t="shared" si="1"/>
        <v>#REF!</v>
      </c>
    </row>
    <row r="369">
      <c r="A369" s="24">
        <v>473874.0</v>
      </c>
      <c r="B369" s="3" t="str">
        <f t="shared" si="1"/>
        <v>#REF!</v>
      </c>
    </row>
    <row r="370">
      <c r="A370" s="30">
        <v>43767.0</v>
      </c>
      <c r="B370" s="3" t="str">
        <f t="shared" si="1"/>
        <v>#REF!</v>
      </c>
    </row>
    <row r="371">
      <c r="A371" s="21">
        <v>61.3</v>
      </c>
      <c r="B371" s="3" t="str">
        <f t="shared" si="1"/>
        <v>#REF!</v>
      </c>
    </row>
    <row r="372">
      <c r="A372" s="21">
        <v>61.65</v>
      </c>
      <c r="B372" s="3" t="str">
        <f t="shared" si="1"/>
        <v>#REF!</v>
      </c>
    </row>
    <row r="373">
      <c r="A373" s="21">
        <v>60.31</v>
      </c>
      <c r="B373" s="3" t="str">
        <f t="shared" si="1"/>
        <v>#REF!</v>
      </c>
    </row>
    <row r="374">
      <c r="A374" s="21">
        <v>61.23</v>
      </c>
      <c r="B374" s="3" t="str">
        <f t="shared" si="1"/>
        <v>#REF!</v>
      </c>
    </row>
    <row r="375">
      <c r="A375" s="21">
        <v>-0.02</v>
      </c>
      <c r="B375" s="3" t="str">
        <f t="shared" si="1"/>
        <v>#REF!</v>
      </c>
    </row>
    <row r="376">
      <c r="A376" s="22">
        <v>-3.0E-4</v>
      </c>
      <c r="B376" s="3" t="str">
        <f t="shared" si="1"/>
        <v>#REF!</v>
      </c>
    </row>
    <row r="377">
      <c r="A377" s="24">
        <v>266281.0</v>
      </c>
      <c r="B377" s="3" t="str">
        <f t="shared" si="1"/>
        <v>#REF!</v>
      </c>
    </row>
    <row r="378">
      <c r="A378" s="24">
        <v>490298.0</v>
      </c>
      <c r="B378" s="3" t="str">
        <f t="shared" si="1"/>
        <v>#REF!</v>
      </c>
    </row>
    <row r="379">
      <c r="A379" s="30">
        <v>43768.0</v>
      </c>
      <c r="B379" s="3" t="str">
        <f t="shared" si="1"/>
        <v>#REF!</v>
      </c>
    </row>
    <row r="380">
      <c r="A380" s="21">
        <v>61.23</v>
      </c>
      <c r="B380" s="3" t="str">
        <f t="shared" si="1"/>
        <v>#REF!</v>
      </c>
    </row>
    <row r="381">
      <c r="A381" s="21">
        <v>61.55</v>
      </c>
      <c r="B381" s="3" t="str">
        <f t="shared" si="1"/>
        <v>#REF!</v>
      </c>
    </row>
    <row r="382">
      <c r="A382" s="21">
        <v>60.02</v>
      </c>
      <c r="B382" s="3" t="str">
        <f t="shared" si="1"/>
        <v>#REF!</v>
      </c>
    </row>
    <row r="383">
      <c r="A383" s="21">
        <v>60.24</v>
      </c>
      <c r="B383" s="3" t="str">
        <f t="shared" si="1"/>
        <v>#REF!</v>
      </c>
    </row>
    <row r="384">
      <c r="A384" s="21">
        <v>-0.99</v>
      </c>
      <c r="B384" s="3" t="str">
        <f t="shared" si="1"/>
        <v>#REF!</v>
      </c>
    </row>
    <row r="385">
      <c r="A385" s="22">
        <v>-0.0162</v>
      </c>
      <c r="B385" s="3" t="str">
        <f t="shared" si="1"/>
        <v>#REF!</v>
      </c>
    </row>
    <row r="386">
      <c r="A386" s="24">
        <v>336903.0</v>
      </c>
      <c r="B386" s="3" t="str">
        <f t="shared" si="1"/>
        <v>#REF!</v>
      </c>
    </row>
    <row r="387">
      <c r="A387" s="24">
        <v>511851.0</v>
      </c>
      <c r="B387" s="3" t="str">
        <f t="shared" si="1"/>
        <v>#REF!</v>
      </c>
    </row>
    <row r="388">
      <c r="A388" s="30">
        <v>43769.0</v>
      </c>
      <c r="B388" s="3" t="str">
        <f t="shared" si="1"/>
        <v>#REF!</v>
      </c>
    </row>
    <row r="389">
      <c r="A389" s="21">
        <v>60.22</v>
      </c>
      <c r="B389" s="3" t="str">
        <f t="shared" si="1"/>
        <v>#REF!</v>
      </c>
    </row>
    <row r="390">
      <c r="A390" s="21">
        <v>60.81</v>
      </c>
      <c r="B390" s="3" t="str">
        <f t="shared" si="1"/>
        <v>#REF!</v>
      </c>
    </row>
    <row r="391">
      <c r="A391" s="21">
        <v>59.2</v>
      </c>
      <c r="B391" s="3" t="str">
        <f t="shared" si="1"/>
        <v>#REF!</v>
      </c>
    </row>
    <row r="392">
      <c r="A392" s="21">
        <v>59.62</v>
      </c>
      <c r="B392" s="3" t="str">
        <f t="shared" si="1"/>
        <v>#REF!</v>
      </c>
    </row>
    <row r="393">
      <c r="A393" s="21">
        <v>-0.62</v>
      </c>
      <c r="B393" s="3" t="str">
        <f t="shared" si="1"/>
        <v>#REF!</v>
      </c>
    </row>
    <row r="394">
      <c r="A394" s="22">
        <v>-0.0103</v>
      </c>
      <c r="B394" s="3" t="str">
        <f t="shared" si="1"/>
        <v>#REF!</v>
      </c>
    </row>
    <row r="395">
      <c r="A395" s="24">
        <v>327505.0</v>
      </c>
      <c r="B395" s="3" t="str">
        <f t="shared" si="1"/>
        <v>#REF!</v>
      </c>
    </row>
    <row r="396">
      <c r="A396" s="24">
        <v>513184.0</v>
      </c>
      <c r="B396" s="3" t="str">
        <f t="shared" si="1"/>
        <v>#REF!</v>
      </c>
    </row>
    <row r="397">
      <c r="A397" s="23">
        <v>43770.0</v>
      </c>
      <c r="B397" s="3" t="str">
        <f t="shared" si="1"/>
        <v>#REF!</v>
      </c>
    </row>
    <row r="398">
      <c r="A398" s="21">
        <v>59.45</v>
      </c>
      <c r="B398" s="3" t="str">
        <f t="shared" si="1"/>
        <v>#REF!</v>
      </c>
    </row>
    <row r="399">
      <c r="A399" s="21">
        <v>61.82</v>
      </c>
      <c r="B399" s="3" t="str">
        <f t="shared" si="1"/>
        <v>#REF!</v>
      </c>
    </row>
    <row r="400">
      <c r="A400" s="21">
        <v>59.4</v>
      </c>
      <c r="B400" s="3" t="str">
        <f t="shared" si="1"/>
        <v>#REF!</v>
      </c>
    </row>
    <row r="401">
      <c r="A401" s="21">
        <v>61.69</v>
      </c>
      <c r="B401" s="3" t="str">
        <f t="shared" si="1"/>
        <v>#REF!</v>
      </c>
    </row>
    <row r="402">
      <c r="A402" s="25">
        <f>+2.07</f>
        <v>2.07</v>
      </c>
      <c r="B402" s="3" t="str">
        <f t="shared" si="1"/>
        <v>#REF!</v>
      </c>
    </row>
    <row r="403">
      <c r="A403" s="25">
        <f>+3.47%</f>
        <v>0.0347</v>
      </c>
      <c r="B403" s="3" t="str">
        <f t="shared" si="1"/>
        <v>#REF!</v>
      </c>
    </row>
    <row r="404">
      <c r="A404" s="26">
        <v>236093.0</v>
      </c>
      <c r="B404" s="3" t="str">
        <f t="shared" si="1"/>
        <v>#REF!</v>
      </c>
    </row>
    <row r="405">
      <c r="A405" s="26">
        <v>511960.0</v>
      </c>
      <c r="B405" s="3" t="str">
        <f t="shared" si="1"/>
        <v>#REF!</v>
      </c>
    </row>
    <row r="406">
      <c r="A406" s="27">
        <v>43773.0</v>
      </c>
      <c r="B406" s="3" t="str">
        <f t="shared" si="1"/>
        <v>#REF!</v>
      </c>
    </row>
    <row r="407">
      <c r="A407" s="28">
        <v>61.8</v>
      </c>
      <c r="B407" s="3" t="str">
        <f t="shared" si="1"/>
        <v>#REF!</v>
      </c>
    </row>
    <row r="408">
      <c r="A408" s="28">
        <v>62.78</v>
      </c>
      <c r="B408" s="3" t="str">
        <f t="shared" si="1"/>
        <v>#REF!</v>
      </c>
    </row>
    <row r="409">
      <c r="A409" s="28">
        <v>61.28</v>
      </c>
      <c r="B409" s="3" t="str">
        <f t="shared" si="1"/>
        <v>#REF!</v>
      </c>
    </row>
    <row r="410">
      <c r="A410" s="28">
        <v>62.13</v>
      </c>
      <c r="B410" s="3" t="str">
        <f t="shared" si="1"/>
        <v>#REF!</v>
      </c>
    </row>
    <row r="411">
      <c r="A411" s="25">
        <f>+0.44</f>
        <v>0.44</v>
      </c>
      <c r="B411" s="3" t="str">
        <f t="shared" si="1"/>
        <v>#REF!</v>
      </c>
    </row>
    <row r="412">
      <c r="A412" s="25">
        <f>+0.71%</f>
        <v>0.0071</v>
      </c>
      <c r="B412" s="3" t="str">
        <f t="shared" si="1"/>
        <v>#REF!</v>
      </c>
    </row>
    <row r="413">
      <c r="A413" s="26">
        <v>235379.0</v>
      </c>
      <c r="B413" s="3" t="str">
        <f t="shared" si="1"/>
        <v>#REF!</v>
      </c>
    </row>
    <row r="414">
      <c r="A414" s="26">
        <v>508730.0</v>
      </c>
      <c r="B414" s="3" t="str">
        <f t="shared" si="1"/>
        <v>#REF!</v>
      </c>
    </row>
    <row r="415">
      <c r="A415" s="27">
        <v>43774.0</v>
      </c>
      <c r="B415" s="3" t="str">
        <f t="shared" si="1"/>
        <v>#REF!</v>
      </c>
    </row>
    <row r="416">
      <c r="A416" s="28">
        <v>62.04</v>
      </c>
      <c r="B416" s="3" t="str">
        <f t="shared" si="1"/>
        <v>#REF!</v>
      </c>
    </row>
    <row r="417">
      <c r="A417" s="28">
        <v>63.19</v>
      </c>
      <c r="B417" s="3" t="str">
        <f t="shared" si="1"/>
        <v>#REF!</v>
      </c>
    </row>
    <row r="418">
      <c r="A418" s="28">
        <v>61.85</v>
      </c>
      <c r="B418" s="3" t="str">
        <f t="shared" si="1"/>
        <v>#REF!</v>
      </c>
    </row>
    <row r="419">
      <c r="A419" s="28">
        <v>62.96</v>
      </c>
      <c r="B419" s="3" t="str">
        <f t="shared" si="1"/>
        <v>#REF!</v>
      </c>
    </row>
    <row r="420">
      <c r="A420" s="25">
        <f>+0.83</f>
        <v>0.83</v>
      </c>
      <c r="B420" s="3" t="str">
        <f t="shared" si="1"/>
        <v>#REF!</v>
      </c>
    </row>
    <row r="421">
      <c r="A421" s="25">
        <f>+1.34%</f>
        <v>0.0134</v>
      </c>
      <c r="B421" s="3" t="str">
        <f t="shared" si="1"/>
        <v>#REF!</v>
      </c>
    </row>
    <row r="422">
      <c r="A422" s="26">
        <v>231665.0</v>
      </c>
      <c r="B422" s="3" t="str">
        <f t="shared" si="1"/>
        <v>#REF!</v>
      </c>
    </row>
    <row r="423">
      <c r="A423" s="26">
        <v>508587.0</v>
      </c>
      <c r="B423" s="3" t="str">
        <f t="shared" si="1"/>
        <v>#REF!</v>
      </c>
    </row>
    <row r="424">
      <c r="A424" s="27">
        <v>43775.0</v>
      </c>
      <c r="B424" s="3" t="str">
        <f t="shared" si="1"/>
        <v>#REF!</v>
      </c>
    </row>
    <row r="425">
      <c r="A425" s="28">
        <v>62.78</v>
      </c>
      <c r="B425" s="3" t="str">
        <f t="shared" si="1"/>
        <v>#REF!</v>
      </c>
    </row>
    <row r="426">
      <c r="A426" s="28">
        <v>63.32</v>
      </c>
      <c r="B426" s="3" t="str">
        <f t="shared" si="1"/>
        <v>#REF!</v>
      </c>
    </row>
    <row r="427">
      <c r="A427" s="28">
        <v>61.59</v>
      </c>
      <c r="B427" s="3" t="str">
        <f t="shared" si="1"/>
        <v>#REF!</v>
      </c>
    </row>
    <row r="428">
      <c r="A428" s="28">
        <v>61.74</v>
      </c>
      <c r="B428" s="3" t="str">
        <f t="shared" si="1"/>
        <v>#REF!</v>
      </c>
    </row>
    <row r="429">
      <c r="A429" s="21">
        <v>-1.22</v>
      </c>
      <c r="B429" s="3" t="str">
        <f t="shared" si="1"/>
        <v>#REF!</v>
      </c>
    </row>
    <row r="430">
      <c r="A430" s="22">
        <v>-0.0194</v>
      </c>
      <c r="B430" s="3" t="str">
        <f t="shared" si="1"/>
        <v>#REF!</v>
      </c>
    </row>
    <row r="431">
      <c r="A431" s="24">
        <v>275935.0</v>
      </c>
      <c r="B431" s="3" t="str">
        <f t="shared" si="1"/>
        <v>#REF!</v>
      </c>
    </row>
    <row r="432">
      <c r="A432" s="24">
        <v>513952.0</v>
      </c>
      <c r="B432" s="3" t="str">
        <f t="shared" si="1"/>
        <v>#REF!</v>
      </c>
    </row>
    <row r="433">
      <c r="A433" s="23">
        <v>43776.0</v>
      </c>
      <c r="B433" s="3" t="str">
        <f t="shared" si="1"/>
        <v>#REF!</v>
      </c>
    </row>
    <row r="434">
      <c r="A434" s="21">
        <v>61.73</v>
      </c>
      <c r="B434" s="3" t="str">
        <f t="shared" si="1"/>
        <v>#REF!</v>
      </c>
    </row>
    <row r="435">
      <c r="A435" s="21">
        <v>62.89</v>
      </c>
      <c r="B435" s="3" t="str">
        <f t="shared" si="1"/>
        <v>#REF!</v>
      </c>
    </row>
    <row r="436">
      <c r="A436" s="21">
        <v>61.65</v>
      </c>
      <c r="B436" s="3" t="str">
        <f t="shared" si="1"/>
        <v>#REF!</v>
      </c>
    </row>
    <row r="437">
      <c r="A437" s="21">
        <v>62.29</v>
      </c>
      <c r="B437" s="3" t="str">
        <f t="shared" si="1"/>
        <v>#REF!</v>
      </c>
    </row>
    <row r="438">
      <c r="A438" s="25">
        <f>+0.55</f>
        <v>0.55</v>
      </c>
      <c r="B438" s="3" t="str">
        <f t="shared" si="1"/>
        <v>#REF!</v>
      </c>
    </row>
    <row r="439">
      <c r="A439" s="25">
        <f>+0.89%</f>
        <v>0.0089</v>
      </c>
      <c r="B439" s="3" t="str">
        <f t="shared" si="1"/>
        <v>#REF!</v>
      </c>
    </row>
    <row r="440">
      <c r="A440" s="26">
        <v>261072.0</v>
      </c>
      <c r="B440" s="3" t="str">
        <f t="shared" si="1"/>
        <v>#REF!</v>
      </c>
    </row>
    <row r="441">
      <c r="A441" s="26">
        <v>496987.0</v>
      </c>
      <c r="B441" s="3" t="str">
        <f t="shared" si="1"/>
        <v>#REF!</v>
      </c>
    </row>
    <row r="442">
      <c r="A442" s="27">
        <v>43777.0</v>
      </c>
      <c r="B442" s="3" t="str">
        <f t="shared" si="1"/>
        <v>#REF!</v>
      </c>
    </row>
    <row r="443">
      <c r="A443" s="28">
        <v>62.29</v>
      </c>
      <c r="B443" s="3" t="str">
        <f t="shared" si="1"/>
        <v>#REF!</v>
      </c>
    </row>
    <row r="444">
      <c r="A444" s="28">
        <v>62.7</v>
      </c>
      <c r="B444" s="3" t="str">
        <f t="shared" si="1"/>
        <v>#REF!</v>
      </c>
    </row>
    <row r="445">
      <c r="A445" s="28">
        <v>60.66</v>
      </c>
      <c r="B445" s="3" t="str">
        <f t="shared" si="1"/>
        <v>#REF!</v>
      </c>
    </row>
    <row r="446">
      <c r="A446" s="28">
        <v>62.51</v>
      </c>
      <c r="B446" s="3" t="str">
        <f t="shared" si="1"/>
        <v>#REF!</v>
      </c>
    </row>
    <row r="447">
      <c r="A447" s="25">
        <f>+0.22</f>
        <v>0.22</v>
      </c>
      <c r="B447" s="3" t="str">
        <f t="shared" si="1"/>
        <v>#REF!</v>
      </c>
    </row>
    <row r="448">
      <c r="A448" s="25">
        <f>+0.35%</f>
        <v>0.0035</v>
      </c>
      <c r="B448" s="3" t="str">
        <f t="shared" si="1"/>
        <v>#REF!</v>
      </c>
    </row>
    <row r="449">
      <c r="A449" s="26">
        <v>287672.0</v>
      </c>
      <c r="B449" s="3" t="str">
        <f t="shared" si="1"/>
        <v>#REF!</v>
      </c>
    </row>
    <row r="450">
      <c r="A450" s="26">
        <v>473741.0</v>
      </c>
      <c r="B450" s="3" t="str">
        <f t="shared" si="1"/>
        <v>#REF!</v>
      </c>
    </row>
    <row r="451">
      <c r="A451" s="29">
        <v>43780.0</v>
      </c>
      <c r="B451" s="3" t="str">
        <f t="shared" si="1"/>
        <v>#REF!</v>
      </c>
    </row>
    <row r="452">
      <c r="A452" s="28">
        <v>62.6</v>
      </c>
      <c r="B452" s="3" t="str">
        <f t="shared" si="1"/>
        <v>#REF!</v>
      </c>
    </row>
    <row r="453">
      <c r="A453" s="28">
        <v>62.76</v>
      </c>
      <c r="B453" s="3" t="str">
        <f t="shared" si="1"/>
        <v>#REF!</v>
      </c>
    </row>
    <row r="454">
      <c r="A454" s="28">
        <v>61.57</v>
      </c>
      <c r="B454" s="3" t="str">
        <f t="shared" si="1"/>
        <v>#REF!</v>
      </c>
    </row>
    <row r="455">
      <c r="A455" s="28">
        <v>62.18</v>
      </c>
      <c r="B455" s="3" t="str">
        <f t="shared" si="1"/>
        <v>#REF!</v>
      </c>
    </row>
    <row r="456">
      <c r="A456" s="21">
        <v>-0.33</v>
      </c>
      <c r="B456" s="3" t="str">
        <f t="shared" si="1"/>
        <v>#REF!</v>
      </c>
    </row>
    <row r="457">
      <c r="A457" s="22">
        <v>-0.0053</v>
      </c>
      <c r="B457" s="3" t="str">
        <f t="shared" si="1"/>
        <v>#REF!</v>
      </c>
    </row>
    <row r="458">
      <c r="A458" s="24">
        <v>213342.0</v>
      </c>
      <c r="B458" s="3" t="str">
        <f t="shared" si="1"/>
        <v>#REF!</v>
      </c>
    </row>
    <row r="459">
      <c r="A459" s="24">
        <v>448788.0</v>
      </c>
      <c r="B459" s="3" t="str">
        <f t="shared" si="1"/>
        <v>#REF!</v>
      </c>
    </row>
    <row r="460">
      <c r="A460" s="30">
        <v>43781.0</v>
      </c>
      <c r="B460" s="3" t="str">
        <f t="shared" si="1"/>
        <v>#REF!</v>
      </c>
    </row>
    <row r="461">
      <c r="A461" s="21">
        <v>62.11</v>
      </c>
      <c r="B461" s="3" t="str">
        <f t="shared" si="1"/>
        <v>#REF!</v>
      </c>
    </row>
    <row r="462">
      <c r="A462" s="21">
        <v>62.85</v>
      </c>
      <c r="B462" s="3" t="str">
        <f t="shared" si="1"/>
        <v>#REF!</v>
      </c>
    </row>
    <row r="463">
      <c r="A463" s="21">
        <v>61.82</v>
      </c>
      <c r="B463" s="3" t="str">
        <f t="shared" si="1"/>
        <v>#REF!</v>
      </c>
    </row>
    <row r="464">
      <c r="A464" s="21">
        <v>62.06</v>
      </c>
      <c r="B464" s="3" t="str">
        <f t="shared" si="1"/>
        <v>#REF!</v>
      </c>
    </row>
    <row r="465">
      <c r="A465" s="21">
        <v>-0.12</v>
      </c>
      <c r="B465" s="3" t="str">
        <f t="shared" si="1"/>
        <v>#REF!</v>
      </c>
    </row>
    <row r="466">
      <c r="A466" s="22">
        <v>-0.0019</v>
      </c>
      <c r="B466" s="3" t="str">
        <f t="shared" si="1"/>
        <v>#REF!</v>
      </c>
    </row>
    <row r="467">
      <c r="A467" s="24">
        <v>238171.0</v>
      </c>
      <c r="B467" s="3" t="str">
        <f t="shared" si="1"/>
        <v>#REF!</v>
      </c>
    </row>
    <row r="468">
      <c r="A468" s="24">
        <v>430581.0</v>
      </c>
      <c r="B468" s="3" t="str">
        <f t="shared" si="1"/>
        <v>#REF!</v>
      </c>
    </row>
    <row r="469">
      <c r="A469" s="30">
        <v>43782.0</v>
      </c>
      <c r="B469" s="3" t="str">
        <f t="shared" si="1"/>
        <v>#REF!</v>
      </c>
    </row>
    <row r="470">
      <c r="A470" s="21">
        <v>61.85</v>
      </c>
      <c r="B470" s="3" t="str">
        <f t="shared" si="1"/>
        <v>#REF!</v>
      </c>
    </row>
    <row r="471">
      <c r="A471" s="21">
        <v>62.74</v>
      </c>
      <c r="B471" s="3" t="str">
        <f t="shared" si="1"/>
        <v>#REF!</v>
      </c>
    </row>
    <row r="472">
      <c r="A472" s="21">
        <v>61.22</v>
      </c>
      <c r="B472" s="3" t="str">
        <f t="shared" si="1"/>
        <v>#REF!</v>
      </c>
    </row>
    <row r="473">
      <c r="A473" s="21">
        <v>62.37</v>
      </c>
      <c r="B473" s="3" t="str">
        <f t="shared" si="1"/>
        <v>#REF!</v>
      </c>
    </row>
    <row r="474">
      <c r="A474" s="25">
        <f>+0.31</f>
        <v>0.31</v>
      </c>
      <c r="B474" s="3" t="str">
        <f t="shared" si="1"/>
        <v>#REF!</v>
      </c>
    </row>
    <row r="475">
      <c r="A475" s="25">
        <f>+0.5%</f>
        <v>0.005</v>
      </c>
      <c r="B475" s="3" t="str">
        <f t="shared" si="1"/>
        <v>#REF!</v>
      </c>
    </row>
    <row r="476">
      <c r="A476" s="26">
        <v>273025.0</v>
      </c>
      <c r="B476" s="3" t="str">
        <f t="shared" si="1"/>
        <v>#REF!</v>
      </c>
    </row>
    <row r="477">
      <c r="A477" s="26">
        <v>411797.0</v>
      </c>
      <c r="B477" s="3" t="str">
        <f t="shared" si="1"/>
        <v>#REF!</v>
      </c>
    </row>
    <row r="478">
      <c r="A478" s="29">
        <v>43783.0</v>
      </c>
      <c r="B478" s="3" t="str">
        <f t="shared" si="1"/>
        <v>#REF!</v>
      </c>
    </row>
    <row r="479">
      <c r="A479" s="28">
        <v>62.61</v>
      </c>
      <c r="B479" s="3" t="str">
        <f t="shared" si="1"/>
        <v>#REF!</v>
      </c>
    </row>
    <row r="480">
      <c r="A480" s="28">
        <v>63.21</v>
      </c>
      <c r="B480" s="3" t="str">
        <f t="shared" si="1"/>
        <v>#REF!</v>
      </c>
    </row>
    <row r="481">
      <c r="A481" s="28">
        <v>62.15</v>
      </c>
      <c r="B481" s="3" t="str">
        <f t="shared" si="1"/>
        <v>#REF!</v>
      </c>
    </row>
    <row r="482">
      <c r="A482" s="28">
        <v>62.28</v>
      </c>
      <c r="B482" s="3" t="str">
        <f t="shared" si="1"/>
        <v>#REF!</v>
      </c>
    </row>
    <row r="483">
      <c r="A483" s="21">
        <v>-0.09</v>
      </c>
      <c r="B483" s="3" t="str">
        <f t="shared" si="1"/>
        <v>#REF!</v>
      </c>
    </row>
    <row r="484">
      <c r="A484" s="22">
        <v>-0.0014</v>
      </c>
      <c r="B484" s="3" t="str">
        <f t="shared" si="1"/>
        <v>#REF!</v>
      </c>
    </row>
    <row r="485">
      <c r="A485" s="24">
        <v>234780.0</v>
      </c>
      <c r="B485" s="3" t="str">
        <f t="shared" si="1"/>
        <v>#REF!</v>
      </c>
    </row>
    <row r="486">
      <c r="A486" s="24">
        <v>399847.0</v>
      </c>
      <c r="B486" s="3" t="str">
        <f t="shared" si="1"/>
        <v>#REF!</v>
      </c>
    </row>
    <row r="487">
      <c r="A487" s="30">
        <v>43784.0</v>
      </c>
      <c r="B487" s="3" t="str">
        <f t="shared" si="1"/>
        <v>#REF!</v>
      </c>
    </row>
    <row r="488">
      <c r="A488" s="21">
        <v>62.47</v>
      </c>
      <c r="B488" s="3" t="str">
        <f t="shared" si="1"/>
        <v>#REF!</v>
      </c>
    </row>
    <row r="489">
      <c r="A489" s="21">
        <v>63.65</v>
      </c>
      <c r="B489" s="3" t="str">
        <f t="shared" si="1"/>
        <v>#REF!</v>
      </c>
    </row>
    <row r="490">
      <c r="A490" s="21">
        <v>61.7</v>
      </c>
      <c r="B490" s="3" t="str">
        <f t="shared" si="1"/>
        <v>#REF!</v>
      </c>
    </row>
    <row r="491">
      <c r="A491" s="21">
        <v>63.3</v>
      </c>
      <c r="B491" s="3" t="str">
        <f t="shared" si="1"/>
        <v>#REF!</v>
      </c>
    </row>
    <row r="492">
      <c r="A492" s="25">
        <f>+1.02</f>
        <v>1.02</v>
      </c>
      <c r="B492" s="3" t="str">
        <f t="shared" si="1"/>
        <v>#REF!</v>
      </c>
    </row>
    <row r="493">
      <c r="A493" s="25">
        <f>+1.64%</f>
        <v>0.0164</v>
      </c>
      <c r="B493" s="3" t="str">
        <f t="shared" si="1"/>
        <v>#REF!</v>
      </c>
    </row>
    <row r="494">
      <c r="A494" s="26">
        <v>255681.0</v>
      </c>
      <c r="B494" s="3" t="str">
        <f t="shared" si="1"/>
        <v>#REF!</v>
      </c>
    </row>
    <row r="495">
      <c r="A495" s="26">
        <v>383553.0</v>
      </c>
      <c r="B495" s="3" t="str">
        <f t="shared" si="1"/>
        <v>#REF!</v>
      </c>
    </row>
    <row r="496">
      <c r="A496" s="29">
        <v>43787.0</v>
      </c>
      <c r="B496" s="3" t="str">
        <f t="shared" si="1"/>
        <v>#REF!</v>
      </c>
    </row>
    <row r="497">
      <c r="A497" s="28">
        <v>63.36</v>
      </c>
      <c r="B497" s="3" t="str">
        <f t="shared" si="1"/>
        <v>#REF!</v>
      </c>
    </row>
    <row r="498">
      <c r="A498" s="28">
        <v>63.57</v>
      </c>
      <c r="B498" s="3" t="str">
        <f t="shared" si="1"/>
        <v>#REF!</v>
      </c>
    </row>
    <row r="499">
      <c r="A499" s="28">
        <v>61.94</v>
      </c>
      <c r="B499" s="3" t="str">
        <f t="shared" si="1"/>
        <v>#REF!</v>
      </c>
    </row>
    <row r="500">
      <c r="A500" s="28">
        <v>62.44</v>
      </c>
      <c r="B500" s="3" t="str">
        <f t="shared" si="1"/>
        <v>#REF!</v>
      </c>
    </row>
    <row r="501">
      <c r="A501" s="21">
        <v>-0.86</v>
      </c>
      <c r="B501" s="3" t="str">
        <f t="shared" si="1"/>
        <v>#REF!</v>
      </c>
    </row>
    <row r="502">
      <c r="A502" s="22">
        <v>-0.0136</v>
      </c>
      <c r="B502" s="3" t="str">
        <f t="shared" si="1"/>
        <v>#REF!</v>
      </c>
    </row>
    <row r="503">
      <c r="A503" s="24">
        <v>228249.0</v>
      </c>
      <c r="B503" s="3" t="str">
        <f t="shared" si="1"/>
        <v>#REF!</v>
      </c>
    </row>
    <row r="504">
      <c r="A504" s="24">
        <v>360757.0</v>
      </c>
      <c r="B504" s="3" t="str">
        <f t="shared" si="1"/>
        <v>#REF!</v>
      </c>
    </row>
    <row r="505">
      <c r="A505" s="30">
        <v>43788.0</v>
      </c>
      <c r="B505" s="3" t="str">
        <f t="shared" si="1"/>
        <v>#REF!</v>
      </c>
    </row>
    <row r="506">
      <c r="A506" s="21">
        <v>62.28</v>
      </c>
      <c r="B506" s="3" t="str">
        <f t="shared" si="1"/>
        <v>#REF!</v>
      </c>
    </row>
    <row r="507">
      <c r="A507" s="21">
        <v>62.57</v>
      </c>
      <c r="B507" s="3" t="str">
        <f t="shared" si="1"/>
        <v>#REF!</v>
      </c>
    </row>
    <row r="508">
      <c r="A508" s="21">
        <v>60.7</v>
      </c>
      <c r="B508" s="3" t="str">
        <f t="shared" si="1"/>
        <v>#REF!</v>
      </c>
    </row>
    <row r="509">
      <c r="A509" s="21">
        <v>60.91</v>
      </c>
      <c r="B509" s="3" t="str">
        <f t="shared" si="1"/>
        <v>#REF!</v>
      </c>
    </row>
    <row r="510">
      <c r="A510" s="21">
        <v>-1.53</v>
      </c>
      <c r="B510" s="3" t="str">
        <f t="shared" si="1"/>
        <v>#REF!</v>
      </c>
    </row>
    <row r="511">
      <c r="A511" s="22">
        <v>-0.0245</v>
      </c>
      <c r="B511" s="3" t="str">
        <f t="shared" si="1"/>
        <v>#REF!</v>
      </c>
    </row>
    <row r="512">
      <c r="A512" s="24">
        <v>296802.0</v>
      </c>
      <c r="B512" s="3" t="str">
        <f t="shared" si="1"/>
        <v>#REF!</v>
      </c>
    </row>
    <row r="513">
      <c r="A513" s="24">
        <v>325545.0</v>
      </c>
      <c r="B513" s="3" t="str">
        <f t="shared" si="1"/>
        <v>#REF!</v>
      </c>
    </row>
    <row r="514">
      <c r="A514" s="30">
        <v>43789.0</v>
      </c>
      <c r="B514" s="3" t="str">
        <f t="shared" si="1"/>
        <v>#REF!</v>
      </c>
    </row>
    <row r="515">
      <c r="A515" s="21">
        <v>60.94</v>
      </c>
      <c r="B515" s="3" t="str">
        <f t="shared" si="1"/>
        <v>#REF!</v>
      </c>
    </row>
    <row r="516">
      <c r="A516" s="21">
        <v>62.8</v>
      </c>
      <c r="B516" s="3" t="str">
        <f t="shared" si="1"/>
        <v>#REF!</v>
      </c>
    </row>
    <row r="517">
      <c r="A517" s="21">
        <v>60.3</v>
      </c>
      <c r="B517" s="3" t="str">
        <f t="shared" si="1"/>
        <v>#REF!</v>
      </c>
    </row>
    <row r="518">
      <c r="A518" s="21">
        <v>62.4</v>
      </c>
      <c r="B518" s="3" t="str">
        <f t="shared" si="1"/>
        <v>#REF!</v>
      </c>
    </row>
    <row r="519">
      <c r="A519" s="25">
        <f>+1.49</f>
        <v>1.49</v>
      </c>
      <c r="B519" s="3" t="str">
        <f t="shared" si="1"/>
        <v>#REF!</v>
      </c>
    </row>
    <row r="520">
      <c r="A520" s="25">
        <f>+2.45%</f>
        <v>0.0245</v>
      </c>
      <c r="B520" s="3" t="str">
        <f t="shared" si="1"/>
        <v>#REF!</v>
      </c>
    </row>
    <row r="521">
      <c r="A521" s="26">
        <v>343310.0</v>
      </c>
      <c r="B521" s="3" t="str">
        <f t="shared" si="1"/>
        <v>#REF!</v>
      </c>
    </row>
    <row r="522">
      <c r="A522" s="26">
        <v>316062.0</v>
      </c>
      <c r="B522" s="3" t="str">
        <f t="shared" si="1"/>
        <v>#REF!</v>
      </c>
    </row>
    <row r="523">
      <c r="A523" s="29">
        <v>43790.0</v>
      </c>
      <c r="B523" s="3" t="str">
        <f t="shared" si="1"/>
        <v>#REF!</v>
      </c>
    </row>
    <row r="524">
      <c r="A524" s="28">
        <v>62.22</v>
      </c>
      <c r="B524" s="3" t="str">
        <f t="shared" si="1"/>
        <v>#REF!</v>
      </c>
    </row>
    <row r="525">
      <c r="A525" s="28">
        <v>64.03</v>
      </c>
      <c r="B525" s="3" t="str">
        <f t="shared" si="1"/>
        <v>#REF!</v>
      </c>
    </row>
    <row r="526">
      <c r="A526" s="28">
        <v>61.92</v>
      </c>
      <c r="B526" s="3" t="str">
        <f t="shared" si="1"/>
        <v>#REF!</v>
      </c>
    </row>
    <row r="527">
      <c r="A527" s="28">
        <v>63.97</v>
      </c>
      <c r="B527" s="3" t="str">
        <f t="shared" si="1"/>
        <v>#REF!</v>
      </c>
    </row>
    <row r="528">
      <c r="A528" s="25">
        <f>+1.57</f>
        <v>1.57</v>
      </c>
      <c r="B528" s="3" t="str">
        <f t="shared" si="1"/>
        <v>#REF!</v>
      </c>
    </row>
    <row r="529">
      <c r="A529" s="25">
        <f>+2.52%</f>
        <v>0.0252</v>
      </c>
      <c r="B529" s="3" t="str">
        <f t="shared" si="1"/>
        <v>#REF!</v>
      </c>
    </row>
    <row r="530">
      <c r="A530" s="26">
        <v>318487.0</v>
      </c>
      <c r="B530" s="3" t="str">
        <f t="shared" si="1"/>
        <v>#REF!</v>
      </c>
    </row>
    <row r="531">
      <c r="A531" s="26">
        <v>263495.0</v>
      </c>
      <c r="B531" s="3" t="str">
        <f t="shared" si="1"/>
        <v>#REF!</v>
      </c>
    </row>
    <row r="532">
      <c r="A532" s="29">
        <v>43791.0</v>
      </c>
      <c r="B532" s="3" t="str">
        <f t="shared" si="1"/>
        <v>#REF!</v>
      </c>
    </row>
    <row r="533">
      <c r="A533" s="28">
        <v>63.62</v>
      </c>
      <c r="B533" s="3" t="str">
        <f t="shared" si="1"/>
        <v>#REF!</v>
      </c>
    </row>
    <row r="534">
      <c r="A534" s="28">
        <v>64.27</v>
      </c>
      <c r="B534" s="3" t="str">
        <f t="shared" si="1"/>
        <v>#REF!</v>
      </c>
    </row>
    <row r="535">
      <c r="A535" s="28">
        <v>62.98</v>
      </c>
      <c r="B535" s="3" t="str">
        <f t="shared" si="1"/>
        <v>#REF!</v>
      </c>
    </row>
    <row r="536">
      <c r="A536" s="28">
        <v>63.39</v>
      </c>
      <c r="B536" s="3" t="str">
        <f t="shared" si="1"/>
        <v>#REF!</v>
      </c>
    </row>
    <row r="537">
      <c r="A537" s="21">
        <v>-0.58</v>
      </c>
      <c r="B537" s="3" t="str">
        <f t="shared" si="1"/>
        <v>#REF!</v>
      </c>
    </row>
    <row r="538">
      <c r="A538" s="22">
        <v>-0.0091</v>
      </c>
      <c r="B538" s="3" t="str">
        <f t="shared" si="1"/>
        <v>#REF!</v>
      </c>
    </row>
    <row r="539">
      <c r="A539" s="24">
        <v>228744.0</v>
      </c>
      <c r="B539" s="3" t="str">
        <f t="shared" si="1"/>
        <v>#REF!</v>
      </c>
    </row>
    <row r="540">
      <c r="A540" s="24">
        <v>222232.0</v>
      </c>
      <c r="B540" s="3" t="str">
        <f t="shared" si="1"/>
        <v>#REF!</v>
      </c>
    </row>
    <row r="541">
      <c r="A541" s="30">
        <v>43794.0</v>
      </c>
      <c r="B541" s="3" t="str">
        <f t="shared" si="1"/>
        <v>#REF!</v>
      </c>
    </row>
    <row r="542">
      <c r="A542" s="21">
        <v>63.6</v>
      </c>
      <c r="B542" s="3" t="str">
        <f t="shared" si="1"/>
        <v>#REF!</v>
      </c>
    </row>
    <row r="543">
      <c r="A543" s="21">
        <v>63.8</v>
      </c>
      <c r="B543" s="3" t="str">
        <f t="shared" si="1"/>
        <v>#REF!</v>
      </c>
    </row>
    <row r="544">
      <c r="A544" s="21">
        <v>62.97</v>
      </c>
      <c r="B544" s="3" t="str">
        <f t="shared" si="1"/>
        <v>#REF!</v>
      </c>
    </row>
    <row r="545">
      <c r="A545" s="21">
        <v>63.65</v>
      </c>
      <c r="B545" s="3" t="str">
        <f t="shared" si="1"/>
        <v>#REF!</v>
      </c>
    </row>
    <row r="546">
      <c r="A546" s="25">
        <f>+0.26</f>
        <v>0.26</v>
      </c>
      <c r="B546" s="3" t="str">
        <f t="shared" si="1"/>
        <v>#REF!</v>
      </c>
    </row>
    <row r="547">
      <c r="A547" s="25">
        <f>+0.41%</f>
        <v>0.0041</v>
      </c>
      <c r="B547" s="3" t="str">
        <f t="shared" si="1"/>
        <v>#REF!</v>
      </c>
    </row>
    <row r="548">
      <c r="A548" s="26">
        <v>212053.0</v>
      </c>
      <c r="B548" s="3" t="str">
        <f t="shared" si="1"/>
        <v>#REF!</v>
      </c>
    </row>
    <row r="549">
      <c r="A549" s="26">
        <v>183478.0</v>
      </c>
      <c r="B549" s="3" t="str">
        <f t="shared" si="1"/>
        <v>#REF!</v>
      </c>
    </row>
    <row r="550">
      <c r="A550" s="29">
        <v>43795.0</v>
      </c>
      <c r="B550" s="3" t="str">
        <f t="shared" si="1"/>
        <v>#REF!</v>
      </c>
    </row>
    <row r="551">
      <c r="A551" s="28">
        <v>63.7</v>
      </c>
      <c r="B551" s="3" t="str">
        <f t="shared" si="1"/>
        <v>#REF!</v>
      </c>
    </row>
    <row r="552">
      <c r="A552" s="28">
        <v>64.32</v>
      </c>
      <c r="B552" s="3" t="str">
        <f t="shared" si="1"/>
        <v>#REF!</v>
      </c>
    </row>
    <row r="553">
      <c r="A553" s="28">
        <v>63.44</v>
      </c>
      <c r="B553" s="3" t="str">
        <f t="shared" si="1"/>
        <v>#REF!</v>
      </c>
    </row>
    <row r="554">
      <c r="A554" s="28">
        <v>64.27</v>
      </c>
      <c r="B554" s="3" t="str">
        <f t="shared" si="1"/>
        <v>#REF!</v>
      </c>
    </row>
    <row r="555">
      <c r="A555" s="25">
        <f>+0.62</f>
        <v>0.62</v>
      </c>
      <c r="B555" s="3" t="str">
        <f t="shared" si="1"/>
        <v>#REF!</v>
      </c>
    </row>
    <row r="556">
      <c r="A556" s="25">
        <f>+0.97%</f>
        <v>0.0097</v>
      </c>
      <c r="B556" s="3" t="str">
        <f t="shared" si="1"/>
        <v>#REF!</v>
      </c>
    </row>
    <row r="557">
      <c r="A557" s="26">
        <v>181095.0</v>
      </c>
      <c r="B557" s="3" t="str">
        <f t="shared" si="1"/>
        <v>#REF!</v>
      </c>
    </row>
    <row r="558">
      <c r="A558" s="26">
        <v>141533.0</v>
      </c>
      <c r="B558" s="3" t="str">
        <f t="shared" si="1"/>
        <v>#REF!</v>
      </c>
    </row>
    <row r="559">
      <c r="A559" s="29">
        <v>43796.0</v>
      </c>
      <c r="B559" s="3" t="str">
        <f t="shared" si="1"/>
        <v>#REF!</v>
      </c>
    </row>
    <row r="560">
      <c r="A560" s="28">
        <v>64.02</v>
      </c>
      <c r="B560" s="3" t="str">
        <f t="shared" si="1"/>
        <v>#REF!</v>
      </c>
    </row>
    <row r="561">
      <c r="A561" s="28">
        <v>64.6</v>
      </c>
      <c r="B561" s="3" t="str">
        <f t="shared" si="1"/>
        <v>#REF!</v>
      </c>
    </row>
    <row r="562">
      <c r="A562" s="28">
        <v>63.51</v>
      </c>
      <c r="B562" s="3" t="str">
        <f t="shared" si="1"/>
        <v>#REF!</v>
      </c>
    </row>
    <row r="563">
      <c r="A563" s="28">
        <v>64.06</v>
      </c>
      <c r="B563" s="3" t="str">
        <f t="shared" si="1"/>
        <v>#REF!</v>
      </c>
    </row>
    <row r="564">
      <c r="A564" s="21">
        <v>-0.21</v>
      </c>
      <c r="B564" s="3" t="str">
        <f t="shared" si="1"/>
        <v>#REF!</v>
      </c>
    </row>
    <row r="565">
      <c r="A565" s="22">
        <v>-0.0033</v>
      </c>
      <c r="B565" s="3" t="str">
        <f t="shared" si="1"/>
        <v>#REF!</v>
      </c>
    </row>
    <row r="566">
      <c r="A566" s="24">
        <v>125474.0</v>
      </c>
      <c r="B566" s="3" t="str">
        <f t="shared" si="1"/>
        <v>#REF!</v>
      </c>
    </row>
    <row r="567">
      <c r="A567" s="24">
        <v>103840.0</v>
      </c>
      <c r="B567" s="3" t="str">
        <f t="shared" si="1"/>
        <v>#REF!</v>
      </c>
    </row>
    <row r="568">
      <c r="A568" s="30">
        <v>43797.0</v>
      </c>
      <c r="B568" s="3" t="str">
        <f t="shared" si="1"/>
        <v>#REF!</v>
      </c>
    </row>
    <row r="569">
      <c r="A569" s="21">
        <v>63.91</v>
      </c>
      <c r="B569" s="3" t="str">
        <f t="shared" si="1"/>
        <v>#REF!</v>
      </c>
    </row>
    <row r="570">
      <c r="A570" s="21">
        <v>64.0</v>
      </c>
      <c r="B570" s="3" t="str">
        <f t="shared" si="1"/>
        <v>#REF!</v>
      </c>
    </row>
    <row r="571">
      <c r="A571" s="21">
        <v>63.19</v>
      </c>
      <c r="B571" s="3" t="str">
        <f t="shared" si="1"/>
        <v>#REF!</v>
      </c>
    </row>
    <row r="572">
      <c r="A572" s="21">
        <v>63.87</v>
      </c>
      <c r="B572" s="3" t="str">
        <f t="shared" si="1"/>
        <v>#REF!</v>
      </c>
    </row>
    <row r="573">
      <c r="A573" s="21">
        <v>-0.19</v>
      </c>
      <c r="B573" s="3" t="str">
        <f t="shared" si="1"/>
        <v>#REF!</v>
      </c>
    </row>
    <row r="574">
      <c r="A574" s="22">
        <v>-0.003</v>
      </c>
      <c r="B574" s="3" t="str">
        <f t="shared" si="1"/>
        <v>#REF!</v>
      </c>
    </row>
    <row r="575">
      <c r="A575" s="24">
        <v>96083.0</v>
      </c>
      <c r="B575" s="3" t="str">
        <f t="shared" si="1"/>
        <v>#REF!</v>
      </c>
    </row>
    <row r="576">
      <c r="A576" s="24">
        <v>58238.0</v>
      </c>
      <c r="B576" s="3" t="str">
        <f t="shared" si="1"/>
        <v>#REF!</v>
      </c>
    </row>
    <row r="577">
      <c r="A577" s="14">
        <v>43798.0</v>
      </c>
      <c r="B577" s="3" t="str">
        <f t="shared" si="1"/>
        <v>#REF!</v>
      </c>
    </row>
    <row r="578">
      <c r="A578" s="8">
        <v>63.77</v>
      </c>
      <c r="B578" s="3" t="str">
        <f t="shared" si="1"/>
        <v>#REF!</v>
      </c>
    </row>
    <row r="579">
      <c r="A579" s="8">
        <v>63.86</v>
      </c>
      <c r="B579" s="3" t="str">
        <f t="shared" si="1"/>
        <v>#REF!</v>
      </c>
    </row>
    <row r="580">
      <c r="A580" s="8">
        <v>62.36</v>
      </c>
      <c r="B580" s="3" t="str">
        <f t="shared" si="1"/>
        <v>#REF!</v>
      </c>
    </row>
    <row r="581">
      <c r="A581" s="8">
        <v>62.43</v>
      </c>
      <c r="B581" s="3" t="str">
        <f t="shared" si="1"/>
        <v>#REF!</v>
      </c>
    </row>
    <row r="582">
      <c r="A582" s="11">
        <v>-1.44</v>
      </c>
      <c r="B582" s="3" t="str">
        <f t="shared" si="1"/>
        <v>#REF!</v>
      </c>
    </row>
    <row r="583">
      <c r="A583" s="12">
        <v>-0.0225</v>
      </c>
      <c r="B583" s="3" t="str">
        <f t="shared" si="1"/>
        <v>#REF!</v>
      </c>
    </row>
    <row r="584">
      <c r="A584" s="31">
        <v>19645.0</v>
      </c>
      <c r="B584" s="3" t="str">
        <f t="shared" si="1"/>
        <v>#REF!</v>
      </c>
    </row>
    <row r="585">
      <c r="A585" s="32"/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43739</v>
      </c>
      <c r="C3" s="3">
        <v>58.07</v>
      </c>
      <c r="D3" s="3">
        <v>58.82</v>
      </c>
      <c r="E3" s="3">
        <v>57.22</v>
      </c>
      <c r="F3" s="3">
        <v>57.68</v>
      </c>
      <c r="G3" s="3">
        <v>-0.26</v>
      </c>
      <c r="H3" s="6">
        <v>-0.0045</v>
      </c>
      <c r="I3" s="15">
        <v>77858.0</v>
      </c>
      <c r="J3" s="15">
        <v>140872.0</v>
      </c>
    </row>
    <row r="4">
      <c r="A4" s="4" t="s">
        <v>4</v>
      </c>
      <c r="B4" s="5">
        <f t="shared" si="1"/>
        <v>43740</v>
      </c>
      <c r="C4" s="3">
        <v>58.03</v>
      </c>
      <c r="D4" s="3">
        <v>58.23</v>
      </c>
      <c r="E4" s="3">
        <v>56.11</v>
      </c>
      <c r="F4" s="3">
        <v>56.6</v>
      </c>
      <c r="G4" s="3">
        <v>-1.08</v>
      </c>
      <c r="H4" s="6">
        <v>-0.0187</v>
      </c>
      <c r="I4" s="15">
        <v>63949.0</v>
      </c>
      <c r="J4" s="15">
        <v>148059.0</v>
      </c>
    </row>
    <row r="5">
      <c r="A5" s="4" t="s">
        <v>5</v>
      </c>
      <c r="B5" s="5">
        <f t="shared" si="1"/>
        <v>43741</v>
      </c>
      <c r="C5" s="3">
        <v>56.27</v>
      </c>
      <c r="D5" s="3">
        <v>56.84</v>
      </c>
      <c r="E5" s="3">
        <v>55.14</v>
      </c>
      <c r="F5" s="3">
        <v>56.57</v>
      </c>
      <c r="G5" s="3">
        <v>-0.03</v>
      </c>
      <c r="H5" s="6">
        <v>-5.0E-4</v>
      </c>
      <c r="I5" s="15">
        <v>69284.0</v>
      </c>
      <c r="J5" s="15">
        <v>151557.0</v>
      </c>
    </row>
    <row r="6">
      <c r="A6" s="4" t="s">
        <v>6</v>
      </c>
      <c r="B6" s="5">
        <f t="shared" si="1"/>
        <v>43742</v>
      </c>
      <c r="C6" s="3">
        <v>56.42</v>
      </c>
      <c r="D6" s="3">
        <v>57.62</v>
      </c>
      <c r="E6" s="3">
        <v>56.42</v>
      </c>
      <c r="F6" s="3">
        <v>57.23</v>
      </c>
      <c r="G6" s="3">
        <v>0.66</v>
      </c>
      <c r="H6" s="3">
        <v>0.011699999999999999</v>
      </c>
      <c r="I6" s="15">
        <v>79751.0</v>
      </c>
      <c r="J6" s="15">
        <v>151454.0</v>
      </c>
    </row>
    <row r="7">
      <c r="A7" s="4" t="s">
        <v>7</v>
      </c>
      <c r="B7" s="5">
        <f t="shared" si="1"/>
        <v>43745</v>
      </c>
      <c r="C7" s="3">
        <v>57.23</v>
      </c>
      <c r="D7" s="3">
        <v>58.45</v>
      </c>
      <c r="E7" s="3">
        <v>56.94</v>
      </c>
      <c r="F7" s="3">
        <v>57.32</v>
      </c>
      <c r="G7" s="3">
        <v>0.09</v>
      </c>
      <c r="H7" s="3">
        <v>0.0016</v>
      </c>
      <c r="I7" s="15">
        <v>55951.0</v>
      </c>
      <c r="J7" s="15">
        <v>150033.0</v>
      </c>
    </row>
    <row r="8">
      <c r="A8" s="4" t="s">
        <v>8</v>
      </c>
      <c r="B8" s="5">
        <f t="shared" si="1"/>
        <v>43746</v>
      </c>
      <c r="C8" s="3">
        <v>57.44</v>
      </c>
      <c r="D8" s="3">
        <v>57.85</v>
      </c>
      <c r="E8" s="3">
        <v>56.44</v>
      </c>
      <c r="F8" s="3">
        <v>57.29</v>
      </c>
      <c r="G8" s="3">
        <v>-0.03</v>
      </c>
      <c r="H8" s="6">
        <v>-5.0E-4</v>
      </c>
      <c r="I8" s="15">
        <v>76787.0</v>
      </c>
      <c r="J8" s="15">
        <v>150275.0</v>
      </c>
    </row>
    <row r="9">
      <c r="A9" s="4" t="s">
        <v>9</v>
      </c>
      <c r="B9" s="5">
        <f t="shared" si="1"/>
        <v>43747</v>
      </c>
      <c r="C9" s="3">
        <v>56.96</v>
      </c>
      <c r="D9" s="3">
        <v>58.29</v>
      </c>
      <c r="E9" s="3">
        <v>56.96</v>
      </c>
      <c r="F9" s="3">
        <v>57.33</v>
      </c>
      <c r="G9" s="3">
        <v>0.04</v>
      </c>
      <c r="H9" s="3">
        <v>7.000000000000001E-4</v>
      </c>
      <c r="I9" s="15">
        <v>63035.0</v>
      </c>
      <c r="J9" s="15">
        <v>155138.0</v>
      </c>
    </row>
    <row r="10">
      <c r="A10" s="7">
        <v>43739.0</v>
      </c>
      <c r="B10" s="13">
        <f t="shared" si="1"/>
        <v>43748</v>
      </c>
      <c r="C10" s="3">
        <v>57.1</v>
      </c>
      <c r="D10" s="3">
        <v>58.6</v>
      </c>
      <c r="E10" s="3">
        <v>56.8</v>
      </c>
      <c r="F10" s="3">
        <v>58.14</v>
      </c>
      <c r="G10" s="3">
        <v>0.81</v>
      </c>
      <c r="H10" s="3">
        <v>0.0141</v>
      </c>
      <c r="I10" s="15">
        <v>71608.0</v>
      </c>
      <c r="J10" s="15">
        <v>153565.0</v>
      </c>
    </row>
    <row r="11">
      <c r="A11" s="8">
        <v>58.07</v>
      </c>
      <c r="B11" s="13">
        <f t="shared" si="1"/>
        <v>43749</v>
      </c>
      <c r="C11" s="3">
        <v>58.67</v>
      </c>
      <c r="D11" s="3">
        <v>59.74</v>
      </c>
      <c r="E11" s="3">
        <v>58.2</v>
      </c>
      <c r="F11" s="3">
        <v>59.6</v>
      </c>
      <c r="G11" s="3">
        <v>1.46</v>
      </c>
      <c r="H11" s="3">
        <v>0.025099999999999997</v>
      </c>
      <c r="I11" s="15">
        <v>115667.0</v>
      </c>
      <c r="J11" s="15">
        <v>164724.0</v>
      </c>
    </row>
    <row r="12">
      <c r="A12" s="8">
        <v>58.82</v>
      </c>
      <c r="B12" s="13">
        <f t="shared" si="1"/>
        <v>43752</v>
      </c>
      <c r="C12" s="3">
        <v>59.76</v>
      </c>
      <c r="D12" s="3">
        <v>59.82</v>
      </c>
      <c r="E12" s="3">
        <v>57.9</v>
      </c>
      <c r="F12" s="3">
        <v>58.72</v>
      </c>
      <c r="G12" s="3">
        <v>-0.88</v>
      </c>
      <c r="H12" s="6">
        <v>-0.0148</v>
      </c>
      <c r="I12" s="15">
        <v>92733.0</v>
      </c>
      <c r="J12" s="15">
        <v>158813.0</v>
      </c>
    </row>
    <row r="13">
      <c r="A13" s="8">
        <v>57.22</v>
      </c>
      <c r="B13" s="13">
        <f t="shared" si="1"/>
        <v>43753</v>
      </c>
      <c r="C13" s="3">
        <v>58.67</v>
      </c>
      <c r="D13" s="3">
        <v>58.99</v>
      </c>
      <c r="E13" s="3">
        <v>57.62</v>
      </c>
      <c r="F13" s="3">
        <v>58.11</v>
      </c>
      <c r="G13" s="3">
        <v>-0.61</v>
      </c>
      <c r="H13" s="6">
        <v>-0.0104</v>
      </c>
      <c r="I13" s="15">
        <v>90967.0</v>
      </c>
      <c r="J13" s="15">
        <v>161272.0</v>
      </c>
    </row>
    <row r="14">
      <c r="A14" s="8">
        <v>57.68</v>
      </c>
      <c r="B14" s="13">
        <f t="shared" si="1"/>
        <v>43754</v>
      </c>
      <c r="C14" s="3">
        <v>58.35</v>
      </c>
      <c r="D14" s="3">
        <v>58.99</v>
      </c>
      <c r="E14" s="3">
        <v>57.78</v>
      </c>
      <c r="F14" s="3">
        <v>58.68</v>
      </c>
      <c r="G14" s="3">
        <v>0.57</v>
      </c>
      <c r="H14" s="3">
        <v>0.0098</v>
      </c>
      <c r="I14" s="15">
        <v>74855.0</v>
      </c>
      <c r="J14" s="15">
        <v>168195.0</v>
      </c>
    </row>
    <row r="15">
      <c r="A15" s="11">
        <v>-0.26</v>
      </c>
      <c r="B15" s="13">
        <f t="shared" si="1"/>
        <v>43755</v>
      </c>
      <c r="C15" s="3">
        <v>58.15</v>
      </c>
      <c r="D15" s="3">
        <v>59.0</v>
      </c>
      <c r="E15" s="3">
        <v>57.9</v>
      </c>
      <c r="F15" s="3">
        <v>58.87</v>
      </c>
      <c r="G15" s="3">
        <v>0.19</v>
      </c>
      <c r="H15" s="3">
        <v>0.0032</v>
      </c>
      <c r="I15" s="15">
        <v>76837.0</v>
      </c>
      <c r="J15" s="15">
        <v>172133.0</v>
      </c>
    </row>
    <row r="16">
      <c r="A16" s="12">
        <v>-0.0045</v>
      </c>
      <c r="B16" s="13">
        <f t="shared" si="1"/>
        <v>43756</v>
      </c>
      <c r="C16" s="3">
        <v>58.98</v>
      </c>
      <c r="D16" s="3">
        <v>59.23</v>
      </c>
      <c r="E16" s="3">
        <v>58.11</v>
      </c>
      <c r="F16" s="3">
        <v>58.53</v>
      </c>
      <c r="G16" s="3">
        <v>-0.34</v>
      </c>
      <c r="H16" s="6">
        <v>-0.0058</v>
      </c>
      <c r="I16" s="15">
        <v>52358.0</v>
      </c>
      <c r="J16" s="15">
        <v>173602.0</v>
      </c>
    </row>
    <row r="17">
      <c r="A17" s="17">
        <v>77858.0</v>
      </c>
      <c r="B17" s="13">
        <f t="shared" si="1"/>
        <v>43759</v>
      </c>
      <c r="C17" s="3">
        <v>58.33</v>
      </c>
      <c r="D17" s="3">
        <v>58.68</v>
      </c>
      <c r="E17" s="3">
        <v>57.5</v>
      </c>
      <c r="F17" s="3">
        <v>58.2</v>
      </c>
      <c r="G17" s="3">
        <v>-0.33</v>
      </c>
      <c r="H17" s="6">
        <v>-0.0056</v>
      </c>
      <c r="I17" s="15">
        <v>55829.0</v>
      </c>
      <c r="J17" s="15">
        <v>177095.0</v>
      </c>
    </row>
    <row r="18">
      <c r="A18" s="17">
        <v>140872.0</v>
      </c>
      <c r="B18" s="13">
        <f t="shared" si="1"/>
        <v>43760</v>
      </c>
      <c r="C18" s="3">
        <v>58.31</v>
      </c>
      <c r="D18" s="3">
        <v>59.43</v>
      </c>
      <c r="E18" s="3">
        <v>57.96</v>
      </c>
      <c r="F18" s="3">
        <v>58.93</v>
      </c>
      <c r="G18" s="3">
        <v>0.73</v>
      </c>
      <c r="H18" s="3">
        <v>0.0125</v>
      </c>
      <c r="I18" s="15">
        <v>72631.0</v>
      </c>
      <c r="J18" s="15">
        <v>182773.0</v>
      </c>
    </row>
    <row r="19">
      <c r="A19" s="7">
        <v>43740.0</v>
      </c>
      <c r="B19" s="13">
        <f t="shared" si="1"/>
        <v>43761</v>
      </c>
      <c r="C19" s="3">
        <v>58.75</v>
      </c>
      <c r="D19" s="3">
        <v>60.47</v>
      </c>
      <c r="E19" s="3">
        <v>58.21</v>
      </c>
      <c r="F19" s="3">
        <v>60.34</v>
      </c>
      <c r="G19" s="3">
        <v>1.41</v>
      </c>
      <c r="H19" s="3">
        <v>0.0239</v>
      </c>
      <c r="I19" s="15">
        <v>89110.0</v>
      </c>
      <c r="J19" s="15">
        <v>190143.0</v>
      </c>
    </row>
    <row r="20">
      <c r="A20" s="8">
        <v>58.03</v>
      </c>
      <c r="B20" s="13">
        <f t="shared" si="1"/>
        <v>43762</v>
      </c>
      <c r="C20" s="3">
        <v>60.25</v>
      </c>
      <c r="D20" s="3">
        <v>61.03</v>
      </c>
      <c r="E20" s="3">
        <v>59.87</v>
      </c>
      <c r="F20" s="3">
        <v>60.83</v>
      </c>
      <c r="G20" s="3">
        <v>0.49</v>
      </c>
      <c r="H20" s="3">
        <v>0.008100000000000001</v>
      </c>
      <c r="I20" s="15">
        <v>83048.0</v>
      </c>
      <c r="J20" s="15">
        <v>191983.0</v>
      </c>
    </row>
    <row r="21">
      <c r="A21" s="8">
        <v>58.23</v>
      </c>
      <c r="B21" s="13">
        <f t="shared" si="1"/>
        <v>43763</v>
      </c>
      <c r="C21" s="3">
        <v>60.75</v>
      </c>
      <c r="D21" s="3">
        <v>61.26</v>
      </c>
      <c r="E21" s="3">
        <v>60.14</v>
      </c>
      <c r="F21" s="3">
        <v>61.2</v>
      </c>
      <c r="G21" s="3">
        <v>0.37</v>
      </c>
      <c r="H21" s="3">
        <v>0.0060999999999999995</v>
      </c>
      <c r="I21" s="15">
        <v>61066.0</v>
      </c>
      <c r="J21" s="15">
        <v>198195.0</v>
      </c>
    </row>
    <row r="22">
      <c r="A22" s="8">
        <v>56.11</v>
      </c>
      <c r="B22" s="13">
        <f t="shared" si="1"/>
        <v>43766</v>
      </c>
      <c r="C22" s="3">
        <v>61.22</v>
      </c>
      <c r="D22" s="3">
        <v>61.56</v>
      </c>
      <c r="E22" s="3">
        <v>60.4</v>
      </c>
      <c r="F22" s="3">
        <v>60.71</v>
      </c>
      <c r="G22" s="3">
        <v>-0.49</v>
      </c>
      <c r="H22" s="6">
        <v>-0.008</v>
      </c>
      <c r="I22" s="15">
        <v>51013.0</v>
      </c>
      <c r="J22" s="15">
        <v>199244.0</v>
      </c>
    </row>
    <row r="23">
      <c r="A23" s="8">
        <v>56.6</v>
      </c>
      <c r="B23" s="13">
        <f t="shared" si="1"/>
        <v>43767</v>
      </c>
      <c r="C23" s="3">
        <v>60.87</v>
      </c>
      <c r="D23" s="3">
        <v>61.05</v>
      </c>
      <c r="E23" s="3">
        <v>59.78</v>
      </c>
      <c r="F23" s="3">
        <v>60.64</v>
      </c>
      <c r="G23" s="3">
        <v>-0.07</v>
      </c>
      <c r="H23" s="6">
        <v>-0.0012</v>
      </c>
      <c r="I23" s="15">
        <v>99467.0</v>
      </c>
      <c r="J23" s="15">
        <v>203158.0</v>
      </c>
    </row>
    <row r="24">
      <c r="A24" s="11">
        <v>-1.08</v>
      </c>
      <c r="B24" s="13">
        <f t="shared" si="1"/>
        <v>43768</v>
      </c>
      <c r="C24" s="3">
        <v>60.69</v>
      </c>
      <c r="D24" s="3">
        <v>60.89</v>
      </c>
      <c r="E24" s="3">
        <v>59.32</v>
      </c>
      <c r="F24" s="3">
        <v>59.57</v>
      </c>
      <c r="G24" s="3">
        <v>-1.07</v>
      </c>
      <c r="H24" s="6">
        <v>-0.0176</v>
      </c>
      <c r="I24" s="15">
        <v>121838.0</v>
      </c>
      <c r="J24" s="15">
        <v>221709.0</v>
      </c>
    </row>
    <row r="25">
      <c r="A25" s="12">
        <v>-0.0187</v>
      </c>
      <c r="B25" s="13">
        <f t="shared" si="1"/>
        <v>43769</v>
      </c>
      <c r="C25" s="3">
        <v>59.59</v>
      </c>
      <c r="D25" s="3">
        <v>60.1</v>
      </c>
      <c r="E25" s="3">
        <v>58.5</v>
      </c>
      <c r="F25" s="3">
        <v>58.91</v>
      </c>
      <c r="G25" s="3">
        <v>-0.66</v>
      </c>
      <c r="H25" s="6">
        <v>-0.0111</v>
      </c>
      <c r="I25" s="15">
        <v>116148.0</v>
      </c>
      <c r="J25" s="15">
        <v>225989.0</v>
      </c>
    </row>
    <row r="26">
      <c r="A26" s="17">
        <v>63949.0</v>
      </c>
      <c r="B26" s="5">
        <f t="shared" si="1"/>
        <v>43770</v>
      </c>
      <c r="C26" s="3">
        <v>58.74</v>
      </c>
      <c r="D26" s="3">
        <v>61.08</v>
      </c>
      <c r="E26" s="3">
        <v>58.7</v>
      </c>
      <c r="F26" s="3">
        <v>60.97</v>
      </c>
      <c r="G26" s="3">
        <v>2.06</v>
      </c>
      <c r="H26" s="3">
        <v>0.035</v>
      </c>
      <c r="I26" s="15">
        <v>112496.0</v>
      </c>
      <c r="J26" s="15">
        <v>228778.0</v>
      </c>
    </row>
    <row r="27">
      <c r="A27" s="17">
        <v>148059.0</v>
      </c>
      <c r="B27" s="5">
        <f t="shared" si="1"/>
        <v>43773</v>
      </c>
      <c r="C27" s="3">
        <v>61.09</v>
      </c>
      <c r="D27" s="3">
        <v>62.01</v>
      </c>
      <c r="E27" s="3">
        <v>60.54</v>
      </c>
      <c r="F27" s="3">
        <v>61.35</v>
      </c>
      <c r="G27" s="3">
        <v>0.38</v>
      </c>
      <c r="H27" s="3">
        <v>0.0062</v>
      </c>
      <c r="I27" s="15">
        <v>115081.0</v>
      </c>
      <c r="J27" s="15">
        <v>238529.0</v>
      </c>
    </row>
    <row r="28">
      <c r="A28" s="7">
        <v>43741.0</v>
      </c>
      <c r="B28" s="5">
        <f t="shared" si="1"/>
        <v>43774</v>
      </c>
      <c r="C28" s="3">
        <v>61.31</v>
      </c>
      <c r="D28" s="3">
        <v>62.36</v>
      </c>
      <c r="E28" s="3">
        <v>61.14</v>
      </c>
      <c r="F28" s="3">
        <v>62.13</v>
      </c>
      <c r="G28" s="3">
        <v>0.78</v>
      </c>
      <c r="H28" s="3">
        <v>0.0127</v>
      </c>
      <c r="I28" s="15">
        <v>117430.0</v>
      </c>
      <c r="J28" s="15">
        <v>247632.0</v>
      </c>
    </row>
    <row r="29">
      <c r="A29" s="8">
        <v>56.27</v>
      </c>
      <c r="B29" s="5">
        <f t="shared" si="1"/>
        <v>43775</v>
      </c>
      <c r="C29" s="3">
        <v>61.97</v>
      </c>
      <c r="D29" s="3">
        <v>62.49</v>
      </c>
      <c r="E29" s="3">
        <v>60.78</v>
      </c>
      <c r="F29" s="3">
        <v>60.89</v>
      </c>
      <c r="G29" s="3">
        <v>-1.24</v>
      </c>
      <c r="H29" s="6">
        <v>-0.02</v>
      </c>
      <c r="I29" s="15">
        <v>142244.0</v>
      </c>
      <c r="J29" s="15">
        <v>261641.0</v>
      </c>
    </row>
    <row r="30">
      <c r="A30" s="8">
        <v>56.84</v>
      </c>
      <c r="B30" s="5">
        <f t="shared" si="1"/>
        <v>43776</v>
      </c>
      <c r="C30" s="3">
        <v>60.81</v>
      </c>
      <c r="D30" s="3">
        <v>62.0</v>
      </c>
      <c r="E30" s="3">
        <v>60.8</v>
      </c>
      <c r="F30" s="3">
        <v>61.41</v>
      </c>
      <c r="G30" s="3">
        <v>0.52</v>
      </c>
      <c r="H30" s="3">
        <v>0.0085</v>
      </c>
      <c r="I30" s="15">
        <v>147754.0</v>
      </c>
      <c r="J30" s="15">
        <v>271269.0</v>
      </c>
    </row>
    <row r="31">
      <c r="A31" s="8">
        <v>55.14</v>
      </c>
      <c r="B31" s="5">
        <f t="shared" si="1"/>
        <v>43777</v>
      </c>
      <c r="C31" s="3">
        <v>61.38</v>
      </c>
      <c r="D31" s="3">
        <v>61.79</v>
      </c>
      <c r="E31" s="3">
        <v>59.84</v>
      </c>
      <c r="F31" s="3">
        <v>61.62</v>
      </c>
      <c r="G31" s="3">
        <v>0.21</v>
      </c>
      <c r="H31" s="3">
        <v>0.0034000000000000002</v>
      </c>
      <c r="I31" s="15">
        <v>151288.0</v>
      </c>
      <c r="J31" s="15">
        <v>280212.0</v>
      </c>
    </row>
    <row r="32">
      <c r="A32" s="8">
        <v>56.57</v>
      </c>
      <c r="B32" s="13">
        <f t="shared" si="1"/>
        <v>43780</v>
      </c>
      <c r="C32" s="3">
        <v>61.62</v>
      </c>
      <c r="D32" s="3">
        <v>61.85</v>
      </c>
      <c r="E32" s="3">
        <v>60.68</v>
      </c>
      <c r="F32" s="3">
        <v>61.3</v>
      </c>
      <c r="G32" s="3">
        <v>-0.32</v>
      </c>
      <c r="H32" s="6">
        <v>-0.0052</v>
      </c>
      <c r="I32" s="15">
        <v>120269.0</v>
      </c>
      <c r="J32" s="15">
        <v>300146.0</v>
      </c>
    </row>
    <row r="33">
      <c r="A33" s="11">
        <v>-0.03</v>
      </c>
      <c r="B33" s="13">
        <f t="shared" si="1"/>
        <v>43781</v>
      </c>
      <c r="C33" s="3">
        <v>61.3</v>
      </c>
      <c r="D33" s="3">
        <v>61.99</v>
      </c>
      <c r="E33" s="3">
        <v>61.0</v>
      </c>
      <c r="F33" s="3">
        <v>61.24</v>
      </c>
      <c r="G33" s="3">
        <v>-0.06</v>
      </c>
      <c r="H33" s="6">
        <v>-0.001</v>
      </c>
      <c r="I33" s="15">
        <v>138754.0</v>
      </c>
      <c r="J33" s="15">
        <v>320817.0</v>
      </c>
    </row>
    <row r="34">
      <c r="A34" s="12">
        <v>-5.0E-4</v>
      </c>
      <c r="B34" s="13">
        <f t="shared" si="1"/>
        <v>43782</v>
      </c>
      <c r="C34" s="3">
        <v>61.11</v>
      </c>
      <c r="D34" s="3">
        <v>61.89</v>
      </c>
      <c r="E34" s="3">
        <v>60.43</v>
      </c>
      <c r="F34" s="3">
        <v>61.54</v>
      </c>
      <c r="G34" s="3">
        <v>0.3</v>
      </c>
      <c r="H34" s="3">
        <v>0.0049</v>
      </c>
      <c r="I34" s="15">
        <v>161739.0</v>
      </c>
      <c r="J34" s="15">
        <v>348956.0</v>
      </c>
    </row>
    <row r="35">
      <c r="A35" s="17">
        <v>69284.0</v>
      </c>
      <c r="B35" s="13">
        <f t="shared" si="1"/>
        <v>43783</v>
      </c>
      <c r="C35" s="3">
        <v>61.75</v>
      </c>
      <c r="D35" s="3">
        <v>62.31</v>
      </c>
      <c r="E35" s="3">
        <v>61.29</v>
      </c>
      <c r="F35" s="3">
        <v>61.41</v>
      </c>
      <c r="G35" s="3">
        <v>-0.13</v>
      </c>
      <c r="H35" s="6">
        <v>-0.0021</v>
      </c>
      <c r="I35" s="15">
        <v>156273.0</v>
      </c>
      <c r="J35" s="15">
        <v>367617.0</v>
      </c>
    </row>
    <row r="36">
      <c r="A36" s="17">
        <v>151557.0</v>
      </c>
      <c r="B36" s="13">
        <f t="shared" si="1"/>
        <v>43784</v>
      </c>
      <c r="C36" s="3">
        <v>61.55</v>
      </c>
      <c r="D36" s="3">
        <v>62.73</v>
      </c>
      <c r="E36" s="3">
        <v>60.86</v>
      </c>
      <c r="F36" s="3">
        <v>62.4</v>
      </c>
      <c r="G36" s="3">
        <v>0.99</v>
      </c>
      <c r="H36" s="3">
        <v>0.0161</v>
      </c>
      <c r="I36" s="15">
        <v>147008.0</v>
      </c>
      <c r="J36" s="15">
        <v>383589.0</v>
      </c>
    </row>
    <row r="37">
      <c r="A37" s="7">
        <v>43742.0</v>
      </c>
      <c r="B37" s="13">
        <f t="shared" si="1"/>
        <v>43787</v>
      </c>
      <c r="C37" s="3">
        <v>62.77</v>
      </c>
      <c r="D37" s="3">
        <v>62.77</v>
      </c>
      <c r="E37" s="3">
        <v>61.01</v>
      </c>
      <c r="F37" s="3">
        <v>61.53</v>
      </c>
      <c r="G37" s="3">
        <v>-0.87</v>
      </c>
      <c r="H37" s="6">
        <v>-0.0139</v>
      </c>
      <c r="I37" s="15">
        <v>136818.0</v>
      </c>
      <c r="J37" s="15">
        <v>406425.0</v>
      </c>
    </row>
    <row r="38">
      <c r="A38" s="8">
        <v>56.42</v>
      </c>
      <c r="B38" s="13">
        <f t="shared" si="1"/>
        <v>43788</v>
      </c>
      <c r="C38" s="3">
        <v>61.36</v>
      </c>
      <c r="D38" s="3">
        <v>61.66</v>
      </c>
      <c r="E38" s="3">
        <v>59.81</v>
      </c>
      <c r="F38" s="3">
        <v>60.02</v>
      </c>
      <c r="G38" s="3">
        <v>-1.51</v>
      </c>
      <c r="H38" s="6">
        <v>-0.0245</v>
      </c>
      <c r="I38" s="15">
        <v>172980.0</v>
      </c>
      <c r="J38" s="15">
        <v>430333.0</v>
      </c>
    </row>
    <row r="39">
      <c r="A39" s="8">
        <v>57.62</v>
      </c>
      <c r="B39" s="13">
        <f t="shared" si="1"/>
        <v>43789</v>
      </c>
      <c r="C39" s="3">
        <v>60.07</v>
      </c>
      <c r="D39" s="3">
        <v>61.86</v>
      </c>
      <c r="E39" s="3">
        <v>59.44</v>
      </c>
      <c r="F39" s="3">
        <v>61.47</v>
      </c>
      <c r="G39" s="3">
        <v>1.45</v>
      </c>
      <c r="H39" s="3">
        <v>0.0242</v>
      </c>
      <c r="I39" s="15">
        <v>232326.0</v>
      </c>
      <c r="J39" s="15">
        <v>439877.0</v>
      </c>
    </row>
    <row r="40">
      <c r="A40" s="8">
        <v>56.42</v>
      </c>
      <c r="B40" s="13">
        <f t="shared" si="1"/>
        <v>43790</v>
      </c>
      <c r="C40" s="3">
        <v>61.32</v>
      </c>
      <c r="D40" s="3">
        <v>63.0</v>
      </c>
      <c r="E40" s="3">
        <v>61.02</v>
      </c>
      <c r="F40" s="3">
        <v>62.94</v>
      </c>
      <c r="G40" s="3">
        <v>1.47</v>
      </c>
      <c r="H40" s="3">
        <v>0.0239</v>
      </c>
      <c r="I40" s="15">
        <v>278374.0</v>
      </c>
      <c r="J40" s="15">
        <v>500762.0</v>
      </c>
    </row>
    <row r="41">
      <c r="A41" s="8">
        <v>57.23</v>
      </c>
      <c r="B41" s="13">
        <f t="shared" si="1"/>
        <v>43791</v>
      </c>
      <c r="C41" s="3">
        <v>62.63</v>
      </c>
      <c r="D41" s="3">
        <v>63.19</v>
      </c>
      <c r="E41" s="3">
        <v>61.93</v>
      </c>
      <c r="F41" s="3">
        <v>62.37</v>
      </c>
      <c r="G41" s="3">
        <v>-0.57</v>
      </c>
      <c r="H41" s="6">
        <v>-0.0091</v>
      </c>
      <c r="I41" s="15">
        <v>207640.0</v>
      </c>
      <c r="J41" s="15">
        <v>527276.0</v>
      </c>
    </row>
    <row r="42">
      <c r="A42" s="9">
        <f>+0.66</f>
        <v>0.66</v>
      </c>
      <c r="B42" s="13">
        <f t="shared" si="1"/>
        <v>43794</v>
      </c>
      <c r="C42" s="3">
        <v>62.69</v>
      </c>
      <c r="D42" s="3">
        <v>62.75</v>
      </c>
      <c r="E42" s="3">
        <v>61.91</v>
      </c>
      <c r="F42" s="3">
        <v>62.62</v>
      </c>
      <c r="G42" s="3">
        <v>0.25</v>
      </c>
      <c r="H42" s="3">
        <v>0.004</v>
      </c>
      <c r="I42" s="15">
        <v>228754.0</v>
      </c>
      <c r="J42" s="15">
        <v>542263.0</v>
      </c>
    </row>
    <row r="43">
      <c r="A43" s="9">
        <f>+1.17%</f>
        <v>0.0117</v>
      </c>
      <c r="B43" s="13">
        <f t="shared" si="1"/>
        <v>43795</v>
      </c>
      <c r="C43" s="3">
        <v>62.68</v>
      </c>
      <c r="D43" s="3">
        <v>63.26</v>
      </c>
      <c r="E43" s="3">
        <v>62.42</v>
      </c>
      <c r="F43" s="3">
        <v>63.21</v>
      </c>
      <c r="G43" s="3">
        <v>0.59</v>
      </c>
      <c r="H43" s="3">
        <v>0.009399999999999999</v>
      </c>
      <c r="I43" s="15">
        <v>290590.0</v>
      </c>
      <c r="J43" s="15">
        <v>555988.0</v>
      </c>
    </row>
    <row r="44">
      <c r="A44" s="16">
        <v>79751.0</v>
      </c>
      <c r="B44" s="13">
        <f t="shared" si="1"/>
        <v>43796</v>
      </c>
      <c r="C44" s="3">
        <v>62.96</v>
      </c>
      <c r="D44" s="3">
        <v>63.58</v>
      </c>
      <c r="E44" s="3">
        <v>62.46</v>
      </c>
      <c r="F44" s="3">
        <v>63.01</v>
      </c>
      <c r="G44" s="3">
        <v>-0.2</v>
      </c>
      <c r="H44" s="6">
        <v>-0.0032</v>
      </c>
      <c r="I44" s="15">
        <v>267113.0</v>
      </c>
      <c r="J44" s="15">
        <v>568116.0</v>
      </c>
    </row>
    <row r="45">
      <c r="A45" s="16">
        <v>151454.0</v>
      </c>
      <c r="B45" s="13">
        <f t="shared" si="1"/>
        <v>43797</v>
      </c>
      <c r="C45" s="3">
        <v>62.84</v>
      </c>
      <c r="D45" s="3">
        <v>63.35</v>
      </c>
      <c r="E45" s="3">
        <v>62.51</v>
      </c>
      <c r="F45" s="3">
        <v>63.27</v>
      </c>
      <c r="G45" s="3">
        <v>0.26</v>
      </c>
      <c r="H45" s="3">
        <v>0.0040999999999999995</v>
      </c>
      <c r="I45" s="15">
        <v>204513.0</v>
      </c>
      <c r="J45" s="15">
        <v>599375.0</v>
      </c>
    </row>
    <row r="46">
      <c r="A46" s="7">
        <v>43745.0</v>
      </c>
      <c r="B46" s="13">
        <f t="shared" si="1"/>
        <v>43798</v>
      </c>
      <c r="C46" s="3">
        <v>63.2</v>
      </c>
      <c r="D46" s="3">
        <v>63.2</v>
      </c>
      <c r="E46" s="3">
        <v>60.35</v>
      </c>
      <c r="F46" s="3">
        <v>60.49</v>
      </c>
      <c r="G46" s="3">
        <v>-2.78</v>
      </c>
      <c r="H46" s="6">
        <v>-0.0439</v>
      </c>
      <c r="I46" s="15">
        <v>284787.0</v>
      </c>
      <c r="J46" s="15">
        <v>594284.0</v>
      </c>
    </row>
    <row r="47">
      <c r="A47" s="8">
        <v>57.23</v>
      </c>
      <c r="B47" s="5">
        <f t="shared" si="1"/>
        <v>43801</v>
      </c>
      <c r="C47" s="3">
        <v>60.73</v>
      </c>
      <c r="D47" s="3">
        <v>62.09</v>
      </c>
      <c r="E47" s="3">
        <v>60.72</v>
      </c>
      <c r="F47" s="3">
        <v>60.92</v>
      </c>
      <c r="G47" s="3">
        <v>0.43</v>
      </c>
      <c r="H47" s="3">
        <v>0.0070999999999999995</v>
      </c>
      <c r="I47" s="15">
        <v>297874.0</v>
      </c>
      <c r="J47" s="15">
        <v>560467.0</v>
      </c>
    </row>
    <row r="48">
      <c r="A48" s="8">
        <v>58.45</v>
      </c>
      <c r="B48" s="5">
        <f t="shared" si="1"/>
        <v>43802</v>
      </c>
      <c r="C48" s="3">
        <v>61.05</v>
      </c>
      <c r="D48" s="3">
        <v>61.58</v>
      </c>
      <c r="E48" s="3">
        <v>60.3</v>
      </c>
      <c r="F48" s="3">
        <v>60.82</v>
      </c>
      <c r="G48" s="3">
        <v>-0.1</v>
      </c>
      <c r="H48" s="6">
        <v>-0.0016</v>
      </c>
      <c r="I48" s="15">
        <v>248550.0</v>
      </c>
      <c r="J48" s="15">
        <v>543671.0</v>
      </c>
    </row>
    <row r="49">
      <c r="A49" s="8">
        <v>56.94</v>
      </c>
      <c r="B49" s="5">
        <f t="shared" si="1"/>
        <v>43803</v>
      </c>
      <c r="C49" s="3">
        <v>61.08</v>
      </c>
      <c r="D49" s="3">
        <v>63.51</v>
      </c>
      <c r="E49" s="3">
        <v>61.0</v>
      </c>
      <c r="F49" s="3">
        <v>63.0</v>
      </c>
      <c r="G49" s="3">
        <v>2.18</v>
      </c>
      <c r="H49" s="3">
        <v>0.0358</v>
      </c>
      <c r="I49" s="15">
        <v>319042.0</v>
      </c>
      <c r="J49" s="15">
        <v>550001.0</v>
      </c>
    </row>
    <row r="50">
      <c r="A50" s="8">
        <v>57.32</v>
      </c>
      <c r="B50" s="5">
        <f t="shared" si="1"/>
        <v>43804</v>
      </c>
      <c r="C50" s="3">
        <v>62.97</v>
      </c>
      <c r="D50" s="3">
        <v>63.91</v>
      </c>
      <c r="E50" s="3">
        <v>62.75</v>
      </c>
      <c r="F50" s="3">
        <v>63.39</v>
      </c>
      <c r="G50" s="3">
        <v>0.39</v>
      </c>
      <c r="H50" s="3">
        <v>0.0062</v>
      </c>
      <c r="I50" s="15">
        <v>294838.0</v>
      </c>
      <c r="J50" s="15">
        <v>531925.0</v>
      </c>
    </row>
    <row r="51">
      <c r="A51" s="9">
        <f>+0.09</f>
        <v>0.09</v>
      </c>
      <c r="B51" s="5">
        <f t="shared" si="1"/>
        <v>43805</v>
      </c>
      <c r="C51" s="3">
        <v>63.41</v>
      </c>
      <c r="D51" s="3">
        <v>64.88</v>
      </c>
      <c r="E51" s="3">
        <v>62.83</v>
      </c>
      <c r="F51" s="3">
        <v>64.39</v>
      </c>
      <c r="G51" s="3">
        <v>1.0</v>
      </c>
      <c r="H51" s="3">
        <v>0.0158</v>
      </c>
      <c r="I51" s="15">
        <v>314600.0</v>
      </c>
      <c r="J51" s="15">
        <v>504338.0</v>
      </c>
    </row>
    <row r="52">
      <c r="A52" s="9">
        <f>+0.16%</f>
        <v>0.0016</v>
      </c>
      <c r="B52" s="5">
        <f t="shared" si="1"/>
        <v>43808</v>
      </c>
      <c r="C52" s="3">
        <v>64.29</v>
      </c>
      <c r="D52" s="3">
        <v>64.5</v>
      </c>
      <c r="E52" s="3">
        <v>63.61</v>
      </c>
      <c r="F52" s="3">
        <v>64.25</v>
      </c>
      <c r="G52" s="3">
        <v>-0.14</v>
      </c>
      <c r="H52" s="6">
        <v>-0.0022</v>
      </c>
      <c r="I52" s="15">
        <v>239772.0</v>
      </c>
      <c r="J52" s="15">
        <v>481699.0</v>
      </c>
    </row>
    <row r="53">
      <c r="A53" s="16">
        <v>55951.0</v>
      </c>
      <c r="B53" s="13">
        <f t="shared" si="1"/>
        <v>43809</v>
      </c>
      <c r="C53" s="3">
        <v>64.03</v>
      </c>
      <c r="D53" s="3">
        <v>64.69</v>
      </c>
      <c r="E53" s="3">
        <v>63.78</v>
      </c>
      <c r="F53" s="3">
        <v>64.34</v>
      </c>
      <c r="G53" s="3">
        <v>0.09</v>
      </c>
      <c r="H53" s="3">
        <v>0.0014000000000000002</v>
      </c>
      <c r="I53" s="15">
        <v>235193.0</v>
      </c>
      <c r="J53" s="15">
        <v>453918.0</v>
      </c>
    </row>
    <row r="54">
      <c r="A54" s="16">
        <v>150033.0</v>
      </c>
      <c r="B54" s="13">
        <f t="shared" si="1"/>
        <v>43810</v>
      </c>
      <c r="C54" s="3">
        <v>64.0</v>
      </c>
      <c r="D54" s="3">
        <v>64.26</v>
      </c>
      <c r="E54" s="3">
        <v>63.01</v>
      </c>
      <c r="F54" s="3">
        <v>63.72</v>
      </c>
      <c r="G54" s="3">
        <v>-0.62</v>
      </c>
      <c r="H54" s="6">
        <v>-0.0096</v>
      </c>
      <c r="I54" s="15">
        <v>250138.0</v>
      </c>
      <c r="J54" s="15">
        <v>427836.0</v>
      </c>
    </row>
    <row r="55">
      <c r="A55" s="7">
        <v>43746.0</v>
      </c>
      <c r="B55" s="13">
        <f t="shared" si="1"/>
        <v>43811</v>
      </c>
      <c r="C55" s="3">
        <v>63.9</v>
      </c>
      <c r="D55" s="3">
        <v>64.85</v>
      </c>
      <c r="E55" s="3">
        <v>63.87</v>
      </c>
      <c r="F55" s="3">
        <v>64.2</v>
      </c>
      <c r="G55" s="3">
        <v>0.48</v>
      </c>
      <c r="H55" s="3">
        <v>0.0075</v>
      </c>
      <c r="I55" s="15">
        <v>238305.0</v>
      </c>
      <c r="J55" s="15">
        <v>410691.0</v>
      </c>
    </row>
    <row r="56">
      <c r="A56" s="8">
        <v>57.44</v>
      </c>
      <c r="B56" s="13">
        <f t="shared" si="1"/>
        <v>43812</v>
      </c>
      <c r="C56" s="3">
        <v>64.56</v>
      </c>
      <c r="D56" s="3">
        <v>65.79</v>
      </c>
      <c r="E56" s="3">
        <v>64.5</v>
      </c>
      <c r="F56" s="3">
        <v>65.22</v>
      </c>
      <c r="G56" s="3">
        <v>1.02</v>
      </c>
      <c r="H56" s="3">
        <v>0.0159</v>
      </c>
      <c r="I56" s="15">
        <v>232747.0</v>
      </c>
      <c r="J56" s="15">
        <v>394568.0</v>
      </c>
    </row>
    <row r="57">
      <c r="A57" s="8">
        <v>57.85</v>
      </c>
      <c r="B57" s="13">
        <f t="shared" si="1"/>
        <v>43815</v>
      </c>
      <c r="C57" s="3">
        <v>65.05</v>
      </c>
      <c r="D57" s="3">
        <v>65.66</v>
      </c>
      <c r="E57" s="3">
        <v>64.88</v>
      </c>
      <c r="F57" s="3">
        <v>65.34</v>
      </c>
      <c r="G57" s="3">
        <v>0.12</v>
      </c>
      <c r="H57" s="3">
        <v>0.0018</v>
      </c>
      <c r="I57" s="15">
        <v>186087.0</v>
      </c>
      <c r="J57" s="15">
        <v>383006.0</v>
      </c>
    </row>
    <row r="58">
      <c r="A58" s="8">
        <v>56.44</v>
      </c>
      <c r="B58" s="13">
        <f t="shared" si="1"/>
        <v>43816</v>
      </c>
      <c r="C58" s="3">
        <v>65.31</v>
      </c>
      <c r="D58" s="3">
        <v>66.24</v>
      </c>
      <c r="E58" s="3">
        <v>65.12</v>
      </c>
      <c r="F58" s="3">
        <v>66.1</v>
      </c>
      <c r="G58" s="3">
        <v>0.76</v>
      </c>
      <c r="H58" s="3">
        <v>0.0116</v>
      </c>
      <c r="I58" s="15">
        <v>245832.0</v>
      </c>
      <c r="J58" s="15">
        <v>350100.0</v>
      </c>
    </row>
    <row r="59">
      <c r="A59" s="8">
        <v>57.29</v>
      </c>
      <c r="B59" s="13">
        <f t="shared" si="1"/>
        <v>43817</v>
      </c>
      <c r="C59" s="3">
        <v>65.84</v>
      </c>
      <c r="D59" s="3">
        <v>66.43</v>
      </c>
      <c r="E59" s="3">
        <v>65.56</v>
      </c>
      <c r="F59" s="3">
        <v>66.17</v>
      </c>
      <c r="G59" s="3">
        <v>0.07</v>
      </c>
      <c r="H59" s="3">
        <v>0.0011</v>
      </c>
      <c r="I59" s="15">
        <v>262339.0</v>
      </c>
      <c r="J59" s="15">
        <v>313717.0</v>
      </c>
    </row>
    <row r="60">
      <c r="A60" s="11">
        <v>-0.03</v>
      </c>
      <c r="B60" s="13">
        <f t="shared" si="1"/>
        <v>43818</v>
      </c>
      <c r="C60" s="3">
        <v>66.19</v>
      </c>
      <c r="D60" s="3">
        <v>66.78</v>
      </c>
      <c r="E60" s="3">
        <v>66.03</v>
      </c>
      <c r="F60" s="3">
        <v>66.54</v>
      </c>
      <c r="G60" s="3">
        <v>0.37</v>
      </c>
      <c r="H60" s="3">
        <v>0.005600000000000001</v>
      </c>
      <c r="I60" s="15">
        <v>249537.0</v>
      </c>
      <c r="J60" s="15">
        <v>264694.0</v>
      </c>
    </row>
    <row r="61">
      <c r="A61" s="12">
        <v>-5.0E-4</v>
      </c>
      <c r="B61" s="13">
        <f t="shared" si="1"/>
        <v>43819</v>
      </c>
      <c r="C61" s="3">
        <v>66.56</v>
      </c>
      <c r="D61" s="3">
        <v>66.72</v>
      </c>
      <c r="E61" s="3">
        <v>65.7</v>
      </c>
      <c r="F61" s="3">
        <v>66.14</v>
      </c>
      <c r="G61" s="3">
        <v>-0.4</v>
      </c>
      <c r="H61" s="6">
        <v>-0.006</v>
      </c>
      <c r="I61" s="15">
        <v>217977.0</v>
      </c>
      <c r="J61" s="15">
        <v>225899.0</v>
      </c>
    </row>
    <row r="62">
      <c r="A62" s="17">
        <v>76787.0</v>
      </c>
      <c r="B62" s="13">
        <f t="shared" si="1"/>
        <v>43822</v>
      </c>
      <c r="C62" s="3">
        <v>66.15</v>
      </c>
      <c r="D62" s="3">
        <v>66.62</v>
      </c>
      <c r="E62" s="3">
        <v>65.81</v>
      </c>
      <c r="F62" s="3">
        <v>66.39</v>
      </c>
      <c r="G62" s="3">
        <v>0.25</v>
      </c>
      <c r="H62" s="3">
        <v>0.0038</v>
      </c>
      <c r="I62" s="15">
        <v>131417.0</v>
      </c>
      <c r="J62" s="15">
        <v>194739.0</v>
      </c>
    </row>
    <row r="63">
      <c r="A63" s="17">
        <v>150275.0</v>
      </c>
      <c r="B63" s="13">
        <f t="shared" si="1"/>
        <v>43823</v>
      </c>
      <c r="C63" s="3">
        <v>66.44</v>
      </c>
      <c r="D63" s="3">
        <v>67.26</v>
      </c>
      <c r="E63" s="3">
        <v>66.36</v>
      </c>
      <c r="F63" s="3">
        <v>67.2</v>
      </c>
      <c r="G63" s="3">
        <v>0.81</v>
      </c>
      <c r="H63" s="3">
        <v>0.012199999999999999</v>
      </c>
      <c r="I63" s="15">
        <v>106430.0</v>
      </c>
      <c r="J63" s="15">
        <v>168949.0</v>
      </c>
    </row>
    <row r="64">
      <c r="A64" s="7">
        <v>43747.0</v>
      </c>
      <c r="B64" s="13">
        <f t="shared" si="1"/>
        <v>43825</v>
      </c>
      <c r="C64" s="3">
        <v>67.27</v>
      </c>
      <c r="D64" s="3">
        <v>67.99</v>
      </c>
      <c r="E64" s="3">
        <v>67.22</v>
      </c>
      <c r="F64" s="3">
        <v>67.92</v>
      </c>
      <c r="G64" s="3">
        <v>0.72</v>
      </c>
      <c r="H64" s="3">
        <v>0.010700000000000001</v>
      </c>
      <c r="I64" s="15">
        <v>69821.0</v>
      </c>
      <c r="J64" s="15">
        <v>144884.0</v>
      </c>
    </row>
    <row r="65">
      <c r="A65" s="8">
        <v>56.96</v>
      </c>
      <c r="B65" s="13">
        <f t="shared" si="1"/>
        <v>43826</v>
      </c>
      <c r="C65" s="3">
        <v>67.91</v>
      </c>
      <c r="D65" s="3">
        <v>68.33</v>
      </c>
      <c r="E65" s="3">
        <v>67.57</v>
      </c>
      <c r="F65" s="3">
        <v>68.16</v>
      </c>
      <c r="G65" s="3">
        <v>0.24</v>
      </c>
      <c r="H65" s="3">
        <v>0.0034999999999999996</v>
      </c>
      <c r="I65" s="15">
        <v>112219.0</v>
      </c>
      <c r="J65" s="15">
        <v>82183.0</v>
      </c>
    </row>
    <row r="66">
      <c r="A66" s="8">
        <v>58.29</v>
      </c>
      <c r="B66" s="13">
        <f t="shared" si="1"/>
        <v>43829</v>
      </c>
      <c r="C66" s="3">
        <v>68.2</v>
      </c>
      <c r="D66" s="3">
        <v>68.99</v>
      </c>
      <c r="E66" s="3">
        <v>68.16</v>
      </c>
      <c r="F66" s="3">
        <v>68.44</v>
      </c>
      <c r="G66" s="3">
        <v>0.28</v>
      </c>
      <c r="H66" s="3">
        <v>0.0040999999999999995</v>
      </c>
      <c r="I66" s="15">
        <v>29417.0</v>
      </c>
      <c r="J66" s="3">
        <v>0.0</v>
      </c>
    </row>
    <row r="67">
      <c r="A67" s="8">
        <v>56.96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57.33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+0.04</f>
        <v>0.04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+0.07%</f>
        <v>0.0007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63035.0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155138.0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4">
        <v>43748.0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57.1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58.6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56.8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58.14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+0.81</f>
        <v>0.81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+1.41%</f>
        <v>0.0141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71608.0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153565.0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43749.0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58.67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59.74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58.2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59.6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+1.46</f>
        <v>1.46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+2.51%</f>
        <v>0.0251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115667.0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164724.0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4">
        <v>43752.0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59.76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59.82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57.9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58.72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-0.88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-0.0148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92733.0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158813.0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43753.0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58.67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58.99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57.62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58.11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-0.61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-0.0104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90967.0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161272.0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14">
        <v>43754.0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58.35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58.99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57.78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58.68</v>
      </c>
      <c r="B113" s="3" t="str">
        <f t="shared" si="1"/>
        <v/>
      </c>
    </row>
    <row r="114">
      <c r="A114" s="9">
        <f>+0.57</f>
        <v>0.57</v>
      </c>
      <c r="B114" s="3" t="str">
        <f t="shared" si="1"/>
        <v>#REF!</v>
      </c>
    </row>
    <row r="115">
      <c r="A115" s="9">
        <f>+0.98%</f>
        <v>0.0098</v>
      </c>
      <c r="B115" s="3" t="str">
        <f t="shared" si="1"/>
        <v>#REF!</v>
      </c>
    </row>
    <row r="116">
      <c r="A116" s="16">
        <v>74855.0</v>
      </c>
      <c r="B116" s="3" t="str">
        <f t="shared" si="1"/>
        <v>#REF!</v>
      </c>
    </row>
    <row r="117">
      <c r="A117" s="16">
        <v>168195.0</v>
      </c>
      <c r="B117" s="3" t="str">
        <f t="shared" si="1"/>
        <v>#REF!</v>
      </c>
    </row>
    <row r="118">
      <c r="A118" s="14">
        <v>43755.0</v>
      </c>
      <c r="B118" s="3" t="str">
        <f t="shared" si="1"/>
        <v>#REF!</v>
      </c>
    </row>
    <row r="119">
      <c r="A119" s="8">
        <v>58.15</v>
      </c>
      <c r="B119" s="3" t="str">
        <f t="shared" si="1"/>
        <v>#REF!</v>
      </c>
    </row>
    <row r="120">
      <c r="A120" s="8">
        <v>59.0</v>
      </c>
      <c r="B120" s="3" t="str">
        <f t="shared" si="1"/>
        <v>#REF!</v>
      </c>
    </row>
    <row r="121">
      <c r="A121" s="8">
        <v>57.9</v>
      </c>
      <c r="B121" s="3" t="str">
        <f t="shared" si="1"/>
        <v>#REF!</v>
      </c>
    </row>
    <row r="122">
      <c r="A122" s="8">
        <v>58.87</v>
      </c>
      <c r="B122" s="3" t="str">
        <f t="shared" si="1"/>
        <v>#REF!</v>
      </c>
    </row>
    <row r="123">
      <c r="A123" s="9">
        <f>+0.19</f>
        <v>0.19</v>
      </c>
      <c r="B123" s="3" t="str">
        <f t="shared" si="1"/>
        <v>#REF!</v>
      </c>
    </row>
    <row r="124">
      <c r="A124" s="9">
        <f>+0.32%</f>
        <v>0.0032</v>
      </c>
      <c r="B124" s="3" t="str">
        <f t="shared" si="1"/>
        <v>#REF!</v>
      </c>
    </row>
    <row r="125">
      <c r="A125" s="16">
        <v>76837.0</v>
      </c>
      <c r="B125" s="3" t="str">
        <f t="shared" si="1"/>
        <v>#REF!</v>
      </c>
    </row>
    <row r="126">
      <c r="A126" s="16">
        <v>172133.0</v>
      </c>
      <c r="B126" s="3" t="str">
        <f t="shared" si="1"/>
        <v>#REF!</v>
      </c>
    </row>
    <row r="127">
      <c r="A127" s="14">
        <v>43756.0</v>
      </c>
      <c r="B127" s="3" t="str">
        <f t="shared" si="1"/>
        <v>#REF!</v>
      </c>
    </row>
    <row r="128">
      <c r="A128" s="8">
        <v>58.98</v>
      </c>
      <c r="B128" s="3" t="str">
        <f t="shared" si="1"/>
        <v>#REF!</v>
      </c>
    </row>
    <row r="129">
      <c r="A129" s="8">
        <v>59.23</v>
      </c>
      <c r="B129" s="3" t="str">
        <f t="shared" si="1"/>
        <v>#REF!</v>
      </c>
    </row>
    <row r="130">
      <c r="A130" s="8">
        <v>58.11</v>
      </c>
      <c r="B130" s="3" t="str">
        <f t="shared" si="1"/>
        <v>#REF!</v>
      </c>
    </row>
    <row r="131">
      <c r="A131" s="8">
        <v>58.53</v>
      </c>
      <c r="B131" s="3" t="str">
        <f t="shared" si="1"/>
        <v>#REF!</v>
      </c>
    </row>
    <row r="132">
      <c r="A132" s="11">
        <v>-0.34</v>
      </c>
      <c r="B132" s="3" t="str">
        <f t="shared" si="1"/>
        <v>#REF!</v>
      </c>
    </row>
    <row r="133">
      <c r="A133" s="12">
        <v>-0.0058</v>
      </c>
      <c r="B133" s="3" t="str">
        <f t="shared" si="1"/>
        <v>#REF!</v>
      </c>
    </row>
    <row r="134">
      <c r="A134" s="17">
        <v>52358.0</v>
      </c>
      <c r="B134" s="3" t="str">
        <f t="shared" si="1"/>
        <v>#REF!</v>
      </c>
    </row>
    <row r="135">
      <c r="A135" s="17">
        <v>173602.0</v>
      </c>
      <c r="B135" s="3" t="str">
        <f t="shared" si="1"/>
        <v>#REF!</v>
      </c>
    </row>
    <row r="136">
      <c r="A136" s="14">
        <v>43759.0</v>
      </c>
      <c r="B136" s="3" t="str">
        <f t="shared" si="1"/>
        <v>#REF!</v>
      </c>
    </row>
    <row r="137">
      <c r="A137" s="8">
        <v>58.33</v>
      </c>
      <c r="B137" s="3" t="str">
        <f t="shared" si="1"/>
        <v>#REF!</v>
      </c>
    </row>
    <row r="138">
      <c r="A138" s="8">
        <v>58.68</v>
      </c>
      <c r="B138" s="3" t="str">
        <f t="shared" si="1"/>
        <v>#REF!</v>
      </c>
    </row>
    <row r="139">
      <c r="A139" s="8">
        <v>57.5</v>
      </c>
      <c r="B139" s="3" t="str">
        <f t="shared" si="1"/>
        <v>#REF!</v>
      </c>
    </row>
    <row r="140">
      <c r="A140" s="8">
        <v>58.2</v>
      </c>
      <c r="B140" s="3" t="str">
        <f t="shared" si="1"/>
        <v>#REF!</v>
      </c>
    </row>
    <row r="141">
      <c r="A141" s="11">
        <v>-0.33</v>
      </c>
      <c r="B141" s="3" t="str">
        <f t="shared" si="1"/>
        <v>#REF!</v>
      </c>
    </row>
    <row r="142">
      <c r="A142" s="12">
        <v>-0.0056</v>
      </c>
      <c r="B142" s="3" t="str">
        <f t="shared" si="1"/>
        <v>#REF!</v>
      </c>
    </row>
    <row r="143">
      <c r="A143" s="17">
        <v>55829.0</v>
      </c>
      <c r="B143" s="3" t="str">
        <f t="shared" si="1"/>
        <v>#REF!</v>
      </c>
    </row>
    <row r="144">
      <c r="A144" s="17">
        <v>177095.0</v>
      </c>
      <c r="B144" s="3" t="str">
        <f t="shared" si="1"/>
        <v>#REF!</v>
      </c>
    </row>
    <row r="145">
      <c r="A145" s="14">
        <v>43760.0</v>
      </c>
      <c r="B145" s="3" t="str">
        <f t="shared" si="1"/>
        <v>#REF!</v>
      </c>
    </row>
    <row r="146">
      <c r="A146" s="8">
        <v>58.31</v>
      </c>
      <c r="B146" s="3" t="str">
        <f t="shared" si="1"/>
        <v>#REF!</v>
      </c>
    </row>
    <row r="147">
      <c r="A147" s="8">
        <v>59.43</v>
      </c>
      <c r="B147" s="3" t="str">
        <f t="shared" si="1"/>
        <v>#REF!</v>
      </c>
    </row>
    <row r="148">
      <c r="A148" s="8">
        <v>57.96</v>
      </c>
      <c r="B148" s="3" t="str">
        <f t="shared" si="1"/>
        <v>#REF!</v>
      </c>
    </row>
    <row r="149">
      <c r="A149" s="8">
        <v>58.93</v>
      </c>
      <c r="B149" s="3" t="str">
        <f t="shared" si="1"/>
        <v>#REF!</v>
      </c>
    </row>
    <row r="150">
      <c r="A150" s="9">
        <f>+0.73</f>
        <v>0.73</v>
      </c>
      <c r="B150" s="3" t="str">
        <f t="shared" si="1"/>
        <v>#REF!</v>
      </c>
    </row>
    <row r="151">
      <c r="A151" s="9">
        <f>+1.25%</f>
        <v>0.0125</v>
      </c>
      <c r="B151" s="3" t="str">
        <f t="shared" si="1"/>
        <v>#REF!</v>
      </c>
    </row>
    <row r="152">
      <c r="A152" s="16">
        <v>72631.0</v>
      </c>
      <c r="B152" s="3" t="str">
        <f t="shared" si="1"/>
        <v>#REF!</v>
      </c>
    </row>
    <row r="153">
      <c r="A153" s="16">
        <v>182773.0</v>
      </c>
      <c r="B153" s="3" t="str">
        <f t="shared" si="1"/>
        <v>#REF!</v>
      </c>
    </row>
    <row r="154">
      <c r="A154" s="14">
        <v>43761.0</v>
      </c>
      <c r="B154" s="3" t="str">
        <f t="shared" si="1"/>
        <v>#REF!</v>
      </c>
    </row>
    <row r="155">
      <c r="A155" s="8">
        <v>58.75</v>
      </c>
      <c r="B155" s="3" t="str">
        <f t="shared" si="1"/>
        <v>#REF!</v>
      </c>
    </row>
    <row r="156">
      <c r="A156" s="8">
        <v>60.47</v>
      </c>
      <c r="B156" s="3" t="str">
        <f t="shared" si="1"/>
        <v>#REF!</v>
      </c>
    </row>
    <row r="157">
      <c r="A157" s="8">
        <v>58.21</v>
      </c>
      <c r="B157" s="3" t="str">
        <f t="shared" si="1"/>
        <v>#REF!</v>
      </c>
    </row>
    <row r="158">
      <c r="A158" s="8">
        <v>60.34</v>
      </c>
      <c r="B158" s="3" t="str">
        <f t="shared" si="1"/>
        <v>#REF!</v>
      </c>
    </row>
    <row r="159">
      <c r="A159" s="9">
        <f>+1.41</f>
        <v>1.41</v>
      </c>
      <c r="B159" s="3" t="str">
        <f t="shared" si="1"/>
        <v>#REF!</v>
      </c>
    </row>
    <row r="160">
      <c r="A160" s="9">
        <f>+2.39%</f>
        <v>0.0239</v>
      </c>
      <c r="B160" s="3" t="str">
        <f t="shared" si="1"/>
        <v>#REF!</v>
      </c>
    </row>
    <row r="161">
      <c r="A161" s="16">
        <v>89110.0</v>
      </c>
      <c r="B161" s="3" t="str">
        <f t="shared" si="1"/>
        <v>#REF!</v>
      </c>
    </row>
    <row r="162">
      <c r="A162" s="16">
        <v>190143.0</v>
      </c>
      <c r="B162" s="3" t="str">
        <f t="shared" si="1"/>
        <v>#REF!</v>
      </c>
    </row>
    <row r="163">
      <c r="A163" s="14">
        <v>43762.0</v>
      </c>
      <c r="B163" s="3" t="str">
        <f t="shared" si="1"/>
        <v>#REF!</v>
      </c>
    </row>
    <row r="164">
      <c r="A164" s="8">
        <v>60.25</v>
      </c>
      <c r="B164" s="3" t="str">
        <f t="shared" si="1"/>
        <v>#REF!</v>
      </c>
    </row>
    <row r="165">
      <c r="A165" s="8">
        <v>61.03</v>
      </c>
      <c r="B165" s="3" t="str">
        <f t="shared" si="1"/>
        <v>#REF!</v>
      </c>
    </row>
    <row r="166">
      <c r="A166" s="8">
        <v>59.87</v>
      </c>
      <c r="B166" s="3" t="str">
        <f t="shared" si="1"/>
        <v>#REF!</v>
      </c>
    </row>
    <row r="167">
      <c r="A167" s="8">
        <v>60.83</v>
      </c>
      <c r="B167" s="3" t="str">
        <f t="shared" si="1"/>
        <v>#REF!</v>
      </c>
    </row>
    <row r="168">
      <c r="A168" s="9">
        <f>+0.49</f>
        <v>0.49</v>
      </c>
      <c r="B168" s="3" t="str">
        <f t="shared" si="1"/>
        <v>#REF!</v>
      </c>
    </row>
    <row r="169">
      <c r="A169" s="9">
        <f>+0.81%</f>
        <v>0.0081</v>
      </c>
      <c r="B169" s="3" t="str">
        <f t="shared" si="1"/>
        <v>#REF!</v>
      </c>
    </row>
    <row r="170">
      <c r="A170" s="16">
        <v>83048.0</v>
      </c>
      <c r="B170" s="3" t="str">
        <f t="shared" si="1"/>
        <v>#REF!</v>
      </c>
    </row>
    <row r="171">
      <c r="A171" s="16">
        <v>191983.0</v>
      </c>
      <c r="B171" s="3" t="str">
        <f t="shared" si="1"/>
        <v>#REF!</v>
      </c>
    </row>
    <row r="172">
      <c r="A172" s="14">
        <v>43763.0</v>
      </c>
      <c r="B172" s="3" t="str">
        <f t="shared" si="1"/>
        <v>#REF!</v>
      </c>
    </row>
    <row r="173">
      <c r="A173" s="8">
        <v>60.75</v>
      </c>
      <c r="B173" s="3" t="str">
        <f t="shared" si="1"/>
        <v>#REF!</v>
      </c>
    </row>
    <row r="174">
      <c r="A174" s="8">
        <v>61.26</v>
      </c>
      <c r="B174" s="3" t="str">
        <f t="shared" si="1"/>
        <v>#REF!</v>
      </c>
    </row>
    <row r="175">
      <c r="A175" s="8">
        <v>60.14</v>
      </c>
      <c r="B175" s="3" t="str">
        <f t="shared" si="1"/>
        <v>#REF!</v>
      </c>
    </row>
    <row r="176">
      <c r="A176" s="8">
        <v>61.2</v>
      </c>
      <c r="B176" s="3" t="str">
        <f t="shared" si="1"/>
        <v>#REF!</v>
      </c>
    </row>
    <row r="177">
      <c r="A177" s="9">
        <f>+0.37</f>
        <v>0.37</v>
      </c>
      <c r="B177" s="3" t="str">
        <f t="shared" si="1"/>
        <v>#REF!</v>
      </c>
    </row>
    <row r="178">
      <c r="A178" s="9">
        <f>+0.61%</f>
        <v>0.0061</v>
      </c>
      <c r="B178" s="3" t="str">
        <f t="shared" si="1"/>
        <v>#REF!</v>
      </c>
    </row>
    <row r="179">
      <c r="A179" s="16">
        <v>61066.0</v>
      </c>
      <c r="B179" s="3" t="str">
        <f t="shared" si="1"/>
        <v>#REF!</v>
      </c>
    </row>
    <row r="180">
      <c r="A180" s="16">
        <v>198195.0</v>
      </c>
      <c r="B180" s="3" t="str">
        <f t="shared" si="1"/>
        <v>#REF!</v>
      </c>
    </row>
    <row r="181">
      <c r="A181" s="14">
        <v>43766.0</v>
      </c>
      <c r="B181" s="3" t="str">
        <f t="shared" si="1"/>
        <v>#REF!</v>
      </c>
    </row>
    <row r="182">
      <c r="A182" s="8">
        <v>61.22</v>
      </c>
      <c r="B182" s="3" t="str">
        <f t="shared" si="1"/>
        <v>#REF!</v>
      </c>
    </row>
    <row r="183">
      <c r="A183" s="8">
        <v>61.56</v>
      </c>
      <c r="B183" s="3" t="str">
        <f t="shared" si="1"/>
        <v>#REF!</v>
      </c>
    </row>
    <row r="184">
      <c r="A184" s="8">
        <v>60.4</v>
      </c>
      <c r="B184" s="3" t="str">
        <f t="shared" si="1"/>
        <v>#REF!</v>
      </c>
    </row>
    <row r="185">
      <c r="A185" s="8">
        <v>60.71</v>
      </c>
      <c r="B185" s="3" t="str">
        <f t="shared" si="1"/>
        <v>#REF!</v>
      </c>
    </row>
    <row r="186">
      <c r="A186" s="11">
        <v>-0.49</v>
      </c>
      <c r="B186" s="3" t="str">
        <f t="shared" si="1"/>
        <v>#REF!</v>
      </c>
    </row>
    <row r="187">
      <c r="A187" s="12">
        <v>-0.008</v>
      </c>
      <c r="B187" s="3" t="str">
        <f t="shared" si="1"/>
        <v>#REF!</v>
      </c>
    </row>
    <row r="188">
      <c r="A188" s="17">
        <v>51013.0</v>
      </c>
      <c r="B188" s="3" t="str">
        <f t="shared" si="1"/>
        <v>#REF!</v>
      </c>
    </row>
    <row r="189">
      <c r="A189" s="17">
        <v>199244.0</v>
      </c>
      <c r="B189" s="3" t="str">
        <f t="shared" si="1"/>
        <v>#REF!</v>
      </c>
    </row>
    <row r="190">
      <c r="A190" s="14">
        <v>43767.0</v>
      </c>
      <c r="B190" s="3" t="str">
        <f t="shared" si="1"/>
        <v>#REF!</v>
      </c>
    </row>
    <row r="191">
      <c r="A191" s="8">
        <v>60.87</v>
      </c>
      <c r="B191" s="3" t="str">
        <f t="shared" si="1"/>
        <v>#REF!</v>
      </c>
    </row>
    <row r="192">
      <c r="A192" s="8">
        <v>61.05</v>
      </c>
      <c r="B192" s="3" t="str">
        <f t="shared" si="1"/>
        <v>#REF!</v>
      </c>
    </row>
    <row r="193">
      <c r="A193" s="8">
        <v>59.78</v>
      </c>
      <c r="B193" s="3" t="str">
        <f t="shared" si="1"/>
        <v>#REF!</v>
      </c>
    </row>
    <row r="194">
      <c r="A194" s="8">
        <v>60.64</v>
      </c>
      <c r="B194" s="3" t="str">
        <f t="shared" si="1"/>
        <v>#REF!</v>
      </c>
    </row>
    <row r="195">
      <c r="A195" s="11">
        <v>-0.07</v>
      </c>
      <c r="B195" s="3" t="str">
        <f t="shared" si="1"/>
        <v>#REF!</v>
      </c>
    </row>
    <row r="196">
      <c r="A196" s="12">
        <v>-0.0012</v>
      </c>
      <c r="B196" s="3" t="str">
        <f t="shared" si="1"/>
        <v>#REF!</v>
      </c>
    </row>
    <row r="197">
      <c r="A197" s="17">
        <v>99467.0</v>
      </c>
      <c r="B197" s="3" t="str">
        <f t="shared" si="1"/>
        <v>#REF!</v>
      </c>
    </row>
    <row r="198">
      <c r="A198" s="17">
        <v>203158.0</v>
      </c>
      <c r="B198" s="3" t="str">
        <f t="shared" si="1"/>
        <v>#REF!</v>
      </c>
    </row>
    <row r="199">
      <c r="A199" s="14">
        <v>43768.0</v>
      </c>
      <c r="B199" s="3" t="str">
        <f t="shared" si="1"/>
        <v>#REF!</v>
      </c>
    </row>
    <row r="200">
      <c r="A200" s="8">
        <v>60.69</v>
      </c>
      <c r="B200" s="3" t="str">
        <f t="shared" si="1"/>
        <v>#REF!</v>
      </c>
    </row>
    <row r="201">
      <c r="A201" s="8">
        <v>60.89</v>
      </c>
      <c r="B201" s="3" t="str">
        <f t="shared" si="1"/>
        <v>#REF!</v>
      </c>
    </row>
    <row r="202">
      <c r="A202" s="8">
        <v>59.32</v>
      </c>
      <c r="B202" s="3" t="str">
        <f t="shared" si="1"/>
        <v>#REF!</v>
      </c>
    </row>
    <row r="203">
      <c r="A203" s="8">
        <v>59.57</v>
      </c>
      <c r="B203" s="3" t="str">
        <f t="shared" si="1"/>
        <v>#REF!</v>
      </c>
    </row>
    <row r="204">
      <c r="A204" s="11">
        <v>-1.07</v>
      </c>
      <c r="B204" s="3" t="str">
        <f t="shared" si="1"/>
        <v>#REF!</v>
      </c>
    </row>
    <row r="205">
      <c r="A205" s="12">
        <v>-0.0176</v>
      </c>
      <c r="B205" s="3" t="str">
        <f t="shared" si="1"/>
        <v>#REF!</v>
      </c>
    </row>
    <row r="206">
      <c r="A206" s="17">
        <v>121838.0</v>
      </c>
      <c r="B206" s="3" t="str">
        <f t="shared" si="1"/>
        <v>#REF!</v>
      </c>
    </row>
    <row r="207">
      <c r="A207" s="17">
        <v>221709.0</v>
      </c>
      <c r="B207" s="3" t="str">
        <f t="shared" si="1"/>
        <v>#REF!</v>
      </c>
    </row>
    <row r="208">
      <c r="A208" s="14">
        <v>43769.0</v>
      </c>
      <c r="B208" s="3" t="str">
        <f t="shared" si="1"/>
        <v>#REF!</v>
      </c>
    </row>
    <row r="209">
      <c r="A209" s="8">
        <v>59.59</v>
      </c>
      <c r="B209" s="3" t="str">
        <f t="shared" si="1"/>
        <v>#REF!</v>
      </c>
    </row>
    <row r="210">
      <c r="A210" s="8">
        <v>60.1</v>
      </c>
      <c r="B210" s="3" t="str">
        <f t="shared" si="1"/>
        <v>#REF!</v>
      </c>
    </row>
    <row r="211">
      <c r="A211" s="8">
        <v>58.5</v>
      </c>
      <c r="B211" s="3" t="str">
        <f t="shared" si="1"/>
        <v>#REF!</v>
      </c>
    </row>
    <row r="212">
      <c r="A212" s="8">
        <v>58.91</v>
      </c>
      <c r="B212" s="3" t="str">
        <f t="shared" si="1"/>
        <v>#REF!</v>
      </c>
    </row>
    <row r="213">
      <c r="A213" s="11">
        <v>-0.66</v>
      </c>
      <c r="B213" s="3" t="str">
        <f t="shared" si="1"/>
        <v>#REF!</v>
      </c>
    </row>
    <row r="214">
      <c r="A214" s="12">
        <v>-0.0111</v>
      </c>
      <c r="B214" s="3" t="str">
        <f t="shared" si="1"/>
        <v>#REF!</v>
      </c>
    </row>
    <row r="215">
      <c r="A215" s="17">
        <v>116148.0</v>
      </c>
      <c r="B215" s="3" t="str">
        <f t="shared" si="1"/>
        <v>#REF!</v>
      </c>
    </row>
    <row r="216">
      <c r="A216" s="17">
        <v>225989.0</v>
      </c>
      <c r="B216" s="3" t="str">
        <f t="shared" si="1"/>
        <v>#REF!</v>
      </c>
    </row>
    <row r="217">
      <c r="A217" s="7">
        <v>43770.0</v>
      </c>
      <c r="B217" s="3" t="str">
        <f t="shared" si="1"/>
        <v>#REF!</v>
      </c>
    </row>
    <row r="218">
      <c r="A218" s="8">
        <v>58.74</v>
      </c>
      <c r="B218" s="3" t="str">
        <f t="shared" si="1"/>
        <v>#REF!</v>
      </c>
    </row>
    <row r="219">
      <c r="A219" s="8">
        <v>61.08</v>
      </c>
      <c r="B219" s="3" t="str">
        <f t="shared" si="1"/>
        <v>#REF!</v>
      </c>
    </row>
    <row r="220">
      <c r="A220" s="8">
        <v>58.7</v>
      </c>
      <c r="B220" s="3" t="str">
        <f t="shared" si="1"/>
        <v>#REF!</v>
      </c>
    </row>
    <row r="221">
      <c r="A221" s="8">
        <v>60.97</v>
      </c>
      <c r="B221" s="3" t="str">
        <f t="shared" si="1"/>
        <v>#REF!</v>
      </c>
    </row>
    <row r="222">
      <c r="A222" s="9">
        <f>+2.06</f>
        <v>2.06</v>
      </c>
      <c r="B222" s="3" t="str">
        <f t="shared" si="1"/>
        <v>#REF!</v>
      </c>
    </row>
    <row r="223">
      <c r="A223" s="9">
        <f>+3.5%</f>
        <v>0.035</v>
      </c>
      <c r="B223" s="3" t="str">
        <f t="shared" si="1"/>
        <v>#REF!</v>
      </c>
    </row>
    <row r="224">
      <c r="A224" s="16">
        <v>112496.0</v>
      </c>
      <c r="B224" s="3" t="str">
        <f t="shared" si="1"/>
        <v>#REF!</v>
      </c>
    </row>
    <row r="225">
      <c r="A225" s="16">
        <v>228778.0</v>
      </c>
      <c r="B225" s="3" t="str">
        <f t="shared" si="1"/>
        <v>#REF!</v>
      </c>
    </row>
    <row r="226">
      <c r="A226" s="7">
        <v>43773.0</v>
      </c>
      <c r="B226" s="3" t="str">
        <f t="shared" si="1"/>
        <v>#REF!</v>
      </c>
    </row>
    <row r="227">
      <c r="A227" s="8">
        <v>61.09</v>
      </c>
      <c r="B227" s="3" t="str">
        <f t="shared" si="1"/>
        <v>#REF!</v>
      </c>
    </row>
    <row r="228">
      <c r="A228" s="8">
        <v>62.01</v>
      </c>
      <c r="B228" s="3" t="str">
        <f t="shared" si="1"/>
        <v>#REF!</v>
      </c>
    </row>
    <row r="229">
      <c r="A229" s="8">
        <v>60.54</v>
      </c>
      <c r="B229" s="3" t="str">
        <f t="shared" si="1"/>
        <v>#REF!</v>
      </c>
    </row>
    <row r="230">
      <c r="A230" s="8">
        <v>61.35</v>
      </c>
      <c r="B230" s="3" t="str">
        <f t="shared" si="1"/>
        <v>#REF!</v>
      </c>
    </row>
    <row r="231">
      <c r="A231" s="9">
        <f>+0.38</f>
        <v>0.38</v>
      </c>
      <c r="B231" s="3" t="str">
        <f t="shared" si="1"/>
        <v>#REF!</v>
      </c>
    </row>
    <row r="232">
      <c r="A232" s="9">
        <f>+0.62%</f>
        <v>0.0062</v>
      </c>
      <c r="B232" s="3" t="str">
        <f t="shared" si="1"/>
        <v>#REF!</v>
      </c>
    </row>
    <row r="233">
      <c r="A233" s="16">
        <v>115081.0</v>
      </c>
      <c r="B233" s="3" t="str">
        <f t="shared" si="1"/>
        <v>#REF!</v>
      </c>
    </row>
    <row r="234">
      <c r="A234" s="16">
        <v>238529.0</v>
      </c>
      <c r="B234" s="3" t="str">
        <f t="shared" si="1"/>
        <v>#REF!</v>
      </c>
    </row>
    <row r="235">
      <c r="A235" s="7">
        <v>43774.0</v>
      </c>
      <c r="B235" s="3" t="str">
        <f t="shared" si="1"/>
        <v>#REF!</v>
      </c>
    </row>
    <row r="236">
      <c r="A236" s="8">
        <v>61.31</v>
      </c>
      <c r="B236" s="3" t="str">
        <f t="shared" si="1"/>
        <v>#REF!</v>
      </c>
    </row>
    <row r="237">
      <c r="A237" s="8">
        <v>62.36</v>
      </c>
      <c r="B237" s="3" t="str">
        <f t="shared" si="1"/>
        <v>#REF!</v>
      </c>
    </row>
    <row r="238">
      <c r="A238" s="8">
        <v>61.14</v>
      </c>
      <c r="B238" s="3" t="str">
        <f t="shared" si="1"/>
        <v>#REF!</v>
      </c>
    </row>
    <row r="239">
      <c r="A239" s="8">
        <v>62.13</v>
      </c>
      <c r="B239" s="3" t="str">
        <f t="shared" si="1"/>
        <v>#REF!</v>
      </c>
    </row>
    <row r="240">
      <c r="A240" s="9">
        <f>+0.78</f>
        <v>0.78</v>
      </c>
      <c r="B240" s="3" t="str">
        <f t="shared" si="1"/>
        <v>#REF!</v>
      </c>
    </row>
    <row r="241">
      <c r="A241" s="9">
        <f>+1.27%</f>
        <v>0.0127</v>
      </c>
      <c r="B241" s="3" t="str">
        <f t="shared" si="1"/>
        <v>#REF!</v>
      </c>
    </row>
    <row r="242">
      <c r="A242" s="16">
        <v>117430.0</v>
      </c>
      <c r="B242" s="3" t="str">
        <f t="shared" si="1"/>
        <v>#REF!</v>
      </c>
    </row>
    <row r="243">
      <c r="A243" s="16">
        <v>247632.0</v>
      </c>
      <c r="B243" s="3" t="str">
        <f t="shared" si="1"/>
        <v>#REF!</v>
      </c>
    </row>
    <row r="244">
      <c r="A244" s="7">
        <v>43775.0</v>
      </c>
      <c r="B244" s="3" t="str">
        <f t="shared" si="1"/>
        <v>#REF!</v>
      </c>
    </row>
    <row r="245">
      <c r="A245" s="8">
        <v>61.97</v>
      </c>
      <c r="B245" s="3" t="str">
        <f t="shared" si="1"/>
        <v>#REF!</v>
      </c>
    </row>
    <row r="246">
      <c r="A246" s="8">
        <v>62.49</v>
      </c>
      <c r="B246" s="3" t="str">
        <f t="shared" si="1"/>
        <v>#REF!</v>
      </c>
    </row>
    <row r="247">
      <c r="A247" s="8">
        <v>60.78</v>
      </c>
      <c r="B247" s="3" t="str">
        <f t="shared" si="1"/>
        <v>#REF!</v>
      </c>
    </row>
    <row r="248">
      <c r="A248" s="8">
        <v>60.89</v>
      </c>
      <c r="B248" s="3" t="str">
        <f t="shared" si="1"/>
        <v>#REF!</v>
      </c>
    </row>
    <row r="249">
      <c r="A249" s="11">
        <v>-1.24</v>
      </c>
      <c r="B249" s="3" t="str">
        <f t="shared" si="1"/>
        <v>#REF!</v>
      </c>
    </row>
    <row r="250">
      <c r="A250" s="12">
        <v>-0.02</v>
      </c>
      <c r="B250" s="3" t="str">
        <f t="shared" si="1"/>
        <v>#REF!</v>
      </c>
    </row>
    <row r="251">
      <c r="A251" s="17">
        <v>142244.0</v>
      </c>
      <c r="B251" s="3" t="str">
        <f t="shared" si="1"/>
        <v>#REF!</v>
      </c>
    </row>
    <row r="252">
      <c r="A252" s="17">
        <v>261641.0</v>
      </c>
      <c r="B252" s="3" t="str">
        <f t="shared" si="1"/>
        <v>#REF!</v>
      </c>
    </row>
    <row r="253">
      <c r="A253" s="7">
        <v>43776.0</v>
      </c>
      <c r="B253" s="3" t="str">
        <f t="shared" si="1"/>
        <v>#REF!</v>
      </c>
    </row>
    <row r="254">
      <c r="A254" s="8">
        <v>60.81</v>
      </c>
      <c r="B254" s="3" t="str">
        <f t="shared" si="1"/>
        <v>#REF!</v>
      </c>
    </row>
    <row r="255">
      <c r="A255" s="8">
        <v>62.0</v>
      </c>
      <c r="B255" s="3" t="str">
        <f t="shared" si="1"/>
        <v>#REF!</v>
      </c>
    </row>
    <row r="256">
      <c r="A256" s="8">
        <v>60.8</v>
      </c>
      <c r="B256" s="3" t="str">
        <f t="shared" si="1"/>
        <v>#REF!</v>
      </c>
    </row>
    <row r="257">
      <c r="A257" s="8">
        <v>61.41</v>
      </c>
      <c r="B257" s="3" t="str">
        <f t="shared" si="1"/>
        <v>#REF!</v>
      </c>
    </row>
    <row r="258">
      <c r="A258" s="9">
        <f>+0.52</f>
        <v>0.52</v>
      </c>
      <c r="B258" s="3" t="str">
        <f t="shared" si="1"/>
        <v>#REF!</v>
      </c>
    </row>
    <row r="259">
      <c r="A259" s="9">
        <f>+0.85%</f>
        <v>0.0085</v>
      </c>
      <c r="B259" s="3" t="str">
        <f t="shared" si="1"/>
        <v>#REF!</v>
      </c>
    </row>
    <row r="260">
      <c r="A260" s="16">
        <v>147754.0</v>
      </c>
      <c r="B260" s="3" t="str">
        <f t="shared" si="1"/>
        <v>#REF!</v>
      </c>
    </row>
    <row r="261">
      <c r="A261" s="16">
        <v>271269.0</v>
      </c>
      <c r="B261" s="3" t="str">
        <f t="shared" si="1"/>
        <v>#REF!</v>
      </c>
    </row>
    <row r="262">
      <c r="A262" s="7">
        <v>43777.0</v>
      </c>
      <c r="B262" s="3" t="str">
        <f t="shared" si="1"/>
        <v>#REF!</v>
      </c>
    </row>
    <row r="263">
      <c r="A263" s="8">
        <v>61.38</v>
      </c>
      <c r="B263" s="3" t="str">
        <f t="shared" si="1"/>
        <v>#REF!</v>
      </c>
    </row>
    <row r="264">
      <c r="A264" s="8">
        <v>61.79</v>
      </c>
      <c r="B264" s="3" t="str">
        <f t="shared" si="1"/>
        <v>#REF!</v>
      </c>
    </row>
    <row r="265">
      <c r="A265" s="8">
        <v>59.84</v>
      </c>
      <c r="B265" s="3" t="str">
        <f t="shared" si="1"/>
        <v>#REF!</v>
      </c>
    </row>
    <row r="266">
      <c r="A266" s="8">
        <v>61.62</v>
      </c>
      <c r="B266" s="3" t="str">
        <f t="shared" si="1"/>
        <v>#REF!</v>
      </c>
    </row>
    <row r="267">
      <c r="A267" s="9">
        <f>+0.21</f>
        <v>0.21</v>
      </c>
      <c r="B267" s="3" t="str">
        <f t="shared" si="1"/>
        <v>#REF!</v>
      </c>
    </row>
    <row r="268">
      <c r="A268" s="9">
        <f>+0.34%</f>
        <v>0.0034</v>
      </c>
      <c r="B268" s="3" t="str">
        <f t="shared" si="1"/>
        <v>#REF!</v>
      </c>
    </row>
    <row r="269">
      <c r="A269" s="16">
        <v>151288.0</v>
      </c>
      <c r="B269" s="3" t="str">
        <f t="shared" si="1"/>
        <v>#REF!</v>
      </c>
    </row>
    <row r="270">
      <c r="A270" s="16">
        <v>280212.0</v>
      </c>
      <c r="B270" s="3" t="str">
        <f t="shared" si="1"/>
        <v>#REF!</v>
      </c>
    </row>
    <row r="271">
      <c r="A271" s="14">
        <v>43780.0</v>
      </c>
      <c r="B271" s="3" t="str">
        <f t="shared" si="1"/>
        <v>#REF!</v>
      </c>
    </row>
    <row r="272">
      <c r="A272" s="8">
        <v>61.62</v>
      </c>
      <c r="B272" s="3" t="str">
        <f t="shared" si="1"/>
        <v>#REF!</v>
      </c>
    </row>
    <row r="273">
      <c r="A273" s="8">
        <v>61.85</v>
      </c>
      <c r="B273" s="3" t="str">
        <f t="shared" si="1"/>
        <v>#REF!</v>
      </c>
    </row>
    <row r="274">
      <c r="A274" s="8">
        <v>60.68</v>
      </c>
      <c r="B274" s="3" t="str">
        <f t="shared" si="1"/>
        <v>#REF!</v>
      </c>
    </row>
    <row r="275">
      <c r="A275" s="8">
        <v>61.3</v>
      </c>
      <c r="B275" s="3" t="str">
        <f t="shared" si="1"/>
        <v>#REF!</v>
      </c>
    </row>
    <row r="276">
      <c r="A276" s="11">
        <v>-0.32</v>
      </c>
      <c r="B276" s="3" t="str">
        <f t="shared" si="1"/>
        <v>#REF!</v>
      </c>
    </row>
    <row r="277">
      <c r="A277" s="12">
        <v>-0.0052</v>
      </c>
      <c r="B277" s="3" t="str">
        <f t="shared" si="1"/>
        <v>#REF!</v>
      </c>
    </row>
    <row r="278">
      <c r="A278" s="17">
        <v>120269.0</v>
      </c>
      <c r="B278" s="3" t="str">
        <f t="shared" si="1"/>
        <v>#REF!</v>
      </c>
    </row>
    <row r="279">
      <c r="A279" s="17">
        <v>300146.0</v>
      </c>
      <c r="B279" s="3" t="str">
        <f t="shared" si="1"/>
        <v>#REF!</v>
      </c>
    </row>
    <row r="280">
      <c r="A280" s="14">
        <v>43781.0</v>
      </c>
      <c r="B280" s="3" t="str">
        <f t="shared" si="1"/>
        <v>#REF!</v>
      </c>
    </row>
    <row r="281">
      <c r="A281" s="8">
        <v>61.3</v>
      </c>
      <c r="B281" s="3" t="str">
        <f t="shared" si="1"/>
        <v>#REF!</v>
      </c>
    </row>
    <row r="282">
      <c r="A282" s="8">
        <v>61.99</v>
      </c>
      <c r="B282" s="3" t="str">
        <f t="shared" si="1"/>
        <v>#REF!</v>
      </c>
    </row>
    <row r="283">
      <c r="A283" s="8">
        <v>61.0</v>
      </c>
      <c r="B283" s="3" t="str">
        <f t="shared" si="1"/>
        <v>#REF!</v>
      </c>
    </row>
    <row r="284">
      <c r="A284" s="8">
        <v>61.24</v>
      </c>
      <c r="B284" s="3" t="str">
        <f t="shared" si="1"/>
        <v>#REF!</v>
      </c>
    </row>
    <row r="285">
      <c r="A285" s="11">
        <v>-0.06</v>
      </c>
      <c r="B285" s="3" t="str">
        <f t="shared" si="1"/>
        <v>#REF!</v>
      </c>
    </row>
    <row r="286">
      <c r="A286" s="12">
        <v>-0.001</v>
      </c>
      <c r="B286" s="3" t="str">
        <f t="shared" si="1"/>
        <v>#REF!</v>
      </c>
    </row>
    <row r="287">
      <c r="A287" s="17">
        <v>138754.0</v>
      </c>
      <c r="B287" s="3" t="str">
        <f t="shared" si="1"/>
        <v>#REF!</v>
      </c>
    </row>
    <row r="288">
      <c r="A288" s="17">
        <v>320817.0</v>
      </c>
      <c r="B288" s="3" t="str">
        <f t="shared" si="1"/>
        <v>#REF!</v>
      </c>
    </row>
    <row r="289">
      <c r="A289" s="14">
        <v>43782.0</v>
      </c>
      <c r="B289" s="3" t="str">
        <f t="shared" si="1"/>
        <v>#REF!</v>
      </c>
    </row>
    <row r="290">
      <c r="A290" s="8">
        <v>61.11</v>
      </c>
      <c r="B290" s="3" t="str">
        <f t="shared" si="1"/>
        <v>#REF!</v>
      </c>
    </row>
    <row r="291">
      <c r="A291" s="8">
        <v>61.89</v>
      </c>
      <c r="B291" s="3" t="str">
        <f t="shared" si="1"/>
        <v>#REF!</v>
      </c>
    </row>
    <row r="292">
      <c r="A292" s="8">
        <v>60.43</v>
      </c>
      <c r="B292" s="3" t="str">
        <f t="shared" si="1"/>
        <v>#REF!</v>
      </c>
    </row>
    <row r="293">
      <c r="A293" s="8">
        <v>61.54</v>
      </c>
      <c r="B293" s="3" t="str">
        <f t="shared" si="1"/>
        <v>#REF!</v>
      </c>
    </row>
    <row r="294">
      <c r="A294" s="9">
        <f>+0.3</f>
        <v>0.3</v>
      </c>
      <c r="B294" s="3" t="str">
        <f t="shared" si="1"/>
        <v>#REF!</v>
      </c>
    </row>
    <row r="295">
      <c r="A295" s="9">
        <f>+0.49%</f>
        <v>0.0049</v>
      </c>
      <c r="B295" s="3" t="str">
        <f t="shared" si="1"/>
        <v>#REF!</v>
      </c>
    </row>
    <row r="296">
      <c r="A296" s="16">
        <v>161739.0</v>
      </c>
      <c r="B296" s="3" t="str">
        <f t="shared" si="1"/>
        <v>#REF!</v>
      </c>
    </row>
    <row r="297">
      <c r="A297" s="16">
        <v>348956.0</v>
      </c>
      <c r="B297" s="3" t="str">
        <f t="shared" si="1"/>
        <v>#REF!</v>
      </c>
    </row>
    <row r="298">
      <c r="A298" s="14">
        <v>43783.0</v>
      </c>
      <c r="B298" s="3" t="str">
        <f t="shared" si="1"/>
        <v>#REF!</v>
      </c>
    </row>
    <row r="299">
      <c r="A299" s="8">
        <v>61.75</v>
      </c>
      <c r="B299" s="3" t="str">
        <f t="shared" si="1"/>
        <v>#REF!</v>
      </c>
    </row>
    <row r="300">
      <c r="A300" s="8">
        <v>62.31</v>
      </c>
      <c r="B300" s="3" t="str">
        <f t="shared" si="1"/>
        <v>#REF!</v>
      </c>
    </row>
    <row r="301">
      <c r="A301" s="8">
        <v>61.29</v>
      </c>
      <c r="B301" s="3" t="str">
        <f t="shared" si="1"/>
        <v>#REF!</v>
      </c>
    </row>
    <row r="302">
      <c r="A302" s="8">
        <v>61.41</v>
      </c>
      <c r="B302" s="3" t="str">
        <f t="shared" si="1"/>
        <v>#REF!</v>
      </c>
    </row>
    <row r="303">
      <c r="A303" s="11">
        <v>-0.13</v>
      </c>
      <c r="B303" s="3" t="str">
        <f t="shared" si="1"/>
        <v>#REF!</v>
      </c>
    </row>
    <row r="304">
      <c r="A304" s="12">
        <v>-0.0021</v>
      </c>
      <c r="B304" s="3" t="str">
        <f t="shared" si="1"/>
        <v>#REF!</v>
      </c>
    </row>
    <row r="305">
      <c r="A305" s="17">
        <v>156273.0</v>
      </c>
      <c r="B305" s="3" t="str">
        <f t="shared" si="1"/>
        <v>#REF!</v>
      </c>
    </row>
    <row r="306">
      <c r="A306" s="17">
        <v>367617.0</v>
      </c>
      <c r="B306" s="3" t="str">
        <f t="shared" si="1"/>
        <v>#REF!</v>
      </c>
    </row>
    <row r="307">
      <c r="A307" s="14">
        <v>43784.0</v>
      </c>
      <c r="B307" s="3" t="str">
        <f t="shared" si="1"/>
        <v>#REF!</v>
      </c>
    </row>
    <row r="308">
      <c r="A308" s="8">
        <v>61.55</v>
      </c>
      <c r="B308" s="3" t="str">
        <f t="shared" si="1"/>
        <v>#REF!</v>
      </c>
    </row>
    <row r="309">
      <c r="A309" s="8">
        <v>62.73</v>
      </c>
      <c r="B309" s="3" t="str">
        <f t="shared" si="1"/>
        <v>#REF!</v>
      </c>
    </row>
    <row r="310">
      <c r="A310" s="8">
        <v>60.86</v>
      </c>
      <c r="B310" s="3" t="str">
        <f t="shared" si="1"/>
        <v>#REF!</v>
      </c>
    </row>
    <row r="311">
      <c r="A311" s="8">
        <v>62.4</v>
      </c>
      <c r="B311" s="3" t="str">
        <f t="shared" si="1"/>
        <v>#REF!</v>
      </c>
    </row>
    <row r="312">
      <c r="A312" s="9">
        <f>+0.99</f>
        <v>0.99</v>
      </c>
      <c r="B312" s="3" t="str">
        <f t="shared" si="1"/>
        <v>#REF!</v>
      </c>
    </row>
    <row r="313">
      <c r="A313" s="9">
        <f>+1.61%</f>
        <v>0.0161</v>
      </c>
      <c r="B313" s="3" t="str">
        <f t="shared" si="1"/>
        <v>#REF!</v>
      </c>
    </row>
    <row r="314">
      <c r="A314" s="16">
        <v>147008.0</v>
      </c>
      <c r="B314" s="3" t="str">
        <f t="shared" si="1"/>
        <v>#REF!</v>
      </c>
    </row>
    <row r="315">
      <c r="A315" s="16">
        <v>383589.0</v>
      </c>
      <c r="B315" s="3" t="str">
        <f t="shared" si="1"/>
        <v>#REF!</v>
      </c>
    </row>
    <row r="316">
      <c r="A316" s="14">
        <v>43787.0</v>
      </c>
      <c r="B316" s="3" t="str">
        <f t="shared" si="1"/>
        <v>#REF!</v>
      </c>
    </row>
    <row r="317">
      <c r="A317" s="8">
        <v>62.77</v>
      </c>
      <c r="B317" s="3" t="str">
        <f t="shared" si="1"/>
        <v>#REF!</v>
      </c>
    </row>
    <row r="318">
      <c r="A318" s="8">
        <v>62.77</v>
      </c>
      <c r="B318" s="3" t="str">
        <f t="shared" si="1"/>
        <v>#REF!</v>
      </c>
    </row>
    <row r="319">
      <c r="A319" s="8">
        <v>61.01</v>
      </c>
      <c r="B319" s="3" t="str">
        <f t="shared" si="1"/>
        <v>#REF!</v>
      </c>
    </row>
    <row r="320">
      <c r="A320" s="8">
        <v>61.53</v>
      </c>
      <c r="B320" s="3" t="str">
        <f t="shared" si="1"/>
        <v>#REF!</v>
      </c>
    </row>
    <row r="321">
      <c r="A321" s="11">
        <v>-0.87</v>
      </c>
      <c r="B321" s="3" t="str">
        <f t="shared" si="1"/>
        <v>#REF!</v>
      </c>
    </row>
    <row r="322">
      <c r="A322" s="12">
        <v>-0.0139</v>
      </c>
      <c r="B322" s="3" t="str">
        <f t="shared" si="1"/>
        <v>#REF!</v>
      </c>
    </row>
    <row r="323">
      <c r="A323" s="17">
        <v>136818.0</v>
      </c>
      <c r="B323" s="3" t="str">
        <f t="shared" si="1"/>
        <v>#REF!</v>
      </c>
    </row>
    <row r="324">
      <c r="A324" s="17">
        <v>406425.0</v>
      </c>
      <c r="B324" s="3" t="str">
        <f t="shared" si="1"/>
        <v>#REF!</v>
      </c>
    </row>
    <row r="325">
      <c r="A325" s="14">
        <v>43788.0</v>
      </c>
      <c r="B325" s="3" t="str">
        <f t="shared" si="1"/>
        <v>#REF!</v>
      </c>
    </row>
    <row r="326">
      <c r="A326" s="8">
        <v>61.36</v>
      </c>
      <c r="B326" s="3" t="str">
        <f t="shared" si="1"/>
        <v>#REF!</v>
      </c>
    </row>
    <row r="327">
      <c r="A327" s="8">
        <v>61.66</v>
      </c>
      <c r="B327" s="3" t="str">
        <f t="shared" si="1"/>
        <v>#REF!</v>
      </c>
    </row>
    <row r="328">
      <c r="A328" s="8">
        <v>59.81</v>
      </c>
      <c r="B328" s="3" t="str">
        <f t="shared" si="1"/>
        <v>#REF!</v>
      </c>
    </row>
    <row r="329">
      <c r="A329" s="8">
        <v>60.02</v>
      </c>
      <c r="B329" s="3" t="str">
        <f t="shared" si="1"/>
        <v>#REF!</v>
      </c>
    </row>
    <row r="330">
      <c r="A330" s="11">
        <v>-1.51</v>
      </c>
      <c r="B330" s="3" t="str">
        <f t="shared" si="1"/>
        <v>#REF!</v>
      </c>
    </row>
    <row r="331">
      <c r="A331" s="12">
        <v>-0.0245</v>
      </c>
      <c r="B331" s="3" t="str">
        <f t="shared" si="1"/>
        <v>#REF!</v>
      </c>
    </row>
    <row r="332">
      <c r="A332" s="17">
        <v>172980.0</v>
      </c>
      <c r="B332" s="3" t="str">
        <f t="shared" si="1"/>
        <v>#REF!</v>
      </c>
    </row>
    <row r="333">
      <c r="A333" s="17">
        <v>430333.0</v>
      </c>
      <c r="B333" s="3" t="str">
        <f t="shared" si="1"/>
        <v>#REF!</v>
      </c>
    </row>
    <row r="334">
      <c r="A334" s="14">
        <v>43789.0</v>
      </c>
      <c r="B334" s="3" t="str">
        <f t="shared" si="1"/>
        <v>#REF!</v>
      </c>
    </row>
    <row r="335">
      <c r="A335" s="8">
        <v>60.07</v>
      </c>
      <c r="B335" s="3" t="str">
        <f t="shared" si="1"/>
        <v>#REF!</v>
      </c>
    </row>
    <row r="336">
      <c r="A336" s="8">
        <v>61.86</v>
      </c>
      <c r="B336" s="3" t="str">
        <f t="shared" si="1"/>
        <v>#REF!</v>
      </c>
    </row>
    <row r="337">
      <c r="A337" s="8">
        <v>59.44</v>
      </c>
      <c r="B337" s="3" t="str">
        <f t="shared" si="1"/>
        <v>#REF!</v>
      </c>
    </row>
    <row r="338">
      <c r="A338" s="8">
        <v>61.47</v>
      </c>
      <c r="B338" s="3" t="str">
        <f t="shared" si="1"/>
        <v>#REF!</v>
      </c>
    </row>
    <row r="339">
      <c r="A339" s="9">
        <f>+1.45</f>
        <v>1.45</v>
      </c>
      <c r="B339" s="3" t="str">
        <f t="shared" si="1"/>
        <v>#REF!</v>
      </c>
    </row>
    <row r="340">
      <c r="A340" s="9">
        <f>+2.42%</f>
        <v>0.0242</v>
      </c>
      <c r="B340" s="3" t="str">
        <f t="shared" si="1"/>
        <v>#REF!</v>
      </c>
    </row>
    <row r="341">
      <c r="A341" s="16">
        <v>232326.0</v>
      </c>
      <c r="B341" s="3" t="str">
        <f t="shared" si="1"/>
        <v>#REF!</v>
      </c>
    </row>
    <row r="342">
      <c r="A342" s="16">
        <v>439877.0</v>
      </c>
      <c r="B342" s="3" t="str">
        <f t="shared" si="1"/>
        <v>#REF!</v>
      </c>
    </row>
    <row r="343">
      <c r="A343" s="14">
        <v>43790.0</v>
      </c>
      <c r="B343" s="3" t="str">
        <f t="shared" si="1"/>
        <v>#REF!</v>
      </c>
    </row>
    <row r="344">
      <c r="A344" s="8">
        <v>61.32</v>
      </c>
      <c r="B344" s="3" t="str">
        <f t="shared" si="1"/>
        <v>#REF!</v>
      </c>
    </row>
    <row r="345">
      <c r="A345" s="8">
        <v>63.0</v>
      </c>
      <c r="B345" s="3" t="str">
        <f t="shared" si="1"/>
        <v>#REF!</v>
      </c>
    </row>
    <row r="346">
      <c r="A346" s="8">
        <v>61.02</v>
      </c>
      <c r="B346" s="3" t="str">
        <f t="shared" si="1"/>
        <v>#REF!</v>
      </c>
    </row>
    <row r="347">
      <c r="A347" s="8">
        <v>62.94</v>
      </c>
      <c r="B347" s="3" t="str">
        <f t="shared" si="1"/>
        <v>#REF!</v>
      </c>
    </row>
    <row r="348">
      <c r="A348" s="9">
        <f>+1.47</f>
        <v>1.47</v>
      </c>
      <c r="B348" s="3" t="str">
        <f t="shared" si="1"/>
        <v>#REF!</v>
      </c>
    </row>
    <row r="349">
      <c r="A349" s="9">
        <f>+2.39%</f>
        <v>0.0239</v>
      </c>
      <c r="B349" s="3" t="str">
        <f t="shared" si="1"/>
        <v>#REF!</v>
      </c>
    </row>
    <row r="350">
      <c r="A350" s="16">
        <v>278374.0</v>
      </c>
      <c r="B350" s="3" t="str">
        <f t="shared" si="1"/>
        <v>#REF!</v>
      </c>
    </row>
    <row r="351">
      <c r="A351" s="16">
        <v>500762.0</v>
      </c>
      <c r="B351" s="3" t="str">
        <f t="shared" si="1"/>
        <v>#REF!</v>
      </c>
    </row>
    <row r="352">
      <c r="A352" s="14">
        <v>43791.0</v>
      </c>
      <c r="B352" s="3" t="str">
        <f t="shared" si="1"/>
        <v>#REF!</v>
      </c>
    </row>
    <row r="353">
      <c r="A353" s="8">
        <v>62.63</v>
      </c>
      <c r="B353" s="3" t="str">
        <f t="shared" si="1"/>
        <v>#REF!</v>
      </c>
    </row>
    <row r="354">
      <c r="A354" s="8">
        <v>63.19</v>
      </c>
      <c r="B354" s="3" t="str">
        <f t="shared" si="1"/>
        <v>#REF!</v>
      </c>
    </row>
    <row r="355">
      <c r="A355" s="8">
        <v>61.93</v>
      </c>
      <c r="B355" s="3" t="str">
        <f t="shared" si="1"/>
        <v>#REF!</v>
      </c>
    </row>
    <row r="356">
      <c r="A356" s="8">
        <v>62.37</v>
      </c>
      <c r="B356" s="3" t="str">
        <f t="shared" si="1"/>
        <v>#REF!</v>
      </c>
    </row>
    <row r="357">
      <c r="A357" s="11">
        <v>-0.57</v>
      </c>
      <c r="B357" s="3" t="str">
        <f t="shared" si="1"/>
        <v>#REF!</v>
      </c>
    </row>
    <row r="358">
      <c r="A358" s="12">
        <v>-0.0091</v>
      </c>
      <c r="B358" s="3" t="str">
        <f t="shared" si="1"/>
        <v>#REF!</v>
      </c>
    </row>
    <row r="359">
      <c r="A359" s="17">
        <v>207640.0</v>
      </c>
      <c r="B359" s="3" t="str">
        <f t="shared" si="1"/>
        <v>#REF!</v>
      </c>
    </row>
    <row r="360">
      <c r="A360" s="17">
        <v>527276.0</v>
      </c>
      <c r="B360" s="3" t="str">
        <f t="shared" si="1"/>
        <v>#REF!</v>
      </c>
    </row>
    <row r="361">
      <c r="A361" s="14">
        <v>43794.0</v>
      </c>
      <c r="B361" s="3" t="str">
        <f t="shared" si="1"/>
        <v>#REF!</v>
      </c>
    </row>
    <row r="362">
      <c r="A362" s="8">
        <v>62.69</v>
      </c>
      <c r="B362" s="3" t="str">
        <f t="shared" si="1"/>
        <v>#REF!</v>
      </c>
    </row>
    <row r="363">
      <c r="A363" s="8">
        <v>62.75</v>
      </c>
      <c r="B363" s="3" t="str">
        <f t="shared" si="1"/>
        <v>#REF!</v>
      </c>
    </row>
    <row r="364">
      <c r="A364" s="8">
        <v>61.91</v>
      </c>
      <c r="B364" s="3" t="str">
        <f t="shared" si="1"/>
        <v>#REF!</v>
      </c>
    </row>
    <row r="365">
      <c r="A365" s="8">
        <v>62.62</v>
      </c>
      <c r="B365" s="3" t="str">
        <f t="shared" si="1"/>
        <v>#REF!</v>
      </c>
    </row>
    <row r="366">
      <c r="A366" s="9">
        <f>+0.25</f>
        <v>0.25</v>
      </c>
      <c r="B366" s="3" t="str">
        <f t="shared" si="1"/>
        <v>#REF!</v>
      </c>
    </row>
    <row r="367">
      <c r="A367" s="9">
        <f>+0.4%</f>
        <v>0.004</v>
      </c>
      <c r="B367" s="3" t="str">
        <f t="shared" si="1"/>
        <v>#REF!</v>
      </c>
    </row>
    <row r="368">
      <c r="A368" s="16">
        <v>228754.0</v>
      </c>
      <c r="B368" s="3" t="str">
        <f t="shared" si="1"/>
        <v>#REF!</v>
      </c>
    </row>
    <row r="369">
      <c r="A369" s="16">
        <v>542263.0</v>
      </c>
      <c r="B369" s="3" t="str">
        <f t="shared" si="1"/>
        <v>#REF!</v>
      </c>
    </row>
    <row r="370">
      <c r="A370" s="14">
        <v>43795.0</v>
      </c>
      <c r="B370" s="3" t="str">
        <f t="shared" si="1"/>
        <v>#REF!</v>
      </c>
    </row>
    <row r="371">
      <c r="A371" s="8">
        <v>62.68</v>
      </c>
      <c r="B371" s="3" t="str">
        <f t="shared" si="1"/>
        <v>#REF!</v>
      </c>
    </row>
    <row r="372">
      <c r="A372" s="8">
        <v>63.26</v>
      </c>
      <c r="B372" s="3" t="str">
        <f t="shared" si="1"/>
        <v>#REF!</v>
      </c>
    </row>
    <row r="373">
      <c r="A373" s="8">
        <v>62.42</v>
      </c>
      <c r="B373" s="3" t="str">
        <f t="shared" si="1"/>
        <v>#REF!</v>
      </c>
    </row>
    <row r="374">
      <c r="A374" s="8">
        <v>63.21</v>
      </c>
      <c r="B374" s="3" t="str">
        <f t="shared" si="1"/>
        <v>#REF!</v>
      </c>
    </row>
    <row r="375">
      <c r="A375" s="9">
        <f>+0.59</f>
        <v>0.59</v>
      </c>
      <c r="B375" s="3" t="str">
        <f t="shared" si="1"/>
        <v>#REF!</v>
      </c>
    </row>
    <row r="376">
      <c r="A376" s="9">
        <f>+0.94%</f>
        <v>0.0094</v>
      </c>
      <c r="B376" s="3" t="str">
        <f t="shared" si="1"/>
        <v>#REF!</v>
      </c>
    </row>
    <row r="377">
      <c r="A377" s="16">
        <v>290590.0</v>
      </c>
      <c r="B377" s="3" t="str">
        <f t="shared" si="1"/>
        <v>#REF!</v>
      </c>
    </row>
    <row r="378">
      <c r="A378" s="16">
        <v>555988.0</v>
      </c>
      <c r="B378" s="3" t="str">
        <f t="shared" si="1"/>
        <v>#REF!</v>
      </c>
    </row>
    <row r="379">
      <c r="A379" s="14">
        <v>43796.0</v>
      </c>
      <c r="B379" s="3" t="str">
        <f t="shared" si="1"/>
        <v>#REF!</v>
      </c>
    </row>
    <row r="380">
      <c r="A380" s="8">
        <v>62.96</v>
      </c>
      <c r="B380" s="3" t="str">
        <f t="shared" si="1"/>
        <v>#REF!</v>
      </c>
    </row>
    <row r="381">
      <c r="A381" s="8">
        <v>63.58</v>
      </c>
      <c r="B381" s="3" t="str">
        <f t="shared" si="1"/>
        <v>#REF!</v>
      </c>
    </row>
    <row r="382">
      <c r="A382" s="8">
        <v>62.46</v>
      </c>
      <c r="B382" s="3" t="str">
        <f t="shared" si="1"/>
        <v>#REF!</v>
      </c>
    </row>
    <row r="383">
      <c r="A383" s="8">
        <v>63.01</v>
      </c>
      <c r="B383" s="3" t="str">
        <f t="shared" si="1"/>
        <v>#REF!</v>
      </c>
    </row>
    <row r="384">
      <c r="A384" s="11">
        <v>-0.2</v>
      </c>
      <c r="B384" s="3" t="str">
        <f t="shared" si="1"/>
        <v>#REF!</v>
      </c>
    </row>
    <row r="385">
      <c r="A385" s="12">
        <v>-0.0032</v>
      </c>
      <c r="B385" s="3" t="str">
        <f t="shared" si="1"/>
        <v>#REF!</v>
      </c>
    </row>
    <row r="386">
      <c r="A386" s="17">
        <v>267113.0</v>
      </c>
      <c r="B386" s="3" t="str">
        <f t="shared" si="1"/>
        <v>#REF!</v>
      </c>
    </row>
    <row r="387">
      <c r="A387" s="17">
        <v>568116.0</v>
      </c>
      <c r="B387" s="3" t="str">
        <f t="shared" si="1"/>
        <v>#REF!</v>
      </c>
    </row>
    <row r="388">
      <c r="A388" s="14">
        <v>43797.0</v>
      </c>
      <c r="B388" s="3" t="str">
        <f t="shared" si="1"/>
        <v>#REF!</v>
      </c>
    </row>
    <row r="389">
      <c r="A389" s="8">
        <v>62.84</v>
      </c>
      <c r="B389" s="3" t="str">
        <f t="shared" si="1"/>
        <v>#REF!</v>
      </c>
    </row>
    <row r="390">
      <c r="A390" s="8">
        <v>63.35</v>
      </c>
      <c r="B390" s="3" t="str">
        <f t="shared" si="1"/>
        <v>#REF!</v>
      </c>
    </row>
    <row r="391">
      <c r="A391" s="8">
        <v>62.51</v>
      </c>
      <c r="B391" s="3" t="str">
        <f t="shared" si="1"/>
        <v>#REF!</v>
      </c>
    </row>
    <row r="392">
      <c r="A392" s="8">
        <v>63.27</v>
      </c>
      <c r="B392" s="3" t="str">
        <f t="shared" si="1"/>
        <v>#REF!</v>
      </c>
    </row>
    <row r="393">
      <c r="A393" s="9">
        <f>+0.26</f>
        <v>0.26</v>
      </c>
      <c r="B393" s="3" t="str">
        <f t="shared" si="1"/>
        <v>#REF!</v>
      </c>
    </row>
    <row r="394">
      <c r="A394" s="9">
        <f>+0.41%</f>
        <v>0.0041</v>
      </c>
      <c r="B394" s="3" t="str">
        <f t="shared" si="1"/>
        <v>#REF!</v>
      </c>
    </row>
    <row r="395">
      <c r="A395" s="16">
        <v>204513.0</v>
      </c>
      <c r="B395" s="3" t="str">
        <f t="shared" si="1"/>
        <v>#REF!</v>
      </c>
    </row>
    <row r="396">
      <c r="A396" s="16">
        <v>599375.0</v>
      </c>
      <c r="B396" s="3" t="str">
        <f t="shared" si="1"/>
        <v>#REF!</v>
      </c>
    </row>
    <row r="397">
      <c r="A397" s="14">
        <v>43798.0</v>
      </c>
      <c r="B397" s="3" t="str">
        <f t="shared" si="1"/>
        <v>#REF!</v>
      </c>
    </row>
    <row r="398">
      <c r="A398" s="8">
        <v>63.2</v>
      </c>
      <c r="B398" s="3" t="str">
        <f t="shared" si="1"/>
        <v>#REF!</v>
      </c>
    </row>
    <row r="399">
      <c r="A399" s="8">
        <v>63.2</v>
      </c>
      <c r="B399" s="3" t="str">
        <f t="shared" si="1"/>
        <v>#REF!</v>
      </c>
    </row>
    <row r="400">
      <c r="A400" s="8">
        <v>60.35</v>
      </c>
      <c r="B400" s="3" t="str">
        <f t="shared" si="1"/>
        <v>#REF!</v>
      </c>
    </row>
    <row r="401">
      <c r="A401" s="8">
        <v>60.49</v>
      </c>
      <c r="B401" s="3" t="str">
        <f t="shared" si="1"/>
        <v>#REF!</v>
      </c>
    </row>
    <row r="402">
      <c r="A402" s="11">
        <v>-2.78</v>
      </c>
      <c r="B402" s="3" t="str">
        <f t="shared" si="1"/>
        <v>#REF!</v>
      </c>
    </row>
    <row r="403">
      <c r="A403" s="12">
        <v>-0.0439</v>
      </c>
      <c r="B403" s="3" t="str">
        <f t="shared" si="1"/>
        <v>#REF!</v>
      </c>
    </row>
    <row r="404">
      <c r="A404" s="17">
        <v>284787.0</v>
      </c>
      <c r="B404" s="3" t="str">
        <f t="shared" si="1"/>
        <v>#REF!</v>
      </c>
    </row>
    <row r="405">
      <c r="A405" s="17">
        <v>594284.0</v>
      </c>
      <c r="B405" s="3" t="str">
        <f t="shared" si="1"/>
        <v>#REF!</v>
      </c>
    </row>
    <row r="406">
      <c r="A406" s="7">
        <v>43801.0</v>
      </c>
      <c r="B406" s="3" t="str">
        <f t="shared" si="1"/>
        <v>#REF!</v>
      </c>
    </row>
    <row r="407">
      <c r="A407" s="8">
        <v>60.73</v>
      </c>
      <c r="B407" s="3" t="str">
        <f t="shared" si="1"/>
        <v>#REF!</v>
      </c>
    </row>
    <row r="408">
      <c r="A408" s="8">
        <v>62.09</v>
      </c>
      <c r="B408" s="3" t="str">
        <f t="shared" si="1"/>
        <v>#REF!</v>
      </c>
    </row>
    <row r="409">
      <c r="A409" s="8">
        <v>60.72</v>
      </c>
      <c r="B409" s="3" t="str">
        <f t="shared" si="1"/>
        <v>#REF!</v>
      </c>
    </row>
    <row r="410">
      <c r="A410" s="8">
        <v>60.92</v>
      </c>
      <c r="B410" s="3" t="str">
        <f t="shared" si="1"/>
        <v>#REF!</v>
      </c>
    </row>
    <row r="411">
      <c r="A411" s="9">
        <f>+0.43</f>
        <v>0.43</v>
      </c>
      <c r="B411" s="3" t="str">
        <f t="shared" si="1"/>
        <v>#REF!</v>
      </c>
    </row>
    <row r="412">
      <c r="A412" s="9">
        <f>+0.71%</f>
        <v>0.0071</v>
      </c>
      <c r="B412" s="3" t="str">
        <f t="shared" si="1"/>
        <v>#REF!</v>
      </c>
    </row>
    <row r="413">
      <c r="A413" s="16">
        <v>297874.0</v>
      </c>
      <c r="B413" s="3" t="str">
        <f t="shared" si="1"/>
        <v>#REF!</v>
      </c>
    </row>
    <row r="414">
      <c r="A414" s="16">
        <v>560467.0</v>
      </c>
      <c r="B414" s="3" t="str">
        <f t="shared" si="1"/>
        <v>#REF!</v>
      </c>
    </row>
    <row r="415">
      <c r="A415" s="7">
        <v>43802.0</v>
      </c>
      <c r="B415" s="3" t="str">
        <f t="shared" si="1"/>
        <v>#REF!</v>
      </c>
    </row>
    <row r="416">
      <c r="A416" s="8">
        <v>61.05</v>
      </c>
      <c r="B416" s="3" t="str">
        <f t="shared" si="1"/>
        <v>#REF!</v>
      </c>
    </row>
    <row r="417">
      <c r="A417" s="8">
        <v>61.58</v>
      </c>
      <c r="B417" s="3" t="str">
        <f t="shared" si="1"/>
        <v>#REF!</v>
      </c>
    </row>
    <row r="418">
      <c r="A418" s="8">
        <v>60.3</v>
      </c>
      <c r="B418" s="3" t="str">
        <f t="shared" si="1"/>
        <v>#REF!</v>
      </c>
    </row>
    <row r="419">
      <c r="A419" s="8">
        <v>60.82</v>
      </c>
      <c r="B419" s="3" t="str">
        <f t="shared" si="1"/>
        <v>#REF!</v>
      </c>
    </row>
    <row r="420">
      <c r="A420" s="11">
        <v>-0.1</v>
      </c>
      <c r="B420" s="3" t="str">
        <f t="shared" si="1"/>
        <v>#REF!</v>
      </c>
    </row>
    <row r="421">
      <c r="A421" s="12">
        <v>-0.0016</v>
      </c>
      <c r="B421" s="3" t="str">
        <f t="shared" si="1"/>
        <v>#REF!</v>
      </c>
    </row>
    <row r="422">
      <c r="A422" s="17">
        <v>248550.0</v>
      </c>
      <c r="B422" s="3" t="str">
        <f t="shared" si="1"/>
        <v>#REF!</v>
      </c>
    </row>
    <row r="423">
      <c r="A423" s="17">
        <v>543671.0</v>
      </c>
      <c r="B423" s="3" t="str">
        <f t="shared" si="1"/>
        <v>#REF!</v>
      </c>
    </row>
    <row r="424">
      <c r="A424" s="7">
        <v>43803.0</v>
      </c>
      <c r="B424" s="3" t="str">
        <f t="shared" si="1"/>
        <v>#REF!</v>
      </c>
    </row>
    <row r="425">
      <c r="A425" s="8">
        <v>61.08</v>
      </c>
      <c r="B425" s="3" t="str">
        <f t="shared" si="1"/>
        <v>#REF!</v>
      </c>
    </row>
    <row r="426">
      <c r="A426" s="8">
        <v>63.51</v>
      </c>
      <c r="B426" s="3" t="str">
        <f t="shared" si="1"/>
        <v>#REF!</v>
      </c>
    </row>
    <row r="427">
      <c r="A427" s="8">
        <v>61.0</v>
      </c>
      <c r="B427" s="3" t="str">
        <f t="shared" si="1"/>
        <v>#REF!</v>
      </c>
    </row>
    <row r="428">
      <c r="A428" s="8">
        <v>63.0</v>
      </c>
      <c r="B428" s="3" t="str">
        <f t="shared" si="1"/>
        <v>#REF!</v>
      </c>
    </row>
    <row r="429">
      <c r="A429" s="9">
        <f>+2.18</f>
        <v>2.18</v>
      </c>
      <c r="B429" s="3" t="str">
        <f t="shared" si="1"/>
        <v>#REF!</v>
      </c>
    </row>
    <row r="430">
      <c r="A430" s="9">
        <f>+3.58%</f>
        <v>0.0358</v>
      </c>
      <c r="B430" s="3" t="str">
        <f t="shared" si="1"/>
        <v>#REF!</v>
      </c>
    </row>
    <row r="431">
      <c r="A431" s="16">
        <v>319042.0</v>
      </c>
      <c r="B431" s="3" t="str">
        <f t="shared" si="1"/>
        <v>#REF!</v>
      </c>
    </row>
    <row r="432">
      <c r="A432" s="16">
        <v>550001.0</v>
      </c>
      <c r="B432" s="3" t="str">
        <f t="shared" si="1"/>
        <v>#REF!</v>
      </c>
    </row>
    <row r="433">
      <c r="A433" s="7">
        <v>43804.0</v>
      </c>
      <c r="B433" s="3" t="str">
        <f t="shared" si="1"/>
        <v>#REF!</v>
      </c>
    </row>
    <row r="434">
      <c r="A434" s="8">
        <v>62.97</v>
      </c>
      <c r="B434" s="3" t="str">
        <f t="shared" si="1"/>
        <v>#REF!</v>
      </c>
    </row>
    <row r="435">
      <c r="A435" s="8">
        <v>63.91</v>
      </c>
      <c r="B435" s="3" t="str">
        <f t="shared" si="1"/>
        <v>#REF!</v>
      </c>
    </row>
    <row r="436">
      <c r="A436" s="8">
        <v>62.75</v>
      </c>
      <c r="B436" s="3" t="str">
        <f t="shared" si="1"/>
        <v>#REF!</v>
      </c>
    </row>
    <row r="437">
      <c r="A437" s="8">
        <v>63.39</v>
      </c>
      <c r="B437" s="3" t="str">
        <f t="shared" si="1"/>
        <v>#REF!</v>
      </c>
    </row>
    <row r="438">
      <c r="A438" s="9">
        <f>+0.39</f>
        <v>0.39</v>
      </c>
      <c r="B438" s="3" t="str">
        <f t="shared" si="1"/>
        <v>#REF!</v>
      </c>
    </row>
    <row r="439">
      <c r="A439" s="9">
        <f>+0.62%</f>
        <v>0.0062</v>
      </c>
      <c r="B439" s="3" t="str">
        <f t="shared" si="1"/>
        <v>#REF!</v>
      </c>
    </row>
    <row r="440">
      <c r="A440" s="16">
        <v>294838.0</v>
      </c>
      <c r="B440" s="3" t="str">
        <f t="shared" si="1"/>
        <v>#REF!</v>
      </c>
    </row>
    <row r="441">
      <c r="A441" s="16">
        <v>531925.0</v>
      </c>
      <c r="B441" s="3" t="str">
        <f t="shared" si="1"/>
        <v>#REF!</v>
      </c>
    </row>
    <row r="442">
      <c r="A442" s="7">
        <v>43805.0</v>
      </c>
      <c r="B442" s="3" t="str">
        <f t="shared" si="1"/>
        <v>#REF!</v>
      </c>
    </row>
    <row r="443">
      <c r="A443" s="8">
        <v>63.41</v>
      </c>
      <c r="B443" s="3" t="str">
        <f t="shared" si="1"/>
        <v>#REF!</v>
      </c>
    </row>
    <row r="444">
      <c r="A444" s="8">
        <v>64.88</v>
      </c>
      <c r="B444" s="3" t="str">
        <f t="shared" si="1"/>
        <v>#REF!</v>
      </c>
    </row>
    <row r="445">
      <c r="A445" s="8">
        <v>62.83</v>
      </c>
      <c r="B445" s="3" t="str">
        <f t="shared" si="1"/>
        <v>#REF!</v>
      </c>
    </row>
    <row r="446">
      <c r="A446" s="8">
        <v>64.39</v>
      </c>
      <c r="B446" s="3" t="str">
        <f t="shared" si="1"/>
        <v>#REF!</v>
      </c>
    </row>
    <row r="447">
      <c r="A447" s="9">
        <f>+1</f>
        <v>1</v>
      </c>
      <c r="B447" s="3" t="str">
        <f t="shared" si="1"/>
        <v>#REF!</v>
      </c>
    </row>
    <row r="448">
      <c r="A448" s="9">
        <f>+1.58%</f>
        <v>0.0158</v>
      </c>
      <c r="B448" s="3" t="str">
        <f t="shared" si="1"/>
        <v>#REF!</v>
      </c>
    </row>
    <row r="449">
      <c r="A449" s="16">
        <v>314600.0</v>
      </c>
      <c r="B449" s="3" t="str">
        <f t="shared" si="1"/>
        <v>#REF!</v>
      </c>
    </row>
    <row r="450">
      <c r="A450" s="16">
        <v>504338.0</v>
      </c>
      <c r="B450" s="3" t="str">
        <f t="shared" si="1"/>
        <v>#REF!</v>
      </c>
    </row>
    <row r="451">
      <c r="A451" s="7">
        <v>43808.0</v>
      </c>
      <c r="B451" s="3" t="str">
        <f t="shared" si="1"/>
        <v>#REF!</v>
      </c>
    </row>
    <row r="452">
      <c r="A452" s="8">
        <v>64.29</v>
      </c>
      <c r="B452" s="3" t="str">
        <f t="shared" si="1"/>
        <v>#REF!</v>
      </c>
    </row>
    <row r="453">
      <c r="A453" s="8">
        <v>64.5</v>
      </c>
      <c r="B453" s="3" t="str">
        <f t="shared" si="1"/>
        <v>#REF!</v>
      </c>
    </row>
    <row r="454">
      <c r="A454" s="8">
        <v>63.61</v>
      </c>
      <c r="B454" s="3" t="str">
        <f t="shared" si="1"/>
        <v>#REF!</v>
      </c>
    </row>
    <row r="455">
      <c r="A455" s="8">
        <v>64.25</v>
      </c>
      <c r="B455" s="3" t="str">
        <f t="shared" si="1"/>
        <v>#REF!</v>
      </c>
    </row>
    <row r="456">
      <c r="A456" s="11">
        <v>-0.14</v>
      </c>
      <c r="B456" s="3" t="str">
        <f t="shared" si="1"/>
        <v>#REF!</v>
      </c>
    </row>
    <row r="457">
      <c r="A457" s="12">
        <v>-0.0022</v>
      </c>
      <c r="B457" s="3" t="str">
        <f t="shared" si="1"/>
        <v>#REF!</v>
      </c>
    </row>
    <row r="458">
      <c r="A458" s="17">
        <v>239772.0</v>
      </c>
      <c r="B458" s="3" t="str">
        <f t="shared" si="1"/>
        <v>#REF!</v>
      </c>
    </row>
    <row r="459">
      <c r="A459" s="17">
        <v>481699.0</v>
      </c>
      <c r="B459" s="3" t="str">
        <f t="shared" si="1"/>
        <v>#REF!</v>
      </c>
    </row>
    <row r="460">
      <c r="A460" s="14">
        <v>43809.0</v>
      </c>
      <c r="B460" s="3" t="str">
        <f t="shared" si="1"/>
        <v>#REF!</v>
      </c>
    </row>
    <row r="461">
      <c r="A461" s="8">
        <v>64.03</v>
      </c>
      <c r="B461" s="3" t="str">
        <f t="shared" si="1"/>
        <v>#REF!</v>
      </c>
    </row>
    <row r="462">
      <c r="A462" s="8">
        <v>64.69</v>
      </c>
      <c r="B462" s="3" t="str">
        <f t="shared" si="1"/>
        <v>#REF!</v>
      </c>
    </row>
    <row r="463">
      <c r="A463" s="8">
        <v>63.78</v>
      </c>
      <c r="B463" s="3" t="str">
        <f t="shared" si="1"/>
        <v>#REF!</v>
      </c>
    </row>
    <row r="464">
      <c r="A464" s="8">
        <v>64.34</v>
      </c>
      <c r="B464" s="3" t="str">
        <f t="shared" si="1"/>
        <v>#REF!</v>
      </c>
    </row>
    <row r="465">
      <c r="A465" s="9">
        <f>+0.09</f>
        <v>0.09</v>
      </c>
      <c r="B465" s="3" t="str">
        <f t="shared" si="1"/>
        <v>#REF!</v>
      </c>
    </row>
    <row r="466">
      <c r="A466" s="9">
        <f>+0.14%</f>
        <v>0.0014</v>
      </c>
      <c r="B466" s="3" t="str">
        <f t="shared" si="1"/>
        <v>#REF!</v>
      </c>
    </row>
    <row r="467">
      <c r="A467" s="16">
        <v>235193.0</v>
      </c>
      <c r="B467" s="3" t="str">
        <f t="shared" si="1"/>
        <v>#REF!</v>
      </c>
    </row>
    <row r="468">
      <c r="A468" s="16">
        <v>453918.0</v>
      </c>
      <c r="B468" s="3" t="str">
        <f t="shared" si="1"/>
        <v>#REF!</v>
      </c>
    </row>
    <row r="469">
      <c r="A469" s="14">
        <v>43810.0</v>
      </c>
      <c r="B469" s="3" t="str">
        <f t="shared" si="1"/>
        <v>#REF!</v>
      </c>
    </row>
    <row r="470">
      <c r="A470" s="8">
        <v>64.0</v>
      </c>
      <c r="B470" s="3" t="str">
        <f t="shared" si="1"/>
        <v>#REF!</v>
      </c>
    </row>
    <row r="471">
      <c r="A471" s="8">
        <v>64.26</v>
      </c>
      <c r="B471" s="3" t="str">
        <f t="shared" si="1"/>
        <v>#REF!</v>
      </c>
    </row>
    <row r="472">
      <c r="A472" s="8">
        <v>63.01</v>
      </c>
      <c r="B472" s="3" t="str">
        <f t="shared" si="1"/>
        <v>#REF!</v>
      </c>
    </row>
    <row r="473">
      <c r="A473" s="8">
        <v>63.72</v>
      </c>
      <c r="B473" s="3" t="str">
        <f t="shared" si="1"/>
        <v>#REF!</v>
      </c>
    </row>
    <row r="474">
      <c r="A474" s="11">
        <v>-0.62</v>
      </c>
      <c r="B474" s="3" t="str">
        <f t="shared" si="1"/>
        <v>#REF!</v>
      </c>
    </row>
    <row r="475">
      <c r="A475" s="12">
        <v>-0.0096</v>
      </c>
      <c r="B475" s="3" t="str">
        <f t="shared" si="1"/>
        <v>#REF!</v>
      </c>
    </row>
    <row r="476">
      <c r="A476" s="17">
        <v>250138.0</v>
      </c>
      <c r="B476" s="3" t="str">
        <f t="shared" si="1"/>
        <v>#REF!</v>
      </c>
    </row>
    <row r="477">
      <c r="A477" s="17">
        <v>427836.0</v>
      </c>
      <c r="B477" s="3" t="str">
        <f t="shared" si="1"/>
        <v>#REF!</v>
      </c>
    </row>
    <row r="478">
      <c r="A478" s="14">
        <v>43811.0</v>
      </c>
      <c r="B478" s="3" t="str">
        <f t="shared" si="1"/>
        <v>#REF!</v>
      </c>
    </row>
    <row r="479">
      <c r="A479" s="8">
        <v>63.9</v>
      </c>
      <c r="B479" s="3" t="str">
        <f t="shared" si="1"/>
        <v>#REF!</v>
      </c>
    </row>
    <row r="480">
      <c r="A480" s="8">
        <v>64.85</v>
      </c>
      <c r="B480" s="3" t="str">
        <f t="shared" si="1"/>
        <v>#REF!</v>
      </c>
    </row>
    <row r="481">
      <c r="A481" s="8">
        <v>63.87</v>
      </c>
      <c r="B481" s="3" t="str">
        <f t="shared" si="1"/>
        <v>#REF!</v>
      </c>
    </row>
    <row r="482">
      <c r="A482" s="8">
        <v>64.2</v>
      </c>
      <c r="B482" s="3" t="str">
        <f t="shared" si="1"/>
        <v>#REF!</v>
      </c>
    </row>
    <row r="483">
      <c r="A483" s="9">
        <f>+0.48</f>
        <v>0.48</v>
      </c>
      <c r="B483" s="3" t="str">
        <f t="shared" si="1"/>
        <v>#REF!</v>
      </c>
    </row>
    <row r="484">
      <c r="A484" s="9">
        <f>+0.75%</f>
        <v>0.0075</v>
      </c>
      <c r="B484" s="3" t="str">
        <f t="shared" si="1"/>
        <v>#REF!</v>
      </c>
    </row>
    <row r="485">
      <c r="A485" s="16">
        <v>238305.0</v>
      </c>
      <c r="B485" s="3" t="str">
        <f t="shared" si="1"/>
        <v>#REF!</v>
      </c>
    </row>
    <row r="486">
      <c r="A486" s="16">
        <v>410691.0</v>
      </c>
      <c r="B486" s="3" t="str">
        <f t="shared" si="1"/>
        <v>#REF!</v>
      </c>
    </row>
    <row r="487">
      <c r="A487" s="14">
        <v>43812.0</v>
      </c>
      <c r="B487" s="3" t="str">
        <f t="shared" si="1"/>
        <v>#REF!</v>
      </c>
    </row>
    <row r="488">
      <c r="A488" s="8">
        <v>64.56</v>
      </c>
      <c r="B488" s="3" t="str">
        <f t="shared" si="1"/>
        <v>#REF!</v>
      </c>
    </row>
    <row r="489">
      <c r="A489" s="8">
        <v>65.79</v>
      </c>
      <c r="B489" s="3" t="str">
        <f t="shared" si="1"/>
        <v>#REF!</v>
      </c>
    </row>
    <row r="490">
      <c r="A490" s="8">
        <v>64.5</v>
      </c>
      <c r="B490" s="3" t="str">
        <f t="shared" si="1"/>
        <v>#REF!</v>
      </c>
    </row>
    <row r="491">
      <c r="A491" s="8">
        <v>65.22</v>
      </c>
      <c r="B491" s="3" t="str">
        <f t="shared" si="1"/>
        <v>#REF!</v>
      </c>
    </row>
    <row r="492">
      <c r="A492" s="9">
        <f>+1.02</f>
        <v>1.02</v>
      </c>
      <c r="B492" s="3" t="str">
        <f t="shared" si="1"/>
        <v>#REF!</v>
      </c>
    </row>
    <row r="493">
      <c r="A493" s="9">
        <f>+1.59%</f>
        <v>0.0159</v>
      </c>
      <c r="B493" s="3" t="str">
        <f t="shared" si="1"/>
        <v>#REF!</v>
      </c>
    </row>
    <row r="494">
      <c r="A494" s="16">
        <v>232747.0</v>
      </c>
      <c r="B494" s="3" t="str">
        <f t="shared" si="1"/>
        <v>#REF!</v>
      </c>
    </row>
    <row r="495">
      <c r="A495" s="16">
        <v>394568.0</v>
      </c>
      <c r="B495" s="3" t="str">
        <f t="shared" si="1"/>
        <v>#REF!</v>
      </c>
    </row>
    <row r="496">
      <c r="A496" s="14">
        <v>43815.0</v>
      </c>
      <c r="B496" s="3" t="str">
        <f t="shared" si="1"/>
        <v>#REF!</v>
      </c>
    </row>
    <row r="497">
      <c r="A497" s="8">
        <v>65.05</v>
      </c>
      <c r="B497" s="3" t="str">
        <f t="shared" si="1"/>
        <v>#REF!</v>
      </c>
    </row>
    <row r="498">
      <c r="A498" s="8">
        <v>65.66</v>
      </c>
      <c r="B498" s="3" t="str">
        <f t="shared" si="1"/>
        <v>#REF!</v>
      </c>
    </row>
    <row r="499">
      <c r="A499" s="8">
        <v>64.88</v>
      </c>
      <c r="B499" s="3" t="str">
        <f t="shared" si="1"/>
        <v>#REF!</v>
      </c>
    </row>
    <row r="500">
      <c r="A500" s="8">
        <v>65.34</v>
      </c>
      <c r="B500" s="3" t="str">
        <f t="shared" si="1"/>
        <v>#REF!</v>
      </c>
    </row>
    <row r="501">
      <c r="A501" s="9">
        <f>+0.12</f>
        <v>0.12</v>
      </c>
      <c r="B501" s="3" t="str">
        <f t="shared" si="1"/>
        <v>#REF!</v>
      </c>
    </row>
    <row r="502">
      <c r="A502" s="9">
        <f>+0.18%</f>
        <v>0.0018</v>
      </c>
      <c r="B502" s="3" t="str">
        <f t="shared" si="1"/>
        <v>#REF!</v>
      </c>
    </row>
    <row r="503">
      <c r="A503" s="16">
        <v>186087.0</v>
      </c>
      <c r="B503" s="3" t="str">
        <f t="shared" si="1"/>
        <v>#REF!</v>
      </c>
    </row>
    <row r="504">
      <c r="A504" s="16">
        <v>383006.0</v>
      </c>
      <c r="B504" s="3" t="str">
        <f t="shared" si="1"/>
        <v>#REF!</v>
      </c>
    </row>
    <row r="505">
      <c r="A505" s="14">
        <v>43816.0</v>
      </c>
      <c r="B505" s="3" t="str">
        <f t="shared" si="1"/>
        <v>#REF!</v>
      </c>
    </row>
    <row r="506">
      <c r="A506" s="8">
        <v>65.31</v>
      </c>
      <c r="B506" s="3" t="str">
        <f t="shared" si="1"/>
        <v>#REF!</v>
      </c>
    </row>
    <row r="507">
      <c r="A507" s="8">
        <v>66.24</v>
      </c>
      <c r="B507" s="3" t="str">
        <f t="shared" si="1"/>
        <v>#REF!</v>
      </c>
    </row>
    <row r="508">
      <c r="A508" s="8">
        <v>65.12</v>
      </c>
      <c r="B508" s="3" t="str">
        <f t="shared" si="1"/>
        <v>#REF!</v>
      </c>
    </row>
    <row r="509">
      <c r="A509" s="8">
        <v>66.1</v>
      </c>
      <c r="B509" s="3" t="str">
        <f t="shared" si="1"/>
        <v>#REF!</v>
      </c>
    </row>
    <row r="510">
      <c r="A510" s="9">
        <f>+0.76</f>
        <v>0.76</v>
      </c>
      <c r="B510" s="3" t="str">
        <f t="shared" si="1"/>
        <v>#REF!</v>
      </c>
    </row>
    <row r="511">
      <c r="A511" s="9">
        <f>+1.16%</f>
        <v>0.0116</v>
      </c>
      <c r="B511" s="3" t="str">
        <f t="shared" si="1"/>
        <v>#REF!</v>
      </c>
    </row>
    <row r="512">
      <c r="A512" s="16">
        <v>245832.0</v>
      </c>
      <c r="B512" s="3" t="str">
        <f t="shared" si="1"/>
        <v>#REF!</v>
      </c>
    </row>
    <row r="513">
      <c r="A513" s="16">
        <v>350100.0</v>
      </c>
      <c r="B513" s="3" t="str">
        <f t="shared" si="1"/>
        <v>#REF!</v>
      </c>
    </row>
    <row r="514">
      <c r="A514" s="14">
        <v>43817.0</v>
      </c>
      <c r="B514" s="3" t="str">
        <f t="shared" si="1"/>
        <v>#REF!</v>
      </c>
    </row>
    <row r="515">
      <c r="A515" s="8">
        <v>65.84</v>
      </c>
      <c r="B515" s="3" t="str">
        <f t="shared" si="1"/>
        <v>#REF!</v>
      </c>
    </row>
    <row r="516">
      <c r="A516" s="8">
        <v>66.43</v>
      </c>
      <c r="B516" s="3" t="str">
        <f t="shared" si="1"/>
        <v>#REF!</v>
      </c>
    </row>
    <row r="517">
      <c r="A517" s="8">
        <v>65.56</v>
      </c>
      <c r="B517" s="3" t="str">
        <f t="shared" si="1"/>
        <v>#REF!</v>
      </c>
    </row>
    <row r="518">
      <c r="A518" s="8">
        <v>66.17</v>
      </c>
      <c r="B518" s="3" t="str">
        <f t="shared" si="1"/>
        <v>#REF!</v>
      </c>
    </row>
    <row r="519">
      <c r="A519" s="9">
        <f>+0.07</f>
        <v>0.07</v>
      </c>
      <c r="B519" s="3" t="str">
        <f t="shared" si="1"/>
        <v>#REF!</v>
      </c>
    </row>
    <row r="520">
      <c r="A520" s="9">
        <f>+0.11%</f>
        <v>0.0011</v>
      </c>
      <c r="B520" s="3" t="str">
        <f t="shared" si="1"/>
        <v>#REF!</v>
      </c>
    </row>
    <row r="521">
      <c r="A521" s="16">
        <v>262339.0</v>
      </c>
      <c r="B521" s="3" t="str">
        <f t="shared" si="1"/>
        <v>#REF!</v>
      </c>
    </row>
    <row r="522">
      <c r="A522" s="16">
        <v>313717.0</v>
      </c>
      <c r="B522" s="3" t="str">
        <f t="shared" si="1"/>
        <v>#REF!</v>
      </c>
    </row>
    <row r="523">
      <c r="A523" s="14">
        <v>43818.0</v>
      </c>
      <c r="B523" s="3" t="str">
        <f t="shared" si="1"/>
        <v>#REF!</v>
      </c>
    </row>
    <row r="524">
      <c r="A524" s="8">
        <v>66.19</v>
      </c>
      <c r="B524" s="3" t="str">
        <f t="shared" si="1"/>
        <v>#REF!</v>
      </c>
    </row>
    <row r="525">
      <c r="A525" s="8">
        <v>66.78</v>
      </c>
      <c r="B525" s="3" t="str">
        <f t="shared" si="1"/>
        <v>#REF!</v>
      </c>
    </row>
    <row r="526">
      <c r="A526" s="8">
        <v>66.03</v>
      </c>
      <c r="B526" s="3" t="str">
        <f t="shared" si="1"/>
        <v>#REF!</v>
      </c>
    </row>
    <row r="527">
      <c r="A527" s="8">
        <v>66.54</v>
      </c>
      <c r="B527" s="3" t="str">
        <f t="shared" si="1"/>
        <v>#REF!</v>
      </c>
    </row>
    <row r="528">
      <c r="A528" s="9">
        <f>+0.37</f>
        <v>0.37</v>
      </c>
      <c r="B528" s="3" t="str">
        <f t="shared" si="1"/>
        <v>#REF!</v>
      </c>
    </row>
    <row r="529">
      <c r="A529" s="9">
        <f>+0.56%</f>
        <v>0.0056</v>
      </c>
      <c r="B529" s="3" t="str">
        <f t="shared" si="1"/>
        <v>#REF!</v>
      </c>
    </row>
    <row r="530">
      <c r="A530" s="16">
        <v>249537.0</v>
      </c>
      <c r="B530" s="3" t="str">
        <f t="shared" si="1"/>
        <v>#REF!</v>
      </c>
    </row>
    <row r="531">
      <c r="A531" s="16">
        <v>264694.0</v>
      </c>
      <c r="B531" s="3" t="str">
        <f t="shared" si="1"/>
        <v>#REF!</v>
      </c>
    </row>
    <row r="532">
      <c r="A532" s="14">
        <v>43819.0</v>
      </c>
      <c r="B532" s="3" t="str">
        <f t="shared" si="1"/>
        <v>#REF!</v>
      </c>
    </row>
    <row r="533">
      <c r="A533" s="8">
        <v>66.56</v>
      </c>
      <c r="B533" s="3" t="str">
        <f t="shared" si="1"/>
        <v>#REF!</v>
      </c>
    </row>
    <row r="534">
      <c r="A534" s="8">
        <v>66.72</v>
      </c>
      <c r="B534" s="3" t="str">
        <f t="shared" si="1"/>
        <v>#REF!</v>
      </c>
    </row>
    <row r="535">
      <c r="A535" s="8">
        <v>65.7</v>
      </c>
      <c r="B535" s="3" t="str">
        <f t="shared" si="1"/>
        <v>#REF!</v>
      </c>
    </row>
    <row r="536">
      <c r="A536" s="8">
        <v>66.14</v>
      </c>
      <c r="B536" s="3" t="str">
        <f t="shared" si="1"/>
        <v>#REF!</v>
      </c>
    </row>
    <row r="537">
      <c r="A537" s="11">
        <v>-0.4</v>
      </c>
      <c r="B537" s="3" t="str">
        <f t="shared" si="1"/>
        <v>#REF!</v>
      </c>
    </row>
    <row r="538">
      <c r="A538" s="12">
        <v>-0.006</v>
      </c>
      <c r="B538" s="3" t="str">
        <f t="shared" si="1"/>
        <v>#REF!</v>
      </c>
    </row>
    <row r="539">
      <c r="A539" s="17">
        <v>217977.0</v>
      </c>
      <c r="B539" s="3" t="str">
        <f t="shared" si="1"/>
        <v>#REF!</v>
      </c>
    </row>
    <row r="540">
      <c r="A540" s="17">
        <v>225899.0</v>
      </c>
      <c r="B540" s="3" t="str">
        <f t="shared" si="1"/>
        <v>#REF!</v>
      </c>
    </row>
    <row r="541">
      <c r="A541" s="14">
        <v>43822.0</v>
      </c>
      <c r="B541" s="3" t="str">
        <f t="shared" si="1"/>
        <v>#REF!</v>
      </c>
    </row>
    <row r="542">
      <c r="A542" s="8">
        <v>66.15</v>
      </c>
      <c r="B542" s="3" t="str">
        <f t="shared" si="1"/>
        <v>#REF!</v>
      </c>
    </row>
    <row r="543">
      <c r="A543" s="8">
        <v>66.62</v>
      </c>
      <c r="B543" s="3" t="str">
        <f t="shared" si="1"/>
        <v>#REF!</v>
      </c>
    </row>
    <row r="544">
      <c r="A544" s="8">
        <v>65.81</v>
      </c>
      <c r="B544" s="3" t="str">
        <f t="shared" si="1"/>
        <v>#REF!</v>
      </c>
    </row>
    <row r="545">
      <c r="A545" s="8">
        <v>66.39</v>
      </c>
      <c r="B545" s="3" t="str">
        <f t="shared" si="1"/>
        <v>#REF!</v>
      </c>
    </row>
    <row r="546">
      <c r="A546" s="9">
        <f>+0.25</f>
        <v>0.25</v>
      </c>
      <c r="B546" s="3" t="str">
        <f t="shared" si="1"/>
        <v>#REF!</v>
      </c>
    </row>
    <row r="547">
      <c r="A547" s="9">
        <f>+0.38%</f>
        <v>0.0038</v>
      </c>
      <c r="B547" s="3" t="str">
        <f t="shared" si="1"/>
        <v>#REF!</v>
      </c>
    </row>
    <row r="548">
      <c r="A548" s="16">
        <v>131417.0</v>
      </c>
      <c r="B548" s="3" t="str">
        <f t="shared" si="1"/>
        <v>#REF!</v>
      </c>
    </row>
    <row r="549">
      <c r="A549" s="16">
        <v>194739.0</v>
      </c>
      <c r="B549" s="3" t="str">
        <f t="shared" si="1"/>
        <v>#REF!</v>
      </c>
    </row>
    <row r="550">
      <c r="A550" s="14">
        <v>43823.0</v>
      </c>
      <c r="B550" s="3" t="str">
        <f t="shared" si="1"/>
        <v>#REF!</v>
      </c>
    </row>
    <row r="551">
      <c r="A551" s="8">
        <v>66.44</v>
      </c>
      <c r="B551" s="3" t="str">
        <f t="shared" si="1"/>
        <v>#REF!</v>
      </c>
    </row>
    <row r="552">
      <c r="A552" s="8">
        <v>67.26</v>
      </c>
      <c r="B552" s="3" t="str">
        <f t="shared" si="1"/>
        <v>#REF!</v>
      </c>
    </row>
    <row r="553">
      <c r="A553" s="8">
        <v>66.36</v>
      </c>
      <c r="B553" s="3" t="str">
        <f t="shared" si="1"/>
        <v>#REF!</v>
      </c>
    </row>
    <row r="554">
      <c r="A554" s="8">
        <v>67.2</v>
      </c>
      <c r="B554" s="3" t="str">
        <f t="shared" si="1"/>
        <v>#REF!</v>
      </c>
    </row>
    <row r="555">
      <c r="A555" s="9">
        <f>+0.81</f>
        <v>0.81</v>
      </c>
      <c r="B555" s="3" t="str">
        <f t="shared" si="1"/>
        <v>#REF!</v>
      </c>
    </row>
    <row r="556">
      <c r="A556" s="9">
        <f>+1.22%</f>
        <v>0.0122</v>
      </c>
      <c r="B556" s="3" t="str">
        <f t="shared" si="1"/>
        <v>#REF!</v>
      </c>
    </row>
    <row r="557">
      <c r="A557" s="16">
        <v>106430.0</v>
      </c>
      <c r="B557" s="3" t="str">
        <f t="shared" si="1"/>
        <v>#REF!</v>
      </c>
    </row>
    <row r="558">
      <c r="A558" s="16">
        <v>168949.0</v>
      </c>
      <c r="B558" s="3" t="str">
        <f t="shared" si="1"/>
        <v>#REF!</v>
      </c>
    </row>
    <row r="559">
      <c r="A559" s="14">
        <v>43825.0</v>
      </c>
      <c r="B559" s="3" t="str">
        <f t="shared" si="1"/>
        <v>#REF!</v>
      </c>
    </row>
    <row r="560">
      <c r="A560" s="8">
        <v>67.27</v>
      </c>
      <c r="B560" s="3" t="str">
        <f t="shared" si="1"/>
        <v>#REF!</v>
      </c>
    </row>
    <row r="561">
      <c r="A561" s="8">
        <v>67.99</v>
      </c>
      <c r="B561" s="3" t="str">
        <f t="shared" si="1"/>
        <v>#REF!</v>
      </c>
    </row>
    <row r="562">
      <c r="A562" s="8">
        <v>67.22</v>
      </c>
      <c r="B562" s="3" t="str">
        <f t="shared" si="1"/>
        <v>#REF!</v>
      </c>
    </row>
    <row r="563">
      <c r="A563" s="8">
        <v>67.92</v>
      </c>
      <c r="B563" s="3" t="str">
        <f t="shared" si="1"/>
        <v>#REF!</v>
      </c>
    </row>
    <row r="564">
      <c r="A564" s="9">
        <f>+0.72</f>
        <v>0.72</v>
      </c>
      <c r="B564" s="3" t="str">
        <f t="shared" si="1"/>
        <v>#REF!</v>
      </c>
    </row>
    <row r="565">
      <c r="A565" s="9">
        <f>+1.07%</f>
        <v>0.0107</v>
      </c>
      <c r="B565" s="3" t="str">
        <f t="shared" si="1"/>
        <v>#REF!</v>
      </c>
    </row>
    <row r="566">
      <c r="A566" s="16">
        <v>69821.0</v>
      </c>
      <c r="B566" s="3" t="str">
        <f t="shared" si="1"/>
        <v>#REF!</v>
      </c>
    </row>
    <row r="567">
      <c r="A567" s="16">
        <v>144884.0</v>
      </c>
      <c r="B567" s="3" t="str">
        <f t="shared" si="1"/>
        <v>#REF!</v>
      </c>
    </row>
    <row r="568">
      <c r="A568" s="14">
        <v>43826.0</v>
      </c>
      <c r="B568" s="3" t="str">
        <f t="shared" si="1"/>
        <v>#REF!</v>
      </c>
    </row>
    <row r="569">
      <c r="A569" s="8">
        <v>67.91</v>
      </c>
      <c r="B569" s="3" t="str">
        <f t="shared" si="1"/>
        <v>#REF!</v>
      </c>
    </row>
    <row r="570">
      <c r="A570" s="8">
        <v>68.33</v>
      </c>
      <c r="B570" s="3" t="str">
        <f t="shared" si="1"/>
        <v>#REF!</v>
      </c>
    </row>
    <row r="571">
      <c r="A571" s="8">
        <v>67.57</v>
      </c>
      <c r="B571" s="3" t="str">
        <f t="shared" si="1"/>
        <v>#REF!</v>
      </c>
    </row>
    <row r="572">
      <c r="A572" s="8">
        <v>68.16</v>
      </c>
      <c r="B572" s="3" t="str">
        <f t="shared" si="1"/>
        <v>#REF!</v>
      </c>
    </row>
    <row r="573">
      <c r="A573" s="9">
        <f>+0.24</f>
        <v>0.24</v>
      </c>
      <c r="B573" s="3" t="str">
        <f t="shared" si="1"/>
        <v>#REF!</v>
      </c>
    </row>
    <row r="574">
      <c r="A574" s="9">
        <f>+0.35%</f>
        <v>0.0035</v>
      </c>
      <c r="B574" s="3" t="str">
        <f t="shared" si="1"/>
        <v>#REF!</v>
      </c>
    </row>
    <row r="575">
      <c r="A575" s="16">
        <v>112219.0</v>
      </c>
      <c r="B575" s="3" t="str">
        <f t="shared" si="1"/>
        <v>#REF!</v>
      </c>
    </row>
    <row r="576">
      <c r="A576" s="16">
        <v>82183.0</v>
      </c>
      <c r="B576" s="3" t="str">
        <f t="shared" si="1"/>
        <v>#REF!</v>
      </c>
    </row>
    <row r="577">
      <c r="A577" s="14">
        <v>43829.0</v>
      </c>
      <c r="B577" s="3" t="str">
        <f t="shared" si="1"/>
        <v>#REF!</v>
      </c>
    </row>
    <row r="578">
      <c r="A578" s="8">
        <v>68.2</v>
      </c>
      <c r="B578" s="3" t="str">
        <f t="shared" si="1"/>
        <v>#REF!</v>
      </c>
    </row>
    <row r="579">
      <c r="A579" s="8">
        <v>68.99</v>
      </c>
      <c r="B579" s="3" t="str">
        <f t="shared" si="1"/>
        <v>#REF!</v>
      </c>
    </row>
    <row r="580">
      <c r="A580" s="8">
        <v>68.16</v>
      </c>
      <c r="B580" s="3" t="str">
        <f t="shared" si="1"/>
        <v>#REF!</v>
      </c>
    </row>
    <row r="581">
      <c r="A581" s="8">
        <v>68.44</v>
      </c>
      <c r="B581" s="3" t="str">
        <f t="shared" si="1"/>
        <v>#REF!</v>
      </c>
    </row>
    <row r="582">
      <c r="A582" s="9">
        <f>+0.28</f>
        <v>0.28</v>
      </c>
      <c r="B582" s="3" t="str">
        <f t="shared" si="1"/>
        <v>#REF!</v>
      </c>
    </row>
    <row r="583">
      <c r="A583" s="9">
        <f>+0.41%</f>
        <v>0.0041</v>
      </c>
      <c r="B583" s="3" t="str">
        <f t="shared" si="1"/>
        <v>#REF!</v>
      </c>
    </row>
    <row r="584">
      <c r="A584" s="16">
        <v>29417.0</v>
      </c>
      <c r="B584" s="3" t="str">
        <f t="shared" si="1"/>
        <v>#REF!</v>
      </c>
    </row>
    <row r="585">
      <c r="A585" s="10">
        <v>0.0</v>
      </c>
      <c r="B585" s="3" t="str">
        <f t="shared" si="1"/>
        <v>#REF!</v>
      </c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43770</v>
      </c>
      <c r="C3" s="3">
        <v>58.15</v>
      </c>
      <c r="D3" s="3">
        <v>60.49</v>
      </c>
      <c r="E3" s="3">
        <v>58.13</v>
      </c>
      <c r="F3" s="3">
        <v>60.38</v>
      </c>
      <c r="G3" s="3">
        <v>2.04</v>
      </c>
      <c r="H3" s="3">
        <v>0.035</v>
      </c>
      <c r="I3" s="15">
        <v>72615.0</v>
      </c>
      <c r="J3" s="15">
        <v>224101.0</v>
      </c>
    </row>
    <row r="4">
      <c r="A4" s="4" t="s">
        <v>4</v>
      </c>
      <c r="B4" s="5">
        <f t="shared" si="1"/>
        <v>43773</v>
      </c>
      <c r="C4" s="3">
        <v>60.54</v>
      </c>
      <c r="D4" s="3">
        <v>61.37</v>
      </c>
      <c r="E4" s="3">
        <v>59.98</v>
      </c>
      <c r="F4" s="3">
        <v>60.71</v>
      </c>
      <c r="G4" s="3">
        <v>0.33</v>
      </c>
      <c r="H4" s="3">
        <v>0.0055000000000000005</v>
      </c>
      <c r="I4" s="15">
        <v>67105.0</v>
      </c>
      <c r="J4" s="15">
        <v>227025.0</v>
      </c>
    </row>
    <row r="5">
      <c r="A5" s="4" t="s">
        <v>5</v>
      </c>
      <c r="B5" s="5">
        <f t="shared" si="1"/>
        <v>43774</v>
      </c>
      <c r="C5" s="3">
        <v>60.56</v>
      </c>
      <c r="D5" s="3">
        <v>61.67</v>
      </c>
      <c r="E5" s="3">
        <v>60.54</v>
      </c>
      <c r="F5" s="3">
        <v>61.46</v>
      </c>
      <c r="G5" s="3">
        <v>0.75</v>
      </c>
      <c r="H5" s="3">
        <v>0.0124</v>
      </c>
      <c r="I5" s="15">
        <v>69927.0</v>
      </c>
      <c r="J5" s="15">
        <v>226342.0</v>
      </c>
    </row>
    <row r="6">
      <c r="A6" s="4" t="s">
        <v>6</v>
      </c>
      <c r="B6" s="5">
        <f t="shared" si="1"/>
        <v>43775</v>
      </c>
      <c r="C6" s="3">
        <v>61.25</v>
      </c>
      <c r="D6" s="3">
        <v>61.83</v>
      </c>
      <c r="E6" s="3">
        <v>60.1</v>
      </c>
      <c r="F6" s="3">
        <v>60.19</v>
      </c>
      <c r="G6" s="3">
        <v>-1.27</v>
      </c>
      <c r="H6" s="6">
        <v>-0.0207</v>
      </c>
      <c r="I6" s="15">
        <v>92812.0</v>
      </c>
      <c r="J6" s="15">
        <v>231194.0</v>
      </c>
    </row>
    <row r="7">
      <c r="A7" s="4" t="s">
        <v>7</v>
      </c>
      <c r="B7" s="5">
        <f t="shared" si="1"/>
        <v>43776</v>
      </c>
      <c r="C7" s="3">
        <v>60.14</v>
      </c>
      <c r="D7" s="3">
        <v>61.26</v>
      </c>
      <c r="E7" s="3">
        <v>60.09</v>
      </c>
      <c r="F7" s="3">
        <v>60.7</v>
      </c>
      <c r="G7" s="3">
        <v>0.51</v>
      </c>
      <c r="H7" s="3">
        <v>0.0085</v>
      </c>
      <c r="I7" s="15">
        <v>108561.0</v>
      </c>
      <c r="J7" s="15">
        <v>235609.0</v>
      </c>
    </row>
    <row r="8">
      <c r="A8" s="4" t="s">
        <v>8</v>
      </c>
      <c r="B8" s="5">
        <f t="shared" si="1"/>
        <v>43777</v>
      </c>
      <c r="C8" s="3">
        <v>60.65</v>
      </c>
      <c r="D8" s="3">
        <v>61.07</v>
      </c>
      <c r="E8" s="3">
        <v>59.17</v>
      </c>
      <c r="F8" s="3">
        <v>60.91</v>
      </c>
      <c r="G8" s="3">
        <v>0.21</v>
      </c>
      <c r="H8" s="3">
        <v>0.0034999999999999996</v>
      </c>
      <c r="I8" s="15">
        <v>91074.0</v>
      </c>
      <c r="J8" s="15">
        <v>236248.0</v>
      </c>
    </row>
    <row r="9">
      <c r="A9" s="4" t="s">
        <v>9</v>
      </c>
      <c r="B9" s="13">
        <f t="shared" si="1"/>
        <v>43780</v>
      </c>
      <c r="C9" s="3">
        <v>60.93</v>
      </c>
      <c r="D9" s="3">
        <v>61.15</v>
      </c>
      <c r="E9" s="3">
        <v>59.98</v>
      </c>
      <c r="F9" s="3">
        <v>60.6</v>
      </c>
      <c r="G9" s="3">
        <v>-0.31</v>
      </c>
      <c r="H9" s="6">
        <v>-0.0051</v>
      </c>
      <c r="I9" s="15">
        <v>59193.0</v>
      </c>
      <c r="J9" s="15">
        <v>237422.0</v>
      </c>
    </row>
    <row r="10">
      <c r="A10" s="7">
        <v>43770.0</v>
      </c>
      <c r="B10" s="13">
        <f t="shared" si="1"/>
        <v>43781</v>
      </c>
      <c r="C10" s="3">
        <v>60.56</v>
      </c>
      <c r="D10" s="3">
        <v>61.28</v>
      </c>
      <c r="E10" s="3">
        <v>60.35</v>
      </c>
      <c r="F10" s="3">
        <v>60.6</v>
      </c>
      <c r="G10" s="3" t="s">
        <v>10</v>
      </c>
      <c r="H10" s="3" t="s">
        <v>10</v>
      </c>
      <c r="I10" s="15">
        <v>84730.0</v>
      </c>
      <c r="J10" s="15">
        <v>240500.0</v>
      </c>
    </row>
    <row r="11">
      <c r="A11" s="8">
        <v>58.15</v>
      </c>
      <c r="B11" s="13">
        <f t="shared" si="1"/>
        <v>43782</v>
      </c>
      <c r="C11" s="3">
        <v>60.43</v>
      </c>
      <c r="D11" s="3">
        <v>61.23</v>
      </c>
      <c r="E11" s="3">
        <v>59.86</v>
      </c>
      <c r="F11" s="3">
        <v>60.89</v>
      </c>
      <c r="G11" s="3">
        <v>0.29</v>
      </c>
      <c r="H11" s="3">
        <v>0.0048</v>
      </c>
      <c r="I11" s="15">
        <v>100784.0</v>
      </c>
      <c r="J11" s="15">
        <v>252584.0</v>
      </c>
    </row>
    <row r="12">
      <c r="A12" s="8">
        <v>60.49</v>
      </c>
      <c r="B12" s="13">
        <f t="shared" si="1"/>
        <v>43783</v>
      </c>
      <c r="C12" s="3">
        <v>61.0</v>
      </c>
      <c r="D12" s="3">
        <v>61.6</v>
      </c>
      <c r="E12" s="3">
        <v>60.63</v>
      </c>
      <c r="F12" s="3">
        <v>60.75</v>
      </c>
      <c r="G12" s="3">
        <v>-0.14</v>
      </c>
      <c r="H12" s="6">
        <v>-0.0023</v>
      </c>
      <c r="I12" s="15">
        <v>89875.0</v>
      </c>
      <c r="J12" s="15">
        <v>257551.0</v>
      </c>
    </row>
    <row r="13">
      <c r="A13" s="8">
        <v>58.13</v>
      </c>
      <c r="B13" s="13">
        <f t="shared" si="1"/>
        <v>43784</v>
      </c>
      <c r="C13" s="3">
        <v>60.9</v>
      </c>
      <c r="D13" s="3">
        <v>62.03</v>
      </c>
      <c r="E13" s="3">
        <v>60.22</v>
      </c>
      <c r="F13" s="3">
        <v>61.71</v>
      </c>
      <c r="G13" s="3">
        <v>0.96</v>
      </c>
      <c r="H13" s="3">
        <v>0.0158</v>
      </c>
      <c r="I13" s="15">
        <v>85850.0</v>
      </c>
      <c r="J13" s="15">
        <v>263228.0</v>
      </c>
    </row>
    <row r="14">
      <c r="A14" s="8">
        <v>60.38</v>
      </c>
      <c r="B14" s="13">
        <f t="shared" si="1"/>
        <v>43787</v>
      </c>
      <c r="C14" s="3">
        <v>61.83</v>
      </c>
      <c r="D14" s="3">
        <v>61.99</v>
      </c>
      <c r="E14" s="3">
        <v>60.3</v>
      </c>
      <c r="F14" s="3">
        <v>60.83</v>
      </c>
      <c r="G14" s="3">
        <v>-0.88</v>
      </c>
      <c r="H14" s="6">
        <v>-0.0143</v>
      </c>
      <c r="I14" s="15">
        <v>66278.0</v>
      </c>
      <c r="J14" s="15">
        <v>267682.0</v>
      </c>
    </row>
    <row r="15">
      <c r="A15" s="9">
        <f>+2.04</f>
        <v>2.04</v>
      </c>
      <c r="B15" s="13">
        <f t="shared" si="1"/>
        <v>43788</v>
      </c>
      <c r="C15" s="3">
        <v>60.67</v>
      </c>
      <c r="D15" s="3">
        <v>60.95</v>
      </c>
      <c r="E15" s="3">
        <v>59.13</v>
      </c>
      <c r="F15" s="3">
        <v>59.34</v>
      </c>
      <c r="G15" s="3">
        <v>-1.49</v>
      </c>
      <c r="H15" s="6">
        <v>-0.0245</v>
      </c>
      <c r="I15" s="15">
        <v>84297.0</v>
      </c>
      <c r="J15" s="15">
        <v>271871.0</v>
      </c>
    </row>
    <row r="16">
      <c r="A16" s="9">
        <f>+3.5%</f>
        <v>0.035</v>
      </c>
      <c r="B16" s="13">
        <f t="shared" si="1"/>
        <v>43789</v>
      </c>
      <c r="C16" s="3">
        <v>59.4</v>
      </c>
      <c r="D16" s="3">
        <v>61.16</v>
      </c>
      <c r="E16" s="3">
        <v>58.79</v>
      </c>
      <c r="F16" s="3">
        <v>60.78</v>
      </c>
      <c r="G16" s="3">
        <v>1.44</v>
      </c>
      <c r="H16" s="3">
        <v>0.024300000000000002</v>
      </c>
      <c r="I16" s="15">
        <v>108597.0</v>
      </c>
      <c r="J16" s="15">
        <v>281898.0</v>
      </c>
    </row>
    <row r="17">
      <c r="A17" s="16">
        <v>72615.0</v>
      </c>
      <c r="B17" s="13">
        <f t="shared" si="1"/>
        <v>43790</v>
      </c>
      <c r="C17" s="3">
        <v>60.6</v>
      </c>
      <c r="D17" s="3">
        <v>62.25</v>
      </c>
      <c r="E17" s="3">
        <v>60.35</v>
      </c>
      <c r="F17" s="3">
        <v>62.19</v>
      </c>
      <c r="G17" s="3">
        <v>1.41</v>
      </c>
      <c r="H17" s="3">
        <v>0.0232</v>
      </c>
      <c r="I17" s="15">
        <v>106430.0</v>
      </c>
      <c r="J17" s="15">
        <v>291654.0</v>
      </c>
    </row>
    <row r="18">
      <c r="A18" s="16">
        <v>224101.0</v>
      </c>
      <c r="B18" s="13">
        <f t="shared" si="1"/>
        <v>43791</v>
      </c>
      <c r="C18" s="3">
        <v>61.84</v>
      </c>
      <c r="D18" s="3">
        <v>62.44</v>
      </c>
      <c r="E18" s="3">
        <v>61.22</v>
      </c>
      <c r="F18" s="3">
        <v>61.63</v>
      </c>
      <c r="G18" s="3">
        <v>-0.56</v>
      </c>
      <c r="H18" s="6">
        <v>-0.009</v>
      </c>
      <c r="I18" s="15">
        <v>77804.0</v>
      </c>
      <c r="J18" s="15">
        <v>302393.0</v>
      </c>
    </row>
    <row r="19">
      <c r="A19" s="7">
        <v>43773.0</v>
      </c>
      <c r="B19" s="13">
        <f t="shared" si="1"/>
        <v>43794</v>
      </c>
      <c r="C19" s="3">
        <v>61.83</v>
      </c>
      <c r="D19" s="3">
        <v>62.04</v>
      </c>
      <c r="E19" s="3">
        <v>61.19</v>
      </c>
      <c r="F19" s="3">
        <v>61.93</v>
      </c>
      <c r="G19" s="3">
        <v>0.3</v>
      </c>
      <c r="H19" s="3">
        <v>0.0049</v>
      </c>
      <c r="I19" s="15">
        <v>90629.0</v>
      </c>
      <c r="J19" s="15">
        <v>304240.0</v>
      </c>
    </row>
    <row r="20">
      <c r="A20" s="8">
        <v>60.54</v>
      </c>
      <c r="B20" s="13">
        <f t="shared" si="1"/>
        <v>43795</v>
      </c>
      <c r="C20" s="3">
        <v>61.97</v>
      </c>
      <c r="D20" s="3">
        <v>62.56</v>
      </c>
      <c r="E20" s="3">
        <v>61.74</v>
      </c>
      <c r="F20" s="3">
        <v>62.51</v>
      </c>
      <c r="G20" s="3">
        <v>0.58</v>
      </c>
      <c r="H20" s="3">
        <v>0.009399999999999999</v>
      </c>
      <c r="I20" s="15">
        <v>137940.0</v>
      </c>
      <c r="J20" s="15">
        <v>305172.0</v>
      </c>
    </row>
    <row r="21">
      <c r="A21" s="8">
        <v>61.37</v>
      </c>
      <c r="B21" s="13">
        <f t="shared" si="1"/>
        <v>43796</v>
      </c>
      <c r="C21" s="3">
        <v>62.29</v>
      </c>
      <c r="D21" s="3">
        <v>62.86</v>
      </c>
      <c r="E21" s="3">
        <v>61.75</v>
      </c>
      <c r="F21" s="3">
        <v>62.3</v>
      </c>
      <c r="G21" s="3">
        <v>-0.21</v>
      </c>
      <c r="H21" s="6">
        <v>-0.0034</v>
      </c>
      <c r="I21" s="15">
        <v>100961.0</v>
      </c>
      <c r="J21" s="15">
        <v>309160.0</v>
      </c>
    </row>
    <row r="22">
      <c r="A22" s="8">
        <v>59.98</v>
      </c>
      <c r="B22" s="13">
        <f t="shared" si="1"/>
        <v>43797</v>
      </c>
      <c r="C22" s="3">
        <v>62.12</v>
      </c>
      <c r="D22" s="3">
        <v>62.68</v>
      </c>
      <c r="E22" s="3">
        <v>61.84</v>
      </c>
      <c r="F22" s="3">
        <v>62.61</v>
      </c>
      <c r="G22" s="3">
        <v>0.31</v>
      </c>
      <c r="H22" s="3">
        <v>0.005</v>
      </c>
      <c r="I22" s="15">
        <v>57684.0</v>
      </c>
      <c r="J22" s="15">
        <v>312567.0</v>
      </c>
    </row>
    <row r="23">
      <c r="A23" s="8">
        <v>60.71</v>
      </c>
      <c r="B23" s="13">
        <f t="shared" si="1"/>
        <v>43798</v>
      </c>
      <c r="C23" s="3">
        <v>62.52</v>
      </c>
      <c r="D23" s="3">
        <v>62.54</v>
      </c>
      <c r="E23" s="3">
        <v>59.7</v>
      </c>
      <c r="F23" s="3">
        <v>59.85</v>
      </c>
      <c r="G23" s="3">
        <v>-2.76</v>
      </c>
      <c r="H23" s="6">
        <v>-0.0441</v>
      </c>
      <c r="I23" s="15">
        <v>95947.0</v>
      </c>
      <c r="J23" s="15">
        <v>318238.0</v>
      </c>
    </row>
    <row r="24">
      <c r="A24" s="9">
        <f>+0.33</f>
        <v>0.33</v>
      </c>
      <c r="B24" s="5">
        <f t="shared" si="1"/>
        <v>43801</v>
      </c>
      <c r="C24" s="3">
        <v>60.12</v>
      </c>
      <c r="D24" s="3">
        <v>61.38</v>
      </c>
      <c r="E24" s="3">
        <v>60.08</v>
      </c>
      <c r="F24" s="3">
        <v>60.23</v>
      </c>
      <c r="G24" s="3">
        <v>0.38</v>
      </c>
      <c r="H24" s="3">
        <v>0.0063</v>
      </c>
      <c r="I24" s="15">
        <v>150580.0</v>
      </c>
      <c r="J24" s="15">
        <v>325082.0</v>
      </c>
    </row>
    <row r="25">
      <c r="A25" s="9">
        <f>+0.55%</f>
        <v>0.0055</v>
      </c>
      <c r="B25" s="5">
        <f t="shared" si="1"/>
        <v>43802</v>
      </c>
      <c r="C25" s="3">
        <v>60.35</v>
      </c>
      <c r="D25" s="3">
        <v>60.84</v>
      </c>
      <c r="E25" s="3">
        <v>59.59</v>
      </c>
      <c r="F25" s="3">
        <v>60.11</v>
      </c>
      <c r="G25" s="3">
        <v>-0.12</v>
      </c>
      <c r="H25" s="6">
        <v>-0.002</v>
      </c>
      <c r="I25" s="15">
        <v>117475.0</v>
      </c>
      <c r="J25" s="15">
        <v>332104.0</v>
      </c>
    </row>
    <row r="26">
      <c r="A26" s="16">
        <v>67105.0</v>
      </c>
      <c r="B26" s="5">
        <f t="shared" si="1"/>
        <v>43803</v>
      </c>
      <c r="C26" s="3">
        <v>60.3</v>
      </c>
      <c r="D26" s="3">
        <v>62.67</v>
      </c>
      <c r="E26" s="3">
        <v>60.25</v>
      </c>
      <c r="F26" s="3">
        <v>62.2</v>
      </c>
      <c r="G26" s="3">
        <v>2.09</v>
      </c>
      <c r="H26" s="3">
        <v>0.0348</v>
      </c>
      <c r="I26" s="15">
        <v>169264.0</v>
      </c>
      <c r="J26" s="15">
        <v>340554.0</v>
      </c>
    </row>
    <row r="27">
      <c r="A27" s="16">
        <v>227025.0</v>
      </c>
      <c r="B27" s="5">
        <f t="shared" si="1"/>
        <v>43804</v>
      </c>
      <c r="C27" s="3">
        <v>62.11</v>
      </c>
      <c r="D27" s="3">
        <v>63.03</v>
      </c>
      <c r="E27" s="3">
        <v>61.95</v>
      </c>
      <c r="F27" s="3">
        <v>62.48</v>
      </c>
      <c r="G27" s="3">
        <v>0.28</v>
      </c>
      <c r="H27" s="3">
        <v>0.0045000000000000005</v>
      </c>
      <c r="I27" s="15">
        <v>150252.0</v>
      </c>
      <c r="J27" s="15">
        <v>353492.0</v>
      </c>
    </row>
    <row r="28">
      <c r="A28" s="7">
        <v>43774.0</v>
      </c>
      <c r="B28" s="5">
        <f t="shared" si="1"/>
        <v>43805</v>
      </c>
      <c r="C28" s="3">
        <v>62.54</v>
      </c>
      <c r="D28" s="3">
        <v>63.91</v>
      </c>
      <c r="E28" s="3">
        <v>61.91</v>
      </c>
      <c r="F28" s="3">
        <v>63.39</v>
      </c>
      <c r="G28" s="3">
        <v>0.91</v>
      </c>
      <c r="H28" s="3">
        <v>0.0146</v>
      </c>
      <c r="I28" s="15">
        <v>183987.0</v>
      </c>
      <c r="J28" s="15">
        <v>373436.0</v>
      </c>
    </row>
    <row r="29">
      <c r="A29" s="8">
        <v>60.56</v>
      </c>
      <c r="B29" s="5">
        <f t="shared" si="1"/>
        <v>43808</v>
      </c>
      <c r="C29" s="3">
        <v>63.34</v>
      </c>
      <c r="D29" s="3">
        <v>63.51</v>
      </c>
      <c r="E29" s="3">
        <v>62.64</v>
      </c>
      <c r="F29" s="3">
        <v>63.28</v>
      </c>
      <c r="G29" s="3">
        <v>-0.11</v>
      </c>
      <c r="H29" s="6">
        <v>-0.0017</v>
      </c>
      <c r="I29" s="15">
        <v>135786.0</v>
      </c>
      <c r="J29" s="15">
        <v>382607.0</v>
      </c>
    </row>
    <row r="30">
      <c r="A30" s="8">
        <v>61.67</v>
      </c>
      <c r="B30" s="13">
        <f t="shared" si="1"/>
        <v>43809</v>
      </c>
      <c r="C30" s="3">
        <v>63.07</v>
      </c>
      <c r="D30" s="3">
        <v>63.72</v>
      </c>
      <c r="E30" s="3">
        <v>62.87</v>
      </c>
      <c r="F30" s="3">
        <v>63.46</v>
      </c>
      <c r="G30" s="3">
        <v>0.18</v>
      </c>
      <c r="H30" s="3">
        <v>0.0028000000000000004</v>
      </c>
      <c r="I30" s="15">
        <v>168590.0</v>
      </c>
      <c r="J30" s="15">
        <v>411714.0</v>
      </c>
    </row>
    <row r="31">
      <c r="A31" s="8">
        <v>60.54</v>
      </c>
      <c r="B31" s="13">
        <f t="shared" si="1"/>
        <v>43810</v>
      </c>
      <c r="C31" s="3">
        <v>63.1</v>
      </c>
      <c r="D31" s="3">
        <v>63.36</v>
      </c>
      <c r="E31" s="3">
        <v>62.16</v>
      </c>
      <c r="F31" s="3">
        <v>62.82</v>
      </c>
      <c r="G31" s="3">
        <v>-0.64</v>
      </c>
      <c r="H31" s="6">
        <v>-0.0101</v>
      </c>
      <c r="I31" s="15">
        <v>160661.0</v>
      </c>
      <c r="J31" s="15">
        <v>441902.0</v>
      </c>
    </row>
    <row r="32">
      <c r="A32" s="8">
        <v>61.46</v>
      </c>
      <c r="B32" s="13">
        <f t="shared" si="1"/>
        <v>43811</v>
      </c>
      <c r="C32" s="3">
        <v>62.94</v>
      </c>
      <c r="D32" s="3">
        <v>63.86</v>
      </c>
      <c r="E32" s="3">
        <v>62.92</v>
      </c>
      <c r="F32" s="3">
        <v>63.28</v>
      </c>
      <c r="G32" s="3">
        <v>0.46</v>
      </c>
      <c r="H32" s="3">
        <v>0.0073</v>
      </c>
      <c r="I32" s="15">
        <v>165765.0</v>
      </c>
      <c r="J32" s="15">
        <v>462403.0</v>
      </c>
    </row>
    <row r="33">
      <c r="A33" s="9">
        <f>+0.75</f>
        <v>0.75</v>
      </c>
      <c r="B33" s="13">
        <f t="shared" si="1"/>
        <v>43812</v>
      </c>
      <c r="C33" s="3">
        <v>63.6</v>
      </c>
      <c r="D33" s="3">
        <v>64.83</v>
      </c>
      <c r="E33" s="3">
        <v>63.56</v>
      </c>
      <c r="F33" s="3">
        <v>64.25</v>
      </c>
      <c r="G33" s="3">
        <v>0.97</v>
      </c>
      <c r="H33" s="3">
        <v>0.015300000000000001</v>
      </c>
      <c r="I33" s="15">
        <v>151602.0</v>
      </c>
      <c r="J33" s="15">
        <v>479093.0</v>
      </c>
    </row>
    <row r="34">
      <c r="A34" s="9">
        <f>+1.24%</f>
        <v>0.0124</v>
      </c>
      <c r="B34" s="13">
        <f t="shared" si="1"/>
        <v>43815</v>
      </c>
      <c r="C34" s="3">
        <v>64.01</v>
      </c>
      <c r="D34" s="3">
        <v>64.7</v>
      </c>
      <c r="E34" s="3">
        <v>63.94</v>
      </c>
      <c r="F34" s="3">
        <v>64.41</v>
      </c>
      <c r="G34" s="3">
        <v>0.16</v>
      </c>
      <c r="H34" s="3">
        <v>0.0025</v>
      </c>
      <c r="I34" s="15">
        <v>130764.0</v>
      </c>
      <c r="J34" s="15">
        <v>495708.0</v>
      </c>
    </row>
    <row r="35">
      <c r="A35" s="16">
        <v>69927.0</v>
      </c>
      <c r="B35" s="13">
        <f t="shared" si="1"/>
        <v>43816</v>
      </c>
      <c r="C35" s="3">
        <v>64.39</v>
      </c>
      <c r="D35" s="3">
        <v>65.28</v>
      </c>
      <c r="E35" s="3">
        <v>64.24</v>
      </c>
      <c r="F35" s="3">
        <v>65.15</v>
      </c>
      <c r="G35" s="3">
        <v>0.74</v>
      </c>
      <c r="H35" s="3">
        <v>0.0115</v>
      </c>
      <c r="I35" s="15">
        <v>201189.0</v>
      </c>
      <c r="J35" s="15">
        <v>533807.0</v>
      </c>
    </row>
    <row r="36">
      <c r="A36" s="16">
        <v>226342.0</v>
      </c>
      <c r="B36" s="13">
        <f t="shared" si="1"/>
        <v>43817</v>
      </c>
      <c r="C36" s="3">
        <v>64.88</v>
      </c>
      <c r="D36" s="3">
        <v>65.49</v>
      </c>
      <c r="E36" s="3">
        <v>64.64</v>
      </c>
      <c r="F36" s="3">
        <v>65.23</v>
      </c>
      <c r="G36" s="3">
        <v>0.08</v>
      </c>
      <c r="H36" s="3">
        <v>0.0012</v>
      </c>
      <c r="I36" s="15">
        <v>216171.0</v>
      </c>
      <c r="J36" s="15">
        <v>573085.0</v>
      </c>
    </row>
    <row r="37">
      <c r="A37" s="7">
        <v>43775.0</v>
      </c>
      <c r="B37" s="13">
        <f t="shared" si="1"/>
        <v>43818</v>
      </c>
      <c r="C37" s="3">
        <v>65.27</v>
      </c>
      <c r="D37" s="3">
        <v>65.83</v>
      </c>
      <c r="E37" s="3">
        <v>65.13</v>
      </c>
      <c r="F37" s="3">
        <v>65.59</v>
      </c>
      <c r="G37" s="3">
        <v>0.36</v>
      </c>
      <c r="H37" s="3">
        <v>0.0055000000000000005</v>
      </c>
      <c r="I37" s="15">
        <v>240134.0</v>
      </c>
      <c r="J37" s="15">
        <v>611053.0</v>
      </c>
    </row>
    <row r="38">
      <c r="A38" s="8">
        <v>61.25</v>
      </c>
      <c r="B38" s="13">
        <f t="shared" si="1"/>
        <v>43819</v>
      </c>
      <c r="C38" s="3">
        <v>65.65</v>
      </c>
      <c r="D38" s="3">
        <v>65.76</v>
      </c>
      <c r="E38" s="3">
        <v>64.8</v>
      </c>
      <c r="F38" s="3">
        <v>65.2</v>
      </c>
      <c r="G38" s="3">
        <v>-0.39</v>
      </c>
      <c r="H38" s="6">
        <v>-0.0059</v>
      </c>
      <c r="I38" s="15">
        <v>203392.0</v>
      </c>
      <c r="J38" s="15">
        <v>622939.0</v>
      </c>
    </row>
    <row r="39">
      <c r="A39" s="8">
        <v>61.83</v>
      </c>
      <c r="B39" s="13">
        <f t="shared" si="1"/>
        <v>43822</v>
      </c>
      <c r="C39" s="3">
        <v>65.24</v>
      </c>
      <c r="D39" s="3">
        <v>65.64</v>
      </c>
      <c r="E39" s="3">
        <v>64.87</v>
      </c>
      <c r="F39" s="3">
        <v>65.42</v>
      </c>
      <c r="G39" s="3">
        <v>0.22</v>
      </c>
      <c r="H39" s="3">
        <v>0.0034000000000000002</v>
      </c>
      <c r="I39" s="15">
        <v>130621.0</v>
      </c>
      <c r="J39" s="15">
        <v>629395.0</v>
      </c>
    </row>
    <row r="40">
      <c r="A40" s="8">
        <v>60.1</v>
      </c>
      <c r="B40" s="13">
        <f t="shared" si="1"/>
        <v>43823</v>
      </c>
      <c r="C40" s="3">
        <v>65.51</v>
      </c>
      <c r="D40" s="3">
        <v>66.19</v>
      </c>
      <c r="E40" s="3">
        <v>65.38</v>
      </c>
      <c r="F40" s="3">
        <v>66.16</v>
      </c>
      <c r="G40" s="3">
        <v>0.74</v>
      </c>
      <c r="H40" s="3">
        <v>0.0113</v>
      </c>
      <c r="I40" s="15">
        <v>110283.0</v>
      </c>
      <c r="J40" s="15">
        <v>633469.0</v>
      </c>
    </row>
    <row r="41">
      <c r="A41" s="8">
        <v>60.19</v>
      </c>
      <c r="B41" s="13">
        <f t="shared" si="1"/>
        <v>43825</v>
      </c>
      <c r="C41" s="3">
        <v>66.29</v>
      </c>
      <c r="D41" s="3">
        <v>66.84</v>
      </c>
      <c r="E41" s="3">
        <v>66.12</v>
      </c>
      <c r="F41" s="3">
        <v>66.76</v>
      </c>
      <c r="G41" s="3">
        <v>0.6</v>
      </c>
      <c r="H41" s="3">
        <v>0.0091</v>
      </c>
      <c r="I41" s="15">
        <v>113893.0</v>
      </c>
      <c r="J41" s="15">
        <v>643293.0</v>
      </c>
    </row>
    <row r="42">
      <c r="A42" s="11">
        <v>-1.27</v>
      </c>
      <c r="B42" s="13">
        <f t="shared" si="1"/>
        <v>43826</v>
      </c>
      <c r="C42" s="3">
        <v>66.8</v>
      </c>
      <c r="D42" s="3">
        <v>67.08</v>
      </c>
      <c r="E42" s="3">
        <v>66.36</v>
      </c>
      <c r="F42" s="3">
        <v>66.87</v>
      </c>
      <c r="G42" s="3">
        <v>0.11</v>
      </c>
      <c r="H42" s="3">
        <v>0.0016</v>
      </c>
      <c r="I42" s="15">
        <v>222365.0</v>
      </c>
      <c r="J42" s="15">
        <v>664310.0</v>
      </c>
    </row>
    <row r="43">
      <c r="A43" s="12">
        <v>-0.0207</v>
      </c>
      <c r="B43" s="13">
        <f t="shared" si="1"/>
        <v>43829</v>
      </c>
      <c r="C43" s="3">
        <v>66.9</v>
      </c>
      <c r="D43" s="3">
        <v>67.59</v>
      </c>
      <c r="E43" s="3">
        <v>66.07</v>
      </c>
      <c r="F43" s="3">
        <v>66.67</v>
      </c>
      <c r="G43" s="3">
        <v>-0.2</v>
      </c>
      <c r="H43" s="6">
        <v>-0.003</v>
      </c>
      <c r="I43" s="15">
        <v>258776.0</v>
      </c>
      <c r="J43" s="15">
        <v>655512.0</v>
      </c>
    </row>
    <row r="44">
      <c r="A44" s="17">
        <v>92812.0</v>
      </c>
      <c r="B44" s="13">
        <f t="shared" si="1"/>
        <v>43830</v>
      </c>
      <c r="C44" s="3">
        <v>66.65</v>
      </c>
      <c r="D44" s="3">
        <v>66.93</v>
      </c>
      <c r="E44" s="3">
        <v>65.63</v>
      </c>
      <c r="F44" s="3">
        <v>66.0</v>
      </c>
      <c r="G44" s="3">
        <v>-0.67</v>
      </c>
      <c r="H44" s="6">
        <v>-0.01</v>
      </c>
      <c r="I44" s="15">
        <v>171009.0</v>
      </c>
      <c r="J44" s="15">
        <v>658933.0</v>
      </c>
    </row>
    <row r="45">
      <c r="A45" s="17">
        <v>231194.0</v>
      </c>
      <c r="B45" s="5">
        <f t="shared" si="1"/>
        <v>43832</v>
      </c>
      <c r="C45" s="3">
        <v>66.41</v>
      </c>
      <c r="D45" s="3">
        <v>66.58</v>
      </c>
      <c r="E45" s="3">
        <v>65.72</v>
      </c>
      <c r="F45" s="3">
        <v>66.25</v>
      </c>
      <c r="G45" s="3">
        <v>0.25</v>
      </c>
      <c r="H45" s="3">
        <v>0.0038</v>
      </c>
      <c r="I45" s="15">
        <v>205689.0</v>
      </c>
      <c r="J45" s="15">
        <v>647098.0</v>
      </c>
    </row>
    <row r="46">
      <c r="A46" s="7">
        <v>43776.0</v>
      </c>
      <c r="B46" s="5">
        <f t="shared" si="1"/>
        <v>43833</v>
      </c>
      <c r="C46" s="3">
        <v>66.28</v>
      </c>
      <c r="D46" s="3">
        <v>69.5</v>
      </c>
      <c r="E46" s="3">
        <v>66.22</v>
      </c>
      <c r="F46" s="3">
        <v>68.6</v>
      </c>
      <c r="G46" s="3">
        <v>2.35</v>
      </c>
      <c r="H46" s="3">
        <v>0.0355</v>
      </c>
      <c r="I46" s="15">
        <v>479696.0</v>
      </c>
      <c r="J46" s="15">
        <v>625982.0</v>
      </c>
    </row>
    <row r="47">
      <c r="A47" s="8">
        <v>60.14</v>
      </c>
      <c r="B47" s="5">
        <f t="shared" si="1"/>
        <v>43836</v>
      </c>
      <c r="C47" s="3">
        <v>69.35</v>
      </c>
      <c r="D47" s="3">
        <v>70.74</v>
      </c>
      <c r="E47" s="3">
        <v>68.21</v>
      </c>
      <c r="F47" s="3">
        <v>68.91</v>
      </c>
      <c r="G47" s="3">
        <v>0.31</v>
      </c>
      <c r="H47" s="3">
        <v>0.0045000000000000005</v>
      </c>
      <c r="I47" s="15">
        <v>341137.0</v>
      </c>
      <c r="J47" s="15">
        <v>607377.0</v>
      </c>
    </row>
    <row r="48">
      <c r="A48" s="8">
        <v>61.26</v>
      </c>
      <c r="B48" s="5">
        <f t="shared" si="1"/>
        <v>43837</v>
      </c>
      <c r="C48" s="3">
        <v>68.63</v>
      </c>
      <c r="D48" s="3">
        <v>68.75</v>
      </c>
      <c r="E48" s="3">
        <v>67.65</v>
      </c>
      <c r="F48" s="3">
        <v>68.27</v>
      </c>
      <c r="G48" s="3">
        <v>-0.64</v>
      </c>
      <c r="H48" s="6">
        <v>-0.0093</v>
      </c>
      <c r="I48" s="15">
        <v>284919.0</v>
      </c>
      <c r="J48" s="15">
        <v>588810.0</v>
      </c>
    </row>
    <row r="49">
      <c r="A49" s="8">
        <v>60.09</v>
      </c>
      <c r="B49" s="5">
        <f t="shared" si="1"/>
        <v>43838</v>
      </c>
      <c r="C49" s="3">
        <v>71.22</v>
      </c>
      <c r="D49" s="3">
        <v>71.75</v>
      </c>
      <c r="E49" s="3">
        <v>64.94</v>
      </c>
      <c r="F49" s="3">
        <v>65.44</v>
      </c>
      <c r="G49" s="3">
        <v>-2.83</v>
      </c>
      <c r="H49" s="6">
        <v>-0.0415</v>
      </c>
      <c r="I49" s="15">
        <v>560891.0</v>
      </c>
      <c r="J49" s="15">
        <v>543176.0</v>
      </c>
    </row>
    <row r="50">
      <c r="A50" s="8">
        <v>60.7</v>
      </c>
      <c r="B50" s="5">
        <f t="shared" si="1"/>
        <v>43839</v>
      </c>
      <c r="C50" s="3">
        <v>66.0</v>
      </c>
      <c r="D50" s="3">
        <v>66.1</v>
      </c>
      <c r="E50" s="3">
        <v>64.56</v>
      </c>
      <c r="F50" s="3">
        <v>65.37</v>
      </c>
      <c r="G50" s="3">
        <v>-0.07</v>
      </c>
      <c r="H50" s="6">
        <v>-0.0011</v>
      </c>
      <c r="I50" s="15">
        <v>364446.0</v>
      </c>
      <c r="J50" s="15">
        <v>500247.0</v>
      </c>
    </row>
    <row r="51">
      <c r="A51" s="9">
        <f>+0.51</f>
        <v>0.51</v>
      </c>
      <c r="B51" s="5">
        <f t="shared" si="1"/>
        <v>43840</v>
      </c>
      <c r="C51" s="3">
        <v>65.29</v>
      </c>
      <c r="D51" s="3">
        <v>65.66</v>
      </c>
      <c r="E51" s="3">
        <v>64.86</v>
      </c>
      <c r="F51" s="3">
        <v>64.98</v>
      </c>
      <c r="G51" s="3">
        <v>-0.39</v>
      </c>
      <c r="H51" s="6">
        <v>-0.006</v>
      </c>
      <c r="I51" s="15">
        <v>272171.0</v>
      </c>
      <c r="J51" s="15">
        <v>475981.0</v>
      </c>
    </row>
    <row r="52">
      <c r="A52" s="9">
        <f>+0.85%</f>
        <v>0.0085</v>
      </c>
      <c r="B52" s="5">
        <f t="shared" si="1"/>
        <v>43843</v>
      </c>
      <c r="C52" s="3">
        <v>65.13</v>
      </c>
      <c r="D52" s="3">
        <v>65.27</v>
      </c>
      <c r="E52" s="3">
        <v>63.92</v>
      </c>
      <c r="F52" s="3">
        <v>64.2</v>
      </c>
      <c r="G52" s="3">
        <v>-0.78</v>
      </c>
      <c r="H52" s="6">
        <v>-0.012</v>
      </c>
      <c r="I52" s="15">
        <v>262472.0</v>
      </c>
      <c r="J52" s="15">
        <v>436923.0</v>
      </c>
    </row>
    <row r="53">
      <c r="A53" s="16">
        <v>108561.0</v>
      </c>
      <c r="B53" s="5">
        <f t="shared" si="1"/>
        <v>43844</v>
      </c>
      <c r="C53" s="3">
        <v>64.29</v>
      </c>
      <c r="D53" s="3">
        <v>65.05</v>
      </c>
      <c r="E53" s="3">
        <v>63.92</v>
      </c>
      <c r="F53" s="3">
        <v>64.49</v>
      </c>
      <c r="G53" s="3">
        <v>0.29</v>
      </c>
      <c r="H53" s="3">
        <v>0.0045000000000000005</v>
      </c>
      <c r="I53" s="15">
        <v>270499.0</v>
      </c>
      <c r="J53" s="15">
        <v>420126.0</v>
      </c>
    </row>
    <row r="54">
      <c r="A54" s="16">
        <v>235609.0</v>
      </c>
      <c r="B54" s="5">
        <f t="shared" si="1"/>
        <v>43845</v>
      </c>
      <c r="C54" s="3">
        <v>64.44</v>
      </c>
      <c r="D54" s="3">
        <v>64.6</v>
      </c>
      <c r="E54" s="3">
        <v>63.55</v>
      </c>
      <c r="F54" s="3">
        <v>64.0</v>
      </c>
      <c r="G54" s="3">
        <v>-0.49</v>
      </c>
      <c r="H54" s="6">
        <v>-0.0076</v>
      </c>
      <c r="I54" s="15">
        <v>229526.0</v>
      </c>
      <c r="J54" s="15">
        <v>403419.0</v>
      </c>
    </row>
    <row r="55">
      <c r="A55" s="7">
        <v>43777.0</v>
      </c>
      <c r="B55" s="5">
        <f t="shared" si="1"/>
        <v>43846</v>
      </c>
      <c r="C55" s="3">
        <v>64.26</v>
      </c>
      <c r="D55" s="3">
        <v>64.97</v>
      </c>
      <c r="E55" s="3">
        <v>63.9</v>
      </c>
      <c r="F55" s="3">
        <v>64.62</v>
      </c>
      <c r="G55" s="3">
        <v>0.62</v>
      </c>
      <c r="H55" s="3">
        <v>0.0097</v>
      </c>
      <c r="I55" s="15">
        <v>220168.0</v>
      </c>
      <c r="J55" s="15">
        <v>390169.0</v>
      </c>
    </row>
    <row r="56">
      <c r="A56" s="8">
        <v>60.65</v>
      </c>
      <c r="B56" s="5">
        <f t="shared" si="1"/>
        <v>43847</v>
      </c>
      <c r="C56" s="3">
        <v>64.69</v>
      </c>
      <c r="D56" s="3">
        <v>65.6</v>
      </c>
      <c r="E56" s="3">
        <v>64.48</v>
      </c>
      <c r="F56" s="3">
        <v>64.85</v>
      </c>
      <c r="G56" s="3">
        <v>0.23</v>
      </c>
      <c r="H56" s="3">
        <v>0.0036</v>
      </c>
      <c r="I56" s="15">
        <v>238639.0</v>
      </c>
      <c r="J56" s="15">
        <v>359853.0</v>
      </c>
    </row>
    <row r="57">
      <c r="A57" s="8">
        <v>61.07</v>
      </c>
      <c r="B57" s="5">
        <f t="shared" si="1"/>
        <v>43850</v>
      </c>
      <c r="C57" s="3">
        <v>65.98</v>
      </c>
      <c r="D57" s="3">
        <v>66.0</v>
      </c>
      <c r="E57" s="3">
        <v>64.92</v>
      </c>
      <c r="F57" s="3">
        <v>65.2</v>
      </c>
      <c r="G57" s="3">
        <v>0.35</v>
      </c>
      <c r="H57" s="3">
        <v>0.0054</v>
      </c>
      <c r="I57" s="15">
        <v>154790.0</v>
      </c>
      <c r="J57" s="15">
        <v>333583.0</v>
      </c>
    </row>
    <row r="58">
      <c r="A58" s="8">
        <v>59.17</v>
      </c>
      <c r="B58" s="5">
        <f t="shared" si="1"/>
        <v>43851</v>
      </c>
      <c r="C58" s="3">
        <v>65.26</v>
      </c>
      <c r="D58" s="3">
        <v>65.35</v>
      </c>
      <c r="E58" s="3">
        <v>64.06</v>
      </c>
      <c r="F58" s="3">
        <v>64.59</v>
      </c>
      <c r="G58" s="3">
        <v>-0.61</v>
      </c>
      <c r="H58" s="6">
        <v>-0.0094</v>
      </c>
      <c r="I58" s="15">
        <v>248555.0</v>
      </c>
      <c r="J58" s="15">
        <v>305399.0</v>
      </c>
    </row>
    <row r="59">
      <c r="A59" s="8">
        <v>60.91</v>
      </c>
      <c r="B59" s="5">
        <f t="shared" si="1"/>
        <v>43852</v>
      </c>
      <c r="C59" s="3">
        <v>64.57</v>
      </c>
      <c r="D59" s="3">
        <v>64.58</v>
      </c>
      <c r="E59" s="3">
        <v>62.62</v>
      </c>
      <c r="F59" s="3">
        <v>63.21</v>
      </c>
      <c r="G59" s="3">
        <v>-1.38</v>
      </c>
      <c r="H59" s="6">
        <v>-0.0214</v>
      </c>
      <c r="I59" s="15">
        <v>273296.0</v>
      </c>
      <c r="J59" s="15">
        <v>277090.0</v>
      </c>
    </row>
    <row r="60">
      <c r="A60" s="9">
        <f>+0.21</f>
        <v>0.21</v>
      </c>
      <c r="B60" s="5">
        <f t="shared" si="1"/>
        <v>43853</v>
      </c>
      <c r="C60" s="3">
        <v>62.68</v>
      </c>
      <c r="D60" s="3">
        <v>62.69</v>
      </c>
      <c r="E60" s="3">
        <v>61.25</v>
      </c>
      <c r="F60" s="3">
        <v>62.04</v>
      </c>
      <c r="G60" s="3">
        <v>-1.17</v>
      </c>
      <c r="H60" s="6">
        <v>-0.0185</v>
      </c>
      <c r="I60" s="15">
        <v>361905.0</v>
      </c>
      <c r="J60" s="15">
        <v>222523.0</v>
      </c>
    </row>
    <row r="61">
      <c r="A61" s="9">
        <f>+0.35%</f>
        <v>0.0035</v>
      </c>
      <c r="B61" s="5">
        <f t="shared" si="1"/>
        <v>43854</v>
      </c>
      <c r="C61" s="3">
        <v>62.01</v>
      </c>
      <c r="D61" s="3">
        <v>62.46</v>
      </c>
      <c r="E61" s="3">
        <v>60.25</v>
      </c>
      <c r="F61" s="3">
        <v>60.69</v>
      </c>
      <c r="G61" s="3">
        <v>-1.35</v>
      </c>
      <c r="H61" s="6">
        <v>-0.0218</v>
      </c>
      <c r="I61" s="15">
        <v>257949.0</v>
      </c>
      <c r="J61" s="15">
        <v>185656.0</v>
      </c>
    </row>
    <row r="62">
      <c r="A62" s="16">
        <v>91074.0</v>
      </c>
      <c r="B62" s="5">
        <f t="shared" si="1"/>
        <v>43857</v>
      </c>
      <c r="C62" s="3">
        <v>60.23</v>
      </c>
      <c r="D62" s="3">
        <v>60.49</v>
      </c>
      <c r="E62" s="3">
        <v>58.5</v>
      </c>
      <c r="F62" s="3">
        <v>59.32</v>
      </c>
      <c r="G62" s="3">
        <v>-1.37</v>
      </c>
      <c r="H62" s="6">
        <v>-0.0226</v>
      </c>
      <c r="I62" s="15">
        <v>259770.0</v>
      </c>
      <c r="J62" s="15">
        <v>174645.0</v>
      </c>
    </row>
    <row r="63">
      <c r="A63" s="16">
        <v>236248.0</v>
      </c>
      <c r="B63" s="5">
        <f t="shared" si="1"/>
        <v>43858</v>
      </c>
      <c r="C63" s="3">
        <v>59.03</v>
      </c>
      <c r="D63" s="3">
        <v>60.12</v>
      </c>
      <c r="E63" s="3">
        <v>58.5</v>
      </c>
      <c r="F63" s="3">
        <v>59.51</v>
      </c>
      <c r="G63" s="3">
        <v>0.19</v>
      </c>
      <c r="H63" s="3">
        <v>0.0032</v>
      </c>
      <c r="I63" s="15">
        <v>248947.0</v>
      </c>
      <c r="J63" s="15">
        <v>147971.0</v>
      </c>
    </row>
    <row r="64">
      <c r="A64" s="14">
        <v>43780.0</v>
      </c>
      <c r="B64" s="5">
        <f t="shared" si="1"/>
        <v>43859</v>
      </c>
      <c r="C64" s="3">
        <v>59.86</v>
      </c>
      <c r="D64" s="3">
        <v>60.62</v>
      </c>
      <c r="E64" s="3">
        <v>59.26</v>
      </c>
      <c r="F64" s="3">
        <v>59.81</v>
      </c>
      <c r="G64" s="3">
        <v>0.3</v>
      </c>
      <c r="H64" s="3">
        <v>0.005</v>
      </c>
      <c r="I64" s="15">
        <v>142684.0</v>
      </c>
      <c r="J64" s="15">
        <v>120025.0</v>
      </c>
    </row>
    <row r="65">
      <c r="A65" s="8">
        <v>60.93</v>
      </c>
      <c r="B65" s="5">
        <f t="shared" si="1"/>
        <v>43860</v>
      </c>
      <c r="C65" s="3">
        <v>59.6</v>
      </c>
      <c r="D65" s="3">
        <v>59.65</v>
      </c>
      <c r="E65" s="3">
        <v>57.71</v>
      </c>
      <c r="F65" s="3">
        <v>58.29</v>
      </c>
      <c r="G65" s="3">
        <v>-1.52</v>
      </c>
      <c r="H65" s="6">
        <v>-0.0254</v>
      </c>
      <c r="I65" s="15">
        <v>104274.0</v>
      </c>
      <c r="J65" s="15">
        <v>69273.0</v>
      </c>
    </row>
    <row r="66">
      <c r="A66" s="8">
        <v>61.15</v>
      </c>
      <c r="B66" s="5">
        <f t="shared" si="1"/>
        <v>43861</v>
      </c>
      <c r="C66" s="3">
        <v>59.3</v>
      </c>
      <c r="D66" s="3">
        <v>59.45</v>
      </c>
      <c r="E66" s="3">
        <v>57.94</v>
      </c>
      <c r="F66" s="3">
        <v>58.16</v>
      </c>
      <c r="G66" s="3">
        <v>-0.13</v>
      </c>
      <c r="H66" s="6">
        <v>-0.0022</v>
      </c>
      <c r="I66" s="15">
        <v>19601.0</v>
      </c>
      <c r="J66" s="3">
        <v>0.0</v>
      </c>
    </row>
    <row r="67">
      <c r="A67" s="8">
        <v>59.98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60.6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-0.31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-0.0051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59193.0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237422.0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4">
        <v>43781.0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60.56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61.28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60.35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60.6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37" t="s">
        <v>10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37" t="s">
        <v>10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38">
        <v>84730.0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38">
        <v>240500.0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43782.0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60.43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61.23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59.86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60.89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+0.29</f>
        <v>0.29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+0.48%</f>
        <v>0.0048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100784.0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252584.0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4">
        <v>43783.0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61.0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61.6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60.63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60.75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-0.14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-0.0023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89875.0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257551.0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43784.0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60.9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62.03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60.22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61.71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+0.96</f>
        <v>0.96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+1.58%</f>
        <v>0.0158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85850.0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263228.0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14">
        <v>43787.0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61.83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61.99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60.3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60.83</v>
      </c>
      <c r="B113" s="3" t="str">
        <f t="shared" si="1"/>
        <v/>
      </c>
    </row>
    <row r="114">
      <c r="A114" s="11">
        <v>-0.88</v>
      </c>
      <c r="B114" s="3" t="str">
        <f t="shared" si="1"/>
        <v>#REF!</v>
      </c>
    </row>
    <row r="115">
      <c r="A115" s="12">
        <v>-0.0143</v>
      </c>
      <c r="B115" s="3" t="str">
        <f t="shared" si="1"/>
        <v>#REF!</v>
      </c>
    </row>
    <row r="116">
      <c r="A116" s="17">
        <v>66278.0</v>
      </c>
      <c r="B116" s="3" t="str">
        <f t="shared" si="1"/>
        <v>#REF!</v>
      </c>
    </row>
    <row r="117">
      <c r="A117" s="17">
        <v>267682.0</v>
      </c>
      <c r="B117" s="3" t="str">
        <f t="shared" si="1"/>
        <v>#REF!</v>
      </c>
    </row>
    <row r="118">
      <c r="A118" s="14">
        <v>43788.0</v>
      </c>
      <c r="B118" s="3" t="str">
        <f t="shared" si="1"/>
        <v>#REF!</v>
      </c>
    </row>
    <row r="119">
      <c r="A119" s="8">
        <v>60.67</v>
      </c>
      <c r="B119" s="3" t="str">
        <f t="shared" si="1"/>
        <v>#REF!</v>
      </c>
    </row>
    <row r="120">
      <c r="A120" s="8">
        <v>60.95</v>
      </c>
      <c r="B120" s="3" t="str">
        <f t="shared" si="1"/>
        <v>#REF!</v>
      </c>
    </row>
    <row r="121">
      <c r="A121" s="8">
        <v>59.13</v>
      </c>
      <c r="B121" s="3" t="str">
        <f t="shared" si="1"/>
        <v>#REF!</v>
      </c>
    </row>
    <row r="122">
      <c r="A122" s="8">
        <v>59.34</v>
      </c>
      <c r="B122" s="3" t="str">
        <f t="shared" si="1"/>
        <v>#REF!</v>
      </c>
    </row>
    <row r="123">
      <c r="A123" s="11">
        <v>-1.49</v>
      </c>
      <c r="B123" s="3" t="str">
        <f t="shared" si="1"/>
        <v>#REF!</v>
      </c>
    </row>
    <row r="124">
      <c r="A124" s="12">
        <v>-0.0245</v>
      </c>
      <c r="B124" s="3" t="str">
        <f t="shared" si="1"/>
        <v>#REF!</v>
      </c>
    </row>
    <row r="125">
      <c r="A125" s="17">
        <v>84297.0</v>
      </c>
      <c r="B125" s="3" t="str">
        <f t="shared" si="1"/>
        <v>#REF!</v>
      </c>
    </row>
    <row r="126">
      <c r="A126" s="17">
        <v>271871.0</v>
      </c>
      <c r="B126" s="3" t="str">
        <f t="shared" si="1"/>
        <v>#REF!</v>
      </c>
    </row>
    <row r="127">
      <c r="A127" s="14">
        <v>43789.0</v>
      </c>
      <c r="B127" s="3" t="str">
        <f t="shared" si="1"/>
        <v>#REF!</v>
      </c>
    </row>
    <row r="128">
      <c r="A128" s="8">
        <v>59.4</v>
      </c>
      <c r="B128" s="3" t="str">
        <f t="shared" si="1"/>
        <v>#REF!</v>
      </c>
    </row>
    <row r="129">
      <c r="A129" s="8">
        <v>61.16</v>
      </c>
      <c r="B129" s="3" t="str">
        <f t="shared" si="1"/>
        <v>#REF!</v>
      </c>
    </row>
    <row r="130">
      <c r="A130" s="8">
        <v>58.79</v>
      </c>
      <c r="B130" s="3" t="str">
        <f t="shared" si="1"/>
        <v>#REF!</v>
      </c>
    </row>
    <row r="131">
      <c r="A131" s="8">
        <v>60.78</v>
      </c>
      <c r="B131" s="3" t="str">
        <f t="shared" si="1"/>
        <v>#REF!</v>
      </c>
    </row>
    <row r="132">
      <c r="A132" s="9">
        <f>+1.44</f>
        <v>1.44</v>
      </c>
      <c r="B132" s="3" t="str">
        <f t="shared" si="1"/>
        <v>#REF!</v>
      </c>
    </row>
    <row r="133">
      <c r="A133" s="9">
        <f>+2.43%</f>
        <v>0.0243</v>
      </c>
      <c r="B133" s="3" t="str">
        <f t="shared" si="1"/>
        <v>#REF!</v>
      </c>
    </row>
    <row r="134">
      <c r="A134" s="16">
        <v>108597.0</v>
      </c>
      <c r="B134" s="3" t="str">
        <f t="shared" si="1"/>
        <v>#REF!</v>
      </c>
    </row>
    <row r="135">
      <c r="A135" s="16">
        <v>281898.0</v>
      </c>
      <c r="B135" s="3" t="str">
        <f t="shared" si="1"/>
        <v>#REF!</v>
      </c>
    </row>
    <row r="136">
      <c r="A136" s="14">
        <v>43790.0</v>
      </c>
      <c r="B136" s="3" t="str">
        <f t="shared" si="1"/>
        <v>#REF!</v>
      </c>
    </row>
    <row r="137">
      <c r="A137" s="8">
        <v>60.6</v>
      </c>
      <c r="B137" s="3" t="str">
        <f t="shared" si="1"/>
        <v>#REF!</v>
      </c>
    </row>
    <row r="138">
      <c r="A138" s="8">
        <v>62.25</v>
      </c>
      <c r="B138" s="3" t="str">
        <f t="shared" si="1"/>
        <v>#REF!</v>
      </c>
    </row>
    <row r="139">
      <c r="A139" s="8">
        <v>60.35</v>
      </c>
      <c r="B139" s="3" t="str">
        <f t="shared" si="1"/>
        <v>#REF!</v>
      </c>
    </row>
    <row r="140">
      <c r="A140" s="8">
        <v>62.19</v>
      </c>
      <c r="B140" s="3" t="str">
        <f t="shared" si="1"/>
        <v>#REF!</v>
      </c>
    </row>
    <row r="141">
      <c r="A141" s="9">
        <f>+1.41</f>
        <v>1.41</v>
      </c>
      <c r="B141" s="3" t="str">
        <f t="shared" si="1"/>
        <v>#REF!</v>
      </c>
    </row>
    <row r="142">
      <c r="A142" s="9">
        <f>+2.32%</f>
        <v>0.0232</v>
      </c>
      <c r="B142" s="3" t="str">
        <f t="shared" si="1"/>
        <v>#REF!</v>
      </c>
    </row>
    <row r="143">
      <c r="A143" s="16">
        <v>106430.0</v>
      </c>
      <c r="B143" s="3" t="str">
        <f t="shared" si="1"/>
        <v>#REF!</v>
      </c>
    </row>
    <row r="144">
      <c r="A144" s="16">
        <v>291654.0</v>
      </c>
      <c r="B144" s="3" t="str">
        <f t="shared" si="1"/>
        <v>#REF!</v>
      </c>
    </row>
    <row r="145">
      <c r="A145" s="14">
        <v>43791.0</v>
      </c>
      <c r="B145" s="3" t="str">
        <f t="shared" si="1"/>
        <v>#REF!</v>
      </c>
    </row>
    <row r="146">
      <c r="A146" s="8">
        <v>61.84</v>
      </c>
      <c r="B146" s="3" t="str">
        <f t="shared" si="1"/>
        <v>#REF!</v>
      </c>
    </row>
    <row r="147">
      <c r="A147" s="8">
        <v>62.44</v>
      </c>
      <c r="B147" s="3" t="str">
        <f t="shared" si="1"/>
        <v>#REF!</v>
      </c>
    </row>
    <row r="148">
      <c r="A148" s="8">
        <v>61.22</v>
      </c>
      <c r="B148" s="3" t="str">
        <f t="shared" si="1"/>
        <v>#REF!</v>
      </c>
    </row>
    <row r="149">
      <c r="A149" s="8">
        <v>61.63</v>
      </c>
      <c r="B149" s="3" t="str">
        <f t="shared" si="1"/>
        <v>#REF!</v>
      </c>
    </row>
    <row r="150">
      <c r="A150" s="11">
        <v>-0.56</v>
      </c>
      <c r="B150" s="3" t="str">
        <f t="shared" si="1"/>
        <v>#REF!</v>
      </c>
    </row>
    <row r="151">
      <c r="A151" s="12">
        <v>-0.009</v>
      </c>
      <c r="B151" s="3" t="str">
        <f t="shared" si="1"/>
        <v>#REF!</v>
      </c>
    </row>
    <row r="152">
      <c r="A152" s="17">
        <v>77804.0</v>
      </c>
      <c r="B152" s="3" t="str">
        <f t="shared" si="1"/>
        <v>#REF!</v>
      </c>
    </row>
    <row r="153">
      <c r="A153" s="17">
        <v>302393.0</v>
      </c>
      <c r="B153" s="3" t="str">
        <f t="shared" si="1"/>
        <v>#REF!</v>
      </c>
    </row>
    <row r="154">
      <c r="A154" s="14">
        <v>43794.0</v>
      </c>
      <c r="B154" s="3" t="str">
        <f t="shared" si="1"/>
        <v>#REF!</v>
      </c>
    </row>
    <row r="155">
      <c r="A155" s="8">
        <v>61.83</v>
      </c>
      <c r="B155" s="3" t="str">
        <f t="shared" si="1"/>
        <v>#REF!</v>
      </c>
    </row>
    <row r="156">
      <c r="A156" s="8">
        <v>62.04</v>
      </c>
      <c r="B156" s="3" t="str">
        <f t="shared" si="1"/>
        <v>#REF!</v>
      </c>
    </row>
    <row r="157">
      <c r="A157" s="8">
        <v>61.19</v>
      </c>
      <c r="B157" s="3" t="str">
        <f t="shared" si="1"/>
        <v>#REF!</v>
      </c>
    </row>
    <row r="158">
      <c r="A158" s="8">
        <v>61.93</v>
      </c>
      <c r="B158" s="3" t="str">
        <f t="shared" si="1"/>
        <v>#REF!</v>
      </c>
    </row>
    <row r="159">
      <c r="A159" s="9">
        <f>+0.3</f>
        <v>0.3</v>
      </c>
      <c r="B159" s="3" t="str">
        <f t="shared" si="1"/>
        <v>#REF!</v>
      </c>
    </row>
    <row r="160">
      <c r="A160" s="9">
        <f>+0.49%</f>
        <v>0.0049</v>
      </c>
      <c r="B160" s="3" t="str">
        <f t="shared" si="1"/>
        <v>#REF!</v>
      </c>
    </row>
    <row r="161">
      <c r="A161" s="16">
        <v>90629.0</v>
      </c>
      <c r="B161" s="3" t="str">
        <f t="shared" si="1"/>
        <v>#REF!</v>
      </c>
    </row>
    <row r="162">
      <c r="A162" s="16">
        <v>304240.0</v>
      </c>
      <c r="B162" s="3" t="str">
        <f t="shared" si="1"/>
        <v>#REF!</v>
      </c>
    </row>
    <row r="163">
      <c r="A163" s="14">
        <v>43795.0</v>
      </c>
      <c r="B163" s="3" t="str">
        <f t="shared" si="1"/>
        <v>#REF!</v>
      </c>
    </row>
    <row r="164">
      <c r="A164" s="8">
        <v>61.97</v>
      </c>
      <c r="B164" s="3" t="str">
        <f t="shared" si="1"/>
        <v>#REF!</v>
      </c>
    </row>
    <row r="165">
      <c r="A165" s="8">
        <v>62.56</v>
      </c>
      <c r="B165" s="3" t="str">
        <f t="shared" si="1"/>
        <v>#REF!</v>
      </c>
    </row>
    <row r="166">
      <c r="A166" s="8">
        <v>61.74</v>
      </c>
      <c r="B166" s="3" t="str">
        <f t="shared" si="1"/>
        <v>#REF!</v>
      </c>
    </row>
    <row r="167">
      <c r="A167" s="8">
        <v>62.51</v>
      </c>
      <c r="B167" s="3" t="str">
        <f t="shared" si="1"/>
        <v>#REF!</v>
      </c>
    </row>
    <row r="168">
      <c r="A168" s="9">
        <f>+0.58</f>
        <v>0.58</v>
      </c>
      <c r="B168" s="3" t="str">
        <f t="shared" si="1"/>
        <v>#REF!</v>
      </c>
    </row>
    <row r="169">
      <c r="A169" s="9">
        <f>+0.94%</f>
        <v>0.0094</v>
      </c>
      <c r="B169" s="3" t="str">
        <f t="shared" si="1"/>
        <v>#REF!</v>
      </c>
    </row>
    <row r="170">
      <c r="A170" s="16">
        <v>137940.0</v>
      </c>
      <c r="B170" s="3" t="str">
        <f t="shared" si="1"/>
        <v>#REF!</v>
      </c>
    </row>
    <row r="171">
      <c r="A171" s="16">
        <v>305172.0</v>
      </c>
      <c r="B171" s="3" t="str">
        <f t="shared" si="1"/>
        <v>#REF!</v>
      </c>
    </row>
    <row r="172">
      <c r="A172" s="14">
        <v>43796.0</v>
      </c>
      <c r="B172" s="3" t="str">
        <f t="shared" si="1"/>
        <v>#REF!</v>
      </c>
    </row>
    <row r="173">
      <c r="A173" s="8">
        <v>62.29</v>
      </c>
      <c r="B173" s="3" t="str">
        <f t="shared" si="1"/>
        <v>#REF!</v>
      </c>
    </row>
    <row r="174">
      <c r="A174" s="8">
        <v>62.86</v>
      </c>
      <c r="B174" s="3" t="str">
        <f t="shared" si="1"/>
        <v>#REF!</v>
      </c>
    </row>
    <row r="175">
      <c r="A175" s="8">
        <v>61.75</v>
      </c>
      <c r="B175" s="3" t="str">
        <f t="shared" si="1"/>
        <v>#REF!</v>
      </c>
    </row>
    <row r="176">
      <c r="A176" s="8">
        <v>62.3</v>
      </c>
      <c r="B176" s="3" t="str">
        <f t="shared" si="1"/>
        <v>#REF!</v>
      </c>
    </row>
    <row r="177">
      <c r="A177" s="11">
        <v>-0.21</v>
      </c>
      <c r="B177" s="3" t="str">
        <f t="shared" si="1"/>
        <v>#REF!</v>
      </c>
    </row>
    <row r="178">
      <c r="A178" s="12">
        <v>-0.0034</v>
      </c>
      <c r="B178" s="3" t="str">
        <f t="shared" si="1"/>
        <v>#REF!</v>
      </c>
    </row>
    <row r="179">
      <c r="A179" s="17">
        <v>100961.0</v>
      </c>
      <c r="B179" s="3" t="str">
        <f t="shared" si="1"/>
        <v>#REF!</v>
      </c>
    </row>
    <row r="180">
      <c r="A180" s="17">
        <v>309160.0</v>
      </c>
      <c r="B180" s="3" t="str">
        <f t="shared" si="1"/>
        <v>#REF!</v>
      </c>
    </row>
    <row r="181">
      <c r="A181" s="14">
        <v>43797.0</v>
      </c>
      <c r="B181" s="3" t="str">
        <f t="shared" si="1"/>
        <v>#REF!</v>
      </c>
    </row>
    <row r="182">
      <c r="A182" s="8">
        <v>62.12</v>
      </c>
      <c r="B182" s="3" t="str">
        <f t="shared" si="1"/>
        <v>#REF!</v>
      </c>
    </row>
    <row r="183">
      <c r="A183" s="8">
        <v>62.68</v>
      </c>
      <c r="B183" s="3" t="str">
        <f t="shared" si="1"/>
        <v>#REF!</v>
      </c>
    </row>
    <row r="184">
      <c r="A184" s="8">
        <v>61.84</v>
      </c>
      <c r="B184" s="3" t="str">
        <f t="shared" si="1"/>
        <v>#REF!</v>
      </c>
    </row>
    <row r="185">
      <c r="A185" s="8">
        <v>62.61</v>
      </c>
      <c r="B185" s="3" t="str">
        <f t="shared" si="1"/>
        <v>#REF!</v>
      </c>
    </row>
    <row r="186">
      <c r="A186" s="9">
        <f>+0.31</f>
        <v>0.31</v>
      </c>
      <c r="B186" s="3" t="str">
        <f t="shared" si="1"/>
        <v>#REF!</v>
      </c>
    </row>
    <row r="187">
      <c r="A187" s="9">
        <f>+0.5%</f>
        <v>0.005</v>
      </c>
      <c r="B187" s="3" t="str">
        <f t="shared" si="1"/>
        <v>#REF!</v>
      </c>
    </row>
    <row r="188">
      <c r="A188" s="16">
        <v>57684.0</v>
      </c>
      <c r="B188" s="3" t="str">
        <f t="shared" si="1"/>
        <v>#REF!</v>
      </c>
    </row>
    <row r="189">
      <c r="A189" s="16">
        <v>312567.0</v>
      </c>
      <c r="B189" s="3" t="str">
        <f t="shared" si="1"/>
        <v>#REF!</v>
      </c>
    </row>
    <row r="190">
      <c r="A190" s="14">
        <v>43798.0</v>
      </c>
      <c r="B190" s="3" t="str">
        <f t="shared" si="1"/>
        <v>#REF!</v>
      </c>
    </row>
    <row r="191">
      <c r="A191" s="8">
        <v>62.52</v>
      </c>
      <c r="B191" s="3" t="str">
        <f t="shared" si="1"/>
        <v>#REF!</v>
      </c>
    </row>
    <row r="192">
      <c r="A192" s="8">
        <v>62.54</v>
      </c>
      <c r="B192" s="3" t="str">
        <f t="shared" si="1"/>
        <v>#REF!</v>
      </c>
    </row>
    <row r="193">
      <c r="A193" s="8">
        <v>59.7</v>
      </c>
      <c r="B193" s="3" t="str">
        <f t="shared" si="1"/>
        <v>#REF!</v>
      </c>
    </row>
    <row r="194">
      <c r="A194" s="8">
        <v>59.85</v>
      </c>
      <c r="B194" s="3" t="str">
        <f t="shared" si="1"/>
        <v>#REF!</v>
      </c>
    </row>
    <row r="195">
      <c r="A195" s="11">
        <v>-2.76</v>
      </c>
      <c r="B195" s="3" t="str">
        <f t="shared" si="1"/>
        <v>#REF!</v>
      </c>
    </row>
    <row r="196">
      <c r="A196" s="12">
        <v>-0.0441</v>
      </c>
      <c r="B196" s="3" t="str">
        <f t="shared" si="1"/>
        <v>#REF!</v>
      </c>
    </row>
    <row r="197">
      <c r="A197" s="17">
        <v>95947.0</v>
      </c>
      <c r="B197" s="3" t="str">
        <f t="shared" si="1"/>
        <v>#REF!</v>
      </c>
    </row>
    <row r="198">
      <c r="A198" s="17">
        <v>318238.0</v>
      </c>
      <c r="B198" s="3" t="str">
        <f t="shared" si="1"/>
        <v>#REF!</v>
      </c>
    </row>
    <row r="199">
      <c r="A199" s="7">
        <v>43801.0</v>
      </c>
      <c r="B199" s="3" t="str">
        <f t="shared" si="1"/>
        <v>#REF!</v>
      </c>
    </row>
    <row r="200">
      <c r="A200" s="8">
        <v>60.12</v>
      </c>
      <c r="B200" s="3" t="str">
        <f t="shared" si="1"/>
        <v>#REF!</v>
      </c>
    </row>
    <row r="201">
      <c r="A201" s="8">
        <v>61.38</v>
      </c>
      <c r="B201" s="3" t="str">
        <f t="shared" si="1"/>
        <v>#REF!</v>
      </c>
    </row>
    <row r="202">
      <c r="A202" s="8">
        <v>60.08</v>
      </c>
      <c r="B202" s="3" t="str">
        <f t="shared" si="1"/>
        <v>#REF!</v>
      </c>
    </row>
    <row r="203">
      <c r="A203" s="8">
        <v>60.23</v>
      </c>
      <c r="B203" s="3" t="str">
        <f t="shared" si="1"/>
        <v>#REF!</v>
      </c>
    </row>
    <row r="204">
      <c r="A204" s="9">
        <f>+0.38</f>
        <v>0.38</v>
      </c>
      <c r="B204" s="3" t="str">
        <f t="shared" si="1"/>
        <v>#REF!</v>
      </c>
    </row>
    <row r="205">
      <c r="A205" s="9">
        <f>+0.63%</f>
        <v>0.0063</v>
      </c>
      <c r="B205" s="3" t="str">
        <f t="shared" si="1"/>
        <v>#REF!</v>
      </c>
    </row>
    <row r="206">
      <c r="A206" s="16">
        <v>150580.0</v>
      </c>
      <c r="B206" s="3" t="str">
        <f t="shared" si="1"/>
        <v>#REF!</v>
      </c>
    </row>
    <row r="207">
      <c r="A207" s="16">
        <v>325082.0</v>
      </c>
      <c r="B207" s="3" t="str">
        <f t="shared" si="1"/>
        <v>#REF!</v>
      </c>
    </row>
    <row r="208">
      <c r="A208" s="7">
        <v>43802.0</v>
      </c>
      <c r="B208" s="3" t="str">
        <f t="shared" si="1"/>
        <v>#REF!</v>
      </c>
    </row>
    <row r="209">
      <c r="A209" s="8">
        <v>60.35</v>
      </c>
      <c r="B209" s="3" t="str">
        <f t="shared" si="1"/>
        <v>#REF!</v>
      </c>
    </row>
    <row r="210">
      <c r="A210" s="8">
        <v>60.84</v>
      </c>
      <c r="B210" s="3" t="str">
        <f t="shared" si="1"/>
        <v>#REF!</v>
      </c>
    </row>
    <row r="211">
      <c r="A211" s="8">
        <v>59.59</v>
      </c>
      <c r="B211" s="3" t="str">
        <f t="shared" si="1"/>
        <v>#REF!</v>
      </c>
    </row>
    <row r="212">
      <c r="A212" s="8">
        <v>60.11</v>
      </c>
      <c r="B212" s="3" t="str">
        <f t="shared" si="1"/>
        <v>#REF!</v>
      </c>
    </row>
    <row r="213">
      <c r="A213" s="11">
        <v>-0.12</v>
      </c>
      <c r="B213" s="3" t="str">
        <f t="shared" si="1"/>
        <v>#REF!</v>
      </c>
    </row>
    <row r="214">
      <c r="A214" s="12">
        <v>-0.002</v>
      </c>
      <c r="B214" s="3" t="str">
        <f t="shared" si="1"/>
        <v>#REF!</v>
      </c>
    </row>
    <row r="215">
      <c r="A215" s="17">
        <v>117475.0</v>
      </c>
      <c r="B215" s="3" t="str">
        <f t="shared" si="1"/>
        <v>#REF!</v>
      </c>
    </row>
    <row r="216">
      <c r="A216" s="17">
        <v>332104.0</v>
      </c>
      <c r="B216" s="3" t="str">
        <f t="shared" si="1"/>
        <v>#REF!</v>
      </c>
    </row>
    <row r="217">
      <c r="A217" s="7">
        <v>43803.0</v>
      </c>
      <c r="B217" s="3" t="str">
        <f t="shared" si="1"/>
        <v>#REF!</v>
      </c>
    </row>
    <row r="218">
      <c r="A218" s="8">
        <v>60.3</v>
      </c>
      <c r="B218" s="3" t="str">
        <f t="shared" si="1"/>
        <v>#REF!</v>
      </c>
    </row>
    <row r="219">
      <c r="A219" s="8">
        <v>62.67</v>
      </c>
      <c r="B219" s="3" t="str">
        <f t="shared" si="1"/>
        <v>#REF!</v>
      </c>
    </row>
    <row r="220">
      <c r="A220" s="8">
        <v>60.25</v>
      </c>
      <c r="B220" s="3" t="str">
        <f t="shared" si="1"/>
        <v>#REF!</v>
      </c>
    </row>
    <row r="221">
      <c r="A221" s="8">
        <v>62.2</v>
      </c>
      <c r="B221" s="3" t="str">
        <f t="shared" si="1"/>
        <v>#REF!</v>
      </c>
    </row>
    <row r="222">
      <c r="A222" s="9">
        <f>+2.09</f>
        <v>2.09</v>
      </c>
      <c r="B222" s="3" t="str">
        <f t="shared" si="1"/>
        <v>#REF!</v>
      </c>
    </row>
    <row r="223">
      <c r="A223" s="9">
        <f>+3.48%</f>
        <v>0.0348</v>
      </c>
      <c r="B223" s="3" t="str">
        <f t="shared" si="1"/>
        <v>#REF!</v>
      </c>
    </row>
    <row r="224">
      <c r="A224" s="16">
        <v>169264.0</v>
      </c>
      <c r="B224" s="3" t="str">
        <f t="shared" si="1"/>
        <v>#REF!</v>
      </c>
    </row>
    <row r="225">
      <c r="A225" s="16">
        <v>340554.0</v>
      </c>
      <c r="B225" s="3" t="str">
        <f t="shared" si="1"/>
        <v>#REF!</v>
      </c>
    </row>
    <row r="226">
      <c r="A226" s="7">
        <v>43804.0</v>
      </c>
      <c r="B226" s="3" t="str">
        <f t="shared" si="1"/>
        <v>#REF!</v>
      </c>
    </row>
    <row r="227">
      <c r="A227" s="8">
        <v>62.11</v>
      </c>
      <c r="B227" s="3" t="str">
        <f t="shared" si="1"/>
        <v>#REF!</v>
      </c>
    </row>
    <row r="228">
      <c r="A228" s="8">
        <v>63.03</v>
      </c>
      <c r="B228" s="3" t="str">
        <f t="shared" si="1"/>
        <v>#REF!</v>
      </c>
    </row>
    <row r="229">
      <c r="A229" s="8">
        <v>61.95</v>
      </c>
      <c r="B229" s="3" t="str">
        <f t="shared" si="1"/>
        <v>#REF!</v>
      </c>
    </row>
    <row r="230">
      <c r="A230" s="8">
        <v>62.48</v>
      </c>
      <c r="B230" s="3" t="str">
        <f t="shared" si="1"/>
        <v>#REF!</v>
      </c>
    </row>
    <row r="231">
      <c r="A231" s="9">
        <f>+0.28</f>
        <v>0.28</v>
      </c>
      <c r="B231" s="3" t="str">
        <f t="shared" si="1"/>
        <v>#REF!</v>
      </c>
    </row>
    <row r="232">
      <c r="A232" s="9">
        <f>+0.45%</f>
        <v>0.0045</v>
      </c>
      <c r="B232" s="3" t="str">
        <f t="shared" si="1"/>
        <v>#REF!</v>
      </c>
    </row>
    <row r="233">
      <c r="A233" s="16">
        <v>150252.0</v>
      </c>
      <c r="B233" s="3" t="str">
        <f t="shared" si="1"/>
        <v>#REF!</v>
      </c>
    </row>
    <row r="234">
      <c r="A234" s="16">
        <v>353492.0</v>
      </c>
      <c r="B234" s="3" t="str">
        <f t="shared" si="1"/>
        <v>#REF!</v>
      </c>
    </row>
    <row r="235">
      <c r="A235" s="7">
        <v>43805.0</v>
      </c>
      <c r="B235" s="3" t="str">
        <f t="shared" si="1"/>
        <v>#REF!</v>
      </c>
    </row>
    <row r="236">
      <c r="A236" s="8">
        <v>62.54</v>
      </c>
      <c r="B236" s="3" t="str">
        <f t="shared" si="1"/>
        <v>#REF!</v>
      </c>
    </row>
    <row r="237">
      <c r="A237" s="8">
        <v>63.91</v>
      </c>
      <c r="B237" s="3" t="str">
        <f t="shared" si="1"/>
        <v>#REF!</v>
      </c>
    </row>
    <row r="238">
      <c r="A238" s="8">
        <v>61.91</v>
      </c>
      <c r="B238" s="3" t="str">
        <f t="shared" si="1"/>
        <v>#REF!</v>
      </c>
    </row>
    <row r="239">
      <c r="A239" s="8">
        <v>63.39</v>
      </c>
      <c r="B239" s="3" t="str">
        <f t="shared" si="1"/>
        <v>#REF!</v>
      </c>
    </row>
    <row r="240">
      <c r="A240" s="9">
        <f>+0.91</f>
        <v>0.91</v>
      </c>
      <c r="B240" s="3" t="str">
        <f t="shared" si="1"/>
        <v>#REF!</v>
      </c>
    </row>
    <row r="241">
      <c r="A241" s="9">
        <f>+1.46%</f>
        <v>0.0146</v>
      </c>
      <c r="B241" s="3" t="str">
        <f t="shared" si="1"/>
        <v>#REF!</v>
      </c>
    </row>
    <row r="242">
      <c r="A242" s="16">
        <v>183987.0</v>
      </c>
      <c r="B242" s="3" t="str">
        <f t="shared" si="1"/>
        <v>#REF!</v>
      </c>
    </row>
    <row r="243">
      <c r="A243" s="16">
        <v>373436.0</v>
      </c>
      <c r="B243" s="3" t="str">
        <f t="shared" si="1"/>
        <v>#REF!</v>
      </c>
    </row>
    <row r="244">
      <c r="A244" s="7">
        <v>43808.0</v>
      </c>
      <c r="B244" s="3" t="str">
        <f t="shared" si="1"/>
        <v>#REF!</v>
      </c>
    </row>
    <row r="245">
      <c r="A245" s="8">
        <v>63.34</v>
      </c>
      <c r="B245" s="3" t="str">
        <f t="shared" si="1"/>
        <v>#REF!</v>
      </c>
    </row>
    <row r="246">
      <c r="A246" s="8">
        <v>63.51</v>
      </c>
      <c r="B246" s="3" t="str">
        <f t="shared" si="1"/>
        <v>#REF!</v>
      </c>
    </row>
    <row r="247">
      <c r="A247" s="8">
        <v>62.64</v>
      </c>
      <c r="B247" s="3" t="str">
        <f t="shared" si="1"/>
        <v>#REF!</v>
      </c>
    </row>
    <row r="248">
      <c r="A248" s="8">
        <v>63.28</v>
      </c>
      <c r="B248" s="3" t="str">
        <f t="shared" si="1"/>
        <v>#REF!</v>
      </c>
    </row>
    <row r="249">
      <c r="A249" s="11">
        <v>-0.11</v>
      </c>
      <c r="B249" s="3" t="str">
        <f t="shared" si="1"/>
        <v>#REF!</v>
      </c>
    </row>
    <row r="250">
      <c r="A250" s="12">
        <v>-0.0017</v>
      </c>
      <c r="B250" s="3" t="str">
        <f t="shared" si="1"/>
        <v>#REF!</v>
      </c>
    </row>
    <row r="251">
      <c r="A251" s="17">
        <v>135786.0</v>
      </c>
      <c r="B251" s="3" t="str">
        <f t="shared" si="1"/>
        <v>#REF!</v>
      </c>
    </row>
    <row r="252">
      <c r="A252" s="17">
        <v>382607.0</v>
      </c>
      <c r="B252" s="3" t="str">
        <f t="shared" si="1"/>
        <v>#REF!</v>
      </c>
    </row>
    <row r="253">
      <c r="A253" s="14">
        <v>43809.0</v>
      </c>
      <c r="B253" s="3" t="str">
        <f t="shared" si="1"/>
        <v>#REF!</v>
      </c>
    </row>
    <row r="254">
      <c r="A254" s="8">
        <v>63.07</v>
      </c>
      <c r="B254" s="3" t="str">
        <f t="shared" si="1"/>
        <v>#REF!</v>
      </c>
    </row>
    <row r="255">
      <c r="A255" s="8">
        <v>63.72</v>
      </c>
      <c r="B255" s="3" t="str">
        <f t="shared" si="1"/>
        <v>#REF!</v>
      </c>
    </row>
    <row r="256">
      <c r="A256" s="8">
        <v>62.87</v>
      </c>
      <c r="B256" s="3" t="str">
        <f t="shared" si="1"/>
        <v>#REF!</v>
      </c>
    </row>
    <row r="257">
      <c r="A257" s="8">
        <v>63.46</v>
      </c>
      <c r="B257" s="3" t="str">
        <f t="shared" si="1"/>
        <v>#REF!</v>
      </c>
    </row>
    <row r="258">
      <c r="A258" s="9">
        <f>+0.18</f>
        <v>0.18</v>
      </c>
      <c r="B258" s="3" t="str">
        <f t="shared" si="1"/>
        <v>#REF!</v>
      </c>
    </row>
    <row r="259">
      <c r="A259" s="9">
        <f>+0.28%</f>
        <v>0.0028</v>
      </c>
      <c r="B259" s="3" t="str">
        <f t="shared" si="1"/>
        <v>#REF!</v>
      </c>
    </row>
    <row r="260">
      <c r="A260" s="16">
        <v>168590.0</v>
      </c>
      <c r="B260" s="3" t="str">
        <f t="shared" si="1"/>
        <v>#REF!</v>
      </c>
    </row>
    <row r="261">
      <c r="A261" s="16">
        <v>411714.0</v>
      </c>
      <c r="B261" s="3" t="str">
        <f t="shared" si="1"/>
        <v>#REF!</v>
      </c>
    </row>
    <row r="262">
      <c r="A262" s="14">
        <v>43810.0</v>
      </c>
      <c r="B262" s="3" t="str">
        <f t="shared" si="1"/>
        <v>#REF!</v>
      </c>
    </row>
    <row r="263">
      <c r="A263" s="8">
        <v>63.1</v>
      </c>
      <c r="B263" s="3" t="str">
        <f t="shared" si="1"/>
        <v>#REF!</v>
      </c>
    </row>
    <row r="264">
      <c r="A264" s="8">
        <v>63.36</v>
      </c>
      <c r="B264" s="3" t="str">
        <f t="shared" si="1"/>
        <v>#REF!</v>
      </c>
    </row>
    <row r="265">
      <c r="A265" s="8">
        <v>62.16</v>
      </c>
      <c r="B265" s="3" t="str">
        <f t="shared" si="1"/>
        <v>#REF!</v>
      </c>
    </row>
    <row r="266">
      <c r="A266" s="8">
        <v>62.82</v>
      </c>
      <c r="B266" s="3" t="str">
        <f t="shared" si="1"/>
        <v>#REF!</v>
      </c>
    </row>
    <row r="267">
      <c r="A267" s="11">
        <v>-0.64</v>
      </c>
      <c r="B267" s="3" t="str">
        <f t="shared" si="1"/>
        <v>#REF!</v>
      </c>
    </row>
    <row r="268">
      <c r="A268" s="12">
        <v>-0.0101</v>
      </c>
      <c r="B268" s="3" t="str">
        <f t="shared" si="1"/>
        <v>#REF!</v>
      </c>
    </row>
    <row r="269">
      <c r="A269" s="17">
        <v>160661.0</v>
      </c>
      <c r="B269" s="3" t="str">
        <f t="shared" si="1"/>
        <v>#REF!</v>
      </c>
    </row>
    <row r="270">
      <c r="A270" s="17">
        <v>441902.0</v>
      </c>
      <c r="B270" s="3" t="str">
        <f t="shared" si="1"/>
        <v>#REF!</v>
      </c>
    </row>
    <row r="271">
      <c r="A271" s="14">
        <v>43811.0</v>
      </c>
      <c r="B271" s="3" t="str">
        <f t="shared" si="1"/>
        <v>#REF!</v>
      </c>
    </row>
    <row r="272">
      <c r="A272" s="8">
        <v>62.94</v>
      </c>
      <c r="B272" s="3" t="str">
        <f t="shared" si="1"/>
        <v>#REF!</v>
      </c>
    </row>
    <row r="273">
      <c r="A273" s="8">
        <v>63.86</v>
      </c>
      <c r="B273" s="3" t="str">
        <f t="shared" si="1"/>
        <v>#REF!</v>
      </c>
    </row>
    <row r="274">
      <c r="A274" s="8">
        <v>62.92</v>
      </c>
      <c r="B274" s="3" t="str">
        <f t="shared" si="1"/>
        <v>#REF!</v>
      </c>
    </row>
    <row r="275">
      <c r="A275" s="8">
        <v>63.28</v>
      </c>
      <c r="B275" s="3" t="str">
        <f t="shared" si="1"/>
        <v>#REF!</v>
      </c>
    </row>
    <row r="276">
      <c r="A276" s="9">
        <f>+0.46</f>
        <v>0.46</v>
      </c>
      <c r="B276" s="3" t="str">
        <f t="shared" si="1"/>
        <v>#REF!</v>
      </c>
    </row>
    <row r="277">
      <c r="A277" s="9">
        <f>+0.73%</f>
        <v>0.0073</v>
      </c>
      <c r="B277" s="3" t="str">
        <f t="shared" si="1"/>
        <v>#REF!</v>
      </c>
    </row>
    <row r="278">
      <c r="A278" s="16">
        <v>165765.0</v>
      </c>
      <c r="B278" s="3" t="str">
        <f t="shared" si="1"/>
        <v>#REF!</v>
      </c>
    </row>
    <row r="279">
      <c r="A279" s="16">
        <v>462403.0</v>
      </c>
      <c r="B279" s="3" t="str">
        <f t="shared" si="1"/>
        <v>#REF!</v>
      </c>
    </row>
    <row r="280">
      <c r="A280" s="14">
        <v>43812.0</v>
      </c>
      <c r="B280" s="3" t="str">
        <f t="shared" si="1"/>
        <v>#REF!</v>
      </c>
    </row>
    <row r="281">
      <c r="A281" s="8">
        <v>63.6</v>
      </c>
      <c r="B281" s="3" t="str">
        <f t="shared" si="1"/>
        <v>#REF!</v>
      </c>
    </row>
    <row r="282">
      <c r="A282" s="8">
        <v>64.83</v>
      </c>
      <c r="B282" s="3" t="str">
        <f t="shared" si="1"/>
        <v>#REF!</v>
      </c>
    </row>
    <row r="283">
      <c r="A283" s="8">
        <v>63.56</v>
      </c>
      <c r="B283" s="3" t="str">
        <f t="shared" si="1"/>
        <v>#REF!</v>
      </c>
    </row>
    <row r="284">
      <c r="A284" s="8">
        <v>64.25</v>
      </c>
      <c r="B284" s="3" t="str">
        <f t="shared" si="1"/>
        <v>#REF!</v>
      </c>
    </row>
    <row r="285">
      <c r="A285" s="9">
        <f>+0.97</f>
        <v>0.97</v>
      </c>
      <c r="B285" s="3" t="str">
        <f t="shared" si="1"/>
        <v>#REF!</v>
      </c>
    </row>
    <row r="286">
      <c r="A286" s="9">
        <f>+1.53%</f>
        <v>0.0153</v>
      </c>
      <c r="B286" s="3" t="str">
        <f t="shared" si="1"/>
        <v>#REF!</v>
      </c>
    </row>
    <row r="287">
      <c r="A287" s="16">
        <v>151602.0</v>
      </c>
      <c r="B287" s="3" t="str">
        <f t="shared" si="1"/>
        <v>#REF!</v>
      </c>
    </row>
    <row r="288">
      <c r="A288" s="16">
        <v>479093.0</v>
      </c>
      <c r="B288" s="3" t="str">
        <f t="shared" si="1"/>
        <v>#REF!</v>
      </c>
    </row>
    <row r="289">
      <c r="A289" s="14">
        <v>43815.0</v>
      </c>
      <c r="B289" s="3" t="str">
        <f t="shared" si="1"/>
        <v>#REF!</v>
      </c>
    </row>
    <row r="290">
      <c r="A290" s="8">
        <v>64.01</v>
      </c>
      <c r="B290" s="3" t="str">
        <f t="shared" si="1"/>
        <v>#REF!</v>
      </c>
    </row>
    <row r="291">
      <c r="A291" s="8">
        <v>64.7</v>
      </c>
      <c r="B291" s="3" t="str">
        <f t="shared" si="1"/>
        <v>#REF!</v>
      </c>
    </row>
    <row r="292">
      <c r="A292" s="8">
        <v>63.94</v>
      </c>
      <c r="B292" s="3" t="str">
        <f t="shared" si="1"/>
        <v>#REF!</v>
      </c>
    </row>
    <row r="293">
      <c r="A293" s="8">
        <v>64.41</v>
      </c>
      <c r="B293" s="3" t="str">
        <f t="shared" si="1"/>
        <v>#REF!</v>
      </c>
    </row>
    <row r="294">
      <c r="A294" s="9">
        <f>+0.16</f>
        <v>0.16</v>
      </c>
      <c r="B294" s="3" t="str">
        <f t="shared" si="1"/>
        <v>#REF!</v>
      </c>
    </row>
    <row r="295">
      <c r="A295" s="9">
        <f>+0.25%</f>
        <v>0.0025</v>
      </c>
      <c r="B295" s="3" t="str">
        <f t="shared" si="1"/>
        <v>#REF!</v>
      </c>
    </row>
    <row r="296">
      <c r="A296" s="16">
        <v>130764.0</v>
      </c>
      <c r="B296" s="3" t="str">
        <f t="shared" si="1"/>
        <v>#REF!</v>
      </c>
    </row>
    <row r="297">
      <c r="A297" s="16">
        <v>495708.0</v>
      </c>
      <c r="B297" s="3" t="str">
        <f t="shared" si="1"/>
        <v>#REF!</v>
      </c>
    </row>
    <row r="298">
      <c r="A298" s="14">
        <v>43816.0</v>
      </c>
      <c r="B298" s="3" t="str">
        <f t="shared" si="1"/>
        <v>#REF!</v>
      </c>
    </row>
    <row r="299">
      <c r="A299" s="8">
        <v>64.39</v>
      </c>
      <c r="B299" s="3" t="str">
        <f t="shared" si="1"/>
        <v>#REF!</v>
      </c>
    </row>
    <row r="300">
      <c r="A300" s="8">
        <v>65.28</v>
      </c>
      <c r="B300" s="3" t="str">
        <f t="shared" si="1"/>
        <v>#REF!</v>
      </c>
    </row>
    <row r="301">
      <c r="A301" s="8">
        <v>64.24</v>
      </c>
      <c r="B301" s="3" t="str">
        <f t="shared" si="1"/>
        <v>#REF!</v>
      </c>
    </row>
    <row r="302">
      <c r="A302" s="8">
        <v>65.15</v>
      </c>
      <c r="B302" s="3" t="str">
        <f t="shared" si="1"/>
        <v>#REF!</v>
      </c>
    </row>
    <row r="303">
      <c r="A303" s="9">
        <f>+0.74</f>
        <v>0.74</v>
      </c>
      <c r="B303" s="3" t="str">
        <f t="shared" si="1"/>
        <v>#REF!</v>
      </c>
    </row>
    <row r="304">
      <c r="A304" s="9">
        <f>+1.15%</f>
        <v>0.0115</v>
      </c>
      <c r="B304" s="3" t="str">
        <f t="shared" si="1"/>
        <v>#REF!</v>
      </c>
    </row>
    <row r="305">
      <c r="A305" s="16">
        <v>201189.0</v>
      </c>
      <c r="B305" s="3" t="str">
        <f t="shared" si="1"/>
        <v>#REF!</v>
      </c>
    </row>
    <row r="306">
      <c r="A306" s="16">
        <v>533807.0</v>
      </c>
      <c r="B306" s="3" t="str">
        <f t="shared" si="1"/>
        <v>#REF!</v>
      </c>
    </row>
    <row r="307">
      <c r="A307" s="14">
        <v>43817.0</v>
      </c>
      <c r="B307" s="3" t="str">
        <f t="shared" si="1"/>
        <v>#REF!</v>
      </c>
    </row>
    <row r="308">
      <c r="A308" s="8">
        <v>64.88</v>
      </c>
      <c r="B308" s="3" t="str">
        <f t="shared" si="1"/>
        <v>#REF!</v>
      </c>
    </row>
    <row r="309">
      <c r="A309" s="8">
        <v>65.49</v>
      </c>
      <c r="B309" s="3" t="str">
        <f t="shared" si="1"/>
        <v>#REF!</v>
      </c>
    </row>
    <row r="310">
      <c r="A310" s="8">
        <v>64.64</v>
      </c>
      <c r="B310" s="3" t="str">
        <f t="shared" si="1"/>
        <v>#REF!</v>
      </c>
    </row>
    <row r="311">
      <c r="A311" s="8">
        <v>65.23</v>
      </c>
      <c r="B311" s="3" t="str">
        <f t="shared" si="1"/>
        <v>#REF!</v>
      </c>
    </row>
    <row r="312">
      <c r="A312" s="9">
        <f>+0.08</f>
        <v>0.08</v>
      </c>
      <c r="B312" s="3" t="str">
        <f t="shared" si="1"/>
        <v>#REF!</v>
      </c>
    </row>
    <row r="313">
      <c r="A313" s="9">
        <f>+0.12%</f>
        <v>0.0012</v>
      </c>
      <c r="B313" s="3" t="str">
        <f t="shared" si="1"/>
        <v>#REF!</v>
      </c>
    </row>
    <row r="314">
      <c r="A314" s="16">
        <v>216171.0</v>
      </c>
      <c r="B314" s="3" t="str">
        <f t="shared" si="1"/>
        <v>#REF!</v>
      </c>
    </row>
    <row r="315">
      <c r="A315" s="16">
        <v>573085.0</v>
      </c>
      <c r="B315" s="3" t="str">
        <f t="shared" si="1"/>
        <v>#REF!</v>
      </c>
    </row>
    <row r="316">
      <c r="A316" s="14">
        <v>43818.0</v>
      </c>
      <c r="B316" s="3" t="str">
        <f t="shared" si="1"/>
        <v>#REF!</v>
      </c>
    </row>
    <row r="317">
      <c r="A317" s="8">
        <v>65.27</v>
      </c>
      <c r="B317" s="3" t="str">
        <f t="shared" si="1"/>
        <v>#REF!</v>
      </c>
    </row>
    <row r="318">
      <c r="A318" s="8">
        <v>65.83</v>
      </c>
      <c r="B318" s="3" t="str">
        <f t="shared" si="1"/>
        <v>#REF!</v>
      </c>
    </row>
    <row r="319">
      <c r="A319" s="8">
        <v>65.13</v>
      </c>
      <c r="B319" s="3" t="str">
        <f t="shared" si="1"/>
        <v>#REF!</v>
      </c>
    </row>
    <row r="320">
      <c r="A320" s="8">
        <v>65.59</v>
      </c>
      <c r="B320" s="3" t="str">
        <f t="shared" si="1"/>
        <v>#REF!</v>
      </c>
    </row>
    <row r="321">
      <c r="A321" s="9">
        <f>+0.36</f>
        <v>0.36</v>
      </c>
      <c r="B321" s="3" t="str">
        <f t="shared" si="1"/>
        <v>#REF!</v>
      </c>
    </row>
    <row r="322">
      <c r="A322" s="9">
        <f>+0.55%</f>
        <v>0.0055</v>
      </c>
      <c r="B322" s="3" t="str">
        <f t="shared" si="1"/>
        <v>#REF!</v>
      </c>
    </row>
    <row r="323">
      <c r="A323" s="16">
        <v>240134.0</v>
      </c>
      <c r="B323" s="3" t="str">
        <f t="shared" si="1"/>
        <v>#REF!</v>
      </c>
    </row>
    <row r="324">
      <c r="A324" s="16">
        <v>611053.0</v>
      </c>
      <c r="B324" s="3" t="str">
        <f t="shared" si="1"/>
        <v>#REF!</v>
      </c>
    </row>
    <row r="325">
      <c r="A325" s="14">
        <v>43819.0</v>
      </c>
      <c r="B325" s="3" t="str">
        <f t="shared" si="1"/>
        <v>#REF!</v>
      </c>
    </row>
    <row r="326">
      <c r="A326" s="8">
        <v>65.65</v>
      </c>
      <c r="B326" s="3" t="str">
        <f t="shared" si="1"/>
        <v>#REF!</v>
      </c>
    </row>
    <row r="327">
      <c r="A327" s="8">
        <v>65.76</v>
      </c>
      <c r="B327" s="3" t="str">
        <f t="shared" si="1"/>
        <v>#REF!</v>
      </c>
    </row>
    <row r="328">
      <c r="A328" s="8">
        <v>64.8</v>
      </c>
      <c r="B328" s="3" t="str">
        <f t="shared" si="1"/>
        <v>#REF!</v>
      </c>
    </row>
    <row r="329">
      <c r="A329" s="8">
        <v>65.2</v>
      </c>
      <c r="B329" s="3" t="str">
        <f t="shared" si="1"/>
        <v>#REF!</v>
      </c>
    </row>
    <row r="330">
      <c r="A330" s="11">
        <v>-0.39</v>
      </c>
      <c r="B330" s="3" t="str">
        <f t="shared" si="1"/>
        <v>#REF!</v>
      </c>
    </row>
    <row r="331">
      <c r="A331" s="12">
        <v>-0.0059</v>
      </c>
      <c r="B331" s="3" t="str">
        <f t="shared" si="1"/>
        <v>#REF!</v>
      </c>
    </row>
    <row r="332">
      <c r="A332" s="17">
        <v>203392.0</v>
      </c>
      <c r="B332" s="3" t="str">
        <f t="shared" si="1"/>
        <v>#REF!</v>
      </c>
    </row>
    <row r="333">
      <c r="A333" s="17">
        <v>622939.0</v>
      </c>
      <c r="B333" s="3" t="str">
        <f t="shared" si="1"/>
        <v>#REF!</v>
      </c>
    </row>
    <row r="334">
      <c r="A334" s="14">
        <v>43822.0</v>
      </c>
      <c r="B334" s="3" t="str">
        <f t="shared" si="1"/>
        <v>#REF!</v>
      </c>
    </row>
    <row r="335">
      <c r="A335" s="8">
        <v>65.24</v>
      </c>
      <c r="B335" s="3" t="str">
        <f t="shared" si="1"/>
        <v>#REF!</v>
      </c>
    </row>
    <row r="336">
      <c r="A336" s="8">
        <v>65.64</v>
      </c>
      <c r="B336" s="3" t="str">
        <f t="shared" si="1"/>
        <v>#REF!</v>
      </c>
    </row>
    <row r="337">
      <c r="A337" s="8">
        <v>64.87</v>
      </c>
      <c r="B337" s="3" t="str">
        <f t="shared" si="1"/>
        <v>#REF!</v>
      </c>
    </row>
    <row r="338">
      <c r="A338" s="8">
        <v>65.42</v>
      </c>
      <c r="B338" s="3" t="str">
        <f t="shared" si="1"/>
        <v>#REF!</v>
      </c>
    </row>
    <row r="339">
      <c r="A339" s="9">
        <f>+0.22</f>
        <v>0.22</v>
      </c>
      <c r="B339" s="3" t="str">
        <f t="shared" si="1"/>
        <v>#REF!</v>
      </c>
    </row>
    <row r="340">
      <c r="A340" s="9">
        <f>+0.34%</f>
        <v>0.0034</v>
      </c>
      <c r="B340" s="3" t="str">
        <f t="shared" si="1"/>
        <v>#REF!</v>
      </c>
    </row>
    <row r="341">
      <c r="A341" s="16">
        <v>130621.0</v>
      </c>
      <c r="B341" s="3" t="str">
        <f t="shared" si="1"/>
        <v>#REF!</v>
      </c>
    </row>
    <row r="342">
      <c r="A342" s="16">
        <v>629395.0</v>
      </c>
      <c r="B342" s="3" t="str">
        <f t="shared" si="1"/>
        <v>#REF!</v>
      </c>
    </row>
    <row r="343">
      <c r="A343" s="14">
        <v>43823.0</v>
      </c>
      <c r="B343" s="3" t="str">
        <f t="shared" si="1"/>
        <v>#REF!</v>
      </c>
    </row>
    <row r="344">
      <c r="A344" s="8">
        <v>65.51</v>
      </c>
      <c r="B344" s="3" t="str">
        <f t="shared" si="1"/>
        <v>#REF!</v>
      </c>
    </row>
    <row r="345">
      <c r="A345" s="8">
        <v>66.19</v>
      </c>
      <c r="B345" s="3" t="str">
        <f t="shared" si="1"/>
        <v>#REF!</v>
      </c>
    </row>
    <row r="346">
      <c r="A346" s="8">
        <v>65.38</v>
      </c>
      <c r="B346" s="3" t="str">
        <f t="shared" si="1"/>
        <v>#REF!</v>
      </c>
    </row>
    <row r="347">
      <c r="A347" s="8">
        <v>66.16</v>
      </c>
      <c r="B347" s="3" t="str">
        <f t="shared" si="1"/>
        <v>#REF!</v>
      </c>
    </row>
    <row r="348">
      <c r="A348" s="9">
        <f>+0.74</f>
        <v>0.74</v>
      </c>
      <c r="B348" s="3" t="str">
        <f t="shared" si="1"/>
        <v>#REF!</v>
      </c>
    </row>
    <row r="349">
      <c r="A349" s="9">
        <f>+1.13%</f>
        <v>0.0113</v>
      </c>
      <c r="B349" s="3" t="str">
        <f t="shared" si="1"/>
        <v>#REF!</v>
      </c>
    </row>
    <row r="350">
      <c r="A350" s="16">
        <v>110283.0</v>
      </c>
      <c r="B350" s="3" t="str">
        <f t="shared" si="1"/>
        <v>#REF!</v>
      </c>
    </row>
    <row r="351">
      <c r="A351" s="16">
        <v>633469.0</v>
      </c>
      <c r="B351" s="3" t="str">
        <f t="shared" si="1"/>
        <v>#REF!</v>
      </c>
    </row>
    <row r="352">
      <c r="A352" s="14">
        <v>43825.0</v>
      </c>
      <c r="B352" s="3" t="str">
        <f t="shared" si="1"/>
        <v>#REF!</v>
      </c>
    </row>
    <row r="353">
      <c r="A353" s="8">
        <v>66.29</v>
      </c>
      <c r="B353" s="3" t="str">
        <f t="shared" si="1"/>
        <v>#REF!</v>
      </c>
    </row>
    <row r="354">
      <c r="A354" s="8">
        <v>66.84</v>
      </c>
      <c r="B354" s="3" t="str">
        <f t="shared" si="1"/>
        <v>#REF!</v>
      </c>
    </row>
    <row r="355">
      <c r="A355" s="8">
        <v>66.12</v>
      </c>
      <c r="B355" s="3" t="str">
        <f t="shared" si="1"/>
        <v>#REF!</v>
      </c>
    </row>
    <row r="356">
      <c r="A356" s="8">
        <v>66.76</v>
      </c>
      <c r="B356" s="3" t="str">
        <f t="shared" si="1"/>
        <v>#REF!</v>
      </c>
    </row>
    <row r="357">
      <c r="A357" s="9">
        <f>+0.6</f>
        <v>0.6</v>
      </c>
      <c r="B357" s="3" t="str">
        <f t="shared" si="1"/>
        <v>#REF!</v>
      </c>
    </row>
    <row r="358">
      <c r="A358" s="9">
        <f>+0.91%</f>
        <v>0.0091</v>
      </c>
      <c r="B358" s="3" t="str">
        <f t="shared" si="1"/>
        <v>#REF!</v>
      </c>
    </row>
    <row r="359">
      <c r="A359" s="16">
        <v>113893.0</v>
      </c>
      <c r="B359" s="3" t="str">
        <f t="shared" si="1"/>
        <v>#REF!</v>
      </c>
    </row>
    <row r="360">
      <c r="A360" s="16">
        <v>643293.0</v>
      </c>
      <c r="B360" s="3" t="str">
        <f t="shared" si="1"/>
        <v>#REF!</v>
      </c>
    </row>
    <row r="361">
      <c r="A361" s="14">
        <v>43826.0</v>
      </c>
      <c r="B361" s="3" t="str">
        <f t="shared" si="1"/>
        <v>#REF!</v>
      </c>
    </row>
    <row r="362">
      <c r="A362" s="8">
        <v>66.8</v>
      </c>
      <c r="B362" s="3" t="str">
        <f t="shared" si="1"/>
        <v>#REF!</v>
      </c>
    </row>
    <row r="363">
      <c r="A363" s="8">
        <v>67.08</v>
      </c>
      <c r="B363" s="3" t="str">
        <f t="shared" si="1"/>
        <v>#REF!</v>
      </c>
    </row>
    <row r="364">
      <c r="A364" s="8">
        <v>66.36</v>
      </c>
      <c r="B364" s="3" t="str">
        <f t="shared" si="1"/>
        <v>#REF!</v>
      </c>
    </row>
    <row r="365">
      <c r="A365" s="8">
        <v>66.87</v>
      </c>
      <c r="B365" s="3" t="str">
        <f t="shared" si="1"/>
        <v>#REF!</v>
      </c>
    </row>
    <row r="366">
      <c r="A366" s="9">
        <f>+0.11</f>
        <v>0.11</v>
      </c>
      <c r="B366" s="3" t="str">
        <f t="shared" si="1"/>
        <v>#REF!</v>
      </c>
    </row>
    <row r="367">
      <c r="A367" s="9">
        <f>+0.16%</f>
        <v>0.0016</v>
      </c>
      <c r="B367" s="3" t="str">
        <f t="shared" si="1"/>
        <v>#REF!</v>
      </c>
    </row>
    <row r="368">
      <c r="A368" s="16">
        <v>222365.0</v>
      </c>
      <c r="B368" s="3" t="str">
        <f t="shared" si="1"/>
        <v>#REF!</v>
      </c>
    </row>
    <row r="369">
      <c r="A369" s="16">
        <v>664310.0</v>
      </c>
      <c r="B369" s="3" t="str">
        <f t="shared" si="1"/>
        <v>#REF!</v>
      </c>
    </row>
    <row r="370">
      <c r="A370" s="14">
        <v>43829.0</v>
      </c>
      <c r="B370" s="3" t="str">
        <f t="shared" si="1"/>
        <v>#REF!</v>
      </c>
    </row>
    <row r="371">
      <c r="A371" s="8">
        <v>66.9</v>
      </c>
      <c r="B371" s="3" t="str">
        <f t="shared" si="1"/>
        <v>#REF!</v>
      </c>
    </row>
    <row r="372">
      <c r="A372" s="8">
        <v>67.59</v>
      </c>
      <c r="B372" s="3" t="str">
        <f t="shared" si="1"/>
        <v>#REF!</v>
      </c>
    </row>
    <row r="373">
      <c r="A373" s="8">
        <v>66.07</v>
      </c>
      <c r="B373" s="3" t="str">
        <f t="shared" si="1"/>
        <v>#REF!</v>
      </c>
    </row>
    <row r="374">
      <c r="A374" s="8">
        <v>66.67</v>
      </c>
      <c r="B374" s="3" t="str">
        <f t="shared" si="1"/>
        <v>#REF!</v>
      </c>
    </row>
    <row r="375">
      <c r="A375" s="11">
        <v>-0.2</v>
      </c>
      <c r="B375" s="3" t="str">
        <f t="shared" si="1"/>
        <v>#REF!</v>
      </c>
    </row>
    <row r="376">
      <c r="A376" s="12">
        <v>-0.003</v>
      </c>
      <c r="B376" s="3" t="str">
        <f t="shared" si="1"/>
        <v>#REF!</v>
      </c>
    </row>
    <row r="377">
      <c r="A377" s="17">
        <v>258776.0</v>
      </c>
      <c r="B377" s="3" t="str">
        <f t="shared" si="1"/>
        <v>#REF!</v>
      </c>
    </row>
    <row r="378">
      <c r="A378" s="17">
        <v>655512.0</v>
      </c>
      <c r="B378" s="3" t="str">
        <f t="shared" si="1"/>
        <v>#REF!</v>
      </c>
    </row>
    <row r="379">
      <c r="A379" s="14">
        <v>43830.0</v>
      </c>
      <c r="B379" s="3" t="str">
        <f t="shared" si="1"/>
        <v>#REF!</v>
      </c>
    </row>
    <row r="380">
      <c r="A380" s="8">
        <v>66.65</v>
      </c>
      <c r="B380" s="3" t="str">
        <f t="shared" si="1"/>
        <v>#REF!</v>
      </c>
    </row>
    <row r="381">
      <c r="A381" s="8">
        <v>66.93</v>
      </c>
      <c r="B381" s="3" t="str">
        <f t="shared" si="1"/>
        <v>#REF!</v>
      </c>
    </row>
    <row r="382">
      <c r="A382" s="8">
        <v>65.63</v>
      </c>
      <c r="B382" s="3" t="str">
        <f t="shared" si="1"/>
        <v>#REF!</v>
      </c>
    </row>
    <row r="383">
      <c r="A383" s="8">
        <v>66.0</v>
      </c>
      <c r="B383" s="3" t="str">
        <f t="shared" si="1"/>
        <v>#REF!</v>
      </c>
    </row>
    <row r="384">
      <c r="A384" s="11">
        <v>-0.67</v>
      </c>
      <c r="B384" s="3" t="str">
        <f t="shared" si="1"/>
        <v>#REF!</v>
      </c>
    </row>
    <row r="385">
      <c r="A385" s="12">
        <v>-0.01</v>
      </c>
      <c r="B385" s="3" t="str">
        <f t="shared" si="1"/>
        <v>#REF!</v>
      </c>
    </row>
    <row r="386">
      <c r="A386" s="17">
        <v>171009.0</v>
      </c>
      <c r="B386" s="3" t="str">
        <f t="shared" si="1"/>
        <v>#REF!</v>
      </c>
    </row>
    <row r="387">
      <c r="A387" s="17">
        <v>658933.0</v>
      </c>
      <c r="B387" s="3" t="str">
        <f t="shared" si="1"/>
        <v>#REF!</v>
      </c>
    </row>
    <row r="388">
      <c r="A388" s="7">
        <v>43832.0</v>
      </c>
      <c r="B388" s="3" t="str">
        <f t="shared" si="1"/>
        <v>#REF!</v>
      </c>
    </row>
    <row r="389">
      <c r="A389" s="8">
        <v>66.41</v>
      </c>
      <c r="B389" s="3" t="str">
        <f t="shared" si="1"/>
        <v>#REF!</v>
      </c>
    </row>
    <row r="390">
      <c r="A390" s="8">
        <v>66.58</v>
      </c>
      <c r="B390" s="3" t="str">
        <f t="shared" si="1"/>
        <v>#REF!</v>
      </c>
    </row>
    <row r="391">
      <c r="A391" s="8">
        <v>65.72</v>
      </c>
      <c r="B391" s="3" t="str">
        <f t="shared" si="1"/>
        <v>#REF!</v>
      </c>
    </row>
    <row r="392">
      <c r="A392" s="8">
        <v>66.25</v>
      </c>
      <c r="B392" s="3" t="str">
        <f t="shared" si="1"/>
        <v>#REF!</v>
      </c>
    </row>
    <row r="393">
      <c r="A393" s="9">
        <f>+0.25</f>
        <v>0.25</v>
      </c>
      <c r="B393" s="3" t="str">
        <f t="shared" si="1"/>
        <v>#REF!</v>
      </c>
    </row>
    <row r="394">
      <c r="A394" s="9">
        <f>+0.38%</f>
        <v>0.0038</v>
      </c>
      <c r="B394" s="3" t="str">
        <f t="shared" si="1"/>
        <v>#REF!</v>
      </c>
    </row>
    <row r="395">
      <c r="A395" s="16">
        <v>205689.0</v>
      </c>
      <c r="B395" s="3" t="str">
        <f t="shared" si="1"/>
        <v>#REF!</v>
      </c>
    </row>
    <row r="396">
      <c r="A396" s="16">
        <v>647098.0</v>
      </c>
      <c r="B396" s="3" t="str">
        <f t="shared" si="1"/>
        <v>#REF!</v>
      </c>
    </row>
    <row r="397">
      <c r="A397" s="7">
        <v>43833.0</v>
      </c>
      <c r="B397" s="3" t="str">
        <f t="shared" si="1"/>
        <v>#REF!</v>
      </c>
    </row>
    <row r="398">
      <c r="A398" s="8">
        <v>66.28</v>
      </c>
      <c r="B398" s="3" t="str">
        <f t="shared" si="1"/>
        <v>#REF!</v>
      </c>
    </row>
    <row r="399">
      <c r="A399" s="8">
        <v>69.5</v>
      </c>
      <c r="B399" s="3" t="str">
        <f t="shared" si="1"/>
        <v>#REF!</v>
      </c>
    </row>
    <row r="400">
      <c r="A400" s="8">
        <v>66.22</v>
      </c>
      <c r="B400" s="3" t="str">
        <f t="shared" si="1"/>
        <v>#REF!</v>
      </c>
    </row>
    <row r="401">
      <c r="A401" s="8">
        <v>68.6</v>
      </c>
      <c r="B401" s="3" t="str">
        <f t="shared" si="1"/>
        <v>#REF!</v>
      </c>
    </row>
    <row r="402">
      <c r="A402" s="9">
        <f>+2.35</f>
        <v>2.35</v>
      </c>
      <c r="B402" s="3" t="str">
        <f t="shared" si="1"/>
        <v>#REF!</v>
      </c>
    </row>
    <row r="403">
      <c r="A403" s="9">
        <f>+3.55%</f>
        <v>0.0355</v>
      </c>
      <c r="B403" s="3" t="str">
        <f t="shared" si="1"/>
        <v>#REF!</v>
      </c>
    </row>
    <row r="404">
      <c r="A404" s="16">
        <v>479696.0</v>
      </c>
      <c r="B404" s="3" t="str">
        <f t="shared" si="1"/>
        <v>#REF!</v>
      </c>
    </row>
    <row r="405">
      <c r="A405" s="16">
        <v>625982.0</v>
      </c>
      <c r="B405" s="3" t="str">
        <f t="shared" si="1"/>
        <v>#REF!</v>
      </c>
    </row>
    <row r="406">
      <c r="A406" s="7">
        <v>43836.0</v>
      </c>
      <c r="B406" s="3" t="str">
        <f t="shared" si="1"/>
        <v>#REF!</v>
      </c>
    </row>
    <row r="407">
      <c r="A407" s="8">
        <v>69.35</v>
      </c>
      <c r="B407" s="3" t="str">
        <f t="shared" si="1"/>
        <v>#REF!</v>
      </c>
    </row>
    <row r="408">
      <c r="A408" s="8">
        <v>70.74</v>
      </c>
      <c r="B408" s="3" t="str">
        <f t="shared" si="1"/>
        <v>#REF!</v>
      </c>
    </row>
    <row r="409">
      <c r="A409" s="8">
        <v>68.21</v>
      </c>
      <c r="B409" s="3" t="str">
        <f t="shared" si="1"/>
        <v>#REF!</v>
      </c>
    </row>
    <row r="410">
      <c r="A410" s="8">
        <v>68.91</v>
      </c>
      <c r="B410" s="3" t="str">
        <f t="shared" si="1"/>
        <v>#REF!</v>
      </c>
    </row>
    <row r="411">
      <c r="A411" s="9">
        <f>+0.31</f>
        <v>0.31</v>
      </c>
      <c r="B411" s="3" t="str">
        <f t="shared" si="1"/>
        <v>#REF!</v>
      </c>
    </row>
    <row r="412">
      <c r="A412" s="9">
        <f>+0.45%</f>
        <v>0.0045</v>
      </c>
      <c r="B412" s="3" t="str">
        <f t="shared" si="1"/>
        <v>#REF!</v>
      </c>
    </row>
    <row r="413">
      <c r="A413" s="16">
        <v>341137.0</v>
      </c>
      <c r="B413" s="3" t="str">
        <f t="shared" si="1"/>
        <v>#REF!</v>
      </c>
    </row>
    <row r="414">
      <c r="A414" s="16">
        <v>607377.0</v>
      </c>
      <c r="B414" s="3" t="str">
        <f t="shared" si="1"/>
        <v>#REF!</v>
      </c>
    </row>
    <row r="415">
      <c r="A415" s="7">
        <v>43837.0</v>
      </c>
      <c r="B415" s="3" t="str">
        <f t="shared" si="1"/>
        <v>#REF!</v>
      </c>
    </row>
    <row r="416">
      <c r="A416" s="8">
        <v>68.63</v>
      </c>
      <c r="B416" s="3" t="str">
        <f t="shared" si="1"/>
        <v>#REF!</v>
      </c>
    </row>
    <row r="417">
      <c r="A417" s="8">
        <v>68.75</v>
      </c>
      <c r="B417" s="3" t="str">
        <f t="shared" si="1"/>
        <v>#REF!</v>
      </c>
    </row>
    <row r="418">
      <c r="A418" s="8">
        <v>67.65</v>
      </c>
      <c r="B418" s="3" t="str">
        <f t="shared" si="1"/>
        <v>#REF!</v>
      </c>
    </row>
    <row r="419">
      <c r="A419" s="8">
        <v>68.27</v>
      </c>
      <c r="B419" s="3" t="str">
        <f t="shared" si="1"/>
        <v>#REF!</v>
      </c>
    </row>
    <row r="420">
      <c r="A420" s="11">
        <v>-0.64</v>
      </c>
      <c r="B420" s="3" t="str">
        <f t="shared" si="1"/>
        <v>#REF!</v>
      </c>
    </row>
    <row r="421">
      <c r="A421" s="12">
        <v>-0.0093</v>
      </c>
      <c r="B421" s="3" t="str">
        <f t="shared" si="1"/>
        <v>#REF!</v>
      </c>
    </row>
    <row r="422">
      <c r="A422" s="17">
        <v>284919.0</v>
      </c>
      <c r="B422" s="3" t="str">
        <f t="shared" si="1"/>
        <v>#REF!</v>
      </c>
    </row>
    <row r="423">
      <c r="A423" s="17">
        <v>588810.0</v>
      </c>
      <c r="B423" s="3" t="str">
        <f t="shared" si="1"/>
        <v>#REF!</v>
      </c>
    </row>
    <row r="424">
      <c r="A424" s="7">
        <v>43838.0</v>
      </c>
      <c r="B424" s="3" t="str">
        <f t="shared" si="1"/>
        <v>#REF!</v>
      </c>
    </row>
    <row r="425">
      <c r="A425" s="8">
        <v>71.22</v>
      </c>
      <c r="B425" s="3" t="str">
        <f t="shared" si="1"/>
        <v>#REF!</v>
      </c>
    </row>
    <row r="426">
      <c r="A426" s="8">
        <v>71.75</v>
      </c>
      <c r="B426" s="3" t="str">
        <f t="shared" si="1"/>
        <v>#REF!</v>
      </c>
    </row>
    <row r="427">
      <c r="A427" s="8">
        <v>64.94</v>
      </c>
      <c r="B427" s="3" t="str">
        <f t="shared" si="1"/>
        <v>#REF!</v>
      </c>
    </row>
    <row r="428">
      <c r="A428" s="8">
        <v>65.44</v>
      </c>
      <c r="B428" s="3" t="str">
        <f t="shared" si="1"/>
        <v>#REF!</v>
      </c>
    </row>
    <row r="429">
      <c r="A429" s="11">
        <v>-2.83</v>
      </c>
      <c r="B429" s="3" t="str">
        <f t="shared" si="1"/>
        <v>#REF!</v>
      </c>
    </row>
    <row r="430">
      <c r="A430" s="12">
        <v>-0.0415</v>
      </c>
      <c r="B430" s="3" t="str">
        <f t="shared" si="1"/>
        <v>#REF!</v>
      </c>
    </row>
    <row r="431">
      <c r="A431" s="17">
        <v>560891.0</v>
      </c>
      <c r="B431" s="3" t="str">
        <f t="shared" si="1"/>
        <v>#REF!</v>
      </c>
    </row>
    <row r="432">
      <c r="A432" s="17">
        <v>543176.0</v>
      </c>
      <c r="B432" s="3" t="str">
        <f t="shared" si="1"/>
        <v>#REF!</v>
      </c>
    </row>
    <row r="433">
      <c r="A433" s="7">
        <v>43839.0</v>
      </c>
      <c r="B433" s="3" t="str">
        <f t="shared" si="1"/>
        <v>#REF!</v>
      </c>
    </row>
    <row r="434">
      <c r="A434" s="8">
        <v>66.0</v>
      </c>
      <c r="B434" s="3" t="str">
        <f t="shared" si="1"/>
        <v>#REF!</v>
      </c>
    </row>
    <row r="435">
      <c r="A435" s="8">
        <v>66.1</v>
      </c>
      <c r="B435" s="3" t="str">
        <f t="shared" si="1"/>
        <v>#REF!</v>
      </c>
    </row>
    <row r="436">
      <c r="A436" s="8">
        <v>64.56</v>
      </c>
      <c r="B436" s="3" t="str">
        <f t="shared" si="1"/>
        <v>#REF!</v>
      </c>
    </row>
    <row r="437">
      <c r="A437" s="8">
        <v>65.37</v>
      </c>
      <c r="B437" s="3" t="str">
        <f t="shared" si="1"/>
        <v>#REF!</v>
      </c>
    </row>
    <row r="438">
      <c r="A438" s="11">
        <v>-0.07</v>
      </c>
      <c r="B438" s="3" t="str">
        <f t="shared" si="1"/>
        <v>#REF!</v>
      </c>
    </row>
    <row r="439">
      <c r="A439" s="12">
        <v>-0.0011</v>
      </c>
      <c r="B439" s="3" t="str">
        <f t="shared" si="1"/>
        <v>#REF!</v>
      </c>
    </row>
    <row r="440">
      <c r="A440" s="17">
        <v>364446.0</v>
      </c>
      <c r="B440" s="3" t="str">
        <f t="shared" si="1"/>
        <v>#REF!</v>
      </c>
    </row>
    <row r="441">
      <c r="A441" s="17">
        <v>500247.0</v>
      </c>
      <c r="B441" s="3" t="str">
        <f t="shared" si="1"/>
        <v>#REF!</v>
      </c>
    </row>
    <row r="442">
      <c r="A442" s="7">
        <v>43840.0</v>
      </c>
      <c r="B442" s="3" t="str">
        <f t="shared" si="1"/>
        <v>#REF!</v>
      </c>
    </row>
    <row r="443">
      <c r="A443" s="8">
        <v>65.29</v>
      </c>
      <c r="B443" s="3" t="str">
        <f t="shared" si="1"/>
        <v>#REF!</v>
      </c>
    </row>
    <row r="444">
      <c r="A444" s="8">
        <v>65.66</v>
      </c>
      <c r="B444" s="3" t="str">
        <f t="shared" si="1"/>
        <v>#REF!</v>
      </c>
    </row>
    <row r="445">
      <c r="A445" s="8">
        <v>64.86</v>
      </c>
      <c r="B445" s="3" t="str">
        <f t="shared" si="1"/>
        <v>#REF!</v>
      </c>
    </row>
    <row r="446">
      <c r="A446" s="8">
        <v>64.98</v>
      </c>
      <c r="B446" s="3" t="str">
        <f t="shared" si="1"/>
        <v>#REF!</v>
      </c>
    </row>
    <row r="447">
      <c r="A447" s="11">
        <v>-0.39</v>
      </c>
      <c r="B447" s="3" t="str">
        <f t="shared" si="1"/>
        <v>#REF!</v>
      </c>
    </row>
    <row r="448">
      <c r="A448" s="12">
        <v>-0.006</v>
      </c>
      <c r="B448" s="3" t="str">
        <f t="shared" si="1"/>
        <v>#REF!</v>
      </c>
    </row>
    <row r="449">
      <c r="A449" s="17">
        <v>272171.0</v>
      </c>
      <c r="B449" s="3" t="str">
        <f t="shared" si="1"/>
        <v>#REF!</v>
      </c>
    </row>
    <row r="450">
      <c r="A450" s="17">
        <v>475981.0</v>
      </c>
      <c r="B450" s="3" t="str">
        <f t="shared" si="1"/>
        <v>#REF!</v>
      </c>
    </row>
    <row r="451">
      <c r="A451" s="7">
        <v>43843.0</v>
      </c>
      <c r="B451" s="3" t="str">
        <f t="shared" si="1"/>
        <v>#REF!</v>
      </c>
    </row>
    <row r="452">
      <c r="A452" s="8">
        <v>65.13</v>
      </c>
      <c r="B452" s="3" t="str">
        <f t="shared" si="1"/>
        <v>#REF!</v>
      </c>
    </row>
    <row r="453">
      <c r="A453" s="8">
        <v>65.27</v>
      </c>
      <c r="B453" s="3" t="str">
        <f t="shared" si="1"/>
        <v>#REF!</v>
      </c>
    </row>
    <row r="454">
      <c r="A454" s="8">
        <v>63.92</v>
      </c>
      <c r="B454" s="3" t="str">
        <f t="shared" si="1"/>
        <v>#REF!</v>
      </c>
    </row>
    <row r="455">
      <c r="A455" s="8">
        <v>64.2</v>
      </c>
      <c r="B455" s="3" t="str">
        <f t="shared" si="1"/>
        <v>#REF!</v>
      </c>
    </row>
    <row r="456">
      <c r="A456" s="11">
        <v>-0.78</v>
      </c>
      <c r="B456" s="3" t="str">
        <f t="shared" si="1"/>
        <v>#REF!</v>
      </c>
    </row>
    <row r="457">
      <c r="A457" s="12">
        <v>-0.012</v>
      </c>
      <c r="B457" s="3" t="str">
        <f t="shared" si="1"/>
        <v>#REF!</v>
      </c>
    </row>
    <row r="458">
      <c r="A458" s="17">
        <v>262472.0</v>
      </c>
      <c r="B458" s="3" t="str">
        <f t="shared" si="1"/>
        <v>#REF!</v>
      </c>
    </row>
    <row r="459">
      <c r="A459" s="17">
        <v>436923.0</v>
      </c>
      <c r="B459" s="3" t="str">
        <f t="shared" si="1"/>
        <v>#REF!</v>
      </c>
    </row>
    <row r="460">
      <c r="A460" s="7">
        <v>43844.0</v>
      </c>
      <c r="B460" s="3" t="str">
        <f t="shared" si="1"/>
        <v>#REF!</v>
      </c>
    </row>
    <row r="461">
      <c r="A461" s="8">
        <v>64.29</v>
      </c>
      <c r="B461" s="3" t="str">
        <f t="shared" si="1"/>
        <v>#REF!</v>
      </c>
    </row>
    <row r="462">
      <c r="A462" s="8">
        <v>65.05</v>
      </c>
      <c r="B462" s="3" t="str">
        <f t="shared" si="1"/>
        <v>#REF!</v>
      </c>
    </row>
    <row r="463">
      <c r="A463" s="8">
        <v>63.92</v>
      </c>
      <c r="B463" s="3" t="str">
        <f t="shared" si="1"/>
        <v>#REF!</v>
      </c>
    </row>
    <row r="464">
      <c r="A464" s="8">
        <v>64.49</v>
      </c>
      <c r="B464" s="3" t="str">
        <f t="shared" si="1"/>
        <v>#REF!</v>
      </c>
    </row>
    <row r="465">
      <c r="A465" s="9">
        <f>+0.29</f>
        <v>0.29</v>
      </c>
      <c r="B465" s="3" t="str">
        <f t="shared" si="1"/>
        <v>#REF!</v>
      </c>
    </row>
    <row r="466">
      <c r="A466" s="9">
        <f>+0.45%</f>
        <v>0.0045</v>
      </c>
      <c r="B466" s="3" t="str">
        <f t="shared" si="1"/>
        <v>#REF!</v>
      </c>
    </row>
    <row r="467">
      <c r="A467" s="16">
        <v>270499.0</v>
      </c>
      <c r="B467" s="3" t="str">
        <f t="shared" si="1"/>
        <v>#REF!</v>
      </c>
    </row>
    <row r="468">
      <c r="A468" s="16">
        <v>420126.0</v>
      </c>
      <c r="B468" s="3" t="str">
        <f t="shared" si="1"/>
        <v>#REF!</v>
      </c>
    </row>
    <row r="469">
      <c r="A469" s="7">
        <v>43845.0</v>
      </c>
      <c r="B469" s="3" t="str">
        <f t="shared" si="1"/>
        <v>#REF!</v>
      </c>
    </row>
    <row r="470">
      <c r="A470" s="8">
        <v>64.44</v>
      </c>
      <c r="B470" s="3" t="str">
        <f t="shared" si="1"/>
        <v>#REF!</v>
      </c>
    </row>
    <row r="471">
      <c r="A471" s="8">
        <v>64.6</v>
      </c>
      <c r="B471" s="3" t="str">
        <f t="shared" si="1"/>
        <v>#REF!</v>
      </c>
    </row>
    <row r="472">
      <c r="A472" s="8">
        <v>63.55</v>
      </c>
      <c r="B472" s="3" t="str">
        <f t="shared" si="1"/>
        <v>#REF!</v>
      </c>
    </row>
    <row r="473">
      <c r="A473" s="8">
        <v>64.0</v>
      </c>
      <c r="B473" s="3" t="str">
        <f t="shared" si="1"/>
        <v>#REF!</v>
      </c>
    </row>
    <row r="474">
      <c r="A474" s="11">
        <v>-0.49</v>
      </c>
      <c r="B474" s="3" t="str">
        <f t="shared" si="1"/>
        <v>#REF!</v>
      </c>
    </row>
    <row r="475">
      <c r="A475" s="12">
        <v>-0.0076</v>
      </c>
      <c r="B475" s="3" t="str">
        <f t="shared" si="1"/>
        <v>#REF!</v>
      </c>
    </row>
    <row r="476">
      <c r="A476" s="17">
        <v>229526.0</v>
      </c>
      <c r="B476" s="3" t="str">
        <f t="shared" si="1"/>
        <v>#REF!</v>
      </c>
    </row>
    <row r="477">
      <c r="A477" s="17">
        <v>403419.0</v>
      </c>
      <c r="B477" s="3" t="str">
        <f t="shared" si="1"/>
        <v>#REF!</v>
      </c>
    </row>
    <row r="478">
      <c r="A478" s="7">
        <v>43846.0</v>
      </c>
      <c r="B478" s="3" t="str">
        <f t="shared" si="1"/>
        <v>#REF!</v>
      </c>
    </row>
    <row r="479">
      <c r="A479" s="8">
        <v>64.26</v>
      </c>
      <c r="B479" s="3" t="str">
        <f t="shared" si="1"/>
        <v>#REF!</v>
      </c>
    </row>
    <row r="480">
      <c r="A480" s="8">
        <v>64.97</v>
      </c>
      <c r="B480" s="3" t="str">
        <f t="shared" si="1"/>
        <v>#REF!</v>
      </c>
    </row>
    <row r="481">
      <c r="A481" s="8">
        <v>63.9</v>
      </c>
      <c r="B481" s="3" t="str">
        <f t="shared" si="1"/>
        <v>#REF!</v>
      </c>
    </row>
    <row r="482">
      <c r="A482" s="8">
        <v>64.62</v>
      </c>
      <c r="B482" s="3" t="str">
        <f t="shared" si="1"/>
        <v>#REF!</v>
      </c>
    </row>
    <row r="483">
      <c r="A483" s="9">
        <f>+0.62</f>
        <v>0.62</v>
      </c>
      <c r="B483" s="3" t="str">
        <f t="shared" si="1"/>
        <v>#REF!</v>
      </c>
    </row>
    <row r="484">
      <c r="A484" s="9">
        <f>+0.97%</f>
        <v>0.0097</v>
      </c>
      <c r="B484" s="3" t="str">
        <f t="shared" si="1"/>
        <v>#REF!</v>
      </c>
    </row>
    <row r="485">
      <c r="A485" s="16">
        <v>220168.0</v>
      </c>
      <c r="B485" s="3" t="str">
        <f t="shared" si="1"/>
        <v>#REF!</v>
      </c>
    </row>
    <row r="486">
      <c r="A486" s="16">
        <v>390169.0</v>
      </c>
      <c r="B486" s="3" t="str">
        <f t="shared" si="1"/>
        <v>#REF!</v>
      </c>
    </row>
    <row r="487">
      <c r="A487" s="7">
        <v>43847.0</v>
      </c>
      <c r="B487" s="3" t="str">
        <f t="shared" si="1"/>
        <v>#REF!</v>
      </c>
    </row>
    <row r="488">
      <c r="A488" s="8">
        <v>64.69</v>
      </c>
      <c r="B488" s="3" t="str">
        <f t="shared" si="1"/>
        <v>#REF!</v>
      </c>
    </row>
    <row r="489">
      <c r="A489" s="8">
        <v>65.6</v>
      </c>
      <c r="B489" s="3" t="str">
        <f t="shared" si="1"/>
        <v>#REF!</v>
      </c>
    </row>
    <row r="490">
      <c r="A490" s="8">
        <v>64.48</v>
      </c>
      <c r="B490" s="3" t="str">
        <f t="shared" si="1"/>
        <v>#REF!</v>
      </c>
    </row>
    <row r="491">
      <c r="A491" s="8">
        <v>64.85</v>
      </c>
      <c r="B491" s="3" t="str">
        <f t="shared" si="1"/>
        <v>#REF!</v>
      </c>
    </row>
    <row r="492">
      <c r="A492" s="9">
        <f>+0.23</f>
        <v>0.23</v>
      </c>
      <c r="B492" s="3" t="str">
        <f t="shared" si="1"/>
        <v>#REF!</v>
      </c>
    </row>
    <row r="493">
      <c r="A493" s="9">
        <f>+0.36%</f>
        <v>0.0036</v>
      </c>
      <c r="B493" s="3" t="str">
        <f t="shared" si="1"/>
        <v>#REF!</v>
      </c>
    </row>
    <row r="494">
      <c r="A494" s="16">
        <v>238639.0</v>
      </c>
      <c r="B494" s="3" t="str">
        <f t="shared" si="1"/>
        <v>#REF!</v>
      </c>
    </row>
    <row r="495">
      <c r="A495" s="16">
        <v>359853.0</v>
      </c>
      <c r="B495" s="3" t="str">
        <f t="shared" si="1"/>
        <v>#REF!</v>
      </c>
    </row>
    <row r="496">
      <c r="A496" s="7">
        <v>43850.0</v>
      </c>
      <c r="B496" s="3" t="str">
        <f t="shared" si="1"/>
        <v>#REF!</v>
      </c>
    </row>
    <row r="497">
      <c r="A497" s="8">
        <v>65.98</v>
      </c>
      <c r="B497" s="3" t="str">
        <f t="shared" si="1"/>
        <v>#REF!</v>
      </c>
    </row>
    <row r="498">
      <c r="A498" s="8">
        <v>66.0</v>
      </c>
      <c r="B498" s="3" t="str">
        <f t="shared" si="1"/>
        <v>#REF!</v>
      </c>
    </row>
    <row r="499">
      <c r="A499" s="8">
        <v>64.92</v>
      </c>
      <c r="B499" s="3" t="str">
        <f t="shared" si="1"/>
        <v>#REF!</v>
      </c>
    </row>
    <row r="500">
      <c r="A500" s="8">
        <v>65.2</v>
      </c>
      <c r="B500" s="3" t="str">
        <f t="shared" si="1"/>
        <v>#REF!</v>
      </c>
    </row>
    <row r="501">
      <c r="A501" s="9">
        <f>+0.35</f>
        <v>0.35</v>
      </c>
      <c r="B501" s="3" t="str">
        <f t="shared" si="1"/>
        <v>#REF!</v>
      </c>
    </row>
    <row r="502">
      <c r="A502" s="9">
        <f>+0.54%</f>
        <v>0.0054</v>
      </c>
      <c r="B502" s="3" t="str">
        <f t="shared" si="1"/>
        <v>#REF!</v>
      </c>
    </row>
    <row r="503">
      <c r="A503" s="16">
        <v>154790.0</v>
      </c>
      <c r="B503" s="3" t="str">
        <f t="shared" si="1"/>
        <v>#REF!</v>
      </c>
    </row>
    <row r="504">
      <c r="A504" s="16">
        <v>333583.0</v>
      </c>
      <c r="B504" s="3" t="str">
        <f t="shared" si="1"/>
        <v>#REF!</v>
      </c>
    </row>
    <row r="505">
      <c r="A505" s="7">
        <v>43851.0</v>
      </c>
      <c r="B505" s="3" t="str">
        <f t="shared" si="1"/>
        <v>#REF!</v>
      </c>
    </row>
    <row r="506">
      <c r="A506" s="8">
        <v>65.26</v>
      </c>
      <c r="B506" s="3" t="str">
        <f t="shared" si="1"/>
        <v>#REF!</v>
      </c>
    </row>
    <row r="507">
      <c r="A507" s="8">
        <v>65.35</v>
      </c>
      <c r="B507" s="3" t="str">
        <f t="shared" si="1"/>
        <v>#REF!</v>
      </c>
    </row>
    <row r="508">
      <c r="A508" s="8">
        <v>64.06</v>
      </c>
      <c r="B508" s="3" t="str">
        <f t="shared" si="1"/>
        <v>#REF!</v>
      </c>
    </row>
    <row r="509">
      <c r="A509" s="8">
        <v>64.59</v>
      </c>
      <c r="B509" s="3" t="str">
        <f t="shared" si="1"/>
        <v>#REF!</v>
      </c>
    </row>
    <row r="510">
      <c r="A510" s="11">
        <v>-0.61</v>
      </c>
      <c r="B510" s="3" t="str">
        <f t="shared" si="1"/>
        <v>#REF!</v>
      </c>
    </row>
    <row r="511">
      <c r="A511" s="12">
        <v>-0.0094</v>
      </c>
      <c r="B511" s="3" t="str">
        <f t="shared" si="1"/>
        <v>#REF!</v>
      </c>
    </row>
    <row r="512">
      <c r="A512" s="17">
        <v>248555.0</v>
      </c>
      <c r="B512" s="3" t="str">
        <f t="shared" si="1"/>
        <v>#REF!</v>
      </c>
    </row>
    <row r="513">
      <c r="A513" s="17">
        <v>305399.0</v>
      </c>
      <c r="B513" s="3" t="str">
        <f t="shared" si="1"/>
        <v>#REF!</v>
      </c>
    </row>
    <row r="514">
      <c r="A514" s="7">
        <v>43852.0</v>
      </c>
      <c r="B514" s="3" t="str">
        <f t="shared" si="1"/>
        <v>#REF!</v>
      </c>
    </row>
    <row r="515">
      <c r="A515" s="8">
        <v>64.57</v>
      </c>
      <c r="B515" s="3" t="str">
        <f t="shared" si="1"/>
        <v>#REF!</v>
      </c>
    </row>
    <row r="516">
      <c r="A516" s="8">
        <v>64.58</v>
      </c>
      <c r="B516" s="3" t="str">
        <f t="shared" si="1"/>
        <v>#REF!</v>
      </c>
    </row>
    <row r="517">
      <c r="A517" s="8">
        <v>62.62</v>
      </c>
      <c r="B517" s="3" t="str">
        <f t="shared" si="1"/>
        <v>#REF!</v>
      </c>
    </row>
    <row r="518">
      <c r="A518" s="8">
        <v>63.21</v>
      </c>
      <c r="B518" s="3" t="str">
        <f t="shared" si="1"/>
        <v>#REF!</v>
      </c>
    </row>
    <row r="519">
      <c r="A519" s="11">
        <v>-1.38</v>
      </c>
      <c r="B519" s="3" t="str">
        <f t="shared" si="1"/>
        <v>#REF!</v>
      </c>
    </row>
    <row r="520">
      <c r="A520" s="12">
        <v>-0.0214</v>
      </c>
      <c r="B520" s="3" t="str">
        <f t="shared" si="1"/>
        <v>#REF!</v>
      </c>
    </row>
    <row r="521">
      <c r="A521" s="17">
        <v>273296.0</v>
      </c>
      <c r="B521" s="3" t="str">
        <f t="shared" si="1"/>
        <v>#REF!</v>
      </c>
    </row>
    <row r="522">
      <c r="A522" s="17">
        <v>277090.0</v>
      </c>
      <c r="B522" s="3" t="str">
        <f t="shared" si="1"/>
        <v>#REF!</v>
      </c>
    </row>
    <row r="523">
      <c r="A523" s="7">
        <v>43853.0</v>
      </c>
      <c r="B523" s="3" t="str">
        <f t="shared" si="1"/>
        <v>#REF!</v>
      </c>
    </row>
    <row r="524">
      <c r="A524" s="8">
        <v>62.68</v>
      </c>
      <c r="B524" s="3" t="str">
        <f t="shared" si="1"/>
        <v>#REF!</v>
      </c>
    </row>
    <row r="525">
      <c r="A525" s="8">
        <v>62.69</v>
      </c>
      <c r="B525" s="3" t="str">
        <f t="shared" si="1"/>
        <v>#REF!</v>
      </c>
    </row>
    <row r="526">
      <c r="A526" s="8">
        <v>61.25</v>
      </c>
      <c r="B526" s="3" t="str">
        <f t="shared" si="1"/>
        <v>#REF!</v>
      </c>
    </row>
    <row r="527">
      <c r="A527" s="8">
        <v>62.04</v>
      </c>
      <c r="B527" s="3" t="str">
        <f t="shared" si="1"/>
        <v>#REF!</v>
      </c>
    </row>
    <row r="528">
      <c r="A528" s="11">
        <v>-1.17</v>
      </c>
      <c r="B528" s="3" t="str">
        <f t="shared" si="1"/>
        <v>#REF!</v>
      </c>
    </row>
    <row r="529">
      <c r="A529" s="12">
        <v>-0.0185</v>
      </c>
      <c r="B529" s="3" t="str">
        <f t="shared" si="1"/>
        <v>#REF!</v>
      </c>
    </row>
    <row r="530">
      <c r="A530" s="17">
        <v>361905.0</v>
      </c>
      <c r="B530" s="3" t="str">
        <f t="shared" si="1"/>
        <v>#REF!</v>
      </c>
    </row>
    <row r="531">
      <c r="A531" s="17">
        <v>222523.0</v>
      </c>
      <c r="B531" s="3" t="str">
        <f t="shared" si="1"/>
        <v>#REF!</v>
      </c>
    </row>
    <row r="532">
      <c r="A532" s="7">
        <v>43854.0</v>
      </c>
      <c r="B532" s="3" t="str">
        <f t="shared" si="1"/>
        <v>#REF!</v>
      </c>
    </row>
    <row r="533">
      <c r="A533" s="8">
        <v>62.01</v>
      </c>
      <c r="B533" s="3" t="str">
        <f t="shared" si="1"/>
        <v>#REF!</v>
      </c>
    </row>
    <row r="534">
      <c r="A534" s="8">
        <v>62.46</v>
      </c>
      <c r="B534" s="3" t="str">
        <f t="shared" si="1"/>
        <v>#REF!</v>
      </c>
    </row>
    <row r="535">
      <c r="A535" s="8">
        <v>60.25</v>
      </c>
      <c r="B535" s="3" t="str">
        <f t="shared" si="1"/>
        <v>#REF!</v>
      </c>
    </row>
    <row r="536">
      <c r="A536" s="8">
        <v>60.69</v>
      </c>
      <c r="B536" s="3" t="str">
        <f t="shared" si="1"/>
        <v>#REF!</v>
      </c>
    </row>
    <row r="537">
      <c r="A537" s="11">
        <v>-1.35</v>
      </c>
      <c r="B537" s="3" t="str">
        <f t="shared" si="1"/>
        <v>#REF!</v>
      </c>
    </row>
    <row r="538">
      <c r="A538" s="12">
        <v>-0.0218</v>
      </c>
      <c r="B538" s="3" t="str">
        <f t="shared" si="1"/>
        <v>#REF!</v>
      </c>
    </row>
    <row r="539">
      <c r="A539" s="17">
        <v>257949.0</v>
      </c>
      <c r="B539" s="3" t="str">
        <f t="shared" si="1"/>
        <v>#REF!</v>
      </c>
    </row>
    <row r="540">
      <c r="A540" s="17">
        <v>185656.0</v>
      </c>
      <c r="B540" s="3" t="str">
        <f t="shared" si="1"/>
        <v>#REF!</v>
      </c>
    </row>
    <row r="541">
      <c r="A541" s="7">
        <v>43857.0</v>
      </c>
      <c r="B541" s="3" t="str">
        <f t="shared" si="1"/>
        <v>#REF!</v>
      </c>
    </row>
    <row r="542">
      <c r="A542" s="8">
        <v>60.23</v>
      </c>
      <c r="B542" s="3" t="str">
        <f t="shared" si="1"/>
        <v>#REF!</v>
      </c>
    </row>
    <row r="543">
      <c r="A543" s="8">
        <v>60.49</v>
      </c>
      <c r="B543" s="3" t="str">
        <f t="shared" si="1"/>
        <v>#REF!</v>
      </c>
    </row>
    <row r="544">
      <c r="A544" s="8">
        <v>58.5</v>
      </c>
      <c r="B544" s="3" t="str">
        <f t="shared" si="1"/>
        <v>#REF!</v>
      </c>
    </row>
    <row r="545">
      <c r="A545" s="8">
        <v>59.32</v>
      </c>
      <c r="B545" s="3" t="str">
        <f t="shared" si="1"/>
        <v>#REF!</v>
      </c>
    </row>
    <row r="546">
      <c r="A546" s="11">
        <v>-1.37</v>
      </c>
      <c r="B546" s="3" t="str">
        <f t="shared" si="1"/>
        <v>#REF!</v>
      </c>
    </row>
    <row r="547">
      <c r="A547" s="12">
        <v>-0.0226</v>
      </c>
      <c r="B547" s="3" t="str">
        <f t="shared" si="1"/>
        <v>#REF!</v>
      </c>
    </row>
    <row r="548">
      <c r="A548" s="17">
        <v>259770.0</v>
      </c>
      <c r="B548" s="3" t="str">
        <f t="shared" si="1"/>
        <v>#REF!</v>
      </c>
    </row>
    <row r="549">
      <c r="A549" s="17">
        <v>174645.0</v>
      </c>
      <c r="B549" s="3" t="str">
        <f t="shared" si="1"/>
        <v>#REF!</v>
      </c>
    </row>
    <row r="550">
      <c r="A550" s="7">
        <v>43858.0</v>
      </c>
      <c r="B550" s="3" t="str">
        <f t="shared" si="1"/>
        <v>#REF!</v>
      </c>
    </row>
    <row r="551">
      <c r="A551" s="8">
        <v>59.03</v>
      </c>
      <c r="B551" s="3" t="str">
        <f t="shared" si="1"/>
        <v>#REF!</v>
      </c>
    </row>
    <row r="552">
      <c r="A552" s="8">
        <v>60.12</v>
      </c>
      <c r="B552" s="3" t="str">
        <f t="shared" si="1"/>
        <v>#REF!</v>
      </c>
    </row>
    <row r="553">
      <c r="A553" s="8">
        <v>58.5</v>
      </c>
      <c r="B553" s="3" t="str">
        <f t="shared" si="1"/>
        <v>#REF!</v>
      </c>
    </row>
    <row r="554">
      <c r="A554" s="8">
        <v>59.51</v>
      </c>
      <c r="B554" s="3" t="str">
        <f t="shared" si="1"/>
        <v>#REF!</v>
      </c>
    </row>
    <row r="555">
      <c r="A555" s="9">
        <f>+0.19</f>
        <v>0.19</v>
      </c>
      <c r="B555" s="3" t="str">
        <f t="shared" si="1"/>
        <v>#REF!</v>
      </c>
    </row>
    <row r="556">
      <c r="A556" s="9">
        <f>+0.32%</f>
        <v>0.0032</v>
      </c>
      <c r="B556" s="3" t="str">
        <f t="shared" si="1"/>
        <v>#REF!</v>
      </c>
    </row>
    <row r="557">
      <c r="A557" s="16">
        <v>248947.0</v>
      </c>
      <c r="B557" s="3" t="str">
        <f t="shared" si="1"/>
        <v>#REF!</v>
      </c>
    </row>
    <row r="558">
      <c r="A558" s="16">
        <v>147971.0</v>
      </c>
      <c r="B558" s="3" t="str">
        <f t="shared" si="1"/>
        <v>#REF!</v>
      </c>
    </row>
    <row r="559">
      <c r="A559" s="7">
        <v>43859.0</v>
      </c>
      <c r="B559" s="3" t="str">
        <f t="shared" si="1"/>
        <v>#REF!</v>
      </c>
    </row>
    <row r="560">
      <c r="A560" s="8">
        <v>59.86</v>
      </c>
      <c r="B560" s="3" t="str">
        <f t="shared" si="1"/>
        <v>#REF!</v>
      </c>
    </row>
    <row r="561">
      <c r="A561" s="8">
        <v>60.62</v>
      </c>
      <c r="B561" s="3" t="str">
        <f t="shared" si="1"/>
        <v>#REF!</v>
      </c>
    </row>
    <row r="562">
      <c r="A562" s="8">
        <v>59.26</v>
      </c>
      <c r="B562" s="3" t="str">
        <f t="shared" si="1"/>
        <v>#REF!</v>
      </c>
    </row>
    <row r="563">
      <c r="A563" s="8">
        <v>59.81</v>
      </c>
      <c r="B563" s="3" t="str">
        <f t="shared" si="1"/>
        <v>#REF!</v>
      </c>
    </row>
    <row r="564">
      <c r="A564" s="9">
        <f>+0.3</f>
        <v>0.3</v>
      </c>
      <c r="B564" s="3" t="str">
        <f t="shared" si="1"/>
        <v>#REF!</v>
      </c>
    </row>
    <row r="565">
      <c r="A565" s="9">
        <f>+0.5%</f>
        <v>0.005</v>
      </c>
      <c r="B565" s="3" t="str">
        <f t="shared" si="1"/>
        <v>#REF!</v>
      </c>
    </row>
    <row r="566">
      <c r="A566" s="16">
        <v>142684.0</v>
      </c>
      <c r="B566" s="3" t="str">
        <f t="shared" si="1"/>
        <v>#REF!</v>
      </c>
    </row>
    <row r="567">
      <c r="A567" s="16">
        <v>120025.0</v>
      </c>
      <c r="B567" s="3" t="str">
        <f t="shared" si="1"/>
        <v>#REF!</v>
      </c>
    </row>
    <row r="568">
      <c r="A568" s="7">
        <v>43860.0</v>
      </c>
      <c r="B568" s="3" t="str">
        <f t="shared" si="1"/>
        <v>#REF!</v>
      </c>
    </row>
    <row r="569">
      <c r="A569" s="8">
        <v>59.6</v>
      </c>
      <c r="B569" s="3" t="str">
        <f t="shared" si="1"/>
        <v>#REF!</v>
      </c>
    </row>
    <row r="570">
      <c r="A570" s="8">
        <v>59.65</v>
      </c>
      <c r="B570" s="3" t="str">
        <f t="shared" si="1"/>
        <v>#REF!</v>
      </c>
    </row>
    <row r="571">
      <c r="A571" s="8">
        <v>57.71</v>
      </c>
      <c r="B571" s="3" t="str">
        <f t="shared" si="1"/>
        <v>#REF!</v>
      </c>
    </row>
    <row r="572">
      <c r="A572" s="8">
        <v>58.29</v>
      </c>
      <c r="B572" s="3" t="str">
        <f t="shared" si="1"/>
        <v>#REF!</v>
      </c>
    </row>
    <row r="573">
      <c r="A573" s="11">
        <v>-1.52</v>
      </c>
      <c r="B573" s="3" t="str">
        <f t="shared" si="1"/>
        <v>#REF!</v>
      </c>
    </row>
    <row r="574">
      <c r="A574" s="12">
        <v>-0.0254</v>
      </c>
      <c r="B574" s="3" t="str">
        <f t="shared" si="1"/>
        <v>#REF!</v>
      </c>
    </row>
    <row r="575">
      <c r="A575" s="17">
        <v>104274.0</v>
      </c>
      <c r="B575" s="3" t="str">
        <f t="shared" si="1"/>
        <v>#REF!</v>
      </c>
    </row>
    <row r="576">
      <c r="A576" s="17">
        <v>69273.0</v>
      </c>
      <c r="B576" s="3" t="str">
        <f t="shared" si="1"/>
        <v>#REF!</v>
      </c>
    </row>
    <row r="577">
      <c r="A577" s="7">
        <v>43861.0</v>
      </c>
      <c r="B577" s="3" t="str">
        <f t="shared" si="1"/>
        <v>#REF!</v>
      </c>
    </row>
    <row r="578">
      <c r="A578" s="8">
        <v>59.3</v>
      </c>
      <c r="B578" s="3" t="str">
        <f t="shared" si="1"/>
        <v>#REF!</v>
      </c>
    </row>
    <row r="579">
      <c r="A579" s="8">
        <v>59.45</v>
      </c>
      <c r="B579" s="3" t="str">
        <f t="shared" si="1"/>
        <v>#REF!</v>
      </c>
    </row>
    <row r="580">
      <c r="A580" s="8">
        <v>57.94</v>
      </c>
      <c r="B580" s="3" t="str">
        <f t="shared" si="1"/>
        <v>#REF!</v>
      </c>
    </row>
    <row r="581">
      <c r="A581" s="8">
        <v>58.16</v>
      </c>
      <c r="B581" s="3" t="str">
        <f t="shared" si="1"/>
        <v>#REF!</v>
      </c>
    </row>
    <row r="582">
      <c r="A582" s="11">
        <v>-0.13</v>
      </c>
      <c r="B582" s="3" t="str">
        <f t="shared" si="1"/>
        <v>#REF!</v>
      </c>
    </row>
    <row r="583">
      <c r="A583" s="12">
        <v>-0.0022</v>
      </c>
      <c r="B583" s="3" t="str">
        <f t="shared" si="1"/>
        <v>#REF!</v>
      </c>
    </row>
    <row r="584">
      <c r="A584" s="17">
        <v>19601.0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13">
        <f t="shared" si="1"/>
        <v>43798</v>
      </c>
      <c r="C3" s="3">
        <v>61.96</v>
      </c>
      <c r="D3" s="3">
        <v>62.03</v>
      </c>
      <c r="E3" s="3">
        <v>59.21</v>
      </c>
      <c r="F3" s="3">
        <v>59.35</v>
      </c>
      <c r="G3" s="3">
        <v>-2.75</v>
      </c>
      <c r="H3" s="6">
        <v>-0.0443</v>
      </c>
      <c r="I3" s="15">
        <v>38936.0</v>
      </c>
      <c r="J3" s="15">
        <v>122629.0</v>
      </c>
    </row>
    <row r="4">
      <c r="A4" s="4" t="s">
        <v>4</v>
      </c>
      <c r="B4" s="5">
        <f t="shared" si="1"/>
        <v>43801</v>
      </c>
      <c r="C4" s="3">
        <v>59.76</v>
      </c>
      <c r="D4" s="3">
        <v>60.85</v>
      </c>
      <c r="E4" s="3">
        <v>59.58</v>
      </c>
      <c r="F4" s="3">
        <v>59.74</v>
      </c>
      <c r="G4" s="3">
        <v>0.39</v>
      </c>
      <c r="H4" s="3">
        <v>0.0066</v>
      </c>
      <c r="I4" s="15">
        <v>49530.0</v>
      </c>
      <c r="J4" s="15">
        <v>133393.0</v>
      </c>
    </row>
    <row r="5">
      <c r="A5" s="4" t="s">
        <v>5</v>
      </c>
      <c r="B5" s="5">
        <f t="shared" si="1"/>
        <v>43802</v>
      </c>
      <c r="C5" s="3">
        <v>59.87</v>
      </c>
      <c r="D5" s="3">
        <v>60.31</v>
      </c>
      <c r="E5" s="3">
        <v>59.09</v>
      </c>
      <c r="F5" s="3">
        <v>59.61</v>
      </c>
      <c r="G5" s="3">
        <v>-0.13</v>
      </c>
      <c r="H5" s="6">
        <v>-0.0022</v>
      </c>
      <c r="I5" s="15">
        <v>35624.0</v>
      </c>
      <c r="J5" s="15">
        <v>136097.0</v>
      </c>
    </row>
    <row r="6">
      <c r="A6" s="4" t="s">
        <v>6</v>
      </c>
      <c r="B6" s="5">
        <f t="shared" si="1"/>
        <v>43803</v>
      </c>
      <c r="C6" s="3">
        <v>59.79</v>
      </c>
      <c r="D6" s="3">
        <v>62.04</v>
      </c>
      <c r="E6" s="3">
        <v>59.76</v>
      </c>
      <c r="F6" s="3">
        <v>61.6</v>
      </c>
      <c r="G6" s="3">
        <v>1.99</v>
      </c>
      <c r="H6" s="3">
        <v>0.0334</v>
      </c>
      <c r="I6" s="15">
        <v>74697.0</v>
      </c>
      <c r="J6" s="15">
        <v>142508.0</v>
      </c>
    </row>
    <row r="7">
      <c r="A7" s="4" t="s">
        <v>7</v>
      </c>
      <c r="B7" s="5">
        <f t="shared" si="1"/>
        <v>43804</v>
      </c>
      <c r="C7" s="3">
        <v>61.47</v>
      </c>
      <c r="D7" s="3">
        <v>62.34</v>
      </c>
      <c r="E7" s="3">
        <v>61.32</v>
      </c>
      <c r="F7" s="3">
        <v>61.79</v>
      </c>
      <c r="G7" s="3">
        <v>0.19</v>
      </c>
      <c r="H7" s="3">
        <v>0.0031</v>
      </c>
      <c r="I7" s="15">
        <v>78758.0</v>
      </c>
      <c r="J7" s="15">
        <v>147265.0</v>
      </c>
    </row>
    <row r="8">
      <c r="A8" s="4" t="s">
        <v>8</v>
      </c>
      <c r="B8" s="5">
        <f t="shared" si="1"/>
        <v>43805</v>
      </c>
      <c r="C8" s="3">
        <v>62.0</v>
      </c>
      <c r="D8" s="3">
        <v>63.16</v>
      </c>
      <c r="E8" s="3">
        <v>61.2</v>
      </c>
      <c r="F8" s="3">
        <v>62.62</v>
      </c>
      <c r="G8" s="3">
        <v>0.83</v>
      </c>
      <c r="H8" s="3">
        <v>0.0134</v>
      </c>
      <c r="I8" s="15">
        <v>94429.0</v>
      </c>
      <c r="J8" s="15">
        <v>153329.0</v>
      </c>
    </row>
    <row r="9">
      <c r="A9" s="4" t="s">
        <v>9</v>
      </c>
      <c r="B9" s="5">
        <f t="shared" si="1"/>
        <v>43808</v>
      </c>
      <c r="C9" s="3">
        <v>63.0</v>
      </c>
      <c r="D9" s="3">
        <v>63.0</v>
      </c>
      <c r="E9" s="3">
        <v>61.91</v>
      </c>
      <c r="F9" s="3">
        <v>62.54</v>
      </c>
      <c r="G9" s="3">
        <v>-0.08</v>
      </c>
      <c r="H9" s="6">
        <v>-0.0013</v>
      </c>
      <c r="I9" s="15">
        <v>58979.0</v>
      </c>
      <c r="J9" s="15">
        <v>158856.0</v>
      </c>
    </row>
    <row r="10">
      <c r="A10" s="14">
        <v>43798.0</v>
      </c>
      <c r="B10" s="13">
        <f t="shared" si="1"/>
        <v>43809</v>
      </c>
      <c r="C10" s="3">
        <v>62.41</v>
      </c>
      <c r="D10" s="3">
        <v>62.99</v>
      </c>
      <c r="E10" s="3">
        <v>62.14</v>
      </c>
      <c r="F10" s="3">
        <v>62.76</v>
      </c>
      <c r="G10" s="3">
        <v>0.22</v>
      </c>
      <c r="H10" s="3">
        <v>0.0034999999999999996</v>
      </c>
      <c r="I10" s="15">
        <v>87349.0</v>
      </c>
      <c r="J10" s="15">
        <v>160041.0</v>
      </c>
    </row>
    <row r="11">
      <c r="A11" s="8">
        <v>61.96</v>
      </c>
      <c r="B11" s="13">
        <f t="shared" si="1"/>
        <v>43810</v>
      </c>
      <c r="C11" s="3">
        <v>62.52</v>
      </c>
      <c r="D11" s="3">
        <v>62.64</v>
      </c>
      <c r="E11" s="3">
        <v>61.5</v>
      </c>
      <c r="F11" s="3">
        <v>62.1</v>
      </c>
      <c r="G11" s="3">
        <v>-0.66</v>
      </c>
      <c r="H11" s="6">
        <v>-0.0105</v>
      </c>
      <c r="I11" s="15">
        <v>61095.0</v>
      </c>
      <c r="J11" s="15">
        <v>170286.0</v>
      </c>
    </row>
    <row r="12">
      <c r="A12" s="8">
        <v>62.03</v>
      </c>
      <c r="B12" s="13">
        <f t="shared" si="1"/>
        <v>43811</v>
      </c>
      <c r="C12" s="3">
        <v>62.36</v>
      </c>
      <c r="D12" s="3">
        <v>63.11</v>
      </c>
      <c r="E12" s="3">
        <v>62.2</v>
      </c>
      <c r="F12" s="3">
        <v>62.55</v>
      </c>
      <c r="G12" s="3">
        <v>0.45</v>
      </c>
      <c r="H12" s="3">
        <v>0.0072</v>
      </c>
      <c r="I12" s="15">
        <v>79998.0</v>
      </c>
      <c r="J12" s="15">
        <v>181428.0</v>
      </c>
    </row>
    <row r="13">
      <c r="A13" s="8">
        <v>59.21</v>
      </c>
      <c r="B13" s="13">
        <f t="shared" si="1"/>
        <v>43812</v>
      </c>
      <c r="C13" s="3">
        <v>62.93</v>
      </c>
      <c r="D13" s="3">
        <v>64.08</v>
      </c>
      <c r="E13" s="3">
        <v>62.82</v>
      </c>
      <c r="F13" s="3">
        <v>63.51</v>
      </c>
      <c r="G13" s="3">
        <v>0.96</v>
      </c>
      <c r="H13" s="3">
        <v>0.015300000000000001</v>
      </c>
      <c r="I13" s="15">
        <v>66920.0</v>
      </c>
      <c r="J13" s="15">
        <v>187659.0</v>
      </c>
    </row>
    <row r="14">
      <c r="A14" s="8">
        <v>59.35</v>
      </c>
      <c r="B14" s="13">
        <f t="shared" si="1"/>
        <v>43815</v>
      </c>
      <c r="C14" s="3">
        <v>63.55</v>
      </c>
      <c r="D14" s="3">
        <v>63.94</v>
      </c>
      <c r="E14" s="3">
        <v>63.23</v>
      </c>
      <c r="F14" s="3">
        <v>63.71</v>
      </c>
      <c r="G14" s="3">
        <v>0.2</v>
      </c>
      <c r="H14" s="3">
        <v>0.0031</v>
      </c>
      <c r="I14" s="15">
        <v>54130.0</v>
      </c>
      <c r="J14" s="15">
        <v>192498.0</v>
      </c>
    </row>
    <row r="15">
      <c r="A15" s="11">
        <v>-2.75</v>
      </c>
      <c r="B15" s="13">
        <f t="shared" si="1"/>
        <v>43816</v>
      </c>
      <c r="C15" s="3">
        <v>63.75</v>
      </c>
      <c r="D15" s="3">
        <v>64.52</v>
      </c>
      <c r="E15" s="3">
        <v>63.57</v>
      </c>
      <c r="F15" s="3">
        <v>64.41</v>
      </c>
      <c r="G15" s="3">
        <v>0.7</v>
      </c>
      <c r="H15" s="3">
        <v>0.011000000000000001</v>
      </c>
      <c r="I15" s="15">
        <v>80720.0</v>
      </c>
      <c r="J15" s="15">
        <v>200873.0</v>
      </c>
    </row>
    <row r="16">
      <c r="A16" s="12">
        <v>-0.0443</v>
      </c>
      <c r="B16" s="13">
        <f t="shared" si="1"/>
        <v>43817</v>
      </c>
      <c r="C16" s="3">
        <v>64.24</v>
      </c>
      <c r="D16" s="3">
        <v>64.72</v>
      </c>
      <c r="E16" s="3">
        <v>63.92</v>
      </c>
      <c r="F16" s="3">
        <v>64.49</v>
      </c>
      <c r="G16" s="3">
        <v>0.08</v>
      </c>
      <c r="H16" s="3">
        <v>0.0012</v>
      </c>
      <c r="I16" s="15">
        <v>66508.0</v>
      </c>
      <c r="J16" s="15">
        <v>204213.0</v>
      </c>
    </row>
    <row r="17">
      <c r="A17" s="17">
        <v>38936.0</v>
      </c>
      <c r="B17" s="13">
        <f t="shared" si="1"/>
        <v>43818</v>
      </c>
      <c r="C17" s="3">
        <v>64.6</v>
      </c>
      <c r="D17" s="3">
        <v>65.08</v>
      </c>
      <c r="E17" s="3">
        <v>64.39</v>
      </c>
      <c r="F17" s="3">
        <v>64.84</v>
      </c>
      <c r="G17" s="3">
        <v>0.35</v>
      </c>
      <c r="H17" s="3">
        <v>0.0054</v>
      </c>
      <c r="I17" s="15">
        <v>71645.0</v>
      </c>
      <c r="J17" s="15">
        <v>210885.0</v>
      </c>
    </row>
    <row r="18">
      <c r="A18" s="17">
        <v>122629.0</v>
      </c>
      <c r="B18" s="13">
        <f t="shared" si="1"/>
        <v>43819</v>
      </c>
      <c r="C18" s="3">
        <v>65.0</v>
      </c>
      <c r="D18" s="3">
        <v>65.0</v>
      </c>
      <c r="E18" s="3">
        <v>64.12</v>
      </c>
      <c r="F18" s="3">
        <v>64.51</v>
      </c>
      <c r="G18" s="3">
        <v>-0.33</v>
      </c>
      <c r="H18" s="6">
        <v>-0.0051</v>
      </c>
      <c r="I18" s="15">
        <v>63729.0</v>
      </c>
      <c r="J18" s="15">
        <v>212515.0</v>
      </c>
    </row>
    <row r="19">
      <c r="A19" s="7">
        <v>43801.0</v>
      </c>
      <c r="B19" s="13">
        <f t="shared" si="1"/>
        <v>43822</v>
      </c>
      <c r="C19" s="3">
        <v>64.65</v>
      </c>
      <c r="D19" s="3">
        <v>64.95</v>
      </c>
      <c r="E19" s="3">
        <v>64.21</v>
      </c>
      <c r="F19" s="3">
        <v>64.73</v>
      </c>
      <c r="G19" s="3">
        <v>0.22</v>
      </c>
      <c r="H19" s="3">
        <v>0.0034000000000000002</v>
      </c>
      <c r="I19" s="15">
        <v>41720.0</v>
      </c>
      <c r="J19" s="15">
        <v>217451.0</v>
      </c>
    </row>
    <row r="20">
      <c r="A20" s="8">
        <v>59.76</v>
      </c>
      <c r="B20" s="13">
        <f t="shared" si="1"/>
        <v>43823</v>
      </c>
      <c r="C20" s="3">
        <v>64.81</v>
      </c>
      <c r="D20" s="3">
        <v>65.49</v>
      </c>
      <c r="E20" s="3">
        <v>64.71</v>
      </c>
      <c r="F20" s="3">
        <v>65.46</v>
      </c>
      <c r="G20" s="3">
        <v>0.73</v>
      </c>
      <c r="H20" s="3">
        <v>0.0113</v>
      </c>
      <c r="I20" s="15">
        <v>21660.0</v>
      </c>
      <c r="J20" s="15">
        <v>219443.0</v>
      </c>
    </row>
    <row r="21">
      <c r="A21" s="8">
        <v>60.85</v>
      </c>
      <c r="B21" s="13">
        <f t="shared" si="1"/>
        <v>43825</v>
      </c>
      <c r="C21" s="3">
        <v>65.59</v>
      </c>
      <c r="D21" s="3">
        <v>66.13</v>
      </c>
      <c r="E21" s="3">
        <v>65.4</v>
      </c>
      <c r="F21" s="3">
        <v>66.05</v>
      </c>
      <c r="G21" s="3">
        <v>0.59</v>
      </c>
      <c r="H21" s="3">
        <v>0.009000000000000001</v>
      </c>
      <c r="I21" s="15">
        <v>27444.0</v>
      </c>
      <c r="J21" s="15">
        <v>225118.0</v>
      </c>
    </row>
    <row r="22">
      <c r="A22" s="8">
        <v>59.58</v>
      </c>
      <c r="B22" s="13">
        <f t="shared" si="1"/>
        <v>43826</v>
      </c>
      <c r="C22" s="3">
        <v>66.19</v>
      </c>
      <c r="D22" s="3">
        <v>66.35</v>
      </c>
      <c r="E22" s="3">
        <v>65.65</v>
      </c>
      <c r="F22" s="3">
        <v>66.14</v>
      </c>
      <c r="G22" s="3">
        <v>0.09</v>
      </c>
      <c r="H22" s="3">
        <v>0.0014000000000000002</v>
      </c>
      <c r="I22" s="15">
        <v>49942.0</v>
      </c>
      <c r="J22" s="15">
        <v>220666.0</v>
      </c>
    </row>
    <row r="23">
      <c r="A23" s="8">
        <v>59.74</v>
      </c>
      <c r="B23" s="13">
        <f t="shared" si="1"/>
        <v>43829</v>
      </c>
      <c r="C23" s="3">
        <v>66.35</v>
      </c>
      <c r="D23" s="3">
        <v>66.88</v>
      </c>
      <c r="E23" s="3">
        <v>65.4</v>
      </c>
      <c r="F23" s="3">
        <v>65.99</v>
      </c>
      <c r="G23" s="3">
        <v>-0.15</v>
      </c>
      <c r="H23" s="6">
        <v>-0.0023</v>
      </c>
      <c r="I23" s="15">
        <v>69402.0</v>
      </c>
      <c r="J23" s="15">
        <v>227072.0</v>
      </c>
    </row>
    <row r="24">
      <c r="A24" s="9">
        <f>+0.39</f>
        <v>0.39</v>
      </c>
      <c r="B24" s="13">
        <f t="shared" si="1"/>
        <v>43830</v>
      </c>
      <c r="C24" s="3">
        <v>65.92</v>
      </c>
      <c r="D24" s="3">
        <v>66.21</v>
      </c>
      <c r="E24" s="3">
        <v>64.95</v>
      </c>
      <c r="F24" s="3">
        <v>65.29</v>
      </c>
      <c r="G24" s="3">
        <v>-0.7</v>
      </c>
      <c r="H24" s="6">
        <v>-0.0106</v>
      </c>
      <c r="I24" s="15">
        <v>54805.0</v>
      </c>
      <c r="J24" s="15">
        <v>227509.0</v>
      </c>
    </row>
    <row r="25">
      <c r="A25" s="9">
        <f>+0.66%</f>
        <v>0.0066</v>
      </c>
      <c r="B25" s="5">
        <f t="shared" si="1"/>
        <v>43832</v>
      </c>
      <c r="C25" s="3">
        <v>65.52</v>
      </c>
      <c r="D25" s="3">
        <v>65.87</v>
      </c>
      <c r="E25" s="3">
        <v>65.04</v>
      </c>
      <c r="F25" s="3">
        <v>65.56</v>
      </c>
      <c r="G25" s="3">
        <v>0.27</v>
      </c>
      <c r="H25" s="3">
        <v>0.0040999999999999995</v>
      </c>
      <c r="I25" s="15">
        <v>81185.0</v>
      </c>
      <c r="J25" s="15">
        <v>232968.0</v>
      </c>
    </row>
    <row r="26">
      <c r="A26" s="16">
        <v>49530.0</v>
      </c>
      <c r="B26" s="5">
        <f t="shared" si="1"/>
        <v>43833</v>
      </c>
      <c r="C26" s="3">
        <v>65.74</v>
      </c>
      <c r="D26" s="3">
        <v>68.71</v>
      </c>
      <c r="E26" s="3">
        <v>65.54</v>
      </c>
      <c r="F26" s="3">
        <v>67.76</v>
      </c>
      <c r="G26" s="3">
        <v>2.2</v>
      </c>
      <c r="H26" s="3">
        <v>0.0336</v>
      </c>
      <c r="I26" s="15">
        <v>202661.0</v>
      </c>
      <c r="J26" s="15">
        <v>234327.0</v>
      </c>
    </row>
    <row r="27">
      <c r="A27" s="16">
        <v>133393.0</v>
      </c>
      <c r="B27" s="5">
        <f t="shared" si="1"/>
        <v>43836</v>
      </c>
      <c r="C27" s="3">
        <v>68.34</v>
      </c>
      <c r="D27" s="3">
        <v>69.8</v>
      </c>
      <c r="E27" s="3">
        <v>67.4</v>
      </c>
      <c r="F27" s="3">
        <v>68.07</v>
      </c>
      <c r="G27" s="3">
        <v>0.31</v>
      </c>
      <c r="H27" s="3">
        <v>0.0046</v>
      </c>
      <c r="I27" s="15">
        <v>152513.0</v>
      </c>
      <c r="J27" s="15">
        <v>247532.0</v>
      </c>
    </row>
    <row r="28">
      <c r="A28" s="7">
        <v>43802.0</v>
      </c>
      <c r="B28" s="5">
        <f t="shared" si="1"/>
        <v>43837</v>
      </c>
      <c r="C28" s="3">
        <v>67.77</v>
      </c>
      <c r="D28" s="3">
        <v>67.94</v>
      </c>
      <c r="E28" s="3">
        <v>66.95</v>
      </c>
      <c r="F28" s="3">
        <v>67.57</v>
      </c>
      <c r="G28" s="3">
        <v>-0.5</v>
      </c>
      <c r="H28" s="6">
        <v>-0.0073</v>
      </c>
      <c r="I28" s="15">
        <v>142789.0</v>
      </c>
      <c r="J28" s="15">
        <v>263386.0</v>
      </c>
    </row>
    <row r="29">
      <c r="A29" s="8">
        <v>59.87</v>
      </c>
      <c r="B29" s="5">
        <f t="shared" si="1"/>
        <v>43838</v>
      </c>
      <c r="C29" s="3">
        <v>70.4</v>
      </c>
      <c r="D29" s="3">
        <v>70.99</v>
      </c>
      <c r="E29" s="3">
        <v>64.29</v>
      </c>
      <c r="F29" s="3">
        <v>64.79</v>
      </c>
      <c r="G29" s="3">
        <v>-2.78</v>
      </c>
      <c r="H29" s="6">
        <v>-0.0411</v>
      </c>
      <c r="I29" s="15">
        <v>270031.0</v>
      </c>
      <c r="J29" s="15">
        <v>278263.0</v>
      </c>
    </row>
    <row r="30">
      <c r="A30" s="8">
        <v>60.31</v>
      </c>
      <c r="B30" s="5">
        <f t="shared" si="1"/>
        <v>43839</v>
      </c>
      <c r="C30" s="3">
        <v>65.17</v>
      </c>
      <c r="D30" s="3">
        <v>65.43</v>
      </c>
      <c r="E30" s="3">
        <v>63.91</v>
      </c>
      <c r="F30" s="3">
        <v>64.66</v>
      </c>
      <c r="G30" s="3">
        <v>-0.13</v>
      </c>
      <c r="H30" s="6">
        <v>-0.002</v>
      </c>
      <c r="I30" s="15">
        <v>187438.0</v>
      </c>
      <c r="J30" s="15">
        <v>297871.0</v>
      </c>
    </row>
    <row r="31">
      <c r="A31" s="8">
        <v>59.09</v>
      </c>
      <c r="B31" s="5">
        <f t="shared" si="1"/>
        <v>43840</v>
      </c>
      <c r="C31" s="3">
        <v>64.66</v>
      </c>
      <c r="D31" s="3">
        <v>64.92</v>
      </c>
      <c r="E31" s="3">
        <v>64.12</v>
      </c>
      <c r="F31" s="3">
        <v>64.25</v>
      </c>
      <c r="G31" s="3">
        <v>-0.41</v>
      </c>
      <c r="H31" s="6">
        <v>-0.0063</v>
      </c>
      <c r="I31" s="15">
        <v>155702.0</v>
      </c>
      <c r="J31" s="15">
        <v>316814.0</v>
      </c>
    </row>
    <row r="32">
      <c r="A32" s="8">
        <v>59.61</v>
      </c>
      <c r="B32" s="5">
        <f t="shared" si="1"/>
        <v>43843</v>
      </c>
      <c r="C32" s="3">
        <v>64.32</v>
      </c>
      <c r="D32" s="3">
        <v>64.53</v>
      </c>
      <c r="E32" s="3">
        <v>63.22</v>
      </c>
      <c r="F32" s="3">
        <v>63.48</v>
      </c>
      <c r="G32" s="3">
        <v>-0.77</v>
      </c>
      <c r="H32" s="6">
        <v>-0.012</v>
      </c>
      <c r="I32" s="15">
        <v>137517.0</v>
      </c>
      <c r="J32" s="15">
        <v>330549.0</v>
      </c>
    </row>
    <row r="33">
      <c r="A33" s="11">
        <v>-0.13</v>
      </c>
      <c r="B33" s="5">
        <f t="shared" si="1"/>
        <v>43844</v>
      </c>
      <c r="C33" s="3">
        <v>63.66</v>
      </c>
      <c r="D33" s="3">
        <v>64.25</v>
      </c>
      <c r="E33" s="3">
        <v>63.2</v>
      </c>
      <c r="F33" s="3">
        <v>63.71</v>
      </c>
      <c r="G33" s="3">
        <v>0.23</v>
      </c>
      <c r="H33" s="3">
        <v>0.0036</v>
      </c>
      <c r="I33" s="15">
        <v>158743.0</v>
      </c>
      <c r="J33" s="15">
        <v>348575.0</v>
      </c>
    </row>
    <row r="34">
      <c r="A34" s="12">
        <v>-0.0022</v>
      </c>
      <c r="B34" s="5">
        <f t="shared" si="1"/>
        <v>43845</v>
      </c>
      <c r="C34" s="3">
        <v>63.7</v>
      </c>
      <c r="D34" s="3">
        <v>63.84</v>
      </c>
      <c r="E34" s="3">
        <v>62.8</v>
      </c>
      <c r="F34" s="3">
        <v>63.21</v>
      </c>
      <c r="G34" s="3">
        <v>-0.5</v>
      </c>
      <c r="H34" s="6">
        <v>-0.0078</v>
      </c>
      <c r="I34" s="15">
        <v>145105.0</v>
      </c>
      <c r="J34" s="15">
        <v>364127.0</v>
      </c>
    </row>
    <row r="35">
      <c r="A35" s="17">
        <v>35624.0</v>
      </c>
      <c r="B35" s="5">
        <f t="shared" si="1"/>
        <v>43846</v>
      </c>
      <c r="C35" s="3">
        <v>63.4</v>
      </c>
      <c r="D35" s="3">
        <v>64.13</v>
      </c>
      <c r="E35" s="3">
        <v>63.13</v>
      </c>
      <c r="F35" s="3">
        <v>63.81</v>
      </c>
      <c r="G35" s="3">
        <v>0.6</v>
      </c>
      <c r="H35" s="3">
        <v>0.0095</v>
      </c>
      <c r="I35" s="15">
        <v>155009.0</v>
      </c>
      <c r="J35" s="15">
        <v>377395.0</v>
      </c>
    </row>
    <row r="36">
      <c r="A36" s="17">
        <v>136097.0</v>
      </c>
      <c r="B36" s="5">
        <f t="shared" si="1"/>
        <v>43847</v>
      </c>
      <c r="C36" s="3">
        <v>63.98</v>
      </c>
      <c r="D36" s="3">
        <v>64.53</v>
      </c>
      <c r="E36" s="3">
        <v>63.68</v>
      </c>
      <c r="F36" s="3">
        <v>64.03</v>
      </c>
      <c r="G36" s="3">
        <v>0.22</v>
      </c>
      <c r="H36" s="3">
        <v>0.0034000000000000002</v>
      </c>
      <c r="I36" s="15">
        <v>188123.0</v>
      </c>
      <c r="J36" s="15">
        <v>410349.0</v>
      </c>
    </row>
    <row r="37">
      <c r="A37" s="7">
        <v>43803.0</v>
      </c>
      <c r="B37" s="5">
        <f t="shared" si="1"/>
        <v>43850</v>
      </c>
      <c r="C37" s="3">
        <v>64.91</v>
      </c>
      <c r="D37" s="3">
        <v>65.14</v>
      </c>
      <c r="E37" s="3">
        <v>64.1</v>
      </c>
      <c r="F37" s="3">
        <v>64.34</v>
      </c>
      <c r="G37" s="3">
        <v>0.31</v>
      </c>
      <c r="H37" s="3">
        <v>0.0048</v>
      </c>
      <c r="I37" s="15">
        <v>114647.0</v>
      </c>
      <c r="J37" s="15">
        <v>423885.0</v>
      </c>
    </row>
    <row r="38">
      <c r="A38" s="8">
        <v>59.79</v>
      </c>
      <c r="B38" s="5">
        <f t="shared" si="1"/>
        <v>43851</v>
      </c>
      <c r="C38" s="3">
        <v>64.45</v>
      </c>
      <c r="D38" s="3">
        <v>64.48</v>
      </c>
      <c r="E38" s="3">
        <v>63.25</v>
      </c>
      <c r="F38" s="3">
        <v>63.83</v>
      </c>
      <c r="G38" s="3">
        <v>-0.51</v>
      </c>
      <c r="H38" s="6">
        <v>-0.0079</v>
      </c>
      <c r="I38" s="15">
        <v>170332.0</v>
      </c>
      <c r="J38" s="15">
        <v>447903.0</v>
      </c>
    </row>
    <row r="39">
      <c r="A39" s="8">
        <v>62.04</v>
      </c>
      <c r="B39" s="5">
        <f t="shared" si="1"/>
        <v>43852</v>
      </c>
      <c r="C39" s="3">
        <v>63.71</v>
      </c>
      <c r="D39" s="3">
        <v>63.81</v>
      </c>
      <c r="E39" s="3">
        <v>61.86</v>
      </c>
      <c r="F39" s="3">
        <v>62.45</v>
      </c>
      <c r="G39" s="3">
        <v>-1.38</v>
      </c>
      <c r="H39" s="6">
        <v>-0.0216</v>
      </c>
      <c r="I39" s="15">
        <v>192381.0</v>
      </c>
      <c r="J39" s="15">
        <v>459775.0</v>
      </c>
    </row>
    <row r="40">
      <c r="A40" s="8">
        <v>59.76</v>
      </c>
      <c r="B40" s="5">
        <f t="shared" si="1"/>
        <v>43853</v>
      </c>
      <c r="C40" s="3">
        <v>61.8</v>
      </c>
      <c r="D40" s="3">
        <v>61.92</v>
      </c>
      <c r="E40" s="3">
        <v>60.54</v>
      </c>
      <c r="F40" s="3">
        <v>61.28</v>
      </c>
      <c r="G40" s="3">
        <v>-1.17</v>
      </c>
      <c r="H40" s="6">
        <v>-0.0187</v>
      </c>
      <c r="I40" s="15">
        <v>291812.0</v>
      </c>
      <c r="J40" s="15">
        <v>512850.0</v>
      </c>
    </row>
    <row r="41">
      <c r="A41" s="8">
        <v>61.6</v>
      </c>
      <c r="B41" s="5">
        <f t="shared" si="1"/>
        <v>43854</v>
      </c>
      <c r="C41" s="3">
        <v>61.2</v>
      </c>
      <c r="D41" s="3">
        <v>61.68</v>
      </c>
      <c r="E41" s="3">
        <v>59.48</v>
      </c>
      <c r="F41" s="3">
        <v>59.89</v>
      </c>
      <c r="G41" s="3">
        <v>-1.39</v>
      </c>
      <c r="H41" s="6">
        <v>-0.0227</v>
      </c>
      <c r="I41" s="15">
        <v>223340.0</v>
      </c>
      <c r="J41" s="15">
        <v>545929.0</v>
      </c>
    </row>
    <row r="42">
      <c r="A42" s="9">
        <f>+1.99</f>
        <v>1.99</v>
      </c>
      <c r="B42" s="5">
        <f t="shared" si="1"/>
        <v>43857</v>
      </c>
      <c r="C42" s="3">
        <v>60.16</v>
      </c>
      <c r="D42" s="3">
        <v>60.16</v>
      </c>
      <c r="E42" s="3">
        <v>57.74</v>
      </c>
      <c r="F42" s="3">
        <v>58.58</v>
      </c>
      <c r="G42" s="3">
        <v>-1.31</v>
      </c>
      <c r="H42" s="6">
        <v>-0.0219</v>
      </c>
      <c r="I42" s="15">
        <v>281844.0</v>
      </c>
      <c r="J42" s="15">
        <v>553956.0</v>
      </c>
    </row>
    <row r="43">
      <c r="A43" s="9">
        <f>+3.34%</f>
        <v>0.0334</v>
      </c>
      <c r="B43" s="5">
        <f t="shared" si="1"/>
        <v>43858</v>
      </c>
      <c r="C43" s="3">
        <v>58.24</v>
      </c>
      <c r="D43" s="3">
        <v>59.39</v>
      </c>
      <c r="E43" s="3">
        <v>57.9</v>
      </c>
      <c r="F43" s="3">
        <v>58.81</v>
      </c>
      <c r="G43" s="3">
        <v>0.23</v>
      </c>
      <c r="H43" s="3">
        <v>0.0039000000000000003</v>
      </c>
      <c r="I43" s="15">
        <v>308813.0</v>
      </c>
      <c r="J43" s="15">
        <v>548136.0</v>
      </c>
    </row>
    <row r="44">
      <c r="A44" s="16">
        <v>74697.0</v>
      </c>
      <c r="B44" s="5">
        <f t="shared" si="1"/>
        <v>43859</v>
      </c>
      <c r="C44" s="3">
        <v>59.02</v>
      </c>
      <c r="D44" s="3">
        <v>59.84</v>
      </c>
      <c r="E44" s="3">
        <v>58.38</v>
      </c>
      <c r="F44" s="3">
        <v>58.91</v>
      </c>
      <c r="G44" s="3">
        <v>0.1</v>
      </c>
      <c r="H44" s="3">
        <v>0.0017000000000000001</v>
      </c>
      <c r="I44" s="15">
        <v>324985.0</v>
      </c>
      <c r="J44" s="15">
        <v>547239.0</v>
      </c>
    </row>
    <row r="45">
      <c r="A45" s="16">
        <v>142508.0</v>
      </c>
      <c r="B45" s="5">
        <f t="shared" si="1"/>
        <v>43860</v>
      </c>
      <c r="C45" s="3">
        <v>58.71</v>
      </c>
      <c r="D45" s="3">
        <v>58.75</v>
      </c>
      <c r="E45" s="3">
        <v>56.74</v>
      </c>
      <c r="F45" s="3">
        <v>57.33</v>
      </c>
      <c r="G45" s="3">
        <v>-1.58</v>
      </c>
      <c r="H45" s="6">
        <v>-0.0268</v>
      </c>
      <c r="I45" s="15">
        <v>460251.0</v>
      </c>
      <c r="J45" s="15">
        <v>530434.0</v>
      </c>
    </row>
    <row r="46">
      <c r="A46" s="7">
        <v>43804.0</v>
      </c>
      <c r="B46" s="5">
        <f t="shared" si="1"/>
        <v>43861</v>
      </c>
      <c r="C46" s="3">
        <v>58.2</v>
      </c>
      <c r="D46" s="3">
        <v>58.58</v>
      </c>
      <c r="E46" s="3">
        <v>55.93</v>
      </c>
      <c r="F46" s="3">
        <v>56.62</v>
      </c>
      <c r="G46" s="3">
        <v>-0.71</v>
      </c>
      <c r="H46" s="6">
        <v>-0.0124</v>
      </c>
      <c r="I46" s="15">
        <v>477867.0</v>
      </c>
      <c r="J46" s="15">
        <v>526680.0</v>
      </c>
    </row>
    <row r="47">
      <c r="A47" s="8">
        <v>61.47</v>
      </c>
      <c r="B47" s="5">
        <f t="shared" si="1"/>
        <v>43864</v>
      </c>
      <c r="C47" s="3">
        <v>56.16</v>
      </c>
      <c r="D47" s="3">
        <v>56.77</v>
      </c>
      <c r="E47" s="3">
        <v>54.08</v>
      </c>
      <c r="F47" s="3">
        <v>54.45</v>
      </c>
      <c r="G47" s="3">
        <v>-2.17</v>
      </c>
      <c r="H47" s="6">
        <v>-0.0383</v>
      </c>
      <c r="I47" s="15">
        <v>477224.0</v>
      </c>
      <c r="J47" s="15">
        <v>481495.0</v>
      </c>
    </row>
    <row r="48">
      <c r="A48" s="8">
        <v>62.34</v>
      </c>
      <c r="B48" s="5">
        <f t="shared" si="1"/>
        <v>43865</v>
      </c>
      <c r="C48" s="3">
        <v>54.33</v>
      </c>
      <c r="D48" s="3">
        <v>55.65</v>
      </c>
      <c r="E48" s="3">
        <v>53.69</v>
      </c>
      <c r="F48" s="3">
        <v>53.96</v>
      </c>
      <c r="G48" s="3">
        <v>-0.49</v>
      </c>
      <c r="H48" s="6">
        <v>-0.009</v>
      </c>
      <c r="I48" s="15">
        <v>409857.0</v>
      </c>
      <c r="J48" s="15">
        <v>449213.0</v>
      </c>
    </row>
    <row r="49">
      <c r="A49" s="8">
        <v>61.32</v>
      </c>
      <c r="B49" s="5">
        <f t="shared" si="1"/>
        <v>43866</v>
      </c>
      <c r="C49" s="3">
        <v>54.05</v>
      </c>
      <c r="D49" s="3">
        <v>56.46</v>
      </c>
      <c r="E49" s="3">
        <v>54.05</v>
      </c>
      <c r="F49" s="3">
        <v>55.28</v>
      </c>
      <c r="G49" s="3">
        <v>1.32</v>
      </c>
      <c r="H49" s="3">
        <v>0.0245</v>
      </c>
      <c r="I49" s="15">
        <v>412265.0</v>
      </c>
      <c r="J49" s="15">
        <v>429817.0</v>
      </c>
    </row>
    <row r="50">
      <c r="A50" s="8">
        <v>61.79</v>
      </c>
      <c r="B50" s="5">
        <f t="shared" si="1"/>
        <v>43867</v>
      </c>
      <c r="C50" s="3">
        <v>55.56</v>
      </c>
      <c r="D50" s="3">
        <v>56.58</v>
      </c>
      <c r="E50" s="3">
        <v>54.25</v>
      </c>
      <c r="F50" s="3">
        <v>54.93</v>
      </c>
      <c r="G50" s="3">
        <v>-0.35</v>
      </c>
      <c r="H50" s="6">
        <v>-0.0063</v>
      </c>
      <c r="I50" s="15">
        <v>379871.0</v>
      </c>
      <c r="J50" s="15">
        <v>409084.0</v>
      </c>
    </row>
    <row r="51">
      <c r="A51" s="9">
        <f>+0.19</f>
        <v>0.19</v>
      </c>
      <c r="B51" s="5">
        <f t="shared" si="1"/>
        <v>43868</v>
      </c>
      <c r="C51" s="3">
        <v>55.14</v>
      </c>
      <c r="D51" s="3">
        <v>55.4</v>
      </c>
      <c r="E51" s="3">
        <v>54.21</v>
      </c>
      <c r="F51" s="3">
        <v>54.47</v>
      </c>
      <c r="G51" s="3">
        <v>-0.46</v>
      </c>
      <c r="H51" s="6">
        <v>-0.0084</v>
      </c>
      <c r="I51" s="15">
        <v>270802.0</v>
      </c>
      <c r="J51" s="15">
        <v>384964.0</v>
      </c>
    </row>
    <row r="52">
      <c r="A52" s="9">
        <f>+0.31%</f>
        <v>0.0031</v>
      </c>
      <c r="B52" s="5">
        <f t="shared" si="1"/>
        <v>43871</v>
      </c>
      <c r="C52" s="3">
        <v>54.2</v>
      </c>
      <c r="D52" s="3">
        <v>54.71</v>
      </c>
      <c r="E52" s="3">
        <v>53.11</v>
      </c>
      <c r="F52" s="3">
        <v>53.27</v>
      </c>
      <c r="G52" s="3">
        <v>-1.2</v>
      </c>
      <c r="H52" s="6">
        <v>-0.022</v>
      </c>
      <c r="I52" s="15">
        <v>280175.0</v>
      </c>
      <c r="J52" s="15">
        <v>371460.0</v>
      </c>
    </row>
    <row r="53">
      <c r="A53" s="16">
        <v>78758.0</v>
      </c>
      <c r="B53" s="5">
        <f t="shared" si="1"/>
        <v>43872</v>
      </c>
      <c r="C53" s="3">
        <v>53.62</v>
      </c>
      <c r="D53" s="3">
        <v>54.69</v>
      </c>
      <c r="E53" s="3">
        <v>53.6</v>
      </c>
      <c r="F53" s="3">
        <v>54.01</v>
      </c>
      <c r="G53" s="3">
        <v>0.74</v>
      </c>
      <c r="H53" s="3">
        <v>0.0139</v>
      </c>
      <c r="I53" s="15">
        <v>272814.0</v>
      </c>
      <c r="J53" s="15">
        <v>340526.0</v>
      </c>
    </row>
    <row r="54">
      <c r="A54" s="16">
        <v>147265.0</v>
      </c>
      <c r="B54" s="5">
        <f t="shared" si="1"/>
        <v>43873</v>
      </c>
      <c r="C54" s="3">
        <v>54.41</v>
      </c>
      <c r="D54" s="3">
        <v>56.36</v>
      </c>
      <c r="E54" s="3">
        <v>54.39</v>
      </c>
      <c r="F54" s="3">
        <v>55.79</v>
      </c>
      <c r="G54" s="3">
        <v>1.78</v>
      </c>
      <c r="H54" s="3">
        <v>0.033</v>
      </c>
      <c r="I54" s="15">
        <v>305454.0</v>
      </c>
      <c r="J54" s="15">
        <v>304844.0</v>
      </c>
    </row>
    <row r="55">
      <c r="A55" s="7">
        <v>43805.0</v>
      </c>
      <c r="B55" s="5">
        <f t="shared" si="1"/>
        <v>43874</v>
      </c>
      <c r="C55" s="3">
        <v>55.75</v>
      </c>
      <c r="D55" s="3">
        <v>56.83</v>
      </c>
      <c r="E55" s="3">
        <v>54.96</v>
      </c>
      <c r="F55" s="3">
        <v>56.34</v>
      </c>
      <c r="G55" s="3">
        <v>0.55</v>
      </c>
      <c r="H55" s="3">
        <v>0.009899999999999999</v>
      </c>
      <c r="I55" s="15">
        <v>325512.0</v>
      </c>
      <c r="J55" s="15">
        <v>289161.0</v>
      </c>
    </row>
    <row r="56">
      <c r="A56" s="8">
        <v>62.0</v>
      </c>
      <c r="B56" s="5">
        <f t="shared" si="1"/>
        <v>43875</v>
      </c>
      <c r="C56" s="3">
        <v>56.41</v>
      </c>
      <c r="D56" s="3">
        <v>57.53</v>
      </c>
      <c r="E56" s="3">
        <v>56.15</v>
      </c>
      <c r="F56" s="3">
        <v>57.32</v>
      </c>
      <c r="G56" s="3">
        <v>0.98</v>
      </c>
      <c r="H56" s="3">
        <v>0.0174</v>
      </c>
      <c r="I56" s="15">
        <v>258139.0</v>
      </c>
      <c r="J56" s="15">
        <v>276882.0</v>
      </c>
    </row>
    <row r="57">
      <c r="A57" s="8">
        <v>63.16</v>
      </c>
      <c r="B57" s="5">
        <f t="shared" si="1"/>
        <v>43878</v>
      </c>
      <c r="C57" s="3">
        <v>57.29</v>
      </c>
      <c r="D57" s="3">
        <v>57.7</v>
      </c>
      <c r="E57" s="3">
        <v>56.83</v>
      </c>
      <c r="F57" s="3">
        <v>57.67</v>
      </c>
      <c r="G57" s="3">
        <v>0.35</v>
      </c>
      <c r="H57" s="3">
        <v>0.0060999999999999995</v>
      </c>
      <c r="I57" s="15">
        <v>115337.0</v>
      </c>
      <c r="J57" s="15">
        <v>265692.0</v>
      </c>
    </row>
    <row r="58">
      <c r="A58" s="8">
        <v>61.2</v>
      </c>
      <c r="B58" s="5">
        <f t="shared" si="1"/>
        <v>43879</v>
      </c>
      <c r="C58" s="3">
        <v>57.35</v>
      </c>
      <c r="D58" s="3">
        <v>57.83</v>
      </c>
      <c r="E58" s="3">
        <v>56.3</v>
      </c>
      <c r="F58" s="3">
        <v>57.75</v>
      </c>
      <c r="G58" s="3">
        <v>0.08</v>
      </c>
      <c r="H58" s="3">
        <v>0.0014000000000000002</v>
      </c>
      <c r="I58" s="15">
        <v>249196.0</v>
      </c>
      <c r="J58" s="15">
        <v>246635.0</v>
      </c>
    </row>
    <row r="59">
      <c r="A59" s="8">
        <v>62.62</v>
      </c>
      <c r="B59" s="5">
        <f t="shared" si="1"/>
        <v>43880</v>
      </c>
      <c r="C59" s="3">
        <v>57.6</v>
      </c>
      <c r="D59" s="3">
        <v>59.4</v>
      </c>
      <c r="E59" s="3">
        <v>57.51</v>
      </c>
      <c r="F59" s="3">
        <v>59.12</v>
      </c>
      <c r="G59" s="3">
        <v>1.37</v>
      </c>
      <c r="H59" s="3">
        <v>0.023700000000000002</v>
      </c>
      <c r="I59" s="15">
        <v>262150.0</v>
      </c>
      <c r="J59" s="15">
        <v>243288.0</v>
      </c>
    </row>
    <row r="60">
      <c r="A60" s="9">
        <f>+0.83</f>
        <v>0.83</v>
      </c>
      <c r="B60" s="5">
        <f t="shared" si="1"/>
        <v>43881</v>
      </c>
      <c r="C60" s="3">
        <v>59.31</v>
      </c>
      <c r="D60" s="3">
        <v>60.0</v>
      </c>
      <c r="E60" s="3">
        <v>58.9</v>
      </c>
      <c r="F60" s="3">
        <v>59.31</v>
      </c>
      <c r="G60" s="3">
        <v>0.19</v>
      </c>
      <c r="H60" s="3">
        <v>0.0032</v>
      </c>
      <c r="I60" s="15">
        <v>268649.0</v>
      </c>
      <c r="J60" s="15">
        <v>207062.0</v>
      </c>
    </row>
    <row r="61">
      <c r="A61" s="9">
        <f>+1.34%</f>
        <v>0.0134</v>
      </c>
      <c r="B61" s="5">
        <f t="shared" si="1"/>
        <v>43882</v>
      </c>
      <c r="C61" s="3">
        <v>59.0</v>
      </c>
      <c r="D61" s="3">
        <v>59.25</v>
      </c>
      <c r="E61" s="3">
        <v>57.73</v>
      </c>
      <c r="F61" s="3">
        <v>58.5</v>
      </c>
      <c r="G61" s="3">
        <v>-0.81</v>
      </c>
      <c r="H61" s="6">
        <v>-0.0137</v>
      </c>
      <c r="I61" s="15">
        <v>236494.0</v>
      </c>
      <c r="J61" s="15">
        <v>186070.0</v>
      </c>
    </row>
    <row r="62">
      <c r="A62" s="16">
        <v>94429.0</v>
      </c>
      <c r="B62" s="5">
        <f t="shared" si="1"/>
        <v>43885</v>
      </c>
      <c r="C62" s="3">
        <v>57.85</v>
      </c>
      <c r="D62" s="3">
        <v>57.86</v>
      </c>
      <c r="E62" s="3">
        <v>55.13</v>
      </c>
      <c r="F62" s="3">
        <v>56.3</v>
      </c>
      <c r="G62" s="3">
        <v>-2.2</v>
      </c>
      <c r="H62" s="6">
        <v>-0.0376</v>
      </c>
      <c r="I62" s="15">
        <v>236331.0</v>
      </c>
      <c r="J62" s="15">
        <v>173944.0</v>
      </c>
    </row>
    <row r="63">
      <c r="A63" s="16">
        <v>153329.0</v>
      </c>
      <c r="B63" s="5">
        <f t="shared" si="1"/>
        <v>43886</v>
      </c>
      <c r="C63" s="3">
        <v>56.46</v>
      </c>
      <c r="D63" s="3">
        <v>56.98</v>
      </c>
      <c r="E63" s="3">
        <v>54.62</v>
      </c>
      <c r="F63" s="3">
        <v>54.95</v>
      </c>
      <c r="G63" s="3">
        <v>-1.35</v>
      </c>
      <c r="H63" s="6">
        <v>-0.024</v>
      </c>
      <c r="I63" s="15">
        <v>210280.0</v>
      </c>
      <c r="J63" s="15">
        <v>143792.0</v>
      </c>
    </row>
    <row r="64">
      <c r="A64" s="7">
        <v>43808.0</v>
      </c>
      <c r="B64" s="5">
        <f t="shared" si="1"/>
        <v>43887</v>
      </c>
      <c r="C64" s="3">
        <v>55.13</v>
      </c>
      <c r="D64" s="3">
        <v>55.45</v>
      </c>
      <c r="E64" s="3">
        <v>53.03</v>
      </c>
      <c r="F64" s="3">
        <v>53.43</v>
      </c>
      <c r="G64" s="3">
        <v>-1.52</v>
      </c>
      <c r="H64" s="6">
        <v>-0.0277</v>
      </c>
      <c r="I64" s="15">
        <v>171495.0</v>
      </c>
      <c r="J64" s="15">
        <v>105836.0</v>
      </c>
    </row>
    <row r="65">
      <c r="A65" s="8">
        <v>63.0</v>
      </c>
      <c r="B65" s="5">
        <f t="shared" si="1"/>
        <v>43888</v>
      </c>
      <c r="C65" s="3">
        <v>53.18</v>
      </c>
      <c r="D65" s="3">
        <v>53.25</v>
      </c>
      <c r="E65" s="3">
        <v>50.97</v>
      </c>
      <c r="F65" s="3">
        <v>52.18</v>
      </c>
      <c r="G65" s="3">
        <v>-1.25</v>
      </c>
      <c r="H65" s="6">
        <v>-0.0234</v>
      </c>
      <c r="I65" s="15">
        <v>112157.0</v>
      </c>
      <c r="J65" s="15">
        <v>68422.0</v>
      </c>
    </row>
    <row r="66">
      <c r="A66" s="8">
        <v>63.0</v>
      </c>
      <c r="B66" s="5">
        <f t="shared" si="1"/>
        <v>43889</v>
      </c>
      <c r="C66" s="3">
        <v>51.42</v>
      </c>
      <c r="D66" s="3">
        <v>51.52</v>
      </c>
      <c r="E66" s="3">
        <v>50.05</v>
      </c>
      <c r="F66" s="3">
        <v>50.52</v>
      </c>
      <c r="G66" s="3">
        <v>-1.66</v>
      </c>
      <c r="H66" s="6">
        <v>-0.0318</v>
      </c>
      <c r="I66" s="15">
        <v>20359.0</v>
      </c>
      <c r="J66" s="3">
        <v>0.0</v>
      </c>
    </row>
    <row r="67">
      <c r="A67" s="8">
        <v>61.91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62.54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-0.08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-0.0013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58979.0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158856.0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14">
        <v>43809.0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62.41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62.99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62.14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62.76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+0.22</f>
        <v>0.22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+0.35%</f>
        <v>0.0035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87349.0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160041.0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14">
        <v>43810.0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62.52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62.64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61.5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62.1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-0.66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-0.0105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61095.0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170286.0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14">
        <v>43811.0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62.36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63.11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62.2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62.55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+0.45</f>
        <v>0.45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+0.72%</f>
        <v>0.0072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79998.0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181428.0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14">
        <v>43812.0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62.93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64.08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62.82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63.51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+0.96</f>
        <v>0.96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+1.53%</f>
        <v>0.0153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66920.0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187659.0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14">
        <v>43815.0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63.55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63.94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63.23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63.71</v>
      </c>
      <c r="B113" s="3" t="str">
        <f t="shared" si="1"/>
        <v/>
      </c>
    </row>
    <row r="114">
      <c r="A114" s="9">
        <f>+0.2</f>
        <v>0.2</v>
      </c>
      <c r="B114" s="3" t="str">
        <f t="shared" si="1"/>
        <v>#REF!</v>
      </c>
    </row>
    <row r="115">
      <c r="A115" s="9">
        <f>+0.31%</f>
        <v>0.0031</v>
      </c>
      <c r="B115" s="3" t="str">
        <f t="shared" si="1"/>
        <v>#REF!</v>
      </c>
    </row>
    <row r="116">
      <c r="A116" s="16">
        <v>54130.0</v>
      </c>
      <c r="B116" s="3" t="str">
        <f t="shared" si="1"/>
        <v>#REF!</v>
      </c>
    </row>
    <row r="117">
      <c r="A117" s="16">
        <v>192498.0</v>
      </c>
      <c r="B117" s="3" t="str">
        <f t="shared" si="1"/>
        <v>#REF!</v>
      </c>
    </row>
    <row r="118">
      <c r="A118" s="14">
        <v>43816.0</v>
      </c>
      <c r="B118" s="3" t="str">
        <f t="shared" si="1"/>
        <v>#REF!</v>
      </c>
    </row>
    <row r="119">
      <c r="A119" s="8">
        <v>63.75</v>
      </c>
      <c r="B119" s="3" t="str">
        <f t="shared" si="1"/>
        <v>#REF!</v>
      </c>
    </row>
    <row r="120">
      <c r="A120" s="8">
        <v>64.52</v>
      </c>
      <c r="B120" s="3" t="str">
        <f t="shared" si="1"/>
        <v>#REF!</v>
      </c>
    </row>
    <row r="121">
      <c r="A121" s="8">
        <v>63.57</v>
      </c>
      <c r="B121" s="3" t="str">
        <f t="shared" si="1"/>
        <v>#REF!</v>
      </c>
    </row>
    <row r="122">
      <c r="A122" s="8">
        <v>64.41</v>
      </c>
      <c r="B122" s="3" t="str">
        <f t="shared" si="1"/>
        <v>#REF!</v>
      </c>
    </row>
    <row r="123">
      <c r="A123" s="9">
        <f>+0.7</f>
        <v>0.7</v>
      </c>
      <c r="B123" s="3" t="str">
        <f t="shared" si="1"/>
        <v>#REF!</v>
      </c>
    </row>
    <row r="124">
      <c r="A124" s="9">
        <f>+1.1%</f>
        <v>0.011</v>
      </c>
      <c r="B124" s="3" t="str">
        <f t="shared" si="1"/>
        <v>#REF!</v>
      </c>
    </row>
    <row r="125">
      <c r="A125" s="16">
        <v>80720.0</v>
      </c>
      <c r="B125" s="3" t="str">
        <f t="shared" si="1"/>
        <v>#REF!</v>
      </c>
    </row>
    <row r="126">
      <c r="A126" s="16">
        <v>200873.0</v>
      </c>
      <c r="B126" s="3" t="str">
        <f t="shared" si="1"/>
        <v>#REF!</v>
      </c>
    </row>
    <row r="127">
      <c r="A127" s="14">
        <v>43817.0</v>
      </c>
      <c r="B127" s="3" t="str">
        <f t="shared" si="1"/>
        <v>#REF!</v>
      </c>
    </row>
    <row r="128">
      <c r="A128" s="8">
        <v>64.24</v>
      </c>
      <c r="B128" s="3" t="str">
        <f t="shared" si="1"/>
        <v>#REF!</v>
      </c>
    </row>
    <row r="129">
      <c r="A129" s="8">
        <v>64.72</v>
      </c>
      <c r="B129" s="3" t="str">
        <f t="shared" si="1"/>
        <v>#REF!</v>
      </c>
    </row>
    <row r="130">
      <c r="A130" s="8">
        <v>63.92</v>
      </c>
      <c r="B130" s="3" t="str">
        <f t="shared" si="1"/>
        <v>#REF!</v>
      </c>
    </row>
    <row r="131">
      <c r="A131" s="8">
        <v>64.49</v>
      </c>
      <c r="B131" s="3" t="str">
        <f t="shared" si="1"/>
        <v>#REF!</v>
      </c>
    </row>
    <row r="132">
      <c r="A132" s="9">
        <f>+0.08</f>
        <v>0.08</v>
      </c>
      <c r="B132" s="3" t="str">
        <f t="shared" si="1"/>
        <v>#REF!</v>
      </c>
    </row>
    <row r="133">
      <c r="A133" s="9">
        <f>+0.12%</f>
        <v>0.0012</v>
      </c>
      <c r="B133" s="3" t="str">
        <f t="shared" si="1"/>
        <v>#REF!</v>
      </c>
    </row>
    <row r="134">
      <c r="A134" s="16">
        <v>66508.0</v>
      </c>
      <c r="B134" s="3" t="str">
        <f t="shared" si="1"/>
        <v>#REF!</v>
      </c>
    </row>
    <row r="135">
      <c r="A135" s="16">
        <v>204213.0</v>
      </c>
      <c r="B135" s="3" t="str">
        <f t="shared" si="1"/>
        <v>#REF!</v>
      </c>
    </row>
    <row r="136">
      <c r="A136" s="14">
        <v>43818.0</v>
      </c>
      <c r="B136" s="3" t="str">
        <f t="shared" si="1"/>
        <v>#REF!</v>
      </c>
    </row>
    <row r="137">
      <c r="A137" s="8">
        <v>64.6</v>
      </c>
      <c r="B137" s="3" t="str">
        <f t="shared" si="1"/>
        <v>#REF!</v>
      </c>
    </row>
    <row r="138">
      <c r="A138" s="8">
        <v>65.08</v>
      </c>
      <c r="B138" s="3" t="str">
        <f t="shared" si="1"/>
        <v>#REF!</v>
      </c>
    </row>
    <row r="139">
      <c r="A139" s="8">
        <v>64.39</v>
      </c>
      <c r="B139" s="3" t="str">
        <f t="shared" si="1"/>
        <v>#REF!</v>
      </c>
    </row>
    <row r="140">
      <c r="A140" s="8">
        <v>64.84</v>
      </c>
      <c r="B140" s="3" t="str">
        <f t="shared" si="1"/>
        <v>#REF!</v>
      </c>
    </row>
    <row r="141">
      <c r="A141" s="9">
        <f>+0.35</f>
        <v>0.35</v>
      </c>
      <c r="B141" s="3" t="str">
        <f t="shared" si="1"/>
        <v>#REF!</v>
      </c>
    </row>
    <row r="142">
      <c r="A142" s="9">
        <f>+0.54%</f>
        <v>0.0054</v>
      </c>
      <c r="B142" s="3" t="str">
        <f t="shared" si="1"/>
        <v>#REF!</v>
      </c>
    </row>
    <row r="143">
      <c r="A143" s="16">
        <v>71645.0</v>
      </c>
      <c r="B143" s="3" t="str">
        <f t="shared" si="1"/>
        <v>#REF!</v>
      </c>
    </row>
    <row r="144">
      <c r="A144" s="16">
        <v>210885.0</v>
      </c>
      <c r="B144" s="3" t="str">
        <f t="shared" si="1"/>
        <v>#REF!</v>
      </c>
    </row>
    <row r="145">
      <c r="A145" s="14">
        <v>43819.0</v>
      </c>
      <c r="B145" s="3" t="str">
        <f t="shared" si="1"/>
        <v>#REF!</v>
      </c>
    </row>
    <row r="146">
      <c r="A146" s="8">
        <v>65.0</v>
      </c>
      <c r="B146" s="3" t="str">
        <f t="shared" si="1"/>
        <v>#REF!</v>
      </c>
    </row>
    <row r="147">
      <c r="A147" s="8">
        <v>65.0</v>
      </c>
      <c r="B147" s="3" t="str">
        <f t="shared" si="1"/>
        <v>#REF!</v>
      </c>
    </row>
    <row r="148">
      <c r="A148" s="8">
        <v>64.12</v>
      </c>
      <c r="B148" s="3" t="str">
        <f t="shared" si="1"/>
        <v>#REF!</v>
      </c>
    </row>
    <row r="149">
      <c r="A149" s="8">
        <v>64.51</v>
      </c>
      <c r="B149" s="3" t="str">
        <f t="shared" si="1"/>
        <v>#REF!</v>
      </c>
    </row>
    <row r="150">
      <c r="A150" s="11">
        <v>-0.33</v>
      </c>
      <c r="B150" s="3" t="str">
        <f t="shared" si="1"/>
        <v>#REF!</v>
      </c>
    </row>
    <row r="151">
      <c r="A151" s="12">
        <v>-0.0051</v>
      </c>
      <c r="B151" s="3" t="str">
        <f t="shared" si="1"/>
        <v>#REF!</v>
      </c>
    </row>
    <row r="152">
      <c r="A152" s="17">
        <v>63729.0</v>
      </c>
      <c r="B152" s="3" t="str">
        <f t="shared" si="1"/>
        <v>#REF!</v>
      </c>
    </row>
    <row r="153">
      <c r="A153" s="17">
        <v>212515.0</v>
      </c>
      <c r="B153" s="3" t="str">
        <f t="shared" si="1"/>
        <v>#REF!</v>
      </c>
    </row>
    <row r="154">
      <c r="A154" s="14">
        <v>43822.0</v>
      </c>
      <c r="B154" s="3" t="str">
        <f t="shared" si="1"/>
        <v>#REF!</v>
      </c>
    </row>
    <row r="155">
      <c r="A155" s="8">
        <v>64.65</v>
      </c>
      <c r="B155" s="3" t="str">
        <f t="shared" si="1"/>
        <v>#REF!</v>
      </c>
    </row>
    <row r="156">
      <c r="A156" s="8">
        <v>64.95</v>
      </c>
      <c r="B156" s="3" t="str">
        <f t="shared" si="1"/>
        <v>#REF!</v>
      </c>
    </row>
    <row r="157">
      <c r="A157" s="8">
        <v>64.21</v>
      </c>
      <c r="B157" s="3" t="str">
        <f t="shared" si="1"/>
        <v>#REF!</v>
      </c>
    </row>
    <row r="158">
      <c r="A158" s="8">
        <v>64.73</v>
      </c>
      <c r="B158" s="3" t="str">
        <f t="shared" si="1"/>
        <v>#REF!</v>
      </c>
    </row>
    <row r="159">
      <c r="A159" s="9">
        <f>+0.22</f>
        <v>0.22</v>
      </c>
      <c r="B159" s="3" t="str">
        <f t="shared" si="1"/>
        <v>#REF!</v>
      </c>
    </row>
    <row r="160">
      <c r="A160" s="9">
        <f>+0.34%</f>
        <v>0.0034</v>
      </c>
      <c r="B160" s="3" t="str">
        <f t="shared" si="1"/>
        <v>#REF!</v>
      </c>
    </row>
    <row r="161">
      <c r="A161" s="16">
        <v>41720.0</v>
      </c>
      <c r="B161" s="3" t="str">
        <f t="shared" si="1"/>
        <v>#REF!</v>
      </c>
    </row>
    <row r="162">
      <c r="A162" s="16">
        <v>217451.0</v>
      </c>
      <c r="B162" s="3" t="str">
        <f t="shared" si="1"/>
        <v>#REF!</v>
      </c>
    </row>
    <row r="163">
      <c r="A163" s="14">
        <v>43823.0</v>
      </c>
      <c r="B163" s="3" t="str">
        <f t="shared" si="1"/>
        <v>#REF!</v>
      </c>
    </row>
    <row r="164">
      <c r="A164" s="8">
        <v>64.81</v>
      </c>
      <c r="B164" s="3" t="str">
        <f t="shared" si="1"/>
        <v>#REF!</v>
      </c>
    </row>
    <row r="165">
      <c r="A165" s="8">
        <v>65.49</v>
      </c>
      <c r="B165" s="3" t="str">
        <f t="shared" si="1"/>
        <v>#REF!</v>
      </c>
    </row>
    <row r="166">
      <c r="A166" s="8">
        <v>64.71</v>
      </c>
      <c r="B166" s="3" t="str">
        <f t="shared" si="1"/>
        <v>#REF!</v>
      </c>
    </row>
    <row r="167">
      <c r="A167" s="8">
        <v>65.46</v>
      </c>
      <c r="B167" s="3" t="str">
        <f t="shared" si="1"/>
        <v>#REF!</v>
      </c>
    </row>
    <row r="168">
      <c r="A168" s="9">
        <f>+0.73</f>
        <v>0.73</v>
      </c>
      <c r="B168" s="3" t="str">
        <f t="shared" si="1"/>
        <v>#REF!</v>
      </c>
    </row>
    <row r="169">
      <c r="A169" s="9">
        <f>+1.13%</f>
        <v>0.0113</v>
      </c>
      <c r="B169" s="3" t="str">
        <f t="shared" si="1"/>
        <v>#REF!</v>
      </c>
    </row>
    <row r="170">
      <c r="A170" s="16">
        <v>21660.0</v>
      </c>
      <c r="B170" s="3" t="str">
        <f t="shared" si="1"/>
        <v>#REF!</v>
      </c>
    </row>
    <row r="171">
      <c r="A171" s="16">
        <v>219443.0</v>
      </c>
      <c r="B171" s="3" t="str">
        <f t="shared" si="1"/>
        <v>#REF!</v>
      </c>
    </row>
    <row r="172">
      <c r="A172" s="14">
        <v>43825.0</v>
      </c>
      <c r="B172" s="3" t="str">
        <f t="shared" si="1"/>
        <v>#REF!</v>
      </c>
    </row>
    <row r="173">
      <c r="A173" s="8">
        <v>65.59</v>
      </c>
      <c r="B173" s="3" t="str">
        <f t="shared" si="1"/>
        <v>#REF!</v>
      </c>
    </row>
    <row r="174">
      <c r="A174" s="8">
        <v>66.13</v>
      </c>
      <c r="B174" s="3" t="str">
        <f t="shared" si="1"/>
        <v>#REF!</v>
      </c>
    </row>
    <row r="175">
      <c r="A175" s="8">
        <v>65.4</v>
      </c>
      <c r="B175" s="3" t="str">
        <f t="shared" si="1"/>
        <v>#REF!</v>
      </c>
    </row>
    <row r="176">
      <c r="A176" s="8">
        <v>66.05</v>
      </c>
      <c r="B176" s="3" t="str">
        <f t="shared" si="1"/>
        <v>#REF!</v>
      </c>
    </row>
    <row r="177">
      <c r="A177" s="9">
        <f>+0.59</f>
        <v>0.59</v>
      </c>
      <c r="B177" s="3" t="str">
        <f t="shared" si="1"/>
        <v>#REF!</v>
      </c>
    </row>
    <row r="178">
      <c r="A178" s="9">
        <f>+0.9%</f>
        <v>0.009</v>
      </c>
      <c r="B178" s="3" t="str">
        <f t="shared" si="1"/>
        <v>#REF!</v>
      </c>
    </row>
    <row r="179">
      <c r="A179" s="16">
        <v>27444.0</v>
      </c>
      <c r="B179" s="3" t="str">
        <f t="shared" si="1"/>
        <v>#REF!</v>
      </c>
    </row>
    <row r="180">
      <c r="A180" s="16">
        <v>225118.0</v>
      </c>
      <c r="B180" s="3" t="str">
        <f t="shared" si="1"/>
        <v>#REF!</v>
      </c>
    </row>
    <row r="181">
      <c r="A181" s="14">
        <v>43826.0</v>
      </c>
      <c r="B181" s="3" t="str">
        <f t="shared" si="1"/>
        <v>#REF!</v>
      </c>
    </row>
    <row r="182">
      <c r="A182" s="8">
        <v>66.19</v>
      </c>
      <c r="B182" s="3" t="str">
        <f t="shared" si="1"/>
        <v>#REF!</v>
      </c>
    </row>
    <row r="183">
      <c r="A183" s="8">
        <v>66.35</v>
      </c>
      <c r="B183" s="3" t="str">
        <f t="shared" si="1"/>
        <v>#REF!</v>
      </c>
    </row>
    <row r="184">
      <c r="A184" s="8">
        <v>65.65</v>
      </c>
      <c r="B184" s="3" t="str">
        <f t="shared" si="1"/>
        <v>#REF!</v>
      </c>
    </row>
    <row r="185">
      <c r="A185" s="8">
        <v>66.14</v>
      </c>
      <c r="B185" s="3" t="str">
        <f t="shared" si="1"/>
        <v>#REF!</v>
      </c>
    </row>
    <row r="186">
      <c r="A186" s="9">
        <f>+0.09</f>
        <v>0.09</v>
      </c>
      <c r="B186" s="3" t="str">
        <f t="shared" si="1"/>
        <v>#REF!</v>
      </c>
    </row>
    <row r="187">
      <c r="A187" s="9">
        <f>+0.14%</f>
        <v>0.0014</v>
      </c>
      <c r="B187" s="3" t="str">
        <f t="shared" si="1"/>
        <v>#REF!</v>
      </c>
    </row>
    <row r="188">
      <c r="A188" s="16">
        <v>49942.0</v>
      </c>
      <c r="B188" s="3" t="str">
        <f t="shared" si="1"/>
        <v>#REF!</v>
      </c>
    </row>
    <row r="189">
      <c r="A189" s="16">
        <v>220666.0</v>
      </c>
      <c r="B189" s="3" t="str">
        <f t="shared" si="1"/>
        <v>#REF!</v>
      </c>
    </row>
    <row r="190">
      <c r="A190" s="14">
        <v>43829.0</v>
      </c>
      <c r="B190" s="3" t="str">
        <f t="shared" si="1"/>
        <v>#REF!</v>
      </c>
    </row>
    <row r="191">
      <c r="A191" s="8">
        <v>66.35</v>
      </c>
      <c r="B191" s="3" t="str">
        <f t="shared" si="1"/>
        <v>#REF!</v>
      </c>
    </row>
    <row r="192">
      <c r="A192" s="8">
        <v>66.88</v>
      </c>
      <c r="B192" s="3" t="str">
        <f t="shared" si="1"/>
        <v>#REF!</v>
      </c>
    </row>
    <row r="193">
      <c r="A193" s="8">
        <v>65.4</v>
      </c>
      <c r="B193" s="3" t="str">
        <f t="shared" si="1"/>
        <v>#REF!</v>
      </c>
    </row>
    <row r="194">
      <c r="A194" s="8">
        <v>65.99</v>
      </c>
      <c r="B194" s="3" t="str">
        <f t="shared" si="1"/>
        <v>#REF!</v>
      </c>
    </row>
    <row r="195">
      <c r="A195" s="11">
        <v>-0.15</v>
      </c>
      <c r="B195" s="3" t="str">
        <f t="shared" si="1"/>
        <v>#REF!</v>
      </c>
    </row>
    <row r="196">
      <c r="A196" s="12">
        <v>-0.0023</v>
      </c>
      <c r="B196" s="3" t="str">
        <f t="shared" si="1"/>
        <v>#REF!</v>
      </c>
    </row>
    <row r="197">
      <c r="A197" s="17">
        <v>69402.0</v>
      </c>
      <c r="B197" s="3" t="str">
        <f t="shared" si="1"/>
        <v>#REF!</v>
      </c>
    </row>
    <row r="198">
      <c r="A198" s="17">
        <v>227072.0</v>
      </c>
      <c r="B198" s="3" t="str">
        <f t="shared" si="1"/>
        <v>#REF!</v>
      </c>
    </row>
    <row r="199">
      <c r="A199" s="14">
        <v>43830.0</v>
      </c>
      <c r="B199" s="3" t="str">
        <f t="shared" si="1"/>
        <v>#REF!</v>
      </c>
    </row>
    <row r="200">
      <c r="A200" s="8">
        <v>65.92</v>
      </c>
      <c r="B200" s="3" t="str">
        <f t="shared" si="1"/>
        <v>#REF!</v>
      </c>
    </row>
    <row r="201">
      <c r="A201" s="8">
        <v>66.21</v>
      </c>
      <c r="B201" s="3" t="str">
        <f t="shared" si="1"/>
        <v>#REF!</v>
      </c>
    </row>
    <row r="202">
      <c r="A202" s="8">
        <v>64.95</v>
      </c>
      <c r="B202" s="3" t="str">
        <f t="shared" si="1"/>
        <v>#REF!</v>
      </c>
    </row>
    <row r="203">
      <c r="A203" s="8">
        <v>65.29</v>
      </c>
      <c r="B203" s="3" t="str">
        <f t="shared" si="1"/>
        <v>#REF!</v>
      </c>
    </row>
    <row r="204">
      <c r="A204" s="11">
        <v>-0.7</v>
      </c>
      <c r="B204" s="3" t="str">
        <f t="shared" si="1"/>
        <v>#REF!</v>
      </c>
    </row>
    <row r="205">
      <c r="A205" s="12">
        <v>-0.0106</v>
      </c>
      <c r="B205" s="3" t="str">
        <f t="shared" si="1"/>
        <v>#REF!</v>
      </c>
    </row>
    <row r="206">
      <c r="A206" s="17">
        <v>54805.0</v>
      </c>
      <c r="B206" s="3" t="str">
        <f t="shared" si="1"/>
        <v>#REF!</v>
      </c>
    </row>
    <row r="207">
      <c r="A207" s="17">
        <v>227509.0</v>
      </c>
      <c r="B207" s="3" t="str">
        <f t="shared" si="1"/>
        <v>#REF!</v>
      </c>
    </row>
    <row r="208">
      <c r="A208" s="7">
        <v>43832.0</v>
      </c>
      <c r="B208" s="3" t="str">
        <f t="shared" si="1"/>
        <v>#REF!</v>
      </c>
    </row>
    <row r="209">
      <c r="A209" s="8">
        <v>65.52</v>
      </c>
      <c r="B209" s="3" t="str">
        <f t="shared" si="1"/>
        <v>#REF!</v>
      </c>
    </row>
    <row r="210">
      <c r="A210" s="8">
        <v>65.87</v>
      </c>
      <c r="B210" s="3" t="str">
        <f t="shared" si="1"/>
        <v>#REF!</v>
      </c>
    </row>
    <row r="211">
      <c r="A211" s="8">
        <v>65.04</v>
      </c>
      <c r="B211" s="3" t="str">
        <f t="shared" si="1"/>
        <v>#REF!</v>
      </c>
    </row>
    <row r="212">
      <c r="A212" s="8">
        <v>65.56</v>
      </c>
      <c r="B212" s="3" t="str">
        <f t="shared" si="1"/>
        <v>#REF!</v>
      </c>
    </row>
    <row r="213">
      <c r="A213" s="9">
        <f>+0.27</f>
        <v>0.27</v>
      </c>
      <c r="B213" s="3" t="str">
        <f t="shared" si="1"/>
        <v>#REF!</v>
      </c>
    </row>
    <row r="214">
      <c r="A214" s="9">
        <f>+0.41%</f>
        <v>0.0041</v>
      </c>
      <c r="B214" s="3" t="str">
        <f t="shared" si="1"/>
        <v>#REF!</v>
      </c>
    </row>
    <row r="215">
      <c r="A215" s="16">
        <v>81185.0</v>
      </c>
      <c r="B215" s="3" t="str">
        <f t="shared" si="1"/>
        <v>#REF!</v>
      </c>
    </row>
    <row r="216">
      <c r="A216" s="16">
        <v>232968.0</v>
      </c>
      <c r="B216" s="3" t="str">
        <f t="shared" si="1"/>
        <v>#REF!</v>
      </c>
    </row>
    <row r="217">
      <c r="A217" s="7">
        <v>43833.0</v>
      </c>
      <c r="B217" s="3" t="str">
        <f t="shared" si="1"/>
        <v>#REF!</v>
      </c>
    </row>
    <row r="218">
      <c r="A218" s="8">
        <v>65.74</v>
      </c>
      <c r="B218" s="3" t="str">
        <f t="shared" si="1"/>
        <v>#REF!</v>
      </c>
    </row>
    <row r="219">
      <c r="A219" s="8">
        <v>68.71</v>
      </c>
      <c r="B219" s="3" t="str">
        <f t="shared" si="1"/>
        <v>#REF!</v>
      </c>
    </row>
    <row r="220">
      <c r="A220" s="8">
        <v>65.54</v>
      </c>
      <c r="B220" s="3" t="str">
        <f t="shared" si="1"/>
        <v>#REF!</v>
      </c>
    </row>
    <row r="221">
      <c r="A221" s="8">
        <v>67.76</v>
      </c>
      <c r="B221" s="3" t="str">
        <f t="shared" si="1"/>
        <v>#REF!</v>
      </c>
    </row>
    <row r="222">
      <c r="A222" s="9">
        <f>+2.2</f>
        <v>2.2</v>
      </c>
      <c r="B222" s="3" t="str">
        <f t="shared" si="1"/>
        <v>#REF!</v>
      </c>
    </row>
    <row r="223">
      <c r="A223" s="9">
        <f>+3.36%</f>
        <v>0.0336</v>
      </c>
      <c r="B223" s="3" t="str">
        <f t="shared" si="1"/>
        <v>#REF!</v>
      </c>
    </row>
    <row r="224">
      <c r="A224" s="16">
        <v>202661.0</v>
      </c>
      <c r="B224" s="3" t="str">
        <f t="shared" si="1"/>
        <v>#REF!</v>
      </c>
    </row>
    <row r="225">
      <c r="A225" s="16">
        <v>234327.0</v>
      </c>
      <c r="B225" s="3" t="str">
        <f t="shared" si="1"/>
        <v>#REF!</v>
      </c>
    </row>
    <row r="226">
      <c r="A226" s="7">
        <v>43836.0</v>
      </c>
      <c r="B226" s="3" t="str">
        <f t="shared" si="1"/>
        <v>#REF!</v>
      </c>
    </row>
    <row r="227">
      <c r="A227" s="8">
        <v>68.34</v>
      </c>
      <c r="B227" s="3" t="str">
        <f t="shared" si="1"/>
        <v>#REF!</v>
      </c>
    </row>
    <row r="228">
      <c r="A228" s="8">
        <v>69.8</v>
      </c>
      <c r="B228" s="3" t="str">
        <f t="shared" si="1"/>
        <v>#REF!</v>
      </c>
    </row>
    <row r="229">
      <c r="A229" s="8">
        <v>67.4</v>
      </c>
      <c r="B229" s="3" t="str">
        <f t="shared" si="1"/>
        <v>#REF!</v>
      </c>
    </row>
    <row r="230">
      <c r="A230" s="8">
        <v>68.07</v>
      </c>
      <c r="B230" s="3" t="str">
        <f t="shared" si="1"/>
        <v>#REF!</v>
      </c>
    </row>
    <row r="231">
      <c r="A231" s="9">
        <f>+0.31</f>
        <v>0.31</v>
      </c>
      <c r="B231" s="3" t="str">
        <f t="shared" si="1"/>
        <v>#REF!</v>
      </c>
    </row>
    <row r="232">
      <c r="A232" s="9">
        <f>+0.46%</f>
        <v>0.0046</v>
      </c>
      <c r="B232" s="3" t="str">
        <f t="shared" si="1"/>
        <v>#REF!</v>
      </c>
    </row>
    <row r="233">
      <c r="A233" s="16">
        <v>152513.0</v>
      </c>
      <c r="B233" s="3" t="str">
        <f t="shared" si="1"/>
        <v>#REF!</v>
      </c>
    </row>
    <row r="234">
      <c r="A234" s="16">
        <v>247532.0</v>
      </c>
      <c r="B234" s="3" t="str">
        <f t="shared" si="1"/>
        <v>#REF!</v>
      </c>
    </row>
    <row r="235">
      <c r="A235" s="7">
        <v>43837.0</v>
      </c>
      <c r="B235" s="3" t="str">
        <f t="shared" si="1"/>
        <v>#REF!</v>
      </c>
    </row>
    <row r="236">
      <c r="A236" s="8">
        <v>67.77</v>
      </c>
      <c r="B236" s="3" t="str">
        <f t="shared" si="1"/>
        <v>#REF!</v>
      </c>
    </row>
    <row r="237">
      <c r="A237" s="8">
        <v>67.94</v>
      </c>
      <c r="B237" s="3" t="str">
        <f t="shared" si="1"/>
        <v>#REF!</v>
      </c>
    </row>
    <row r="238">
      <c r="A238" s="8">
        <v>66.95</v>
      </c>
      <c r="B238" s="3" t="str">
        <f t="shared" si="1"/>
        <v>#REF!</v>
      </c>
    </row>
    <row r="239">
      <c r="A239" s="8">
        <v>67.57</v>
      </c>
      <c r="B239" s="3" t="str">
        <f t="shared" si="1"/>
        <v>#REF!</v>
      </c>
    </row>
    <row r="240">
      <c r="A240" s="11">
        <v>-0.5</v>
      </c>
      <c r="B240" s="3" t="str">
        <f t="shared" si="1"/>
        <v>#REF!</v>
      </c>
    </row>
    <row r="241">
      <c r="A241" s="12">
        <v>-0.0073</v>
      </c>
      <c r="B241" s="3" t="str">
        <f t="shared" si="1"/>
        <v>#REF!</v>
      </c>
    </row>
    <row r="242">
      <c r="A242" s="17">
        <v>142789.0</v>
      </c>
      <c r="B242" s="3" t="str">
        <f t="shared" si="1"/>
        <v>#REF!</v>
      </c>
    </row>
    <row r="243">
      <c r="A243" s="17">
        <v>263386.0</v>
      </c>
      <c r="B243" s="3" t="str">
        <f t="shared" si="1"/>
        <v>#REF!</v>
      </c>
    </row>
    <row r="244">
      <c r="A244" s="7">
        <v>43838.0</v>
      </c>
      <c r="B244" s="3" t="str">
        <f t="shared" si="1"/>
        <v>#REF!</v>
      </c>
    </row>
    <row r="245">
      <c r="A245" s="8">
        <v>70.4</v>
      </c>
      <c r="B245" s="3" t="str">
        <f t="shared" si="1"/>
        <v>#REF!</v>
      </c>
    </row>
    <row r="246">
      <c r="A246" s="8">
        <v>70.99</v>
      </c>
      <c r="B246" s="3" t="str">
        <f t="shared" si="1"/>
        <v>#REF!</v>
      </c>
    </row>
    <row r="247">
      <c r="A247" s="8">
        <v>64.29</v>
      </c>
      <c r="B247" s="3" t="str">
        <f t="shared" si="1"/>
        <v>#REF!</v>
      </c>
    </row>
    <row r="248">
      <c r="A248" s="8">
        <v>64.79</v>
      </c>
      <c r="B248" s="3" t="str">
        <f t="shared" si="1"/>
        <v>#REF!</v>
      </c>
    </row>
    <row r="249">
      <c r="A249" s="11">
        <v>-2.78</v>
      </c>
      <c r="B249" s="3" t="str">
        <f t="shared" si="1"/>
        <v>#REF!</v>
      </c>
    </row>
    <row r="250">
      <c r="A250" s="12">
        <v>-0.0411</v>
      </c>
      <c r="B250" s="3" t="str">
        <f t="shared" si="1"/>
        <v>#REF!</v>
      </c>
    </row>
    <row r="251">
      <c r="A251" s="17">
        <v>270031.0</v>
      </c>
      <c r="B251" s="3" t="str">
        <f t="shared" si="1"/>
        <v>#REF!</v>
      </c>
    </row>
    <row r="252">
      <c r="A252" s="17">
        <v>278263.0</v>
      </c>
      <c r="B252" s="3" t="str">
        <f t="shared" si="1"/>
        <v>#REF!</v>
      </c>
    </row>
    <row r="253">
      <c r="A253" s="7">
        <v>43839.0</v>
      </c>
      <c r="B253" s="3" t="str">
        <f t="shared" si="1"/>
        <v>#REF!</v>
      </c>
    </row>
    <row r="254">
      <c r="A254" s="8">
        <v>65.17</v>
      </c>
      <c r="B254" s="3" t="str">
        <f t="shared" si="1"/>
        <v>#REF!</v>
      </c>
    </row>
    <row r="255">
      <c r="A255" s="8">
        <v>65.43</v>
      </c>
      <c r="B255" s="3" t="str">
        <f t="shared" si="1"/>
        <v>#REF!</v>
      </c>
    </row>
    <row r="256">
      <c r="A256" s="8">
        <v>63.91</v>
      </c>
      <c r="B256" s="3" t="str">
        <f t="shared" si="1"/>
        <v>#REF!</v>
      </c>
    </row>
    <row r="257">
      <c r="A257" s="8">
        <v>64.66</v>
      </c>
      <c r="B257" s="3" t="str">
        <f t="shared" si="1"/>
        <v>#REF!</v>
      </c>
    </row>
    <row r="258">
      <c r="A258" s="11">
        <v>-0.13</v>
      </c>
      <c r="B258" s="3" t="str">
        <f t="shared" si="1"/>
        <v>#REF!</v>
      </c>
    </row>
    <row r="259">
      <c r="A259" s="12">
        <v>-0.002</v>
      </c>
      <c r="B259" s="3" t="str">
        <f t="shared" si="1"/>
        <v>#REF!</v>
      </c>
    </row>
    <row r="260">
      <c r="A260" s="17">
        <v>187438.0</v>
      </c>
      <c r="B260" s="3" t="str">
        <f t="shared" si="1"/>
        <v>#REF!</v>
      </c>
    </row>
    <row r="261">
      <c r="A261" s="17">
        <v>297871.0</v>
      </c>
      <c r="B261" s="3" t="str">
        <f t="shared" si="1"/>
        <v>#REF!</v>
      </c>
    </row>
    <row r="262">
      <c r="A262" s="7">
        <v>43840.0</v>
      </c>
      <c r="B262" s="3" t="str">
        <f t="shared" si="1"/>
        <v>#REF!</v>
      </c>
    </row>
    <row r="263">
      <c r="A263" s="8">
        <v>64.66</v>
      </c>
      <c r="B263" s="3" t="str">
        <f t="shared" si="1"/>
        <v>#REF!</v>
      </c>
    </row>
    <row r="264">
      <c r="A264" s="8">
        <v>64.92</v>
      </c>
      <c r="B264" s="3" t="str">
        <f t="shared" si="1"/>
        <v>#REF!</v>
      </c>
    </row>
    <row r="265">
      <c r="A265" s="8">
        <v>64.12</v>
      </c>
      <c r="B265" s="3" t="str">
        <f t="shared" si="1"/>
        <v>#REF!</v>
      </c>
    </row>
    <row r="266">
      <c r="A266" s="8">
        <v>64.25</v>
      </c>
      <c r="B266" s="3" t="str">
        <f t="shared" si="1"/>
        <v>#REF!</v>
      </c>
    </row>
    <row r="267">
      <c r="A267" s="11">
        <v>-0.41</v>
      </c>
      <c r="B267" s="3" t="str">
        <f t="shared" si="1"/>
        <v>#REF!</v>
      </c>
    </row>
    <row r="268">
      <c r="A268" s="12">
        <v>-0.0063</v>
      </c>
      <c r="B268" s="3" t="str">
        <f t="shared" si="1"/>
        <v>#REF!</v>
      </c>
    </row>
    <row r="269">
      <c r="A269" s="17">
        <v>155702.0</v>
      </c>
      <c r="B269" s="3" t="str">
        <f t="shared" si="1"/>
        <v>#REF!</v>
      </c>
    </row>
    <row r="270">
      <c r="A270" s="17">
        <v>316814.0</v>
      </c>
      <c r="B270" s="3" t="str">
        <f t="shared" si="1"/>
        <v>#REF!</v>
      </c>
    </row>
    <row r="271">
      <c r="A271" s="7">
        <v>43843.0</v>
      </c>
      <c r="B271" s="3" t="str">
        <f t="shared" si="1"/>
        <v>#REF!</v>
      </c>
    </row>
    <row r="272">
      <c r="A272" s="8">
        <v>64.32</v>
      </c>
      <c r="B272" s="3" t="str">
        <f t="shared" si="1"/>
        <v>#REF!</v>
      </c>
    </row>
    <row r="273">
      <c r="A273" s="8">
        <v>64.53</v>
      </c>
      <c r="B273" s="3" t="str">
        <f t="shared" si="1"/>
        <v>#REF!</v>
      </c>
    </row>
    <row r="274">
      <c r="A274" s="8">
        <v>63.22</v>
      </c>
      <c r="B274" s="3" t="str">
        <f t="shared" si="1"/>
        <v>#REF!</v>
      </c>
    </row>
    <row r="275">
      <c r="A275" s="8">
        <v>63.48</v>
      </c>
      <c r="B275" s="3" t="str">
        <f t="shared" si="1"/>
        <v>#REF!</v>
      </c>
    </row>
    <row r="276">
      <c r="A276" s="11">
        <v>-0.77</v>
      </c>
      <c r="B276" s="3" t="str">
        <f t="shared" si="1"/>
        <v>#REF!</v>
      </c>
    </row>
    <row r="277">
      <c r="A277" s="12">
        <v>-0.012</v>
      </c>
      <c r="B277" s="3" t="str">
        <f t="shared" si="1"/>
        <v>#REF!</v>
      </c>
    </row>
    <row r="278">
      <c r="A278" s="17">
        <v>137517.0</v>
      </c>
      <c r="B278" s="3" t="str">
        <f t="shared" si="1"/>
        <v>#REF!</v>
      </c>
    </row>
    <row r="279">
      <c r="A279" s="17">
        <v>330549.0</v>
      </c>
      <c r="B279" s="3" t="str">
        <f t="shared" si="1"/>
        <v>#REF!</v>
      </c>
    </row>
    <row r="280">
      <c r="A280" s="7">
        <v>43844.0</v>
      </c>
      <c r="B280" s="3" t="str">
        <f t="shared" si="1"/>
        <v>#REF!</v>
      </c>
    </row>
    <row r="281">
      <c r="A281" s="8">
        <v>63.66</v>
      </c>
      <c r="B281" s="3" t="str">
        <f t="shared" si="1"/>
        <v>#REF!</v>
      </c>
    </row>
    <row r="282">
      <c r="A282" s="8">
        <v>64.25</v>
      </c>
      <c r="B282" s="3" t="str">
        <f t="shared" si="1"/>
        <v>#REF!</v>
      </c>
    </row>
    <row r="283">
      <c r="A283" s="8">
        <v>63.2</v>
      </c>
      <c r="B283" s="3" t="str">
        <f t="shared" si="1"/>
        <v>#REF!</v>
      </c>
    </row>
    <row r="284">
      <c r="A284" s="8">
        <v>63.71</v>
      </c>
      <c r="B284" s="3" t="str">
        <f t="shared" si="1"/>
        <v>#REF!</v>
      </c>
    </row>
    <row r="285">
      <c r="A285" s="9">
        <f>+0.23</f>
        <v>0.23</v>
      </c>
      <c r="B285" s="3" t="str">
        <f t="shared" si="1"/>
        <v>#REF!</v>
      </c>
    </row>
    <row r="286">
      <c r="A286" s="9">
        <f>+0.36%</f>
        <v>0.0036</v>
      </c>
      <c r="B286" s="3" t="str">
        <f t="shared" si="1"/>
        <v>#REF!</v>
      </c>
    </row>
    <row r="287">
      <c r="A287" s="16">
        <v>158743.0</v>
      </c>
      <c r="B287" s="3" t="str">
        <f t="shared" si="1"/>
        <v>#REF!</v>
      </c>
    </row>
    <row r="288">
      <c r="A288" s="16">
        <v>348575.0</v>
      </c>
      <c r="B288" s="3" t="str">
        <f t="shared" si="1"/>
        <v>#REF!</v>
      </c>
    </row>
    <row r="289">
      <c r="A289" s="7">
        <v>43845.0</v>
      </c>
      <c r="B289" s="3" t="str">
        <f t="shared" si="1"/>
        <v>#REF!</v>
      </c>
    </row>
    <row r="290">
      <c r="A290" s="8">
        <v>63.7</v>
      </c>
      <c r="B290" s="3" t="str">
        <f t="shared" si="1"/>
        <v>#REF!</v>
      </c>
    </row>
    <row r="291">
      <c r="A291" s="8">
        <v>63.84</v>
      </c>
      <c r="B291" s="3" t="str">
        <f t="shared" si="1"/>
        <v>#REF!</v>
      </c>
    </row>
    <row r="292">
      <c r="A292" s="8">
        <v>62.8</v>
      </c>
      <c r="B292" s="3" t="str">
        <f t="shared" si="1"/>
        <v>#REF!</v>
      </c>
    </row>
    <row r="293">
      <c r="A293" s="8">
        <v>63.21</v>
      </c>
      <c r="B293" s="3" t="str">
        <f t="shared" si="1"/>
        <v>#REF!</v>
      </c>
    </row>
    <row r="294">
      <c r="A294" s="11">
        <v>-0.5</v>
      </c>
      <c r="B294" s="3" t="str">
        <f t="shared" si="1"/>
        <v>#REF!</v>
      </c>
    </row>
    <row r="295">
      <c r="A295" s="12">
        <v>-0.0078</v>
      </c>
      <c r="B295" s="3" t="str">
        <f t="shared" si="1"/>
        <v>#REF!</v>
      </c>
    </row>
    <row r="296">
      <c r="A296" s="17">
        <v>145105.0</v>
      </c>
      <c r="B296" s="3" t="str">
        <f t="shared" si="1"/>
        <v>#REF!</v>
      </c>
    </row>
    <row r="297">
      <c r="A297" s="17">
        <v>364127.0</v>
      </c>
      <c r="B297" s="3" t="str">
        <f t="shared" si="1"/>
        <v>#REF!</v>
      </c>
    </row>
    <row r="298">
      <c r="A298" s="7">
        <v>43846.0</v>
      </c>
      <c r="B298" s="3" t="str">
        <f t="shared" si="1"/>
        <v>#REF!</v>
      </c>
    </row>
    <row r="299">
      <c r="A299" s="8">
        <v>63.4</v>
      </c>
      <c r="B299" s="3" t="str">
        <f t="shared" si="1"/>
        <v>#REF!</v>
      </c>
    </row>
    <row r="300">
      <c r="A300" s="8">
        <v>64.13</v>
      </c>
      <c r="B300" s="3" t="str">
        <f t="shared" si="1"/>
        <v>#REF!</v>
      </c>
    </row>
    <row r="301">
      <c r="A301" s="8">
        <v>63.13</v>
      </c>
      <c r="B301" s="3" t="str">
        <f t="shared" si="1"/>
        <v>#REF!</v>
      </c>
    </row>
    <row r="302">
      <c r="A302" s="8">
        <v>63.81</v>
      </c>
      <c r="B302" s="3" t="str">
        <f t="shared" si="1"/>
        <v>#REF!</v>
      </c>
    </row>
    <row r="303">
      <c r="A303" s="9">
        <f>+0.6</f>
        <v>0.6</v>
      </c>
      <c r="B303" s="3" t="str">
        <f t="shared" si="1"/>
        <v>#REF!</v>
      </c>
    </row>
    <row r="304">
      <c r="A304" s="9">
        <f>+0.95%</f>
        <v>0.0095</v>
      </c>
      <c r="B304" s="3" t="str">
        <f t="shared" si="1"/>
        <v>#REF!</v>
      </c>
    </row>
    <row r="305">
      <c r="A305" s="16">
        <v>155009.0</v>
      </c>
      <c r="B305" s="3" t="str">
        <f t="shared" si="1"/>
        <v>#REF!</v>
      </c>
    </row>
    <row r="306">
      <c r="A306" s="16">
        <v>377395.0</v>
      </c>
      <c r="B306" s="3" t="str">
        <f t="shared" si="1"/>
        <v>#REF!</v>
      </c>
    </row>
    <row r="307">
      <c r="A307" s="7">
        <v>43847.0</v>
      </c>
      <c r="B307" s="3" t="str">
        <f t="shared" si="1"/>
        <v>#REF!</v>
      </c>
    </row>
    <row r="308">
      <c r="A308" s="8">
        <v>63.98</v>
      </c>
      <c r="B308" s="3" t="str">
        <f t="shared" si="1"/>
        <v>#REF!</v>
      </c>
    </row>
    <row r="309">
      <c r="A309" s="8">
        <v>64.53</v>
      </c>
      <c r="B309" s="3" t="str">
        <f t="shared" si="1"/>
        <v>#REF!</v>
      </c>
    </row>
    <row r="310">
      <c r="A310" s="8">
        <v>63.68</v>
      </c>
      <c r="B310" s="3" t="str">
        <f t="shared" si="1"/>
        <v>#REF!</v>
      </c>
    </row>
    <row r="311">
      <c r="A311" s="8">
        <v>64.03</v>
      </c>
      <c r="B311" s="3" t="str">
        <f t="shared" si="1"/>
        <v>#REF!</v>
      </c>
    </row>
    <row r="312">
      <c r="A312" s="9">
        <f>+0.22</f>
        <v>0.22</v>
      </c>
      <c r="B312" s="3" t="str">
        <f t="shared" si="1"/>
        <v>#REF!</v>
      </c>
    </row>
    <row r="313">
      <c r="A313" s="9">
        <f>+0.34%</f>
        <v>0.0034</v>
      </c>
      <c r="B313" s="3" t="str">
        <f t="shared" si="1"/>
        <v>#REF!</v>
      </c>
    </row>
    <row r="314">
      <c r="A314" s="16">
        <v>188123.0</v>
      </c>
      <c r="B314" s="3" t="str">
        <f t="shared" si="1"/>
        <v>#REF!</v>
      </c>
    </row>
    <row r="315">
      <c r="A315" s="16">
        <v>410349.0</v>
      </c>
      <c r="B315" s="3" t="str">
        <f t="shared" si="1"/>
        <v>#REF!</v>
      </c>
    </row>
    <row r="316">
      <c r="A316" s="7">
        <v>43850.0</v>
      </c>
      <c r="B316" s="3" t="str">
        <f t="shared" si="1"/>
        <v>#REF!</v>
      </c>
    </row>
    <row r="317">
      <c r="A317" s="8">
        <v>64.91</v>
      </c>
      <c r="B317" s="3" t="str">
        <f t="shared" si="1"/>
        <v>#REF!</v>
      </c>
    </row>
    <row r="318">
      <c r="A318" s="8">
        <v>65.14</v>
      </c>
      <c r="B318" s="3" t="str">
        <f t="shared" si="1"/>
        <v>#REF!</v>
      </c>
    </row>
    <row r="319">
      <c r="A319" s="8">
        <v>64.1</v>
      </c>
      <c r="B319" s="3" t="str">
        <f t="shared" si="1"/>
        <v>#REF!</v>
      </c>
    </row>
    <row r="320">
      <c r="A320" s="8">
        <v>64.34</v>
      </c>
      <c r="B320" s="3" t="str">
        <f t="shared" si="1"/>
        <v>#REF!</v>
      </c>
    </row>
    <row r="321">
      <c r="A321" s="9">
        <f>+0.31</f>
        <v>0.31</v>
      </c>
      <c r="B321" s="3" t="str">
        <f t="shared" si="1"/>
        <v>#REF!</v>
      </c>
    </row>
    <row r="322">
      <c r="A322" s="9">
        <f>+0.48%</f>
        <v>0.0048</v>
      </c>
      <c r="B322" s="3" t="str">
        <f t="shared" si="1"/>
        <v>#REF!</v>
      </c>
    </row>
    <row r="323">
      <c r="A323" s="16">
        <v>114647.0</v>
      </c>
      <c r="B323" s="3" t="str">
        <f t="shared" si="1"/>
        <v>#REF!</v>
      </c>
    </row>
    <row r="324">
      <c r="A324" s="16">
        <v>423885.0</v>
      </c>
      <c r="B324" s="3" t="str">
        <f t="shared" si="1"/>
        <v>#REF!</v>
      </c>
    </row>
    <row r="325">
      <c r="A325" s="7">
        <v>43851.0</v>
      </c>
      <c r="B325" s="3" t="str">
        <f t="shared" si="1"/>
        <v>#REF!</v>
      </c>
    </row>
    <row r="326">
      <c r="A326" s="8">
        <v>64.45</v>
      </c>
      <c r="B326" s="3" t="str">
        <f t="shared" si="1"/>
        <v>#REF!</v>
      </c>
    </row>
    <row r="327">
      <c r="A327" s="8">
        <v>64.48</v>
      </c>
      <c r="B327" s="3" t="str">
        <f t="shared" si="1"/>
        <v>#REF!</v>
      </c>
    </row>
    <row r="328">
      <c r="A328" s="8">
        <v>63.25</v>
      </c>
      <c r="B328" s="3" t="str">
        <f t="shared" si="1"/>
        <v>#REF!</v>
      </c>
    </row>
    <row r="329">
      <c r="A329" s="8">
        <v>63.83</v>
      </c>
      <c r="B329" s="3" t="str">
        <f t="shared" si="1"/>
        <v>#REF!</v>
      </c>
    </row>
    <row r="330">
      <c r="A330" s="11">
        <v>-0.51</v>
      </c>
      <c r="B330" s="3" t="str">
        <f t="shared" si="1"/>
        <v>#REF!</v>
      </c>
    </row>
    <row r="331">
      <c r="A331" s="12">
        <v>-0.0079</v>
      </c>
      <c r="B331" s="3" t="str">
        <f t="shared" si="1"/>
        <v>#REF!</v>
      </c>
    </row>
    <row r="332">
      <c r="A332" s="17">
        <v>170332.0</v>
      </c>
      <c r="B332" s="3" t="str">
        <f t="shared" si="1"/>
        <v>#REF!</v>
      </c>
    </row>
    <row r="333">
      <c r="A333" s="17">
        <v>447903.0</v>
      </c>
      <c r="B333" s="3" t="str">
        <f t="shared" si="1"/>
        <v>#REF!</v>
      </c>
    </row>
    <row r="334">
      <c r="A334" s="7">
        <v>43852.0</v>
      </c>
      <c r="B334" s="3" t="str">
        <f t="shared" si="1"/>
        <v>#REF!</v>
      </c>
    </row>
    <row r="335">
      <c r="A335" s="8">
        <v>63.71</v>
      </c>
      <c r="B335" s="3" t="str">
        <f t="shared" si="1"/>
        <v>#REF!</v>
      </c>
    </row>
    <row r="336">
      <c r="A336" s="8">
        <v>63.81</v>
      </c>
      <c r="B336" s="3" t="str">
        <f t="shared" si="1"/>
        <v>#REF!</v>
      </c>
    </row>
    <row r="337">
      <c r="A337" s="8">
        <v>61.86</v>
      </c>
      <c r="B337" s="3" t="str">
        <f t="shared" si="1"/>
        <v>#REF!</v>
      </c>
    </row>
    <row r="338">
      <c r="A338" s="8">
        <v>62.45</v>
      </c>
      <c r="B338" s="3" t="str">
        <f t="shared" si="1"/>
        <v>#REF!</v>
      </c>
    </row>
    <row r="339">
      <c r="A339" s="11">
        <v>-1.38</v>
      </c>
      <c r="B339" s="3" t="str">
        <f t="shared" si="1"/>
        <v>#REF!</v>
      </c>
    </row>
    <row r="340">
      <c r="A340" s="12">
        <v>-0.0216</v>
      </c>
      <c r="B340" s="3" t="str">
        <f t="shared" si="1"/>
        <v>#REF!</v>
      </c>
    </row>
    <row r="341">
      <c r="A341" s="17">
        <v>192381.0</v>
      </c>
      <c r="B341" s="3" t="str">
        <f t="shared" si="1"/>
        <v>#REF!</v>
      </c>
    </row>
    <row r="342">
      <c r="A342" s="17">
        <v>459775.0</v>
      </c>
      <c r="B342" s="3" t="str">
        <f t="shared" si="1"/>
        <v>#REF!</v>
      </c>
    </row>
    <row r="343">
      <c r="A343" s="7">
        <v>43853.0</v>
      </c>
      <c r="B343" s="3" t="str">
        <f t="shared" si="1"/>
        <v>#REF!</v>
      </c>
    </row>
    <row r="344">
      <c r="A344" s="8">
        <v>61.8</v>
      </c>
      <c r="B344" s="3" t="str">
        <f t="shared" si="1"/>
        <v>#REF!</v>
      </c>
    </row>
    <row r="345">
      <c r="A345" s="8">
        <v>61.92</v>
      </c>
      <c r="B345" s="3" t="str">
        <f t="shared" si="1"/>
        <v>#REF!</v>
      </c>
    </row>
    <row r="346">
      <c r="A346" s="8">
        <v>60.54</v>
      </c>
      <c r="B346" s="3" t="str">
        <f t="shared" si="1"/>
        <v>#REF!</v>
      </c>
    </row>
    <row r="347">
      <c r="A347" s="8">
        <v>61.28</v>
      </c>
      <c r="B347" s="3" t="str">
        <f t="shared" si="1"/>
        <v>#REF!</v>
      </c>
    </row>
    <row r="348">
      <c r="A348" s="11">
        <v>-1.17</v>
      </c>
      <c r="B348" s="3" t="str">
        <f t="shared" si="1"/>
        <v>#REF!</v>
      </c>
    </row>
    <row r="349">
      <c r="A349" s="12">
        <v>-0.0187</v>
      </c>
      <c r="B349" s="3" t="str">
        <f t="shared" si="1"/>
        <v>#REF!</v>
      </c>
    </row>
    <row r="350">
      <c r="A350" s="17">
        <v>291812.0</v>
      </c>
      <c r="B350" s="3" t="str">
        <f t="shared" si="1"/>
        <v>#REF!</v>
      </c>
    </row>
    <row r="351">
      <c r="A351" s="17">
        <v>512850.0</v>
      </c>
      <c r="B351" s="3" t="str">
        <f t="shared" si="1"/>
        <v>#REF!</v>
      </c>
    </row>
    <row r="352">
      <c r="A352" s="7">
        <v>43854.0</v>
      </c>
      <c r="B352" s="3" t="str">
        <f t="shared" si="1"/>
        <v>#REF!</v>
      </c>
    </row>
    <row r="353">
      <c r="A353" s="8">
        <v>61.2</v>
      </c>
      <c r="B353" s="3" t="str">
        <f t="shared" si="1"/>
        <v>#REF!</v>
      </c>
    </row>
    <row r="354">
      <c r="A354" s="8">
        <v>61.68</v>
      </c>
      <c r="B354" s="3" t="str">
        <f t="shared" si="1"/>
        <v>#REF!</v>
      </c>
    </row>
    <row r="355">
      <c r="A355" s="8">
        <v>59.48</v>
      </c>
      <c r="B355" s="3" t="str">
        <f t="shared" si="1"/>
        <v>#REF!</v>
      </c>
    </row>
    <row r="356">
      <c r="A356" s="8">
        <v>59.89</v>
      </c>
      <c r="B356" s="3" t="str">
        <f t="shared" si="1"/>
        <v>#REF!</v>
      </c>
    </row>
    <row r="357">
      <c r="A357" s="11">
        <v>-1.39</v>
      </c>
      <c r="B357" s="3" t="str">
        <f t="shared" si="1"/>
        <v>#REF!</v>
      </c>
    </row>
    <row r="358">
      <c r="A358" s="12">
        <v>-0.0227</v>
      </c>
      <c r="B358" s="3" t="str">
        <f t="shared" si="1"/>
        <v>#REF!</v>
      </c>
    </row>
    <row r="359">
      <c r="A359" s="17">
        <v>223340.0</v>
      </c>
      <c r="B359" s="3" t="str">
        <f t="shared" si="1"/>
        <v>#REF!</v>
      </c>
    </row>
    <row r="360">
      <c r="A360" s="17">
        <v>545929.0</v>
      </c>
      <c r="B360" s="3" t="str">
        <f t="shared" si="1"/>
        <v>#REF!</v>
      </c>
    </row>
    <row r="361">
      <c r="A361" s="7">
        <v>43857.0</v>
      </c>
      <c r="B361" s="3" t="str">
        <f t="shared" si="1"/>
        <v>#REF!</v>
      </c>
    </row>
    <row r="362">
      <c r="A362" s="8">
        <v>60.16</v>
      </c>
      <c r="B362" s="3" t="str">
        <f t="shared" si="1"/>
        <v>#REF!</v>
      </c>
    </row>
    <row r="363">
      <c r="A363" s="8">
        <v>60.16</v>
      </c>
      <c r="B363" s="3" t="str">
        <f t="shared" si="1"/>
        <v>#REF!</v>
      </c>
    </row>
    <row r="364">
      <c r="A364" s="8">
        <v>57.74</v>
      </c>
      <c r="B364" s="3" t="str">
        <f t="shared" si="1"/>
        <v>#REF!</v>
      </c>
    </row>
    <row r="365">
      <c r="A365" s="8">
        <v>58.58</v>
      </c>
      <c r="B365" s="3" t="str">
        <f t="shared" si="1"/>
        <v>#REF!</v>
      </c>
    </row>
    <row r="366">
      <c r="A366" s="11">
        <v>-1.31</v>
      </c>
      <c r="B366" s="3" t="str">
        <f t="shared" si="1"/>
        <v>#REF!</v>
      </c>
    </row>
    <row r="367">
      <c r="A367" s="12">
        <v>-0.0219</v>
      </c>
      <c r="B367" s="3" t="str">
        <f t="shared" si="1"/>
        <v>#REF!</v>
      </c>
    </row>
    <row r="368">
      <c r="A368" s="17">
        <v>281844.0</v>
      </c>
      <c r="B368" s="3" t="str">
        <f t="shared" si="1"/>
        <v>#REF!</v>
      </c>
    </row>
    <row r="369">
      <c r="A369" s="17">
        <v>553956.0</v>
      </c>
      <c r="B369" s="3" t="str">
        <f t="shared" si="1"/>
        <v>#REF!</v>
      </c>
    </row>
    <row r="370">
      <c r="A370" s="7">
        <v>43858.0</v>
      </c>
      <c r="B370" s="3" t="str">
        <f t="shared" si="1"/>
        <v>#REF!</v>
      </c>
    </row>
    <row r="371">
      <c r="A371" s="8">
        <v>58.24</v>
      </c>
      <c r="B371" s="3" t="str">
        <f t="shared" si="1"/>
        <v>#REF!</v>
      </c>
    </row>
    <row r="372">
      <c r="A372" s="8">
        <v>59.39</v>
      </c>
      <c r="B372" s="3" t="str">
        <f t="shared" si="1"/>
        <v>#REF!</v>
      </c>
    </row>
    <row r="373">
      <c r="A373" s="8">
        <v>57.9</v>
      </c>
      <c r="B373" s="3" t="str">
        <f t="shared" si="1"/>
        <v>#REF!</v>
      </c>
    </row>
    <row r="374">
      <c r="A374" s="8">
        <v>58.81</v>
      </c>
      <c r="B374" s="3" t="str">
        <f t="shared" si="1"/>
        <v>#REF!</v>
      </c>
    </row>
    <row r="375">
      <c r="A375" s="9">
        <f>+0.23</f>
        <v>0.23</v>
      </c>
      <c r="B375" s="3" t="str">
        <f t="shared" si="1"/>
        <v>#REF!</v>
      </c>
    </row>
    <row r="376">
      <c r="A376" s="9">
        <f>+0.39%</f>
        <v>0.0039</v>
      </c>
      <c r="B376" s="3" t="str">
        <f t="shared" si="1"/>
        <v>#REF!</v>
      </c>
    </row>
    <row r="377">
      <c r="A377" s="16">
        <v>308813.0</v>
      </c>
      <c r="B377" s="3" t="str">
        <f t="shared" si="1"/>
        <v>#REF!</v>
      </c>
    </row>
    <row r="378">
      <c r="A378" s="16">
        <v>548136.0</v>
      </c>
      <c r="B378" s="3" t="str">
        <f t="shared" si="1"/>
        <v>#REF!</v>
      </c>
    </row>
    <row r="379">
      <c r="A379" s="7">
        <v>43859.0</v>
      </c>
      <c r="B379" s="3" t="str">
        <f t="shared" si="1"/>
        <v>#REF!</v>
      </c>
    </row>
    <row r="380">
      <c r="A380" s="8">
        <v>59.02</v>
      </c>
      <c r="B380" s="3" t="str">
        <f t="shared" si="1"/>
        <v>#REF!</v>
      </c>
    </row>
    <row r="381">
      <c r="A381" s="8">
        <v>59.84</v>
      </c>
      <c r="B381" s="3" t="str">
        <f t="shared" si="1"/>
        <v>#REF!</v>
      </c>
    </row>
    <row r="382">
      <c r="A382" s="8">
        <v>58.38</v>
      </c>
      <c r="B382" s="3" t="str">
        <f t="shared" si="1"/>
        <v>#REF!</v>
      </c>
    </row>
    <row r="383">
      <c r="A383" s="8">
        <v>58.91</v>
      </c>
      <c r="B383" s="3" t="str">
        <f t="shared" si="1"/>
        <v>#REF!</v>
      </c>
    </row>
    <row r="384">
      <c r="A384" s="9">
        <f>+0.1</f>
        <v>0.1</v>
      </c>
      <c r="B384" s="3" t="str">
        <f t="shared" si="1"/>
        <v>#REF!</v>
      </c>
    </row>
    <row r="385">
      <c r="A385" s="9">
        <f>+0.17%</f>
        <v>0.0017</v>
      </c>
      <c r="B385" s="3" t="str">
        <f t="shared" si="1"/>
        <v>#REF!</v>
      </c>
    </row>
    <row r="386">
      <c r="A386" s="16">
        <v>324985.0</v>
      </c>
      <c r="B386" s="3" t="str">
        <f t="shared" si="1"/>
        <v>#REF!</v>
      </c>
    </row>
    <row r="387">
      <c r="A387" s="16">
        <v>547239.0</v>
      </c>
      <c r="B387" s="3" t="str">
        <f t="shared" si="1"/>
        <v>#REF!</v>
      </c>
    </row>
    <row r="388">
      <c r="A388" s="7">
        <v>43860.0</v>
      </c>
      <c r="B388" s="3" t="str">
        <f t="shared" si="1"/>
        <v>#REF!</v>
      </c>
    </row>
    <row r="389">
      <c r="A389" s="8">
        <v>58.71</v>
      </c>
      <c r="B389" s="3" t="str">
        <f t="shared" si="1"/>
        <v>#REF!</v>
      </c>
    </row>
    <row r="390">
      <c r="A390" s="8">
        <v>58.75</v>
      </c>
      <c r="B390" s="3" t="str">
        <f t="shared" si="1"/>
        <v>#REF!</v>
      </c>
    </row>
    <row r="391">
      <c r="A391" s="8">
        <v>56.74</v>
      </c>
      <c r="B391" s="3" t="str">
        <f t="shared" si="1"/>
        <v>#REF!</v>
      </c>
    </row>
    <row r="392">
      <c r="A392" s="8">
        <v>57.33</v>
      </c>
      <c r="B392" s="3" t="str">
        <f t="shared" si="1"/>
        <v>#REF!</v>
      </c>
    </row>
    <row r="393">
      <c r="A393" s="11">
        <v>-1.58</v>
      </c>
      <c r="B393" s="3" t="str">
        <f t="shared" si="1"/>
        <v>#REF!</v>
      </c>
    </row>
    <row r="394">
      <c r="A394" s="12">
        <v>-0.0268</v>
      </c>
      <c r="B394" s="3" t="str">
        <f t="shared" si="1"/>
        <v>#REF!</v>
      </c>
    </row>
    <row r="395">
      <c r="A395" s="17">
        <v>460251.0</v>
      </c>
      <c r="B395" s="3" t="str">
        <f t="shared" si="1"/>
        <v>#REF!</v>
      </c>
    </row>
    <row r="396">
      <c r="A396" s="17">
        <v>530434.0</v>
      </c>
      <c r="B396" s="3" t="str">
        <f t="shared" si="1"/>
        <v>#REF!</v>
      </c>
    </row>
    <row r="397">
      <c r="A397" s="7">
        <v>43861.0</v>
      </c>
      <c r="B397" s="3" t="str">
        <f t="shared" si="1"/>
        <v>#REF!</v>
      </c>
    </row>
    <row r="398">
      <c r="A398" s="8">
        <v>58.2</v>
      </c>
      <c r="B398" s="3" t="str">
        <f t="shared" si="1"/>
        <v>#REF!</v>
      </c>
    </row>
    <row r="399">
      <c r="A399" s="8">
        <v>58.58</v>
      </c>
      <c r="B399" s="3" t="str">
        <f t="shared" si="1"/>
        <v>#REF!</v>
      </c>
    </row>
    <row r="400">
      <c r="A400" s="8">
        <v>55.93</v>
      </c>
      <c r="B400" s="3" t="str">
        <f t="shared" si="1"/>
        <v>#REF!</v>
      </c>
    </row>
    <row r="401">
      <c r="A401" s="8">
        <v>56.62</v>
      </c>
      <c r="B401" s="3" t="str">
        <f t="shared" si="1"/>
        <v>#REF!</v>
      </c>
    </row>
    <row r="402">
      <c r="A402" s="11">
        <v>-0.71</v>
      </c>
      <c r="B402" s="3" t="str">
        <f t="shared" si="1"/>
        <v>#REF!</v>
      </c>
    </row>
    <row r="403">
      <c r="A403" s="12">
        <v>-0.0124</v>
      </c>
      <c r="B403" s="3" t="str">
        <f t="shared" si="1"/>
        <v>#REF!</v>
      </c>
    </row>
    <row r="404">
      <c r="A404" s="17">
        <v>477867.0</v>
      </c>
      <c r="B404" s="3" t="str">
        <f t="shared" si="1"/>
        <v>#REF!</v>
      </c>
    </row>
    <row r="405">
      <c r="A405" s="17">
        <v>526680.0</v>
      </c>
      <c r="B405" s="3" t="str">
        <f t="shared" si="1"/>
        <v>#REF!</v>
      </c>
    </row>
    <row r="406">
      <c r="A406" s="7">
        <v>43864.0</v>
      </c>
      <c r="B406" s="3" t="str">
        <f t="shared" si="1"/>
        <v>#REF!</v>
      </c>
    </row>
    <row r="407">
      <c r="A407" s="8">
        <v>56.16</v>
      </c>
      <c r="B407" s="3" t="str">
        <f t="shared" si="1"/>
        <v>#REF!</v>
      </c>
    </row>
    <row r="408">
      <c r="A408" s="8">
        <v>56.77</v>
      </c>
      <c r="B408" s="3" t="str">
        <f t="shared" si="1"/>
        <v>#REF!</v>
      </c>
    </row>
    <row r="409">
      <c r="A409" s="8">
        <v>54.08</v>
      </c>
      <c r="B409" s="3" t="str">
        <f t="shared" si="1"/>
        <v>#REF!</v>
      </c>
    </row>
    <row r="410">
      <c r="A410" s="8">
        <v>54.45</v>
      </c>
      <c r="B410" s="3" t="str">
        <f t="shared" si="1"/>
        <v>#REF!</v>
      </c>
    </row>
    <row r="411">
      <c r="A411" s="11">
        <v>-2.17</v>
      </c>
      <c r="B411" s="3" t="str">
        <f t="shared" si="1"/>
        <v>#REF!</v>
      </c>
    </row>
    <row r="412">
      <c r="A412" s="12">
        <v>-0.0383</v>
      </c>
      <c r="B412" s="3" t="str">
        <f t="shared" si="1"/>
        <v>#REF!</v>
      </c>
    </row>
    <row r="413">
      <c r="A413" s="17">
        <v>477224.0</v>
      </c>
      <c r="B413" s="3" t="str">
        <f t="shared" si="1"/>
        <v>#REF!</v>
      </c>
    </row>
    <row r="414">
      <c r="A414" s="17">
        <v>481495.0</v>
      </c>
      <c r="B414" s="3" t="str">
        <f t="shared" si="1"/>
        <v>#REF!</v>
      </c>
    </row>
    <row r="415">
      <c r="A415" s="7">
        <v>43865.0</v>
      </c>
      <c r="B415" s="3" t="str">
        <f t="shared" si="1"/>
        <v>#REF!</v>
      </c>
    </row>
    <row r="416">
      <c r="A416" s="8">
        <v>54.33</v>
      </c>
      <c r="B416" s="3" t="str">
        <f t="shared" si="1"/>
        <v>#REF!</v>
      </c>
    </row>
    <row r="417">
      <c r="A417" s="8">
        <v>55.65</v>
      </c>
      <c r="B417" s="3" t="str">
        <f t="shared" si="1"/>
        <v>#REF!</v>
      </c>
    </row>
    <row r="418">
      <c r="A418" s="8">
        <v>53.69</v>
      </c>
      <c r="B418" s="3" t="str">
        <f t="shared" si="1"/>
        <v>#REF!</v>
      </c>
    </row>
    <row r="419">
      <c r="A419" s="8">
        <v>53.96</v>
      </c>
      <c r="B419" s="3" t="str">
        <f t="shared" si="1"/>
        <v>#REF!</v>
      </c>
    </row>
    <row r="420">
      <c r="A420" s="11">
        <v>-0.49</v>
      </c>
      <c r="B420" s="3" t="str">
        <f t="shared" si="1"/>
        <v>#REF!</v>
      </c>
    </row>
    <row r="421">
      <c r="A421" s="12">
        <v>-0.009</v>
      </c>
      <c r="B421" s="3" t="str">
        <f t="shared" si="1"/>
        <v>#REF!</v>
      </c>
    </row>
    <row r="422">
      <c r="A422" s="17">
        <v>409857.0</v>
      </c>
      <c r="B422" s="3" t="str">
        <f t="shared" si="1"/>
        <v>#REF!</v>
      </c>
    </row>
    <row r="423">
      <c r="A423" s="17">
        <v>449213.0</v>
      </c>
      <c r="B423" s="3" t="str">
        <f t="shared" si="1"/>
        <v>#REF!</v>
      </c>
    </row>
    <row r="424">
      <c r="A424" s="7">
        <v>43866.0</v>
      </c>
      <c r="B424" s="3" t="str">
        <f t="shared" si="1"/>
        <v>#REF!</v>
      </c>
    </row>
    <row r="425">
      <c r="A425" s="8">
        <v>54.05</v>
      </c>
      <c r="B425" s="3" t="str">
        <f t="shared" si="1"/>
        <v>#REF!</v>
      </c>
    </row>
    <row r="426">
      <c r="A426" s="8">
        <v>56.46</v>
      </c>
      <c r="B426" s="3" t="str">
        <f t="shared" si="1"/>
        <v>#REF!</v>
      </c>
    </row>
    <row r="427">
      <c r="A427" s="8">
        <v>54.05</v>
      </c>
      <c r="B427" s="3" t="str">
        <f t="shared" si="1"/>
        <v>#REF!</v>
      </c>
    </row>
    <row r="428">
      <c r="A428" s="8">
        <v>55.28</v>
      </c>
      <c r="B428" s="3" t="str">
        <f t="shared" si="1"/>
        <v>#REF!</v>
      </c>
    </row>
    <row r="429">
      <c r="A429" s="9">
        <f>+1.32</f>
        <v>1.32</v>
      </c>
      <c r="B429" s="3" t="str">
        <f t="shared" si="1"/>
        <v>#REF!</v>
      </c>
    </row>
    <row r="430">
      <c r="A430" s="9">
        <f>+2.45%</f>
        <v>0.0245</v>
      </c>
      <c r="B430" s="3" t="str">
        <f t="shared" si="1"/>
        <v>#REF!</v>
      </c>
    </row>
    <row r="431">
      <c r="A431" s="16">
        <v>412265.0</v>
      </c>
      <c r="B431" s="3" t="str">
        <f t="shared" si="1"/>
        <v>#REF!</v>
      </c>
    </row>
    <row r="432">
      <c r="A432" s="16">
        <v>429817.0</v>
      </c>
      <c r="B432" s="3" t="str">
        <f t="shared" si="1"/>
        <v>#REF!</v>
      </c>
    </row>
    <row r="433">
      <c r="A433" s="7">
        <v>43867.0</v>
      </c>
      <c r="B433" s="3" t="str">
        <f t="shared" si="1"/>
        <v>#REF!</v>
      </c>
    </row>
    <row r="434">
      <c r="A434" s="8">
        <v>55.56</v>
      </c>
      <c r="B434" s="3" t="str">
        <f t="shared" si="1"/>
        <v>#REF!</v>
      </c>
    </row>
    <row r="435">
      <c r="A435" s="8">
        <v>56.58</v>
      </c>
      <c r="B435" s="3" t="str">
        <f t="shared" si="1"/>
        <v>#REF!</v>
      </c>
    </row>
    <row r="436">
      <c r="A436" s="8">
        <v>54.25</v>
      </c>
      <c r="B436" s="3" t="str">
        <f t="shared" si="1"/>
        <v>#REF!</v>
      </c>
    </row>
    <row r="437">
      <c r="A437" s="8">
        <v>54.93</v>
      </c>
      <c r="B437" s="3" t="str">
        <f t="shared" si="1"/>
        <v>#REF!</v>
      </c>
    </row>
    <row r="438">
      <c r="A438" s="11">
        <v>-0.35</v>
      </c>
      <c r="B438" s="3" t="str">
        <f t="shared" si="1"/>
        <v>#REF!</v>
      </c>
    </row>
    <row r="439">
      <c r="A439" s="12">
        <v>-0.0063</v>
      </c>
      <c r="B439" s="3" t="str">
        <f t="shared" si="1"/>
        <v>#REF!</v>
      </c>
    </row>
    <row r="440">
      <c r="A440" s="17">
        <v>379871.0</v>
      </c>
      <c r="B440" s="3" t="str">
        <f t="shared" si="1"/>
        <v>#REF!</v>
      </c>
    </row>
    <row r="441">
      <c r="A441" s="17">
        <v>409084.0</v>
      </c>
      <c r="B441" s="3" t="str">
        <f t="shared" si="1"/>
        <v>#REF!</v>
      </c>
    </row>
    <row r="442">
      <c r="A442" s="7">
        <v>43868.0</v>
      </c>
      <c r="B442" s="3" t="str">
        <f t="shared" si="1"/>
        <v>#REF!</v>
      </c>
    </row>
    <row r="443">
      <c r="A443" s="8">
        <v>55.14</v>
      </c>
      <c r="B443" s="3" t="str">
        <f t="shared" si="1"/>
        <v>#REF!</v>
      </c>
    </row>
    <row r="444">
      <c r="A444" s="8">
        <v>55.4</v>
      </c>
      <c r="B444" s="3" t="str">
        <f t="shared" si="1"/>
        <v>#REF!</v>
      </c>
    </row>
    <row r="445">
      <c r="A445" s="8">
        <v>54.21</v>
      </c>
      <c r="B445" s="3" t="str">
        <f t="shared" si="1"/>
        <v>#REF!</v>
      </c>
    </row>
    <row r="446">
      <c r="A446" s="8">
        <v>54.47</v>
      </c>
      <c r="B446" s="3" t="str">
        <f t="shared" si="1"/>
        <v>#REF!</v>
      </c>
    </row>
    <row r="447">
      <c r="A447" s="11">
        <v>-0.46</v>
      </c>
      <c r="B447" s="3" t="str">
        <f t="shared" si="1"/>
        <v>#REF!</v>
      </c>
    </row>
    <row r="448">
      <c r="A448" s="12">
        <v>-0.0084</v>
      </c>
      <c r="B448" s="3" t="str">
        <f t="shared" si="1"/>
        <v>#REF!</v>
      </c>
    </row>
    <row r="449">
      <c r="A449" s="17">
        <v>270802.0</v>
      </c>
      <c r="B449" s="3" t="str">
        <f t="shared" si="1"/>
        <v>#REF!</v>
      </c>
    </row>
    <row r="450">
      <c r="A450" s="17">
        <v>384964.0</v>
      </c>
      <c r="B450" s="3" t="str">
        <f t="shared" si="1"/>
        <v>#REF!</v>
      </c>
    </row>
    <row r="451">
      <c r="A451" s="7">
        <v>43871.0</v>
      </c>
      <c r="B451" s="3" t="str">
        <f t="shared" si="1"/>
        <v>#REF!</v>
      </c>
    </row>
    <row r="452">
      <c r="A452" s="8">
        <v>54.2</v>
      </c>
      <c r="B452" s="3" t="str">
        <f t="shared" si="1"/>
        <v>#REF!</v>
      </c>
    </row>
    <row r="453">
      <c r="A453" s="8">
        <v>54.71</v>
      </c>
      <c r="B453" s="3" t="str">
        <f t="shared" si="1"/>
        <v>#REF!</v>
      </c>
    </row>
    <row r="454">
      <c r="A454" s="8">
        <v>53.11</v>
      </c>
      <c r="B454" s="3" t="str">
        <f t="shared" si="1"/>
        <v>#REF!</v>
      </c>
    </row>
    <row r="455">
      <c r="A455" s="8">
        <v>53.27</v>
      </c>
      <c r="B455" s="3" t="str">
        <f t="shared" si="1"/>
        <v>#REF!</v>
      </c>
    </row>
    <row r="456">
      <c r="A456" s="11">
        <v>-1.2</v>
      </c>
      <c r="B456" s="3" t="str">
        <f t="shared" si="1"/>
        <v>#REF!</v>
      </c>
    </row>
    <row r="457">
      <c r="A457" s="12">
        <v>-0.022</v>
      </c>
      <c r="B457" s="3" t="str">
        <f t="shared" si="1"/>
        <v>#REF!</v>
      </c>
    </row>
    <row r="458">
      <c r="A458" s="17">
        <v>280175.0</v>
      </c>
      <c r="B458" s="3" t="str">
        <f t="shared" si="1"/>
        <v>#REF!</v>
      </c>
    </row>
    <row r="459">
      <c r="A459" s="17">
        <v>371460.0</v>
      </c>
      <c r="B459" s="3" t="str">
        <f t="shared" si="1"/>
        <v>#REF!</v>
      </c>
    </row>
    <row r="460">
      <c r="A460" s="7">
        <v>43872.0</v>
      </c>
      <c r="B460" s="3" t="str">
        <f t="shared" si="1"/>
        <v>#REF!</v>
      </c>
    </row>
    <row r="461">
      <c r="A461" s="8">
        <v>53.62</v>
      </c>
      <c r="B461" s="3" t="str">
        <f t="shared" si="1"/>
        <v>#REF!</v>
      </c>
    </row>
    <row r="462">
      <c r="A462" s="8">
        <v>54.69</v>
      </c>
      <c r="B462" s="3" t="str">
        <f t="shared" si="1"/>
        <v>#REF!</v>
      </c>
    </row>
    <row r="463">
      <c r="A463" s="8">
        <v>53.6</v>
      </c>
      <c r="B463" s="3" t="str">
        <f t="shared" si="1"/>
        <v>#REF!</v>
      </c>
    </row>
    <row r="464">
      <c r="A464" s="8">
        <v>54.01</v>
      </c>
      <c r="B464" s="3" t="str">
        <f t="shared" si="1"/>
        <v>#REF!</v>
      </c>
    </row>
    <row r="465">
      <c r="A465" s="9">
        <f>+0.74</f>
        <v>0.74</v>
      </c>
      <c r="B465" s="3" t="str">
        <f t="shared" si="1"/>
        <v>#REF!</v>
      </c>
    </row>
    <row r="466">
      <c r="A466" s="9">
        <f>+1.39%</f>
        <v>0.0139</v>
      </c>
      <c r="B466" s="3" t="str">
        <f t="shared" si="1"/>
        <v>#REF!</v>
      </c>
    </row>
    <row r="467">
      <c r="A467" s="16">
        <v>272814.0</v>
      </c>
      <c r="B467" s="3" t="str">
        <f t="shared" si="1"/>
        <v>#REF!</v>
      </c>
    </row>
    <row r="468">
      <c r="A468" s="16">
        <v>340526.0</v>
      </c>
      <c r="B468" s="3" t="str">
        <f t="shared" si="1"/>
        <v>#REF!</v>
      </c>
    </row>
    <row r="469">
      <c r="A469" s="7">
        <v>43873.0</v>
      </c>
      <c r="B469" s="3" t="str">
        <f t="shared" si="1"/>
        <v>#REF!</v>
      </c>
    </row>
    <row r="470">
      <c r="A470" s="8">
        <v>54.41</v>
      </c>
      <c r="B470" s="3" t="str">
        <f t="shared" si="1"/>
        <v>#REF!</v>
      </c>
    </row>
    <row r="471">
      <c r="A471" s="8">
        <v>56.36</v>
      </c>
      <c r="B471" s="3" t="str">
        <f t="shared" si="1"/>
        <v>#REF!</v>
      </c>
    </row>
    <row r="472">
      <c r="A472" s="8">
        <v>54.39</v>
      </c>
      <c r="B472" s="3" t="str">
        <f t="shared" si="1"/>
        <v>#REF!</v>
      </c>
    </row>
    <row r="473">
      <c r="A473" s="8">
        <v>55.79</v>
      </c>
      <c r="B473" s="3" t="str">
        <f t="shared" si="1"/>
        <v>#REF!</v>
      </c>
    </row>
    <row r="474">
      <c r="A474" s="9">
        <f>+1.78</f>
        <v>1.78</v>
      </c>
      <c r="B474" s="3" t="str">
        <f t="shared" si="1"/>
        <v>#REF!</v>
      </c>
    </row>
    <row r="475">
      <c r="A475" s="9">
        <f>+3.3%</f>
        <v>0.033</v>
      </c>
      <c r="B475" s="3" t="str">
        <f t="shared" si="1"/>
        <v>#REF!</v>
      </c>
    </row>
    <row r="476">
      <c r="A476" s="16">
        <v>305454.0</v>
      </c>
      <c r="B476" s="3" t="str">
        <f t="shared" si="1"/>
        <v>#REF!</v>
      </c>
    </row>
    <row r="477">
      <c r="A477" s="16">
        <v>304844.0</v>
      </c>
      <c r="B477" s="3" t="str">
        <f t="shared" si="1"/>
        <v>#REF!</v>
      </c>
    </row>
    <row r="478">
      <c r="A478" s="7">
        <v>43874.0</v>
      </c>
      <c r="B478" s="3" t="str">
        <f t="shared" si="1"/>
        <v>#REF!</v>
      </c>
    </row>
    <row r="479">
      <c r="A479" s="8">
        <v>55.75</v>
      </c>
      <c r="B479" s="3" t="str">
        <f t="shared" si="1"/>
        <v>#REF!</v>
      </c>
    </row>
    <row r="480">
      <c r="A480" s="8">
        <v>56.83</v>
      </c>
      <c r="B480" s="3" t="str">
        <f t="shared" si="1"/>
        <v>#REF!</v>
      </c>
    </row>
    <row r="481">
      <c r="A481" s="8">
        <v>54.96</v>
      </c>
      <c r="B481" s="3" t="str">
        <f t="shared" si="1"/>
        <v>#REF!</v>
      </c>
    </row>
    <row r="482">
      <c r="A482" s="8">
        <v>56.34</v>
      </c>
      <c r="B482" s="3" t="str">
        <f t="shared" si="1"/>
        <v>#REF!</v>
      </c>
    </row>
    <row r="483">
      <c r="A483" s="9">
        <f>+0.55</f>
        <v>0.55</v>
      </c>
      <c r="B483" s="3" t="str">
        <f t="shared" si="1"/>
        <v>#REF!</v>
      </c>
    </row>
    <row r="484">
      <c r="A484" s="9">
        <f>+0.99%</f>
        <v>0.0099</v>
      </c>
      <c r="B484" s="3" t="str">
        <f t="shared" si="1"/>
        <v>#REF!</v>
      </c>
    </row>
    <row r="485">
      <c r="A485" s="16">
        <v>325512.0</v>
      </c>
      <c r="B485" s="3" t="str">
        <f t="shared" si="1"/>
        <v>#REF!</v>
      </c>
    </row>
    <row r="486">
      <c r="A486" s="16">
        <v>289161.0</v>
      </c>
      <c r="B486" s="3" t="str">
        <f t="shared" si="1"/>
        <v>#REF!</v>
      </c>
    </row>
    <row r="487">
      <c r="A487" s="7">
        <v>43875.0</v>
      </c>
      <c r="B487" s="3" t="str">
        <f t="shared" si="1"/>
        <v>#REF!</v>
      </c>
    </row>
    <row r="488">
      <c r="A488" s="8">
        <v>56.41</v>
      </c>
      <c r="B488" s="3" t="str">
        <f t="shared" si="1"/>
        <v>#REF!</v>
      </c>
    </row>
    <row r="489">
      <c r="A489" s="8">
        <v>57.53</v>
      </c>
      <c r="B489" s="3" t="str">
        <f t="shared" si="1"/>
        <v>#REF!</v>
      </c>
    </row>
    <row r="490">
      <c r="A490" s="8">
        <v>56.15</v>
      </c>
      <c r="B490" s="3" t="str">
        <f t="shared" si="1"/>
        <v>#REF!</v>
      </c>
    </row>
    <row r="491">
      <c r="A491" s="8">
        <v>57.32</v>
      </c>
      <c r="B491" s="3" t="str">
        <f t="shared" si="1"/>
        <v>#REF!</v>
      </c>
    </row>
    <row r="492">
      <c r="A492" s="9">
        <f>+0.98</f>
        <v>0.98</v>
      </c>
      <c r="B492" s="3" t="str">
        <f t="shared" si="1"/>
        <v>#REF!</v>
      </c>
    </row>
    <row r="493">
      <c r="A493" s="9">
        <f>+1.74%</f>
        <v>0.0174</v>
      </c>
      <c r="B493" s="3" t="str">
        <f t="shared" si="1"/>
        <v>#REF!</v>
      </c>
    </row>
    <row r="494">
      <c r="A494" s="16">
        <v>258139.0</v>
      </c>
      <c r="B494" s="3" t="str">
        <f t="shared" si="1"/>
        <v>#REF!</v>
      </c>
    </row>
    <row r="495">
      <c r="A495" s="16">
        <v>276882.0</v>
      </c>
      <c r="B495" s="3" t="str">
        <f t="shared" si="1"/>
        <v>#REF!</v>
      </c>
    </row>
    <row r="496">
      <c r="A496" s="7">
        <v>43878.0</v>
      </c>
      <c r="B496" s="3" t="str">
        <f t="shared" si="1"/>
        <v>#REF!</v>
      </c>
    </row>
    <row r="497">
      <c r="A497" s="8">
        <v>57.29</v>
      </c>
      <c r="B497" s="3" t="str">
        <f t="shared" si="1"/>
        <v>#REF!</v>
      </c>
    </row>
    <row r="498">
      <c r="A498" s="8">
        <v>57.7</v>
      </c>
      <c r="B498" s="3" t="str">
        <f t="shared" si="1"/>
        <v>#REF!</v>
      </c>
    </row>
    <row r="499">
      <c r="A499" s="8">
        <v>56.83</v>
      </c>
      <c r="B499" s="3" t="str">
        <f t="shared" si="1"/>
        <v>#REF!</v>
      </c>
    </row>
    <row r="500">
      <c r="A500" s="8">
        <v>57.67</v>
      </c>
      <c r="B500" s="3" t="str">
        <f t="shared" si="1"/>
        <v>#REF!</v>
      </c>
    </row>
    <row r="501">
      <c r="A501" s="9">
        <f>+0.35</f>
        <v>0.35</v>
      </c>
      <c r="B501" s="3" t="str">
        <f t="shared" si="1"/>
        <v>#REF!</v>
      </c>
    </row>
    <row r="502">
      <c r="A502" s="9">
        <f>+0.61%</f>
        <v>0.0061</v>
      </c>
      <c r="B502" s="3" t="str">
        <f t="shared" si="1"/>
        <v>#REF!</v>
      </c>
    </row>
    <row r="503">
      <c r="A503" s="16">
        <v>115337.0</v>
      </c>
      <c r="B503" s="3" t="str">
        <f t="shared" si="1"/>
        <v>#REF!</v>
      </c>
    </row>
    <row r="504">
      <c r="A504" s="16">
        <v>265692.0</v>
      </c>
      <c r="B504" s="3" t="str">
        <f t="shared" si="1"/>
        <v>#REF!</v>
      </c>
    </row>
    <row r="505">
      <c r="A505" s="7">
        <v>43879.0</v>
      </c>
      <c r="B505" s="3" t="str">
        <f t="shared" si="1"/>
        <v>#REF!</v>
      </c>
    </row>
    <row r="506">
      <c r="A506" s="8">
        <v>57.35</v>
      </c>
      <c r="B506" s="3" t="str">
        <f t="shared" si="1"/>
        <v>#REF!</v>
      </c>
    </row>
    <row r="507">
      <c r="A507" s="8">
        <v>57.83</v>
      </c>
      <c r="B507" s="3" t="str">
        <f t="shared" si="1"/>
        <v>#REF!</v>
      </c>
    </row>
    <row r="508">
      <c r="A508" s="8">
        <v>56.3</v>
      </c>
      <c r="B508" s="3" t="str">
        <f t="shared" si="1"/>
        <v>#REF!</v>
      </c>
    </row>
    <row r="509">
      <c r="A509" s="8">
        <v>57.75</v>
      </c>
      <c r="B509" s="3" t="str">
        <f t="shared" si="1"/>
        <v>#REF!</v>
      </c>
    </row>
    <row r="510">
      <c r="A510" s="9">
        <f>+0.08</f>
        <v>0.08</v>
      </c>
      <c r="B510" s="3" t="str">
        <f t="shared" si="1"/>
        <v>#REF!</v>
      </c>
    </row>
    <row r="511">
      <c r="A511" s="9">
        <f>+0.14%</f>
        <v>0.0014</v>
      </c>
      <c r="B511" s="3" t="str">
        <f t="shared" si="1"/>
        <v>#REF!</v>
      </c>
    </row>
    <row r="512">
      <c r="A512" s="16">
        <v>249196.0</v>
      </c>
      <c r="B512" s="3" t="str">
        <f t="shared" si="1"/>
        <v>#REF!</v>
      </c>
    </row>
    <row r="513">
      <c r="A513" s="16">
        <v>246635.0</v>
      </c>
      <c r="B513" s="3" t="str">
        <f t="shared" si="1"/>
        <v>#REF!</v>
      </c>
    </row>
    <row r="514">
      <c r="A514" s="7">
        <v>43880.0</v>
      </c>
      <c r="B514" s="3" t="str">
        <f t="shared" si="1"/>
        <v>#REF!</v>
      </c>
    </row>
    <row r="515">
      <c r="A515" s="8">
        <v>57.6</v>
      </c>
      <c r="B515" s="3" t="str">
        <f t="shared" si="1"/>
        <v>#REF!</v>
      </c>
    </row>
    <row r="516">
      <c r="A516" s="8">
        <v>59.4</v>
      </c>
      <c r="B516" s="3" t="str">
        <f t="shared" si="1"/>
        <v>#REF!</v>
      </c>
    </row>
    <row r="517">
      <c r="A517" s="8">
        <v>57.51</v>
      </c>
      <c r="B517" s="3" t="str">
        <f t="shared" si="1"/>
        <v>#REF!</v>
      </c>
    </row>
    <row r="518">
      <c r="A518" s="8">
        <v>59.12</v>
      </c>
      <c r="B518" s="3" t="str">
        <f t="shared" si="1"/>
        <v>#REF!</v>
      </c>
    </row>
    <row r="519">
      <c r="A519" s="9">
        <f>+1.37</f>
        <v>1.37</v>
      </c>
      <c r="B519" s="3" t="str">
        <f t="shared" si="1"/>
        <v>#REF!</v>
      </c>
    </row>
    <row r="520">
      <c r="A520" s="9">
        <f>+2.37%</f>
        <v>0.0237</v>
      </c>
      <c r="B520" s="3" t="str">
        <f t="shared" si="1"/>
        <v>#REF!</v>
      </c>
    </row>
    <row r="521">
      <c r="A521" s="16">
        <v>262150.0</v>
      </c>
      <c r="B521" s="3" t="str">
        <f t="shared" si="1"/>
        <v>#REF!</v>
      </c>
    </row>
    <row r="522">
      <c r="A522" s="16">
        <v>243288.0</v>
      </c>
      <c r="B522" s="3" t="str">
        <f t="shared" si="1"/>
        <v>#REF!</v>
      </c>
    </row>
    <row r="523">
      <c r="A523" s="7">
        <v>43881.0</v>
      </c>
      <c r="B523" s="3" t="str">
        <f t="shared" si="1"/>
        <v>#REF!</v>
      </c>
    </row>
    <row r="524">
      <c r="A524" s="8">
        <v>59.31</v>
      </c>
      <c r="B524" s="3" t="str">
        <f t="shared" si="1"/>
        <v>#REF!</v>
      </c>
    </row>
    <row r="525">
      <c r="A525" s="8">
        <v>60.0</v>
      </c>
      <c r="B525" s="3" t="str">
        <f t="shared" si="1"/>
        <v>#REF!</v>
      </c>
    </row>
    <row r="526">
      <c r="A526" s="8">
        <v>58.9</v>
      </c>
      <c r="B526" s="3" t="str">
        <f t="shared" si="1"/>
        <v>#REF!</v>
      </c>
    </row>
    <row r="527">
      <c r="A527" s="8">
        <v>59.31</v>
      </c>
      <c r="B527" s="3" t="str">
        <f t="shared" si="1"/>
        <v>#REF!</v>
      </c>
    </row>
    <row r="528">
      <c r="A528" s="9">
        <f>+0.19</f>
        <v>0.19</v>
      </c>
      <c r="B528" s="3" t="str">
        <f t="shared" si="1"/>
        <v>#REF!</v>
      </c>
    </row>
    <row r="529">
      <c r="A529" s="9">
        <f>+0.32%</f>
        <v>0.0032</v>
      </c>
      <c r="B529" s="3" t="str">
        <f t="shared" si="1"/>
        <v>#REF!</v>
      </c>
    </row>
    <row r="530">
      <c r="A530" s="16">
        <v>268649.0</v>
      </c>
      <c r="B530" s="3" t="str">
        <f t="shared" si="1"/>
        <v>#REF!</v>
      </c>
    </row>
    <row r="531">
      <c r="A531" s="16">
        <v>207062.0</v>
      </c>
      <c r="B531" s="3" t="str">
        <f t="shared" si="1"/>
        <v>#REF!</v>
      </c>
    </row>
    <row r="532">
      <c r="A532" s="7">
        <v>43882.0</v>
      </c>
      <c r="B532" s="3" t="str">
        <f t="shared" si="1"/>
        <v>#REF!</v>
      </c>
    </row>
    <row r="533">
      <c r="A533" s="8">
        <v>59.0</v>
      </c>
      <c r="B533" s="3" t="str">
        <f t="shared" si="1"/>
        <v>#REF!</v>
      </c>
    </row>
    <row r="534">
      <c r="A534" s="8">
        <v>59.25</v>
      </c>
      <c r="B534" s="3" t="str">
        <f t="shared" si="1"/>
        <v>#REF!</v>
      </c>
    </row>
    <row r="535">
      <c r="A535" s="8">
        <v>57.73</v>
      </c>
      <c r="B535" s="3" t="str">
        <f t="shared" si="1"/>
        <v>#REF!</v>
      </c>
    </row>
    <row r="536">
      <c r="A536" s="8">
        <v>58.5</v>
      </c>
      <c r="B536" s="3" t="str">
        <f t="shared" si="1"/>
        <v>#REF!</v>
      </c>
    </row>
    <row r="537">
      <c r="A537" s="11">
        <v>-0.81</v>
      </c>
      <c r="B537" s="3" t="str">
        <f t="shared" si="1"/>
        <v>#REF!</v>
      </c>
    </row>
    <row r="538">
      <c r="A538" s="12">
        <v>-0.0137</v>
      </c>
      <c r="B538" s="3" t="str">
        <f t="shared" si="1"/>
        <v>#REF!</v>
      </c>
    </row>
    <row r="539">
      <c r="A539" s="17">
        <v>236494.0</v>
      </c>
      <c r="B539" s="3" t="str">
        <f t="shared" si="1"/>
        <v>#REF!</v>
      </c>
    </row>
    <row r="540">
      <c r="A540" s="17">
        <v>186070.0</v>
      </c>
      <c r="B540" s="3" t="str">
        <f t="shared" si="1"/>
        <v>#REF!</v>
      </c>
    </row>
    <row r="541">
      <c r="A541" s="7">
        <v>43885.0</v>
      </c>
      <c r="B541" s="3" t="str">
        <f t="shared" si="1"/>
        <v>#REF!</v>
      </c>
    </row>
    <row r="542">
      <c r="A542" s="8">
        <v>57.85</v>
      </c>
      <c r="B542" s="3" t="str">
        <f t="shared" si="1"/>
        <v>#REF!</v>
      </c>
    </row>
    <row r="543">
      <c r="A543" s="8">
        <v>57.86</v>
      </c>
      <c r="B543" s="3" t="str">
        <f t="shared" si="1"/>
        <v>#REF!</v>
      </c>
    </row>
    <row r="544">
      <c r="A544" s="8">
        <v>55.13</v>
      </c>
      <c r="B544" s="3" t="str">
        <f t="shared" si="1"/>
        <v>#REF!</v>
      </c>
    </row>
    <row r="545">
      <c r="A545" s="8">
        <v>56.3</v>
      </c>
      <c r="B545" s="3" t="str">
        <f t="shared" si="1"/>
        <v>#REF!</v>
      </c>
    </row>
    <row r="546">
      <c r="A546" s="11">
        <v>-2.2</v>
      </c>
      <c r="B546" s="3" t="str">
        <f t="shared" si="1"/>
        <v>#REF!</v>
      </c>
    </row>
    <row r="547">
      <c r="A547" s="12">
        <v>-0.0376</v>
      </c>
      <c r="B547" s="3" t="str">
        <f t="shared" si="1"/>
        <v>#REF!</v>
      </c>
    </row>
    <row r="548">
      <c r="A548" s="17">
        <v>236331.0</v>
      </c>
      <c r="B548" s="3" t="str">
        <f t="shared" si="1"/>
        <v>#REF!</v>
      </c>
    </row>
    <row r="549">
      <c r="A549" s="17">
        <v>173944.0</v>
      </c>
      <c r="B549" s="3" t="str">
        <f t="shared" si="1"/>
        <v>#REF!</v>
      </c>
    </row>
    <row r="550">
      <c r="A550" s="7">
        <v>43886.0</v>
      </c>
      <c r="B550" s="3" t="str">
        <f t="shared" si="1"/>
        <v>#REF!</v>
      </c>
    </row>
    <row r="551">
      <c r="A551" s="8">
        <v>56.46</v>
      </c>
      <c r="B551" s="3" t="str">
        <f t="shared" si="1"/>
        <v>#REF!</v>
      </c>
    </row>
    <row r="552">
      <c r="A552" s="8">
        <v>56.98</v>
      </c>
      <c r="B552" s="3" t="str">
        <f t="shared" si="1"/>
        <v>#REF!</v>
      </c>
    </row>
    <row r="553">
      <c r="A553" s="8">
        <v>54.62</v>
      </c>
      <c r="B553" s="3" t="str">
        <f t="shared" si="1"/>
        <v>#REF!</v>
      </c>
    </row>
    <row r="554">
      <c r="A554" s="8">
        <v>54.95</v>
      </c>
      <c r="B554" s="3" t="str">
        <f t="shared" si="1"/>
        <v>#REF!</v>
      </c>
    </row>
    <row r="555">
      <c r="A555" s="11">
        <v>-1.35</v>
      </c>
      <c r="B555" s="3" t="str">
        <f t="shared" si="1"/>
        <v>#REF!</v>
      </c>
    </row>
    <row r="556">
      <c r="A556" s="12">
        <v>-0.024</v>
      </c>
      <c r="B556" s="3" t="str">
        <f t="shared" si="1"/>
        <v>#REF!</v>
      </c>
    </row>
    <row r="557">
      <c r="A557" s="17">
        <v>210280.0</v>
      </c>
      <c r="B557" s="3" t="str">
        <f t="shared" si="1"/>
        <v>#REF!</v>
      </c>
    </row>
    <row r="558">
      <c r="A558" s="17">
        <v>143792.0</v>
      </c>
      <c r="B558" s="3" t="str">
        <f t="shared" si="1"/>
        <v>#REF!</v>
      </c>
    </row>
    <row r="559">
      <c r="A559" s="7">
        <v>43887.0</v>
      </c>
      <c r="B559" s="3" t="str">
        <f t="shared" si="1"/>
        <v>#REF!</v>
      </c>
    </row>
    <row r="560">
      <c r="A560" s="8">
        <v>55.13</v>
      </c>
      <c r="B560" s="3" t="str">
        <f t="shared" si="1"/>
        <v>#REF!</v>
      </c>
    </row>
    <row r="561">
      <c r="A561" s="8">
        <v>55.45</v>
      </c>
      <c r="B561" s="3" t="str">
        <f t="shared" si="1"/>
        <v>#REF!</v>
      </c>
    </row>
    <row r="562">
      <c r="A562" s="8">
        <v>53.03</v>
      </c>
      <c r="B562" s="3" t="str">
        <f t="shared" si="1"/>
        <v>#REF!</v>
      </c>
    </row>
    <row r="563">
      <c r="A563" s="8">
        <v>53.43</v>
      </c>
      <c r="B563" s="3" t="str">
        <f t="shared" si="1"/>
        <v>#REF!</v>
      </c>
    </row>
    <row r="564">
      <c r="A564" s="11">
        <v>-1.52</v>
      </c>
      <c r="B564" s="3" t="str">
        <f t="shared" si="1"/>
        <v>#REF!</v>
      </c>
    </row>
    <row r="565">
      <c r="A565" s="12">
        <v>-0.0277</v>
      </c>
      <c r="B565" s="3" t="str">
        <f t="shared" si="1"/>
        <v>#REF!</v>
      </c>
    </row>
    <row r="566">
      <c r="A566" s="17">
        <v>171495.0</v>
      </c>
      <c r="B566" s="3" t="str">
        <f t="shared" si="1"/>
        <v>#REF!</v>
      </c>
    </row>
    <row r="567">
      <c r="A567" s="17">
        <v>105836.0</v>
      </c>
      <c r="B567" s="3" t="str">
        <f t="shared" si="1"/>
        <v>#REF!</v>
      </c>
    </row>
    <row r="568">
      <c r="A568" s="7">
        <v>43888.0</v>
      </c>
      <c r="B568" s="3" t="str">
        <f t="shared" si="1"/>
        <v>#REF!</v>
      </c>
    </row>
    <row r="569">
      <c r="A569" s="8">
        <v>53.18</v>
      </c>
      <c r="B569" s="3" t="str">
        <f t="shared" si="1"/>
        <v>#REF!</v>
      </c>
    </row>
    <row r="570">
      <c r="A570" s="8">
        <v>53.25</v>
      </c>
      <c r="B570" s="3" t="str">
        <f t="shared" si="1"/>
        <v>#REF!</v>
      </c>
    </row>
    <row r="571">
      <c r="A571" s="8">
        <v>50.97</v>
      </c>
      <c r="B571" s="3" t="str">
        <f t="shared" si="1"/>
        <v>#REF!</v>
      </c>
    </row>
    <row r="572">
      <c r="A572" s="8">
        <v>52.18</v>
      </c>
      <c r="B572" s="3" t="str">
        <f t="shared" si="1"/>
        <v>#REF!</v>
      </c>
    </row>
    <row r="573">
      <c r="A573" s="11">
        <v>-1.25</v>
      </c>
      <c r="B573" s="3" t="str">
        <f t="shared" si="1"/>
        <v>#REF!</v>
      </c>
    </row>
    <row r="574">
      <c r="A574" s="12">
        <v>-0.0234</v>
      </c>
      <c r="B574" s="3" t="str">
        <f t="shared" si="1"/>
        <v>#REF!</v>
      </c>
    </row>
    <row r="575">
      <c r="A575" s="17">
        <v>112157.0</v>
      </c>
      <c r="B575" s="3" t="str">
        <f t="shared" si="1"/>
        <v>#REF!</v>
      </c>
    </row>
    <row r="576">
      <c r="A576" s="17">
        <v>68422.0</v>
      </c>
      <c r="B576" s="3" t="str">
        <f t="shared" si="1"/>
        <v>#REF!</v>
      </c>
    </row>
    <row r="577">
      <c r="A577" s="7">
        <v>43889.0</v>
      </c>
      <c r="B577" s="3" t="str">
        <f t="shared" si="1"/>
        <v>#REF!</v>
      </c>
    </row>
    <row r="578">
      <c r="A578" s="8">
        <v>51.42</v>
      </c>
      <c r="B578" s="3" t="str">
        <f t="shared" si="1"/>
        <v>#REF!</v>
      </c>
    </row>
    <row r="579">
      <c r="A579" s="8">
        <v>51.52</v>
      </c>
      <c r="B579" s="3" t="str">
        <f t="shared" si="1"/>
        <v>#REF!</v>
      </c>
    </row>
    <row r="580">
      <c r="A580" s="8">
        <v>50.05</v>
      </c>
      <c r="B580" s="3" t="str">
        <f t="shared" si="1"/>
        <v>#REF!</v>
      </c>
    </row>
    <row r="581">
      <c r="A581" s="8">
        <v>50.52</v>
      </c>
      <c r="B581" s="3" t="str">
        <f t="shared" si="1"/>
        <v>#REF!</v>
      </c>
    </row>
    <row r="582">
      <c r="A582" s="11">
        <v>-1.66</v>
      </c>
      <c r="B582" s="3" t="str">
        <f t="shared" si="1"/>
        <v>#REF!</v>
      </c>
    </row>
    <row r="583">
      <c r="A583" s="12">
        <v>-0.0318</v>
      </c>
      <c r="B583" s="3" t="str">
        <f t="shared" si="1"/>
        <v>#REF!</v>
      </c>
    </row>
    <row r="584">
      <c r="A584" s="17">
        <v>20359.0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43832</v>
      </c>
      <c r="C3" s="3">
        <v>65.02</v>
      </c>
      <c r="D3" s="3">
        <v>65.22</v>
      </c>
      <c r="E3" s="3">
        <v>64.44</v>
      </c>
      <c r="F3" s="3">
        <v>64.97</v>
      </c>
      <c r="G3" s="3">
        <v>0.29</v>
      </c>
      <c r="H3" s="3">
        <v>0.0045000000000000005</v>
      </c>
      <c r="I3" s="15">
        <v>33788.0</v>
      </c>
      <c r="J3" s="15">
        <v>154281.0</v>
      </c>
    </row>
    <row r="4">
      <c r="A4" s="19" t="s">
        <v>4</v>
      </c>
      <c r="B4" s="5">
        <f t="shared" si="1"/>
        <v>43833</v>
      </c>
      <c r="C4" s="3">
        <v>64.96</v>
      </c>
      <c r="D4" s="3">
        <v>67.98</v>
      </c>
      <c r="E4" s="3">
        <v>64.95</v>
      </c>
      <c r="F4" s="3">
        <v>67.05</v>
      </c>
      <c r="G4" s="3">
        <v>2.08</v>
      </c>
      <c r="H4" s="3">
        <v>0.032</v>
      </c>
      <c r="I4" s="15">
        <v>96937.0</v>
      </c>
      <c r="J4" s="15">
        <v>149619.0</v>
      </c>
    </row>
    <row r="5">
      <c r="A5" s="19" t="s">
        <v>5</v>
      </c>
      <c r="B5" s="5">
        <f t="shared" si="1"/>
        <v>43836</v>
      </c>
      <c r="C5" s="3">
        <v>67.64</v>
      </c>
      <c r="D5" s="3">
        <v>68.96</v>
      </c>
      <c r="E5" s="3">
        <v>66.66</v>
      </c>
      <c r="F5" s="3">
        <v>67.32</v>
      </c>
      <c r="G5" s="3">
        <v>0.27</v>
      </c>
      <c r="H5" s="3">
        <v>0.004</v>
      </c>
      <c r="I5" s="15">
        <v>87780.0</v>
      </c>
      <c r="J5" s="15">
        <v>153186.0</v>
      </c>
    </row>
    <row r="6">
      <c r="A6" s="19" t="s">
        <v>6</v>
      </c>
      <c r="B6" s="5">
        <f t="shared" si="1"/>
        <v>43837</v>
      </c>
      <c r="C6" s="3">
        <v>67.06</v>
      </c>
      <c r="D6" s="3">
        <v>67.24</v>
      </c>
      <c r="E6" s="3">
        <v>66.3</v>
      </c>
      <c r="F6" s="3">
        <v>66.87</v>
      </c>
      <c r="G6" s="3">
        <v>-0.45</v>
      </c>
      <c r="H6" s="6">
        <v>-0.0067</v>
      </c>
      <c r="I6" s="15">
        <v>75709.0</v>
      </c>
      <c r="J6" s="15">
        <v>158620.0</v>
      </c>
    </row>
    <row r="7">
      <c r="A7" s="19" t="s">
        <v>7</v>
      </c>
      <c r="B7" s="5">
        <f t="shared" si="1"/>
        <v>43838</v>
      </c>
      <c r="C7" s="3">
        <v>68.23</v>
      </c>
      <c r="D7" s="3">
        <v>70.25</v>
      </c>
      <c r="E7" s="3">
        <v>63.65</v>
      </c>
      <c r="F7" s="3">
        <v>64.14</v>
      </c>
      <c r="G7" s="3">
        <v>-2.73</v>
      </c>
      <c r="H7" s="6">
        <v>-0.0408</v>
      </c>
      <c r="I7" s="15">
        <v>154028.0</v>
      </c>
      <c r="J7" s="15">
        <v>152667.0</v>
      </c>
    </row>
    <row r="8">
      <c r="A8" s="19" t="s">
        <v>8</v>
      </c>
      <c r="B8" s="5">
        <f t="shared" si="1"/>
        <v>43839</v>
      </c>
      <c r="C8" s="3">
        <v>64.64</v>
      </c>
      <c r="D8" s="3">
        <v>64.75</v>
      </c>
      <c r="E8" s="3">
        <v>63.31</v>
      </c>
      <c r="F8" s="3">
        <v>64.02</v>
      </c>
      <c r="G8" s="3">
        <v>-0.12</v>
      </c>
      <c r="H8" s="6">
        <v>-0.0019</v>
      </c>
      <c r="I8" s="15">
        <v>84862.0</v>
      </c>
      <c r="J8" s="15">
        <v>159502.0</v>
      </c>
    </row>
    <row r="9">
      <c r="A9" s="19" t="s">
        <v>9</v>
      </c>
      <c r="B9" s="5">
        <f t="shared" si="1"/>
        <v>43840</v>
      </c>
      <c r="C9" s="3">
        <v>63.97</v>
      </c>
      <c r="D9" s="3">
        <v>64.26</v>
      </c>
      <c r="E9" s="3">
        <v>63.46</v>
      </c>
      <c r="F9" s="3">
        <v>63.63</v>
      </c>
      <c r="G9" s="3">
        <v>-0.39</v>
      </c>
      <c r="H9" s="6">
        <v>-0.0061</v>
      </c>
      <c r="I9" s="15">
        <v>75558.0</v>
      </c>
      <c r="J9" s="15">
        <v>160416.0</v>
      </c>
    </row>
    <row r="10">
      <c r="A10" s="20">
        <v>43832.0</v>
      </c>
      <c r="B10" s="5">
        <f t="shared" si="1"/>
        <v>43843</v>
      </c>
      <c r="C10" s="3">
        <v>63.72</v>
      </c>
      <c r="D10" s="3">
        <v>63.88</v>
      </c>
      <c r="E10" s="3">
        <v>62.64</v>
      </c>
      <c r="F10" s="3">
        <v>62.89</v>
      </c>
      <c r="G10" s="3">
        <v>-0.74</v>
      </c>
      <c r="H10" s="6">
        <v>-0.0116</v>
      </c>
      <c r="I10" s="15">
        <v>74769.0</v>
      </c>
      <c r="J10" s="15">
        <v>169713.0</v>
      </c>
    </row>
    <row r="11">
      <c r="A11" s="19">
        <v>65.02</v>
      </c>
      <c r="B11" s="5">
        <f t="shared" si="1"/>
        <v>43844</v>
      </c>
      <c r="C11" s="3">
        <v>62.97</v>
      </c>
      <c r="D11" s="3">
        <v>63.62</v>
      </c>
      <c r="E11" s="3">
        <v>62.6</v>
      </c>
      <c r="F11" s="3">
        <v>63.1</v>
      </c>
      <c r="G11" s="3">
        <v>0.21</v>
      </c>
      <c r="H11" s="3">
        <v>0.0033</v>
      </c>
      <c r="I11" s="15">
        <v>87761.0</v>
      </c>
      <c r="J11" s="15">
        <v>179501.0</v>
      </c>
    </row>
    <row r="12">
      <c r="A12" s="19">
        <v>65.22</v>
      </c>
      <c r="B12" s="5">
        <f t="shared" si="1"/>
        <v>43845</v>
      </c>
      <c r="C12" s="3">
        <v>63.05</v>
      </c>
      <c r="D12" s="3">
        <v>63.22</v>
      </c>
      <c r="E12" s="3">
        <v>62.25</v>
      </c>
      <c r="F12" s="3">
        <v>62.6</v>
      </c>
      <c r="G12" s="3">
        <v>-0.5</v>
      </c>
      <c r="H12" s="6">
        <v>-0.0079</v>
      </c>
      <c r="I12" s="15">
        <v>73675.0</v>
      </c>
      <c r="J12" s="15">
        <v>182921.0</v>
      </c>
    </row>
    <row r="13">
      <c r="A13" s="19">
        <v>64.44</v>
      </c>
      <c r="B13" s="5">
        <f t="shared" si="1"/>
        <v>43846</v>
      </c>
      <c r="C13" s="3">
        <v>62.84</v>
      </c>
      <c r="D13" s="3">
        <v>63.46</v>
      </c>
      <c r="E13" s="3">
        <v>62.49</v>
      </c>
      <c r="F13" s="3">
        <v>63.17</v>
      </c>
      <c r="G13" s="3">
        <v>0.57</v>
      </c>
      <c r="H13" s="3">
        <v>0.0091</v>
      </c>
      <c r="I13" s="15">
        <v>73720.0</v>
      </c>
      <c r="J13" s="15">
        <v>184071.0</v>
      </c>
    </row>
    <row r="14">
      <c r="A14" s="19">
        <v>64.97</v>
      </c>
      <c r="B14" s="5">
        <f t="shared" si="1"/>
        <v>43847</v>
      </c>
      <c r="C14" s="3">
        <v>63.25</v>
      </c>
      <c r="D14" s="3">
        <v>63.73</v>
      </c>
      <c r="E14" s="3">
        <v>63.02</v>
      </c>
      <c r="F14" s="3">
        <v>63.32</v>
      </c>
      <c r="G14" s="3">
        <v>0.15</v>
      </c>
      <c r="H14" s="3">
        <v>0.0024</v>
      </c>
      <c r="I14" s="15">
        <v>90273.0</v>
      </c>
      <c r="J14" s="15">
        <v>192258.0</v>
      </c>
    </row>
    <row r="15">
      <c r="A15" s="25">
        <f>+0.29</f>
        <v>0.29</v>
      </c>
      <c r="B15" s="5">
        <f t="shared" si="1"/>
        <v>43850</v>
      </c>
      <c r="C15" s="3">
        <v>64.24</v>
      </c>
      <c r="D15" s="3">
        <v>64.36</v>
      </c>
      <c r="E15" s="3">
        <v>63.4</v>
      </c>
      <c r="F15" s="3">
        <v>63.6</v>
      </c>
      <c r="G15" s="3">
        <v>0.28</v>
      </c>
      <c r="H15" s="3">
        <v>0.0044</v>
      </c>
      <c r="I15" s="15">
        <v>45346.0</v>
      </c>
      <c r="J15" s="15">
        <v>188157.0</v>
      </c>
    </row>
    <row r="16">
      <c r="A16" s="25">
        <f>+0.45%</f>
        <v>0.0045</v>
      </c>
      <c r="B16" s="5">
        <f t="shared" si="1"/>
        <v>43851</v>
      </c>
      <c r="C16" s="3">
        <v>63.68</v>
      </c>
      <c r="D16" s="3">
        <v>63.71</v>
      </c>
      <c r="E16" s="3">
        <v>62.55</v>
      </c>
      <c r="F16" s="3">
        <v>63.13</v>
      </c>
      <c r="G16" s="3">
        <v>-0.47</v>
      </c>
      <c r="H16" s="6">
        <v>-0.0074</v>
      </c>
      <c r="I16" s="15">
        <v>61022.0</v>
      </c>
      <c r="J16" s="15">
        <v>192736.0</v>
      </c>
    </row>
    <row r="17">
      <c r="A17" s="26">
        <v>33788.0</v>
      </c>
      <c r="B17" s="5">
        <f t="shared" si="1"/>
        <v>43852</v>
      </c>
      <c r="C17" s="3">
        <v>63.08</v>
      </c>
      <c r="D17" s="3">
        <v>63.08</v>
      </c>
      <c r="E17" s="3">
        <v>61.18</v>
      </c>
      <c r="F17" s="3">
        <v>61.77</v>
      </c>
      <c r="G17" s="3">
        <v>-1.36</v>
      </c>
      <c r="H17" s="6">
        <v>-0.0215</v>
      </c>
      <c r="I17" s="15">
        <v>90067.0</v>
      </c>
      <c r="J17" s="15">
        <v>194910.0</v>
      </c>
    </row>
    <row r="18">
      <c r="A18" s="26">
        <v>154281.0</v>
      </c>
      <c r="B18" s="5">
        <f t="shared" si="1"/>
        <v>43853</v>
      </c>
      <c r="C18" s="3">
        <v>61.2</v>
      </c>
      <c r="D18" s="3">
        <v>61.24</v>
      </c>
      <c r="E18" s="3">
        <v>59.91</v>
      </c>
      <c r="F18" s="3">
        <v>60.61</v>
      </c>
      <c r="G18" s="3">
        <v>-1.16</v>
      </c>
      <c r="H18" s="6">
        <v>-0.0188</v>
      </c>
      <c r="I18" s="15">
        <v>110920.0</v>
      </c>
      <c r="J18" s="15">
        <v>204615.0</v>
      </c>
    </row>
    <row r="19">
      <c r="A19" s="27">
        <v>43833.0</v>
      </c>
      <c r="B19" s="5">
        <f t="shared" si="1"/>
        <v>43854</v>
      </c>
      <c r="C19" s="3">
        <v>60.63</v>
      </c>
      <c r="D19" s="3">
        <v>61.0</v>
      </c>
      <c r="E19" s="3">
        <v>58.84</v>
      </c>
      <c r="F19" s="3">
        <v>59.19</v>
      </c>
      <c r="G19" s="3">
        <v>-1.42</v>
      </c>
      <c r="H19" s="6">
        <v>-0.0234</v>
      </c>
      <c r="I19" s="15">
        <v>82926.0</v>
      </c>
      <c r="J19" s="15">
        <v>201363.0</v>
      </c>
    </row>
    <row r="20">
      <c r="A20" s="28">
        <v>64.96</v>
      </c>
      <c r="B20" s="5">
        <f t="shared" si="1"/>
        <v>43857</v>
      </c>
      <c r="C20" s="3">
        <v>58.99</v>
      </c>
      <c r="D20" s="3">
        <v>59.0</v>
      </c>
      <c r="E20" s="3">
        <v>57.1</v>
      </c>
      <c r="F20" s="3">
        <v>58.0</v>
      </c>
      <c r="G20" s="3">
        <v>-1.19</v>
      </c>
      <c r="H20" s="6">
        <v>-0.0201</v>
      </c>
      <c r="I20" s="15">
        <v>136016.0</v>
      </c>
      <c r="J20" s="15">
        <v>196176.0</v>
      </c>
    </row>
    <row r="21">
      <c r="A21" s="28">
        <v>67.98</v>
      </c>
      <c r="B21" s="5">
        <f t="shared" si="1"/>
        <v>43858</v>
      </c>
      <c r="C21" s="3">
        <v>57.76</v>
      </c>
      <c r="D21" s="3">
        <v>58.85</v>
      </c>
      <c r="E21" s="3">
        <v>57.48</v>
      </c>
      <c r="F21" s="3">
        <v>58.26</v>
      </c>
      <c r="G21" s="3">
        <v>0.26</v>
      </c>
      <c r="H21" s="3">
        <v>0.0045000000000000005</v>
      </c>
      <c r="I21" s="15">
        <v>145722.0</v>
      </c>
      <c r="J21" s="15">
        <v>196513.0</v>
      </c>
    </row>
    <row r="22">
      <c r="A22" s="28">
        <v>64.95</v>
      </c>
      <c r="B22" s="5">
        <f t="shared" si="1"/>
        <v>43859</v>
      </c>
      <c r="C22" s="3">
        <v>58.48</v>
      </c>
      <c r="D22" s="3">
        <v>59.25</v>
      </c>
      <c r="E22" s="3">
        <v>57.84</v>
      </c>
      <c r="F22" s="3">
        <v>58.35</v>
      </c>
      <c r="G22" s="3">
        <v>0.09</v>
      </c>
      <c r="H22" s="3">
        <v>0.0015</v>
      </c>
      <c r="I22" s="15">
        <v>117002.0</v>
      </c>
      <c r="J22" s="15">
        <v>201743.0</v>
      </c>
    </row>
    <row r="23">
      <c r="A23" s="28">
        <v>67.05</v>
      </c>
      <c r="B23" s="5">
        <f t="shared" si="1"/>
        <v>43860</v>
      </c>
      <c r="C23" s="3">
        <v>58.11</v>
      </c>
      <c r="D23" s="3">
        <v>58.19</v>
      </c>
      <c r="E23" s="3">
        <v>56.42</v>
      </c>
      <c r="F23" s="3">
        <v>57.0</v>
      </c>
      <c r="G23" s="3">
        <v>-1.35</v>
      </c>
      <c r="H23" s="6">
        <v>-0.0231</v>
      </c>
      <c r="I23" s="15">
        <v>193452.0</v>
      </c>
      <c r="J23" s="15">
        <v>224550.0</v>
      </c>
    </row>
    <row r="24">
      <c r="A24" s="25">
        <f>+2.08</f>
        <v>2.08</v>
      </c>
      <c r="B24" s="5">
        <f t="shared" si="1"/>
        <v>43861</v>
      </c>
      <c r="C24" s="3">
        <v>58.02</v>
      </c>
      <c r="D24" s="3">
        <v>58.21</v>
      </c>
      <c r="E24" s="3">
        <v>55.8</v>
      </c>
      <c r="F24" s="3">
        <v>56.42</v>
      </c>
      <c r="G24" s="3">
        <v>-0.58</v>
      </c>
      <c r="H24" s="6">
        <v>-0.0102</v>
      </c>
      <c r="I24" s="15">
        <v>204438.0</v>
      </c>
      <c r="J24" s="15">
        <v>235214.0</v>
      </c>
    </row>
    <row r="25">
      <c r="A25" s="25">
        <f>+3.2%</f>
        <v>0.032</v>
      </c>
      <c r="B25" s="5">
        <f t="shared" si="1"/>
        <v>43864</v>
      </c>
      <c r="C25" s="3">
        <v>55.89</v>
      </c>
      <c r="D25" s="3">
        <v>56.6</v>
      </c>
      <c r="E25" s="3">
        <v>54.22</v>
      </c>
      <c r="F25" s="3">
        <v>54.61</v>
      </c>
      <c r="G25" s="3">
        <v>-1.81</v>
      </c>
      <c r="H25" s="6">
        <v>-0.0321</v>
      </c>
      <c r="I25" s="15">
        <v>228954.0</v>
      </c>
      <c r="J25" s="15">
        <v>243112.0</v>
      </c>
    </row>
    <row r="26">
      <c r="A26" s="26">
        <v>96937.0</v>
      </c>
      <c r="B26" s="5">
        <f t="shared" si="1"/>
        <v>43865</v>
      </c>
      <c r="C26" s="3">
        <v>54.5</v>
      </c>
      <c r="D26" s="3">
        <v>55.79</v>
      </c>
      <c r="E26" s="3">
        <v>53.86</v>
      </c>
      <c r="F26" s="3">
        <v>54.13</v>
      </c>
      <c r="G26" s="3">
        <v>-0.48</v>
      </c>
      <c r="H26" s="6">
        <v>-0.0088</v>
      </c>
      <c r="I26" s="15">
        <v>192832.0</v>
      </c>
      <c r="J26" s="15">
        <v>250913.0</v>
      </c>
    </row>
    <row r="27">
      <c r="A27" s="26">
        <v>149619.0</v>
      </c>
      <c r="B27" s="5">
        <f t="shared" si="1"/>
        <v>43866</v>
      </c>
      <c r="C27" s="3">
        <v>54.23</v>
      </c>
      <c r="D27" s="3">
        <v>56.55</v>
      </c>
      <c r="E27" s="3">
        <v>54.2</v>
      </c>
      <c r="F27" s="3">
        <v>55.43</v>
      </c>
      <c r="G27" s="3">
        <v>1.3</v>
      </c>
      <c r="H27" s="3">
        <v>0.024</v>
      </c>
      <c r="I27" s="15">
        <v>211092.0</v>
      </c>
      <c r="J27" s="15">
        <v>263649.0</v>
      </c>
    </row>
    <row r="28">
      <c r="A28" s="27">
        <v>43836.0</v>
      </c>
      <c r="B28" s="5">
        <f t="shared" si="1"/>
        <v>43867</v>
      </c>
      <c r="C28" s="3">
        <v>55.76</v>
      </c>
      <c r="D28" s="3">
        <v>56.72</v>
      </c>
      <c r="E28" s="3">
        <v>54.54</v>
      </c>
      <c r="F28" s="3">
        <v>55.26</v>
      </c>
      <c r="G28" s="3">
        <v>-0.17</v>
      </c>
      <c r="H28" s="6">
        <v>-0.0031</v>
      </c>
      <c r="I28" s="15">
        <v>217115.0</v>
      </c>
      <c r="J28" s="15">
        <v>266844.0</v>
      </c>
    </row>
    <row r="29">
      <c r="A29" s="28">
        <v>67.64</v>
      </c>
      <c r="B29" s="5">
        <f t="shared" si="1"/>
        <v>43868</v>
      </c>
      <c r="C29" s="3">
        <v>55.51</v>
      </c>
      <c r="D29" s="3">
        <v>55.73</v>
      </c>
      <c r="E29" s="3">
        <v>54.57</v>
      </c>
      <c r="F29" s="3">
        <v>54.8</v>
      </c>
      <c r="G29" s="3">
        <v>-0.46</v>
      </c>
      <c r="H29" s="6">
        <v>-0.0083</v>
      </c>
      <c r="I29" s="15">
        <v>144648.0</v>
      </c>
      <c r="J29" s="15">
        <v>272390.0</v>
      </c>
    </row>
    <row r="30">
      <c r="A30" s="28">
        <v>68.96</v>
      </c>
      <c r="B30" s="5">
        <f t="shared" si="1"/>
        <v>43871</v>
      </c>
      <c r="C30" s="3">
        <v>54.7</v>
      </c>
      <c r="D30" s="3">
        <v>55.03</v>
      </c>
      <c r="E30" s="3">
        <v>53.42</v>
      </c>
      <c r="F30" s="3">
        <v>53.57</v>
      </c>
      <c r="G30" s="3">
        <v>-1.23</v>
      </c>
      <c r="H30" s="6">
        <v>-0.0224</v>
      </c>
      <c r="I30" s="15">
        <v>165271.0</v>
      </c>
      <c r="J30" s="15">
        <v>310386.0</v>
      </c>
    </row>
    <row r="31">
      <c r="A31" s="28">
        <v>66.66</v>
      </c>
      <c r="B31" s="5">
        <f t="shared" si="1"/>
        <v>43872</v>
      </c>
      <c r="C31" s="3">
        <v>53.79</v>
      </c>
      <c r="D31" s="3">
        <v>54.89</v>
      </c>
      <c r="E31" s="3">
        <v>53.79</v>
      </c>
      <c r="F31" s="3">
        <v>54.21</v>
      </c>
      <c r="G31" s="3">
        <v>0.64</v>
      </c>
      <c r="H31" s="3">
        <v>0.011899999999999999</v>
      </c>
      <c r="I31" s="15">
        <v>166265.0</v>
      </c>
      <c r="J31" s="15">
        <v>332731.0</v>
      </c>
    </row>
    <row r="32">
      <c r="A32" s="28">
        <v>67.32</v>
      </c>
      <c r="B32" s="5">
        <f t="shared" si="1"/>
        <v>43873</v>
      </c>
      <c r="C32" s="3">
        <v>54.62</v>
      </c>
      <c r="D32" s="3">
        <v>56.45</v>
      </c>
      <c r="E32" s="3">
        <v>54.53</v>
      </c>
      <c r="F32" s="3">
        <v>55.91</v>
      </c>
      <c r="G32" s="3">
        <v>1.7</v>
      </c>
      <c r="H32" s="3">
        <v>0.031400000000000004</v>
      </c>
      <c r="I32" s="15">
        <v>202479.0</v>
      </c>
      <c r="J32" s="15">
        <v>355665.0</v>
      </c>
    </row>
    <row r="33">
      <c r="A33" s="25">
        <f>+0.27</f>
        <v>0.27</v>
      </c>
      <c r="B33" s="5">
        <f t="shared" si="1"/>
        <v>43874</v>
      </c>
      <c r="C33" s="3">
        <v>55.8</v>
      </c>
      <c r="D33" s="3">
        <v>56.82</v>
      </c>
      <c r="E33" s="3">
        <v>55.15</v>
      </c>
      <c r="F33" s="3">
        <v>56.38</v>
      </c>
      <c r="G33" s="3">
        <v>0.47</v>
      </c>
      <c r="H33" s="3">
        <v>0.0084</v>
      </c>
      <c r="I33" s="15">
        <v>223010.0</v>
      </c>
      <c r="J33" s="15">
        <v>387473.0</v>
      </c>
    </row>
    <row r="34">
      <c r="A34" s="25">
        <f>+0.4%</f>
        <v>0.004</v>
      </c>
      <c r="B34" s="5">
        <f t="shared" si="1"/>
        <v>43875</v>
      </c>
      <c r="C34" s="3">
        <v>56.5</v>
      </c>
      <c r="D34" s="3">
        <v>57.42</v>
      </c>
      <c r="E34" s="3">
        <v>56.15</v>
      </c>
      <c r="F34" s="3">
        <v>57.2</v>
      </c>
      <c r="G34" s="3">
        <v>0.82</v>
      </c>
      <c r="H34" s="3">
        <v>0.014499999999999999</v>
      </c>
      <c r="I34" s="15">
        <v>178512.0</v>
      </c>
      <c r="J34" s="15">
        <v>398901.0</v>
      </c>
    </row>
    <row r="35">
      <c r="A35" s="26">
        <v>87780.0</v>
      </c>
      <c r="B35" s="5">
        <f t="shared" si="1"/>
        <v>43878</v>
      </c>
      <c r="C35" s="3">
        <v>57.29</v>
      </c>
      <c r="D35" s="3">
        <v>57.52</v>
      </c>
      <c r="E35" s="3">
        <v>56.74</v>
      </c>
      <c r="F35" s="3">
        <v>57.49</v>
      </c>
      <c r="G35" s="3">
        <v>0.29</v>
      </c>
      <c r="H35" s="3">
        <v>0.0051</v>
      </c>
      <c r="I35" s="15">
        <v>87592.0</v>
      </c>
      <c r="J35" s="15">
        <v>400246.0</v>
      </c>
    </row>
    <row r="36">
      <c r="A36" s="26">
        <v>153186.0</v>
      </c>
      <c r="B36" s="5">
        <f t="shared" si="1"/>
        <v>43879</v>
      </c>
      <c r="C36" s="3">
        <v>57.13</v>
      </c>
      <c r="D36" s="3">
        <v>57.58</v>
      </c>
      <c r="E36" s="3">
        <v>56.16</v>
      </c>
      <c r="F36" s="3">
        <v>57.51</v>
      </c>
      <c r="G36" s="3">
        <v>0.02</v>
      </c>
      <c r="H36" s="3">
        <v>3.0E-4</v>
      </c>
      <c r="I36" s="15">
        <v>198320.0</v>
      </c>
      <c r="J36" s="15">
        <v>426799.0</v>
      </c>
    </row>
    <row r="37">
      <c r="A37" s="27">
        <v>43837.0</v>
      </c>
      <c r="B37" s="5">
        <f t="shared" si="1"/>
        <v>43880</v>
      </c>
      <c r="C37" s="3">
        <v>57.46</v>
      </c>
      <c r="D37" s="3">
        <v>59.03</v>
      </c>
      <c r="E37" s="3">
        <v>57.24</v>
      </c>
      <c r="F37" s="3">
        <v>58.72</v>
      </c>
      <c r="G37" s="3">
        <v>1.21</v>
      </c>
      <c r="H37" s="3">
        <v>0.021</v>
      </c>
      <c r="I37" s="15">
        <v>228994.0</v>
      </c>
      <c r="J37" s="15">
        <v>440141.0</v>
      </c>
    </row>
    <row r="38">
      <c r="A38" s="28">
        <v>67.06</v>
      </c>
      <c r="B38" s="5">
        <f t="shared" si="1"/>
        <v>43881</v>
      </c>
      <c r="C38" s="3">
        <v>58.89</v>
      </c>
      <c r="D38" s="3">
        <v>59.56</v>
      </c>
      <c r="E38" s="3">
        <v>58.47</v>
      </c>
      <c r="F38" s="3">
        <v>58.8</v>
      </c>
      <c r="G38" s="3">
        <v>0.08</v>
      </c>
      <c r="H38" s="3">
        <v>0.0014000000000000002</v>
      </c>
      <c r="I38" s="15">
        <v>266342.0</v>
      </c>
      <c r="J38" s="15">
        <v>473355.0</v>
      </c>
    </row>
    <row r="39">
      <c r="A39" s="28">
        <v>67.24</v>
      </c>
      <c r="B39" s="5">
        <f t="shared" si="1"/>
        <v>43882</v>
      </c>
      <c r="C39" s="3">
        <v>58.52</v>
      </c>
      <c r="D39" s="3">
        <v>58.72</v>
      </c>
      <c r="E39" s="3">
        <v>57.23</v>
      </c>
      <c r="F39" s="3">
        <v>57.94</v>
      </c>
      <c r="G39" s="3">
        <v>-0.86</v>
      </c>
      <c r="H39" s="6">
        <v>-0.0146</v>
      </c>
      <c r="I39" s="15">
        <v>226227.0</v>
      </c>
      <c r="J39" s="15">
        <v>478092.0</v>
      </c>
    </row>
    <row r="40">
      <c r="A40" s="28">
        <v>66.3</v>
      </c>
      <c r="B40" s="5">
        <f t="shared" si="1"/>
        <v>43885</v>
      </c>
      <c r="C40" s="3">
        <v>57.0</v>
      </c>
      <c r="D40" s="3">
        <v>57.26</v>
      </c>
      <c r="E40" s="3">
        <v>54.6</v>
      </c>
      <c r="F40" s="3">
        <v>55.77</v>
      </c>
      <c r="G40" s="3">
        <v>-2.17</v>
      </c>
      <c r="H40" s="6">
        <v>-0.0375</v>
      </c>
      <c r="I40" s="15">
        <v>322021.0</v>
      </c>
      <c r="J40" s="15">
        <v>476215.0</v>
      </c>
    </row>
    <row r="41">
      <c r="A41" s="28">
        <v>66.87</v>
      </c>
      <c r="B41" s="5">
        <f t="shared" si="1"/>
        <v>43886</v>
      </c>
      <c r="C41" s="3">
        <v>55.95</v>
      </c>
      <c r="D41" s="3">
        <v>56.38</v>
      </c>
      <c r="E41" s="3">
        <v>53.94</v>
      </c>
      <c r="F41" s="3">
        <v>54.26</v>
      </c>
      <c r="G41" s="3">
        <v>-1.51</v>
      </c>
      <c r="H41" s="6">
        <v>-0.0271</v>
      </c>
      <c r="I41" s="15">
        <v>271713.0</v>
      </c>
      <c r="J41" s="15">
        <v>480559.0</v>
      </c>
    </row>
    <row r="42">
      <c r="A42" s="21">
        <v>-0.45</v>
      </c>
      <c r="B42" s="5">
        <f t="shared" si="1"/>
        <v>43887</v>
      </c>
      <c r="C42" s="3">
        <v>54.41</v>
      </c>
      <c r="D42" s="3">
        <v>54.78</v>
      </c>
      <c r="E42" s="3">
        <v>52.39</v>
      </c>
      <c r="F42" s="3">
        <v>52.81</v>
      </c>
      <c r="G42" s="3">
        <v>-1.45</v>
      </c>
      <c r="H42" s="6">
        <v>-0.0267</v>
      </c>
      <c r="I42" s="15">
        <v>435682.0</v>
      </c>
      <c r="J42" s="15">
        <v>492743.0</v>
      </c>
    </row>
    <row r="43">
      <c r="A43" s="22">
        <v>-0.0067</v>
      </c>
      <c r="B43" s="5">
        <f t="shared" si="1"/>
        <v>43888</v>
      </c>
      <c r="C43" s="3">
        <v>52.54</v>
      </c>
      <c r="D43" s="3">
        <v>52.65</v>
      </c>
      <c r="E43" s="3">
        <v>50.39</v>
      </c>
      <c r="F43" s="3">
        <v>51.73</v>
      </c>
      <c r="G43" s="3">
        <v>-1.08</v>
      </c>
      <c r="H43" s="6">
        <v>-0.0205</v>
      </c>
      <c r="I43" s="15">
        <v>506258.0</v>
      </c>
      <c r="J43" s="15">
        <v>504899.0</v>
      </c>
    </row>
    <row r="44">
      <c r="A44" s="24">
        <v>75709.0</v>
      </c>
      <c r="B44" s="5">
        <f t="shared" si="1"/>
        <v>43889</v>
      </c>
      <c r="C44" s="3">
        <v>51.08</v>
      </c>
      <c r="D44" s="3">
        <v>51.14</v>
      </c>
      <c r="E44" s="3">
        <v>48.94</v>
      </c>
      <c r="F44" s="3">
        <v>49.67</v>
      </c>
      <c r="G44" s="3">
        <v>-2.06</v>
      </c>
      <c r="H44" s="6">
        <v>-0.0398</v>
      </c>
      <c r="I44" s="15">
        <v>521480.0</v>
      </c>
      <c r="J44" s="15">
        <v>510295.0</v>
      </c>
    </row>
    <row r="45">
      <c r="A45" s="24">
        <v>158620.0</v>
      </c>
      <c r="B45" s="5">
        <f t="shared" si="1"/>
        <v>43892</v>
      </c>
      <c r="C45" s="3">
        <v>48.95</v>
      </c>
      <c r="D45" s="3">
        <v>53.2</v>
      </c>
      <c r="E45" s="3">
        <v>48.4</v>
      </c>
      <c r="F45" s="3">
        <v>51.9</v>
      </c>
      <c r="G45" s="3">
        <v>2.23</v>
      </c>
      <c r="H45" s="3">
        <v>0.0449</v>
      </c>
      <c r="I45" s="15">
        <v>417555.0</v>
      </c>
      <c r="J45" s="15">
        <v>494581.0</v>
      </c>
    </row>
    <row r="46">
      <c r="A46" s="23">
        <v>43838.0</v>
      </c>
      <c r="B46" s="5">
        <f t="shared" si="1"/>
        <v>43893</v>
      </c>
      <c r="C46" s="3">
        <v>53.47</v>
      </c>
      <c r="D46" s="3">
        <v>53.9</v>
      </c>
      <c r="E46" s="3">
        <v>51.22</v>
      </c>
      <c r="F46" s="3">
        <v>51.86</v>
      </c>
      <c r="G46" s="3">
        <v>-0.04</v>
      </c>
      <c r="H46" s="6">
        <v>-8.0E-4</v>
      </c>
      <c r="I46" s="15">
        <v>407554.0</v>
      </c>
      <c r="J46" s="15">
        <v>474469.0</v>
      </c>
    </row>
    <row r="47">
      <c r="A47" s="21">
        <v>68.23</v>
      </c>
      <c r="B47" s="5">
        <f t="shared" si="1"/>
        <v>43894</v>
      </c>
      <c r="C47" s="3">
        <v>52.11</v>
      </c>
      <c r="D47" s="3">
        <v>53.03</v>
      </c>
      <c r="E47" s="3">
        <v>51.04</v>
      </c>
      <c r="F47" s="3">
        <v>51.13</v>
      </c>
      <c r="G47" s="3">
        <v>-0.73</v>
      </c>
      <c r="H47" s="6">
        <v>-0.0141</v>
      </c>
      <c r="I47" s="15">
        <v>363501.0</v>
      </c>
      <c r="J47" s="15">
        <v>457747.0</v>
      </c>
    </row>
    <row r="48">
      <c r="A48" s="21">
        <v>70.25</v>
      </c>
      <c r="B48" s="5">
        <f t="shared" si="1"/>
        <v>43895</v>
      </c>
      <c r="C48" s="3">
        <v>51.66</v>
      </c>
      <c r="D48" s="3">
        <v>52.04</v>
      </c>
      <c r="E48" s="3">
        <v>49.7</v>
      </c>
      <c r="F48" s="3">
        <v>49.99</v>
      </c>
      <c r="G48" s="3">
        <v>-1.14</v>
      </c>
      <c r="H48" s="6">
        <v>-0.0223</v>
      </c>
      <c r="I48" s="15">
        <v>361035.0</v>
      </c>
      <c r="J48" s="15">
        <v>461330.0</v>
      </c>
    </row>
    <row r="49">
      <c r="A49" s="21">
        <v>63.65</v>
      </c>
      <c r="B49" s="5">
        <f t="shared" si="1"/>
        <v>43896</v>
      </c>
      <c r="C49" s="3">
        <v>50.25</v>
      </c>
      <c r="D49" s="3">
        <v>50.45</v>
      </c>
      <c r="E49" s="3">
        <v>45.18</v>
      </c>
      <c r="F49" s="3">
        <v>45.27</v>
      </c>
      <c r="G49" s="3">
        <v>-4.72</v>
      </c>
      <c r="H49" s="6">
        <v>-0.0944</v>
      </c>
      <c r="I49" s="15">
        <v>636391.0</v>
      </c>
      <c r="J49" s="15">
        <v>455065.0</v>
      </c>
    </row>
    <row r="50">
      <c r="A50" s="21">
        <v>64.14</v>
      </c>
      <c r="B50" s="5">
        <f t="shared" si="1"/>
        <v>43899</v>
      </c>
      <c r="C50" s="3">
        <v>38.28</v>
      </c>
      <c r="D50" s="3">
        <v>38.34</v>
      </c>
      <c r="E50" s="3">
        <v>31.02</v>
      </c>
      <c r="F50" s="3">
        <v>34.36</v>
      </c>
      <c r="G50" s="3">
        <v>-10.91</v>
      </c>
      <c r="H50" s="6">
        <v>-0.241</v>
      </c>
      <c r="I50" s="15">
        <v>779723.0</v>
      </c>
      <c r="J50" s="15">
        <v>412503.0</v>
      </c>
    </row>
    <row r="51">
      <c r="A51" s="21">
        <v>-2.73</v>
      </c>
      <c r="B51" s="5">
        <f t="shared" si="1"/>
        <v>43900</v>
      </c>
      <c r="C51" s="3">
        <v>35.84</v>
      </c>
      <c r="D51" s="3">
        <v>38.22</v>
      </c>
      <c r="E51" s="3">
        <v>35.0</v>
      </c>
      <c r="F51" s="3">
        <v>37.22</v>
      </c>
      <c r="G51" s="3">
        <v>2.86</v>
      </c>
      <c r="H51" s="3">
        <v>0.0832</v>
      </c>
      <c r="I51" s="15">
        <v>551292.0</v>
      </c>
      <c r="J51" s="15">
        <v>374646.0</v>
      </c>
    </row>
    <row r="52">
      <c r="A52" s="22">
        <v>-0.0408</v>
      </c>
      <c r="B52" s="5">
        <f t="shared" si="1"/>
        <v>43901</v>
      </c>
      <c r="C52" s="3">
        <v>37.27</v>
      </c>
      <c r="D52" s="3">
        <v>39.7</v>
      </c>
      <c r="E52" s="3">
        <v>35.35</v>
      </c>
      <c r="F52" s="3">
        <v>35.79</v>
      </c>
      <c r="G52" s="3">
        <v>-1.43</v>
      </c>
      <c r="H52" s="6">
        <v>-0.0384</v>
      </c>
      <c r="I52" s="15">
        <v>471772.0</v>
      </c>
      <c r="J52" s="15">
        <v>335241.0</v>
      </c>
    </row>
    <row r="53">
      <c r="A53" s="24">
        <v>154028.0</v>
      </c>
      <c r="B53" s="5">
        <f t="shared" si="1"/>
        <v>43902</v>
      </c>
      <c r="C53" s="3">
        <v>35.99</v>
      </c>
      <c r="D53" s="3">
        <v>36.46</v>
      </c>
      <c r="E53" s="3">
        <v>32.5</v>
      </c>
      <c r="F53" s="3">
        <v>33.22</v>
      </c>
      <c r="G53" s="3">
        <v>-2.57</v>
      </c>
      <c r="H53" s="6">
        <v>-0.0718</v>
      </c>
      <c r="I53" s="15">
        <v>472738.0</v>
      </c>
      <c r="J53" s="15">
        <v>307942.0</v>
      </c>
    </row>
    <row r="54">
      <c r="A54" s="24">
        <v>152667.0</v>
      </c>
      <c r="B54" s="5">
        <f t="shared" si="1"/>
        <v>43903</v>
      </c>
      <c r="C54" s="3">
        <v>32.85</v>
      </c>
      <c r="D54" s="3">
        <v>36.15</v>
      </c>
      <c r="E54" s="3">
        <v>32.5</v>
      </c>
      <c r="F54" s="3">
        <v>33.85</v>
      </c>
      <c r="G54" s="3">
        <v>0.63</v>
      </c>
      <c r="H54" s="3">
        <v>0.019</v>
      </c>
      <c r="I54" s="15">
        <v>360628.0</v>
      </c>
      <c r="J54" s="15">
        <v>290120.0</v>
      </c>
    </row>
    <row r="55">
      <c r="A55" s="23">
        <v>43839.0</v>
      </c>
      <c r="B55" s="5">
        <f t="shared" si="1"/>
        <v>43906</v>
      </c>
      <c r="C55" s="3">
        <v>35.82</v>
      </c>
      <c r="D55" s="3">
        <v>35.84</v>
      </c>
      <c r="E55" s="3">
        <v>29.45</v>
      </c>
      <c r="F55" s="3">
        <v>30.05</v>
      </c>
      <c r="G55" s="3">
        <v>-3.8</v>
      </c>
      <c r="H55" s="6">
        <v>-0.1123</v>
      </c>
      <c r="I55" s="15">
        <v>330119.0</v>
      </c>
      <c r="J55" s="15">
        <v>280356.0</v>
      </c>
    </row>
    <row r="56">
      <c r="A56" s="21">
        <v>64.64</v>
      </c>
      <c r="B56" s="5">
        <f t="shared" si="1"/>
        <v>43907</v>
      </c>
      <c r="C56" s="3">
        <v>30.14</v>
      </c>
      <c r="D56" s="3">
        <v>31.25</v>
      </c>
      <c r="E56" s="3">
        <v>28.5</v>
      </c>
      <c r="F56" s="3">
        <v>28.73</v>
      </c>
      <c r="G56" s="3">
        <v>-1.32</v>
      </c>
      <c r="H56" s="6">
        <v>-0.0439</v>
      </c>
      <c r="I56" s="15">
        <v>270240.0</v>
      </c>
      <c r="J56" s="15">
        <v>263225.0</v>
      </c>
    </row>
    <row r="57">
      <c r="A57" s="21">
        <v>64.75</v>
      </c>
      <c r="B57" s="5">
        <f t="shared" si="1"/>
        <v>43908</v>
      </c>
      <c r="C57" s="3">
        <v>28.4</v>
      </c>
      <c r="D57" s="3">
        <v>29.21</v>
      </c>
      <c r="E57" s="3">
        <v>24.52</v>
      </c>
      <c r="F57" s="3">
        <v>24.88</v>
      </c>
      <c r="G57" s="3">
        <v>-3.85</v>
      </c>
      <c r="H57" s="6">
        <v>-0.134</v>
      </c>
      <c r="I57" s="15">
        <v>348397.0</v>
      </c>
      <c r="J57" s="15">
        <v>242476.0</v>
      </c>
    </row>
    <row r="58">
      <c r="A58" s="21">
        <v>63.31</v>
      </c>
      <c r="B58" s="5">
        <f t="shared" si="1"/>
        <v>43909</v>
      </c>
      <c r="C58" s="3">
        <v>27.19</v>
      </c>
      <c r="D58" s="3">
        <v>29.42</v>
      </c>
      <c r="E58" s="3">
        <v>24.96</v>
      </c>
      <c r="F58" s="3">
        <v>28.47</v>
      </c>
      <c r="G58" s="3">
        <v>3.59</v>
      </c>
      <c r="H58" s="3">
        <v>0.14429999999999998</v>
      </c>
      <c r="I58" s="15">
        <v>335723.0</v>
      </c>
      <c r="J58" s="15">
        <v>225293.0</v>
      </c>
    </row>
    <row r="59">
      <c r="A59" s="21">
        <v>64.02</v>
      </c>
      <c r="B59" s="5">
        <f t="shared" si="1"/>
        <v>43910</v>
      </c>
      <c r="C59" s="3">
        <v>28.1</v>
      </c>
      <c r="D59" s="3">
        <v>30.94</v>
      </c>
      <c r="E59" s="3">
        <v>26.81</v>
      </c>
      <c r="F59" s="3">
        <v>26.98</v>
      </c>
      <c r="G59" s="3">
        <v>-1.49</v>
      </c>
      <c r="H59" s="6">
        <v>-0.0523</v>
      </c>
      <c r="I59" s="15">
        <v>313837.0</v>
      </c>
      <c r="J59" s="15">
        <v>214457.0</v>
      </c>
    </row>
    <row r="60">
      <c r="A60" s="21">
        <v>-0.12</v>
      </c>
      <c r="B60" s="5">
        <f t="shared" si="1"/>
        <v>43913</v>
      </c>
      <c r="C60" s="3">
        <v>26.75</v>
      </c>
      <c r="D60" s="3">
        <v>27.54</v>
      </c>
      <c r="E60" s="3">
        <v>24.68</v>
      </c>
      <c r="F60" s="3">
        <v>27.03</v>
      </c>
      <c r="G60" s="3">
        <v>0.05</v>
      </c>
      <c r="H60" s="3">
        <v>0.0019</v>
      </c>
      <c r="I60" s="15">
        <v>257591.0</v>
      </c>
      <c r="J60" s="15">
        <v>189125.0</v>
      </c>
    </row>
    <row r="61">
      <c r="A61" s="22">
        <v>-0.0019</v>
      </c>
      <c r="B61" s="5">
        <f t="shared" si="1"/>
        <v>43914</v>
      </c>
      <c r="C61" s="3">
        <v>27.72</v>
      </c>
      <c r="D61" s="3">
        <v>28.65</v>
      </c>
      <c r="E61" s="3">
        <v>26.69</v>
      </c>
      <c r="F61" s="3">
        <v>27.15</v>
      </c>
      <c r="G61" s="3">
        <v>0.12</v>
      </c>
      <c r="H61" s="3">
        <v>0.0044</v>
      </c>
      <c r="I61" s="15">
        <v>198906.0</v>
      </c>
      <c r="J61" s="15">
        <v>162218.0</v>
      </c>
    </row>
    <row r="62">
      <c r="A62" s="24">
        <v>84862.0</v>
      </c>
      <c r="B62" s="5">
        <f t="shared" si="1"/>
        <v>43915</v>
      </c>
      <c r="C62" s="3">
        <v>27.8</v>
      </c>
      <c r="D62" s="3">
        <v>28.29</v>
      </c>
      <c r="E62" s="3">
        <v>25.68</v>
      </c>
      <c r="F62" s="3">
        <v>27.39</v>
      </c>
      <c r="G62" s="3">
        <v>0.24</v>
      </c>
      <c r="H62" s="3">
        <v>0.0088</v>
      </c>
      <c r="I62" s="15">
        <v>154936.0</v>
      </c>
      <c r="J62" s="15">
        <v>149118.0</v>
      </c>
    </row>
    <row r="63">
      <c r="A63" s="24">
        <v>159502.0</v>
      </c>
      <c r="B63" s="5">
        <f t="shared" si="1"/>
        <v>43916</v>
      </c>
      <c r="C63" s="3">
        <v>27.35</v>
      </c>
      <c r="D63" s="3">
        <v>27.75</v>
      </c>
      <c r="E63" s="3">
        <v>26.03</v>
      </c>
      <c r="F63" s="3">
        <v>26.34</v>
      </c>
      <c r="G63" s="3">
        <v>-1.05</v>
      </c>
      <c r="H63" s="6">
        <v>-0.0383</v>
      </c>
      <c r="I63" s="15">
        <v>139178.0</v>
      </c>
      <c r="J63" s="15">
        <v>104072.0</v>
      </c>
    </row>
    <row r="64">
      <c r="A64" s="23">
        <v>43840.0</v>
      </c>
      <c r="B64" s="5">
        <f t="shared" si="1"/>
        <v>43917</v>
      </c>
      <c r="C64" s="3">
        <v>26.68</v>
      </c>
      <c r="D64" s="3">
        <v>27.0</v>
      </c>
      <c r="E64" s="3">
        <v>24.13</v>
      </c>
      <c r="F64" s="3">
        <v>24.93</v>
      </c>
      <c r="G64" s="3">
        <v>-1.41</v>
      </c>
      <c r="H64" s="6">
        <v>-0.0535</v>
      </c>
      <c r="I64" s="15">
        <v>112739.0</v>
      </c>
      <c r="J64" s="15">
        <v>88225.0</v>
      </c>
    </row>
    <row r="65">
      <c r="A65" s="21">
        <v>63.97</v>
      </c>
      <c r="B65" s="5">
        <f t="shared" si="1"/>
        <v>43920</v>
      </c>
      <c r="C65" s="3">
        <v>23.85</v>
      </c>
      <c r="D65" s="3">
        <v>24.44</v>
      </c>
      <c r="E65" s="3">
        <v>21.65</v>
      </c>
      <c r="F65" s="3">
        <v>22.76</v>
      </c>
      <c r="G65" s="3">
        <v>-2.17</v>
      </c>
      <c r="H65" s="6">
        <v>-0.087</v>
      </c>
      <c r="I65" s="15">
        <v>62080.0</v>
      </c>
      <c r="J65" s="15">
        <v>47614.0</v>
      </c>
    </row>
    <row r="66">
      <c r="A66" s="21">
        <v>64.26</v>
      </c>
      <c r="B66" s="5">
        <f t="shared" si="1"/>
        <v>43921</v>
      </c>
      <c r="C66" s="3">
        <v>23.0</v>
      </c>
      <c r="D66" s="3">
        <v>23.87</v>
      </c>
      <c r="E66" s="3">
        <v>22.59</v>
      </c>
      <c r="F66" s="3">
        <v>22.74</v>
      </c>
      <c r="G66" s="3">
        <v>-0.02</v>
      </c>
      <c r="H66" s="6">
        <v>-9.0E-4</v>
      </c>
      <c r="I66" s="15">
        <v>14774.0</v>
      </c>
      <c r="J66" s="3"/>
    </row>
    <row r="67">
      <c r="A67" s="21">
        <v>63.46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63.63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1">
        <v>-0.39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2">
        <v>-0.0061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4">
        <v>75558.0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4">
        <v>160416.0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3">
        <v>43843.0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1">
        <v>63.72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1">
        <v>63.88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1">
        <v>62.64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1">
        <v>62.89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-0.74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-0.0116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74769.0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169713.0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43844.0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62.97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63.62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62.6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63.1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5">
        <f>+0.21</f>
        <v>0.21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5">
        <f>+0.33%</f>
        <v>0.0033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6">
        <v>87761.0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6">
        <v>179501.0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7">
        <v>43845.0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8">
        <v>63.05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8">
        <v>63.22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8">
        <v>62.25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8">
        <v>62.6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1">
        <v>-0.5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2">
        <v>-0.0079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4">
        <v>73675.0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4">
        <v>182921.0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3">
        <v>43846.0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1">
        <v>62.84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1">
        <v>63.46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1">
        <v>62.49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1">
        <v>63.17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+0.57</f>
        <v>0.57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+0.91%</f>
        <v>0.0091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73720.0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184071.0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43847.0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63.25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63.73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63.02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63.32</v>
      </c>
      <c r="B113" s="3" t="str">
        <f t="shared" si="1"/>
        <v/>
      </c>
    </row>
    <row r="114">
      <c r="A114" s="25">
        <f>+0.15</f>
        <v>0.15</v>
      </c>
      <c r="B114" s="3" t="str">
        <f t="shared" si="1"/>
        <v>#REF!</v>
      </c>
    </row>
    <row r="115">
      <c r="A115" s="25">
        <f>+0.24%</f>
        <v>0.0024</v>
      </c>
      <c r="B115" s="3" t="str">
        <f t="shared" si="1"/>
        <v>#REF!</v>
      </c>
    </row>
    <row r="116">
      <c r="A116" s="26">
        <v>90273.0</v>
      </c>
      <c r="B116" s="3" t="str">
        <f t="shared" si="1"/>
        <v>#REF!</v>
      </c>
    </row>
    <row r="117">
      <c r="A117" s="26">
        <v>192258.0</v>
      </c>
      <c r="B117" s="3" t="str">
        <f t="shared" si="1"/>
        <v>#REF!</v>
      </c>
    </row>
    <row r="118">
      <c r="A118" s="27">
        <v>43850.0</v>
      </c>
      <c r="B118" s="3" t="str">
        <f t="shared" si="1"/>
        <v>#REF!</v>
      </c>
    </row>
    <row r="119">
      <c r="A119" s="28">
        <v>64.24</v>
      </c>
      <c r="B119" s="3" t="str">
        <f t="shared" si="1"/>
        <v>#REF!</v>
      </c>
    </row>
    <row r="120">
      <c r="A120" s="28">
        <v>64.36</v>
      </c>
      <c r="B120" s="3" t="str">
        <f t="shared" si="1"/>
        <v>#REF!</v>
      </c>
    </row>
    <row r="121">
      <c r="A121" s="28">
        <v>63.4</v>
      </c>
      <c r="B121" s="3" t="str">
        <f t="shared" si="1"/>
        <v>#REF!</v>
      </c>
    </row>
    <row r="122">
      <c r="A122" s="28">
        <v>63.6</v>
      </c>
      <c r="B122" s="3" t="str">
        <f t="shared" si="1"/>
        <v>#REF!</v>
      </c>
    </row>
    <row r="123">
      <c r="A123" s="25">
        <f>+0.28</f>
        <v>0.28</v>
      </c>
      <c r="B123" s="3" t="str">
        <f t="shared" si="1"/>
        <v>#REF!</v>
      </c>
    </row>
    <row r="124">
      <c r="A124" s="25">
        <f>+0.44%</f>
        <v>0.0044</v>
      </c>
      <c r="B124" s="3" t="str">
        <f t="shared" si="1"/>
        <v>#REF!</v>
      </c>
    </row>
    <row r="125">
      <c r="A125" s="26">
        <v>45346.0</v>
      </c>
      <c r="B125" s="3" t="str">
        <f t="shared" si="1"/>
        <v>#REF!</v>
      </c>
    </row>
    <row r="126">
      <c r="A126" s="26">
        <v>188157.0</v>
      </c>
      <c r="B126" s="3" t="str">
        <f t="shared" si="1"/>
        <v>#REF!</v>
      </c>
    </row>
    <row r="127">
      <c r="A127" s="27">
        <v>43851.0</v>
      </c>
      <c r="B127" s="3" t="str">
        <f t="shared" si="1"/>
        <v>#REF!</v>
      </c>
    </row>
    <row r="128">
      <c r="A128" s="28">
        <v>63.68</v>
      </c>
      <c r="B128" s="3" t="str">
        <f t="shared" si="1"/>
        <v>#REF!</v>
      </c>
    </row>
    <row r="129">
      <c r="A129" s="28">
        <v>63.71</v>
      </c>
      <c r="B129" s="3" t="str">
        <f t="shared" si="1"/>
        <v>#REF!</v>
      </c>
    </row>
    <row r="130">
      <c r="A130" s="28">
        <v>62.55</v>
      </c>
      <c r="B130" s="3" t="str">
        <f t="shared" si="1"/>
        <v>#REF!</v>
      </c>
    </row>
    <row r="131">
      <c r="A131" s="28">
        <v>63.13</v>
      </c>
      <c r="B131" s="3" t="str">
        <f t="shared" si="1"/>
        <v>#REF!</v>
      </c>
    </row>
    <row r="132">
      <c r="A132" s="21">
        <v>-0.47</v>
      </c>
      <c r="B132" s="3" t="str">
        <f t="shared" si="1"/>
        <v>#REF!</v>
      </c>
    </row>
    <row r="133">
      <c r="A133" s="22">
        <v>-0.0074</v>
      </c>
      <c r="B133" s="3" t="str">
        <f t="shared" si="1"/>
        <v>#REF!</v>
      </c>
    </row>
    <row r="134">
      <c r="A134" s="24">
        <v>61022.0</v>
      </c>
      <c r="B134" s="3" t="str">
        <f t="shared" si="1"/>
        <v>#REF!</v>
      </c>
    </row>
    <row r="135">
      <c r="A135" s="24">
        <v>192736.0</v>
      </c>
      <c r="B135" s="3" t="str">
        <f t="shared" si="1"/>
        <v>#REF!</v>
      </c>
    </row>
    <row r="136">
      <c r="A136" s="23">
        <v>43852.0</v>
      </c>
      <c r="B136" s="3" t="str">
        <f t="shared" si="1"/>
        <v>#REF!</v>
      </c>
    </row>
    <row r="137">
      <c r="A137" s="21">
        <v>63.08</v>
      </c>
      <c r="B137" s="3" t="str">
        <f t="shared" si="1"/>
        <v>#REF!</v>
      </c>
    </row>
    <row r="138">
      <c r="A138" s="21">
        <v>63.08</v>
      </c>
      <c r="B138" s="3" t="str">
        <f t="shared" si="1"/>
        <v>#REF!</v>
      </c>
    </row>
    <row r="139">
      <c r="A139" s="21">
        <v>61.18</v>
      </c>
      <c r="B139" s="3" t="str">
        <f t="shared" si="1"/>
        <v>#REF!</v>
      </c>
    </row>
    <row r="140">
      <c r="A140" s="21">
        <v>61.77</v>
      </c>
      <c r="B140" s="3" t="str">
        <f t="shared" si="1"/>
        <v>#REF!</v>
      </c>
    </row>
    <row r="141">
      <c r="A141" s="21">
        <v>-1.36</v>
      </c>
      <c r="B141" s="3" t="str">
        <f t="shared" si="1"/>
        <v>#REF!</v>
      </c>
    </row>
    <row r="142">
      <c r="A142" s="22">
        <v>-0.0215</v>
      </c>
      <c r="B142" s="3" t="str">
        <f t="shared" si="1"/>
        <v>#REF!</v>
      </c>
    </row>
    <row r="143">
      <c r="A143" s="24">
        <v>90067.0</v>
      </c>
      <c r="B143" s="3" t="str">
        <f t="shared" si="1"/>
        <v>#REF!</v>
      </c>
    </row>
    <row r="144">
      <c r="A144" s="24">
        <v>194910.0</v>
      </c>
      <c r="B144" s="3" t="str">
        <f t="shared" si="1"/>
        <v>#REF!</v>
      </c>
    </row>
    <row r="145">
      <c r="A145" s="23">
        <v>43853.0</v>
      </c>
      <c r="B145" s="3" t="str">
        <f t="shared" si="1"/>
        <v>#REF!</v>
      </c>
    </row>
    <row r="146">
      <c r="A146" s="21">
        <v>61.2</v>
      </c>
      <c r="B146" s="3" t="str">
        <f t="shared" si="1"/>
        <v>#REF!</v>
      </c>
    </row>
    <row r="147">
      <c r="A147" s="21">
        <v>61.24</v>
      </c>
      <c r="B147" s="3" t="str">
        <f t="shared" si="1"/>
        <v>#REF!</v>
      </c>
    </row>
    <row r="148">
      <c r="A148" s="21">
        <v>59.91</v>
      </c>
      <c r="B148" s="3" t="str">
        <f t="shared" si="1"/>
        <v>#REF!</v>
      </c>
    </row>
    <row r="149">
      <c r="A149" s="21">
        <v>60.61</v>
      </c>
      <c r="B149" s="3" t="str">
        <f t="shared" si="1"/>
        <v>#REF!</v>
      </c>
    </row>
    <row r="150">
      <c r="A150" s="21">
        <v>-1.16</v>
      </c>
      <c r="B150" s="3" t="str">
        <f t="shared" si="1"/>
        <v>#REF!</v>
      </c>
    </row>
    <row r="151">
      <c r="A151" s="22">
        <v>-0.0188</v>
      </c>
      <c r="B151" s="3" t="str">
        <f t="shared" si="1"/>
        <v>#REF!</v>
      </c>
    </row>
    <row r="152">
      <c r="A152" s="24">
        <v>110920.0</v>
      </c>
      <c r="B152" s="3" t="str">
        <f t="shared" si="1"/>
        <v>#REF!</v>
      </c>
    </row>
    <row r="153">
      <c r="A153" s="24">
        <v>204615.0</v>
      </c>
      <c r="B153" s="3" t="str">
        <f t="shared" si="1"/>
        <v>#REF!</v>
      </c>
    </row>
    <row r="154">
      <c r="A154" s="23">
        <v>43854.0</v>
      </c>
      <c r="B154" s="3" t="str">
        <f t="shared" si="1"/>
        <v>#REF!</v>
      </c>
    </row>
    <row r="155">
      <c r="A155" s="21">
        <v>60.63</v>
      </c>
      <c r="B155" s="3" t="str">
        <f t="shared" si="1"/>
        <v>#REF!</v>
      </c>
    </row>
    <row r="156">
      <c r="A156" s="21">
        <v>61.0</v>
      </c>
      <c r="B156" s="3" t="str">
        <f t="shared" si="1"/>
        <v>#REF!</v>
      </c>
    </row>
    <row r="157">
      <c r="A157" s="21">
        <v>58.84</v>
      </c>
      <c r="B157" s="3" t="str">
        <f t="shared" si="1"/>
        <v>#REF!</v>
      </c>
    </row>
    <row r="158">
      <c r="A158" s="21">
        <v>59.19</v>
      </c>
      <c r="B158" s="3" t="str">
        <f t="shared" si="1"/>
        <v>#REF!</v>
      </c>
    </row>
    <row r="159">
      <c r="A159" s="21">
        <v>-1.42</v>
      </c>
      <c r="B159" s="3" t="str">
        <f t="shared" si="1"/>
        <v>#REF!</v>
      </c>
    </row>
    <row r="160">
      <c r="A160" s="22">
        <v>-0.0234</v>
      </c>
      <c r="B160" s="3" t="str">
        <f t="shared" si="1"/>
        <v>#REF!</v>
      </c>
    </row>
    <row r="161">
      <c r="A161" s="24">
        <v>82926.0</v>
      </c>
      <c r="B161" s="3" t="str">
        <f t="shared" si="1"/>
        <v>#REF!</v>
      </c>
    </row>
    <row r="162">
      <c r="A162" s="24">
        <v>201363.0</v>
      </c>
      <c r="B162" s="3" t="str">
        <f t="shared" si="1"/>
        <v>#REF!</v>
      </c>
    </row>
    <row r="163">
      <c r="A163" s="23">
        <v>43857.0</v>
      </c>
      <c r="B163" s="3" t="str">
        <f t="shared" si="1"/>
        <v>#REF!</v>
      </c>
    </row>
    <row r="164">
      <c r="A164" s="21">
        <v>58.99</v>
      </c>
      <c r="B164" s="3" t="str">
        <f t="shared" si="1"/>
        <v>#REF!</v>
      </c>
    </row>
    <row r="165">
      <c r="A165" s="21">
        <v>59.0</v>
      </c>
      <c r="B165" s="3" t="str">
        <f t="shared" si="1"/>
        <v>#REF!</v>
      </c>
    </row>
    <row r="166">
      <c r="A166" s="21">
        <v>57.1</v>
      </c>
      <c r="B166" s="3" t="str">
        <f t="shared" si="1"/>
        <v>#REF!</v>
      </c>
    </row>
    <row r="167">
      <c r="A167" s="21">
        <v>58.0</v>
      </c>
      <c r="B167" s="3" t="str">
        <f t="shared" si="1"/>
        <v>#REF!</v>
      </c>
    </row>
    <row r="168">
      <c r="A168" s="21">
        <v>-1.19</v>
      </c>
      <c r="B168" s="3" t="str">
        <f t="shared" si="1"/>
        <v>#REF!</v>
      </c>
    </row>
    <row r="169">
      <c r="A169" s="22">
        <v>-0.0201</v>
      </c>
      <c r="B169" s="3" t="str">
        <f t="shared" si="1"/>
        <v>#REF!</v>
      </c>
    </row>
    <row r="170">
      <c r="A170" s="24">
        <v>136016.0</v>
      </c>
      <c r="B170" s="3" t="str">
        <f t="shared" si="1"/>
        <v>#REF!</v>
      </c>
    </row>
    <row r="171">
      <c r="A171" s="24">
        <v>196176.0</v>
      </c>
      <c r="B171" s="3" t="str">
        <f t="shared" si="1"/>
        <v>#REF!</v>
      </c>
    </row>
    <row r="172">
      <c r="A172" s="23">
        <v>43858.0</v>
      </c>
      <c r="B172" s="3" t="str">
        <f t="shared" si="1"/>
        <v>#REF!</v>
      </c>
    </row>
    <row r="173">
      <c r="A173" s="21">
        <v>57.76</v>
      </c>
      <c r="B173" s="3" t="str">
        <f t="shared" si="1"/>
        <v>#REF!</v>
      </c>
    </row>
    <row r="174">
      <c r="A174" s="21">
        <v>58.85</v>
      </c>
      <c r="B174" s="3" t="str">
        <f t="shared" si="1"/>
        <v>#REF!</v>
      </c>
    </row>
    <row r="175">
      <c r="A175" s="21">
        <v>57.48</v>
      </c>
      <c r="B175" s="3" t="str">
        <f t="shared" si="1"/>
        <v>#REF!</v>
      </c>
    </row>
    <row r="176">
      <c r="A176" s="21">
        <v>58.26</v>
      </c>
      <c r="B176" s="3" t="str">
        <f t="shared" si="1"/>
        <v>#REF!</v>
      </c>
    </row>
    <row r="177">
      <c r="A177" s="25">
        <f>+0.26</f>
        <v>0.26</v>
      </c>
      <c r="B177" s="3" t="str">
        <f t="shared" si="1"/>
        <v>#REF!</v>
      </c>
    </row>
    <row r="178">
      <c r="A178" s="25">
        <f>+0.45%</f>
        <v>0.0045</v>
      </c>
      <c r="B178" s="3" t="str">
        <f t="shared" si="1"/>
        <v>#REF!</v>
      </c>
    </row>
    <row r="179">
      <c r="A179" s="26">
        <v>145722.0</v>
      </c>
      <c r="B179" s="3" t="str">
        <f t="shared" si="1"/>
        <v>#REF!</v>
      </c>
    </row>
    <row r="180">
      <c r="A180" s="26">
        <v>196513.0</v>
      </c>
      <c r="B180" s="3" t="str">
        <f t="shared" si="1"/>
        <v>#REF!</v>
      </c>
    </row>
    <row r="181">
      <c r="A181" s="27">
        <v>43859.0</v>
      </c>
      <c r="B181" s="3" t="str">
        <f t="shared" si="1"/>
        <v>#REF!</v>
      </c>
    </row>
    <row r="182">
      <c r="A182" s="28">
        <v>58.48</v>
      </c>
      <c r="B182" s="3" t="str">
        <f t="shared" si="1"/>
        <v>#REF!</v>
      </c>
    </row>
    <row r="183">
      <c r="A183" s="28">
        <v>59.25</v>
      </c>
      <c r="B183" s="3" t="str">
        <f t="shared" si="1"/>
        <v>#REF!</v>
      </c>
    </row>
    <row r="184">
      <c r="A184" s="28">
        <v>57.84</v>
      </c>
      <c r="B184" s="3" t="str">
        <f t="shared" si="1"/>
        <v>#REF!</v>
      </c>
    </row>
    <row r="185">
      <c r="A185" s="28">
        <v>58.35</v>
      </c>
      <c r="B185" s="3" t="str">
        <f t="shared" si="1"/>
        <v>#REF!</v>
      </c>
    </row>
    <row r="186">
      <c r="A186" s="25">
        <f>+0.09</f>
        <v>0.09</v>
      </c>
      <c r="B186" s="3" t="str">
        <f t="shared" si="1"/>
        <v>#REF!</v>
      </c>
    </row>
    <row r="187">
      <c r="A187" s="25">
        <f>+0.15%</f>
        <v>0.0015</v>
      </c>
      <c r="B187" s="3" t="str">
        <f t="shared" si="1"/>
        <v>#REF!</v>
      </c>
    </row>
    <row r="188">
      <c r="A188" s="26">
        <v>117002.0</v>
      </c>
      <c r="B188" s="3" t="str">
        <f t="shared" si="1"/>
        <v>#REF!</v>
      </c>
    </row>
    <row r="189">
      <c r="A189" s="26">
        <v>201743.0</v>
      </c>
      <c r="B189" s="3" t="str">
        <f t="shared" si="1"/>
        <v>#REF!</v>
      </c>
    </row>
    <row r="190">
      <c r="A190" s="27">
        <v>43860.0</v>
      </c>
      <c r="B190" s="3" t="str">
        <f t="shared" si="1"/>
        <v>#REF!</v>
      </c>
    </row>
    <row r="191">
      <c r="A191" s="28">
        <v>58.11</v>
      </c>
      <c r="B191" s="3" t="str">
        <f t="shared" si="1"/>
        <v>#REF!</v>
      </c>
    </row>
    <row r="192">
      <c r="A192" s="28">
        <v>58.19</v>
      </c>
      <c r="B192" s="3" t="str">
        <f t="shared" si="1"/>
        <v>#REF!</v>
      </c>
    </row>
    <row r="193">
      <c r="A193" s="28">
        <v>56.42</v>
      </c>
      <c r="B193" s="3" t="str">
        <f t="shared" si="1"/>
        <v>#REF!</v>
      </c>
    </row>
    <row r="194">
      <c r="A194" s="28">
        <v>57.0</v>
      </c>
      <c r="B194" s="3" t="str">
        <f t="shared" si="1"/>
        <v>#REF!</v>
      </c>
    </row>
    <row r="195">
      <c r="A195" s="21">
        <v>-1.35</v>
      </c>
      <c r="B195" s="3" t="str">
        <f t="shared" si="1"/>
        <v>#REF!</v>
      </c>
    </row>
    <row r="196">
      <c r="A196" s="22">
        <v>-0.0231</v>
      </c>
      <c r="B196" s="3" t="str">
        <f t="shared" si="1"/>
        <v>#REF!</v>
      </c>
    </row>
    <row r="197">
      <c r="A197" s="24">
        <v>193452.0</v>
      </c>
      <c r="B197" s="3" t="str">
        <f t="shared" si="1"/>
        <v>#REF!</v>
      </c>
    </row>
    <row r="198">
      <c r="A198" s="24">
        <v>224550.0</v>
      </c>
      <c r="B198" s="3" t="str">
        <f t="shared" si="1"/>
        <v>#REF!</v>
      </c>
    </row>
    <row r="199">
      <c r="A199" s="23">
        <v>43861.0</v>
      </c>
      <c r="B199" s="3" t="str">
        <f t="shared" si="1"/>
        <v>#REF!</v>
      </c>
    </row>
    <row r="200">
      <c r="A200" s="21">
        <v>58.02</v>
      </c>
      <c r="B200" s="3" t="str">
        <f t="shared" si="1"/>
        <v>#REF!</v>
      </c>
    </row>
    <row r="201">
      <c r="A201" s="21">
        <v>58.21</v>
      </c>
      <c r="B201" s="3" t="str">
        <f t="shared" si="1"/>
        <v>#REF!</v>
      </c>
    </row>
    <row r="202">
      <c r="A202" s="21">
        <v>55.8</v>
      </c>
      <c r="B202" s="3" t="str">
        <f t="shared" si="1"/>
        <v>#REF!</v>
      </c>
    </row>
    <row r="203">
      <c r="A203" s="21">
        <v>56.42</v>
      </c>
      <c r="B203" s="3" t="str">
        <f t="shared" si="1"/>
        <v>#REF!</v>
      </c>
    </row>
    <row r="204">
      <c r="A204" s="21">
        <v>-0.58</v>
      </c>
      <c r="B204" s="3" t="str">
        <f t="shared" si="1"/>
        <v>#REF!</v>
      </c>
    </row>
    <row r="205">
      <c r="A205" s="22">
        <v>-0.0102</v>
      </c>
      <c r="B205" s="3" t="str">
        <f t="shared" si="1"/>
        <v>#REF!</v>
      </c>
    </row>
    <row r="206">
      <c r="A206" s="24">
        <v>204438.0</v>
      </c>
      <c r="B206" s="3" t="str">
        <f t="shared" si="1"/>
        <v>#REF!</v>
      </c>
    </row>
    <row r="207">
      <c r="A207" s="24">
        <v>235214.0</v>
      </c>
      <c r="B207" s="3" t="str">
        <f t="shared" si="1"/>
        <v>#REF!</v>
      </c>
    </row>
    <row r="208">
      <c r="A208" s="23">
        <v>43864.0</v>
      </c>
      <c r="B208" s="3" t="str">
        <f t="shared" si="1"/>
        <v>#REF!</v>
      </c>
    </row>
    <row r="209">
      <c r="A209" s="21">
        <v>55.89</v>
      </c>
      <c r="B209" s="3" t="str">
        <f t="shared" si="1"/>
        <v>#REF!</v>
      </c>
    </row>
    <row r="210">
      <c r="A210" s="21">
        <v>56.6</v>
      </c>
      <c r="B210" s="3" t="str">
        <f t="shared" si="1"/>
        <v>#REF!</v>
      </c>
    </row>
    <row r="211">
      <c r="A211" s="21">
        <v>54.22</v>
      </c>
      <c r="B211" s="3" t="str">
        <f t="shared" si="1"/>
        <v>#REF!</v>
      </c>
    </row>
    <row r="212">
      <c r="A212" s="21">
        <v>54.61</v>
      </c>
      <c r="B212" s="3" t="str">
        <f t="shared" si="1"/>
        <v>#REF!</v>
      </c>
    </row>
    <row r="213">
      <c r="A213" s="21">
        <v>-1.81</v>
      </c>
      <c r="B213" s="3" t="str">
        <f t="shared" si="1"/>
        <v>#REF!</v>
      </c>
    </row>
    <row r="214">
      <c r="A214" s="22">
        <v>-0.0321</v>
      </c>
      <c r="B214" s="3" t="str">
        <f t="shared" si="1"/>
        <v>#REF!</v>
      </c>
    </row>
    <row r="215">
      <c r="A215" s="24">
        <v>228954.0</v>
      </c>
      <c r="B215" s="3" t="str">
        <f t="shared" si="1"/>
        <v>#REF!</v>
      </c>
    </row>
    <row r="216">
      <c r="A216" s="24">
        <v>243112.0</v>
      </c>
      <c r="B216" s="3" t="str">
        <f t="shared" si="1"/>
        <v>#REF!</v>
      </c>
    </row>
    <row r="217">
      <c r="A217" s="23">
        <v>43865.0</v>
      </c>
      <c r="B217" s="3" t="str">
        <f t="shared" si="1"/>
        <v>#REF!</v>
      </c>
    </row>
    <row r="218">
      <c r="A218" s="21">
        <v>54.5</v>
      </c>
      <c r="B218" s="3" t="str">
        <f t="shared" si="1"/>
        <v>#REF!</v>
      </c>
    </row>
    <row r="219">
      <c r="A219" s="21">
        <v>55.79</v>
      </c>
      <c r="B219" s="3" t="str">
        <f t="shared" si="1"/>
        <v>#REF!</v>
      </c>
    </row>
    <row r="220">
      <c r="A220" s="21">
        <v>53.86</v>
      </c>
      <c r="B220" s="3" t="str">
        <f t="shared" si="1"/>
        <v>#REF!</v>
      </c>
    </row>
    <row r="221">
      <c r="A221" s="21">
        <v>54.13</v>
      </c>
      <c r="B221" s="3" t="str">
        <f t="shared" si="1"/>
        <v>#REF!</v>
      </c>
    </row>
    <row r="222">
      <c r="A222" s="21">
        <v>-0.48</v>
      </c>
      <c r="B222" s="3" t="str">
        <f t="shared" si="1"/>
        <v>#REF!</v>
      </c>
    </row>
    <row r="223">
      <c r="A223" s="22">
        <v>-0.0088</v>
      </c>
      <c r="B223" s="3" t="str">
        <f t="shared" si="1"/>
        <v>#REF!</v>
      </c>
    </row>
    <row r="224">
      <c r="A224" s="24">
        <v>192832.0</v>
      </c>
      <c r="B224" s="3" t="str">
        <f t="shared" si="1"/>
        <v>#REF!</v>
      </c>
    </row>
    <row r="225">
      <c r="A225" s="24">
        <v>250913.0</v>
      </c>
      <c r="B225" s="3" t="str">
        <f t="shared" si="1"/>
        <v>#REF!</v>
      </c>
    </row>
    <row r="226">
      <c r="A226" s="23">
        <v>43866.0</v>
      </c>
      <c r="B226" s="3" t="str">
        <f t="shared" si="1"/>
        <v>#REF!</v>
      </c>
    </row>
    <row r="227">
      <c r="A227" s="21">
        <v>54.23</v>
      </c>
      <c r="B227" s="3" t="str">
        <f t="shared" si="1"/>
        <v>#REF!</v>
      </c>
    </row>
    <row r="228">
      <c r="A228" s="21">
        <v>56.55</v>
      </c>
      <c r="B228" s="3" t="str">
        <f t="shared" si="1"/>
        <v>#REF!</v>
      </c>
    </row>
    <row r="229">
      <c r="A229" s="21">
        <v>54.2</v>
      </c>
      <c r="B229" s="3" t="str">
        <f t="shared" si="1"/>
        <v>#REF!</v>
      </c>
    </row>
    <row r="230">
      <c r="A230" s="21">
        <v>55.43</v>
      </c>
      <c r="B230" s="3" t="str">
        <f t="shared" si="1"/>
        <v>#REF!</v>
      </c>
    </row>
    <row r="231">
      <c r="A231" s="25">
        <f>+1.3</f>
        <v>1.3</v>
      </c>
      <c r="B231" s="3" t="str">
        <f t="shared" si="1"/>
        <v>#REF!</v>
      </c>
    </row>
    <row r="232">
      <c r="A232" s="25">
        <f>+2.4%</f>
        <v>0.024</v>
      </c>
      <c r="B232" s="3" t="str">
        <f t="shared" si="1"/>
        <v>#REF!</v>
      </c>
    </row>
    <row r="233">
      <c r="A233" s="26">
        <v>211092.0</v>
      </c>
      <c r="B233" s="3" t="str">
        <f t="shared" si="1"/>
        <v>#REF!</v>
      </c>
    </row>
    <row r="234">
      <c r="A234" s="26">
        <v>263649.0</v>
      </c>
      <c r="B234" s="3" t="str">
        <f t="shared" si="1"/>
        <v>#REF!</v>
      </c>
    </row>
    <row r="235">
      <c r="A235" s="27">
        <v>43867.0</v>
      </c>
      <c r="B235" s="3" t="str">
        <f t="shared" si="1"/>
        <v>#REF!</v>
      </c>
    </row>
    <row r="236">
      <c r="A236" s="28">
        <v>55.76</v>
      </c>
      <c r="B236" s="3" t="str">
        <f t="shared" si="1"/>
        <v>#REF!</v>
      </c>
    </row>
    <row r="237">
      <c r="A237" s="28">
        <v>56.72</v>
      </c>
      <c r="B237" s="3" t="str">
        <f t="shared" si="1"/>
        <v>#REF!</v>
      </c>
    </row>
    <row r="238">
      <c r="A238" s="28">
        <v>54.54</v>
      </c>
      <c r="B238" s="3" t="str">
        <f t="shared" si="1"/>
        <v>#REF!</v>
      </c>
    </row>
    <row r="239">
      <c r="A239" s="28">
        <v>55.26</v>
      </c>
      <c r="B239" s="3" t="str">
        <f t="shared" si="1"/>
        <v>#REF!</v>
      </c>
    </row>
    <row r="240">
      <c r="A240" s="21">
        <v>-0.17</v>
      </c>
      <c r="B240" s="3" t="str">
        <f t="shared" si="1"/>
        <v>#REF!</v>
      </c>
    </row>
    <row r="241">
      <c r="A241" s="22">
        <v>-0.0031</v>
      </c>
      <c r="B241" s="3" t="str">
        <f t="shared" si="1"/>
        <v>#REF!</v>
      </c>
    </row>
    <row r="242">
      <c r="A242" s="24">
        <v>217115.0</v>
      </c>
      <c r="B242" s="3" t="str">
        <f t="shared" si="1"/>
        <v>#REF!</v>
      </c>
    </row>
    <row r="243">
      <c r="A243" s="24">
        <v>266844.0</v>
      </c>
      <c r="B243" s="3" t="str">
        <f t="shared" si="1"/>
        <v>#REF!</v>
      </c>
    </row>
    <row r="244">
      <c r="A244" s="23">
        <v>43868.0</v>
      </c>
      <c r="B244" s="3" t="str">
        <f t="shared" si="1"/>
        <v>#REF!</v>
      </c>
    </row>
    <row r="245">
      <c r="A245" s="21">
        <v>55.51</v>
      </c>
      <c r="B245" s="3" t="str">
        <f t="shared" si="1"/>
        <v>#REF!</v>
      </c>
    </row>
    <row r="246">
      <c r="A246" s="21">
        <v>55.73</v>
      </c>
      <c r="B246" s="3" t="str">
        <f t="shared" si="1"/>
        <v>#REF!</v>
      </c>
    </row>
    <row r="247">
      <c r="A247" s="21">
        <v>54.57</v>
      </c>
      <c r="B247" s="3" t="str">
        <f t="shared" si="1"/>
        <v>#REF!</v>
      </c>
    </row>
    <row r="248">
      <c r="A248" s="21">
        <v>54.8</v>
      </c>
      <c r="B248" s="3" t="str">
        <f t="shared" si="1"/>
        <v>#REF!</v>
      </c>
    </row>
    <row r="249">
      <c r="A249" s="21">
        <v>-0.46</v>
      </c>
      <c r="B249" s="3" t="str">
        <f t="shared" si="1"/>
        <v>#REF!</v>
      </c>
    </row>
    <row r="250">
      <c r="A250" s="22">
        <v>-0.0083</v>
      </c>
      <c r="B250" s="3" t="str">
        <f t="shared" si="1"/>
        <v>#REF!</v>
      </c>
    </row>
    <row r="251">
      <c r="A251" s="24">
        <v>144648.0</v>
      </c>
      <c r="B251" s="3" t="str">
        <f t="shared" si="1"/>
        <v>#REF!</v>
      </c>
    </row>
    <row r="252">
      <c r="A252" s="24">
        <v>272390.0</v>
      </c>
      <c r="B252" s="3" t="str">
        <f t="shared" si="1"/>
        <v>#REF!</v>
      </c>
    </row>
    <row r="253">
      <c r="A253" s="23">
        <v>43871.0</v>
      </c>
      <c r="B253" s="3" t="str">
        <f t="shared" si="1"/>
        <v>#REF!</v>
      </c>
    </row>
    <row r="254">
      <c r="A254" s="21">
        <v>54.7</v>
      </c>
      <c r="B254" s="3" t="str">
        <f t="shared" si="1"/>
        <v>#REF!</v>
      </c>
    </row>
    <row r="255">
      <c r="A255" s="21">
        <v>55.03</v>
      </c>
      <c r="B255" s="3" t="str">
        <f t="shared" si="1"/>
        <v>#REF!</v>
      </c>
    </row>
    <row r="256">
      <c r="A256" s="21">
        <v>53.42</v>
      </c>
      <c r="B256" s="3" t="str">
        <f t="shared" si="1"/>
        <v>#REF!</v>
      </c>
    </row>
    <row r="257">
      <c r="A257" s="21">
        <v>53.57</v>
      </c>
      <c r="B257" s="3" t="str">
        <f t="shared" si="1"/>
        <v>#REF!</v>
      </c>
    </row>
    <row r="258">
      <c r="A258" s="21">
        <v>-1.23</v>
      </c>
      <c r="B258" s="3" t="str">
        <f t="shared" si="1"/>
        <v>#REF!</v>
      </c>
    </row>
    <row r="259">
      <c r="A259" s="22">
        <v>-0.0224</v>
      </c>
      <c r="B259" s="3" t="str">
        <f t="shared" si="1"/>
        <v>#REF!</v>
      </c>
    </row>
    <row r="260">
      <c r="A260" s="24">
        <v>165271.0</v>
      </c>
      <c r="B260" s="3" t="str">
        <f t="shared" si="1"/>
        <v>#REF!</v>
      </c>
    </row>
    <row r="261">
      <c r="A261" s="24">
        <v>310386.0</v>
      </c>
      <c r="B261" s="3" t="str">
        <f t="shared" si="1"/>
        <v>#REF!</v>
      </c>
    </row>
    <row r="262">
      <c r="A262" s="23">
        <v>43872.0</v>
      </c>
      <c r="B262" s="3" t="str">
        <f t="shared" si="1"/>
        <v>#REF!</v>
      </c>
    </row>
    <row r="263">
      <c r="A263" s="21">
        <v>53.79</v>
      </c>
      <c r="B263" s="3" t="str">
        <f t="shared" si="1"/>
        <v>#REF!</v>
      </c>
    </row>
    <row r="264">
      <c r="A264" s="21">
        <v>54.89</v>
      </c>
      <c r="B264" s="3" t="str">
        <f t="shared" si="1"/>
        <v>#REF!</v>
      </c>
    </row>
    <row r="265">
      <c r="A265" s="21">
        <v>53.79</v>
      </c>
      <c r="B265" s="3" t="str">
        <f t="shared" si="1"/>
        <v>#REF!</v>
      </c>
    </row>
    <row r="266">
      <c r="A266" s="21">
        <v>54.21</v>
      </c>
      <c r="B266" s="3" t="str">
        <f t="shared" si="1"/>
        <v>#REF!</v>
      </c>
    </row>
    <row r="267">
      <c r="A267" s="25">
        <f>+0.64</f>
        <v>0.64</v>
      </c>
      <c r="B267" s="3" t="str">
        <f t="shared" si="1"/>
        <v>#REF!</v>
      </c>
    </row>
    <row r="268">
      <c r="A268" s="25">
        <f>+1.19%</f>
        <v>0.0119</v>
      </c>
      <c r="B268" s="3" t="str">
        <f t="shared" si="1"/>
        <v>#REF!</v>
      </c>
    </row>
    <row r="269">
      <c r="A269" s="26">
        <v>166265.0</v>
      </c>
      <c r="B269" s="3" t="str">
        <f t="shared" si="1"/>
        <v>#REF!</v>
      </c>
    </row>
    <row r="270">
      <c r="A270" s="26">
        <v>332731.0</v>
      </c>
      <c r="B270" s="3" t="str">
        <f t="shared" si="1"/>
        <v>#REF!</v>
      </c>
    </row>
    <row r="271">
      <c r="A271" s="27">
        <v>43873.0</v>
      </c>
      <c r="B271" s="3" t="str">
        <f t="shared" si="1"/>
        <v>#REF!</v>
      </c>
    </row>
    <row r="272">
      <c r="A272" s="28">
        <v>54.62</v>
      </c>
      <c r="B272" s="3" t="str">
        <f t="shared" si="1"/>
        <v>#REF!</v>
      </c>
    </row>
    <row r="273">
      <c r="A273" s="28">
        <v>56.45</v>
      </c>
      <c r="B273" s="3" t="str">
        <f t="shared" si="1"/>
        <v>#REF!</v>
      </c>
    </row>
    <row r="274">
      <c r="A274" s="28">
        <v>54.53</v>
      </c>
      <c r="B274" s="3" t="str">
        <f t="shared" si="1"/>
        <v>#REF!</v>
      </c>
    </row>
    <row r="275">
      <c r="A275" s="28">
        <v>55.91</v>
      </c>
      <c r="B275" s="3" t="str">
        <f t="shared" si="1"/>
        <v>#REF!</v>
      </c>
    </row>
    <row r="276">
      <c r="A276" s="25">
        <f>+1.7</f>
        <v>1.7</v>
      </c>
      <c r="B276" s="3" t="str">
        <f t="shared" si="1"/>
        <v>#REF!</v>
      </c>
    </row>
    <row r="277">
      <c r="A277" s="25">
        <f>+3.14%</f>
        <v>0.0314</v>
      </c>
      <c r="B277" s="3" t="str">
        <f t="shared" si="1"/>
        <v>#REF!</v>
      </c>
    </row>
    <row r="278">
      <c r="A278" s="26">
        <v>202479.0</v>
      </c>
      <c r="B278" s="3" t="str">
        <f t="shared" si="1"/>
        <v>#REF!</v>
      </c>
    </row>
    <row r="279">
      <c r="A279" s="26">
        <v>355665.0</v>
      </c>
      <c r="B279" s="3" t="str">
        <f t="shared" si="1"/>
        <v>#REF!</v>
      </c>
    </row>
    <row r="280">
      <c r="A280" s="27">
        <v>43874.0</v>
      </c>
      <c r="B280" s="3" t="str">
        <f t="shared" si="1"/>
        <v>#REF!</v>
      </c>
    </row>
    <row r="281">
      <c r="A281" s="28">
        <v>55.8</v>
      </c>
      <c r="B281" s="3" t="str">
        <f t="shared" si="1"/>
        <v>#REF!</v>
      </c>
    </row>
    <row r="282">
      <c r="A282" s="28">
        <v>56.82</v>
      </c>
      <c r="B282" s="3" t="str">
        <f t="shared" si="1"/>
        <v>#REF!</v>
      </c>
    </row>
    <row r="283">
      <c r="A283" s="28">
        <v>55.15</v>
      </c>
      <c r="B283" s="3" t="str">
        <f t="shared" si="1"/>
        <v>#REF!</v>
      </c>
    </row>
    <row r="284">
      <c r="A284" s="28">
        <v>56.38</v>
      </c>
      <c r="B284" s="3" t="str">
        <f t="shared" si="1"/>
        <v>#REF!</v>
      </c>
    </row>
    <row r="285">
      <c r="A285" s="25">
        <f>+0.47</f>
        <v>0.47</v>
      </c>
      <c r="B285" s="3" t="str">
        <f t="shared" si="1"/>
        <v>#REF!</v>
      </c>
    </row>
    <row r="286">
      <c r="A286" s="25">
        <f>+0.84%</f>
        <v>0.0084</v>
      </c>
      <c r="B286" s="3" t="str">
        <f t="shared" si="1"/>
        <v>#REF!</v>
      </c>
    </row>
    <row r="287">
      <c r="A287" s="26">
        <v>223010.0</v>
      </c>
      <c r="B287" s="3" t="str">
        <f t="shared" si="1"/>
        <v>#REF!</v>
      </c>
    </row>
    <row r="288">
      <c r="A288" s="26">
        <v>387473.0</v>
      </c>
      <c r="B288" s="3" t="str">
        <f t="shared" si="1"/>
        <v>#REF!</v>
      </c>
    </row>
    <row r="289">
      <c r="A289" s="27">
        <v>43875.0</v>
      </c>
      <c r="B289" s="3" t="str">
        <f t="shared" si="1"/>
        <v>#REF!</v>
      </c>
    </row>
    <row r="290">
      <c r="A290" s="28">
        <v>56.5</v>
      </c>
      <c r="B290" s="3" t="str">
        <f t="shared" si="1"/>
        <v>#REF!</v>
      </c>
    </row>
    <row r="291">
      <c r="A291" s="28">
        <v>57.42</v>
      </c>
      <c r="B291" s="3" t="str">
        <f t="shared" si="1"/>
        <v>#REF!</v>
      </c>
    </row>
    <row r="292">
      <c r="A292" s="28">
        <v>56.15</v>
      </c>
      <c r="B292" s="3" t="str">
        <f t="shared" si="1"/>
        <v>#REF!</v>
      </c>
    </row>
    <row r="293">
      <c r="A293" s="28">
        <v>57.2</v>
      </c>
      <c r="B293" s="3" t="str">
        <f t="shared" si="1"/>
        <v>#REF!</v>
      </c>
    </row>
    <row r="294">
      <c r="A294" s="25">
        <f>+0.82</f>
        <v>0.82</v>
      </c>
      <c r="B294" s="3" t="str">
        <f t="shared" si="1"/>
        <v>#REF!</v>
      </c>
    </row>
    <row r="295">
      <c r="A295" s="25">
        <f>+1.45%</f>
        <v>0.0145</v>
      </c>
      <c r="B295" s="3" t="str">
        <f t="shared" si="1"/>
        <v>#REF!</v>
      </c>
    </row>
    <row r="296">
      <c r="A296" s="26">
        <v>178512.0</v>
      </c>
      <c r="B296" s="3" t="str">
        <f t="shared" si="1"/>
        <v>#REF!</v>
      </c>
    </row>
    <row r="297">
      <c r="A297" s="26">
        <v>398901.0</v>
      </c>
      <c r="B297" s="3" t="str">
        <f t="shared" si="1"/>
        <v>#REF!</v>
      </c>
    </row>
    <row r="298">
      <c r="A298" s="27">
        <v>43878.0</v>
      </c>
      <c r="B298" s="3" t="str">
        <f t="shared" si="1"/>
        <v>#REF!</v>
      </c>
    </row>
    <row r="299">
      <c r="A299" s="28">
        <v>57.29</v>
      </c>
      <c r="B299" s="3" t="str">
        <f t="shared" si="1"/>
        <v>#REF!</v>
      </c>
    </row>
    <row r="300">
      <c r="A300" s="28">
        <v>57.52</v>
      </c>
      <c r="B300" s="3" t="str">
        <f t="shared" si="1"/>
        <v>#REF!</v>
      </c>
    </row>
    <row r="301">
      <c r="A301" s="28">
        <v>56.74</v>
      </c>
      <c r="B301" s="3" t="str">
        <f t="shared" si="1"/>
        <v>#REF!</v>
      </c>
    </row>
    <row r="302">
      <c r="A302" s="28">
        <v>57.49</v>
      </c>
      <c r="B302" s="3" t="str">
        <f t="shared" si="1"/>
        <v>#REF!</v>
      </c>
    </row>
    <row r="303">
      <c r="A303" s="25">
        <f>+0.29</f>
        <v>0.29</v>
      </c>
      <c r="B303" s="3" t="str">
        <f t="shared" si="1"/>
        <v>#REF!</v>
      </c>
    </row>
    <row r="304">
      <c r="A304" s="25">
        <f>+0.51%</f>
        <v>0.0051</v>
      </c>
      <c r="B304" s="3" t="str">
        <f t="shared" si="1"/>
        <v>#REF!</v>
      </c>
    </row>
    <row r="305">
      <c r="A305" s="26">
        <v>87592.0</v>
      </c>
      <c r="B305" s="3" t="str">
        <f t="shared" si="1"/>
        <v>#REF!</v>
      </c>
    </row>
    <row r="306">
      <c r="A306" s="26">
        <v>400246.0</v>
      </c>
      <c r="B306" s="3" t="str">
        <f t="shared" si="1"/>
        <v>#REF!</v>
      </c>
    </row>
    <row r="307">
      <c r="A307" s="27">
        <v>43879.0</v>
      </c>
      <c r="B307" s="3" t="str">
        <f t="shared" si="1"/>
        <v>#REF!</v>
      </c>
    </row>
    <row r="308">
      <c r="A308" s="28">
        <v>57.13</v>
      </c>
      <c r="B308" s="3" t="str">
        <f t="shared" si="1"/>
        <v>#REF!</v>
      </c>
    </row>
    <row r="309">
      <c r="A309" s="28">
        <v>57.58</v>
      </c>
      <c r="B309" s="3" t="str">
        <f t="shared" si="1"/>
        <v>#REF!</v>
      </c>
    </row>
    <row r="310">
      <c r="A310" s="28">
        <v>56.16</v>
      </c>
      <c r="B310" s="3" t="str">
        <f t="shared" si="1"/>
        <v>#REF!</v>
      </c>
    </row>
    <row r="311">
      <c r="A311" s="28">
        <v>57.51</v>
      </c>
      <c r="B311" s="3" t="str">
        <f t="shared" si="1"/>
        <v>#REF!</v>
      </c>
    </row>
    <row r="312">
      <c r="A312" s="25">
        <f>+0.02</f>
        <v>0.02</v>
      </c>
      <c r="B312" s="3" t="str">
        <f t="shared" si="1"/>
        <v>#REF!</v>
      </c>
    </row>
    <row r="313">
      <c r="A313" s="25">
        <f>+0.03%</f>
        <v>0.0003</v>
      </c>
      <c r="B313" s="3" t="str">
        <f t="shared" si="1"/>
        <v>#REF!</v>
      </c>
    </row>
    <row r="314">
      <c r="A314" s="26">
        <v>198320.0</v>
      </c>
      <c r="B314" s="3" t="str">
        <f t="shared" si="1"/>
        <v>#REF!</v>
      </c>
    </row>
    <row r="315">
      <c r="A315" s="26">
        <v>426799.0</v>
      </c>
      <c r="B315" s="3" t="str">
        <f t="shared" si="1"/>
        <v>#REF!</v>
      </c>
    </row>
    <row r="316">
      <c r="A316" s="27">
        <v>43880.0</v>
      </c>
      <c r="B316" s="3" t="str">
        <f t="shared" si="1"/>
        <v>#REF!</v>
      </c>
    </row>
    <row r="317">
      <c r="A317" s="28">
        <v>57.46</v>
      </c>
      <c r="B317" s="3" t="str">
        <f t="shared" si="1"/>
        <v>#REF!</v>
      </c>
    </row>
    <row r="318">
      <c r="A318" s="28">
        <v>59.03</v>
      </c>
      <c r="B318" s="3" t="str">
        <f t="shared" si="1"/>
        <v>#REF!</v>
      </c>
    </row>
    <row r="319">
      <c r="A319" s="28">
        <v>57.24</v>
      </c>
      <c r="B319" s="3" t="str">
        <f t="shared" si="1"/>
        <v>#REF!</v>
      </c>
    </row>
    <row r="320">
      <c r="A320" s="28">
        <v>58.72</v>
      </c>
      <c r="B320" s="3" t="str">
        <f t="shared" si="1"/>
        <v>#REF!</v>
      </c>
    </row>
    <row r="321">
      <c r="A321" s="25">
        <f>+1.21</f>
        <v>1.21</v>
      </c>
      <c r="B321" s="3" t="str">
        <f t="shared" si="1"/>
        <v>#REF!</v>
      </c>
    </row>
    <row r="322">
      <c r="A322" s="25">
        <f>+2.1%</f>
        <v>0.021</v>
      </c>
      <c r="B322" s="3" t="str">
        <f t="shared" si="1"/>
        <v>#REF!</v>
      </c>
    </row>
    <row r="323">
      <c r="A323" s="26">
        <v>228994.0</v>
      </c>
      <c r="B323" s="3" t="str">
        <f t="shared" si="1"/>
        <v>#REF!</v>
      </c>
    </row>
    <row r="324">
      <c r="A324" s="26">
        <v>440141.0</v>
      </c>
      <c r="B324" s="3" t="str">
        <f t="shared" si="1"/>
        <v>#REF!</v>
      </c>
    </row>
    <row r="325">
      <c r="A325" s="27">
        <v>43881.0</v>
      </c>
      <c r="B325" s="3" t="str">
        <f t="shared" si="1"/>
        <v>#REF!</v>
      </c>
    </row>
    <row r="326">
      <c r="A326" s="28">
        <v>58.89</v>
      </c>
      <c r="B326" s="3" t="str">
        <f t="shared" si="1"/>
        <v>#REF!</v>
      </c>
    </row>
    <row r="327">
      <c r="A327" s="28">
        <v>59.56</v>
      </c>
      <c r="B327" s="3" t="str">
        <f t="shared" si="1"/>
        <v>#REF!</v>
      </c>
    </row>
    <row r="328">
      <c r="A328" s="28">
        <v>58.47</v>
      </c>
      <c r="B328" s="3" t="str">
        <f t="shared" si="1"/>
        <v>#REF!</v>
      </c>
    </row>
    <row r="329">
      <c r="A329" s="28">
        <v>58.8</v>
      </c>
      <c r="B329" s="3" t="str">
        <f t="shared" si="1"/>
        <v>#REF!</v>
      </c>
    </row>
    <row r="330">
      <c r="A330" s="25">
        <f>+0.08</f>
        <v>0.08</v>
      </c>
      <c r="B330" s="3" t="str">
        <f t="shared" si="1"/>
        <v>#REF!</v>
      </c>
    </row>
    <row r="331">
      <c r="A331" s="25">
        <f>+0.14%</f>
        <v>0.0014</v>
      </c>
      <c r="B331" s="3" t="str">
        <f t="shared" si="1"/>
        <v>#REF!</v>
      </c>
    </row>
    <row r="332">
      <c r="A332" s="26">
        <v>266342.0</v>
      </c>
      <c r="B332" s="3" t="str">
        <f t="shared" si="1"/>
        <v>#REF!</v>
      </c>
    </row>
    <row r="333">
      <c r="A333" s="26">
        <v>473355.0</v>
      </c>
      <c r="B333" s="3" t="str">
        <f t="shared" si="1"/>
        <v>#REF!</v>
      </c>
    </row>
    <row r="334">
      <c r="A334" s="27">
        <v>43882.0</v>
      </c>
      <c r="B334" s="3" t="str">
        <f t="shared" si="1"/>
        <v>#REF!</v>
      </c>
    </row>
    <row r="335">
      <c r="A335" s="28">
        <v>58.52</v>
      </c>
      <c r="B335" s="3" t="str">
        <f t="shared" si="1"/>
        <v>#REF!</v>
      </c>
    </row>
    <row r="336">
      <c r="A336" s="28">
        <v>58.72</v>
      </c>
      <c r="B336" s="3" t="str">
        <f t="shared" si="1"/>
        <v>#REF!</v>
      </c>
    </row>
    <row r="337">
      <c r="A337" s="28">
        <v>57.23</v>
      </c>
      <c r="B337" s="3" t="str">
        <f t="shared" si="1"/>
        <v>#REF!</v>
      </c>
    </row>
    <row r="338">
      <c r="A338" s="28">
        <v>57.94</v>
      </c>
      <c r="B338" s="3" t="str">
        <f t="shared" si="1"/>
        <v>#REF!</v>
      </c>
    </row>
    <row r="339">
      <c r="A339" s="21">
        <v>-0.86</v>
      </c>
      <c r="B339" s="3" t="str">
        <f t="shared" si="1"/>
        <v>#REF!</v>
      </c>
    </row>
    <row r="340">
      <c r="A340" s="22">
        <v>-0.0146</v>
      </c>
      <c r="B340" s="3" t="str">
        <f t="shared" si="1"/>
        <v>#REF!</v>
      </c>
    </row>
    <row r="341">
      <c r="A341" s="24">
        <v>226227.0</v>
      </c>
      <c r="B341" s="3" t="str">
        <f t="shared" si="1"/>
        <v>#REF!</v>
      </c>
    </row>
    <row r="342">
      <c r="A342" s="24">
        <v>478092.0</v>
      </c>
      <c r="B342" s="3" t="str">
        <f t="shared" si="1"/>
        <v>#REF!</v>
      </c>
    </row>
    <row r="343">
      <c r="A343" s="23">
        <v>43885.0</v>
      </c>
      <c r="B343" s="3" t="str">
        <f t="shared" si="1"/>
        <v>#REF!</v>
      </c>
    </row>
    <row r="344">
      <c r="A344" s="21">
        <v>57.0</v>
      </c>
      <c r="B344" s="3" t="str">
        <f t="shared" si="1"/>
        <v>#REF!</v>
      </c>
    </row>
    <row r="345">
      <c r="A345" s="21">
        <v>57.26</v>
      </c>
      <c r="B345" s="3" t="str">
        <f t="shared" si="1"/>
        <v>#REF!</v>
      </c>
    </row>
    <row r="346">
      <c r="A346" s="21">
        <v>54.6</v>
      </c>
      <c r="B346" s="3" t="str">
        <f t="shared" si="1"/>
        <v>#REF!</v>
      </c>
    </row>
    <row r="347">
      <c r="A347" s="21">
        <v>55.77</v>
      </c>
      <c r="B347" s="3" t="str">
        <f t="shared" si="1"/>
        <v>#REF!</v>
      </c>
    </row>
    <row r="348">
      <c r="A348" s="21">
        <v>-2.17</v>
      </c>
      <c r="B348" s="3" t="str">
        <f t="shared" si="1"/>
        <v>#REF!</v>
      </c>
    </row>
    <row r="349">
      <c r="A349" s="22">
        <v>-0.0375</v>
      </c>
      <c r="B349" s="3" t="str">
        <f t="shared" si="1"/>
        <v>#REF!</v>
      </c>
    </row>
    <row r="350">
      <c r="A350" s="24">
        <v>322021.0</v>
      </c>
      <c r="B350" s="3" t="str">
        <f t="shared" si="1"/>
        <v>#REF!</v>
      </c>
    </row>
    <row r="351">
      <c r="A351" s="24">
        <v>476215.0</v>
      </c>
      <c r="B351" s="3" t="str">
        <f t="shared" si="1"/>
        <v>#REF!</v>
      </c>
    </row>
    <row r="352">
      <c r="A352" s="23">
        <v>43886.0</v>
      </c>
      <c r="B352" s="3" t="str">
        <f t="shared" si="1"/>
        <v>#REF!</v>
      </c>
    </row>
    <row r="353">
      <c r="A353" s="21">
        <v>55.95</v>
      </c>
      <c r="B353" s="3" t="str">
        <f t="shared" si="1"/>
        <v>#REF!</v>
      </c>
    </row>
    <row r="354">
      <c r="A354" s="21">
        <v>56.38</v>
      </c>
      <c r="B354" s="3" t="str">
        <f t="shared" si="1"/>
        <v>#REF!</v>
      </c>
    </row>
    <row r="355">
      <c r="A355" s="21">
        <v>53.94</v>
      </c>
      <c r="B355" s="3" t="str">
        <f t="shared" si="1"/>
        <v>#REF!</v>
      </c>
    </row>
    <row r="356">
      <c r="A356" s="21">
        <v>54.26</v>
      </c>
      <c r="B356" s="3" t="str">
        <f t="shared" si="1"/>
        <v>#REF!</v>
      </c>
    </row>
    <row r="357">
      <c r="A357" s="21">
        <v>-1.51</v>
      </c>
      <c r="B357" s="3" t="str">
        <f t="shared" si="1"/>
        <v>#REF!</v>
      </c>
    </row>
    <row r="358">
      <c r="A358" s="22">
        <v>-0.0271</v>
      </c>
      <c r="B358" s="3" t="str">
        <f t="shared" si="1"/>
        <v>#REF!</v>
      </c>
    </row>
    <row r="359">
      <c r="A359" s="24">
        <v>271713.0</v>
      </c>
      <c r="B359" s="3" t="str">
        <f t="shared" si="1"/>
        <v>#REF!</v>
      </c>
    </row>
    <row r="360">
      <c r="A360" s="24">
        <v>480559.0</v>
      </c>
      <c r="B360" s="3" t="str">
        <f t="shared" si="1"/>
        <v>#REF!</v>
      </c>
    </row>
    <row r="361">
      <c r="A361" s="23">
        <v>43887.0</v>
      </c>
      <c r="B361" s="3" t="str">
        <f t="shared" si="1"/>
        <v>#REF!</v>
      </c>
    </row>
    <row r="362">
      <c r="A362" s="21">
        <v>54.41</v>
      </c>
      <c r="B362" s="3" t="str">
        <f t="shared" si="1"/>
        <v>#REF!</v>
      </c>
    </row>
    <row r="363">
      <c r="A363" s="21">
        <v>54.78</v>
      </c>
      <c r="B363" s="3" t="str">
        <f t="shared" si="1"/>
        <v>#REF!</v>
      </c>
    </row>
    <row r="364">
      <c r="A364" s="21">
        <v>52.39</v>
      </c>
      <c r="B364" s="3" t="str">
        <f t="shared" si="1"/>
        <v>#REF!</v>
      </c>
    </row>
    <row r="365">
      <c r="A365" s="21">
        <v>52.81</v>
      </c>
      <c r="B365" s="3" t="str">
        <f t="shared" si="1"/>
        <v>#REF!</v>
      </c>
    </row>
    <row r="366">
      <c r="A366" s="21">
        <v>-1.45</v>
      </c>
      <c r="B366" s="3" t="str">
        <f t="shared" si="1"/>
        <v>#REF!</v>
      </c>
    </row>
    <row r="367">
      <c r="A367" s="22">
        <v>-0.0267</v>
      </c>
      <c r="B367" s="3" t="str">
        <f t="shared" si="1"/>
        <v>#REF!</v>
      </c>
    </row>
    <row r="368">
      <c r="A368" s="24">
        <v>435682.0</v>
      </c>
      <c r="B368" s="3" t="str">
        <f t="shared" si="1"/>
        <v>#REF!</v>
      </c>
    </row>
    <row r="369">
      <c r="A369" s="24">
        <v>492743.0</v>
      </c>
      <c r="B369" s="3" t="str">
        <f t="shared" si="1"/>
        <v>#REF!</v>
      </c>
    </row>
    <row r="370">
      <c r="A370" s="23">
        <v>43888.0</v>
      </c>
      <c r="B370" s="3" t="str">
        <f t="shared" si="1"/>
        <v>#REF!</v>
      </c>
    </row>
    <row r="371">
      <c r="A371" s="21">
        <v>52.54</v>
      </c>
      <c r="B371" s="3" t="str">
        <f t="shared" si="1"/>
        <v>#REF!</v>
      </c>
    </row>
    <row r="372">
      <c r="A372" s="21">
        <v>52.65</v>
      </c>
      <c r="B372" s="3" t="str">
        <f t="shared" si="1"/>
        <v>#REF!</v>
      </c>
    </row>
    <row r="373">
      <c r="A373" s="21">
        <v>50.39</v>
      </c>
      <c r="B373" s="3" t="str">
        <f t="shared" si="1"/>
        <v>#REF!</v>
      </c>
    </row>
    <row r="374">
      <c r="A374" s="21">
        <v>51.73</v>
      </c>
      <c r="B374" s="3" t="str">
        <f t="shared" si="1"/>
        <v>#REF!</v>
      </c>
    </row>
    <row r="375">
      <c r="A375" s="21">
        <v>-1.08</v>
      </c>
      <c r="B375" s="3" t="str">
        <f t="shared" si="1"/>
        <v>#REF!</v>
      </c>
    </row>
    <row r="376">
      <c r="A376" s="22">
        <v>-0.0205</v>
      </c>
      <c r="B376" s="3" t="str">
        <f t="shared" si="1"/>
        <v>#REF!</v>
      </c>
    </row>
    <row r="377">
      <c r="A377" s="24">
        <v>506258.0</v>
      </c>
      <c r="B377" s="3" t="str">
        <f t="shared" si="1"/>
        <v>#REF!</v>
      </c>
    </row>
    <row r="378">
      <c r="A378" s="24">
        <v>504899.0</v>
      </c>
      <c r="B378" s="3" t="str">
        <f t="shared" si="1"/>
        <v>#REF!</v>
      </c>
    </row>
    <row r="379">
      <c r="A379" s="23">
        <v>43889.0</v>
      </c>
      <c r="B379" s="3" t="str">
        <f t="shared" si="1"/>
        <v>#REF!</v>
      </c>
    </row>
    <row r="380">
      <c r="A380" s="21">
        <v>51.08</v>
      </c>
      <c r="B380" s="3" t="str">
        <f t="shared" si="1"/>
        <v>#REF!</v>
      </c>
    </row>
    <row r="381">
      <c r="A381" s="21">
        <v>51.14</v>
      </c>
      <c r="B381" s="3" t="str">
        <f t="shared" si="1"/>
        <v>#REF!</v>
      </c>
    </row>
    <row r="382">
      <c r="A382" s="21">
        <v>48.94</v>
      </c>
      <c r="B382" s="3" t="str">
        <f t="shared" si="1"/>
        <v>#REF!</v>
      </c>
    </row>
    <row r="383">
      <c r="A383" s="21">
        <v>49.67</v>
      </c>
      <c r="B383" s="3" t="str">
        <f t="shared" si="1"/>
        <v>#REF!</v>
      </c>
    </row>
    <row r="384">
      <c r="A384" s="21">
        <v>-2.06</v>
      </c>
      <c r="B384" s="3" t="str">
        <f t="shared" si="1"/>
        <v>#REF!</v>
      </c>
    </row>
    <row r="385">
      <c r="A385" s="22">
        <v>-0.0398</v>
      </c>
      <c r="B385" s="3" t="str">
        <f t="shared" si="1"/>
        <v>#REF!</v>
      </c>
    </row>
    <row r="386">
      <c r="A386" s="24">
        <v>521480.0</v>
      </c>
      <c r="B386" s="3" t="str">
        <f t="shared" si="1"/>
        <v>#REF!</v>
      </c>
    </row>
    <row r="387">
      <c r="A387" s="24">
        <v>510295.0</v>
      </c>
      <c r="B387" s="3" t="str">
        <f t="shared" si="1"/>
        <v>#REF!</v>
      </c>
    </row>
    <row r="388">
      <c r="A388" s="23">
        <v>43892.0</v>
      </c>
      <c r="B388" s="3" t="str">
        <f t="shared" si="1"/>
        <v>#REF!</v>
      </c>
    </row>
    <row r="389">
      <c r="A389" s="21">
        <v>48.95</v>
      </c>
      <c r="B389" s="3" t="str">
        <f t="shared" si="1"/>
        <v>#REF!</v>
      </c>
    </row>
    <row r="390">
      <c r="A390" s="21">
        <v>53.2</v>
      </c>
      <c r="B390" s="3" t="str">
        <f t="shared" si="1"/>
        <v>#REF!</v>
      </c>
    </row>
    <row r="391">
      <c r="A391" s="21">
        <v>48.4</v>
      </c>
      <c r="B391" s="3" t="str">
        <f t="shared" si="1"/>
        <v>#REF!</v>
      </c>
    </row>
    <row r="392">
      <c r="A392" s="21">
        <v>51.9</v>
      </c>
      <c r="B392" s="3" t="str">
        <f t="shared" si="1"/>
        <v>#REF!</v>
      </c>
    </row>
    <row r="393">
      <c r="A393" s="25">
        <f>+2.23</f>
        <v>2.23</v>
      </c>
      <c r="B393" s="3" t="str">
        <f t="shared" si="1"/>
        <v>#REF!</v>
      </c>
    </row>
    <row r="394">
      <c r="A394" s="25">
        <f>+4.49%</f>
        <v>0.0449</v>
      </c>
      <c r="B394" s="3" t="str">
        <f t="shared" si="1"/>
        <v>#REF!</v>
      </c>
    </row>
    <row r="395">
      <c r="A395" s="26">
        <v>417555.0</v>
      </c>
      <c r="B395" s="3" t="str">
        <f t="shared" si="1"/>
        <v>#REF!</v>
      </c>
    </row>
    <row r="396">
      <c r="A396" s="26">
        <v>494581.0</v>
      </c>
      <c r="B396" s="3" t="str">
        <f t="shared" si="1"/>
        <v>#REF!</v>
      </c>
    </row>
    <row r="397">
      <c r="A397" s="27">
        <v>43893.0</v>
      </c>
      <c r="B397" s="3" t="str">
        <f t="shared" si="1"/>
        <v>#REF!</v>
      </c>
    </row>
    <row r="398">
      <c r="A398" s="28">
        <v>53.47</v>
      </c>
      <c r="B398" s="3" t="str">
        <f t="shared" si="1"/>
        <v>#REF!</v>
      </c>
    </row>
    <row r="399">
      <c r="A399" s="28">
        <v>53.9</v>
      </c>
      <c r="B399" s="3" t="str">
        <f t="shared" si="1"/>
        <v>#REF!</v>
      </c>
    </row>
    <row r="400">
      <c r="A400" s="28">
        <v>51.22</v>
      </c>
      <c r="B400" s="3" t="str">
        <f t="shared" si="1"/>
        <v>#REF!</v>
      </c>
    </row>
    <row r="401">
      <c r="A401" s="28">
        <v>51.86</v>
      </c>
      <c r="B401" s="3" t="str">
        <f t="shared" si="1"/>
        <v>#REF!</v>
      </c>
    </row>
    <row r="402">
      <c r="A402" s="21">
        <v>-0.04</v>
      </c>
      <c r="B402" s="3" t="str">
        <f t="shared" si="1"/>
        <v>#REF!</v>
      </c>
    </row>
    <row r="403">
      <c r="A403" s="22">
        <v>-8.0E-4</v>
      </c>
      <c r="B403" s="3" t="str">
        <f t="shared" si="1"/>
        <v>#REF!</v>
      </c>
    </row>
    <row r="404">
      <c r="A404" s="24">
        <v>407554.0</v>
      </c>
      <c r="B404" s="3" t="str">
        <f t="shared" si="1"/>
        <v>#REF!</v>
      </c>
    </row>
    <row r="405">
      <c r="A405" s="24">
        <v>474469.0</v>
      </c>
      <c r="B405" s="3" t="str">
        <f t="shared" si="1"/>
        <v>#REF!</v>
      </c>
    </row>
    <row r="406">
      <c r="A406" s="23">
        <v>43894.0</v>
      </c>
      <c r="B406" s="3" t="str">
        <f t="shared" si="1"/>
        <v>#REF!</v>
      </c>
    </row>
    <row r="407">
      <c r="A407" s="21">
        <v>52.11</v>
      </c>
      <c r="B407" s="3" t="str">
        <f t="shared" si="1"/>
        <v>#REF!</v>
      </c>
    </row>
    <row r="408">
      <c r="A408" s="21">
        <v>53.03</v>
      </c>
      <c r="B408" s="3" t="str">
        <f t="shared" si="1"/>
        <v>#REF!</v>
      </c>
    </row>
    <row r="409">
      <c r="A409" s="21">
        <v>51.04</v>
      </c>
      <c r="B409" s="3" t="str">
        <f t="shared" si="1"/>
        <v>#REF!</v>
      </c>
    </row>
    <row r="410">
      <c r="A410" s="21">
        <v>51.13</v>
      </c>
      <c r="B410" s="3" t="str">
        <f t="shared" si="1"/>
        <v>#REF!</v>
      </c>
    </row>
    <row r="411">
      <c r="A411" s="21">
        <v>-0.73</v>
      </c>
      <c r="B411" s="3" t="str">
        <f t="shared" si="1"/>
        <v>#REF!</v>
      </c>
    </row>
    <row r="412">
      <c r="A412" s="22">
        <v>-0.0141</v>
      </c>
      <c r="B412" s="3" t="str">
        <f t="shared" si="1"/>
        <v>#REF!</v>
      </c>
    </row>
    <row r="413">
      <c r="A413" s="24">
        <v>363501.0</v>
      </c>
      <c r="B413" s="3" t="str">
        <f t="shared" si="1"/>
        <v>#REF!</v>
      </c>
    </row>
    <row r="414">
      <c r="A414" s="24">
        <v>457747.0</v>
      </c>
      <c r="B414" s="3" t="str">
        <f t="shared" si="1"/>
        <v>#REF!</v>
      </c>
    </row>
    <row r="415">
      <c r="A415" s="23">
        <v>43895.0</v>
      </c>
      <c r="B415" s="3" t="str">
        <f t="shared" si="1"/>
        <v>#REF!</v>
      </c>
    </row>
    <row r="416">
      <c r="A416" s="21">
        <v>51.66</v>
      </c>
      <c r="B416" s="3" t="str">
        <f t="shared" si="1"/>
        <v>#REF!</v>
      </c>
    </row>
    <row r="417">
      <c r="A417" s="21">
        <v>52.04</v>
      </c>
      <c r="B417" s="3" t="str">
        <f t="shared" si="1"/>
        <v>#REF!</v>
      </c>
    </row>
    <row r="418">
      <c r="A418" s="21">
        <v>49.7</v>
      </c>
      <c r="B418" s="3" t="str">
        <f t="shared" si="1"/>
        <v>#REF!</v>
      </c>
    </row>
    <row r="419">
      <c r="A419" s="21">
        <v>49.99</v>
      </c>
      <c r="B419" s="3" t="str">
        <f t="shared" si="1"/>
        <v>#REF!</v>
      </c>
    </row>
    <row r="420">
      <c r="A420" s="21">
        <v>-1.14</v>
      </c>
      <c r="B420" s="3" t="str">
        <f t="shared" si="1"/>
        <v>#REF!</v>
      </c>
    </row>
    <row r="421">
      <c r="A421" s="22">
        <v>-0.0223</v>
      </c>
      <c r="B421" s="3" t="str">
        <f t="shared" si="1"/>
        <v>#REF!</v>
      </c>
    </row>
    <row r="422">
      <c r="A422" s="24">
        <v>361035.0</v>
      </c>
      <c r="B422" s="3" t="str">
        <f t="shared" si="1"/>
        <v>#REF!</v>
      </c>
    </row>
    <row r="423">
      <c r="A423" s="24">
        <v>461330.0</v>
      </c>
      <c r="B423" s="3" t="str">
        <f t="shared" si="1"/>
        <v>#REF!</v>
      </c>
    </row>
    <row r="424">
      <c r="A424" s="23">
        <v>43896.0</v>
      </c>
      <c r="B424" s="3" t="str">
        <f t="shared" si="1"/>
        <v>#REF!</v>
      </c>
    </row>
    <row r="425">
      <c r="A425" s="21">
        <v>50.25</v>
      </c>
      <c r="B425" s="3" t="str">
        <f t="shared" si="1"/>
        <v>#REF!</v>
      </c>
    </row>
    <row r="426">
      <c r="A426" s="21">
        <v>50.45</v>
      </c>
      <c r="B426" s="3" t="str">
        <f t="shared" si="1"/>
        <v>#REF!</v>
      </c>
    </row>
    <row r="427">
      <c r="A427" s="21">
        <v>45.18</v>
      </c>
      <c r="B427" s="3" t="str">
        <f t="shared" si="1"/>
        <v>#REF!</v>
      </c>
    </row>
    <row r="428">
      <c r="A428" s="21">
        <v>45.27</v>
      </c>
      <c r="B428" s="3" t="str">
        <f t="shared" si="1"/>
        <v>#REF!</v>
      </c>
    </row>
    <row r="429">
      <c r="A429" s="21">
        <v>-4.72</v>
      </c>
      <c r="B429" s="3" t="str">
        <f t="shared" si="1"/>
        <v>#REF!</v>
      </c>
    </row>
    <row r="430">
      <c r="A430" s="22">
        <v>-0.0944</v>
      </c>
      <c r="B430" s="3" t="str">
        <f t="shared" si="1"/>
        <v>#REF!</v>
      </c>
    </row>
    <row r="431">
      <c r="A431" s="24">
        <v>636391.0</v>
      </c>
      <c r="B431" s="3" t="str">
        <f t="shared" si="1"/>
        <v>#REF!</v>
      </c>
    </row>
    <row r="432">
      <c r="A432" s="24">
        <v>455065.0</v>
      </c>
      <c r="B432" s="3" t="str">
        <f t="shared" si="1"/>
        <v>#REF!</v>
      </c>
    </row>
    <row r="433">
      <c r="A433" s="23">
        <v>43899.0</v>
      </c>
      <c r="B433" s="3" t="str">
        <f t="shared" si="1"/>
        <v>#REF!</v>
      </c>
    </row>
    <row r="434">
      <c r="A434" s="21">
        <v>38.28</v>
      </c>
      <c r="B434" s="3" t="str">
        <f t="shared" si="1"/>
        <v>#REF!</v>
      </c>
    </row>
    <row r="435">
      <c r="A435" s="21">
        <v>38.34</v>
      </c>
      <c r="B435" s="3" t="str">
        <f t="shared" si="1"/>
        <v>#REF!</v>
      </c>
    </row>
    <row r="436">
      <c r="A436" s="21">
        <v>31.02</v>
      </c>
      <c r="B436" s="3" t="str">
        <f t="shared" si="1"/>
        <v>#REF!</v>
      </c>
    </row>
    <row r="437">
      <c r="A437" s="21">
        <v>34.36</v>
      </c>
      <c r="B437" s="3" t="str">
        <f t="shared" si="1"/>
        <v>#REF!</v>
      </c>
    </row>
    <row r="438">
      <c r="A438" s="21">
        <v>-10.91</v>
      </c>
      <c r="B438" s="3" t="str">
        <f t="shared" si="1"/>
        <v>#REF!</v>
      </c>
    </row>
    <row r="439">
      <c r="A439" s="22">
        <v>-0.241</v>
      </c>
      <c r="B439" s="3" t="str">
        <f t="shared" si="1"/>
        <v>#REF!</v>
      </c>
    </row>
    <row r="440">
      <c r="A440" s="24">
        <v>779723.0</v>
      </c>
      <c r="B440" s="3" t="str">
        <f t="shared" si="1"/>
        <v>#REF!</v>
      </c>
    </row>
    <row r="441">
      <c r="A441" s="24">
        <v>412503.0</v>
      </c>
      <c r="B441" s="3" t="str">
        <f t="shared" si="1"/>
        <v>#REF!</v>
      </c>
    </row>
    <row r="442">
      <c r="A442" s="23">
        <v>43900.0</v>
      </c>
      <c r="B442" s="3" t="str">
        <f t="shared" si="1"/>
        <v>#REF!</v>
      </c>
    </row>
    <row r="443">
      <c r="A443" s="21">
        <v>35.84</v>
      </c>
      <c r="B443" s="3" t="str">
        <f t="shared" si="1"/>
        <v>#REF!</v>
      </c>
    </row>
    <row r="444">
      <c r="A444" s="21">
        <v>38.22</v>
      </c>
      <c r="B444" s="3" t="str">
        <f t="shared" si="1"/>
        <v>#REF!</v>
      </c>
    </row>
    <row r="445">
      <c r="A445" s="21">
        <v>35.0</v>
      </c>
      <c r="B445" s="3" t="str">
        <f t="shared" si="1"/>
        <v>#REF!</v>
      </c>
    </row>
    <row r="446">
      <c r="A446" s="21">
        <v>37.22</v>
      </c>
      <c r="B446" s="3" t="str">
        <f t="shared" si="1"/>
        <v>#REF!</v>
      </c>
    </row>
    <row r="447">
      <c r="A447" s="25">
        <f>+2.86</f>
        <v>2.86</v>
      </c>
      <c r="B447" s="3" t="str">
        <f t="shared" si="1"/>
        <v>#REF!</v>
      </c>
    </row>
    <row r="448">
      <c r="A448" s="25">
        <f>+8.32%</f>
        <v>0.0832</v>
      </c>
      <c r="B448" s="3" t="str">
        <f t="shared" si="1"/>
        <v>#REF!</v>
      </c>
    </row>
    <row r="449">
      <c r="A449" s="26">
        <v>551292.0</v>
      </c>
      <c r="B449" s="3" t="str">
        <f t="shared" si="1"/>
        <v>#REF!</v>
      </c>
    </row>
    <row r="450">
      <c r="A450" s="26">
        <v>374646.0</v>
      </c>
      <c r="B450" s="3" t="str">
        <f t="shared" si="1"/>
        <v>#REF!</v>
      </c>
    </row>
    <row r="451">
      <c r="A451" s="27">
        <v>43901.0</v>
      </c>
      <c r="B451" s="3" t="str">
        <f t="shared" si="1"/>
        <v>#REF!</v>
      </c>
    </row>
    <row r="452">
      <c r="A452" s="28">
        <v>37.27</v>
      </c>
      <c r="B452" s="3" t="str">
        <f t="shared" si="1"/>
        <v>#REF!</v>
      </c>
    </row>
    <row r="453">
      <c r="A453" s="28">
        <v>39.7</v>
      </c>
      <c r="B453" s="3" t="str">
        <f t="shared" si="1"/>
        <v>#REF!</v>
      </c>
    </row>
    <row r="454">
      <c r="A454" s="28">
        <v>35.35</v>
      </c>
      <c r="B454" s="3" t="str">
        <f t="shared" si="1"/>
        <v>#REF!</v>
      </c>
    </row>
    <row r="455">
      <c r="A455" s="28">
        <v>35.79</v>
      </c>
      <c r="B455" s="3" t="str">
        <f t="shared" si="1"/>
        <v>#REF!</v>
      </c>
    </row>
    <row r="456">
      <c r="A456" s="21">
        <v>-1.43</v>
      </c>
      <c r="B456" s="3" t="str">
        <f t="shared" si="1"/>
        <v>#REF!</v>
      </c>
    </row>
    <row r="457">
      <c r="A457" s="22">
        <v>-0.0384</v>
      </c>
      <c r="B457" s="3" t="str">
        <f t="shared" si="1"/>
        <v>#REF!</v>
      </c>
    </row>
    <row r="458">
      <c r="A458" s="24">
        <v>471772.0</v>
      </c>
      <c r="B458" s="3" t="str">
        <f t="shared" si="1"/>
        <v>#REF!</v>
      </c>
    </row>
    <row r="459">
      <c r="A459" s="24">
        <v>335241.0</v>
      </c>
      <c r="B459" s="3" t="str">
        <f t="shared" si="1"/>
        <v>#REF!</v>
      </c>
    </row>
    <row r="460">
      <c r="A460" s="23">
        <v>43902.0</v>
      </c>
      <c r="B460" s="3" t="str">
        <f t="shared" si="1"/>
        <v>#REF!</v>
      </c>
    </row>
    <row r="461">
      <c r="A461" s="21">
        <v>35.99</v>
      </c>
      <c r="B461" s="3" t="str">
        <f t="shared" si="1"/>
        <v>#REF!</v>
      </c>
    </row>
    <row r="462">
      <c r="A462" s="21">
        <v>36.46</v>
      </c>
      <c r="B462" s="3" t="str">
        <f t="shared" si="1"/>
        <v>#REF!</v>
      </c>
    </row>
    <row r="463">
      <c r="A463" s="21">
        <v>32.5</v>
      </c>
      <c r="B463" s="3" t="str">
        <f t="shared" si="1"/>
        <v>#REF!</v>
      </c>
    </row>
    <row r="464">
      <c r="A464" s="21">
        <v>33.22</v>
      </c>
      <c r="B464" s="3" t="str">
        <f t="shared" si="1"/>
        <v>#REF!</v>
      </c>
    </row>
    <row r="465">
      <c r="A465" s="21">
        <v>-2.57</v>
      </c>
      <c r="B465" s="3" t="str">
        <f t="shared" si="1"/>
        <v>#REF!</v>
      </c>
    </row>
    <row r="466">
      <c r="A466" s="22">
        <v>-0.0718</v>
      </c>
      <c r="B466" s="3" t="str">
        <f t="shared" si="1"/>
        <v>#REF!</v>
      </c>
    </row>
    <row r="467">
      <c r="A467" s="24">
        <v>472738.0</v>
      </c>
      <c r="B467" s="3" t="str">
        <f t="shared" si="1"/>
        <v>#REF!</v>
      </c>
    </row>
    <row r="468">
      <c r="A468" s="24">
        <v>307942.0</v>
      </c>
      <c r="B468" s="3" t="str">
        <f t="shared" si="1"/>
        <v>#REF!</v>
      </c>
    </row>
    <row r="469">
      <c r="A469" s="23">
        <v>43903.0</v>
      </c>
      <c r="B469" s="3" t="str">
        <f t="shared" si="1"/>
        <v>#REF!</v>
      </c>
    </row>
    <row r="470">
      <c r="A470" s="21">
        <v>32.85</v>
      </c>
      <c r="B470" s="3" t="str">
        <f t="shared" si="1"/>
        <v>#REF!</v>
      </c>
    </row>
    <row r="471">
      <c r="A471" s="21">
        <v>36.15</v>
      </c>
      <c r="B471" s="3" t="str">
        <f t="shared" si="1"/>
        <v>#REF!</v>
      </c>
    </row>
    <row r="472">
      <c r="A472" s="21">
        <v>32.5</v>
      </c>
      <c r="B472" s="3" t="str">
        <f t="shared" si="1"/>
        <v>#REF!</v>
      </c>
    </row>
    <row r="473">
      <c r="A473" s="21">
        <v>33.85</v>
      </c>
      <c r="B473" s="3" t="str">
        <f t="shared" si="1"/>
        <v>#REF!</v>
      </c>
    </row>
    <row r="474">
      <c r="A474" s="25">
        <f>+0.63</f>
        <v>0.63</v>
      </c>
      <c r="B474" s="3" t="str">
        <f t="shared" si="1"/>
        <v>#REF!</v>
      </c>
    </row>
    <row r="475">
      <c r="A475" s="25">
        <f>+1.9%</f>
        <v>0.019</v>
      </c>
      <c r="B475" s="3" t="str">
        <f t="shared" si="1"/>
        <v>#REF!</v>
      </c>
    </row>
    <row r="476">
      <c r="A476" s="26">
        <v>360628.0</v>
      </c>
      <c r="B476" s="3" t="str">
        <f t="shared" si="1"/>
        <v>#REF!</v>
      </c>
    </row>
    <row r="477">
      <c r="A477" s="26">
        <v>290120.0</v>
      </c>
      <c r="B477" s="3" t="str">
        <f t="shared" si="1"/>
        <v>#REF!</v>
      </c>
    </row>
    <row r="478">
      <c r="A478" s="27">
        <v>43906.0</v>
      </c>
      <c r="B478" s="3" t="str">
        <f t="shared" si="1"/>
        <v>#REF!</v>
      </c>
    </row>
    <row r="479">
      <c r="A479" s="28">
        <v>35.82</v>
      </c>
      <c r="B479" s="3" t="str">
        <f t="shared" si="1"/>
        <v>#REF!</v>
      </c>
    </row>
    <row r="480">
      <c r="A480" s="28">
        <v>35.84</v>
      </c>
      <c r="B480" s="3" t="str">
        <f t="shared" si="1"/>
        <v>#REF!</v>
      </c>
    </row>
    <row r="481">
      <c r="A481" s="28">
        <v>29.45</v>
      </c>
      <c r="B481" s="3" t="str">
        <f t="shared" si="1"/>
        <v>#REF!</v>
      </c>
    </row>
    <row r="482">
      <c r="A482" s="28">
        <v>30.05</v>
      </c>
      <c r="B482" s="3" t="str">
        <f t="shared" si="1"/>
        <v>#REF!</v>
      </c>
    </row>
    <row r="483">
      <c r="A483" s="21">
        <v>-3.8</v>
      </c>
      <c r="B483" s="3" t="str">
        <f t="shared" si="1"/>
        <v>#REF!</v>
      </c>
    </row>
    <row r="484">
      <c r="A484" s="22">
        <v>-0.1123</v>
      </c>
      <c r="B484" s="3" t="str">
        <f t="shared" si="1"/>
        <v>#REF!</v>
      </c>
    </row>
    <row r="485">
      <c r="A485" s="24">
        <v>330119.0</v>
      </c>
      <c r="B485" s="3" t="str">
        <f t="shared" si="1"/>
        <v>#REF!</v>
      </c>
    </row>
    <row r="486">
      <c r="A486" s="24">
        <v>280356.0</v>
      </c>
      <c r="B486" s="3" t="str">
        <f t="shared" si="1"/>
        <v>#REF!</v>
      </c>
    </row>
    <row r="487">
      <c r="A487" s="23">
        <v>43907.0</v>
      </c>
      <c r="B487" s="3" t="str">
        <f t="shared" si="1"/>
        <v>#REF!</v>
      </c>
    </row>
    <row r="488">
      <c r="A488" s="21">
        <v>30.14</v>
      </c>
      <c r="B488" s="3" t="str">
        <f t="shared" si="1"/>
        <v>#REF!</v>
      </c>
    </row>
    <row r="489">
      <c r="A489" s="21">
        <v>31.25</v>
      </c>
      <c r="B489" s="3" t="str">
        <f t="shared" si="1"/>
        <v>#REF!</v>
      </c>
    </row>
    <row r="490">
      <c r="A490" s="21">
        <v>28.5</v>
      </c>
      <c r="B490" s="3" t="str">
        <f t="shared" si="1"/>
        <v>#REF!</v>
      </c>
    </row>
    <row r="491">
      <c r="A491" s="21">
        <v>28.73</v>
      </c>
      <c r="B491" s="3" t="str">
        <f t="shared" si="1"/>
        <v>#REF!</v>
      </c>
    </row>
    <row r="492">
      <c r="A492" s="21">
        <v>-1.32</v>
      </c>
      <c r="B492" s="3" t="str">
        <f t="shared" si="1"/>
        <v>#REF!</v>
      </c>
    </row>
    <row r="493">
      <c r="A493" s="22">
        <v>-0.0439</v>
      </c>
      <c r="B493" s="3" t="str">
        <f t="shared" si="1"/>
        <v>#REF!</v>
      </c>
    </row>
    <row r="494">
      <c r="A494" s="24">
        <v>270240.0</v>
      </c>
      <c r="B494" s="3" t="str">
        <f t="shared" si="1"/>
        <v>#REF!</v>
      </c>
    </row>
    <row r="495">
      <c r="A495" s="24">
        <v>263225.0</v>
      </c>
      <c r="B495" s="3" t="str">
        <f t="shared" si="1"/>
        <v>#REF!</v>
      </c>
    </row>
    <row r="496">
      <c r="A496" s="23">
        <v>43908.0</v>
      </c>
      <c r="B496" s="3" t="str">
        <f t="shared" si="1"/>
        <v>#REF!</v>
      </c>
    </row>
    <row r="497">
      <c r="A497" s="21">
        <v>28.4</v>
      </c>
      <c r="B497" s="3" t="str">
        <f t="shared" si="1"/>
        <v>#REF!</v>
      </c>
    </row>
    <row r="498">
      <c r="A498" s="21">
        <v>29.21</v>
      </c>
      <c r="B498" s="3" t="str">
        <f t="shared" si="1"/>
        <v>#REF!</v>
      </c>
    </row>
    <row r="499">
      <c r="A499" s="21">
        <v>24.52</v>
      </c>
      <c r="B499" s="3" t="str">
        <f t="shared" si="1"/>
        <v>#REF!</v>
      </c>
    </row>
    <row r="500">
      <c r="A500" s="21">
        <v>24.88</v>
      </c>
      <c r="B500" s="3" t="str">
        <f t="shared" si="1"/>
        <v>#REF!</v>
      </c>
    </row>
    <row r="501">
      <c r="A501" s="21">
        <v>-3.85</v>
      </c>
      <c r="B501" s="3" t="str">
        <f t="shared" si="1"/>
        <v>#REF!</v>
      </c>
    </row>
    <row r="502">
      <c r="A502" s="22">
        <v>-0.134</v>
      </c>
      <c r="B502" s="3" t="str">
        <f t="shared" si="1"/>
        <v>#REF!</v>
      </c>
    </row>
    <row r="503">
      <c r="A503" s="24">
        <v>348397.0</v>
      </c>
      <c r="B503" s="3" t="str">
        <f t="shared" si="1"/>
        <v>#REF!</v>
      </c>
    </row>
    <row r="504">
      <c r="A504" s="24">
        <v>242476.0</v>
      </c>
      <c r="B504" s="3" t="str">
        <f t="shared" si="1"/>
        <v>#REF!</v>
      </c>
    </row>
    <row r="505">
      <c r="A505" s="23">
        <v>43909.0</v>
      </c>
      <c r="B505" s="3" t="str">
        <f t="shared" si="1"/>
        <v>#REF!</v>
      </c>
    </row>
    <row r="506">
      <c r="A506" s="21">
        <v>27.19</v>
      </c>
      <c r="B506" s="3" t="str">
        <f t="shared" si="1"/>
        <v>#REF!</v>
      </c>
    </row>
    <row r="507">
      <c r="A507" s="21">
        <v>29.42</v>
      </c>
      <c r="B507" s="3" t="str">
        <f t="shared" si="1"/>
        <v>#REF!</v>
      </c>
    </row>
    <row r="508">
      <c r="A508" s="21">
        <v>24.96</v>
      </c>
      <c r="B508" s="3" t="str">
        <f t="shared" si="1"/>
        <v>#REF!</v>
      </c>
    </row>
    <row r="509">
      <c r="A509" s="21">
        <v>28.47</v>
      </c>
      <c r="B509" s="3" t="str">
        <f t="shared" si="1"/>
        <v>#REF!</v>
      </c>
    </row>
    <row r="510">
      <c r="A510" s="25">
        <f>+3.59</f>
        <v>3.59</v>
      </c>
      <c r="B510" s="3" t="str">
        <f t="shared" si="1"/>
        <v>#REF!</v>
      </c>
    </row>
    <row r="511">
      <c r="A511" s="25">
        <f>+14.43%</f>
        <v>0.1443</v>
      </c>
      <c r="B511" s="3" t="str">
        <f t="shared" si="1"/>
        <v>#REF!</v>
      </c>
    </row>
    <row r="512">
      <c r="A512" s="26">
        <v>335723.0</v>
      </c>
      <c r="B512" s="3" t="str">
        <f t="shared" si="1"/>
        <v>#REF!</v>
      </c>
    </row>
    <row r="513">
      <c r="A513" s="26">
        <v>225293.0</v>
      </c>
      <c r="B513" s="3" t="str">
        <f t="shared" si="1"/>
        <v>#REF!</v>
      </c>
    </row>
    <row r="514">
      <c r="A514" s="27">
        <v>43910.0</v>
      </c>
      <c r="B514" s="3" t="str">
        <f t="shared" si="1"/>
        <v>#REF!</v>
      </c>
    </row>
    <row r="515">
      <c r="A515" s="28">
        <v>28.1</v>
      </c>
      <c r="B515" s="3" t="str">
        <f t="shared" si="1"/>
        <v>#REF!</v>
      </c>
    </row>
    <row r="516">
      <c r="A516" s="28">
        <v>30.94</v>
      </c>
      <c r="B516" s="3" t="str">
        <f t="shared" si="1"/>
        <v>#REF!</v>
      </c>
    </row>
    <row r="517">
      <c r="A517" s="28">
        <v>26.81</v>
      </c>
      <c r="B517" s="3" t="str">
        <f t="shared" si="1"/>
        <v>#REF!</v>
      </c>
    </row>
    <row r="518">
      <c r="A518" s="28">
        <v>26.98</v>
      </c>
      <c r="B518" s="3" t="str">
        <f t="shared" si="1"/>
        <v>#REF!</v>
      </c>
    </row>
    <row r="519">
      <c r="A519" s="21">
        <v>-1.49</v>
      </c>
      <c r="B519" s="3" t="str">
        <f t="shared" si="1"/>
        <v>#REF!</v>
      </c>
    </row>
    <row r="520">
      <c r="A520" s="22">
        <v>-0.0523</v>
      </c>
      <c r="B520" s="3" t="str">
        <f t="shared" si="1"/>
        <v>#REF!</v>
      </c>
    </row>
    <row r="521">
      <c r="A521" s="24">
        <v>313837.0</v>
      </c>
      <c r="B521" s="3" t="str">
        <f t="shared" si="1"/>
        <v>#REF!</v>
      </c>
    </row>
    <row r="522">
      <c r="A522" s="24">
        <v>214457.0</v>
      </c>
      <c r="B522" s="3" t="str">
        <f t="shared" si="1"/>
        <v>#REF!</v>
      </c>
    </row>
    <row r="523">
      <c r="A523" s="23">
        <v>43913.0</v>
      </c>
      <c r="B523" s="3" t="str">
        <f t="shared" si="1"/>
        <v>#REF!</v>
      </c>
    </row>
    <row r="524">
      <c r="A524" s="21">
        <v>26.75</v>
      </c>
      <c r="B524" s="3" t="str">
        <f t="shared" si="1"/>
        <v>#REF!</v>
      </c>
    </row>
    <row r="525">
      <c r="A525" s="21">
        <v>27.54</v>
      </c>
      <c r="B525" s="3" t="str">
        <f t="shared" si="1"/>
        <v>#REF!</v>
      </c>
    </row>
    <row r="526">
      <c r="A526" s="21">
        <v>24.68</v>
      </c>
      <c r="B526" s="3" t="str">
        <f t="shared" si="1"/>
        <v>#REF!</v>
      </c>
    </row>
    <row r="527">
      <c r="A527" s="21">
        <v>27.03</v>
      </c>
      <c r="B527" s="3" t="str">
        <f t="shared" si="1"/>
        <v>#REF!</v>
      </c>
    </row>
    <row r="528">
      <c r="A528" s="25">
        <f>+0.05</f>
        <v>0.05</v>
      </c>
      <c r="B528" s="3" t="str">
        <f t="shared" si="1"/>
        <v>#REF!</v>
      </c>
    </row>
    <row r="529">
      <c r="A529" s="25">
        <f>+0.19%</f>
        <v>0.0019</v>
      </c>
      <c r="B529" s="3" t="str">
        <f t="shared" si="1"/>
        <v>#REF!</v>
      </c>
    </row>
    <row r="530">
      <c r="A530" s="26">
        <v>257591.0</v>
      </c>
      <c r="B530" s="3" t="str">
        <f t="shared" si="1"/>
        <v>#REF!</v>
      </c>
    </row>
    <row r="531">
      <c r="A531" s="26">
        <v>189125.0</v>
      </c>
      <c r="B531" s="3" t="str">
        <f t="shared" si="1"/>
        <v>#REF!</v>
      </c>
    </row>
    <row r="532">
      <c r="A532" s="27">
        <v>43914.0</v>
      </c>
      <c r="B532" s="3" t="str">
        <f t="shared" si="1"/>
        <v>#REF!</v>
      </c>
    </row>
    <row r="533">
      <c r="A533" s="28">
        <v>27.72</v>
      </c>
      <c r="B533" s="3" t="str">
        <f t="shared" si="1"/>
        <v>#REF!</v>
      </c>
    </row>
    <row r="534">
      <c r="A534" s="28">
        <v>28.65</v>
      </c>
      <c r="B534" s="3" t="str">
        <f t="shared" si="1"/>
        <v>#REF!</v>
      </c>
    </row>
    <row r="535">
      <c r="A535" s="28">
        <v>26.69</v>
      </c>
      <c r="B535" s="3" t="str">
        <f t="shared" si="1"/>
        <v>#REF!</v>
      </c>
    </row>
    <row r="536">
      <c r="A536" s="28">
        <v>27.15</v>
      </c>
      <c r="B536" s="3" t="str">
        <f t="shared" si="1"/>
        <v>#REF!</v>
      </c>
    </row>
    <row r="537">
      <c r="A537" s="25">
        <f>+0.12</f>
        <v>0.12</v>
      </c>
      <c r="B537" s="3" t="str">
        <f t="shared" si="1"/>
        <v>#REF!</v>
      </c>
    </row>
    <row r="538">
      <c r="A538" s="25">
        <f>+0.44%</f>
        <v>0.0044</v>
      </c>
      <c r="B538" s="3" t="str">
        <f t="shared" si="1"/>
        <v>#REF!</v>
      </c>
    </row>
    <row r="539">
      <c r="A539" s="26">
        <v>198906.0</v>
      </c>
      <c r="B539" s="3" t="str">
        <f t="shared" si="1"/>
        <v>#REF!</v>
      </c>
    </row>
    <row r="540">
      <c r="A540" s="26">
        <v>162218.0</v>
      </c>
      <c r="B540" s="3" t="str">
        <f t="shared" si="1"/>
        <v>#REF!</v>
      </c>
    </row>
    <row r="541">
      <c r="A541" s="27">
        <v>43915.0</v>
      </c>
      <c r="B541" s="3" t="str">
        <f t="shared" si="1"/>
        <v>#REF!</v>
      </c>
    </row>
    <row r="542">
      <c r="A542" s="28">
        <v>27.8</v>
      </c>
      <c r="B542" s="3" t="str">
        <f t="shared" si="1"/>
        <v>#REF!</v>
      </c>
    </row>
    <row r="543">
      <c r="A543" s="28">
        <v>28.29</v>
      </c>
      <c r="B543" s="3" t="str">
        <f t="shared" si="1"/>
        <v>#REF!</v>
      </c>
    </row>
    <row r="544">
      <c r="A544" s="28">
        <v>25.68</v>
      </c>
      <c r="B544" s="3" t="str">
        <f t="shared" si="1"/>
        <v>#REF!</v>
      </c>
    </row>
    <row r="545">
      <c r="A545" s="28">
        <v>27.39</v>
      </c>
      <c r="B545" s="3" t="str">
        <f t="shared" si="1"/>
        <v>#REF!</v>
      </c>
    </row>
    <row r="546">
      <c r="A546" s="25">
        <f>+0.24</f>
        <v>0.24</v>
      </c>
      <c r="B546" s="3" t="str">
        <f t="shared" si="1"/>
        <v>#REF!</v>
      </c>
    </row>
    <row r="547">
      <c r="A547" s="25">
        <f>+0.88%</f>
        <v>0.0088</v>
      </c>
      <c r="B547" s="3" t="str">
        <f t="shared" si="1"/>
        <v>#REF!</v>
      </c>
    </row>
    <row r="548">
      <c r="A548" s="26">
        <v>154936.0</v>
      </c>
      <c r="B548" s="3" t="str">
        <f t="shared" si="1"/>
        <v>#REF!</v>
      </c>
    </row>
    <row r="549">
      <c r="A549" s="26">
        <v>149118.0</v>
      </c>
      <c r="B549" s="3" t="str">
        <f t="shared" si="1"/>
        <v>#REF!</v>
      </c>
    </row>
    <row r="550">
      <c r="A550" s="27">
        <v>43916.0</v>
      </c>
      <c r="B550" s="3" t="str">
        <f t="shared" si="1"/>
        <v>#REF!</v>
      </c>
    </row>
    <row r="551">
      <c r="A551" s="28">
        <v>27.35</v>
      </c>
      <c r="B551" s="3" t="str">
        <f t="shared" si="1"/>
        <v>#REF!</v>
      </c>
    </row>
    <row r="552">
      <c r="A552" s="28">
        <v>27.75</v>
      </c>
      <c r="B552" s="3" t="str">
        <f t="shared" si="1"/>
        <v>#REF!</v>
      </c>
    </row>
    <row r="553">
      <c r="A553" s="28">
        <v>26.03</v>
      </c>
      <c r="B553" s="3" t="str">
        <f t="shared" si="1"/>
        <v>#REF!</v>
      </c>
    </row>
    <row r="554">
      <c r="A554" s="28">
        <v>26.34</v>
      </c>
      <c r="B554" s="3" t="str">
        <f t="shared" si="1"/>
        <v>#REF!</v>
      </c>
    </row>
    <row r="555">
      <c r="A555" s="21">
        <v>-1.05</v>
      </c>
      <c r="B555" s="3" t="str">
        <f t="shared" si="1"/>
        <v>#REF!</v>
      </c>
    </row>
    <row r="556">
      <c r="A556" s="22">
        <v>-0.0383</v>
      </c>
      <c r="B556" s="3" t="str">
        <f t="shared" si="1"/>
        <v>#REF!</v>
      </c>
    </row>
    <row r="557">
      <c r="A557" s="24">
        <v>139178.0</v>
      </c>
      <c r="B557" s="3" t="str">
        <f t="shared" si="1"/>
        <v>#REF!</v>
      </c>
    </row>
    <row r="558">
      <c r="A558" s="24">
        <v>104072.0</v>
      </c>
      <c r="B558" s="3" t="str">
        <f t="shared" si="1"/>
        <v>#REF!</v>
      </c>
    </row>
    <row r="559">
      <c r="A559" s="23">
        <v>43917.0</v>
      </c>
      <c r="B559" s="3" t="str">
        <f t="shared" si="1"/>
        <v>#REF!</v>
      </c>
    </row>
    <row r="560">
      <c r="A560" s="21">
        <v>26.68</v>
      </c>
      <c r="B560" s="3" t="str">
        <f t="shared" si="1"/>
        <v>#REF!</v>
      </c>
    </row>
    <row r="561">
      <c r="A561" s="21">
        <v>27.0</v>
      </c>
      <c r="B561" s="3" t="str">
        <f t="shared" si="1"/>
        <v>#REF!</v>
      </c>
    </row>
    <row r="562">
      <c r="A562" s="21">
        <v>24.13</v>
      </c>
      <c r="B562" s="3" t="str">
        <f t="shared" si="1"/>
        <v>#REF!</v>
      </c>
    </row>
    <row r="563">
      <c r="A563" s="21">
        <v>24.93</v>
      </c>
      <c r="B563" s="3" t="str">
        <f t="shared" si="1"/>
        <v>#REF!</v>
      </c>
    </row>
    <row r="564">
      <c r="A564" s="21">
        <v>-1.41</v>
      </c>
      <c r="B564" s="3" t="str">
        <f t="shared" si="1"/>
        <v>#REF!</v>
      </c>
    </row>
    <row r="565">
      <c r="A565" s="22">
        <v>-0.0535</v>
      </c>
      <c r="B565" s="3" t="str">
        <f t="shared" si="1"/>
        <v>#REF!</v>
      </c>
    </row>
    <row r="566">
      <c r="A566" s="24">
        <v>112739.0</v>
      </c>
      <c r="B566" s="3" t="str">
        <f t="shared" si="1"/>
        <v>#REF!</v>
      </c>
    </row>
    <row r="567">
      <c r="A567" s="24">
        <v>88225.0</v>
      </c>
      <c r="B567" s="3" t="str">
        <f t="shared" si="1"/>
        <v>#REF!</v>
      </c>
    </row>
    <row r="568">
      <c r="A568" s="23">
        <v>43920.0</v>
      </c>
      <c r="B568" s="3" t="str">
        <f t="shared" si="1"/>
        <v>#REF!</v>
      </c>
    </row>
    <row r="569">
      <c r="A569" s="21">
        <v>23.85</v>
      </c>
      <c r="B569" s="3" t="str">
        <f t="shared" si="1"/>
        <v>#REF!</v>
      </c>
    </row>
    <row r="570">
      <c r="A570" s="21">
        <v>24.44</v>
      </c>
      <c r="B570" s="3" t="str">
        <f t="shared" si="1"/>
        <v>#REF!</v>
      </c>
    </row>
    <row r="571">
      <c r="A571" s="21">
        <v>21.65</v>
      </c>
      <c r="B571" s="3" t="str">
        <f t="shared" si="1"/>
        <v>#REF!</v>
      </c>
    </row>
    <row r="572">
      <c r="A572" s="21">
        <v>22.76</v>
      </c>
      <c r="B572" s="3" t="str">
        <f t="shared" si="1"/>
        <v>#REF!</v>
      </c>
    </row>
    <row r="573">
      <c r="A573" s="21">
        <v>-2.17</v>
      </c>
      <c r="B573" s="3" t="str">
        <f t="shared" si="1"/>
        <v>#REF!</v>
      </c>
    </row>
    <row r="574">
      <c r="A574" s="22">
        <v>-0.087</v>
      </c>
      <c r="B574" s="3" t="str">
        <f t="shared" si="1"/>
        <v>#REF!</v>
      </c>
    </row>
    <row r="575">
      <c r="A575" s="24">
        <v>62080.0</v>
      </c>
      <c r="B575" s="3" t="str">
        <f t="shared" si="1"/>
        <v>#REF!</v>
      </c>
    </row>
    <row r="576">
      <c r="A576" s="24">
        <v>47614.0</v>
      </c>
      <c r="B576" s="3" t="str">
        <f t="shared" si="1"/>
        <v>#REF!</v>
      </c>
    </row>
    <row r="577">
      <c r="A577" s="7">
        <v>43921.0</v>
      </c>
      <c r="B577" s="3" t="str">
        <f t="shared" si="1"/>
        <v>#REF!</v>
      </c>
    </row>
    <row r="578">
      <c r="A578" s="8">
        <v>23.0</v>
      </c>
      <c r="B578" s="3" t="str">
        <f t="shared" si="1"/>
        <v>#REF!</v>
      </c>
    </row>
    <row r="579">
      <c r="A579" s="8">
        <v>23.87</v>
      </c>
      <c r="B579" s="3" t="str">
        <f t="shared" si="1"/>
        <v>#REF!</v>
      </c>
    </row>
    <row r="580">
      <c r="A580" s="8">
        <v>22.59</v>
      </c>
      <c r="B580" s="3" t="str">
        <f t="shared" si="1"/>
        <v>#REF!</v>
      </c>
    </row>
    <row r="581">
      <c r="A581" s="8">
        <v>22.74</v>
      </c>
      <c r="B581" s="3" t="str">
        <f t="shared" si="1"/>
        <v>#REF!</v>
      </c>
    </row>
    <row r="582">
      <c r="A582" s="11">
        <v>-0.02</v>
      </c>
      <c r="B582" s="3" t="str">
        <f t="shared" si="1"/>
        <v>#REF!</v>
      </c>
    </row>
    <row r="583">
      <c r="A583" s="12">
        <v>-9.0E-4</v>
      </c>
      <c r="B583" s="3" t="str">
        <f t="shared" si="1"/>
        <v>#REF!</v>
      </c>
    </row>
    <row r="584">
      <c r="A584" s="31">
        <v>14774.0</v>
      </c>
      <c r="B584" s="3" t="str">
        <f t="shared" si="1"/>
        <v>#REF!</v>
      </c>
    </row>
    <row r="585">
      <c r="A585" s="32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43951</v>
      </c>
      <c r="C3" s="3">
        <v>22.87</v>
      </c>
      <c r="D3" s="3">
        <v>25.76</v>
      </c>
      <c r="E3" s="3">
        <v>22.87</v>
      </c>
      <c r="F3" s="3">
        <v>25.27</v>
      </c>
      <c r="G3" s="3">
        <v>2.73</v>
      </c>
      <c r="H3" s="3">
        <v>0.1211</v>
      </c>
      <c r="I3" s="15">
        <v>9690.0</v>
      </c>
      <c r="J3" s="3">
        <v>0.0</v>
      </c>
    </row>
    <row r="4">
      <c r="A4" s="19" t="s">
        <v>4</v>
      </c>
      <c r="B4" s="5">
        <f t="shared" si="1"/>
        <v>43950</v>
      </c>
      <c r="C4" s="3">
        <v>20.66</v>
      </c>
      <c r="D4" s="3">
        <v>23.88</v>
      </c>
      <c r="E4" s="3">
        <v>20.53</v>
      </c>
      <c r="F4" s="3">
        <v>22.54</v>
      </c>
      <c r="G4" s="3">
        <v>2.08</v>
      </c>
      <c r="H4" s="3">
        <v>0.1017</v>
      </c>
      <c r="I4" s="15">
        <v>86548.0</v>
      </c>
      <c r="J4" s="15">
        <v>86009.0</v>
      </c>
    </row>
    <row r="5">
      <c r="A5" s="19" t="s">
        <v>5</v>
      </c>
      <c r="B5" s="5">
        <f t="shared" si="1"/>
        <v>43949</v>
      </c>
      <c r="C5" s="3">
        <v>19.9</v>
      </c>
      <c r="D5" s="3">
        <v>21.29</v>
      </c>
      <c r="E5" s="3">
        <v>18.73</v>
      </c>
      <c r="F5" s="3">
        <v>20.46</v>
      </c>
      <c r="G5" s="3">
        <v>0.47</v>
      </c>
      <c r="H5" s="3">
        <v>0.0235</v>
      </c>
      <c r="I5" s="15">
        <v>123224.0</v>
      </c>
      <c r="J5" s="15">
        <v>125044.0</v>
      </c>
    </row>
    <row r="6">
      <c r="A6" s="19" t="s">
        <v>6</v>
      </c>
      <c r="B6" s="5">
        <f t="shared" si="1"/>
        <v>43948</v>
      </c>
      <c r="C6" s="3">
        <v>21.55</v>
      </c>
      <c r="D6" s="3">
        <v>21.91</v>
      </c>
      <c r="E6" s="3">
        <v>19.11</v>
      </c>
      <c r="F6" s="3">
        <v>19.99</v>
      </c>
      <c r="G6" s="3">
        <v>-1.45</v>
      </c>
      <c r="H6" s="6">
        <v>-0.0676</v>
      </c>
      <c r="I6" s="15">
        <v>162388.0</v>
      </c>
      <c r="J6" s="15">
        <v>142359.0</v>
      </c>
    </row>
    <row r="7">
      <c r="A7" s="19" t="s">
        <v>7</v>
      </c>
      <c r="B7" s="5">
        <f t="shared" si="1"/>
        <v>43945</v>
      </c>
      <c r="C7" s="3">
        <v>21.93</v>
      </c>
      <c r="D7" s="3">
        <v>22.7</v>
      </c>
      <c r="E7" s="3">
        <v>20.5</v>
      </c>
      <c r="F7" s="3">
        <v>21.44</v>
      </c>
      <c r="G7" s="3">
        <v>0.11</v>
      </c>
      <c r="H7" s="3">
        <v>0.0052</v>
      </c>
      <c r="I7" s="15">
        <v>186999.0</v>
      </c>
      <c r="J7" s="15">
        <v>226925.0</v>
      </c>
    </row>
    <row r="8">
      <c r="A8" s="19" t="s">
        <v>8</v>
      </c>
      <c r="B8" s="5">
        <f t="shared" si="1"/>
        <v>43944</v>
      </c>
      <c r="C8" s="3">
        <v>20.89</v>
      </c>
      <c r="D8" s="3">
        <v>23.22</v>
      </c>
      <c r="E8" s="3">
        <v>20.07</v>
      </c>
      <c r="F8" s="3">
        <v>21.33</v>
      </c>
      <c r="G8" s="3">
        <v>0.96</v>
      </c>
      <c r="H8" s="3">
        <v>0.0471</v>
      </c>
      <c r="I8" s="15">
        <v>256303.0</v>
      </c>
      <c r="J8" s="15">
        <v>234787.0</v>
      </c>
    </row>
    <row r="9">
      <c r="A9" s="19" t="s">
        <v>9</v>
      </c>
      <c r="B9" s="5">
        <f t="shared" si="1"/>
        <v>43943</v>
      </c>
      <c r="C9" s="3">
        <v>20.23</v>
      </c>
      <c r="D9" s="3">
        <v>22.45</v>
      </c>
      <c r="E9" s="3">
        <v>15.98</v>
      </c>
      <c r="F9" s="3">
        <v>20.37</v>
      </c>
      <c r="G9" s="3">
        <v>1.04</v>
      </c>
      <c r="H9" s="3">
        <v>0.0538</v>
      </c>
      <c r="I9" s="15">
        <v>344764.0</v>
      </c>
      <c r="J9" s="15">
        <v>253347.0</v>
      </c>
    </row>
    <row r="10">
      <c r="A10" s="20">
        <v>43951.0</v>
      </c>
      <c r="B10" s="5">
        <f t="shared" si="1"/>
        <v>43942</v>
      </c>
      <c r="C10" s="3">
        <v>26.33</v>
      </c>
      <c r="D10" s="3">
        <v>26.5</v>
      </c>
      <c r="E10" s="3">
        <v>17.51</v>
      </c>
      <c r="F10" s="3">
        <v>19.33</v>
      </c>
      <c r="G10" s="3">
        <v>-6.24</v>
      </c>
      <c r="H10" s="6">
        <v>-0.244</v>
      </c>
      <c r="I10" s="15">
        <v>637214.0</v>
      </c>
      <c r="J10" s="15">
        <v>275799.0</v>
      </c>
    </row>
    <row r="11">
      <c r="A11" s="19">
        <v>22.87</v>
      </c>
      <c r="B11" s="5">
        <f t="shared" si="1"/>
        <v>43941</v>
      </c>
      <c r="C11" s="3">
        <v>28.05</v>
      </c>
      <c r="D11" s="3">
        <v>28.25</v>
      </c>
      <c r="E11" s="3">
        <v>25.37</v>
      </c>
      <c r="F11" s="3">
        <v>25.57</v>
      </c>
      <c r="G11" s="3">
        <v>-2.51</v>
      </c>
      <c r="H11" s="6">
        <v>-0.0894</v>
      </c>
      <c r="I11" s="15">
        <v>361825.0</v>
      </c>
      <c r="J11" s="15">
        <v>326749.0</v>
      </c>
    </row>
    <row r="12">
      <c r="A12" s="19">
        <v>25.76</v>
      </c>
      <c r="B12" s="5">
        <f t="shared" si="1"/>
        <v>43938</v>
      </c>
      <c r="C12" s="3">
        <v>28.66</v>
      </c>
      <c r="D12" s="3">
        <v>28.93</v>
      </c>
      <c r="E12" s="3">
        <v>27.58</v>
      </c>
      <c r="F12" s="3">
        <v>28.08</v>
      </c>
      <c r="G12" s="3">
        <v>0.26</v>
      </c>
      <c r="H12" s="3">
        <v>0.009300000000000001</v>
      </c>
      <c r="I12" s="15">
        <v>286171.0</v>
      </c>
      <c r="J12" s="15">
        <v>350890.0</v>
      </c>
    </row>
    <row r="13">
      <c r="A13" s="19">
        <v>22.87</v>
      </c>
      <c r="B13" s="5">
        <f t="shared" si="1"/>
        <v>43937</v>
      </c>
      <c r="C13" s="3">
        <v>28.05</v>
      </c>
      <c r="D13" s="3">
        <v>29.0</v>
      </c>
      <c r="E13" s="3">
        <v>27.2</v>
      </c>
      <c r="F13" s="3">
        <v>27.82</v>
      </c>
      <c r="G13" s="3">
        <v>0.13</v>
      </c>
      <c r="H13" s="3">
        <v>0.004699999999999999</v>
      </c>
      <c r="I13" s="15">
        <v>272978.0</v>
      </c>
      <c r="J13" s="15">
        <v>377626.0</v>
      </c>
    </row>
    <row r="14">
      <c r="A14" s="19">
        <v>25.27</v>
      </c>
      <c r="B14" s="5">
        <f t="shared" si="1"/>
        <v>43936</v>
      </c>
      <c r="C14" s="3">
        <v>30.26</v>
      </c>
      <c r="D14" s="3">
        <v>30.33</v>
      </c>
      <c r="E14" s="3">
        <v>27.16</v>
      </c>
      <c r="F14" s="3">
        <v>27.69</v>
      </c>
      <c r="G14" s="3">
        <v>-1.91</v>
      </c>
      <c r="H14" s="6">
        <v>-0.0645</v>
      </c>
      <c r="I14" s="15">
        <v>284337.0</v>
      </c>
      <c r="J14" s="15">
        <v>403715.0</v>
      </c>
    </row>
    <row r="15">
      <c r="A15" s="25">
        <f>+2.73</f>
        <v>2.73</v>
      </c>
      <c r="B15" s="5">
        <f t="shared" si="1"/>
        <v>43935</v>
      </c>
      <c r="C15" s="3">
        <v>32.25</v>
      </c>
      <c r="D15" s="3">
        <v>32.32</v>
      </c>
      <c r="E15" s="3">
        <v>29.38</v>
      </c>
      <c r="F15" s="3">
        <v>29.6</v>
      </c>
      <c r="G15" s="3">
        <v>-2.14</v>
      </c>
      <c r="H15" s="6">
        <v>-0.0674</v>
      </c>
      <c r="I15" s="15">
        <v>297548.0</v>
      </c>
      <c r="J15" s="15">
        <v>408592.0</v>
      </c>
    </row>
    <row r="16">
      <c r="A16" s="25">
        <f>+12.11%</f>
        <v>0.1211</v>
      </c>
      <c r="B16" s="5">
        <f t="shared" si="1"/>
        <v>43934</v>
      </c>
      <c r="C16" s="3">
        <v>33.99</v>
      </c>
      <c r="D16" s="3">
        <v>33.99</v>
      </c>
      <c r="E16" s="3">
        <v>30.63</v>
      </c>
      <c r="F16" s="3">
        <v>31.74</v>
      </c>
      <c r="G16" s="3">
        <v>0.26</v>
      </c>
      <c r="H16" s="3">
        <v>0.0083</v>
      </c>
      <c r="I16" s="15">
        <v>223294.0</v>
      </c>
      <c r="J16" s="15">
        <v>424592.0</v>
      </c>
    </row>
    <row r="17">
      <c r="A17" s="26">
        <v>9690.0</v>
      </c>
      <c r="B17" s="5">
        <f t="shared" si="1"/>
        <v>43930</v>
      </c>
      <c r="C17" s="3">
        <v>33.82</v>
      </c>
      <c r="D17" s="3">
        <v>36.4</v>
      </c>
      <c r="E17" s="3">
        <v>31.18</v>
      </c>
      <c r="F17" s="3">
        <v>31.48</v>
      </c>
      <c r="G17" s="3">
        <v>-1.36</v>
      </c>
      <c r="H17" s="6">
        <v>-0.0414</v>
      </c>
      <c r="I17" s="15">
        <v>492998.0</v>
      </c>
      <c r="J17" s="15">
        <v>439662.0</v>
      </c>
    </row>
    <row r="18">
      <c r="A18" s="28">
        <v>0.0</v>
      </c>
      <c r="B18" s="5">
        <f t="shared" si="1"/>
        <v>43929</v>
      </c>
      <c r="C18" s="3">
        <v>32.63</v>
      </c>
      <c r="D18" s="3">
        <v>33.87</v>
      </c>
      <c r="E18" s="3">
        <v>31.54</v>
      </c>
      <c r="F18" s="3">
        <v>32.84</v>
      </c>
      <c r="G18" s="3">
        <v>0.97</v>
      </c>
      <c r="H18" s="3">
        <v>0.0304</v>
      </c>
      <c r="I18" s="15">
        <v>320612.0</v>
      </c>
      <c r="J18" s="15">
        <v>440360.0</v>
      </c>
    </row>
    <row r="19">
      <c r="A19" s="27">
        <v>43950.0</v>
      </c>
      <c r="B19" s="5">
        <f t="shared" si="1"/>
        <v>43928</v>
      </c>
      <c r="C19" s="3">
        <v>33.66</v>
      </c>
      <c r="D19" s="3">
        <v>34.18</v>
      </c>
      <c r="E19" s="3">
        <v>31.74</v>
      </c>
      <c r="F19" s="3">
        <v>31.87</v>
      </c>
      <c r="G19" s="3">
        <v>-1.18</v>
      </c>
      <c r="H19" s="6">
        <v>-0.0357</v>
      </c>
      <c r="I19" s="15">
        <v>303419.0</v>
      </c>
      <c r="J19" s="15">
        <v>462886.0</v>
      </c>
    </row>
    <row r="20">
      <c r="A20" s="28">
        <v>20.66</v>
      </c>
      <c r="B20" s="5">
        <f t="shared" si="1"/>
        <v>43927</v>
      </c>
      <c r="C20" s="3">
        <v>31.76</v>
      </c>
      <c r="D20" s="3">
        <v>34.24</v>
      </c>
      <c r="E20" s="3">
        <v>30.03</v>
      </c>
      <c r="F20" s="3">
        <v>33.05</v>
      </c>
      <c r="G20" s="3">
        <v>-1.06</v>
      </c>
      <c r="H20" s="6">
        <v>-0.0311</v>
      </c>
      <c r="I20" s="15">
        <v>296072.0</v>
      </c>
      <c r="J20" s="15">
        <v>485269.0</v>
      </c>
    </row>
    <row r="21">
      <c r="A21" s="28">
        <v>23.88</v>
      </c>
      <c r="B21" s="5">
        <f t="shared" si="1"/>
        <v>43924</v>
      </c>
      <c r="C21" s="3">
        <v>29.89</v>
      </c>
      <c r="D21" s="3">
        <v>35.0</v>
      </c>
      <c r="E21" s="3">
        <v>28.25</v>
      </c>
      <c r="F21" s="3">
        <v>34.11</v>
      </c>
      <c r="G21" s="3">
        <v>4.17</v>
      </c>
      <c r="H21" s="3">
        <v>0.1393</v>
      </c>
      <c r="I21" s="15">
        <v>541275.0</v>
      </c>
      <c r="J21" s="15">
        <v>505708.0</v>
      </c>
    </row>
    <row r="22">
      <c r="A22" s="28">
        <v>20.53</v>
      </c>
      <c r="B22" s="5">
        <f t="shared" si="1"/>
        <v>43923</v>
      </c>
      <c r="C22" s="3">
        <v>25.61</v>
      </c>
      <c r="D22" s="3">
        <v>36.29</v>
      </c>
      <c r="E22" s="3">
        <v>25.45</v>
      </c>
      <c r="F22" s="3">
        <v>29.94</v>
      </c>
      <c r="G22" s="3">
        <v>5.2</v>
      </c>
      <c r="H22" s="3">
        <v>0.2102</v>
      </c>
      <c r="I22" s="15">
        <v>612268.0</v>
      </c>
      <c r="J22" s="15">
        <v>537959.0</v>
      </c>
    </row>
    <row r="23">
      <c r="A23" s="28">
        <v>22.54</v>
      </c>
      <c r="B23" s="5">
        <f t="shared" si="1"/>
        <v>43922</v>
      </c>
      <c r="C23" s="3">
        <v>25.99</v>
      </c>
      <c r="D23" s="3">
        <v>26.28</v>
      </c>
      <c r="E23" s="3">
        <v>24.52</v>
      </c>
      <c r="F23" s="3">
        <v>24.74</v>
      </c>
      <c r="G23" s="3">
        <v>-1.61</v>
      </c>
      <c r="H23" s="6">
        <v>-0.0611</v>
      </c>
      <c r="I23" s="15">
        <v>347286.0</v>
      </c>
      <c r="J23" s="15">
        <v>537045.0</v>
      </c>
    </row>
    <row r="24">
      <c r="A24" s="25">
        <f>+2.08</f>
        <v>2.08</v>
      </c>
      <c r="B24" s="5">
        <f t="shared" si="1"/>
        <v>43921</v>
      </c>
      <c r="C24" s="3">
        <v>26.42</v>
      </c>
      <c r="D24" s="3">
        <v>27.91</v>
      </c>
      <c r="E24" s="3">
        <v>25.69</v>
      </c>
      <c r="F24" s="3">
        <v>26.35</v>
      </c>
      <c r="G24" s="3">
        <v>-0.07</v>
      </c>
      <c r="H24" s="6">
        <v>-0.0026</v>
      </c>
      <c r="I24" s="15">
        <v>367505.0</v>
      </c>
      <c r="J24" s="15">
        <v>538032.0</v>
      </c>
    </row>
    <row r="25">
      <c r="A25" s="25">
        <f>+10.17%</f>
        <v>0.1017</v>
      </c>
      <c r="B25" s="5">
        <f t="shared" si="1"/>
        <v>43920</v>
      </c>
      <c r="C25" s="3">
        <v>27.3</v>
      </c>
      <c r="D25" s="3">
        <v>27.53</v>
      </c>
      <c r="E25" s="3">
        <v>25.3</v>
      </c>
      <c r="F25" s="3">
        <v>26.42</v>
      </c>
      <c r="G25" s="3">
        <v>-1.53</v>
      </c>
      <c r="H25" s="6">
        <v>-0.0547</v>
      </c>
      <c r="I25" s="15">
        <v>350645.0</v>
      </c>
      <c r="J25" s="15">
        <v>515210.0</v>
      </c>
    </row>
    <row r="26">
      <c r="A26" s="26">
        <v>86548.0</v>
      </c>
      <c r="B26" s="5">
        <f t="shared" si="1"/>
        <v>43917</v>
      </c>
      <c r="C26" s="3">
        <v>29.06</v>
      </c>
      <c r="D26" s="3">
        <v>29.33</v>
      </c>
      <c r="E26" s="3">
        <v>27.18</v>
      </c>
      <c r="F26" s="3">
        <v>27.95</v>
      </c>
      <c r="G26" s="3">
        <v>-0.7</v>
      </c>
      <c r="H26" s="6">
        <v>-0.0244</v>
      </c>
      <c r="I26" s="15">
        <v>329043.0</v>
      </c>
      <c r="J26" s="15">
        <v>521427.0</v>
      </c>
    </row>
    <row r="27">
      <c r="A27" s="26">
        <v>86009.0</v>
      </c>
      <c r="B27" s="5">
        <f t="shared" si="1"/>
        <v>43916</v>
      </c>
      <c r="C27" s="3">
        <v>29.82</v>
      </c>
      <c r="D27" s="3">
        <v>30.19</v>
      </c>
      <c r="E27" s="3">
        <v>28.34</v>
      </c>
      <c r="F27" s="3">
        <v>28.65</v>
      </c>
      <c r="G27" s="3">
        <v>-1.34</v>
      </c>
      <c r="H27" s="6">
        <v>-0.0447</v>
      </c>
      <c r="I27" s="15">
        <v>293382.0</v>
      </c>
      <c r="J27" s="15">
        <v>512221.0</v>
      </c>
    </row>
    <row r="28">
      <c r="A28" s="27">
        <v>43949.0</v>
      </c>
      <c r="B28" s="5">
        <f t="shared" si="1"/>
        <v>43915</v>
      </c>
      <c r="C28" s="3">
        <v>30.15</v>
      </c>
      <c r="D28" s="3">
        <v>30.87</v>
      </c>
      <c r="E28" s="3">
        <v>28.31</v>
      </c>
      <c r="F28" s="3">
        <v>29.99</v>
      </c>
      <c r="G28" s="3">
        <v>0.25</v>
      </c>
      <c r="H28" s="3">
        <v>0.0084</v>
      </c>
      <c r="I28" s="15">
        <v>331288.0</v>
      </c>
      <c r="J28" s="15">
        <v>514426.0</v>
      </c>
    </row>
    <row r="29">
      <c r="A29" s="28">
        <v>19.9</v>
      </c>
      <c r="B29" s="5">
        <f t="shared" si="1"/>
        <v>43914</v>
      </c>
      <c r="C29" s="3">
        <v>29.9</v>
      </c>
      <c r="D29" s="3">
        <v>30.95</v>
      </c>
      <c r="E29" s="3">
        <v>29.21</v>
      </c>
      <c r="F29" s="3">
        <v>29.74</v>
      </c>
      <c r="G29" s="3">
        <v>0.45</v>
      </c>
      <c r="H29" s="3">
        <v>0.0154</v>
      </c>
      <c r="I29" s="15">
        <v>278917.0</v>
      </c>
      <c r="J29" s="15">
        <v>522774.0</v>
      </c>
    </row>
    <row r="30">
      <c r="A30" s="28">
        <v>21.29</v>
      </c>
      <c r="B30" s="5">
        <f t="shared" si="1"/>
        <v>43913</v>
      </c>
      <c r="C30" s="3">
        <v>28.34</v>
      </c>
      <c r="D30" s="3">
        <v>29.81</v>
      </c>
      <c r="E30" s="3">
        <v>26.95</v>
      </c>
      <c r="F30" s="3">
        <v>29.29</v>
      </c>
      <c r="G30" s="3">
        <v>0.29</v>
      </c>
      <c r="H30" s="3">
        <v>0.01</v>
      </c>
      <c r="I30" s="15">
        <v>310487.0</v>
      </c>
      <c r="J30" s="15">
        <v>504553.0</v>
      </c>
    </row>
    <row r="31">
      <c r="A31" s="28">
        <v>18.73</v>
      </c>
      <c r="B31" s="5">
        <f t="shared" si="1"/>
        <v>43910</v>
      </c>
      <c r="C31" s="3">
        <v>30.6</v>
      </c>
      <c r="D31" s="3">
        <v>32.87</v>
      </c>
      <c r="E31" s="3">
        <v>28.82</v>
      </c>
      <c r="F31" s="3">
        <v>29.0</v>
      </c>
      <c r="G31" s="3">
        <v>-1.3</v>
      </c>
      <c r="H31" s="6">
        <v>-0.0429</v>
      </c>
      <c r="I31" s="15">
        <v>355840.0</v>
      </c>
      <c r="J31" s="15">
        <v>493183.0</v>
      </c>
    </row>
    <row r="32">
      <c r="A32" s="28">
        <v>20.46</v>
      </c>
      <c r="B32" s="5">
        <f t="shared" si="1"/>
        <v>43909</v>
      </c>
      <c r="C32" s="3">
        <v>28.48</v>
      </c>
      <c r="D32" s="3">
        <v>31.23</v>
      </c>
      <c r="E32" s="3">
        <v>26.75</v>
      </c>
      <c r="F32" s="3">
        <v>30.3</v>
      </c>
      <c r="G32" s="3">
        <v>3.61</v>
      </c>
      <c r="H32" s="3">
        <v>0.1353</v>
      </c>
      <c r="I32" s="15">
        <v>344620.0</v>
      </c>
      <c r="J32" s="15">
        <v>480816.0</v>
      </c>
    </row>
    <row r="33">
      <c r="A33" s="25">
        <f>+0.47</f>
        <v>0.47</v>
      </c>
      <c r="B33" s="5">
        <f t="shared" si="1"/>
        <v>43908</v>
      </c>
      <c r="C33" s="3">
        <v>30.1</v>
      </c>
      <c r="D33" s="3">
        <v>30.9</v>
      </c>
      <c r="E33" s="3">
        <v>26.35</v>
      </c>
      <c r="F33" s="3">
        <v>26.69</v>
      </c>
      <c r="G33" s="3">
        <v>-3.72</v>
      </c>
      <c r="H33" s="6">
        <v>-0.1223</v>
      </c>
      <c r="I33" s="15">
        <v>397461.0</v>
      </c>
      <c r="J33" s="15">
        <v>467132.0</v>
      </c>
    </row>
    <row r="34">
      <c r="A34" s="25">
        <f>+2.35%</f>
        <v>0.0235</v>
      </c>
      <c r="B34" s="5">
        <f t="shared" si="1"/>
        <v>43907</v>
      </c>
      <c r="C34" s="3">
        <v>31.65</v>
      </c>
      <c r="D34" s="3">
        <v>32.91</v>
      </c>
      <c r="E34" s="3">
        <v>30.17</v>
      </c>
      <c r="F34" s="3">
        <v>30.41</v>
      </c>
      <c r="G34" s="3">
        <v>-1.28</v>
      </c>
      <c r="H34" s="6">
        <v>-0.0404</v>
      </c>
      <c r="I34" s="15">
        <v>247216.0</v>
      </c>
      <c r="J34" s="15">
        <v>449948.0</v>
      </c>
    </row>
    <row r="35">
      <c r="A35" s="26">
        <v>123224.0</v>
      </c>
      <c r="B35" s="5">
        <f t="shared" si="1"/>
        <v>43906</v>
      </c>
      <c r="C35" s="3">
        <v>36.0</v>
      </c>
      <c r="D35" s="3">
        <v>36.97</v>
      </c>
      <c r="E35" s="3">
        <v>31.21</v>
      </c>
      <c r="F35" s="3">
        <v>31.69</v>
      </c>
      <c r="G35" s="3">
        <v>-3.75</v>
      </c>
      <c r="H35" s="6">
        <v>-0.1058</v>
      </c>
      <c r="I35" s="15">
        <v>313262.0</v>
      </c>
      <c r="J35" s="15">
        <v>444997.0</v>
      </c>
    </row>
    <row r="36">
      <c r="A36" s="26">
        <v>125044.0</v>
      </c>
      <c r="B36" s="5">
        <f t="shared" si="1"/>
        <v>43903</v>
      </c>
      <c r="C36" s="3">
        <v>34.56</v>
      </c>
      <c r="D36" s="3">
        <v>37.41</v>
      </c>
      <c r="E36" s="3">
        <v>34.31</v>
      </c>
      <c r="F36" s="3">
        <v>35.44</v>
      </c>
      <c r="G36" s="3">
        <v>0.24</v>
      </c>
      <c r="H36" s="3">
        <v>0.0068000000000000005</v>
      </c>
      <c r="I36" s="15">
        <v>361568.0</v>
      </c>
      <c r="J36" s="15">
        <v>438177.0</v>
      </c>
    </row>
    <row r="37">
      <c r="A37" s="27">
        <v>43948.0</v>
      </c>
      <c r="B37" s="5">
        <f t="shared" si="1"/>
        <v>43902</v>
      </c>
      <c r="C37" s="3">
        <v>37.49</v>
      </c>
      <c r="D37" s="3">
        <v>37.8</v>
      </c>
      <c r="E37" s="3">
        <v>34.27</v>
      </c>
      <c r="F37" s="3">
        <v>35.2</v>
      </c>
      <c r="G37" s="3">
        <v>-2.03</v>
      </c>
      <c r="H37" s="6">
        <v>-0.0545</v>
      </c>
      <c r="I37" s="15">
        <v>510873.0</v>
      </c>
      <c r="J37" s="15">
        <v>417457.0</v>
      </c>
    </row>
    <row r="38">
      <c r="A38" s="28">
        <v>21.55</v>
      </c>
      <c r="B38" s="5">
        <f t="shared" si="1"/>
        <v>43901</v>
      </c>
      <c r="C38" s="3">
        <v>38.25</v>
      </c>
      <c r="D38" s="3">
        <v>40.55</v>
      </c>
      <c r="E38" s="3">
        <v>36.79</v>
      </c>
      <c r="F38" s="3">
        <v>37.23</v>
      </c>
      <c r="G38" s="3">
        <v>-0.86</v>
      </c>
      <c r="H38" s="6">
        <v>-0.0226</v>
      </c>
      <c r="I38" s="15">
        <v>453481.0</v>
      </c>
      <c r="J38" s="15">
        <v>411019.0</v>
      </c>
    </row>
    <row r="39">
      <c r="A39" s="28">
        <v>21.91</v>
      </c>
      <c r="B39" s="5">
        <f t="shared" si="1"/>
        <v>43900</v>
      </c>
      <c r="C39" s="3">
        <v>36.63</v>
      </c>
      <c r="D39" s="3">
        <v>38.99</v>
      </c>
      <c r="E39" s="3">
        <v>35.79</v>
      </c>
      <c r="F39" s="3">
        <v>38.09</v>
      </c>
      <c r="G39" s="3">
        <v>2.99</v>
      </c>
      <c r="H39" s="3">
        <v>0.0852</v>
      </c>
      <c r="I39" s="15">
        <v>423678.0</v>
      </c>
      <c r="J39" s="15">
        <v>380446.0</v>
      </c>
    </row>
    <row r="40">
      <c r="A40" s="28">
        <v>19.11</v>
      </c>
      <c r="B40" s="5">
        <f t="shared" si="1"/>
        <v>43899</v>
      </c>
      <c r="C40" s="3">
        <v>38.9</v>
      </c>
      <c r="D40" s="3">
        <v>38.9</v>
      </c>
      <c r="E40" s="3">
        <v>31.74</v>
      </c>
      <c r="F40" s="3">
        <v>35.1</v>
      </c>
      <c r="G40" s="3">
        <v>-10.42</v>
      </c>
      <c r="H40" s="6">
        <v>-0.2289</v>
      </c>
      <c r="I40" s="15">
        <v>665352.0</v>
      </c>
      <c r="J40" s="15">
        <v>370941.0</v>
      </c>
    </row>
    <row r="41">
      <c r="A41" s="28">
        <v>19.99</v>
      </c>
      <c r="B41" s="5">
        <f t="shared" si="1"/>
        <v>43896</v>
      </c>
      <c r="C41" s="3">
        <v>50.31</v>
      </c>
      <c r="D41" s="3">
        <v>50.64</v>
      </c>
      <c r="E41" s="3">
        <v>45.38</v>
      </c>
      <c r="F41" s="3">
        <v>45.52</v>
      </c>
      <c r="G41" s="3">
        <v>-4.65</v>
      </c>
      <c r="H41" s="6">
        <v>-0.0927</v>
      </c>
      <c r="I41" s="15">
        <v>444958.0</v>
      </c>
      <c r="J41" s="15">
        <v>352694.0</v>
      </c>
    </row>
    <row r="42">
      <c r="A42" s="21">
        <v>-1.45</v>
      </c>
      <c r="B42" s="5">
        <f t="shared" si="1"/>
        <v>43895</v>
      </c>
      <c r="C42" s="3">
        <v>51.72</v>
      </c>
      <c r="D42" s="3">
        <v>52.15</v>
      </c>
      <c r="E42" s="3">
        <v>49.88</v>
      </c>
      <c r="F42" s="3">
        <v>50.17</v>
      </c>
      <c r="G42" s="3">
        <v>-1.08</v>
      </c>
      <c r="H42" s="6">
        <v>-0.0211</v>
      </c>
      <c r="I42" s="15">
        <v>262390.0</v>
      </c>
      <c r="J42" s="15">
        <v>345134.0</v>
      </c>
    </row>
    <row r="43">
      <c r="A43" s="22">
        <v>-0.0676</v>
      </c>
      <c r="B43" s="5">
        <f t="shared" si="1"/>
        <v>43894</v>
      </c>
      <c r="C43" s="3">
        <v>52.14</v>
      </c>
      <c r="D43" s="3">
        <v>52.94</v>
      </c>
      <c r="E43" s="3">
        <v>51.14</v>
      </c>
      <c r="F43" s="3">
        <v>51.25</v>
      </c>
      <c r="G43" s="3">
        <v>-0.52</v>
      </c>
      <c r="H43" s="6">
        <v>-0.01</v>
      </c>
      <c r="I43" s="15">
        <v>251866.0</v>
      </c>
      <c r="J43" s="15">
        <v>335757.0</v>
      </c>
    </row>
    <row r="44">
      <c r="A44" s="24">
        <v>162388.0</v>
      </c>
      <c r="B44" s="5">
        <f t="shared" si="1"/>
        <v>43893</v>
      </c>
      <c r="C44" s="3">
        <v>53.27</v>
      </c>
      <c r="D44" s="3">
        <v>53.69</v>
      </c>
      <c r="E44" s="3">
        <v>51.12</v>
      </c>
      <c r="F44" s="3">
        <v>51.77</v>
      </c>
      <c r="G44" s="3">
        <v>0.02</v>
      </c>
      <c r="H44" s="3">
        <v>4.0E-4</v>
      </c>
      <c r="I44" s="15">
        <v>256255.0</v>
      </c>
      <c r="J44" s="15">
        <v>331509.0</v>
      </c>
    </row>
    <row r="45">
      <c r="A45" s="24">
        <v>142359.0</v>
      </c>
      <c r="B45" s="5">
        <f t="shared" si="1"/>
        <v>43892</v>
      </c>
      <c r="C45" s="3">
        <v>48.59</v>
      </c>
      <c r="D45" s="3">
        <v>53.0</v>
      </c>
      <c r="E45" s="3">
        <v>48.33</v>
      </c>
      <c r="F45" s="3">
        <v>51.75</v>
      </c>
      <c r="G45" s="3">
        <v>2.16</v>
      </c>
      <c r="H45" s="3">
        <v>0.0436</v>
      </c>
      <c r="I45" s="15">
        <v>256945.0</v>
      </c>
      <c r="J45" s="15">
        <v>341893.0</v>
      </c>
    </row>
    <row r="46">
      <c r="A46" s="23">
        <v>43945.0</v>
      </c>
      <c r="B46" s="5">
        <f t="shared" si="1"/>
        <v>43889</v>
      </c>
      <c r="C46" s="3">
        <v>51.0</v>
      </c>
      <c r="D46" s="3">
        <v>51.08</v>
      </c>
      <c r="E46" s="3">
        <v>48.86</v>
      </c>
      <c r="F46" s="3">
        <v>49.59</v>
      </c>
      <c r="G46" s="3">
        <v>-2.08</v>
      </c>
      <c r="H46" s="6">
        <v>-0.0403</v>
      </c>
      <c r="I46" s="15">
        <v>287613.0</v>
      </c>
      <c r="J46" s="15">
        <v>343186.0</v>
      </c>
    </row>
    <row r="47">
      <c r="A47" s="21">
        <v>21.93</v>
      </c>
      <c r="B47" s="5">
        <f t="shared" si="1"/>
        <v>43888</v>
      </c>
      <c r="C47" s="3">
        <v>52.35</v>
      </c>
      <c r="D47" s="3">
        <v>52.6</v>
      </c>
      <c r="E47" s="3">
        <v>50.4</v>
      </c>
      <c r="F47" s="3">
        <v>51.67</v>
      </c>
      <c r="G47" s="3">
        <v>-1.13</v>
      </c>
      <c r="H47" s="6">
        <v>-0.0214</v>
      </c>
      <c r="I47" s="15">
        <v>273420.0</v>
      </c>
      <c r="J47" s="15">
        <v>340728.0</v>
      </c>
    </row>
    <row r="48">
      <c r="A48" s="21">
        <v>22.7</v>
      </c>
      <c r="B48" s="5">
        <f t="shared" si="1"/>
        <v>43887</v>
      </c>
      <c r="C48" s="3">
        <v>54.23</v>
      </c>
      <c r="D48" s="3">
        <v>54.74</v>
      </c>
      <c r="E48" s="3">
        <v>52.36</v>
      </c>
      <c r="F48" s="3">
        <v>52.8</v>
      </c>
      <c r="G48" s="3">
        <v>-1.43</v>
      </c>
      <c r="H48" s="6">
        <v>-0.0264</v>
      </c>
      <c r="I48" s="15">
        <v>260803.0</v>
      </c>
      <c r="J48" s="15">
        <v>344307.0</v>
      </c>
    </row>
    <row r="49">
      <c r="A49" s="21">
        <v>20.5</v>
      </c>
      <c r="B49" s="5">
        <f t="shared" si="1"/>
        <v>43886</v>
      </c>
      <c r="C49" s="3">
        <v>55.82</v>
      </c>
      <c r="D49" s="3">
        <v>56.31</v>
      </c>
      <c r="E49" s="3">
        <v>53.9</v>
      </c>
      <c r="F49" s="3">
        <v>54.23</v>
      </c>
      <c r="G49" s="3">
        <v>-1.52</v>
      </c>
      <c r="H49" s="6">
        <v>-0.0273</v>
      </c>
      <c r="I49" s="15">
        <v>158974.0</v>
      </c>
      <c r="J49" s="15">
        <v>347615.0</v>
      </c>
    </row>
    <row r="50">
      <c r="A50" s="21">
        <v>21.44</v>
      </c>
      <c r="B50" s="5">
        <f t="shared" si="1"/>
        <v>43885</v>
      </c>
      <c r="C50" s="3">
        <v>57.01</v>
      </c>
      <c r="D50" s="3">
        <v>57.06</v>
      </c>
      <c r="E50" s="3">
        <v>54.59</v>
      </c>
      <c r="F50" s="3">
        <v>55.75</v>
      </c>
      <c r="G50" s="3">
        <v>-1.97</v>
      </c>
      <c r="H50" s="6">
        <v>-0.0341</v>
      </c>
      <c r="I50" s="15">
        <v>216462.0</v>
      </c>
      <c r="J50" s="15">
        <v>345901.0</v>
      </c>
    </row>
    <row r="51">
      <c r="A51" s="25">
        <f>+0.11</f>
        <v>0.11</v>
      </c>
      <c r="B51" s="5">
        <f t="shared" si="1"/>
        <v>43882</v>
      </c>
      <c r="C51" s="3">
        <v>58.28</v>
      </c>
      <c r="D51" s="3">
        <v>58.48</v>
      </c>
      <c r="E51" s="3">
        <v>57.06</v>
      </c>
      <c r="F51" s="3">
        <v>57.72</v>
      </c>
      <c r="G51" s="3">
        <v>-0.85</v>
      </c>
      <c r="H51" s="6">
        <v>-0.0145</v>
      </c>
      <c r="I51" s="15">
        <v>174342.0</v>
      </c>
      <c r="J51" s="15">
        <v>340182.0</v>
      </c>
    </row>
    <row r="52">
      <c r="A52" s="25">
        <f>+0.52%</f>
        <v>0.0052</v>
      </c>
      <c r="B52" s="5">
        <f t="shared" si="1"/>
        <v>43881</v>
      </c>
      <c r="C52" s="3">
        <v>58.75</v>
      </c>
      <c r="D52" s="3">
        <v>59.34</v>
      </c>
      <c r="E52" s="3">
        <v>58.29</v>
      </c>
      <c r="F52" s="3">
        <v>58.57</v>
      </c>
      <c r="G52" s="3">
        <v>-0.01</v>
      </c>
      <c r="H52" s="6">
        <v>-2.0E-4</v>
      </c>
      <c r="I52" s="15">
        <v>184935.0</v>
      </c>
      <c r="J52" s="15">
        <v>341255.0</v>
      </c>
    </row>
    <row r="53">
      <c r="A53" s="26">
        <v>186999.0</v>
      </c>
      <c r="B53" s="5">
        <f t="shared" si="1"/>
        <v>43880</v>
      </c>
      <c r="C53" s="3">
        <v>57.44</v>
      </c>
      <c r="D53" s="3">
        <v>58.89</v>
      </c>
      <c r="E53" s="3">
        <v>57.27</v>
      </c>
      <c r="F53" s="3">
        <v>58.58</v>
      </c>
      <c r="G53" s="3">
        <v>1.06</v>
      </c>
      <c r="H53" s="3">
        <v>0.0184</v>
      </c>
      <c r="I53" s="15">
        <v>170899.0</v>
      </c>
      <c r="J53" s="15">
        <v>331719.0</v>
      </c>
    </row>
    <row r="54">
      <c r="A54" s="26">
        <v>226925.0</v>
      </c>
      <c r="B54" s="5">
        <f t="shared" si="1"/>
        <v>43879</v>
      </c>
      <c r="C54" s="3">
        <v>57.13</v>
      </c>
      <c r="D54" s="3">
        <v>57.59</v>
      </c>
      <c r="E54" s="3">
        <v>56.28</v>
      </c>
      <c r="F54" s="3">
        <v>57.52</v>
      </c>
      <c r="G54" s="3">
        <v>0.02</v>
      </c>
      <c r="H54" s="3">
        <v>3.0E-4</v>
      </c>
      <c r="I54" s="15">
        <v>169378.0</v>
      </c>
      <c r="J54" s="15">
        <v>327460.0</v>
      </c>
    </row>
    <row r="55">
      <c r="A55" s="27">
        <v>43944.0</v>
      </c>
      <c r="B55" s="5">
        <f t="shared" si="1"/>
        <v>43878</v>
      </c>
      <c r="C55" s="3">
        <v>57.24</v>
      </c>
      <c r="D55" s="3">
        <v>57.54</v>
      </c>
      <c r="E55" s="3">
        <v>56.82</v>
      </c>
      <c r="F55" s="3">
        <v>57.5</v>
      </c>
      <c r="G55" s="3">
        <v>0.25</v>
      </c>
      <c r="H55" s="3">
        <v>0.0044</v>
      </c>
      <c r="I55" s="15">
        <v>65200.0</v>
      </c>
      <c r="J55" s="15">
        <v>311890.0</v>
      </c>
    </row>
    <row r="56">
      <c r="A56" s="28">
        <v>20.89</v>
      </c>
      <c r="B56" s="5">
        <f t="shared" si="1"/>
        <v>43875</v>
      </c>
      <c r="C56" s="3">
        <v>56.66</v>
      </c>
      <c r="D56" s="3">
        <v>57.46</v>
      </c>
      <c r="E56" s="3">
        <v>56.33</v>
      </c>
      <c r="F56" s="3">
        <v>57.25</v>
      </c>
      <c r="G56" s="3">
        <v>0.71</v>
      </c>
      <c r="H56" s="3">
        <v>0.0126</v>
      </c>
      <c r="I56" s="15">
        <v>154219.0</v>
      </c>
      <c r="J56" s="15">
        <v>304355.0</v>
      </c>
    </row>
    <row r="57">
      <c r="A57" s="28">
        <v>23.22</v>
      </c>
      <c r="B57" s="5">
        <f t="shared" si="1"/>
        <v>43874</v>
      </c>
      <c r="C57" s="3">
        <v>56.36</v>
      </c>
      <c r="D57" s="3">
        <v>56.96</v>
      </c>
      <c r="E57" s="3">
        <v>55.41</v>
      </c>
      <c r="F57" s="3">
        <v>56.54</v>
      </c>
      <c r="G57" s="3">
        <v>0.43</v>
      </c>
      <c r="H57" s="3">
        <v>0.0077</v>
      </c>
      <c r="I57" s="15">
        <v>200026.0</v>
      </c>
      <c r="J57" s="15">
        <v>301802.0</v>
      </c>
    </row>
    <row r="58">
      <c r="A58" s="28">
        <v>20.07</v>
      </c>
      <c r="B58" s="5">
        <f t="shared" si="1"/>
        <v>43873</v>
      </c>
      <c r="C58" s="3">
        <v>54.8</v>
      </c>
      <c r="D58" s="3">
        <v>56.61</v>
      </c>
      <c r="E58" s="3">
        <v>54.79</v>
      </c>
      <c r="F58" s="3">
        <v>56.11</v>
      </c>
      <c r="G58" s="3">
        <v>1.61</v>
      </c>
      <c r="H58" s="3">
        <v>0.029500000000000002</v>
      </c>
      <c r="I58" s="15">
        <v>182648.0</v>
      </c>
      <c r="J58" s="15">
        <v>280205.0</v>
      </c>
    </row>
    <row r="59">
      <c r="A59" s="28">
        <v>21.33</v>
      </c>
      <c r="B59" s="5">
        <f t="shared" si="1"/>
        <v>43872</v>
      </c>
      <c r="C59" s="3">
        <v>54.26</v>
      </c>
      <c r="D59" s="3">
        <v>55.15</v>
      </c>
      <c r="E59" s="3">
        <v>54.26</v>
      </c>
      <c r="F59" s="3">
        <v>54.5</v>
      </c>
      <c r="G59" s="3">
        <v>0.55</v>
      </c>
      <c r="H59" s="3">
        <v>0.0102</v>
      </c>
      <c r="I59" s="15">
        <v>148752.0</v>
      </c>
      <c r="J59" s="15">
        <v>284383.0</v>
      </c>
    </row>
    <row r="60">
      <c r="A60" s="25">
        <f>+0.96</f>
        <v>0.96</v>
      </c>
      <c r="B60" s="5">
        <f t="shared" si="1"/>
        <v>43871</v>
      </c>
      <c r="C60" s="3">
        <v>55.07</v>
      </c>
      <c r="D60" s="3">
        <v>55.37</v>
      </c>
      <c r="E60" s="3">
        <v>53.81</v>
      </c>
      <c r="F60" s="3">
        <v>53.95</v>
      </c>
      <c r="G60" s="3">
        <v>-1.21</v>
      </c>
      <c r="H60" s="6">
        <v>-0.0219</v>
      </c>
      <c r="I60" s="15">
        <v>179075.0</v>
      </c>
      <c r="J60" s="15">
        <v>292302.0</v>
      </c>
    </row>
    <row r="61">
      <c r="A61" s="25">
        <f>+4.71%</f>
        <v>0.0471</v>
      </c>
      <c r="B61" s="5">
        <f t="shared" si="1"/>
        <v>43868</v>
      </c>
      <c r="C61" s="3">
        <v>55.83</v>
      </c>
      <c r="D61" s="3">
        <v>56.06</v>
      </c>
      <c r="E61" s="3">
        <v>54.92</v>
      </c>
      <c r="F61" s="3">
        <v>55.16</v>
      </c>
      <c r="G61" s="3">
        <v>-0.42</v>
      </c>
      <c r="H61" s="6">
        <v>-0.0076</v>
      </c>
      <c r="I61" s="15">
        <v>159132.0</v>
      </c>
      <c r="J61" s="15">
        <v>285857.0</v>
      </c>
    </row>
    <row r="62">
      <c r="A62" s="26">
        <v>256303.0</v>
      </c>
      <c r="B62" s="5">
        <f t="shared" si="1"/>
        <v>43867</v>
      </c>
      <c r="C62" s="3">
        <v>55.86</v>
      </c>
      <c r="D62" s="3">
        <v>56.85</v>
      </c>
      <c r="E62" s="3">
        <v>54.81</v>
      </c>
      <c r="F62" s="3">
        <v>55.58</v>
      </c>
      <c r="G62" s="3">
        <v>0.02</v>
      </c>
      <c r="H62" s="3">
        <v>4.0E-4</v>
      </c>
      <c r="I62" s="15">
        <v>227622.0</v>
      </c>
      <c r="J62" s="15">
        <v>287603.0</v>
      </c>
    </row>
    <row r="63">
      <c r="A63" s="26">
        <v>234787.0</v>
      </c>
      <c r="B63" s="5">
        <f t="shared" si="1"/>
        <v>43866</v>
      </c>
      <c r="C63" s="3">
        <v>54.36</v>
      </c>
      <c r="D63" s="3">
        <v>56.58</v>
      </c>
      <c r="E63" s="3">
        <v>54.34</v>
      </c>
      <c r="F63" s="3">
        <v>55.56</v>
      </c>
      <c r="G63" s="3">
        <v>1.3</v>
      </c>
      <c r="H63" s="3">
        <v>0.024</v>
      </c>
      <c r="I63" s="15">
        <v>236481.0</v>
      </c>
      <c r="J63" s="15">
        <v>291599.0</v>
      </c>
    </row>
    <row r="64">
      <c r="A64" s="27">
        <v>43943.0</v>
      </c>
      <c r="B64" s="5">
        <f t="shared" si="1"/>
        <v>43865</v>
      </c>
      <c r="C64" s="3">
        <v>54.5</v>
      </c>
      <c r="D64" s="3">
        <v>55.92</v>
      </c>
      <c r="E64" s="3">
        <v>54.0</v>
      </c>
      <c r="F64" s="3">
        <v>54.26</v>
      </c>
      <c r="G64" s="3">
        <v>-0.47</v>
      </c>
      <c r="H64" s="6">
        <v>-0.0086</v>
      </c>
      <c r="I64" s="15">
        <v>230070.0</v>
      </c>
      <c r="J64" s="15">
        <v>283427.0</v>
      </c>
    </row>
    <row r="65">
      <c r="A65" s="28">
        <v>20.23</v>
      </c>
      <c r="B65" s="5">
        <f t="shared" si="1"/>
        <v>43864</v>
      </c>
      <c r="C65" s="3">
        <v>55.69</v>
      </c>
      <c r="D65" s="3">
        <v>56.46</v>
      </c>
      <c r="E65" s="3">
        <v>54.38</v>
      </c>
      <c r="F65" s="3">
        <v>54.73</v>
      </c>
      <c r="G65" s="3">
        <v>-1.51</v>
      </c>
      <c r="H65" s="6">
        <v>-0.0268</v>
      </c>
      <c r="I65" s="15">
        <v>240053.0</v>
      </c>
      <c r="J65" s="15">
        <v>279844.0</v>
      </c>
    </row>
    <row r="66">
      <c r="A66" s="28">
        <v>22.45</v>
      </c>
      <c r="B66" s="5">
        <f t="shared" si="1"/>
        <v>43861</v>
      </c>
      <c r="C66" s="3">
        <v>57.61</v>
      </c>
      <c r="D66" s="3">
        <v>57.88</v>
      </c>
      <c r="E66" s="3">
        <v>55.68</v>
      </c>
      <c r="F66" s="3">
        <v>56.24</v>
      </c>
      <c r="G66" s="3">
        <v>-0.46</v>
      </c>
      <c r="H66" s="6">
        <v>-0.0081</v>
      </c>
      <c r="I66" s="15">
        <v>211260.0</v>
      </c>
      <c r="J66" s="3"/>
    </row>
    <row r="67">
      <c r="A67" s="28">
        <v>15.98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8">
        <v>20.37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+1.04</f>
        <v>1.04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+5.38%</f>
        <v>0.0538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344764.0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253347.0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43942.0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26.33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26.5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17.51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19.33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-6.24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-0.244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637214.0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275799.0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43941.0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28.05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28.25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25.37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25.57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-2.51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-0.0894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361825.0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326749.0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43938.0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28.66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28.93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27.58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28.08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+0.26</f>
        <v>0.26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+0.93%</f>
        <v>0.0093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286171.0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350890.0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43937.0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28.05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29.0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27.2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27.82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+0.13</f>
        <v>0.13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+0.47%</f>
        <v>0.0047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272978.0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377626.0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43936.0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30.26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30.33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27.16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27.69</v>
      </c>
      <c r="B113" s="3" t="str">
        <f t="shared" si="1"/>
        <v/>
      </c>
    </row>
    <row r="114">
      <c r="A114" s="21">
        <v>-1.91</v>
      </c>
      <c r="B114" s="3" t="str">
        <f t="shared" si="1"/>
        <v>#REF!</v>
      </c>
    </row>
    <row r="115">
      <c r="A115" s="22">
        <v>-0.0645</v>
      </c>
      <c r="B115" s="3" t="str">
        <f t="shared" si="1"/>
        <v>#REF!</v>
      </c>
    </row>
    <row r="116">
      <c r="A116" s="24">
        <v>284337.0</v>
      </c>
      <c r="B116" s="3" t="str">
        <f t="shared" si="1"/>
        <v>#REF!</v>
      </c>
    </row>
    <row r="117">
      <c r="A117" s="24">
        <v>403715.0</v>
      </c>
      <c r="B117" s="3" t="str">
        <f t="shared" si="1"/>
        <v>#REF!</v>
      </c>
    </row>
    <row r="118">
      <c r="A118" s="23">
        <v>43935.0</v>
      </c>
      <c r="B118" s="3" t="str">
        <f t="shared" si="1"/>
        <v>#REF!</v>
      </c>
    </row>
    <row r="119">
      <c r="A119" s="21">
        <v>32.25</v>
      </c>
      <c r="B119" s="3" t="str">
        <f t="shared" si="1"/>
        <v>#REF!</v>
      </c>
    </row>
    <row r="120">
      <c r="A120" s="21">
        <v>32.32</v>
      </c>
      <c r="B120" s="3" t="str">
        <f t="shared" si="1"/>
        <v>#REF!</v>
      </c>
    </row>
    <row r="121">
      <c r="A121" s="21">
        <v>29.38</v>
      </c>
      <c r="B121" s="3" t="str">
        <f t="shared" si="1"/>
        <v>#REF!</v>
      </c>
    </row>
    <row r="122">
      <c r="A122" s="21">
        <v>29.6</v>
      </c>
      <c r="B122" s="3" t="str">
        <f t="shared" si="1"/>
        <v>#REF!</v>
      </c>
    </row>
    <row r="123">
      <c r="A123" s="21">
        <v>-2.14</v>
      </c>
      <c r="B123" s="3" t="str">
        <f t="shared" si="1"/>
        <v>#REF!</v>
      </c>
    </row>
    <row r="124">
      <c r="A124" s="22">
        <v>-0.0674</v>
      </c>
      <c r="B124" s="3" t="str">
        <f t="shared" si="1"/>
        <v>#REF!</v>
      </c>
    </row>
    <row r="125">
      <c r="A125" s="24">
        <v>297548.0</v>
      </c>
      <c r="B125" s="3" t="str">
        <f t="shared" si="1"/>
        <v>#REF!</v>
      </c>
    </row>
    <row r="126">
      <c r="A126" s="24">
        <v>408592.0</v>
      </c>
      <c r="B126" s="3" t="str">
        <f t="shared" si="1"/>
        <v>#REF!</v>
      </c>
    </row>
    <row r="127">
      <c r="A127" s="23">
        <v>43934.0</v>
      </c>
      <c r="B127" s="3" t="str">
        <f t="shared" si="1"/>
        <v>#REF!</v>
      </c>
    </row>
    <row r="128">
      <c r="A128" s="21">
        <v>33.99</v>
      </c>
      <c r="B128" s="3" t="str">
        <f t="shared" si="1"/>
        <v>#REF!</v>
      </c>
    </row>
    <row r="129">
      <c r="A129" s="21">
        <v>33.99</v>
      </c>
      <c r="B129" s="3" t="str">
        <f t="shared" si="1"/>
        <v>#REF!</v>
      </c>
    </row>
    <row r="130">
      <c r="A130" s="21">
        <v>30.63</v>
      </c>
      <c r="B130" s="3" t="str">
        <f t="shared" si="1"/>
        <v>#REF!</v>
      </c>
    </row>
    <row r="131">
      <c r="A131" s="21">
        <v>31.74</v>
      </c>
      <c r="B131" s="3" t="str">
        <f t="shared" si="1"/>
        <v>#REF!</v>
      </c>
    </row>
    <row r="132">
      <c r="A132" s="25">
        <f>+0.26</f>
        <v>0.26</v>
      </c>
      <c r="B132" s="3" t="str">
        <f t="shared" si="1"/>
        <v>#REF!</v>
      </c>
    </row>
    <row r="133">
      <c r="A133" s="25">
        <f>+0.83%</f>
        <v>0.0083</v>
      </c>
      <c r="B133" s="3" t="str">
        <f t="shared" si="1"/>
        <v>#REF!</v>
      </c>
    </row>
    <row r="134">
      <c r="A134" s="26">
        <v>223294.0</v>
      </c>
      <c r="B134" s="3" t="str">
        <f t="shared" si="1"/>
        <v>#REF!</v>
      </c>
    </row>
    <row r="135">
      <c r="A135" s="26">
        <v>424592.0</v>
      </c>
      <c r="B135" s="3" t="str">
        <f t="shared" si="1"/>
        <v>#REF!</v>
      </c>
    </row>
    <row r="136">
      <c r="A136" s="27">
        <v>43930.0</v>
      </c>
      <c r="B136" s="3" t="str">
        <f t="shared" si="1"/>
        <v>#REF!</v>
      </c>
    </row>
    <row r="137">
      <c r="A137" s="28">
        <v>33.82</v>
      </c>
      <c r="B137" s="3" t="str">
        <f t="shared" si="1"/>
        <v>#REF!</v>
      </c>
    </row>
    <row r="138">
      <c r="A138" s="28">
        <v>36.4</v>
      </c>
      <c r="B138" s="3" t="str">
        <f t="shared" si="1"/>
        <v>#REF!</v>
      </c>
    </row>
    <row r="139">
      <c r="A139" s="28">
        <v>31.18</v>
      </c>
      <c r="B139" s="3" t="str">
        <f t="shared" si="1"/>
        <v>#REF!</v>
      </c>
    </row>
    <row r="140">
      <c r="A140" s="28">
        <v>31.48</v>
      </c>
      <c r="B140" s="3" t="str">
        <f t="shared" si="1"/>
        <v>#REF!</v>
      </c>
    </row>
    <row r="141">
      <c r="A141" s="21">
        <v>-1.36</v>
      </c>
      <c r="B141" s="3" t="str">
        <f t="shared" si="1"/>
        <v>#REF!</v>
      </c>
    </row>
    <row r="142">
      <c r="A142" s="22">
        <v>-0.0414</v>
      </c>
      <c r="B142" s="3" t="str">
        <f t="shared" si="1"/>
        <v>#REF!</v>
      </c>
    </row>
    <row r="143">
      <c r="A143" s="24">
        <v>492998.0</v>
      </c>
      <c r="B143" s="3" t="str">
        <f t="shared" si="1"/>
        <v>#REF!</v>
      </c>
    </row>
    <row r="144">
      <c r="A144" s="24">
        <v>439662.0</v>
      </c>
      <c r="B144" s="3" t="str">
        <f t="shared" si="1"/>
        <v>#REF!</v>
      </c>
    </row>
    <row r="145">
      <c r="A145" s="23">
        <v>43929.0</v>
      </c>
      <c r="B145" s="3" t="str">
        <f t="shared" si="1"/>
        <v>#REF!</v>
      </c>
    </row>
    <row r="146">
      <c r="A146" s="21">
        <v>32.63</v>
      </c>
      <c r="B146" s="3" t="str">
        <f t="shared" si="1"/>
        <v>#REF!</v>
      </c>
    </row>
    <row r="147">
      <c r="A147" s="21">
        <v>33.87</v>
      </c>
      <c r="B147" s="3" t="str">
        <f t="shared" si="1"/>
        <v>#REF!</v>
      </c>
    </row>
    <row r="148">
      <c r="A148" s="21">
        <v>31.54</v>
      </c>
      <c r="B148" s="3" t="str">
        <f t="shared" si="1"/>
        <v>#REF!</v>
      </c>
    </row>
    <row r="149">
      <c r="A149" s="21">
        <v>32.84</v>
      </c>
      <c r="B149" s="3" t="str">
        <f t="shared" si="1"/>
        <v>#REF!</v>
      </c>
    </row>
    <row r="150">
      <c r="A150" s="25">
        <f>+0.97</f>
        <v>0.97</v>
      </c>
      <c r="B150" s="3" t="str">
        <f t="shared" si="1"/>
        <v>#REF!</v>
      </c>
    </row>
    <row r="151">
      <c r="A151" s="25">
        <f>+3.04%</f>
        <v>0.0304</v>
      </c>
      <c r="B151" s="3" t="str">
        <f t="shared" si="1"/>
        <v>#REF!</v>
      </c>
    </row>
    <row r="152">
      <c r="A152" s="26">
        <v>320612.0</v>
      </c>
      <c r="B152" s="3" t="str">
        <f t="shared" si="1"/>
        <v>#REF!</v>
      </c>
    </row>
    <row r="153">
      <c r="A153" s="26">
        <v>440360.0</v>
      </c>
      <c r="B153" s="3" t="str">
        <f t="shared" si="1"/>
        <v>#REF!</v>
      </c>
    </row>
    <row r="154">
      <c r="A154" s="27">
        <v>43928.0</v>
      </c>
      <c r="B154" s="3" t="str">
        <f t="shared" si="1"/>
        <v>#REF!</v>
      </c>
    </row>
    <row r="155">
      <c r="A155" s="28">
        <v>33.66</v>
      </c>
      <c r="B155" s="3" t="str">
        <f t="shared" si="1"/>
        <v>#REF!</v>
      </c>
    </row>
    <row r="156">
      <c r="A156" s="28">
        <v>34.18</v>
      </c>
      <c r="B156" s="3" t="str">
        <f t="shared" si="1"/>
        <v>#REF!</v>
      </c>
    </row>
    <row r="157">
      <c r="A157" s="28">
        <v>31.74</v>
      </c>
      <c r="B157" s="3" t="str">
        <f t="shared" si="1"/>
        <v>#REF!</v>
      </c>
    </row>
    <row r="158">
      <c r="A158" s="28">
        <v>31.87</v>
      </c>
      <c r="B158" s="3" t="str">
        <f t="shared" si="1"/>
        <v>#REF!</v>
      </c>
    </row>
    <row r="159">
      <c r="A159" s="21">
        <v>-1.18</v>
      </c>
      <c r="B159" s="3" t="str">
        <f t="shared" si="1"/>
        <v>#REF!</v>
      </c>
    </row>
    <row r="160">
      <c r="A160" s="22">
        <v>-0.0357</v>
      </c>
      <c r="B160" s="3" t="str">
        <f t="shared" si="1"/>
        <v>#REF!</v>
      </c>
    </row>
    <row r="161">
      <c r="A161" s="24">
        <v>303419.0</v>
      </c>
      <c r="B161" s="3" t="str">
        <f t="shared" si="1"/>
        <v>#REF!</v>
      </c>
    </row>
    <row r="162">
      <c r="A162" s="24">
        <v>462886.0</v>
      </c>
      <c r="B162" s="3" t="str">
        <f t="shared" si="1"/>
        <v>#REF!</v>
      </c>
    </row>
    <row r="163">
      <c r="A163" s="23">
        <v>43927.0</v>
      </c>
      <c r="B163" s="3" t="str">
        <f t="shared" si="1"/>
        <v>#REF!</v>
      </c>
    </row>
    <row r="164">
      <c r="A164" s="21">
        <v>31.76</v>
      </c>
      <c r="B164" s="3" t="str">
        <f t="shared" si="1"/>
        <v>#REF!</v>
      </c>
    </row>
    <row r="165">
      <c r="A165" s="21">
        <v>34.24</v>
      </c>
      <c r="B165" s="3" t="str">
        <f t="shared" si="1"/>
        <v>#REF!</v>
      </c>
    </row>
    <row r="166">
      <c r="A166" s="21">
        <v>30.03</v>
      </c>
      <c r="B166" s="3" t="str">
        <f t="shared" si="1"/>
        <v>#REF!</v>
      </c>
    </row>
    <row r="167">
      <c r="A167" s="21">
        <v>33.05</v>
      </c>
      <c r="B167" s="3" t="str">
        <f t="shared" si="1"/>
        <v>#REF!</v>
      </c>
    </row>
    <row r="168">
      <c r="A168" s="21">
        <v>-1.06</v>
      </c>
      <c r="B168" s="3" t="str">
        <f t="shared" si="1"/>
        <v>#REF!</v>
      </c>
    </row>
    <row r="169">
      <c r="A169" s="22">
        <v>-0.0311</v>
      </c>
      <c r="B169" s="3" t="str">
        <f t="shared" si="1"/>
        <v>#REF!</v>
      </c>
    </row>
    <row r="170">
      <c r="A170" s="24">
        <v>296072.0</v>
      </c>
      <c r="B170" s="3" t="str">
        <f t="shared" si="1"/>
        <v>#REF!</v>
      </c>
    </row>
    <row r="171">
      <c r="A171" s="24">
        <v>485269.0</v>
      </c>
      <c r="B171" s="3" t="str">
        <f t="shared" si="1"/>
        <v>#REF!</v>
      </c>
    </row>
    <row r="172">
      <c r="A172" s="23">
        <v>43924.0</v>
      </c>
      <c r="B172" s="3" t="str">
        <f t="shared" si="1"/>
        <v>#REF!</v>
      </c>
    </row>
    <row r="173">
      <c r="A173" s="21">
        <v>29.89</v>
      </c>
      <c r="B173" s="3" t="str">
        <f t="shared" si="1"/>
        <v>#REF!</v>
      </c>
    </row>
    <row r="174">
      <c r="A174" s="21">
        <v>35.0</v>
      </c>
      <c r="B174" s="3" t="str">
        <f t="shared" si="1"/>
        <v>#REF!</v>
      </c>
    </row>
    <row r="175">
      <c r="A175" s="21">
        <v>28.25</v>
      </c>
      <c r="B175" s="3" t="str">
        <f t="shared" si="1"/>
        <v>#REF!</v>
      </c>
    </row>
    <row r="176">
      <c r="A176" s="21">
        <v>34.11</v>
      </c>
      <c r="B176" s="3" t="str">
        <f t="shared" si="1"/>
        <v>#REF!</v>
      </c>
    </row>
    <row r="177">
      <c r="A177" s="25">
        <f>+4.17</f>
        <v>4.17</v>
      </c>
      <c r="B177" s="3" t="str">
        <f t="shared" si="1"/>
        <v>#REF!</v>
      </c>
    </row>
    <row r="178">
      <c r="A178" s="25">
        <f>+13.93%</f>
        <v>0.1393</v>
      </c>
      <c r="B178" s="3" t="str">
        <f t="shared" si="1"/>
        <v>#REF!</v>
      </c>
    </row>
    <row r="179">
      <c r="A179" s="26">
        <v>541275.0</v>
      </c>
      <c r="B179" s="3" t="str">
        <f t="shared" si="1"/>
        <v>#REF!</v>
      </c>
    </row>
    <row r="180">
      <c r="A180" s="26">
        <v>505708.0</v>
      </c>
      <c r="B180" s="3" t="str">
        <f t="shared" si="1"/>
        <v>#REF!</v>
      </c>
    </row>
    <row r="181">
      <c r="A181" s="27">
        <v>43923.0</v>
      </c>
      <c r="B181" s="3" t="str">
        <f t="shared" si="1"/>
        <v>#REF!</v>
      </c>
    </row>
    <row r="182">
      <c r="A182" s="28">
        <v>25.61</v>
      </c>
      <c r="B182" s="3" t="str">
        <f t="shared" si="1"/>
        <v>#REF!</v>
      </c>
    </row>
    <row r="183">
      <c r="A183" s="28">
        <v>36.29</v>
      </c>
      <c r="B183" s="3" t="str">
        <f t="shared" si="1"/>
        <v>#REF!</v>
      </c>
    </row>
    <row r="184">
      <c r="A184" s="28">
        <v>25.45</v>
      </c>
      <c r="B184" s="3" t="str">
        <f t="shared" si="1"/>
        <v>#REF!</v>
      </c>
    </row>
    <row r="185">
      <c r="A185" s="28">
        <v>29.94</v>
      </c>
      <c r="B185" s="3" t="str">
        <f t="shared" si="1"/>
        <v>#REF!</v>
      </c>
    </row>
    <row r="186">
      <c r="A186" s="25">
        <f>+5.2</f>
        <v>5.2</v>
      </c>
      <c r="B186" s="3" t="str">
        <f t="shared" si="1"/>
        <v>#REF!</v>
      </c>
    </row>
    <row r="187">
      <c r="A187" s="25">
        <f>+21.02%</f>
        <v>0.2102</v>
      </c>
      <c r="B187" s="3" t="str">
        <f t="shared" si="1"/>
        <v>#REF!</v>
      </c>
    </row>
    <row r="188">
      <c r="A188" s="26">
        <v>612268.0</v>
      </c>
      <c r="B188" s="3" t="str">
        <f t="shared" si="1"/>
        <v>#REF!</v>
      </c>
    </row>
    <row r="189">
      <c r="A189" s="26">
        <v>537959.0</v>
      </c>
      <c r="B189" s="3" t="str">
        <f t="shared" si="1"/>
        <v>#REF!</v>
      </c>
    </row>
    <row r="190">
      <c r="A190" s="27">
        <v>43922.0</v>
      </c>
      <c r="B190" s="3" t="str">
        <f t="shared" si="1"/>
        <v>#REF!</v>
      </c>
    </row>
    <row r="191">
      <c r="A191" s="28">
        <v>25.99</v>
      </c>
      <c r="B191" s="3" t="str">
        <f t="shared" si="1"/>
        <v>#REF!</v>
      </c>
    </row>
    <row r="192">
      <c r="A192" s="28">
        <v>26.28</v>
      </c>
      <c r="B192" s="3" t="str">
        <f t="shared" si="1"/>
        <v>#REF!</v>
      </c>
    </row>
    <row r="193">
      <c r="A193" s="28">
        <v>24.52</v>
      </c>
      <c r="B193" s="3" t="str">
        <f t="shared" si="1"/>
        <v>#REF!</v>
      </c>
    </row>
    <row r="194">
      <c r="A194" s="28">
        <v>24.74</v>
      </c>
      <c r="B194" s="3" t="str">
        <f t="shared" si="1"/>
        <v>#REF!</v>
      </c>
    </row>
    <row r="195">
      <c r="A195" s="21">
        <v>-1.61</v>
      </c>
      <c r="B195" s="3" t="str">
        <f t="shared" si="1"/>
        <v>#REF!</v>
      </c>
    </row>
    <row r="196">
      <c r="A196" s="22">
        <v>-0.0611</v>
      </c>
      <c r="B196" s="3" t="str">
        <f t="shared" si="1"/>
        <v>#REF!</v>
      </c>
    </row>
    <row r="197">
      <c r="A197" s="24">
        <v>347286.0</v>
      </c>
      <c r="B197" s="3" t="str">
        <f t="shared" si="1"/>
        <v>#REF!</v>
      </c>
    </row>
    <row r="198">
      <c r="A198" s="24">
        <v>537045.0</v>
      </c>
      <c r="B198" s="3" t="str">
        <f t="shared" si="1"/>
        <v>#REF!</v>
      </c>
    </row>
    <row r="199">
      <c r="A199" s="23">
        <v>43921.0</v>
      </c>
      <c r="B199" s="3" t="str">
        <f t="shared" si="1"/>
        <v>#REF!</v>
      </c>
    </row>
    <row r="200">
      <c r="A200" s="21">
        <v>26.42</v>
      </c>
      <c r="B200" s="3" t="str">
        <f t="shared" si="1"/>
        <v>#REF!</v>
      </c>
    </row>
    <row r="201">
      <c r="A201" s="21">
        <v>27.91</v>
      </c>
      <c r="B201" s="3" t="str">
        <f t="shared" si="1"/>
        <v>#REF!</v>
      </c>
    </row>
    <row r="202">
      <c r="A202" s="21">
        <v>25.69</v>
      </c>
      <c r="B202" s="3" t="str">
        <f t="shared" si="1"/>
        <v>#REF!</v>
      </c>
    </row>
    <row r="203">
      <c r="A203" s="21">
        <v>26.35</v>
      </c>
      <c r="B203" s="3" t="str">
        <f t="shared" si="1"/>
        <v>#REF!</v>
      </c>
    </row>
    <row r="204">
      <c r="A204" s="21">
        <v>-0.07</v>
      </c>
      <c r="B204" s="3" t="str">
        <f t="shared" si="1"/>
        <v>#REF!</v>
      </c>
    </row>
    <row r="205">
      <c r="A205" s="22">
        <v>-0.0026</v>
      </c>
      <c r="B205" s="3" t="str">
        <f t="shared" si="1"/>
        <v>#REF!</v>
      </c>
    </row>
    <row r="206">
      <c r="A206" s="24">
        <v>367505.0</v>
      </c>
      <c r="B206" s="3" t="str">
        <f t="shared" si="1"/>
        <v>#REF!</v>
      </c>
    </row>
    <row r="207">
      <c r="A207" s="24">
        <v>538032.0</v>
      </c>
      <c r="B207" s="3" t="str">
        <f t="shared" si="1"/>
        <v>#REF!</v>
      </c>
    </row>
    <row r="208">
      <c r="A208" s="23">
        <v>43920.0</v>
      </c>
      <c r="B208" s="3" t="str">
        <f t="shared" si="1"/>
        <v>#REF!</v>
      </c>
    </row>
    <row r="209">
      <c r="A209" s="21">
        <v>27.3</v>
      </c>
      <c r="B209" s="3" t="str">
        <f t="shared" si="1"/>
        <v>#REF!</v>
      </c>
    </row>
    <row r="210">
      <c r="A210" s="21">
        <v>27.53</v>
      </c>
      <c r="B210" s="3" t="str">
        <f t="shared" si="1"/>
        <v>#REF!</v>
      </c>
    </row>
    <row r="211">
      <c r="A211" s="21">
        <v>25.3</v>
      </c>
      <c r="B211" s="3" t="str">
        <f t="shared" si="1"/>
        <v>#REF!</v>
      </c>
    </row>
    <row r="212">
      <c r="A212" s="21">
        <v>26.42</v>
      </c>
      <c r="B212" s="3" t="str">
        <f t="shared" si="1"/>
        <v>#REF!</v>
      </c>
    </row>
    <row r="213">
      <c r="A213" s="21">
        <v>-1.53</v>
      </c>
      <c r="B213" s="3" t="str">
        <f t="shared" si="1"/>
        <v>#REF!</v>
      </c>
    </row>
    <row r="214">
      <c r="A214" s="22">
        <v>-0.0547</v>
      </c>
      <c r="B214" s="3" t="str">
        <f t="shared" si="1"/>
        <v>#REF!</v>
      </c>
    </row>
    <row r="215">
      <c r="A215" s="24">
        <v>350645.0</v>
      </c>
      <c r="B215" s="3" t="str">
        <f t="shared" si="1"/>
        <v>#REF!</v>
      </c>
    </row>
    <row r="216">
      <c r="A216" s="24">
        <v>515210.0</v>
      </c>
      <c r="B216" s="3" t="str">
        <f t="shared" si="1"/>
        <v>#REF!</v>
      </c>
    </row>
    <row r="217">
      <c r="A217" s="23">
        <v>43917.0</v>
      </c>
      <c r="B217" s="3" t="str">
        <f t="shared" si="1"/>
        <v>#REF!</v>
      </c>
    </row>
    <row r="218">
      <c r="A218" s="21">
        <v>29.06</v>
      </c>
      <c r="B218" s="3" t="str">
        <f t="shared" si="1"/>
        <v>#REF!</v>
      </c>
    </row>
    <row r="219">
      <c r="A219" s="21">
        <v>29.33</v>
      </c>
      <c r="B219" s="3" t="str">
        <f t="shared" si="1"/>
        <v>#REF!</v>
      </c>
    </row>
    <row r="220">
      <c r="A220" s="21">
        <v>27.18</v>
      </c>
      <c r="B220" s="3" t="str">
        <f t="shared" si="1"/>
        <v>#REF!</v>
      </c>
    </row>
    <row r="221">
      <c r="A221" s="21">
        <v>27.95</v>
      </c>
      <c r="B221" s="3" t="str">
        <f t="shared" si="1"/>
        <v>#REF!</v>
      </c>
    </row>
    <row r="222">
      <c r="A222" s="21">
        <v>-0.7</v>
      </c>
      <c r="B222" s="3" t="str">
        <f t="shared" si="1"/>
        <v>#REF!</v>
      </c>
    </row>
    <row r="223">
      <c r="A223" s="22">
        <v>-0.0244</v>
      </c>
      <c r="B223" s="3" t="str">
        <f t="shared" si="1"/>
        <v>#REF!</v>
      </c>
    </row>
    <row r="224">
      <c r="A224" s="24">
        <v>329043.0</v>
      </c>
      <c r="B224" s="3" t="str">
        <f t="shared" si="1"/>
        <v>#REF!</v>
      </c>
    </row>
    <row r="225">
      <c r="A225" s="24">
        <v>521427.0</v>
      </c>
      <c r="B225" s="3" t="str">
        <f t="shared" si="1"/>
        <v>#REF!</v>
      </c>
    </row>
    <row r="226">
      <c r="A226" s="23">
        <v>43916.0</v>
      </c>
      <c r="B226" s="3" t="str">
        <f t="shared" si="1"/>
        <v>#REF!</v>
      </c>
    </row>
    <row r="227">
      <c r="A227" s="21">
        <v>29.82</v>
      </c>
      <c r="B227" s="3" t="str">
        <f t="shared" si="1"/>
        <v>#REF!</v>
      </c>
    </row>
    <row r="228">
      <c r="A228" s="21">
        <v>30.19</v>
      </c>
      <c r="B228" s="3" t="str">
        <f t="shared" si="1"/>
        <v>#REF!</v>
      </c>
    </row>
    <row r="229">
      <c r="A229" s="21">
        <v>28.34</v>
      </c>
      <c r="B229" s="3" t="str">
        <f t="shared" si="1"/>
        <v>#REF!</v>
      </c>
    </row>
    <row r="230">
      <c r="A230" s="21">
        <v>28.65</v>
      </c>
      <c r="B230" s="3" t="str">
        <f t="shared" si="1"/>
        <v>#REF!</v>
      </c>
    </row>
    <row r="231">
      <c r="A231" s="21">
        <v>-1.34</v>
      </c>
      <c r="B231" s="3" t="str">
        <f t="shared" si="1"/>
        <v>#REF!</v>
      </c>
    </row>
    <row r="232">
      <c r="A232" s="22">
        <v>-0.0447</v>
      </c>
      <c r="B232" s="3" t="str">
        <f t="shared" si="1"/>
        <v>#REF!</v>
      </c>
    </row>
    <row r="233">
      <c r="A233" s="24">
        <v>293382.0</v>
      </c>
      <c r="B233" s="3" t="str">
        <f t="shared" si="1"/>
        <v>#REF!</v>
      </c>
    </row>
    <row r="234">
      <c r="A234" s="24">
        <v>512221.0</v>
      </c>
      <c r="B234" s="3" t="str">
        <f t="shared" si="1"/>
        <v>#REF!</v>
      </c>
    </row>
    <row r="235">
      <c r="A235" s="23">
        <v>43915.0</v>
      </c>
      <c r="B235" s="3" t="str">
        <f t="shared" si="1"/>
        <v>#REF!</v>
      </c>
    </row>
    <row r="236">
      <c r="A236" s="21">
        <v>30.15</v>
      </c>
      <c r="B236" s="3" t="str">
        <f t="shared" si="1"/>
        <v>#REF!</v>
      </c>
    </row>
    <row r="237">
      <c r="A237" s="21">
        <v>30.87</v>
      </c>
      <c r="B237" s="3" t="str">
        <f t="shared" si="1"/>
        <v>#REF!</v>
      </c>
    </row>
    <row r="238">
      <c r="A238" s="21">
        <v>28.31</v>
      </c>
      <c r="B238" s="3" t="str">
        <f t="shared" si="1"/>
        <v>#REF!</v>
      </c>
    </row>
    <row r="239">
      <c r="A239" s="21">
        <v>29.99</v>
      </c>
      <c r="B239" s="3" t="str">
        <f t="shared" si="1"/>
        <v>#REF!</v>
      </c>
    </row>
    <row r="240">
      <c r="A240" s="25">
        <f>+0.25</f>
        <v>0.25</v>
      </c>
      <c r="B240" s="3" t="str">
        <f t="shared" si="1"/>
        <v>#REF!</v>
      </c>
    </row>
    <row r="241">
      <c r="A241" s="25">
        <f>+0.84%</f>
        <v>0.0084</v>
      </c>
      <c r="B241" s="3" t="str">
        <f t="shared" si="1"/>
        <v>#REF!</v>
      </c>
    </row>
    <row r="242">
      <c r="A242" s="26">
        <v>331288.0</v>
      </c>
      <c r="B242" s="3" t="str">
        <f t="shared" si="1"/>
        <v>#REF!</v>
      </c>
    </row>
    <row r="243">
      <c r="A243" s="26">
        <v>514426.0</v>
      </c>
      <c r="B243" s="3" t="str">
        <f t="shared" si="1"/>
        <v>#REF!</v>
      </c>
    </row>
    <row r="244">
      <c r="A244" s="27">
        <v>43914.0</v>
      </c>
      <c r="B244" s="3" t="str">
        <f t="shared" si="1"/>
        <v>#REF!</v>
      </c>
    </row>
    <row r="245">
      <c r="A245" s="28">
        <v>29.9</v>
      </c>
      <c r="B245" s="3" t="str">
        <f t="shared" si="1"/>
        <v>#REF!</v>
      </c>
    </row>
    <row r="246">
      <c r="A246" s="28">
        <v>30.95</v>
      </c>
      <c r="B246" s="3" t="str">
        <f t="shared" si="1"/>
        <v>#REF!</v>
      </c>
    </row>
    <row r="247">
      <c r="A247" s="28">
        <v>29.21</v>
      </c>
      <c r="B247" s="3" t="str">
        <f t="shared" si="1"/>
        <v>#REF!</v>
      </c>
    </row>
    <row r="248">
      <c r="A248" s="28">
        <v>29.74</v>
      </c>
      <c r="B248" s="3" t="str">
        <f t="shared" si="1"/>
        <v>#REF!</v>
      </c>
    </row>
    <row r="249">
      <c r="A249" s="25">
        <f>+0.45</f>
        <v>0.45</v>
      </c>
      <c r="B249" s="3" t="str">
        <f t="shared" si="1"/>
        <v>#REF!</v>
      </c>
    </row>
    <row r="250">
      <c r="A250" s="25">
        <f>+1.54%</f>
        <v>0.0154</v>
      </c>
      <c r="B250" s="3" t="str">
        <f t="shared" si="1"/>
        <v>#REF!</v>
      </c>
    </row>
    <row r="251">
      <c r="A251" s="26">
        <v>278917.0</v>
      </c>
      <c r="B251" s="3" t="str">
        <f t="shared" si="1"/>
        <v>#REF!</v>
      </c>
    </row>
    <row r="252">
      <c r="A252" s="26">
        <v>522774.0</v>
      </c>
      <c r="B252" s="3" t="str">
        <f t="shared" si="1"/>
        <v>#REF!</v>
      </c>
    </row>
    <row r="253">
      <c r="A253" s="27">
        <v>43913.0</v>
      </c>
      <c r="B253" s="3" t="str">
        <f t="shared" si="1"/>
        <v>#REF!</v>
      </c>
    </row>
    <row r="254">
      <c r="A254" s="28">
        <v>28.34</v>
      </c>
      <c r="B254" s="3" t="str">
        <f t="shared" si="1"/>
        <v>#REF!</v>
      </c>
    </row>
    <row r="255">
      <c r="A255" s="28">
        <v>29.81</v>
      </c>
      <c r="B255" s="3" t="str">
        <f t="shared" si="1"/>
        <v>#REF!</v>
      </c>
    </row>
    <row r="256">
      <c r="A256" s="28">
        <v>26.95</v>
      </c>
      <c r="B256" s="3" t="str">
        <f t="shared" si="1"/>
        <v>#REF!</v>
      </c>
    </row>
    <row r="257">
      <c r="A257" s="28">
        <v>29.29</v>
      </c>
      <c r="B257" s="3" t="str">
        <f t="shared" si="1"/>
        <v>#REF!</v>
      </c>
    </row>
    <row r="258">
      <c r="A258" s="25">
        <f>+0.29</f>
        <v>0.29</v>
      </c>
      <c r="B258" s="3" t="str">
        <f t="shared" si="1"/>
        <v>#REF!</v>
      </c>
    </row>
    <row r="259">
      <c r="A259" s="25">
        <f>+1%</f>
        <v>0.01</v>
      </c>
      <c r="B259" s="3" t="str">
        <f t="shared" si="1"/>
        <v>#REF!</v>
      </c>
    </row>
    <row r="260">
      <c r="A260" s="26">
        <v>310487.0</v>
      </c>
      <c r="B260" s="3" t="str">
        <f t="shared" si="1"/>
        <v>#REF!</v>
      </c>
    </row>
    <row r="261">
      <c r="A261" s="26">
        <v>504553.0</v>
      </c>
      <c r="B261" s="3" t="str">
        <f t="shared" si="1"/>
        <v>#REF!</v>
      </c>
    </row>
    <row r="262">
      <c r="A262" s="27">
        <v>43910.0</v>
      </c>
      <c r="B262" s="3" t="str">
        <f t="shared" si="1"/>
        <v>#REF!</v>
      </c>
    </row>
    <row r="263">
      <c r="A263" s="28">
        <v>30.6</v>
      </c>
      <c r="B263" s="3" t="str">
        <f t="shared" si="1"/>
        <v>#REF!</v>
      </c>
    </row>
    <row r="264">
      <c r="A264" s="28">
        <v>32.87</v>
      </c>
      <c r="B264" s="3" t="str">
        <f t="shared" si="1"/>
        <v>#REF!</v>
      </c>
    </row>
    <row r="265">
      <c r="A265" s="28">
        <v>28.82</v>
      </c>
      <c r="B265" s="3" t="str">
        <f t="shared" si="1"/>
        <v>#REF!</v>
      </c>
    </row>
    <row r="266">
      <c r="A266" s="28">
        <v>29.0</v>
      </c>
      <c r="B266" s="3" t="str">
        <f t="shared" si="1"/>
        <v>#REF!</v>
      </c>
    </row>
    <row r="267">
      <c r="A267" s="21">
        <v>-1.3</v>
      </c>
      <c r="B267" s="3" t="str">
        <f t="shared" si="1"/>
        <v>#REF!</v>
      </c>
    </row>
    <row r="268">
      <c r="A268" s="22">
        <v>-0.0429</v>
      </c>
      <c r="B268" s="3" t="str">
        <f t="shared" si="1"/>
        <v>#REF!</v>
      </c>
    </row>
    <row r="269">
      <c r="A269" s="24">
        <v>355840.0</v>
      </c>
      <c r="B269" s="3" t="str">
        <f t="shared" si="1"/>
        <v>#REF!</v>
      </c>
    </row>
    <row r="270">
      <c r="A270" s="24">
        <v>493183.0</v>
      </c>
      <c r="B270" s="3" t="str">
        <f t="shared" si="1"/>
        <v>#REF!</v>
      </c>
    </row>
    <row r="271">
      <c r="A271" s="23">
        <v>43909.0</v>
      </c>
      <c r="B271" s="3" t="str">
        <f t="shared" si="1"/>
        <v>#REF!</v>
      </c>
    </row>
    <row r="272">
      <c r="A272" s="21">
        <v>28.48</v>
      </c>
      <c r="B272" s="3" t="str">
        <f t="shared" si="1"/>
        <v>#REF!</v>
      </c>
    </row>
    <row r="273">
      <c r="A273" s="21">
        <v>31.23</v>
      </c>
      <c r="B273" s="3" t="str">
        <f t="shared" si="1"/>
        <v>#REF!</v>
      </c>
    </row>
    <row r="274">
      <c r="A274" s="21">
        <v>26.75</v>
      </c>
      <c r="B274" s="3" t="str">
        <f t="shared" si="1"/>
        <v>#REF!</v>
      </c>
    </row>
    <row r="275">
      <c r="A275" s="21">
        <v>30.3</v>
      </c>
      <c r="B275" s="3" t="str">
        <f t="shared" si="1"/>
        <v>#REF!</v>
      </c>
    </row>
    <row r="276">
      <c r="A276" s="25">
        <f>+3.61</f>
        <v>3.61</v>
      </c>
      <c r="B276" s="3" t="str">
        <f t="shared" si="1"/>
        <v>#REF!</v>
      </c>
    </row>
    <row r="277">
      <c r="A277" s="25">
        <f>+13.53%</f>
        <v>0.1353</v>
      </c>
      <c r="B277" s="3" t="str">
        <f t="shared" si="1"/>
        <v>#REF!</v>
      </c>
    </row>
    <row r="278">
      <c r="A278" s="26">
        <v>344620.0</v>
      </c>
      <c r="B278" s="3" t="str">
        <f t="shared" si="1"/>
        <v>#REF!</v>
      </c>
    </row>
    <row r="279">
      <c r="A279" s="26">
        <v>480816.0</v>
      </c>
      <c r="B279" s="3" t="str">
        <f t="shared" si="1"/>
        <v>#REF!</v>
      </c>
    </row>
    <row r="280">
      <c r="A280" s="27">
        <v>43908.0</v>
      </c>
      <c r="B280" s="3" t="str">
        <f t="shared" si="1"/>
        <v>#REF!</v>
      </c>
    </row>
    <row r="281">
      <c r="A281" s="28">
        <v>30.1</v>
      </c>
      <c r="B281" s="3" t="str">
        <f t="shared" si="1"/>
        <v>#REF!</v>
      </c>
    </row>
    <row r="282">
      <c r="A282" s="28">
        <v>30.9</v>
      </c>
      <c r="B282" s="3" t="str">
        <f t="shared" si="1"/>
        <v>#REF!</v>
      </c>
    </row>
    <row r="283">
      <c r="A283" s="28">
        <v>26.35</v>
      </c>
      <c r="B283" s="3" t="str">
        <f t="shared" si="1"/>
        <v>#REF!</v>
      </c>
    </row>
    <row r="284">
      <c r="A284" s="28">
        <v>26.69</v>
      </c>
      <c r="B284" s="3" t="str">
        <f t="shared" si="1"/>
        <v>#REF!</v>
      </c>
    </row>
    <row r="285">
      <c r="A285" s="21">
        <v>-3.72</v>
      </c>
      <c r="B285" s="3" t="str">
        <f t="shared" si="1"/>
        <v>#REF!</v>
      </c>
    </row>
    <row r="286">
      <c r="A286" s="22">
        <v>-0.1223</v>
      </c>
      <c r="B286" s="3" t="str">
        <f t="shared" si="1"/>
        <v>#REF!</v>
      </c>
    </row>
    <row r="287">
      <c r="A287" s="24">
        <v>397461.0</v>
      </c>
      <c r="B287" s="3" t="str">
        <f t="shared" si="1"/>
        <v>#REF!</v>
      </c>
    </row>
    <row r="288">
      <c r="A288" s="24">
        <v>467132.0</v>
      </c>
      <c r="B288" s="3" t="str">
        <f t="shared" si="1"/>
        <v>#REF!</v>
      </c>
    </row>
    <row r="289">
      <c r="A289" s="23">
        <v>43907.0</v>
      </c>
      <c r="B289" s="3" t="str">
        <f t="shared" si="1"/>
        <v>#REF!</v>
      </c>
    </row>
    <row r="290">
      <c r="A290" s="21">
        <v>31.65</v>
      </c>
      <c r="B290" s="3" t="str">
        <f t="shared" si="1"/>
        <v>#REF!</v>
      </c>
    </row>
    <row r="291">
      <c r="A291" s="21">
        <v>32.91</v>
      </c>
      <c r="B291" s="3" t="str">
        <f t="shared" si="1"/>
        <v>#REF!</v>
      </c>
    </row>
    <row r="292">
      <c r="A292" s="21">
        <v>30.17</v>
      </c>
      <c r="B292" s="3" t="str">
        <f t="shared" si="1"/>
        <v>#REF!</v>
      </c>
    </row>
    <row r="293">
      <c r="A293" s="21">
        <v>30.41</v>
      </c>
      <c r="B293" s="3" t="str">
        <f t="shared" si="1"/>
        <v>#REF!</v>
      </c>
    </row>
    <row r="294">
      <c r="A294" s="21">
        <v>-1.28</v>
      </c>
      <c r="B294" s="3" t="str">
        <f t="shared" si="1"/>
        <v>#REF!</v>
      </c>
    </row>
    <row r="295">
      <c r="A295" s="22">
        <v>-0.0404</v>
      </c>
      <c r="B295" s="3" t="str">
        <f t="shared" si="1"/>
        <v>#REF!</v>
      </c>
    </row>
    <row r="296">
      <c r="A296" s="24">
        <v>247216.0</v>
      </c>
      <c r="B296" s="3" t="str">
        <f t="shared" si="1"/>
        <v>#REF!</v>
      </c>
    </row>
    <row r="297">
      <c r="A297" s="24">
        <v>449948.0</v>
      </c>
      <c r="B297" s="3" t="str">
        <f t="shared" si="1"/>
        <v>#REF!</v>
      </c>
    </row>
    <row r="298">
      <c r="A298" s="23">
        <v>43906.0</v>
      </c>
      <c r="B298" s="3" t="str">
        <f t="shared" si="1"/>
        <v>#REF!</v>
      </c>
    </row>
    <row r="299">
      <c r="A299" s="21">
        <v>36.0</v>
      </c>
      <c r="B299" s="3" t="str">
        <f t="shared" si="1"/>
        <v>#REF!</v>
      </c>
    </row>
    <row r="300">
      <c r="A300" s="21">
        <v>36.97</v>
      </c>
      <c r="B300" s="3" t="str">
        <f t="shared" si="1"/>
        <v>#REF!</v>
      </c>
    </row>
    <row r="301">
      <c r="A301" s="21">
        <v>31.21</v>
      </c>
      <c r="B301" s="3" t="str">
        <f t="shared" si="1"/>
        <v>#REF!</v>
      </c>
    </row>
    <row r="302">
      <c r="A302" s="21">
        <v>31.69</v>
      </c>
      <c r="B302" s="3" t="str">
        <f t="shared" si="1"/>
        <v>#REF!</v>
      </c>
    </row>
    <row r="303">
      <c r="A303" s="21">
        <v>-3.75</v>
      </c>
      <c r="B303" s="3" t="str">
        <f t="shared" si="1"/>
        <v>#REF!</v>
      </c>
    </row>
    <row r="304">
      <c r="A304" s="22">
        <v>-0.1058</v>
      </c>
      <c r="B304" s="3" t="str">
        <f t="shared" si="1"/>
        <v>#REF!</v>
      </c>
    </row>
    <row r="305">
      <c r="A305" s="24">
        <v>313262.0</v>
      </c>
      <c r="B305" s="3" t="str">
        <f t="shared" si="1"/>
        <v>#REF!</v>
      </c>
    </row>
    <row r="306">
      <c r="A306" s="24">
        <v>444997.0</v>
      </c>
      <c r="B306" s="3" t="str">
        <f t="shared" si="1"/>
        <v>#REF!</v>
      </c>
    </row>
    <row r="307">
      <c r="A307" s="23">
        <v>43903.0</v>
      </c>
      <c r="B307" s="3" t="str">
        <f t="shared" si="1"/>
        <v>#REF!</v>
      </c>
    </row>
    <row r="308">
      <c r="A308" s="21">
        <v>34.56</v>
      </c>
      <c r="B308" s="3" t="str">
        <f t="shared" si="1"/>
        <v>#REF!</v>
      </c>
    </row>
    <row r="309">
      <c r="A309" s="21">
        <v>37.41</v>
      </c>
      <c r="B309" s="3" t="str">
        <f t="shared" si="1"/>
        <v>#REF!</v>
      </c>
    </row>
    <row r="310">
      <c r="A310" s="21">
        <v>34.31</v>
      </c>
      <c r="B310" s="3" t="str">
        <f t="shared" si="1"/>
        <v>#REF!</v>
      </c>
    </row>
    <row r="311">
      <c r="A311" s="21">
        <v>35.44</v>
      </c>
      <c r="B311" s="3" t="str">
        <f t="shared" si="1"/>
        <v>#REF!</v>
      </c>
    </row>
    <row r="312">
      <c r="A312" s="25">
        <f>+0.24</f>
        <v>0.24</v>
      </c>
      <c r="B312" s="3" t="str">
        <f t="shared" si="1"/>
        <v>#REF!</v>
      </c>
    </row>
    <row r="313">
      <c r="A313" s="25">
        <f>+0.68%</f>
        <v>0.0068</v>
      </c>
      <c r="B313" s="3" t="str">
        <f t="shared" si="1"/>
        <v>#REF!</v>
      </c>
    </row>
    <row r="314">
      <c r="A314" s="26">
        <v>361568.0</v>
      </c>
      <c r="B314" s="3" t="str">
        <f t="shared" si="1"/>
        <v>#REF!</v>
      </c>
    </row>
    <row r="315">
      <c r="A315" s="26">
        <v>438177.0</v>
      </c>
      <c r="B315" s="3" t="str">
        <f t="shared" si="1"/>
        <v>#REF!</v>
      </c>
    </row>
    <row r="316">
      <c r="A316" s="27">
        <v>43902.0</v>
      </c>
      <c r="B316" s="3" t="str">
        <f t="shared" si="1"/>
        <v>#REF!</v>
      </c>
    </row>
    <row r="317">
      <c r="A317" s="28">
        <v>37.49</v>
      </c>
      <c r="B317" s="3" t="str">
        <f t="shared" si="1"/>
        <v>#REF!</v>
      </c>
    </row>
    <row r="318">
      <c r="A318" s="28">
        <v>37.8</v>
      </c>
      <c r="B318" s="3" t="str">
        <f t="shared" si="1"/>
        <v>#REF!</v>
      </c>
    </row>
    <row r="319">
      <c r="A319" s="28">
        <v>34.27</v>
      </c>
      <c r="B319" s="3" t="str">
        <f t="shared" si="1"/>
        <v>#REF!</v>
      </c>
    </row>
    <row r="320">
      <c r="A320" s="28">
        <v>35.2</v>
      </c>
      <c r="B320" s="3" t="str">
        <f t="shared" si="1"/>
        <v>#REF!</v>
      </c>
    </row>
    <row r="321">
      <c r="A321" s="21">
        <v>-2.03</v>
      </c>
      <c r="B321" s="3" t="str">
        <f t="shared" si="1"/>
        <v>#REF!</v>
      </c>
    </row>
    <row r="322">
      <c r="A322" s="22">
        <v>-0.0545</v>
      </c>
      <c r="B322" s="3" t="str">
        <f t="shared" si="1"/>
        <v>#REF!</v>
      </c>
    </row>
    <row r="323">
      <c r="A323" s="24">
        <v>510873.0</v>
      </c>
      <c r="B323" s="3" t="str">
        <f t="shared" si="1"/>
        <v>#REF!</v>
      </c>
    </row>
    <row r="324">
      <c r="A324" s="24">
        <v>417457.0</v>
      </c>
      <c r="B324" s="3" t="str">
        <f t="shared" si="1"/>
        <v>#REF!</v>
      </c>
    </row>
    <row r="325">
      <c r="A325" s="23">
        <v>43901.0</v>
      </c>
      <c r="B325" s="3" t="str">
        <f t="shared" si="1"/>
        <v>#REF!</v>
      </c>
    </row>
    <row r="326">
      <c r="A326" s="21">
        <v>38.25</v>
      </c>
      <c r="B326" s="3" t="str">
        <f t="shared" si="1"/>
        <v>#REF!</v>
      </c>
    </row>
    <row r="327">
      <c r="A327" s="21">
        <v>40.55</v>
      </c>
      <c r="B327" s="3" t="str">
        <f t="shared" si="1"/>
        <v>#REF!</v>
      </c>
    </row>
    <row r="328">
      <c r="A328" s="21">
        <v>36.79</v>
      </c>
      <c r="B328" s="3" t="str">
        <f t="shared" si="1"/>
        <v>#REF!</v>
      </c>
    </row>
    <row r="329">
      <c r="A329" s="21">
        <v>37.23</v>
      </c>
      <c r="B329" s="3" t="str">
        <f t="shared" si="1"/>
        <v>#REF!</v>
      </c>
    </row>
    <row r="330">
      <c r="A330" s="21">
        <v>-0.86</v>
      </c>
      <c r="B330" s="3" t="str">
        <f t="shared" si="1"/>
        <v>#REF!</v>
      </c>
    </row>
    <row r="331">
      <c r="A331" s="22">
        <v>-0.0226</v>
      </c>
      <c r="B331" s="3" t="str">
        <f t="shared" si="1"/>
        <v>#REF!</v>
      </c>
    </row>
    <row r="332">
      <c r="A332" s="24">
        <v>453481.0</v>
      </c>
      <c r="B332" s="3" t="str">
        <f t="shared" si="1"/>
        <v>#REF!</v>
      </c>
    </row>
    <row r="333">
      <c r="A333" s="24">
        <v>411019.0</v>
      </c>
      <c r="B333" s="3" t="str">
        <f t="shared" si="1"/>
        <v>#REF!</v>
      </c>
    </row>
    <row r="334">
      <c r="A334" s="23">
        <v>43900.0</v>
      </c>
      <c r="B334" s="3" t="str">
        <f t="shared" si="1"/>
        <v>#REF!</v>
      </c>
    </row>
    <row r="335">
      <c r="A335" s="21">
        <v>36.63</v>
      </c>
      <c r="B335" s="3" t="str">
        <f t="shared" si="1"/>
        <v>#REF!</v>
      </c>
    </row>
    <row r="336">
      <c r="A336" s="21">
        <v>38.99</v>
      </c>
      <c r="B336" s="3" t="str">
        <f t="shared" si="1"/>
        <v>#REF!</v>
      </c>
    </row>
    <row r="337">
      <c r="A337" s="21">
        <v>35.79</v>
      </c>
      <c r="B337" s="3" t="str">
        <f t="shared" si="1"/>
        <v>#REF!</v>
      </c>
    </row>
    <row r="338">
      <c r="A338" s="21">
        <v>38.09</v>
      </c>
      <c r="B338" s="3" t="str">
        <f t="shared" si="1"/>
        <v>#REF!</v>
      </c>
    </row>
    <row r="339">
      <c r="A339" s="25">
        <f>+2.99</f>
        <v>2.99</v>
      </c>
      <c r="B339" s="3" t="str">
        <f t="shared" si="1"/>
        <v>#REF!</v>
      </c>
    </row>
    <row r="340">
      <c r="A340" s="25">
        <f>+8.52%</f>
        <v>0.0852</v>
      </c>
      <c r="B340" s="3" t="str">
        <f t="shared" si="1"/>
        <v>#REF!</v>
      </c>
    </row>
    <row r="341">
      <c r="A341" s="26">
        <v>423678.0</v>
      </c>
      <c r="B341" s="3" t="str">
        <f t="shared" si="1"/>
        <v>#REF!</v>
      </c>
    </row>
    <row r="342">
      <c r="A342" s="26">
        <v>380446.0</v>
      </c>
      <c r="B342" s="3" t="str">
        <f t="shared" si="1"/>
        <v>#REF!</v>
      </c>
    </row>
    <row r="343">
      <c r="A343" s="27">
        <v>43899.0</v>
      </c>
      <c r="B343" s="3" t="str">
        <f t="shared" si="1"/>
        <v>#REF!</v>
      </c>
    </row>
    <row r="344">
      <c r="A344" s="28">
        <v>38.9</v>
      </c>
      <c r="B344" s="3" t="str">
        <f t="shared" si="1"/>
        <v>#REF!</v>
      </c>
    </row>
    <row r="345">
      <c r="A345" s="28">
        <v>38.9</v>
      </c>
      <c r="B345" s="3" t="str">
        <f t="shared" si="1"/>
        <v>#REF!</v>
      </c>
    </row>
    <row r="346">
      <c r="A346" s="28">
        <v>31.74</v>
      </c>
      <c r="B346" s="3" t="str">
        <f t="shared" si="1"/>
        <v>#REF!</v>
      </c>
    </row>
    <row r="347">
      <c r="A347" s="28">
        <v>35.1</v>
      </c>
      <c r="B347" s="3" t="str">
        <f t="shared" si="1"/>
        <v>#REF!</v>
      </c>
    </row>
    <row r="348">
      <c r="A348" s="21">
        <v>-10.42</v>
      </c>
      <c r="B348" s="3" t="str">
        <f t="shared" si="1"/>
        <v>#REF!</v>
      </c>
    </row>
    <row r="349">
      <c r="A349" s="22">
        <v>-0.2289</v>
      </c>
      <c r="B349" s="3" t="str">
        <f t="shared" si="1"/>
        <v>#REF!</v>
      </c>
    </row>
    <row r="350">
      <c r="A350" s="24">
        <v>665352.0</v>
      </c>
      <c r="B350" s="3" t="str">
        <f t="shared" si="1"/>
        <v>#REF!</v>
      </c>
    </row>
    <row r="351">
      <c r="A351" s="24">
        <v>370941.0</v>
      </c>
      <c r="B351" s="3" t="str">
        <f t="shared" si="1"/>
        <v>#REF!</v>
      </c>
    </row>
    <row r="352">
      <c r="A352" s="23">
        <v>43896.0</v>
      </c>
      <c r="B352" s="3" t="str">
        <f t="shared" si="1"/>
        <v>#REF!</v>
      </c>
    </row>
    <row r="353">
      <c r="A353" s="21">
        <v>50.31</v>
      </c>
      <c r="B353" s="3" t="str">
        <f t="shared" si="1"/>
        <v>#REF!</v>
      </c>
    </row>
    <row r="354">
      <c r="A354" s="21">
        <v>50.64</v>
      </c>
      <c r="B354" s="3" t="str">
        <f t="shared" si="1"/>
        <v>#REF!</v>
      </c>
    </row>
    <row r="355">
      <c r="A355" s="21">
        <v>45.38</v>
      </c>
      <c r="B355" s="3" t="str">
        <f t="shared" si="1"/>
        <v>#REF!</v>
      </c>
    </row>
    <row r="356">
      <c r="A356" s="21">
        <v>45.52</v>
      </c>
      <c r="B356" s="3" t="str">
        <f t="shared" si="1"/>
        <v>#REF!</v>
      </c>
    </row>
    <row r="357">
      <c r="A357" s="21">
        <v>-4.65</v>
      </c>
      <c r="B357" s="3" t="str">
        <f t="shared" si="1"/>
        <v>#REF!</v>
      </c>
    </row>
    <row r="358">
      <c r="A358" s="22">
        <v>-0.0927</v>
      </c>
      <c r="B358" s="3" t="str">
        <f t="shared" si="1"/>
        <v>#REF!</v>
      </c>
    </row>
    <row r="359">
      <c r="A359" s="24">
        <v>444958.0</v>
      </c>
      <c r="B359" s="3" t="str">
        <f t="shared" si="1"/>
        <v>#REF!</v>
      </c>
    </row>
    <row r="360">
      <c r="A360" s="24">
        <v>352694.0</v>
      </c>
      <c r="B360" s="3" t="str">
        <f t="shared" si="1"/>
        <v>#REF!</v>
      </c>
    </row>
    <row r="361">
      <c r="A361" s="23">
        <v>43895.0</v>
      </c>
      <c r="B361" s="3" t="str">
        <f t="shared" si="1"/>
        <v>#REF!</v>
      </c>
    </row>
    <row r="362">
      <c r="A362" s="21">
        <v>51.72</v>
      </c>
      <c r="B362" s="3" t="str">
        <f t="shared" si="1"/>
        <v>#REF!</v>
      </c>
    </row>
    <row r="363">
      <c r="A363" s="21">
        <v>52.15</v>
      </c>
      <c r="B363" s="3" t="str">
        <f t="shared" si="1"/>
        <v>#REF!</v>
      </c>
    </row>
    <row r="364">
      <c r="A364" s="21">
        <v>49.88</v>
      </c>
      <c r="B364" s="3" t="str">
        <f t="shared" si="1"/>
        <v>#REF!</v>
      </c>
    </row>
    <row r="365">
      <c r="A365" s="21">
        <v>50.17</v>
      </c>
      <c r="B365" s="3" t="str">
        <f t="shared" si="1"/>
        <v>#REF!</v>
      </c>
    </row>
    <row r="366">
      <c r="A366" s="21">
        <v>-1.08</v>
      </c>
      <c r="B366" s="3" t="str">
        <f t="shared" si="1"/>
        <v>#REF!</v>
      </c>
    </row>
    <row r="367">
      <c r="A367" s="22">
        <v>-0.0211</v>
      </c>
      <c r="B367" s="3" t="str">
        <f t="shared" si="1"/>
        <v>#REF!</v>
      </c>
    </row>
    <row r="368">
      <c r="A368" s="24">
        <v>262390.0</v>
      </c>
      <c r="B368" s="3" t="str">
        <f t="shared" si="1"/>
        <v>#REF!</v>
      </c>
    </row>
    <row r="369">
      <c r="A369" s="24">
        <v>345134.0</v>
      </c>
      <c r="B369" s="3" t="str">
        <f t="shared" si="1"/>
        <v>#REF!</v>
      </c>
    </row>
    <row r="370">
      <c r="A370" s="23">
        <v>43894.0</v>
      </c>
      <c r="B370" s="3" t="str">
        <f t="shared" si="1"/>
        <v>#REF!</v>
      </c>
    </row>
    <row r="371">
      <c r="A371" s="21">
        <v>52.14</v>
      </c>
      <c r="B371" s="3" t="str">
        <f t="shared" si="1"/>
        <v>#REF!</v>
      </c>
    </row>
    <row r="372">
      <c r="A372" s="21">
        <v>52.94</v>
      </c>
      <c r="B372" s="3" t="str">
        <f t="shared" si="1"/>
        <v>#REF!</v>
      </c>
    </row>
    <row r="373">
      <c r="A373" s="21">
        <v>51.14</v>
      </c>
      <c r="B373" s="3" t="str">
        <f t="shared" si="1"/>
        <v>#REF!</v>
      </c>
    </row>
    <row r="374">
      <c r="A374" s="21">
        <v>51.25</v>
      </c>
      <c r="B374" s="3" t="str">
        <f t="shared" si="1"/>
        <v>#REF!</v>
      </c>
    </row>
    <row r="375">
      <c r="A375" s="21">
        <v>-0.52</v>
      </c>
      <c r="B375" s="3" t="str">
        <f t="shared" si="1"/>
        <v>#REF!</v>
      </c>
    </row>
    <row r="376">
      <c r="A376" s="22">
        <v>-0.01</v>
      </c>
      <c r="B376" s="3" t="str">
        <f t="shared" si="1"/>
        <v>#REF!</v>
      </c>
    </row>
    <row r="377">
      <c r="A377" s="24">
        <v>251866.0</v>
      </c>
      <c r="B377" s="3" t="str">
        <f t="shared" si="1"/>
        <v>#REF!</v>
      </c>
    </row>
    <row r="378">
      <c r="A378" s="24">
        <v>335757.0</v>
      </c>
      <c r="B378" s="3" t="str">
        <f t="shared" si="1"/>
        <v>#REF!</v>
      </c>
    </row>
    <row r="379">
      <c r="A379" s="23">
        <v>43893.0</v>
      </c>
      <c r="B379" s="3" t="str">
        <f t="shared" si="1"/>
        <v>#REF!</v>
      </c>
    </row>
    <row r="380">
      <c r="A380" s="21">
        <v>53.27</v>
      </c>
      <c r="B380" s="3" t="str">
        <f t="shared" si="1"/>
        <v>#REF!</v>
      </c>
    </row>
    <row r="381">
      <c r="A381" s="21">
        <v>53.69</v>
      </c>
      <c r="B381" s="3" t="str">
        <f t="shared" si="1"/>
        <v>#REF!</v>
      </c>
    </row>
    <row r="382">
      <c r="A382" s="21">
        <v>51.12</v>
      </c>
      <c r="B382" s="3" t="str">
        <f t="shared" si="1"/>
        <v>#REF!</v>
      </c>
    </row>
    <row r="383">
      <c r="A383" s="21">
        <v>51.77</v>
      </c>
      <c r="B383" s="3" t="str">
        <f t="shared" si="1"/>
        <v>#REF!</v>
      </c>
    </row>
    <row r="384">
      <c r="A384" s="25">
        <f>+0.02</f>
        <v>0.02</v>
      </c>
      <c r="B384" s="3" t="str">
        <f t="shared" si="1"/>
        <v>#REF!</v>
      </c>
    </row>
    <row r="385">
      <c r="A385" s="25">
        <f>+0.04%</f>
        <v>0.0004</v>
      </c>
      <c r="B385" s="3" t="str">
        <f t="shared" si="1"/>
        <v>#REF!</v>
      </c>
    </row>
    <row r="386">
      <c r="A386" s="26">
        <v>256255.0</v>
      </c>
      <c r="B386" s="3" t="str">
        <f t="shared" si="1"/>
        <v>#REF!</v>
      </c>
    </row>
    <row r="387">
      <c r="A387" s="26">
        <v>331509.0</v>
      </c>
      <c r="B387" s="3" t="str">
        <f t="shared" si="1"/>
        <v>#REF!</v>
      </c>
    </row>
    <row r="388">
      <c r="A388" s="27">
        <v>43892.0</v>
      </c>
      <c r="B388" s="3" t="str">
        <f t="shared" si="1"/>
        <v>#REF!</v>
      </c>
    </row>
    <row r="389">
      <c r="A389" s="28">
        <v>48.59</v>
      </c>
      <c r="B389" s="3" t="str">
        <f t="shared" si="1"/>
        <v>#REF!</v>
      </c>
    </row>
    <row r="390">
      <c r="A390" s="28">
        <v>53.0</v>
      </c>
      <c r="B390" s="3" t="str">
        <f t="shared" si="1"/>
        <v>#REF!</v>
      </c>
    </row>
    <row r="391">
      <c r="A391" s="28">
        <v>48.33</v>
      </c>
      <c r="B391" s="3" t="str">
        <f t="shared" si="1"/>
        <v>#REF!</v>
      </c>
    </row>
    <row r="392">
      <c r="A392" s="28">
        <v>51.75</v>
      </c>
      <c r="B392" s="3" t="str">
        <f t="shared" si="1"/>
        <v>#REF!</v>
      </c>
    </row>
    <row r="393">
      <c r="A393" s="25">
        <f>+2.16</f>
        <v>2.16</v>
      </c>
      <c r="B393" s="3" t="str">
        <f t="shared" si="1"/>
        <v>#REF!</v>
      </c>
    </row>
    <row r="394">
      <c r="A394" s="25">
        <f>+4.36%</f>
        <v>0.0436</v>
      </c>
      <c r="B394" s="3" t="str">
        <f t="shared" si="1"/>
        <v>#REF!</v>
      </c>
    </row>
    <row r="395">
      <c r="A395" s="26">
        <v>256945.0</v>
      </c>
      <c r="B395" s="3" t="str">
        <f t="shared" si="1"/>
        <v>#REF!</v>
      </c>
    </row>
    <row r="396">
      <c r="A396" s="26">
        <v>341893.0</v>
      </c>
      <c r="B396" s="3" t="str">
        <f t="shared" si="1"/>
        <v>#REF!</v>
      </c>
    </row>
    <row r="397">
      <c r="A397" s="27">
        <v>43889.0</v>
      </c>
      <c r="B397" s="3" t="str">
        <f t="shared" si="1"/>
        <v>#REF!</v>
      </c>
    </row>
    <row r="398">
      <c r="A398" s="28">
        <v>51.0</v>
      </c>
      <c r="B398" s="3" t="str">
        <f t="shared" si="1"/>
        <v>#REF!</v>
      </c>
    </row>
    <row r="399">
      <c r="A399" s="28">
        <v>51.08</v>
      </c>
      <c r="B399" s="3" t="str">
        <f t="shared" si="1"/>
        <v>#REF!</v>
      </c>
    </row>
    <row r="400">
      <c r="A400" s="28">
        <v>48.86</v>
      </c>
      <c r="B400" s="3" t="str">
        <f t="shared" si="1"/>
        <v>#REF!</v>
      </c>
    </row>
    <row r="401">
      <c r="A401" s="28">
        <v>49.59</v>
      </c>
      <c r="B401" s="3" t="str">
        <f t="shared" si="1"/>
        <v>#REF!</v>
      </c>
    </row>
    <row r="402">
      <c r="A402" s="21">
        <v>-2.08</v>
      </c>
      <c r="B402" s="3" t="str">
        <f t="shared" si="1"/>
        <v>#REF!</v>
      </c>
    </row>
    <row r="403">
      <c r="A403" s="22">
        <v>-0.0403</v>
      </c>
      <c r="B403" s="3" t="str">
        <f t="shared" si="1"/>
        <v>#REF!</v>
      </c>
    </row>
    <row r="404">
      <c r="A404" s="24">
        <v>287613.0</v>
      </c>
      <c r="B404" s="3" t="str">
        <f t="shared" si="1"/>
        <v>#REF!</v>
      </c>
    </row>
    <row r="405">
      <c r="A405" s="24">
        <v>343186.0</v>
      </c>
      <c r="B405" s="3" t="str">
        <f t="shared" si="1"/>
        <v>#REF!</v>
      </c>
    </row>
    <row r="406">
      <c r="A406" s="23">
        <v>43888.0</v>
      </c>
      <c r="B406" s="3" t="str">
        <f t="shared" si="1"/>
        <v>#REF!</v>
      </c>
    </row>
    <row r="407">
      <c r="A407" s="21">
        <v>52.35</v>
      </c>
      <c r="B407" s="3" t="str">
        <f t="shared" si="1"/>
        <v>#REF!</v>
      </c>
    </row>
    <row r="408">
      <c r="A408" s="21">
        <v>52.6</v>
      </c>
      <c r="B408" s="3" t="str">
        <f t="shared" si="1"/>
        <v>#REF!</v>
      </c>
    </row>
    <row r="409">
      <c r="A409" s="21">
        <v>50.4</v>
      </c>
      <c r="B409" s="3" t="str">
        <f t="shared" si="1"/>
        <v>#REF!</v>
      </c>
    </row>
    <row r="410">
      <c r="A410" s="21">
        <v>51.67</v>
      </c>
      <c r="B410" s="3" t="str">
        <f t="shared" si="1"/>
        <v>#REF!</v>
      </c>
    </row>
    <row r="411">
      <c r="A411" s="21">
        <v>-1.13</v>
      </c>
      <c r="B411" s="3" t="str">
        <f t="shared" si="1"/>
        <v>#REF!</v>
      </c>
    </row>
    <row r="412">
      <c r="A412" s="22">
        <v>-0.0214</v>
      </c>
      <c r="B412" s="3" t="str">
        <f t="shared" si="1"/>
        <v>#REF!</v>
      </c>
    </row>
    <row r="413">
      <c r="A413" s="24">
        <v>273420.0</v>
      </c>
      <c r="B413" s="3" t="str">
        <f t="shared" si="1"/>
        <v>#REF!</v>
      </c>
    </row>
    <row r="414">
      <c r="A414" s="24">
        <v>340728.0</v>
      </c>
      <c r="B414" s="3" t="str">
        <f t="shared" si="1"/>
        <v>#REF!</v>
      </c>
    </row>
    <row r="415">
      <c r="A415" s="23">
        <v>43887.0</v>
      </c>
      <c r="B415" s="3" t="str">
        <f t="shared" si="1"/>
        <v>#REF!</v>
      </c>
    </row>
    <row r="416">
      <c r="A416" s="21">
        <v>54.23</v>
      </c>
      <c r="B416" s="3" t="str">
        <f t="shared" si="1"/>
        <v>#REF!</v>
      </c>
    </row>
    <row r="417">
      <c r="A417" s="21">
        <v>54.74</v>
      </c>
      <c r="B417" s="3" t="str">
        <f t="shared" si="1"/>
        <v>#REF!</v>
      </c>
    </row>
    <row r="418">
      <c r="A418" s="21">
        <v>52.36</v>
      </c>
      <c r="B418" s="3" t="str">
        <f t="shared" si="1"/>
        <v>#REF!</v>
      </c>
    </row>
    <row r="419">
      <c r="A419" s="21">
        <v>52.8</v>
      </c>
      <c r="B419" s="3" t="str">
        <f t="shared" si="1"/>
        <v>#REF!</v>
      </c>
    </row>
    <row r="420">
      <c r="A420" s="21">
        <v>-1.43</v>
      </c>
      <c r="B420" s="3" t="str">
        <f t="shared" si="1"/>
        <v>#REF!</v>
      </c>
    </row>
    <row r="421">
      <c r="A421" s="22">
        <v>-0.0264</v>
      </c>
      <c r="B421" s="3" t="str">
        <f t="shared" si="1"/>
        <v>#REF!</v>
      </c>
    </row>
    <row r="422">
      <c r="A422" s="24">
        <v>260803.0</v>
      </c>
      <c r="B422" s="3" t="str">
        <f t="shared" si="1"/>
        <v>#REF!</v>
      </c>
    </row>
    <row r="423">
      <c r="A423" s="24">
        <v>344307.0</v>
      </c>
      <c r="B423" s="3" t="str">
        <f t="shared" si="1"/>
        <v>#REF!</v>
      </c>
    </row>
    <row r="424">
      <c r="A424" s="23">
        <v>43886.0</v>
      </c>
      <c r="B424" s="3" t="str">
        <f t="shared" si="1"/>
        <v>#REF!</v>
      </c>
    </row>
    <row r="425">
      <c r="A425" s="21">
        <v>55.82</v>
      </c>
      <c r="B425" s="3" t="str">
        <f t="shared" si="1"/>
        <v>#REF!</v>
      </c>
    </row>
    <row r="426">
      <c r="A426" s="21">
        <v>56.31</v>
      </c>
      <c r="B426" s="3" t="str">
        <f t="shared" si="1"/>
        <v>#REF!</v>
      </c>
    </row>
    <row r="427">
      <c r="A427" s="21">
        <v>53.9</v>
      </c>
      <c r="B427" s="3" t="str">
        <f t="shared" si="1"/>
        <v>#REF!</v>
      </c>
    </row>
    <row r="428">
      <c r="A428" s="21">
        <v>54.23</v>
      </c>
      <c r="B428" s="3" t="str">
        <f t="shared" si="1"/>
        <v>#REF!</v>
      </c>
    </row>
    <row r="429">
      <c r="A429" s="21">
        <v>-1.52</v>
      </c>
      <c r="B429" s="3" t="str">
        <f t="shared" si="1"/>
        <v>#REF!</v>
      </c>
    </row>
    <row r="430">
      <c r="A430" s="22">
        <v>-0.0273</v>
      </c>
      <c r="B430" s="3" t="str">
        <f t="shared" si="1"/>
        <v>#REF!</v>
      </c>
    </row>
    <row r="431">
      <c r="A431" s="24">
        <v>158974.0</v>
      </c>
      <c r="B431" s="3" t="str">
        <f t="shared" si="1"/>
        <v>#REF!</v>
      </c>
    </row>
    <row r="432">
      <c r="A432" s="24">
        <v>347615.0</v>
      </c>
      <c r="B432" s="3" t="str">
        <f t="shared" si="1"/>
        <v>#REF!</v>
      </c>
    </row>
    <row r="433">
      <c r="A433" s="23">
        <v>43885.0</v>
      </c>
      <c r="B433" s="3" t="str">
        <f t="shared" si="1"/>
        <v>#REF!</v>
      </c>
    </row>
    <row r="434">
      <c r="A434" s="21">
        <v>57.01</v>
      </c>
      <c r="B434" s="3" t="str">
        <f t="shared" si="1"/>
        <v>#REF!</v>
      </c>
    </row>
    <row r="435">
      <c r="A435" s="21">
        <v>57.06</v>
      </c>
      <c r="B435" s="3" t="str">
        <f t="shared" si="1"/>
        <v>#REF!</v>
      </c>
    </row>
    <row r="436">
      <c r="A436" s="21">
        <v>54.59</v>
      </c>
      <c r="B436" s="3" t="str">
        <f t="shared" si="1"/>
        <v>#REF!</v>
      </c>
    </row>
    <row r="437">
      <c r="A437" s="21">
        <v>55.75</v>
      </c>
      <c r="B437" s="3" t="str">
        <f t="shared" si="1"/>
        <v>#REF!</v>
      </c>
    </row>
    <row r="438">
      <c r="A438" s="21">
        <v>-1.97</v>
      </c>
      <c r="B438" s="3" t="str">
        <f t="shared" si="1"/>
        <v>#REF!</v>
      </c>
    </row>
    <row r="439">
      <c r="A439" s="22">
        <v>-0.0341</v>
      </c>
      <c r="B439" s="3" t="str">
        <f t="shared" si="1"/>
        <v>#REF!</v>
      </c>
    </row>
    <row r="440">
      <c r="A440" s="24">
        <v>216462.0</v>
      </c>
      <c r="B440" s="3" t="str">
        <f t="shared" si="1"/>
        <v>#REF!</v>
      </c>
    </row>
    <row r="441">
      <c r="A441" s="24">
        <v>345901.0</v>
      </c>
      <c r="B441" s="3" t="str">
        <f t="shared" si="1"/>
        <v>#REF!</v>
      </c>
    </row>
    <row r="442">
      <c r="A442" s="23">
        <v>43882.0</v>
      </c>
      <c r="B442" s="3" t="str">
        <f t="shared" si="1"/>
        <v>#REF!</v>
      </c>
    </row>
    <row r="443">
      <c r="A443" s="21">
        <v>58.28</v>
      </c>
      <c r="B443" s="3" t="str">
        <f t="shared" si="1"/>
        <v>#REF!</v>
      </c>
    </row>
    <row r="444">
      <c r="A444" s="21">
        <v>58.48</v>
      </c>
      <c r="B444" s="3" t="str">
        <f t="shared" si="1"/>
        <v>#REF!</v>
      </c>
    </row>
    <row r="445">
      <c r="A445" s="21">
        <v>57.06</v>
      </c>
      <c r="B445" s="3" t="str">
        <f t="shared" si="1"/>
        <v>#REF!</v>
      </c>
    </row>
    <row r="446">
      <c r="A446" s="21">
        <v>57.72</v>
      </c>
      <c r="B446" s="3" t="str">
        <f t="shared" si="1"/>
        <v>#REF!</v>
      </c>
    </row>
    <row r="447">
      <c r="A447" s="21">
        <v>-0.85</v>
      </c>
      <c r="B447" s="3" t="str">
        <f t="shared" si="1"/>
        <v>#REF!</v>
      </c>
    </row>
    <row r="448">
      <c r="A448" s="22">
        <v>-0.0145</v>
      </c>
      <c r="B448" s="3" t="str">
        <f t="shared" si="1"/>
        <v>#REF!</v>
      </c>
    </row>
    <row r="449">
      <c r="A449" s="24">
        <v>174342.0</v>
      </c>
      <c r="B449" s="3" t="str">
        <f t="shared" si="1"/>
        <v>#REF!</v>
      </c>
    </row>
    <row r="450">
      <c r="A450" s="24">
        <v>340182.0</v>
      </c>
      <c r="B450" s="3" t="str">
        <f t="shared" si="1"/>
        <v>#REF!</v>
      </c>
    </row>
    <row r="451">
      <c r="A451" s="23">
        <v>43881.0</v>
      </c>
      <c r="B451" s="3" t="str">
        <f t="shared" si="1"/>
        <v>#REF!</v>
      </c>
    </row>
    <row r="452">
      <c r="A452" s="21">
        <v>58.75</v>
      </c>
      <c r="B452" s="3" t="str">
        <f t="shared" si="1"/>
        <v>#REF!</v>
      </c>
    </row>
    <row r="453">
      <c r="A453" s="21">
        <v>59.34</v>
      </c>
      <c r="B453" s="3" t="str">
        <f t="shared" si="1"/>
        <v>#REF!</v>
      </c>
    </row>
    <row r="454">
      <c r="A454" s="21">
        <v>58.29</v>
      </c>
      <c r="B454" s="3" t="str">
        <f t="shared" si="1"/>
        <v>#REF!</v>
      </c>
    </row>
    <row r="455">
      <c r="A455" s="21">
        <v>58.57</v>
      </c>
      <c r="B455" s="3" t="str">
        <f t="shared" si="1"/>
        <v>#REF!</v>
      </c>
    </row>
    <row r="456">
      <c r="A456" s="21">
        <v>-0.01</v>
      </c>
      <c r="B456" s="3" t="str">
        <f t="shared" si="1"/>
        <v>#REF!</v>
      </c>
    </row>
    <row r="457">
      <c r="A457" s="22">
        <v>-2.0E-4</v>
      </c>
      <c r="B457" s="3" t="str">
        <f t="shared" si="1"/>
        <v>#REF!</v>
      </c>
    </row>
    <row r="458">
      <c r="A458" s="24">
        <v>184935.0</v>
      </c>
      <c r="B458" s="3" t="str">
        <f t="shared" si="1"/>
        <v>#REF!</v>
      </c>
    </row>
    <row r="459">
      <c r="A459" s="24">
        <v>341255.0</v>
      </c>
      <c r="B459" s="3" t="str">
        <f t="shared" si="1"/>
        <v>#REF!</v>
      </c>
    </row>
    <row r="460">
      <c r="A460" s="23">
        <v>43880.0</v>
      </c>
      <c r="B460" s="3" t="str">
        <f t="shared" si="1"/>
        <v>#REF!</v>
      </c>
    </row>
    <row r="461">
      <c r="A461" s="21">
        <v>57.44</v>
      </c>
      <c r="B461" s="3" t="str">
        <f t="shared" si="1"/>
        <v>#REF!</v>
      </c>
    </row>
    <row r="462">
      <c r="A462" s="21">
        <v>58.89</v>
      </c>
      <c r="B462" s="3" t="str">
        <f t="shared" si="1"/>
        <v>#REF!</v>
      </c>
    </row>
    <row r="463">
      <c r="A463" s="21">
        <v>57.27</v>
      </c>
      <c r="B463" s="3" t="str">
        <f t="shared" si="1"/>
        <v>#REF!</v>
      </c>
    </row>
    <row r="464">
      <c r="A464" s="21">
        <v>58.58</v>
      </c>
      <c r="B464" s="3" t="str">
        <f t="shared" si="1"/>
        <v>#REF!</v>
      </c>
    </row>
    <row r="465">
      <c r="A465" s="25">
        <f>+1.06</f>
        <v>1.06</v>
      </c>
      <c r="B465" s="3" t="str">
        <f t="shared" si="1"/>
        <v>#REF!</v>
      </c>
    </row>
    <row r="466">
      <c r="A466" s="25">
        <f>+1.84%</f>
        <v>0.0184</v>
      </c>
      <c r="B466" s="3" t="str">
        <f t="shared" si="1"/>
        <v>#REF!</v>
      </c>
    </row>
    <row r="467">
      <c r="A467" s="26">
        <v>170899.0</v>
      </c>
      <c r="B467" s="3" t="str">
        <f t="shared" si="1"/>
        <v>#REF!</v>
      </c>
    </row>
    <row r="468">
      <c r="A468" s="26">
        <v>331719.0</v>
      </c>
      <c r="B468" s="3" t="str">
        <f t="shared" si="1"/>
        <v>#REF!</v>
      </c>
    </row>
    <row r="469">
      <c r="A469" s="27">
        <v>43879.0</v>
      </c>
      <c r="B469" s="3" t="str">
        <f t="shared" si="1"/>
        <v>#REF!</v>
      </c>
    </row>
    <row r="470">
      <c r="A470" s="28">
        <v>57.13</v>
      </c>
      <c r="B470" s="3" t="str">
        <f t="shared" si="1"/>
        <v>#REF!</v>
      </c>
    </row>
    <row r="471">
      <c r="A471" s="28">
        <v>57.59</v>
      </c>
      <c r="B471" s="3" t="str">
        <f t="shared" si="1"/>
        <v>#REF!</v>
      </c>
    </row>
    <row r="472">
      <c r="A472" s="28">
        <v>56.28</v>
      </c>
      <c r="B472" s="3" t="str">
        <f t="shared" si="1"/>
        <v>#REF!</v>
      </c>
    </row>
    <row r="473">
      <c r="A473" s="28">
        <v>57.52</v>
      </c>
      <c r="B473" s="3" t="str">
        <f t="shared" si="1"/>
        <v>#REF!</v>
      </c>
    </row>
    <row r="474">
      <c r="A474" s="25">
        <f>+0.02</f>
        <v>0.02</v>
      </c>
      <c r="B474" s="3" t="str">
        <f t="shared" si="1"/>
        <v>#REF!</v>
      </c>
    </row>
    <row r="475">
      <c r="A475" s="25">
        <f>+0.03%</f>
        <v>0.0003</v>
      </c>
      <c r="B475" s="3" t="str">
        <f t="shared" si="1"/>
        <v>#REF!</v>
      </c>
    </row>
    <row r="476">
      <c r="A476" s="26">
        <v>169378.0</v>
      </c>
      <c r="B476" s="3" t="str">
        <f t="shared" si="1"/>
        <v>#REF!</v>
      </c>
    </row>
    <row r="477">
      <c r="A477" s="26">
        <v>327460.0</v>
      </c>
      <c r="B477" s="3" t="str">
        <f t="shared" si="1"/>
        <v>#REF!</v>
      </c>
    </row>
    <row r="478">
      <c r="A478" s="27">
        <v>43878.0</v>
      </c>
      <c r="B478" s="3" t="str">
        <f t="shared" si="1"/>
        <v>#REF!</v>
      </c>
    </row>
    <row r="479">
      <c r="A479" s="28">
        <v>57.24</v>
      </c>
      <c r="B479" s="3" t="str">
        <f t="shared" si="1"/>
        <v>#REF!</v>
      </c>
    </row>
    <row r="480">
      <c r="A480" s="28">
        <v>57.54</v>
      </c>
      <c r="B480" s="3" t="str">
        <f t="shared" si="1"/>
        <v>#REF!</v>
      </c>
    </row>
    <row r="481">
      <c r="A481" s="28">
        <v>56.82</v>
      </c>
      <c r="B481" s="3" t="str">
        <f t="shared" si="1"/>
        <v>#REF!</v>
      </c>
    </row>
    <row r="482">
      <c r="A482" s="28">
        <v>57.5</v>
      </c>
      <c r="B482" s="3" t="str">
        <f t="shared" si="1"/>
        <v>#REF!</v>
      </c>
    </row>
    <row r="483">
      <c r="A483" s="25">
        <f>+0.25</f>
        <v>0.25</v>
      </c>
      <c r="B483" s="3" t="str">
        <f t="shared" si="1"/>
        <v>#REF!</v>
      </c>
    </row>
    <row r="484">
      <c r="A484" s="25">
        <f>+0.44%</f>
        <v>0.0044</v>
      </c>
      <c r="B484" s="3" t="str">
        <f t="shared" si="1"/>
        <v>#REF!</v>
      </c>
    </row>
    <row r="485">
      <c r="A485" s="26">
        <v>65200.0</v>
      </c>
      <c r="B485" s="3" t="str">
        <f t="shared" si="1"/>
        <v>#REF!</v>
      </c>
    </row>
    <row r="486">
      <c r="A486" s="26">
        <v>311890.0</v>
      </c>
      <c r="B486" s="3" t="str">
        <f t="shared" si="1"/>
        <v>#REF!</v>
      </c>
    </row>
    <row r="487">
      <c r="A487" s="27">
        <v>43875.0</v>
      </c>
      <c r="B487" s="3" t="str">
        <f t="shared" si="1"/>
        <v>#REF!</v>
      </c>
    </row>
    <row r="488">
      <c r="A488" s="28">
        <v>56.66</v>
      </c>
      <c r="B488" s="3" t="str">
        <f t="shared" si="1"/>
        <v>#REF!</v>
      </c>
    </row>
    <row r="489">
      <c r="A489" s="28">
        <v>57.46</v>
      </c>
      <c r="B489" s="3" t="str">
        <f t="shared" si="1"/>
        <v>#REF!</v>
      </c>
    </row>
    <row r="490">
      <c r="A490" s="28">
        <v>56.33</v>
      </c>
      <c r="B490" s="3" t="str">
        <f t="shared" si="1"/>
        <v>#REF!</v>
      </c>
    </row>
    <row r="491">
      <c r="A491" s="28">
        <v>57.25</v>
      </c>
      <c r="B491" s="3" t="str">
        <f t="shared" si="1"/>
        <v>#REF!</v>
      </c>
    </row>
    <row r="492">
      <c r="A492" s="25">
        <f>+0.71</f>
        <v>0.71</v>
      </c>
      <c r="B492" s="3" t="str">
        <f t="shared" si="1"/>
        <v>#REF!</v>
      </c>
    </row>
    <row r="493">
      <c r="A493" s="25">
        <f>+1.26%</f>
        <v>0.0126</v>
      </c>
      <c r="B493" s="3" t="str">
        <f t="shared" si="1"/>
        <v>#REF!</v>
      </c>
    </row>
    <row r="494">
      <c r="A494" s="26">
        <v>154219.0</v>
      </c>
      <c r="B494" s="3" t="str">
        <f t="shared" si="1"/>
        <v>#REF!</v>
      </c>
    </row>
    <row r="495">
      <c r="A495" s="26">
        <v>304355.0</v>
      </c>
      <c r="B495" s="3" t="str">
        <f t="shared" si="1"/>
        <v>#REF!</v>
      </c>
    </row>
    <row r="496">
      <c r="A496" s="27">
        <v>43874.0</v>
      </c>
      <c r="B496" s="3" t="str">
        <f t="shared" si="1"/>
        <v>#REF!</v>
      </c>
    </row>
    <row r="497">
      <c r="A497" s="28">
        <v>56.36</v>
      </c>
      <c r="B497" s="3" t="str">
        <f t="shared" si="1"/>
        <v>#REF!</v>
      </c>
    </row>
    <row r="498">
      <c r="A498" s="28">
        <v>56.96</v>
      </c>
      <c r="B498" s="3" t="str">
        <f t="shared" si="1"/>
        <v>#REF!</v>
      </c>
    </row>
    <row r="499">
      <c r="A499" s="28">
        <v>55.41</v>
      </c>
      <c r="B499" s="3" t="str">
        <f t="shared" si="1"/>
        <v>#REF!</v>
      </c>
    </row>
    <row r="500">
      <c r="A500" s="28">
        <v>56.54</v>
      </c>
      <c r="B500" s="3" t="str">
        <f t="shared" si="1"/>
        <v>#REF!</v>
      </c>
    </row>
    <row r="501">
      <c r="A501" s="25">
        <f>+0.43</f>
        <v>0.43</v>
      </c>
      <c r="B501" s="3" t="str">
        <f t="shared" si="1"/>
        <v>#REF!</v>
      </c>
    </row>
    <row r="502">
      <c r="A502" s="25">
        <f>+0.77%</f>
        <v>0.0077</v>
      </c>
      <c r="B502" s="3" t="str">
        <f t="shared" si="1"/>
        <v>#REF!</v>
      </c>
    </row>
    <row r="503">
      <c r="A503" s="26">
        <v>200026.0</v>
      </c>
      <c r="B503" s="3" t="str">
        <f t="shared" si="1"/>
        <v>#REF!</v>
      </c>
    </row>
    <row r="504">
      <c r="A504" s="26">
        <v>301802.0</v>
      </c>
      <c r="B504" s="3" t="str">
        <f t="shared" si="1"/>
        <v>#REF!</v>
      </c>
    </row>
    <row r="505">
      <c r="A505" s="27">
        <v>43873.0</v>
      </c>
      <c r="B505" s="3" t="str">
        <f t="shared" si="1"/>
        <v>#REF!</v>
      </c>
    </row>
    <row r="506">
      <c r="A506" s="28">
        <v>54.8</v>
      </c>
      <c r="B506" s="3" t="str">
        <f t="shared" si="1"/>
        <v>#REF!</v>
      </c>
    </row>
    <row r="507">
      <c r="A507" s="28">
        <v>56.61</v>
      </c>
      <c r="B507" s="3" t="str">
        <f t="shared" si="1"/>
        <v>#REF!</v>
      </c>
    </row>
    <row r="508">
      <c r="A508" s="28">
        <v>54.79</v>
      </c>
      <c r="B508" s="3" t="str">
        <f t="shared" si="1"/>
        <v>#REF!</v>
      </c>
    </row>
    <row r="509">
      <c r="A509" s="28">
        <v>56.11</v>
      </c>
      <c r="B509" s="3" t="str">
        <f t="shared" si="1"/>
        <v>#REF!</v>
      </c>
    </row>
    <row r="510">
      <c r="A510" s="25">
        <f>+1.61</f>
        <v>1.61</v>
      </c>
      <c r="B510" s="3" t="str">
        <f t="shared" si="1"/>
        <v>#REF!</v>
      </c>
    </row>
    <row r="511">
      <c r="A511" s="25">
        <f>+2.95%</f>
        <v>0.0295</v>
      </c>
      <c r="B511" s="3" t="str">
        <f t="shared" si="1"/>
        <v>#REF!</v>
      </c>
    </row>
    <row r="512">
      <c r="A512" s="26">
        <v>182648.0</v>
      </c>
      <c r="B512" s="3" t="str">
        <f t="shared" si="1"/>
        <v>#REF!</v>
      </c>
    </row>
    <row r="513">
      <c r="A513" s="26">
        <v>280205.0</v>
      </c>
      <c r="B513" s="3" t="str">
        <f t="shared" si="1"/>
        <v>#REF!</v>
      </c>
    </row>
    <row r="514">
      <c r="A514" s="27">
        <v>43872.0</v>
      </c>
      <c r="B514" s="3" t="str">
        <f t="shared" si="1"/>
        <v>#REF!</v>
      </c>
    </row>
    <row r="515">
      <c r="A515" s="28">
        <v>54.26</v>
      </c>
      <c r="B515" s="3" t="str">
        <f t="shared" si="1"/>
        <v>#REF!</v>
      </c>
    </row>
    <row r="516">
      <c r="A516" s="28">
        <v>55.15</v>
      </c>
      <c r="B516" s="3" t="str">
        <f t="shared" si="1"/>
        <v>#REF!</v>
      </c>
    </row>
    <row r="517">
      <c r="A517" s="28">
        <v>54.26</v>
      </c>
      <c r="B517" s="3" t="str">
        <f t="shared" si="1"/>
        <v>#REF!</v>
      </c>
    </row>
    <row r="518">
      <c r="A518" s="28">
        <v>54.5</v>
      </c>
      <c r="B518" s="3" t="str">
        <f t="shared" si="1"/>
        <v>#REF!</v>
      </c>
    </row>
    <row r="519">
      <c r="A519" s="25">
        <f>+0.55</f>
        <v>0.55</v>
      </c>
      <c r="B519" s="3" t="str">
        <f t="shared" si="1"/>
        <v>#REF!</v>
      </c>
    </row>
    <row r="520">
      <c r="A520" s="25">
        <f>+1.02%</f>
        <v>0.0102</v>
      </c>
      <c r="B520" s="3" t="str">
        <f t="shared" si="1"/>
        <v>#REF!</v>
      </c>
    </row>
    <row r="521">
      <c r="A521" s="26">
        <v>148752.0</v>
      </c>
      <c r="B521" s="3" t="str">
        <f t="shared" si="1"/>
        <v>#REF!</v>
      </c>
    </row>
    <row r="522">
      <c r="A522" s="26">
        <v>284383.0</v>
      </c>
      <c r="B522" s="3" t="str">
        <f t="shared" si="1"/>
        <v>#REF!</v>
      </c>
    </row>
    <row r="523">
      <c r="A523" s="27">
        <v>43871.0</v>
      </c>
      <c r="B523" s="3" t="str">
        <f t="shared" si="1"/>
        <v>#REF!</v>
      </c>
    </row>
    <row r="524">
      <c r="A524" s="28">
        <v>55.07</v>
      </c>
      <c r="B524" s="3" t="str">
        <f t="shared" si="1"/>
        <v>#REF!</v>
      </c>
    </row>
    <row r="525">
      <c r="A525" s="28">
        <v>55.37</v>
      </c>
      <c r="B525" s="3" t="str">
        <f t="shared" si="1"/>
        <v>#REF!</v>
      </c>
    </row>
    <row r="526">
      <c r="A526" s="28">
        <v>53.81</v>
      </c>
      <c r="B526" s="3" t="str">
        <f t="shared" si="1"/>
        <v>#REF!</v>
      </c>
    </row>
    <row r="527">
      <c r="A527" s="28">
        <v>53.95</v>
      </c>
      <c r="B527" s="3" t="str">
        <f t="shared" si="1"/>
        <v>#REF!</v>
      </c>
    </row>
    <row r="528">
      <c r="A528" s="21">
        <v>-1.21</v>
      </c>
      <c r="B528" s="3" t="str">
        <f t="shared" si="1"/>
        <v>#REF!</v>
      </c>
    </row>
    <row r="529">
      <c r="A529" s="22">
        <v>-0.0219</v>
      </c>
      <c r="B529" s="3" t="str">
        <f t="shared" si="1"/>
        <v>#REF!</v>
      </c>
    </row>
    <row r="530">
      <c r="A530" s="24">
        <v>179075.0</v>
      </c>
      <c r="B530" s="3" t="str">
        <f t="shared" si="1"/>
        <v>#REF!</v>
      </c>
    </row>
    <row r="531">
      <c r="A531" s="24">
        <v>292302.0</v>
      </c>
      <c r="B531" s="3" t="str">
        <f t="shared" si="1"/>
        <v>#REF!</v>
      </c>
    </row>
    <row r="532">
      <c r="A532" s="23">
        <v>43868.0</v>
      </c>
      <c r="B532" s="3" t="str">
        <f t="shared" si="1"/>
        <v>#REF!</v>
      </c>
    </row>
    <row r="533">
      <c r="A533" s="21">
        <v>55.83</v>
      </c>
      <c r="B533" s="3" t="str">
        <f t="shared" si="1"/>
        <v>#REF!</v>
      </c>
    </row>
    <row r="534">
      <c r="A534" s="21">
        <v>56.06</v>
      </c>
      <c r="B534" s="3" t="str">
        <f t="shared" si="1"/>
        <v>#REF!</v>
      </c>
    </row>
    <row r="535">
      <c r="A535" s="21">
        <v>54.92</v>
      </c>
      <c r="B535" s="3" t="str">
        <f t="shared" si="1"/>
        <v>#REF!</v>
      </c>
    </row>
    <row r="536">
      <c r="A536" s="21">
        <v>55.16</v>
      </c>
      <c r="B536" s="3" t="str">
        <f t="shared" si="1"/>
        <v>#REF!</v>
      </c>
    </row>
    <row r="537">
      <c r="A537" s="21">
        <v>-0.42</v>
      </c>
      <c r="B537" s="3" t="str">
        <f t="shared" si="1"/>
        <v>#REF!</v>
      </c>
    </row>
    <row r="538">
      <c r="A538" s="22">
        <v>-0.0076</v>
      </c>
      <c r="B538" s="3" t="str">
        <f t="shared" si="1"/>
        <v>#REF!</v>
      </c>
    </row>
    <row r="539">
      <c r="A539" s="24">
        <v>159132.0</v>
      </c>
      <c r="B539" s="3" t="str">
        <f t="shared" si="1"/>
        <v>#REF!</v>
      </c>
    </row>
    <row r="540">
      <c r="A540" s="24">
        <v>285857.0</v>
      </c>
      <c r="B540" s="3" t="str">
        <f t="shared" si="1"/>
        <v>#REF!</v>
      </c>
    </row>
    <row r="541">
      <c r="A541" s="23">
        <v>43867.0</v>
      </c>
      <c r="B541" s="3" t="str">
        <f t="shared" si="1"/>
        <v>#REF!</v>
      </c>
    </row>
    <row r="542">
      <c r="A542" s="21">
        <v>55.86</v>
      </c>
      <c r="B542" s="3" t="str">
        <f t="shared" si="1"/>
        <v>#REF!</v>
      </c>
    </row>
    <row r="543">
      <c r="A543" s="21">
        <v>56.85</v>
      </c>
      <c r="B543" s="3" t="str">
        <f t="shared" si="1"/>
        <v>#REF!</v>
      </c>
    </row>
    <row r="544">
      <c r="A544" s="21">
        <v>54.81</v>
      </c>
      <c r="B544" s="3" t="str">
        <f t="shared" si="1"/>
        <v>#REF!</v>
      </c>
    </row>
    <row r="545">
      <c r="A545" s="21">
        <v>55.58</v>
      </c>
      <c r="B545" s="3" t="str">
        <f t="shared" si="1"/>
        <v>#REF!</v>
      </c>
    </row>
    <row r="546">
      <c r="A546" s="25">
        <f>+0.02</f>
        <v>0.02</v>
      </c>
      <c r="B546" s="3" t="str">
        <f t="shared" si="1"/>
        <v>#REF!</v>
      </c>
    </row>
    <row r="547">
      <c r="A547" s="25">
        <f>+0.04%</f>
        <v>0.0004</v>
      </c>
      <c r="B547" s="3" t="str">
        <f t="shared" si="1"/>
        <v>#REF!</v>
      </c>
    </row>
    <row r="548">
      <c r="A548" s="26">
        <v>227622.0</v>
      </c>
      <c r="B548" s="3" t="str">
        <f t="shared" si="1"/>
        <v>#REF!</v>
      </c>
    </row>
    <row r="549">
      <c r="A549" s="26">
        <v>287603.0</v>
      </c>
      <c r="B549" s="3" t="str">
        <f t="shared" si="1"/>
        <v>#REF!</v>
      </c>
    </row>
    <row r="550">
      <c r="A550" s="27">
        <v>43866.0</v>
      </c>
      <c r="B550" s="3" t="str">
        <f t="shared" si="1"/>
        <v>#REF!</v>
      </c>
    </row>
    <row r="551">
      <c r="A551" s="28">
        <v>54.36</v>
      </c>
      <c r="B551" s="3" t="str">
        <f t="shared" si="1"/>
        <v>#REF!</v>
      </c>
    </row>
    <row r="552">
      <c r="A552" s="28">
        <v>56.58</v>
      </c>
      <c r="B552" s="3" t="str">
        <f t="shared" si="1"/>
        <v>#REF!</v>
      </c>
    </row>
    <row r="553">
      <c r="A553" s="28">
        <v>54.34</v>
      </c>
      <c r="B553" s="3" t="str">
        <f t="shared" si="1"/>
        <v>#REF!</v>
      </c>
    </row>
    <row r="554">
      <c r="A554" s="28">
        <v>55.56</v>
      </c>
      <c r="B554" s="3" t="str">
        <f t="shared" si="1"/>
        <v>#REF!</v>
      </c>
    </row>
    <row r="555">
      <c r="A555" s="25">
        <f>+1.3</f>
        <v>1.3</v>
      </c>
      <c r="B555" s="3" t="str">
        <f t="shared" si="1"/>
        <v>#REF!</v>
      </c>
    </row>
    <row r="556">
      <c r="A556" s="25">
        <f>+2.4%</f>
        <v>0.024</v>
      </c>
      <c r="B556" s="3" t="str">
        <f t="shared" si="1"/>
        <v>#REF!</v>
      </c>
    </row>
    <row r="557">
      <c r="A557" s="26">
        <v>236481.0</v>
      </c>
      <c r="B557" s="3" t="str">
        <f t="shared" si="1"/>
        <v>#REF!</v>
      </c>
    </row>
    <row r="558">
      <c r="A558" s="26">
        <v>291599.0</v>
      </c>
      <c r="B558" s="3" t="str">
        <f t="shared" si="1"/>
        <v>#REF!</v>
      </c>
    </row>
    <row r="559">
      <c r="A559" s="27">
        <v>43865.0</v>
      </c>
      <c r="B559" s="3" t="str">
        <f t="shared" si="1"/>
        <v>#REF!</v>
      </c>
    </row>
    <row r="560">
      <c r="A560" s="28">
        <v>54.5</v>
      </c>
      <c r="B560" s="3" t="str">
        <f t="shared" si="1"/>
        <v>#REF!</v>
      </c>
    </row>
    <row r="561">
      <c r="A561" s="28">
        <v>55.92</v>
      </c>
      <c r="B561" s="3" t="str">
        <f t="shared" si="1"/>
        <v>#REF!</v>
      </c>
    </row>
    <row r="562">
      <c r="A562" s="28">
        <v>54.0</v>
      </c>
      <c r="B562" s="3" t="str">
        <f t="shared" si="1"/>
        <v>#REF!</v>
      </c>
    </row>
    <row r="563">
      <c r="A563" s="28">
        <v>54.26</v>
      </c>
      <c r="B563" s="3" t="str">
        <f t="shared" si="1"/>
        <v>#REF!</v>
      </c>
    </row>
    <row r="564">
      <c r="A564" s="21">
        <v>-0.47</v>
      </c>
      <c r="B564" s="3" t="str">
        <f t="shared" si="1"/>
        <v>#REF!</v>
      </c>
    </row>
    <row r="565">
      <c r="A565" s="22">
        <v>-0.0086</v>
      </c>
      <c r="B565" s="3" t="str">
        <f t="shared" si="1"/>
        <v>#REF!</v>
      </c>
    </row>
    <row r="566">
      <c r="A566" s="24">
        <v>230070.0</v>
      </c>
      <c r="B566" s="3" t="str">
        <f t="shared" si="1"/>
        <v>#REF!</v>
      </c>
    </row>
    <row r="567">
      <c r="A567" s="24">
        <v>283427.0</v>
      </c>
      <c r="B567" s="3" t="str">
        <f t="shared" si="1"/>
        <v>#REF!</v>
      </c>
    </row>
    <row r="568">
      <c r="A568" s="23">
        <v>43864.0</v>
      </c>
      <c r="B568" s="3" t="str">
        <f t="shared" si="1"/>
        <v>#REF!</v>
      </c>
    </row>
    <row r="569">
      <c r="A569" s="21">
        <v>55.69</v>
      </c>
      <c r="B569" s="3" t="str">
        <f t="shared" si="1"/>
        <v>#REF!</v>
      </c>
    </row>
    <row r="570">
      <c r="A570" s="21">
        <v>56.46</v>
      </c>
      <c r="B570" s="3" t="str">
        <f t="shared" si="1"/>
        <v>#REF!</v>
      </c>
    </row>
    <row r="571">
      <c r="A571" s="21">
        <v>54.38</v>
      </c>
      <c r="B571" s="3" t="str">
        <f t="shared" si="1"/>
        <v>#REF!</v>
      </c>
    </row>
    <row r="572">
      <c r="A572" s="21">
        <v>54.73</v>
      </c>
      <c r="B572" s="3" t="str">
        <f t="shared" si="1"/>
        <v>#REF!</v>
      </c>
    </row>
    <row r="573">
      <c r="A573" s="21">
        <v>-1.51</v>
      </c>
      <c r="B573" s="3" t="str">
        <f t="shared" si="1"/>
        <v>#REF!</v>
      </c>
    </row>
    <row r="574">
      <c r="A574" s="22">
        <v>-0.0268</v>
      </c>
      <c r="B574" s="3" t="str">
        <f t="shared" si="1"/>
        <v>#REF!</v>
      </c>
    </row>
    <row r="575">
      <c r="A575" s="24">
        <v>240053.0</v>
      </c>
      <c r="B575" s="3" t="str">
        <f t="shared" si="1"/>
        <v>#REF!</v>
      </c>
    </row>
    <row r="576">
      <c r="A576" s="24">
        <v>279844.0</v>
      </c>
      <c r="B576" s="3" t="str">
        <f t="shared" si="1"/>
        <v>#REF!</v>
      </c>
    </row>
    <row r="577">
      <c r="A577" s="7">
        <v>43861.0</v>
      </c>
      <c r="B577" s="3" t="str">
        <f t="shared" si="1"/>
        <v>#REF!</v>
      </c>
    </row>
    <row r="578">
      <c r="A578" s="8">
        <v>57.61</v>
      </c>
      <c r="B578" s="3" t="str">
        <f t="shared" si="1"/>
        <v>#REF!</v>
      </c>
    </row>
    <row r="579">
      <c r="A579" s="8">
        <v>57.88</v>
      </c>
      <c r="B579" s="3" t="str">
        <f t="shared" si="1"/>
        <v>#REF!</v>
      </c>
    </row>
    <row r="580">
      <c r="A580" s="8">
        <v>55.68</v>
      </c>
      <c r="B580" s="3" t="str">
        <f t="shared" si="1"/>
        <v>#REF!</v>
      </c>
    </row>
    <row r="581">
      <c r="A581" s="8">
        <v>56.24</v>
      </c>
      <c r="B581" s="3" t="str">
        <f t="shared" si="1"/>
        <v>#REF!</v>
      </c>
    </row>
    <row r="582">
      <c r="A582" s="11">
        <v>-0.46</v>
      </c>
      <c r="B582" s="3" t="str">
        <f t="shared" si="1"/>
        <v>#REF!</v>
      </c>
    </row>
    <row r="583">
      <c r="A583" s="12">
        <v>-0.0081</v>
      </c>
      <c r="B583" s="3" t="str">
        <f t="shared" si="1"/>
        <v>#REF!</v>
      </c>
    </row>
    <row r="584">
      <c r="A584" s="31">
        <v>211260.0</v>
      </c>
      <c r="B584" s="3" t="str">
        <f t="shared" si="1"/>
        <v>#REF!</v>
      </c>
    </row>
    <row r="585">
      <c r="A585" s="32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43980</v>
      </c>
      <c r="C3" s="3">
        <v>35.15</v>
      </c>
      <c r="D3" s="3">
        <v>35.37</v>
      </c>
      <c r="E3" s="3">
        <v>34.06</v>
      </c>
      <c r="F3" s="3">
        <v>35.33</v>
      </c>
      <c r="G3" s="3">
        <v>0.04</v>
      </c>
      <c r="H3" s="3">
        <v>0.0011</v>
      </c>
      <c r="I3" s="15">
        <v>14712.0</v>
      </c>
      <c r="J3" s="3">
        <v>0.0</v>
      </c>
    </row>
    <row r="4">
      <c r="A4" s="4" t="s">
        <v>4</v>
      </c>
      <c r="B4" s="5">
        <f t="shared" si="1"/>
        <v>43979</v>
      </c>
      <c r="C4" s="3">
        <v>33.92</v>
      </c>
      <c r="D4" s="3">
        <v>35.95</v>
      </c>
      <c r="E4" s="3">
        <v>33.62</v>
      </c>
      <c r="F4" s="3">
        <v>35.29</v>
      </c>
      <c r="G4" s="3">
        <v>0.55</v>
      </c>
      <c r="H4" s="3">
        <v>0.0158</v>
      </c>
      <c r="I4" s="15">
        <v>70994.0</v>
      </c>
      <c r="J4" s="15">
        <v>52913.0</v>
      </c>
    </row>
    <row r="5">
      <c r="A5" s="4" t="s">
        <v>5</v>
      </c>
      <c r="B5" s="5">
        <f t="shared" si="1"/>
        <v>43978</v>
      </c>
      <c r="C5" s="3">
        <v>35.93</v>
      </c>
      <c r="D5" s="3">
        <v>36.16</v>
      </c>
      <c r="E5" s="3">
        <v>33.98</v>
      </c>
      <c r="F5" s="3">
        <v>34.74</v>
      </c>
      <c r="G5" s="3">
        <v>-1.43</v>
      </c>
      <c r="H5" s="6">
        <v>-0.0395</v>
      </c>
      <c r="I5" s="15">
        <v>112247.0</v>
      </c>
      <c r="J5" s="15">
        <v>98814.0</v>
      </c>
    </row>
    <row r="6">
      <c r="A6" s="4" t="s">
        <v>6</v>
      </c>
      <c r="B6" s="5">
        <f t="shared" si="1"/>
        <v>43977</v>
      </c>
      <c r="C6" s="3">
        <v>35.66</v>
      </c>
      <c r="D6" s="3">
        <v>36.68</v>
      </c>
      <c r="E6" s="3">
        <v>35.26</v>
      </c>
      <c r="F6" s="3">
        <v>36.17</v>
      </c>
      <c r="G6" s="3">
        <v>0.64</v>
      </c>
      <c r="H6" s="3">
        <v>0.018000000000000002</v>
      </c>
      <c r="I6" s="15">
        <v>129983.0</v>
      </c>
      <c r="J6" s="15">
        <v>130559.0</v>
      </c>
    </row>
    <row r="7">
      <c r="A7" s="4" t="s">
        <v>7</v>
      </c>
      <c r="B7" s="5">
        <f t="shared" si="1"/>
        <v>43976</v>
      </c>
      <c r="C7" s="3">
        <v>34.98</v>
      </c>
      <c r="D7" s="3">
        <v>35.97</v>
      </c>
      <c r="E7" s="3">
        <v>34.46</v>
      </c>
      <c r="F7" s="3">
        <v>35.53</v>
      </c>
      <c r="G7" s="3">
        <v>0.4</v>
      </c>
      <c r="H7" s="3">
        <v>0.011399999999999999</v>
      </c>
      <c r="I7" s="15">
        <v>28955.0</v>
      </c>
      <c r="J7" s="15">
        <v>183870.0</v>
      </c>
    </row>
    <row r="8">
      <c r="A8" s="4" t="s">
        <v>8</v>
      </c>
      <c r="B8" s="5">
        <f t="shared" si="1"/>
        <v>43973</v>
      </c>
      <c r="C8" s="3">
        <v>36.18</v>
      </c>
      <c r="D8" s="3">
        <v>36.23</v>
      </c>
      <c r="E8" s="3">
        <v>33.54</v>
      </c>
      <c r="F8" s="3">
        <v>35.13</v>
      </c>
      <c r="G8" s="3">
        <v>-0.93</v>
      </c>
      <c r="H8" s="6">
        <v>-0.0258</v>
      </c>
      <c r="I8" s="15">
        <v>174586.0</v>
      </c>
      <c r="J8" s="15">
        <v>190712.0</v>
      </c>
    </row>
    <row r="9">
      <c r="A9" s="4" t="s">
        <v>9</v>
      </c>
      <c r="B9" s="5">
        <f t="shared" si="1"/>
        <v>43972</v>
      </c>
      <c r="C9" s="3">
        <v>35.82</v>
      </c>
      <c r="D9" s="3">
        <v>36.98</v>
      </c>
      <c r="E9" s="3">
        <v>35.75</v>
      </c>
      <c r="F9" s="3">
        <v>36.06</v>
      </c>
      <c r="G9" s="3">
        <v>0.31</v>
      </c>
      <c r="H9" s="3">
        <v>0.0087</v>
      </c>
      <c r="I9" s="15">
        <v>178546.0</v>
      </c>
      <c r="J9" s="15">
        <v>224086.0</v>
      </c>
    </row>
    <row r="10">
      <c r="A10" s="7">
        <v>43980.0</v>
      </c>
      <c r="B10" s="5">
        <f t="shared" si="1"/>
        <v>43971</v>
      </c>
      <c r="C10" s="3">
        <v>34.45</v>
      </c>
      <c r="D10" s="3">
        <v>36.46</v>
      </c>
      <c r="E10" s="3">
        <v>34.38</v>
      </c>
      <c r="F10" s="3">
        <v>35.75</v>
      </c>
      <c r="G10" s="3">
        <v>1.1</v>
      </c>
      <c r="H10" s="3">
        <v>0.0317</v>
      </c>
      <c r="I10" s="15">
        <v>191265.0</v>
      </c>
      <c r="J10" s="15">
        <v>254918.0</v>
      </c>
    </row>
    <row r="11">
      <c r="A11" s="8">
        <v>35.15</v>
      </c>
      <c r="B11" s="5">
        <f t="shared" si="1"/>
        <v>43970</v>
      </c>
      <c r="C11" s="3">
        <v>35.66</v>
      </c>
      <c r="D11" s="3">
        <v>35.76</v>
      </c>
      <c r="E11" s="3">
        <v>34.2</v>
      </c>
      <c r="F11" s="3">
        <v>34.65</v>
      </c>
      <c r="G11" s="3">
        <v>-0.16</v>
      </c>
      <c r="H11" s="6">
        <v>-0.0046</v>
      </c>
      <c r="I11" s="15">
        <v>188927.0</v>
      </c>
      <c r="J11" s="15">
        <v>275727.0</v>
      </c>
    </row>
    <row r="12">
      <c r="A12" s="8">
        <v>35.37</v>
      </c>
      <c r="B12" s="5">
        <f t="shared" si="1"/>
        <v>43969</v>
      </c>
      <c r="C12" s="3">
        <v>32.78</v>
      </c>
      <c r="D12" s="3">
        <v>35.72</v>
      </c>
      <c r="E12" s="3">
        <v>32.69</v>
      </c>
      <c r="F12" s="3">
        <v>34.81</v>
      </c>
      <c r="G12" s="3">
        <v>2.31</v>
      </c>
      <c r="H12" s="3">
        <v>0.0711</v>
      </c>
      <c r="I12" s="15">
        <v>232249.0</v>
      </c>
      <c r="J12" s="15">
        <v>289969.0</v>
      </c>
    </row>
    <row r="13">
      <c r="A13" s="8">
        <v>34.06</v>
      </c>
      <c r="B13" s="5">
        <f t="shared" si="1"/>
        <v>43966</v>
      </c>
      <c r="C13" s="3">
        <v>31.52</v>
      </c>
      <c r="D13" s="3">
        <v>32.91</v>
      </c>
      <c r="E13" s="3">
        <v>30.94</v>
      </c>
      <c r="F13" s="3">
        <v>32.5</v>
      </c>
      <c r="G13" s="3">
        <v>1.37</v>
      </c>
      <c r="H13" s="3">
        <v>0.044000000000000004</v>
      </c>
      <c r="I13" s="15">
        <v>211277.0</v>
      </c>
      <c r="J13" s="15">
        <v>300217.0</v>
      </c>
    </row>
    <row r="14">
      <c r="A14" s="8">
        <v>35.33</v>
      </c>
      <c r="B14" s="5">
        <f t="shared" si="1"/>
        <v>43965</v>
      </c>
      <c r="C14" s="3">
        <v>29.52</v>
      </c>
      <c r="D14" s="3">
        <v>31.55</v>
      </c>
      <c r="E14" s="3">
        <v>28.88</v>
      </c>
      <c r="F14" s="3">
        <v>31.13</v>
      </c>
      <c r="G14" s="3">
        <v>1.94</v>
      </c>
      <c r="H14" s="3">
        <v>0.0665</v>
      </c>
      <c r="I14" s="15">
        <v>222209.0</v>
      </c>
      <c r="J14" s="15">
        <v>318342.0</v>
      </c>
    </row>
    <row r="15">
      <c r="A15" s="9">
        <f>+0.04</f>
        <v>0.04</v>
      </c>
      <c r="B15" s="5">
        <f t="shared" si="1"/>
        <v>43964</v>
      </c>
      <c r="C15" s="3">
        <v>29.35</v>
      </c>
      <c r="D15" s="3">
        <v>30.55</v>
      </c>
      <c r="E15" s="3">
        <v>28.86</v>
      </c>
      <c r="F15" s="3">
        <v>29.19</v>
      </c>
      <c r="G15" s="3">
        <v>-0.79</v>
      </c>
      <c r="H15" s="6">
        <v>-0.0264</v>
      </c>
      <c r="I15" s="15">
        <v>221112.0</v>
      </c>
      <c r="J15" s="15">
        <v>328633.0</v>
      </c>
    </row>
    <row r="16">
      <c r="A16" s="9">
        <f>+0.11%</f>
        <v>0.0011</v>
      </c>
      <c r="B16" s="5">
        <f t="shared" si="1"/>
        <v>43963</v>
      </c>
      <c r="C16" s="3">
        <v>30.07</v>
      </c>
      <c r="D16" s="3">
        <v>30.7</v>
      </c>
      <c r="E16" s="3">
        <v>29.35</v>
      </c>
      <c r="F16" s="3">
        <v>29.98</v>
      </c>
      <c r="G16" s="3">
        <v>0.35</v>
      </c>
      <c r="H16" s="3">
        <v>0.0118</v>
      </c>
      <c r="I16" s="15">
        <v>202469.0</v>
      </c>
      <c r="J16" s="15">
        <v>342441.0</v>
      </c>
    </row>
    <row r="17">
      <c r="A17" s="16">
        <v>14712.0</v>
      </c>
      <c r="B17" s="5">
        <f t="shared" si="1"/>
        <v>43962</v>
      </c>
      <c r="C17" s="3">
        <v>30.7</v>
      </c>
      <c r="D17" s="3">
        <v>31.47</v>
      </c>
      <c r="E17" s="3">
        <v>29.35</v>
      </c>
      <c r="F17" s="3">
        <v>29.63</v>
      </c>
      <c r="G17" s="3">
        <v>-1.34</v>
      </c>
      <c r="H17" s="6">
        <v>-0.0433</v>
      </c>
      <c r="I17" s="15">
        <v>242212.0</v>
      </c>
      <c r="J17" s="15">
        <v>355738.0</v>
      </c>
    </row>
    <row r="18">
      <c r="A18" s="10">
        <v>0.0</v>
      </c>
      <c r="B18" s="5">
        <f t="shared" si="1"/>
        <v>43959</v>
      </c>
      <c r="C18" s="3">
        <v>29.6</v>
      </c>
      <c r="D18" s="3">
        <v>31.14</v>
      </c>
      <c r="E18" s="3">
        <v>29.43</v>
      </c>
      <c r="F18" s="3">
        <v>30.97</v>
      </c>
      <c r="G18" s="3">
        <v>1.51</v>
      </c>
      <c r="H18" s="3">
        <v>0.0513</v>
      </c>
      <c r="I18" s="15">
        <v>147304.0</v>
      </c>
      <c r="J18" s="15">
        <v>369578.0</v>
      </c>
    </row>
    <row r="19">
      <c r="A19" s="7">
        <v>43979.0</v>
      </c>
      <c r="B19" s="5">
        <f t="shared" si="1"/>
        <v>43958</v>
      </c>
      <c r="C19" s="3">
        <v>29.64</v>
      </c>
      <c r="D19" s="3">
        <v>31.84</v>
      </c>
      <c r="E19" s="3">
        <v>29.08</v>
      </c>
      <c r="F19" s="3">
        <v>29.46</v>
      </c>
      <c r="G19" s="3">
        <v>-0.26</v>
      </c>
      <c r="H19" s="6">
        <v>-0.0087</v>
      </c>
      <c r="I19" s="15">
        <v>259890.0</v>
      </c>
      <c r="J19" s="15">
        <v>383622.0</v>
      </c>
    </row>
    <row r="20">
      <c r="A20" s="8">
        <v>33.92</v>
      </c>
      <c r="B20" s="5">
        <f t="shared" si="1"/>
        <v>43957</v>
      </c>
      <c r="C20" s="3">
        <v>32.27</v>
      </c>
      <c r="D20" s="3">
        <v>32.27</v>
      </c>
      <c r="E20" s="3">
        <v>28.66</v>
      </c>
      <c r="F20" s="3">
        <v>29.72</v>
      </c>
      <c r="G20" s="3">
        <v>-1.25</v>
      </c>
      <c r="H20" s="6">
        <v>-0.0404</v>
      </c>
      <c r="I20" s="15">
        <v>268457.0</v>
      </c>
      <c r="J20" s="15">
        <v>416652.0</v>
      </c>
    </row>
    <row r="21">
      <c r="A21" s="8">
        <v>35.95</v>
      </c>
      <c r="B21" s="5">
        <f t="shared" si="1"/>
        <v>43956</v>
      </c>
      <c r="C21" s="3">
        <v>28.1</v>
      </c>
      <c r="D21" s="3">
        <v>32.06</v>
      </c>
      <c r="E21" s="3">
        <v>27.77</v>
      </c>
      <c r="F21" s="3">
        <v>30.97</v>
      </c>
      <c r="G21" s="3">
        <v>3.77</v>
      </c>
      <c r="H21" s="3">
        <v>0.1386</v>
      </c>
      <c r="I21" s="15">
        <v>267135.0</v>
      </c>
      <c r="J21" s="15">
        <v>426270.0</v>
      </c>
    </row>
    <row r="22">
      <c r="A22" s="8">
        <v>33.62</v>
      </c>
      <c r="B22" s="5">
        <f t="shared" si="1"/>
        <v>43955</v>
      </c>
      <c r="C22" s="3">
        <v>26.1</v>
      </c>
      <c r="D22" s="3">
        <v>28.08</v>
      </c>
      <c r="E22" s="3">
        <v>25.5</v>
      </c>
      <c r="F22" s="3">
        <v>27.2</v>
      </c>
      <c r="G22" s="3">
        <v>0.76</v>
      </c>
      <c r="H22" s="3">
        <v>0.0287</v>
      </c>
      <c r="I22" s="15">
        <v>215728.0</v>
      </c>
      <c r="J22" s="15">
        <v>431809.0</v>
      </c>
    </row>
    <row r="23">
      <c r="A23" s="8">
        <v>35.29</v>
      </c>
      <c r="B23" s="5">
        <f t="shared" si="1"/>
        <v>43952</v>
      </c>
      <c r="C23" s="3">
        <v>26.95</v>
      </c>
      <c r="D23" s="3">
        <v>27.88</v>
      </c>
      <c r="E23" s="3">
        <v>25.76</v>
      </c>
      <c r="F23" s="3">
        <v>26.44</v>
      </c>
      <c r="G23" s="3">
        <v>-0.04</v>
      </c>
      <c r="H23" s="6">
        <v>-0.0015</v>
      </c>
      <c r="I23" s="15">
        <v>216975.0</v>
      </c>
      <c r="J23" s="15">
        <v>438210.0</v>
      </c>
    </row>
    <row r="24">
      <c r="A24" s="9">
        <f>+0.55</f>
        <v>0.55</v>
      </c>
      <c r="B24" s="5">
        <f t="shared" si="1"/>
        <v>43951</v>
      </c>
      <c r="C24" s="3">
        <v>24.53</v>
      </c>
      <c r="D24" s="3">
        <v>27.0</v>
      </c>
      <c r="E24" s="3">
        <v>24.41</v>
      </c>
      <c r="F24" s="3">
        <v>26.48</v>
      </c>
      <c r="G24" s="3">
        <v>2.25</v>
      </c>
      <c r="H24" s="3">
        <v>0.0929</v>
      </c>
      <c r="I24" s="15">
        <v>391118.0</v>
      </c>
      <c r="J24" s="15">
        <v>453783.0</v>
      </c>
    </row>
    <row r="25">
      <c r="A25" s="9">
        <f>+1.58%</f>
        <v>0.0158</v>
      </c>
      <c r="B25" s="5">
        <f t="shared" si="1"/>
        <v>43950</v>
      </c>
      <c r="C25" s="3">
        <v>22.93</v>
      </c>
      <c r="D25" s="3">
        <v>25.23</v>
      </c>
      <c r="E25" s="3">
        <v>22.73</v>
      </c>
      <c r="F25" s="3">
        <v>24.23</v>
      </c>
      <c r="G25" s="3">
        <v>1.49</v>
      </c>
      <c r="H25" s="3">
        <v>0.0655</v>
      </c>
      <c r="I25" s="15">
        <v>328811.0</v>
      </c>
      <c r="J25" s="15">
        <v>467300.0</v>
      </c>
    </row>
    <row r="26">
      <c r="A26" s="16">
        <v>70994.0</v>
      </c>
      <c r="B26" s="5">
        <f t="shared" si="1"/>
        <v>43949</v>
      </c>
      <c r="C26" s="3">
        <v>22.82</v>
      </c>
      <c r="D26" s="3">
        <v>23.79</v>
      </c>
      <c r="E26" s="3">
        <v>21.92</v>
      </c>
      <c r="F26" s="3">
        <v>22.74</v>
      </c>
      <c r="G26" s="3">
        <v>-0.33</v>
      </c>
      <c r="H26" s="6">
        <v>-0.0143</v>
      </c>
      <c r="I26" s="15">
        <v>324976.0</v>
      </c>
      <c r="J26" s="15">
        <v>453255.0</v>
      </c>
    </row>
    <row r="27">
      <c r="A27" s="16">
        <v>52913.0</v>
      </c>
      <c r="B27" s="5">
        <f t="shared" si="1"/>
        <v>43948</v>
      </c>
      <c r="C27" s="3">
        <v>24.87</v>
      </c>
      <c r="D27" s="3">
        <v>25.12</v>
      </c>
      <c r="E27" s="3">
        <v>22.5</v>
      </c>
      <c r="F27" s="3">
        <v>23.07</v>
      </c>
      <c r="G27" s="3">
        <v>-1.74</v>
      </c>
      <c r="H27" s="6">
        <v>-0.0701</v>
      </c>
      <c r="I27" s="15">
        <v>269907.0</v>
      </c>
      <c r="J27" s="15">
        <v>448703.0</v>
      </c>
    </row>
    <row r="28">
      <c r="A28" s="7">
        <v>43978.0</v>
      </c>
      <c r="B28" s="5">
        <f t="shared" si="1"/>
        <v>43945</v>
      </c>
      <c r="C28" s="3">
        <v>25.37</v>
      </c>
      <c r="D28" s="3">
        <v>26.19</v>
      </c>
      <c r="E28" s="3">
        <v>23.94</v>
      </c>
      <c r="F28" s="3">
        <v>24.81</v>
      </c>
      <c r="G28" s="3">
        <v>0.02</v>
      </c>
      <c r="H28" s="3">
        <v>8.0E-4</v>
      </c>
      <c r="I28" s="15">
        <v>256515.0</v>
      </c>
      <c r="J28" s="15">
        <v>468333.0</v>
      </c>
    </row>
    <row r="29">
      <c r="A29" s="8">
        <v>35.93</v>
      </c>
      <c r="B29" s="5">
        <f t="shared" si="1"/>
        <v>43944</v>
      </c>
      <c r="C29" s="3">
        <v>24.32</v>
      </c>
      <c r="D29" s="3">
        <v>26.98</v>
      </c>
      <c r="E29" s="3">
        <v>23.82</v>
      </c>
      <c r="F29" s="3">
        <v>24.79</v>
      </c>
      <c r="G29" s="3">
        <v>0.73</v>
      </c>
      <c r="H29" s="3">
        <v>0.030299999999999997</v>
      </c>
      <c r="I29" s="15">
        <v>286791.0</v>
      </c>
      <c r="J29" s="15">
        <v>468297.0</v>
      </c>
    </row>
    <row r="30">
      <c r="A30" s="8">
        <v>36.16</v>
      </c>
      <c r="B30" s="5">
        <f t="shared" si="1"/>
        <v>43943</v>
      </c>
      <c r="C30" s="3">
        <v>24.39</v>
      </c>
      <c r="D30" s="3">
        <v>26.0</v>
      </c>
      <c r="E30" s="3">
        <v>19.99</v>
      </c>
      <c r="F30" s="3">
        <v>24.06</v>
      </c>
      <c r="G30" s="3">
        <v>0.94</v>
      </c>
      <c r="H30" s="3">
        <v>0.0407</v>
      </c>
      <c r="I30" s="15">
        <v>326600.0</v>
      </c>
      <c r="J30" s="15">
        <v>458721.0</v>
      </c>
    </row>
    <row r="31">
      <c r="A31" s="8">
        <v>33.98</v>
      </c>
      <c r="B31" s="5">
        <f t="shared" si="1"/>
        <v>43942</v>
      </c>
      <c r="C31" s="3">
        <v>29.66</v>
      </c>
      <c r="D31" s="3">
        <v>30.18</v>
      </c>
      <c r="E31" s="3">
        <v>22.05</v>
      </c>
      <c r="F31" s="3">
        <v>23.12</v>
      </c>
      <c r="G31" s="3">
        <v>-6.09</v>
      </c>
      <c r="H31" s="6">
        <v>-0.2085</v>
      </c>
      <c r="I31" s="15">
        <v>450046.0</v>
      </c>
      <c r="J31" s="15">
        <v>459912.0</v>
      </c>
    </row>
    <row r="32">
      <c r="A32" s="8">
        <v>34.74</v>
      </c>
      <c r="B32" s="5">
        <f t="shared" si="1"/>
        <v>43941</v>
      </c>
      <c r="C32" s="3">
        <v>31.85</v>
      </c>
      <c r="D32" s="3">
        <v>31.86</v>
      </c>
      <c r="E32" s="3">
        <v>29.1</v>
      </c>
      <c r="F32" s="3">
        <v>29.21</v>
      </c>
      <c r="G32" s="3">
        <v>-2.37</v>
      </c>
      <c r="H32" s="6">
        <v>-0.075</v>
      </c>
      <c r="I32" s="15">
        <v>247032.0</v>
      </c>
      <c r="J32" s="15">
        <v>454859.0</v>
      </c>
    </row>
    <row r="33">
      <c r="A33" s="11">
        <v>-1.43</v>
      </c>
      <c r="B33" s="5">
        <f t="shared" si="1"/>
        <v>43938</v>
      </c>
      <c r="C33" s="3">
        <v>32.31</v>
      </c>
      <c r="D33" s="3">
        <v>32.48</v>
      </c>
      <c r="E33" s="3">
        <v>31.25</v>
      </c>
      <c r="F33" s="3">
        <v>31.58</v>
      </c>
      <c r="G33" s="3">
        <v>0.03</v>
      </c>
      <c r="H33" s="3">
        <v>0.001</v>
      </c>
      <c r="I33" s="15">
        <v>198060.0</v>
      </c>
      <c r="J33" s="15">
        <v>437288.0</v>
      </c>
    </row>
    <row r="34">
      <c r="A34" s="12">
        <v>-0.0395</v>
      </c>
      <c r="B34" s="5">
        <f t="shared" si="1"/>
        <v>43937</v>
      </c>
      <c r="C34" s="3">
        <v>31.75</v>
      </c>
      <c r="D34" s="3">
        <v>32.56</v>
      </c>
      <c r="E34" s="3">
        <v>30.81</v>
      </c>
      <c r="F34" s="3">
        <v>31.55</v>
      </c>
      <c r="G34" s="3">
        <v>0.11</v>
      </c>
      <c r="H34" s="3">
        <v>0.0034999999999999996</v>
      </c>
      <c r="I34" s="15">
        <v>189685.0</v>
      </c>
      <c r="J34" s="15">
        <v>413768.0</v>
      </c>
    </row>
    <row r="35">
      <c r="A35" s="17">
        <v>112247.0</v>
      </c>
      <c r="B35" s="5">
        <f t="shared" si="1"/>
        <v>43936</v>
      </c>
      <c r="C35" s="3">
        <v>34.14</v>
      </c>
      <c r="D35" s="3">
        <v>34.27</v>
      </c>
      <c r="E35" s="3">
        <v>31.02</v>
      </c>
      <c r="F35" s="3">
        <v>31.44</v>
      </c>
      <c r="G35" s="3">
        <v>-2.13</v>
      </c>
      <c r="H35" s="6">
        <v>-0.0634</v>
      </c>
      <c r="I35" s="15">
        <v>209423.0</v>
      </c>
      <c r="J35" s="15">
        <v>404982.0</v>
      </c>
    </row>
    <row r="36">
      <c r="A36" s="17">
        <v>98814.0</v>
      </c>
      <c r="B36" s="5">
        <f t="shared" si="1"/>
        <v>43935</v>
      </c>
      <c r="C36" s="3">
        <v>35.44</v>
      </c>
      <c r="D36" s="3">
        <v>35.6</v>
      </c>
      <c r="E36" s="3">
        <v>33.33</v>
      </c>
      <c r="F36" s="3">
        <v>33.57</v>
      </c>
      <c r="G36" s="3">
        <v>-1.34</v>
      </c>
      <c r="H36" s="6">
        <v>-0.0384</v>
      </c>
      <c r="I36" s="15">
        <v>198675.0</v>
      </c>
      <c r="J36" s="15">
        <v>393062.0</v>
      </c>
    </row>
    <row r="37">
      <c r="A37" s="7">
        <v>43977.0</v>
      </c>
      <c r="B37" s="5">
        <f t="shared" si="1"/>
        <v>43934</v>
      </c>
      <c r="C37" s="3">
        <v>35.67</v>
      </c>
      <c r="D37" s="3">
        <v>36.5</v>
      </c>
      <c r="E37" s="3">
        <v>33.49</v>
      </c>
      <c r="F37" s="3">
        <v>34.91</v>
      </c>
      <c r="G37" s="3">
        <v>0.73</v>
      </c>
      <c r="H37" s="3">
        <v>0.021400000000000002</v>
      </c>
      <c r="I37" s="15">
        <v>136283.0</v>
      </c>
      <c r="J37" s="15">
        <v>369765.0</v>
      </c>
    </row>
    <row r="38">
      <c r="A38" s="8">
        <v>35.66</v>
      </c>
      <c r="B38" s="5">
        <f t="shared" si="1"/>
        <v>43930</v>
      </c>
      <c r="C38" s="3">
        <v>35.97</v>
      </c>
      <c r="D38" s="3">
        <v>38.0</v>
      </c>
      <c r="E38" s="3">
        <v>33.92</v>
      </c>
      <c r="F38" s="3">
        <v>34.18</v>
      </c>
      <c r="G38" s="3">
        <v>-0.94</v>
      </c>
      <c r="H38" s="6">
        <v>-0.0268</v>
      </c>
      <c r="I38" s="15">
        <v>268297.0</v>
      </c>
      <c r="J38" s="15">
        <v>361224.0</v>
      </c>
    </row>
    <row r="39">
      <c r="A39" s="8">
        <v>36.68</v>
      </c>
      <c r="B39" s="5">
        <f t="shared" si="1"/>
        <v>43929</v>
      </c>
      <c r="C39" s="3">
        <v>35.01</v>
      </c>
      <c r="D39" s="3">
        <v>35.93</v>
      </c>
      <c r="E39" s="3">
        <v>34.2</v>
      </c>
      <c r="F39" s="3">
        <v>35.12</v>
      </c>
      <c r="G39" s="3">
        <v>0.63</v>
      </c>
      <c r="H39" s="3">
        <v>0.0183</v>
      </c>
      <c r="I39" s="15">
        <v>193537.0</v>
      </c>
      <c r="J39" s="15">
        <v>348845.0</v>
      </c>
    </row>
    <row r="40">
      <c r="A40" s="8">
        <v>35.26</v>
      </c>
      <c r="B40" s="5">
        <f t="shared" si="1"/>
        <v>43928</v>
      </c>
      <c r="C40" s="3">
        <v>35.45</v>
      </c>
      <c r="D40" s="3">
        <v>36.0</v>
      </c>
      <c r="E40" s="3">
        <v>34.28</v>
      </c>
      <c r="F40" s="3">
        <v>34.49</v>
      </c>
      <c r="G40" s="3">
        <v>-0.4</v>
      </c>
      <c r="H40" s="6">
        <v>-0.0115</v>
      </c>
      <c r="I40" s="15">
        <v>174936.0</v>
      </c>
      <c r="J40" s="15">
        <v>333729.0</v>
      </c>
    </row>
    <row r="41">
      <c r="A41" s="8">
        <v>36.17</v>
      </c>
      <c r="B41" s="5">
        <f t="shared" si="1"/>
        <v>43927</v>
      </c>
      <c r="C41" s="3">
        <v>33.28</v>
      </c>
      <c r="D41" s="3">
        <v>35.63</v>
      </c>
      <c r="E41" s="3">
        <v>32.12</v>
      </c>
      <c r="F41" s="3">
        <v>34.89</v>
      </c>
      <c r="G41" s="3">
        <v>-0.59</v>
      </c>
      <c r="H41" s="6">
        <v>-0.0166</v>
      </c>
      <c r="I41" s="15">
        <v>148280.0</v>
      </c>
      <c r="J41" s="15">
        <v>329097.0</v>
      </c>
    </row>
    <row r="42">
      <c r="A42" s="9">
        <f>+0.64</f>
        <v>0.64</v>
      </c>
      <c r="B42" s="5">
        <f t="shared" si="1"/>
        <v>43924</v>
      </c>
      <c r="C42" s="3">
        <v>31.78</v>
      </c>
      <c r="D42" s="3">
        <v>36.29</v>
      </c>
      <c r="E42" s="3">
        <v>30.73</v>
      </c>
      <c r="F42" s="3">
        <v>35.48</v>
      </c>
      <c r="G42" s="3">
        <v>3.38</v>
      </c>
      <c r="H42" s="3">
        <v>0.10529999999999999</v>
      </c>
      <c r="I42" s="15">
        <v>228847.0</v>
      </c>
      <c r="J42" s="15">
        <v>319515.0</v>
      </c>
    </row>
    <row r="43">
      <c r="A43" s="9">
        <f>+1.8%</f>
        <v>0.018</v>
      </c>
      <c r="B43" s="5">
        <f t="shared" si="1"/>
        <v>43923</v>
      </c>
      <c r="C43" s="3">
        <v>28.41</v>
      </c>
      <c r="D43" s="3">
        <v>38.31</v>
      </c>
      <c r="E43" s="3">
        <v>28.41</v>
      </c>
      <c r="F43" s="3">
        <v>32.1</v>
      </c>
      <c r="G43" s="3">
        <v>4.06</v>
      </c>
      <c r="H43" s="3">
        <v>0.1448</v>
      </c>
      <c r="I43" s="15">
        <v>266625.0</v>
      </c>
      <c r="J43" s="15">
        <v>320206.0</v>
      </c>
    </row>
    <row r="44">
      <c r="A44" s="16">
        <v>129983.0</v>
      </c>
      <c r="B44" s="5">
        <f t="shared" si="1"/>
        <v>43922</v>
      </c>
      <c r="C44" s="3">
        <v>29.36</v>
      </c>
      <c r="D44" s="3">
        <v>29.71</v>
      </c>
      <c r="E44" s="3">
        <v>27.93</v>
      </c>
      <c r="F44" s="3">
        <v>28.04</v>
      </c>
      <c r="G44" s="3">
        <v>-1.62</v>
      </c>
      <c r="H44" s="6">
        <v>-0.0546</v>
      </c>
      <c r="I44" s="15">
        <v>180517.0</v>
      </c>
      <c r="J44" s="15">
        <v>311928.0</v>
      </c>
    </row>
    <row r="45">
      <c r="A45" s="16">
        <v>130559.0</v>
      </c>
      <c r="B45" s="5">
        <f t="shared" si="1"/>
        <v>43921</v>
      </c>
      <c r="C45" s="3">
        <v>29.89</v>
      </c>
      <c r="D45" s="3">
        <v>31.07</v>
      </c>
      <c r="E45" s="3">
        <v>29.07</v>
      </c>
      <c r="F45" s="3">
        <v>29.66</v>
      </c>
      <c r="G45" s="3">
        <v>-0.12</v>
      </c>
      <c r="H45" s="6">
        <v>-0.004</v>
      </c>
      <c r="I45" s="15">
        <v>172447.0</v>
      </c>
      <c r="J45" s="15">
        <v>317499.0</v>
      </c>
    </row>
    <row r="46">
      <c r="A46" s="7">
        <v>43976.0</v>
      </c>
      <c r="B46" s="5">
        <f t="shared" si="1"/>
        <v>43920</v>
      </c>
      <c r="C46" s="3">
        <v>30.25</v>
      </c>
      <c r="D46" s="3">
        <v>30.68</v>
      </c>
      <c r="E46" s="3">
        <v>28.71</v>
      </c>
      <c r="F46" s="3">
        <v>29.78</v>
      </c>
      <c r="G46" s="3">
        <v>-1.13</v>
      </c>
      <c r="H46" s="6">
        <v>-0.0366</v>
      </c>
      <c r="I46" s="15">
        <v>149259.0</v>
      </c>
      <c r="J46" s="15">
        <v>296301.0</v>
      </c>
    </row>
    <row r="47">
      <c r="A47" s="8">
        <v>34.98</v>
      </c>
      <c r="B47" s="5">
        <f t="shared" si="1"/>
        <v>43917</v>
      </c>
      <c r="C47" s="3">
        <v>31.65</v>
      </c>
      <c r="D47" s="3">
        <v>31.91</v>
      </c>
      <c r="E47" s="3">
        <v>30.25</v>
      </c>
      <c r="F47" s="3">
        <v>30.91</v>
      </c>
      <c r="G47" s="3">
        <v>-0.38</v>
      </c>
      <c r="H47" s="6">
        <v>-0.0121</v>
      </c>
      <c r="I47" s="15">
        <v>137194.0</v>
      </c>
      <c r="J47" s="15">
        <v>293919.0</v>
      </c>
    </row>
    <row r="48">
      <c r="A48" s="8">
        <v>35.97</v>
      </c>
      <c r="B48" s="5">
        <f t="shared" si="1"/>
        <v>43916</v>
      </c>
      <c r="C48" s="3">
        <v>32.47</v>
      </c>
      <c r="D48" s="3">
        <v>32.81</v>
      </c>
      <c r="E48" s="3">
        <v>30.99</v>
      </c>
      <c r="F48" s="3">
        <v>31.29</v>
      </c>
      <c r="G48" s="3">
        <v>-1.27</v>
      </c>
      <c r="H48" s="6">
        <v>-0.039</v>
      </c>
      <c r="I48" s="15">
        <v>113728.0</v>
      </c>
      <c r="J48" s="15">
        <v>296116.0</v>
      </c>
    </row>
    <row r="49">
      <c r="A49" s="8">
        <v>34.46</v>
      </c>
      <c r="B49" s="5">
        <f t="shared" si="1"/>
        <v>43915</v>
      </c>
      <c r="C49" s="3">
        <v>32.35</v>
      </c>
      <c r="D49" s="3">
        <v>33.13</v>
      </c>
      <c r="E49" s="3">
        <v>30.89</v>
      </c>
      <c r="F49" s="3">
        <v>32.56</v>
      </c>
      <c r="G49" s="3">
        <v>0.62</v>
      </c>
      <c r="H49" s="3">
        <v>0.0194</v>
      </c>
      <c r="I49" s="15">
        <v>182210.0</v>
      </c>
      <c r="J49" s="15">
        <v>296417.0</v>
      </c>
    </row>
    <row r="50">
      <c r="A50" s="8">
        <v>35.53</v>
      </c>
      <c r="B50" s="5">
        <f t="shared" si="1"/>
        <v>43914</v>
      </c>
      <c r="C50" s="3">
        <v>31.8</v>
      </c>
      <c r="D50" s="3">
        <v>32.99</v>
      </c>
      <c r="E50" s="3">
        <v>31.32</v>
      </c>
      <c r="F50" s="3">
        <v>31.94</v>
      </c>
      <c r="G50" s="3">
        <v>0.73</v>
      </c>
      <c r="H50" s="3">
        <v>0.023399999999999997</v>
      </c>
      <c r="I50" s="15">
        <v>115867.0</v>
      </c>
      <c r="J50" s="15">
        <v>297525.0</v>
      </c>
    </row>
    <row r="51">
      <c r="A51" s="9">
        <f>+0.4</f>
        <v>0.4</v>
      </c>
      <c r="B51" s="5">
        <f t="shared" si="1"/>
        <v>43913</v>
      </c>
      <c r="C51" s="3">
        <v>30.72</v>
      </c>
      <c r="D51" s="3">
        <v>31.77</v>
      </c>
      <c r="E51" s="3">
        <v>28.78</v>
      </c>
      <c r="F51" s="3">
        <v>31.21</v>
      </c>
      <c r="G51" s="3">
        <v>0.58</v>
      </c>
      <c r="H51" s="3">
        <v>0.0189</v>
      </c>
      <c r="I51" s="15">
        <v>135235.0</v>
      </c>
      <c r="J51" s="15">
        <v>304570.0</v>
      </c>
    </row>
    <row r="52">
      <c r="A52" s="9">
        <f>+1.14%</f>
        <v>0.0114</v>
      </c>
      <c r="B52" s="5">
        <f t="shared" si="1"/>
        <v>43910</v>
      </c>
      <c r="C52" s="3">
        <v>32.08</v>
      </c>
      <c r="D52" s="3">
        <v>34.45</v>
      </c>
      <c r="E52" s="3">
        <v>30.47</v>
      </c>
      <c r="F52" s="3">
        <v>30.63</v>
      </c>
      <c r="G52" s="3">
        <v>-1.18</v>
      </c>
      <c r="H52" s="6">
        <v>-0.0371</v>
      </c>
      <c r="I52" s="15">
        <v>156647.0</v>
      </c>
      <c r="J52" s="15">
        <v>297873.0</v>
      </c>
    </row>
    <row r="53">
      <c r="A53" s="16">
        <v>28955.0</v>
      </c>
      <c r="B53" s="5">
        <f t="shared" si="1"/>
        <v>43909</v>
      </c>
      <c r="C53" s="3">
        <v>30.2</v>
      </c>
      <c r="D53" s="3">
        <v>32.74</v>
      </c>
      <c r="E53" s="3">
        <v>28.43</v>
      </c>
      <c r="F53" s="3">
        <v>31.81</v>
      </c>
      <c r="G53" s="3">
        <v>3.5</v>
      </c>
      <c r="H53" s="3">
        <v>0.12359999999999999</v>
      </c>
      <c r="I53" s="15">
        <v>131415.0</v>
      </c>
      <c r="J53" s="15">
        <v>297591.0</v>
      </c>
    </row>
    <row r="54">
      <c r="A54" s="16">
        <v>183870.0</v>
      </c>
      <c r="B54" s="5">
        <f t="shared" si="1"/>
        <v>43908</v>
      </c>
      <c r="C54" s="3">
        <v>31.7</v>
      </c>
      <c r="D54" s="3">
        <v>32.45</v>
      </c>
      <c r="E54" s="3">
        <v>28.0</v>
      </c>
      <c r="F54" s="3">
        <v>28.31</v>
      </c>
      <c r="G54" s="3">
        <v>-3.62</v>
      </c>
      <c r="H54" s="6">
        <v>-0.1134</v>
      </c>
      <c r="I54" s="15">
        <v>171343.0</v>
      </c>
      <c r="J54" s="15">
        <v>295772.0</v>
      </c>
    </row>
    <row r="55">
      <c r="A55" s="7">
        <v>43973.0</v>
      </c>
      <c r="B55" s="5">
        <f t="shared" si="1"/>
        <v>43907</v>
      </c>
      <c r="C55" s="3">
        <v>33.2</v>
      </c>
      <c r="D55" s="3">
        <v>34.42</v>
      </c>
      <c r="E55" s="3">
        <v>31.7</v>
      </c>
      <c r="F55" s="3">
        <v>31.93</v>
      </c>
      <c r="G55" s="3">
        <v>-1.23</v>
      </c>
      <c r="H55" s="6">
        <v>-0.0371</v>
      </c>
      <c r="I55" s="15">
        <v>110663.0</v>
      </c>
      <c r="J55" s="15">
        <v>290575.0</v>
      </c>
    </row>
    <row r="56">
      <c r="A56" s="8">
        <v>36.18</v>
      </c>
      <c r="B56" s="5">
        <f t="shared" si="1"/>
        <v>43906</v>
      </c>
      <c r="C56" s="3">
        <v>37.9</v>
      </c>
      <c r="D56" s="3">
        <v>38.19</v>
      </c>
      <c r="E56" s="3">
        <v>32.7</v>
      </c>
      <c r="F56" s="3">
        <v>33.16</v>
      </c>
      <c r="G56" s="3">
        <v>-3.61</v>
      </c>
      <c r="H56" s="6">
        <v>-0.0982</v>
      </c>
      <c r="I56" s="15">
        <v>135583.0</v>
      </c>
      <c r="J56" s="15">
        <v>287923.0</v>
      </c>
    </row>
    <row r="57">
      <c r="A57" s="8">
        <v>36.23</v>
      </c>
      <c r="B57" s="5">
        <f t="shared" si="1"/>
        <v>43903</v>
      </c>
      <c r="C57" s="3">
        <v>35.95</v>
      </c>
      <c r="D57" s="3">
        <v>38.7</v>
      </c>
      <c r="E57" s="3">
        <v>35.7</v>
      </c>
      <c r="F57" s="3">
        <v>36.77</v>
      </c>
      <c r="G57" s="3">
        <v>0.1</v>
      </c>
      <c r="H57" s="3">
        <v>0.0027</v>
      </c>
      <c r="I57" s="15">
        <v>153817.0</v>
      </c>
      <c r="J57" s="15">
        <v>287402.0</v>
      </c>
    </row>
    <row r="58">
      <c r="A58" s="8">
        <v>33.54</v>
      </c>
      <c r="B58" s="5">
        <f t="shared" si="1"/>
        <v>43902</v>
      </c>
      <c r="C58" s="3">
        <v>38.51</v>
      </c>
      <c r="D58" s="3">
        <v>38.73</v>
      </c>
      <c r="E58" s="3">
        <v>35.67</v>
      </c>
      <c r="F58" s="3">
        <v>36.67</v>
      </c>
      <c r="G58" s="3">
        <v>-1.56</v>
      </c>
      <c r="H58" s="6">
        <v>-0.0408</v>
      </c>
      <c r="I58" s="15">
        <v>240867.0</v>
      </c>
      <c r="J58" s="15">
        <v>280497.0</v>
      </c>
    </row>
    <row r="59">
      <c r="A59" s="8">
        <v>35.13</v>
      </c>
      <c r="B59" s="5">
        <f t="shared" si="1"/>
        <v>43901</v>
      </c>
      <c r="C59" s="3">
        <v>38.96</v>
      </c>
      <c r="D59" s="3">
        <v>41.25</v>
      </c>
      <c r="E59" s="3">
        <v>37.8</v>
      </c>
      <c r="F59" s="3">
        <v>38.23</v>
      </c>
      <c r="G59" s="3">
        <v>-0.59</v>
      </c>
      <c r="H59" s="6">
        <v>-0.0152</v>
      </c>
      <c r="I59" s="15">
        <v>237749.0</v>
      </c>
      <c r="J59" s="15">
        <v>267269.0</v>
      </c>
    </row>
    <row r="60">
      <c r="A60" s="11">
        <v>-0.93</v>
      </c>
      <c r="B60" s="5">
        <f t="shared" si="1"/>
        <v>43900</v>
      </c>
      <c r="C60" s="3">
        <v>36.87</v>
      </c>
      <c r="D60" s="3">
        <v>39.66</v>
      </c>
      <c r="E60" s="3">
        <v>36.56</v>
      </c>
      <c r="F60" s="3">
        <v>38.82</v>
      </c>
      <c r="G60" s="3">
        <v>3.04</v>
      </c>
      <c r="H60" s="3">
        <v>0.085</v>
      </c>
      <c r="I60" s="15">
        <v>181250.0</v>
      </c>
      <c r="J60" s="15">
        <v>255477.0</v>
      </c>
    </row>
    <row r="61">
      <c r="A61" s="12">
        <v>-0.0258</v>
      </c>
      <c r="B61" s="5">
        <f t="shared" si="1"/>
        <v>43899</v>
      </c>
      <c r="C61" s="3">
        <v>40.65</v>
      </c>
      <c r="D61" s="3">
        <v>40.65</v>
      </c>
      <c r="E61" s="3">
        <v>32.58</v>
      </c>
      <c r="F61" s="3">
        <v>35.78</v>
      </c>
      <c r="G61" s="3">
        <v>-10.02</v>
      </c>
      <c r="H61" s="6">
        <v>-0.2188</v>
      </c>
      <c r="I61" s="15">
        <v>296728.0</v>
      </c>
      <c r="J61" s="15">
        <v>249221.0</v>
      </c>
    </row>
    <row r="62">
      <c r="A62" s="17">
        <v>174586.0</v>
      </c>
      <c r="B62" s="5">
        <f t="shared" si="1"/>
        <v>43896</v>
      </c>
      <c r="C62" s="3">
        <v>50.5</v>
      </c>
      <c r="D62" s="3">
        <v>50.78</v>
      </c>
      <c r="E62" s="3">
        <v>45.65</v>
      </c>
      <c r="F62" s="3">
        <v>45.8</v>
      </c>
      <c r="G62" s="3">
        <v>-4.48</v>
      </c>
      <c r="H62" s="6">
        <v>-0.0891</v>
      </c>
      <c r="I62" s="15">
        <v>202053.0</v>
      </c>
      <c r="J62" s="15">
        <v>241827.0</v>
      </c>
    </row>
    <row r="63">
      <c r="A63" s="17">
        <v>190712.0</v>
      </c>
      <c r="B63" s="5">
        <f t="shared" si="1"/>
        <v>43895</v>
      </c>
      <c r="C63" s="3">
        <v>51.82</v>
      </c>
      <c r="D63" s="3">
        <v>52.16</v>
      </c>
      <c r="E63" s="3">
        <v>50.0</v>
      </c>
      <c r="F63" s="3">
        <v>50.28</v>
      </c>
      <c r="G63" s="3">
        <v>-1.01</v>
      </c>
      <c r="H63" s="6">
        <v>-0.0197</v>
      </c>
      <c r="I63" s="15">
        <v>125692.0</v>
      </c>
      <c r="J63" s="15">
        <v>220686.0</v>
      </c>
    </row>
    <row r="64">
      <c r="A64" s="7">
        <v>43972.0</v>
      </c>
      <c r="B64" s="5">
        <f t="shared" si="1"/>
        <v>43894</v>
      </c>
      <c r="C64" s="3">
        <v>51.7</v>
      </c>
      <c r="D64" s="3">
        <v>52.85</v>
      </c>
      <c r="E64" s="3">
        <v>51.19</v>
      </c>
      <c r="F64" s="3">
        <v>51.29</v>
      </c>
      <c r="G64" s="3">
        <v>-0.38</v>
      </c>
      <c r="H64" s="6">
        <v>-0.0074</v>
      </c>
      <c r="I64" s="15">
        <v>116129.0</v>
      </c>
      <c r="J64" s="15">
        <v>216110.0</v>
      </c>
    </row>
    <row r="65">
      <c r="A65" s="8">
        <v>35.82</v>
      </c>
      <c r="B65" s="5">
        <f t="shared" si="1"/>
        <v>43893</v>
      </c>
      <c r="C65" s="3">
        <v>53.12</v>
      </c>
      <c r="D65" s="3">
        <v>53.51</v>
      </c>
      <c r="E65" s="3">
        <v>51.04</v>
      </c>
      <c r="F65" s="3">
        <v>51.67</v>
      </c>
      <c r="G65" s="3">
        <v>0.02</v>
      </c>
      <c r="H65" s="3">
        <v>4.0E-4</v>
      </c>
      <c r="I65" s="15">
        <v>107186.0</v>
      </c>
      <c r="J65" s="15">
        <v>214348.0</v>
      </c>
    </row>
    <row r="66">
      <c r="A66" s="8">
        <v>36.98</v>
      </c>
      <c r="B66" s="5">
        <f t="shared" si="1"/>
        <v>43892</v>
      </c>
      <c r="C66" s="3">
        <v>48.9</v>
      </c>
      <c r="D66" s="3">
        <v>52.85</v>
      </c>
      <c r="E66" s="3">
        <v>48.37</v>
      </c>
      <c r="F66" s="3">
        <v>51.65</v>
      </c>
      <c r="G66" s="3">
        <v>2.07</v>
      </c>
      <c r="H66" s="3">
        <v>0.0418</v>
      </c>
      <c r="I66" s="15">
        <v>120053.0</v>
      </c>
      <c r="J66" s="15">
        <v>206982.0</v>
      </c>
    </row>
    <row r="67">
      <c r="A67" s="8">
        <v>35.75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36.06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+0.31</f>
        <v>0.31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+0.87%</f>
        <v>0.0087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178546.0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224086.0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43971.0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34.45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36.46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34.38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35.75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+1.1</f>
        <v>1.1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+3.17%</f>
        <v>0.0317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191265.0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254918.0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43970.0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35.66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35.76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34.2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34.65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-0.16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-0.0046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188927.0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275727.0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43969.0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32.78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35.72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32.69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34.81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+2.31</f>
        <v>2.31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+7.11%</f>
        <v>0.0711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232249.0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289969.0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43966.0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31.52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32.91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30.94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32.5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+1.37</f>
        <v>1.37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+4.4%</f>
        <v>0.044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211277.0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300217.0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43965.0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29.52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31.55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28.88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31.13</v>
      </c>
      <c r="B113" s="3" t="str">
        <f t="shared" si="1"/>
        <v/>
      </c>
    </row>
    <row r="114">
      <c r="A114" s="9">
        <f>+1.94</f>
        <v>1.94</v>
      </c>
      <c r="B114" s="3" t="str">
        <f t="shared" si="1"/>
        <v>#REF!</v>
      </c>
    </row>
    <row r="115">
      <c r="A115" s="9">
        <f>+6.65%</f>
        <v>0.0665</v>
      </c>
      <c r="B115" s="3" t="str">
        <f t="shared" si="1"/>
        <v>#REF!</v>
      </c>
    </row>
    <row r="116">
      <c r="A116" s="16">
        <v>222209.0</v>
      </c>
      <c r="B116" s="3" t="str">
        <f t="shared" si="1"/>
        <v>#REF!</v>
      </c>
    </row>
    <row r="117">
      <c r="A117" s="16">
        <v>318342.0</v>
      </c>
      <c r="B117" s="3" t="str">
        <f t="shared" si="1"/>
        <v>#REF!</v>
      </c>
    </row>
    <row r="118">
      <c r="A118" s="7">
        <v>43964.0</v>
      </c>
      <c r="B118" s="3" t="str">
        <f t="shared" si="1"/>
        <v>#REF!</v>
      </c>
    </row>
    <row r="119">
      <c r="A119" s="8">
        <v>29.35</v>
      </c>
      <c r="B119" s="3" t="str">
        <f t="shared" si="1"/>
        <v>#REF!</v>
      </c>
    </row>
    <row r="120">
      <c r="A120" s="8">
        <v>30.55</v>
      </c>
      <c r="B120" s="3" t="str">
        <f t="shared" si="1"/>
        <v>#REF!</v>
      </c>
    </row>
    <row r="121">
      <c r="A121" s="8">
        <v>28.86</v>
      </c>
      <c r="B121" s="3" t="str">
        <f t="shared" si="1"/>
        <v>#REF!</v>
      </c>
    </row>
    <row r="122">
      <c r="A122" s="8">
        <v>29.19</v>
      </c>
      <c r="B122" s="3" t="str">
        <f t="shared" si="1"/>
        <v>#REF!</v>
      </c>
    </row>
    <row r="123">
      <c r="A123" s="11">
        <v>-0.79</v>
      </c>
      <c r="B123" s="3" t="str">
        <f t="shared" si="1"/>
        <v>#REF!</v>
      </c>
    </row>
    <row r="124">
      <c r="A124" s="12">
        <v>-0.0264</v>
      </c>
      <c r="B124" s="3" t="str">
        <f t="shared" si="1"/>
        <v>#REF!</v>
      </c>
    </row>
    <row r="125">
      <c r="A125" s="17">
        <v>221112.0</v>
      </c>
      <c r="B125" s="3" t="str">
        <f t="shared" si="1"/>
        <v>#REF!</v>
      </c>
    </row>
    <row r="126">
      <c r="A126" s="17">
        <v>328633.0</v>
      </c>
      <c r="B126" s="3" t="str">
        <f t="shared" si="1"/>
        <v>#REF!</v>
      </c>
    </row>
    <row r="127">
      <c r="A127" s="7">
        <v>43963.0</v>
      </c>
      <c r="B127" s="3" t="str">
        <f t="shared" si="1"/>
        <v>#REF!</v>
      </c>
    </row>
    <row r="128">
      <c r="A128" s="8">
        <v>30.07</v>
      </c>
      <c r="B128" s="3" t="str">
        <f t="shared" si="1"/>
        <v>#REF!</v>
      </c>
    </row>
    <row r="129">
      <c r="A129" s="8">
        <v>30.7</v>
      </c>
      <c r="B129" s="3" t="str">
        <f t="shared" si="1"/>
        <v>#REF!</v>
      </c>
    </row>
    <row r="130">
      <c r="A130" s="8">
        <v>29.35</v>
      </c>
      <c r="B130" s="3" t="str">
        <f t="shared" si="1"/>
        <v>#REF!</v>
      </c>
    </row>
    <row r="131">
      <c r="A131" s="8">
        <v>29.98</v>
      </c>
      <c r="B131" s="3" t="str">
        <f t="shared" si="1"/>
        <v>#REF!</v>
      </c>
    </row>
    <row r="132">
      <c r="A132" s="9">
        <f>+0.35</f>
        <v>0.35</v>
      </c>
      <c r="B132" s="3" t="str">
        <f t="shared" si="1"/>
        <v>#REF!</v>
      </c>
    </row>
    <row r="133">
      <c r="A133" s="9">
        <f>+1.18%</f>
        <v>0.0118</v>
      </c>
      <c r="B133" s="3" t="str">
        <f t="shared" si="1"/>
        <v>#REF!</v>
      </c>
    </row>
    <row r="134">
      <c r="A134" s="16">
        <v>202469.0</v>
      </c>
      <c r="B134" s="3" t="str">
        <f t="shared" si="1"/>
        <v>#REF!</v>
      </c>
    </row>
    <row r="135">
      <c r="A135" s="16">
        <v>342441.0</v>
      </c>
      <c r="B135" s="3" t="str">
        <f t="shared" si="1"/>
        <v>#REF!</v>
      </c>
    </row>
    <row r="136">
      <c r="A136" s="7">
        <v>43962.0</v>
      </c>
      <c r="B136" s="3" t="str">
        <f t="shared" si="1"/>
        <v>#REF!</v>
      </c>
    </row>
    <row r="137">
      <c r="A137" s="8">
        <v>30.7</v>
      </c>
      <c r="B137" s="3" t="str">
        <f t="shared" si="1"/>
        <v>#REF!</v>
      </c>
    </row>
    <row r="138">
      <c r="A138" s="8">
        <v>31.47</v>
      </c>
      <c r="B138" s="3" t="str">
        <f t="shared" si="1"/>
        <v>#REF!</v>
      </c>
    </row>
    <row r="139">
      <c r="A139" s="8">
        <v>29.35</v>
      </c>
      <c r="B139" s="3" t="str">
        <f t="shared" si="1"/>
        <v>#REF!</v>
      </c>
    </row>
    <row r="140">
      <c r="A140" s="8">
        <v>29.63</v>
      </c>
      <c r="B140" s="3" t="str">
        <f t="shared" si="1"/>
        <v>#REF!</v>
      </c>
    </row>
    <row r="141">
      <c r="A141" s="11">
        <v>-1.34</v>
      </c>
      <c r="B141" s="3" t="str">
        <f t="shared" si="1"/>
        <v>#REF!</v>
      </c>
    </row>
    <row r="142">
      <c r="A142" s="12">
        <v>-0.0433</v>
      </c>
      <c r="B142" s="3" t="str">
        <f t="shared" si="1"/>
        <v>#REF!</v>
      </c>
    </row>
    <row r="143">
      <c r="A143" s="17">
        <v>242212.0</v>
      </c>
      <c r="B143" s="3" t="str">
        <f t="shared" si="1"/>
        <v>#REF!</v>
      </c>
    </row>
    <row r="144">
      <c r="A144" s="17">
        <v>355738.0</v>
      </c>
      <c r="B144" s="3" t="str">
        <f t="shared" si="1"/>
        <v>#REF!</v>
      </c>
    </row>
    <row r="145">
      <c r="A145" s="7">
        <v>43959.0</v>
      </c>
      <c r="B145" s="3" t="str">
        <f t="shared" si="1"/>
        <v>#REF!</v>
      </c>
    </row>
    <row r="146">
      <c r="A146" s="8">
        <v>29.6</v>
      </c>
      <c r="B146" s="3" t="str">
        <f t="shared" si="1"/>
        <v>#REF!</v>
      </c>
    </row>
    <row r="147">
      <c r="A147" s="8">
        <v>31.14</v>
      </c>
      <c r="B147" s="3" t="str">
        <f t="shared" si="1"/>
        <v>#REF!</v>
      </c>
    </row>
    <row r="148">
      <c r="A148" s="8">
        <v>29.43</v>
      </c>
      <c r="B148" s="3" t="str">
        <f t="shared" si="1"/>
        <v>#REF!</v>
      </c>
    </row>
    <row r="149">
      <c r="A149" s="8">
        <v>30.97</v>
      </c>
      <c r="B149" s="3" t="str">
        <f t="shared" si="1"/>
        <v>#REF!</v>
      </c>
    </row>
    <row r="150">
      <c r="A150" s="9">
        <f>+1.51</f>
        <v>1.51</v>
      </c>
      <c r="B150" s="3" t="str">
        <f t="shared" si="1"/>
        <v>#REF!</v>
      </c>
    </row>
    <row r="151">
      <c r="A151" s="9">
        <f>+5.13%</f>
        <v>0.0513</v>
      </c>
      <c r="B151" s="3" t="str">
        <f t="shared" si="1"/>
        <v>#REF!</v>
      </c>
    </row>
    <row r="152">
      <c r="A152" s="16">
        <v>147304.0</v>
      </c>
      <c r="B152" s="3" t="str">
        <f t="shared" si="1"/>
        <v>#REF!</v>
      </c>
    </row>
    <row r="153">
      <c r="A153" s="16">
        <v>369578.0</v>
      </c>
      <c r="B153" s="3" t="str">
        <f t="shared" si="1"/>
        <v>#REF!</v>
      </c>
    </row>
    <row r="154">
      <c r="A154" s="7">
        <v>43958.0</v>
      </c>
      <c r="B154" s="3" t="str">
        <f t="shared" si="1"/>
        <v>#REF!</v>
      </c>
    </row>
    <row r="155">
      <c r="A155" s="8">
        <v>29.64</v>
      </c>
      <c r="B155" s="3" t="str">
        <f t="shared" si="1"/>
        <v>#REF!</v>
      </c>
    </row>
    <row r="156">
      <c r="A156" s="8">
        <v>31.84</v>
      </c>
      <c r="B156" s="3" t="str">
        <f t="shared" si="1"/>
        <v>#REF!</v>
      </c>
    </row>
    <row r="157">
      <c r="A157" s="8">
        <v>29.08</v>
      </c>
      <c r="B157" s="3" t="str">
        <f t="shared" si="1"/>
        <v>#REF!</v>
      </c>
    </row>
    <row r="158">
      <c r="A158" s="8">
        <v>29.46</v>
      </c>
      <c r="B158" s="3" t="str">
        <f t="shared" si="1"/>
        <v>#REF!</v>
      </c>
    </row>
    <row r="159">
      <c r="A159" s="11">
        <v>-0.26</v>
      </c>
      <c r="B159" s="3" t="str">
        <f t="shared" si="1"/>
        <v>#REF!</v>
      </c>
    </row>
    <row r="160">
      <c r="A160" s="12">
        <v>-0.0087</v>
      </c>
      <c r="B160" s="3" t="str">
        <f t="shared" si="1"/>
        <v>#REF!</v>
      </c>
    </row>
    <row r="161">
      <c r="A161" s="17">
        <v>259890.0</v>
      </c>
      <c r="B161" s="3" t="str">
        <f t="shared" si="1"/>
        <v>#REF!</v>
      </c>
    </row>
    <row r="162">
      <c r="A162" s="17">
        <v>383622.0</v>
      </c>
      <c r="B162" s="3" t="str">
        <f t="shared" si="1"/>
        <v>#REF!</v>
      </c>
    </row>
    <row r="163">
      <c r="A163" s="7">
        <v>43957.0</v>
      </c>
      <c r="B163" s="3" t="str">
        <f t="shared" si="1"/>
        <v>#REF!</v>
      </c>
    </row>
    <row r="164">
      <c r="A164" s="8">
        <v>32.27</v>
      </c>
      <c r="B164" s="3" t="str">
        <f t="shared" si="1"/>
        <v>#REF!</v>
      </c>
    </row>
    <row r="165">
      <c r="A165" s="8">
        <v>32.27</v>
      </c>
      <c r="B165" s="3" t="str">
        <f t="shared" si="1"/>
        <v>#REF!</v>
      </c>
    </row>
    <row r="166">
      <c r="A166" s="8">
        <v>28.66</v>
      </c>
      <c r="B166" s="3" t="str">
        <f t="shared" si="1"/>
        <v>#REF!</v>
      </c>
    </row>
    <row r="167">
      <c r="A167" s="8">
        <v>29.72</v>
      </c>
      <c r="B167" s="3" t="str">
        <f t="shared" si="1"/>
        <v>#REF!</v>
      </c>
    </row>
    <row r="168">
      <c r="A168" s="11">
        <v>-1.25</v>
      </c>
      <c r="B168" s="3" t="str">
        <f t="shared" si="1"/>
        <v>#REF!</v>
      </c>
    </row>
    <row r="169">
      <c r="A169" s="12">
        <v>-0.0404</v>
      </c>
      <c r="B169" s="3" t="str">
        <f t="shared" si="1"/>
        <v>#REF!</v>
      </c>
    </row>
    <row r="170">
      <c r="A170" s="17">
        <v>268457.0</v>
      </c>
      <c r="B170" s="3" t="str">
        <f t="shared" si="1"/>
        <v>#REF!</v>
      </c>
    </row>
    <row r="171">
      <c r="A171" s="17">
        <v>416652.0</v>
      </c>
      <c r="B171" s="3" t="str">
        <f t="shared" si="1"/>
        <v>#REF!</v>
      </c>
    </row>
    <row r="172">
      <c r="A172" s="7">
        <v>43956.0</v>
      </c>
      <c r="B172" s="3" t="str">
        <f t="shared" si="1"/>
        <v>#REF!</v>
      </c>
    </row>
    <row r="173">
      <c r="A173" s="8">
        <v>28.1</v>
      </c>
      <c r="B173" s="3" t="str">
        <f t="shared" si="1"/>
        <v>#REF!</v>
      </c>
    </row>
    <row r="174">
      <c r="A174" s="8">
        <v>32.06</v>
      </c>
      <c r="B174" s="3" t="str">
        <f t="shared" si="1"/>
        <v>#REF!</v>
      </c>
    </row>
    <row r="175">
      <c r="A175" s="8">
        <v>27.77</v>
      </c>
      <c r="B175" s="3" t="str">
        <f t="shared" si="1"/>
        <v>#REF!</v>
      </c>
    </row>
    <row r="176">
      <c r="A176" s="8">
        <v>30.97</v>
      </c>
      <c r="B176" s="3" t="str">
        <f t="shared" si="1"/>
        <v>#REF!</v>
      </c>
    </row>
    <row r="177">
      <c r="A177" s="9">
        <f>+3.77</f>
        <v>3.77</v>
      </c>
      <c r="B177" s="3" t="str">
        <f t="shared" si="1"/>
        <v>#REF!</v>
      </c>
    </row>
    <row r="178">
      <c r="A178" s="9">
        <f>+13.86%</f>
        <v>0.1386</v>
      </c>
      <c r="B178" s="3" t="str">
        <f t="shared" si="1"/>
        <v>#REF!</v>
      </c>
    </row>
    <row r="179">
      <c r="A179" s="16">
        <v>267135.0</v>
      </c>
      <c r="B179" s="3" t="str">
        <f t="shared" si="1"/>
        <v>#REF!</v>
      </c>
    </row>
    <row r="180">
      <c r="A180" s="16">
        <v>426270.0</v>
      </c>
      <c r="B180" s="3" t="str">
        <f t="shared" si="1"/>
        <v>#REF!</v>
      </c>
    </row>
    <row r="181">
      <c r="A181" s="7">
        <v>43955.0</v>
      </c>
      <c r="B181" s="3" t="str">
        <f t="shared" si="1"/>
        <v>#REF!</v>
      </c>
    </row>
    <row r="182">
      <c r="A182" s="8">
        <v>26.1</v>
      </c>
      <c r="B182" s="3" t="str">
        <f t="shared" si="1"/>
        <v>#REF!</v>
      </c>
    </row>
    <row r="183">
      <c r="A183" s="8">
        <v>28.08</v>
      </c>
      <c r="B183" s="3" t="str">
        <f t="shared" si="1"/>
        <v>#REF!</v>
      </c>
    </row>
    <row r="184">
      <c r="A184" s="8">
        <v>25.5</v>
      </c>
      <c r="B184" s="3" t="str">
        <f t="shared" si="1"/>
        <v>#REF!</v>
      </c>
    </row>
    <row r="185">
      <c r="A185" s="8">
        <v>27.2</v>
      </c>
      <c r="B185" s="3" t="str">
        <f t="shared" si="1"/>
        <v>#REF!</v>
      </c>
    </row>
    <row r="186">
      <c r="A186" s="9">
        <f>+0.76</f>
        <v>0.76</v>
      </c>
      <c r="B186" s="3" t="str">
        <f t="shared" si="1"/>
        <v>#REF!</v>
      </c>
    </row>
    <row r="187">
      <c r="A187" s="9">
        <f>+2.87%</f>
        <v>0.0287</v>
      </c>
      <c r="B187" s="3" t="str">
        <f t="shared" si="1"/>
        <v>#REF!</v>
      </c>
    </row>
    <row r="188">
      <c r="A188" s="16">
        <v>215728.0</v>
      </c>
      <c r="B188" s="3" t="str">
        <f t="shared" si="1"/>
        <v>#REF!</v>
      </c>
    </row>
    <row r="189">
      <c r="A189" s="16">
        <v>431809.0</v>
      </c>
      <c r="B189" s="3" t="str">
        <f t="shared" si="1"/>
        <v>#REF!</v>
      </c>
    </row>
    <row r="190">
      <c r="A190" s="7">
        <v>43952.0</v>
      </c>
      <c r="B190" s="3" t="str">
        <f t="shared" si="1"/>
        <v>#REF!</v>
      </c>
    </row>
    <row r="191">
      <c r="A191" s="8">
        <v>26.95</v>
      </c>
      <c r="B191" s="3" t="str">
        <f t="shared" si="1"/>
        <v>#REF!</v>
      </c>
    </row>
    <row r="192">
      <c r="A192" s="8">
        <v>27.88</v>
      </c>
      <c r="B192" s="3" t="str">
        <f t="shared" si="1"/>
        <v>#REF!</v>
      </c>
    </row>
    <row r="193">
      <c r="A193" s="8">
        <v>25.76</v>
      </c>
      <c r="B193" s="3" t="str">
        <f t="shared" si="1"/>
        <v>#REF!</v>
      </c>
    </row>
    <row r="194">
      <c r="A194" s="8">
        <v>26.44</v>
      </c>
      <c r="B194" s="3" t="str">
        <f t="shared" si="1"/>
        <v>#REF!</v>
      </c>
    </row>
    <row r="195">
      <c r="A195" s="11">
        <v>-0.04</v>
      </c>
      <c r="B195" s="3" t="str">
        <f t="shared" si="1"/>
        <v>#REF!</v>
      </c>
    </row>
    <row r="196">
      <c r="A196" s="12">
        <v>-0.0015</v>
      </c>
      <c r="B196" s="3" t="str">
        <f t="shared" si="1"/>
        <v>#REF!</v>
      </c>
    </row>
    <row r="197">
      <c r="A197" s="17">
        <v>216975.0</v>
      </c>
      <c r="B197" s="3" t="str">
        <f t="shared" si="1"/>
        <v>#REF!</v>
      </c>
    </row>
    <row r="198">
      <c r="A198" s="17">
        <v>438210.0</v>
      </c>
      <c r="B198" s="3" t="str">
        <f t="shared" si="1"/>
        <v>#REF!</v>
      </c>
    </row>
    <row r="199">
      <c r="A199" s="7">
        <v>43951.0</v>
      </c>
      <c r="B199" s="3" t="str">
        <f t="shared" si="1"/>
        <v>#REF!</v>
      </c>
    </row>
    <row r="200">
      <c r="A200" s="8">
        <v>24.53</v>
      </c>
      <c r="B200" s="3" t="str">
        <f t="shared" si="1"/>
        <v>#REF!</v>
      </c>
    </row>
    <row r="201">
      <c r="A201" s="8">
        <v>27.0</v>
      </c>
      <c r="B201" s="3" t="str">
        <f t="shared" si="1"/>
        <v>#REF!</v>
      </c>
    </row>
    <row r="202">
      <c r="A202" s="8">
        <v>24.41</v>
      </c>
      <c r="B202" s="3" t="str">
        <f t="shared" si="1"/>
        <v>#REF!</v>
      </c>
    </row>
    <row r="203">
      <c r="A203" s="8">
        <v>26.48</v>
      </c>
      <c r="B203" s="3" t="str">
        <f t="shared" si="1"/>
        <v>#REF!</v>
      </c>
    </row>
    <row r="204">
      <c r="A204" s="9">
        <f>+2.25</f>
        <v>2.25</v>
      </c>
      <c r="B204" s="3" t="str">
        <f t="shared" si="1"/>
        <v>#REF!</v>
      </c>
    </row>
    <row r="205">
      <c r="A205" s="9">
        <f>+9.29%</f>
        <v>0.0929</v>
      </c>
      <c r="B205" s="3" t="str">
        <f t="shared" si="1"/>
        <v>#REF!</v>
      </c>
    </row>
    <row r="206">
      <c r="A206" s="16">
        <v>391118.0</v>
      </c>
      <c r="B206" s="3" t="str">
        <f t="shared" si="1"/>
        <v>#REF!</v>
      </c>
    </row>
    <row r="207">
      <c r="A207" s="16">
        <v>453783.0</v>
      </c>
      <c r="B207" s="3" t="str">
        <f t="shared" si="1"/>
        <v>#REF!</v>
      </c>
    </row>
    <row r="208">
      <c r="A208" s="7">
        <v>43950.0</v>
      </c>
      <c r="B208" s="3" t="str">
        <f t="shared" si="1"/>
        <v>#REF!</v>
      </c>
    </row>
    <row r="209">
      <c r="A209" s="8">
        <v>22.93</v>
      </c>
      <c r="B209" s="3" t="str">
        <f t="shared" si="1"/>
        <v>#REF!</v>
      </c>
    </row>
    <row r="210">
      <c r="A210" s="8">
        <v>25.23</v>
      </c>
      <c r="B210" s="3" t="str">
        <f t="shared" si="1"/>
        <v>#REF!</v>
      </c>
    </row>
    <row r="211">
      <c r="A211" s="8">
        <v>22.73</v>
      </c>
      <c r="B211" s="3" t="str">
        <f t="shared" si="1"/>
        <v>#REF!</v>
      </c>
    </row>
    <row r="212">
      <c r="A212" s="8">
        <v>24.23</v>
      </c>
      <c r="B212" s="3" t="str">
        <f t="shared" si="1"/>
        <v>#REF!</v>
      </c>
    </row>
    <row r="213">
      <c r="A213" s="9">
        <f>+1.49</f>
        <v>1.49</v>
      </c>
      <c r="B213" s="3" t="str">
        <f t="shared" si="1"/>
        <v>#REF!</v>
      </c>
    </row>
    <row r="214">
      <c r="A214" s="9">
        <f>+6.55%</f>
        <v>0.0655</v>
      </c>
      <c r="B214" s="3" t="str">
        <f t="shared" si="1"/>
        <v>#REF!</v>
      </c>
    </row>
    <row r="215">
      <c r="A215" s="16">
        <v>328811.0</v>
      </c>
      <c r="B215" s="3" t="str">
        <f t="shared" si="1"/>
        <v>#REF!</v>
      </c>
    </row>
    <row r="216">
      <c r="A216" s="16">
        <v>467300.0</v>
      </c>
      <c r="B216" s="3" t="str">
        <f t="shared" si="1"/>
        <v>#REF!</v>
      </c>
    </row>
    <row r="217">
      <c r="A217" s="7">
        <v>43949.0</v>
      </c>
      <c r="B217" s="3" t="str">
        <f t="shared" si="1"/>
        <v>#REF!</v>
      </c>
    </row>
    <row r="218">
      <c r="A218" s="8">
        <v>22.82</v>
      </c>
      <c r="B218" s="3" t="str">
        <f t="shared" si="1"/>
        <v>#REF!</v>
      </c>
    </row>
    <row r="219">
      <c r="A219" s="8">
        <v>23.79</v>
      </c>
      <c r="B219" s="3" t="str">
        <f t="shared" si="1"/>
        <v>#REF!</v>
      </c>
    </row>
    <row r="220">
      <c r="A220" s="8">
        <v>21.92</v>
      </c>
      <c r="B220" s="3" t="str">
        <f t="shared" si="1"/>
        <v>#REF!</v>
      </c>
    </row>
    <row r="221">
      <c r="A221" s="8">
        <v>22.74</v>
      </c>
      <c r="B221" s="3" t="str">
        <f t="shared" si="1"/>
        <v>#REF!</v>
      </c>
    </row>
    <row r="222">
      <c r="A222" s="11">
        <v>-0.33</v>
      </c>
      <c r="B222" s="3" t="str">
        <f t="shared" si="1"/>
        <v>#REF!</v>
      </c>
    </row>
    <row r="223">
      <c r="A223" s="12">
        <v>-0.0143</v>
      </c>
      <c r="B223" s="3" t="str">
        <f t="shared" si="1"/>
        <v>#REF!</v>
      </c>
    </row>
    <row r="224">
      <c r="A224" s="17">
        <v>324976.0</v>
      </c>
      <c r="B224" s="3" t="str">
        <f t="shared" si="1"/>
        <v>#REF!</v>
      </c>
    </row>
    <row r="225">
      <c r="A225" s="17">
        <v>453255.0</v>
      </c>
      <c r="B225" s="3" t="str">
        <f t="shared" si="1"/>
        <v>#REF!</v>
      </c>
    </row>
    <row r="226">
      <c r="A226" s="7">
        <v>43948.0</v>
      </c>
      <c r="B226" s="3" t="str">
        <f t="shared" si="1"/>
        <v>#REF!</v>
      </c>
    </row>
    <row r="227">
      <c r="A227" s="8">
        <v>24.87</v>
      </c>
      <c r="B227" s="3" t="str">
        <f t="shared" si="1"/>
        <v>#REF!</v>
      </c>
    </row>
    <row r="228">
      <c r="A228" s="8">
        <v>25.12</v>
      </c>
      <c r="B228" s="3" t="str">
        <f t="shared" si="1"/>
        <v>#REF!</v>
      </c>
    </row>
    <row r="229">
      <c r="A229" s="8">
        <v>22.5</v>
      </c>
      <c r="B229" s="3" t="str">
        <f t="shared" si="1"/>
        <v>#REF!</v>
      </c>
    </row>
    <row r="230">
      <c r="A230" s="8">
        <v>23.07</v>
      </c>
      <c r="B230" s="3" t="str">
        <f t="shared" si="1"/>
        <v>#REF!</v>
      </c>
    </row>
    <row r="231">
      <c r="A231" s="11">
        <v>-1.74</v>
      </c>
      <c r="B231" s="3" t="str">
        <f t="shared" si="1"/>
        <v>#REF!</v>
      </c>
    </row>
    <row r="232">
      <c r="A232" s="12">
        <v>-0.0701</v>
      </c>
      <c r="B232" s="3" t="str">
        <f t="shared" si="1"/>
        <v>#REF!</v>
      </c>
    </row>
    <row r="233">
      <c r="A233" s="17">
        <v>269907.0</v>
      </c>
      <c r="B233" s="3" t="str">
        <f t="shared" si="1"/>
        <v>#REF!</v>
      </c>
    </row>
    <row r="234">
      <c r="A234" s="17">
        <v>448703.0</v>
      </c>
      <c r="B234" s="3" t="str">
        <f t="shared" si="1"/>
        <v>#REF!</v>
      </c>
    </row>
    <row r="235">
      <c r="A235" s="7">
        <v>43945.0</v>
      </c>
      <c r="B235" s="3" t="str">
        <f t="shared" si="1"/>
        <v>#REF!</v>
      </c>
    </row>
    <row r="236">
      <c r="A236" s="8">
        <v>25.37</v>
      </c>
      <c r="B236" s="3" t="str">
        <f t="shared" si="1"/>
        <v>#REF!</v>
      </c>
    </row>
    <row r="237">
      <c r="A237" s="8">
        <v>26.19</v>
      </c>
      <c r="B237" s="3" t="str">
        <f t="shared" si="1"/>
        <v>#REF!</v>
      </c>
    </row>
    <row r="238">
      <c r="A238" s="8">
        <v>23.94</v>
      </c>
      <c r="B238" s="3" t="str">
        <f t="shared" si="1"/>
        <v>#REF!</v>
      </c>
    </row>
    <row r="239">
      <c r="A239" s="8">
        <v>24.81</v>
      </c>
      <c r="B239" s="3" t="str">
        <f t="shared" si="1"/>
        <v>#REF!</v>
      </c>
    </row>
    <row r="240">
      <c r="A240" s="9">
        <f>+0.02</f>
        <v>0.02</v>
      </c>
      <c r="B240" s="3" t="str">
        <f t="shared" si="1"/>
        <v>#REF!</v>
      </c>
    </row>
    <row r="241">
      <c r="A241" s="9">
        <f>+0.08%</f>
        <v>0.0008</v>
      </c>
      <c r="B241" s="3" t="str">
        <f t="shared" si="1"/>
        <v>#REF!</v>
      </c>
    </row>
    <row r="242">
      <c r="A242" s="16">
        <v>256515.0</v>
      </c>
      <c r="B242" s="3" t="str">
        <f t="shared" si="1"/>
        <v>#REF!</v>
      </c>
    </row>
    <row r="243">
      <c r="A243" s="16">
        <v>468333.0</v>
      </c>
      <c r="B243" s="3" t="str">
        <f t="shared" si="1"/>
        <v>#REF!</v>
      </c>
    </row>
    <row r="244">
      <c r="A244" s="7">
        <v>43944.0</v>
      </c>
      <c r="B244" s="3" t="str">
        <f t="shared" si="1"/>
        <v>#REF!</v>
      </c>
    </row>
    <row r="245">
      <c r="A245" s="8">
        <v>24.32</v>
      </c>
      <c r="B245" s="3" t="str">
        <f t="shared" si="1"/>
        <v>#REF!</v>
      </c>
    </row>
    <row r="246">
      <c r="A246" s="8">
        <v>26.98</v>
      </c>
      <c r="B246" s="3" t="str">
        <f t="shared" si="1"/>
        <v>#REF!</v>
      </c>
    </row>
    <row r="247">
      <c r="A247" s="8">
        <v>23.82</v>
      </c>
      <c r="B247" s="3" t="str">
        <f t="shared" si="1"/>
        <v>#REF!</v>
      </c>
    </row>
    <row r="248">
      <c r="A248" s="8">
        <v>24.79</v>
      </c>
      <c r="B248" s="3" t="str">
        <f t="shared" si="1"/>
        <v>#REF!</v>
      </c>
    </row>
    <row r="249">
      <c r="A249" s="9">
        <f>+0.73</f>
        <v>0.73</v>
      </c>
      <c r="B249" s="3" t="str">
        <f t="shared" si="1"/>
        <v>#REF!</v>
      </c>
    </row>
    <row r="250">
      <c r="A250" s="9">
        <f>+3.03%</f>
        <v>0.0303</v>
      </c>
      <c r="B250" s="3" t="str">
        <f t="shared" si="1"/>
        <v>#REF!</v>
      </c>
    </row>
    <row r="251">
      <c r="A251" s="16">
        <v>286791.0</v>
      </c>
      <c r="B251" s="3" t="str">
        <f t="shared" si="1"/>
        <v>#REF!</v>
      </c>
    </row>
    <row r="252">
      <c r="A252" s="16">
        <v>468297.0</v>
      </c>
      <c r="B252" s="3" t="str">
        <f t="shared" si="1"/>
        <v>#REF!</v>
      </c>
    </row>
    <row r="253">
      <c r="A253" s="7">
        <v>43943.0</v>
      </c>
      <c r="B253" s="3" t="str">
        <f t="shared" si="1"/>
        <v>#REF!</v>
      </c>
    </row>
    <row r="254">
      <c r="A254" s="8">
        <v>24.39</v>
      </c>
      <c r="B254" s="3" t="str">
        <f t="shared" si="1"/>
        <v>#REF!</v>
      </c>
    </row>
    <row r="255">
      <c r="A255" s="8">
        <v>26.0</v>
      </c>
      <c r="B255" s="3" t="str">
        <f t="shared" si="1"/>
        <v>#REF!</v>
      </c>
    </row>
    <row r="256">
      <c r="A256" s="8">
        <v>19.99</v>
      </c>
      <c r="B256" s="3" t="str">
        <f t="shared" si="1"/>
        <v>#REF!</v>
      </c>
    </row>
    <row r="257">
      <c r="A257" s="8">
        <v>24.06</v>
      </c>
      <c r="B257" s="3" t="str">
        <f t="shared" si="1"/>
        <v>#REF!</v>
      </c>
    </row>
    <row r="258">
      <c r="A258" s="9">
        <f>+0.94</f>
        <v>0.94</v>
      </c>
      <c r="B258" s="3" t="str">
        <f t="shared" si="1"/>
        <v>#REF!</v>
      </c>
    </row>
    <row r="259">
      <c r="A259" s="9">
        <f>+4.07%</f>
        <v>0.0407</v>
      </c>
      <c r="B259" s="3" t="str">
        <f t="shared" si="1"/>
        <v>#REF!</v>
      </c>
    </row>
    <row r="260">
      <c r="A260" s="16">
        <v>326600.0</v>
      </c>
      <c r="B260" s="3" t="str">
        <f t="shared" si="1"/>
        <v>#REF!</v>
      </c>
    </row>
    <row r="261">
      <c r="A261" s="16">
        <v>458721.0</v>
      </c>
      <c r="B261" s="3" t="str">
        <f t="shared" si="1"/>
        <v>#REF!</v>
      </c>
    </row>
    <row r="262">
      <c r="A262" s="7">
        <v>43942.0</v>
      </c>
      <c r="B262" s="3" t="str">
        <f t="shared" si="1"/>
        <v>#REF!</v>
      </c>
    </row>
    <row r="263">
      <c r="A263" s="8">
        <v>29.66</v>
      </c>
      <c r="B263" s="3" t="str">
        <f t="shared" si="1"/>
        <v>#REF!</v>
      </c>
    </row>
    <row r="264">
      <c r="A264" s="8">
        <v>30.18</v>
      </c>
      <c r="B264" s="3" t="str">
        <f t="shared" si="1"/>
        <v>#REF!</v>
      </c>
    </row>
    <row r="265">
      <c r="A265" s="8">
        <v>22.05</v>
      </c>
      <c r="B265" s="3" t="str">
        <f t="shared" si="1"/>
        <v>#REF!</v>
      </c>
    </row>
    <row r="266">
      <c r="A266" s="8">
        <v>23.12</v>
      </c>
      <c r="B266" s="3" t="str">
        <f t="shared" si="1"/>
        <v>#REF!</v>
      </c>
    </row>
    <row r="267">
      <c r="A267" s="11">
        <v>-6.09</v>
      </c>
      <c r="B267" s="3" t="str">
        <f t="shared" si="1"/>
        <v>#REF!</v>
      </c>
    </row>
    <row r="268">
      <c r="A268" s="12">
        <v>-0.2085</v>
      </c>
      <c r="B268" s="3" t="str">
        <f t="shared" si="1"/>
        <v>#REF!</v>
      </c>
    </row>
    <row r="269">
      <c r="A269" s="17">
        <v>450046.0</v>
      </c>
      <c r="B269" s="3" t="str">
        <f t="shared" si="1"/>
        <v>#REF!</v>
      </c>
    </row>
    <row r="270">
      <c r="A270" s="17">
        <v>459912.0</v>
      </c>
      <c r="B270" s="3" t="str">
        <f t="shared" si="1"/>
        <v>#REF!</v>
      </c>
    </row>
    <row r="271">
      <c r="A271" s="7">
        <v>43941.0</v>
      </c>
      <c r="B271" s="3" t="str">
        <f t="shared" si="1"/>
        <v>#REF!</v>
      </c>
    </row>
    <row r="272">
      <c r="A272" s="8">
        <v>31.85</v>
      </c>
      <c r="B272" s="3" t="str">
        <f t="shared" si="1"/>
        <v>#REF!</v>
      </c>
    </row>
    <row r="273">
      <c r="A273" s="8">
        <v>31.86</v>
      </c>
      <c r="B273" s="3" t="str">
        <f t="shared" si="1"/>
        <v>#REF!</v>
      </c>
    </row>
    <row r="274">
      <c r="A274" s="8">
        <v>29.1</v>
      </c>
      <c r="B274" s="3" t="str">
        <f t="shared" si="1"/>
        <v>#REF!</v>
      </c>
    </row>
    <row r="275">
      <c r="A275" s="8">
        <v>29.21</v>
      </c>
      <c r="B275" s="3" t="str">
        <f t="shared" si="1"/>
        <v>#REF!</v>
      </c>
    </row>
    <row r="276">
      <c r="A276" s="11">
        <v>-2.37</v>
      </c>
      <c r="B276" s="3" t="str">
        <f t="shared" si="1"/>
        <v>#REF!</v>
      </c>
    </row>
    <row r="277">
      <c r="A277" s="12">
        <v>-0.075</v>
      </c>
      <c r="B277" s="3" t="str">
        <f t="shared" si="1"/>
        <v>#REF!</v>
      </c>
    </row>
    <row r="278">
      <c r="A278" s="17">
        <v>247032.0</v>
      </c>
      <c r="B278" s="3" t="str">
        <f t="shared" si="1"/>
        <v>#REF!</v>
      </c>
    </row>
    <row r="279">
      <c r="A279" s="17">
        <v>454859.0</v>
      </c>
      <c r="B279" s="3" t="str">
        <f t="shared" si="1"/>
        <v>#REF!</v>
      </c>
    </row>
    <row r="280">
      <c r="A280" s="7">
        <v>43938.0</v>
      </c>
      <c r="B280" s="3" t="str">
        <f t="shared" si="1"/>
        <v>#REF!</v>
      </c>
    </row>
    <row r="281">
      <c r="A281" s="8">
        <v>32.31</v>
      </c>
      <c r="B281" s="3" t="str">
        <f t="shared" si="1"/>
        <v>#REF!</v>
      </c>
    </row>
    <row r="282">
      <c r="A282" s="8">
        <v>32.48</v>
      </c>
      <c r="B282" s="3" t="str">
        <f t="shared" si="1"/>
        <v>#REF!</v>
      </c>
    </row>
    <row r="283">
      <c r="A283" s="8">
        <v>31.25</v>
      </c>
      <c r="B283" s="3" t="str">
        <f t="shared" si="1"/>
        <v>#REF!</v>
      </c>
    </row>
    <row r="284">
      <c r="A284" s="8">
        <v>31.58</v>
      </c>
      <c r="B284" s="3" t="str">
        <f t="shared" si="1"/>
        <v>#REF!</v>
      </c>
    </row>
    <row r="285">
      <c r="A285" s="9">
        <f>+0.03</f>
        <v>0.03</v>
      </c>
      <c r="B285" s="3" t="str">
        <f t="shared" si="1"/>
        <v>#REF!</v>
      </c>
    </row>
    <row r="286">
      <c r="A286" s="9">
        <f>+0.1%</f>
        <v>0.001</v>
      </c>
      <c r="B286" s="3" t="str">
        <f t="shared" si="1"/>
        <v>#REF!</v>
      </c>
    </row>
    <row r="287">
      <c r="A287" s="16">
        <v>198060.0</v>
      </c>
      <c r="B287" s="3" t="str">
        <f t="shared" si="1"/>
        <v>#REF!</v>
      </c>
    </row>
    <row r="288">
      <c r="A288" s="16">
        <v>437288.0</v>
      </c>
      <c r="B288" s="3" t="str">
        <f t="shared" si="1"/>
        <v>#REF!</v>
      </c>
    </row>
    <row r="289">
      <c r="A289" s="7">
        <v>43937.0</v>
      </c>
      <c r="B289" s="3" t="str">
        <f t="shared" si="1"/>
        <v>#REF!</v>
      </c>
    </row>
    <row r="290">
      <c r="A290" s="8">
        <v>31.75</v>
      </c>
      <c r="B290" s="3" t="str">
        <f t="shared" si="1"/>
        <v>#REF!</v>
      </c>
    </row>
    <row r="291">
      <c r="A291" s="8">
        <v>32.56</v>
      </c>
      <c r="B291" s="3" t="str">
        <f t="shared" si="1"/>
        <v>#REF!</v>
      </c>
    </row>
    <row r="292">
      <c r="A292" s="8">
        <v>30.81</v>
      </c>
      <c r="B292" s="3" t="str">
        <f t="shared" si="1"/>
        <v>#REF!</v>
      </c>
    </row>
    <row r="293">
      <c r="A293" s="8">
        <v>31.55</v>
      </c>
      <c r="B293" s="3" t="str">
        <f t="shared" si="1"/>
        <v>#REF!</v>
      </c>
    </row>
    <row r="294">
      <c r="A294" s="9">
        <f>+0.11</f>
        <v>0.11</v>
      </c>
      <c r="B294" s="3" t="str">
        <f t="shared" si="1"/>
        <v>#REF!</v>
      </c>
    </row>
    <row r="295">
      <c r="A295" s="9">
        <f>+0.35%</f>
        <v>0.0035</v>
      </c>
      <c r="B295" s="3" t="str">
        <f t="shared" si="1"/>
        <v>#REF!</v>
      </c>
    </row>
    <row r="296">
      <c r="A296" s="16">
        <v>189685.0</v>
      </c>
      <c r="B296" s="3" t="str">
        <f t="shared" si="1"/>
        <v>#REF!</v>
      </c>
    </row>
    <row r="297">
      <c r="A297" s="16">
        <v>413768.0</v>
      </c>
      <c r="B297" s="3" t="str">
        <f t="shared" si="1"/>
        <v>#REF!</v>
      </c>
    </row>
    <row r="298">
      <c r="A298" s="7">
        <v>43936.0</v>
      </c>
      <c r="B298" s="3" t="str">
        <f t="shared" si="1"/>
        <v>#REF!</v>
      </c>
    </row>
    <row r="299">
      <c r="A299" s="8">
        <v>34.14</v>
      </c>
      <c r="B299" s="3" t="str">
        <f t="shared" si="1"/>
        <v>#REF!</v>
      </c>
    </row>
    <row r="300">
      <c r="A300" s="8">
        <v>34.27</v>
      </c>
      <c r="B300" s="3" t="str">
        <f t="shared" si="1"/>
        <v>#REF!</v>
      </c>
    </row>
    <row r="301">
      <c r="A301" s="8">
        <v>31.02</v>
      </c>
      <c r="B301" s="3" t="str">
        <f t="shared" si="1"/>
        <v>#REF!</v>
      </c>
    </row>
    <row r="302">
      <c r="A302" s="8">
        <v>31.44</v>
      </c>
      <c r="B302" s="3" t="str">
        <f t="shared" si="1"/>
        <v>#REF!</v>
      </c>
    </row>
    <row r="303">
      <c r="A303" s="11">
        <v>-2.13</v>
      </c>
      <c r="B303" s="3" t="str">
        <f t="shared" si="1"/>
        <v>#REF!</v>
      </c>
    </row>
    <row r="304">
      <c r="A304" s="12">
        <v>-0.0634</v>
      </c>
      <c r="B304" s="3" t="str">
        <f t="shared" si="1"/>
        <v>#REF!</v>
      </c>
    </row>
    <row r="305">
      <c r="A305" s="17">
        <v>209423.0</v>
      </c>
      <c r="B305" s="3" t="str">
        <f t="shared" si="1"/>
        <v>#REF!</v>
      </c>
    </row>
    <row r="306">
      <c r="A306" s="17">
        <v>404982.0</v>
      </c>
      <c r="B306" s="3" t="str">
        <f t="shared" si="1"/>
        <v>#REF!</v>
      </c>
    </row>
    <row r="307">
      <c r="A307" s="7">
        <v>43935.0</v>
      </c>
      <c r="B307" s="3" t="str">
        <f t="shared" si="1"/>
        <v>#REF!</v>
      </c>
    </row>
    <row r="308">
      <c r="A308" s="8">
        <v>35.44</v>
      </c>
      <c r="B308" s="3" t="str">
        <f t="shared" si="1"/>
        <v>#REF!</v>
      </c>
    </row>
    <row r="309">
      <c r="A309" s="8">
        <v>35.6</v>
      </c>
      <c r="B309" s="3" t="str">
        <f t="shared" si="1"/>
        <v>#REF!</v>
      </c>
    </row>
    <row r="310">
      <c r="A310" s="8">
        <v>33.33</v>
      </c>
      <c r="B310" s="3" t="str">
        <f t="shared" si="1"/>
        <v>#REF!</v>
      </c>
    </row>
    <row r="311">
      <c r="A311" s="8">
        <v>33.57</v>
      </c>
      <c r="B311" s="3" t="str">
        <f t="shared" si="1"/>
        <v>#REF!</v>
      </c>
    </row>
    <row r="312">
      <c r="A312" s="11">
        <v>-1.34</v>
      </c>
      <c r="B312" s="3" t="str">
        <f t="shared" si="1"/>
        <v>#REF!</v>
      </c>
    </row>
    <row r="313">
      <c r="A313" s="12">
        <v>-0.0384</v>
      </c>
      <c r="B313" s="3" t="str">
        <f t="shared" si="1"/>
        <v>#REF!</v>
      </c>
    </row>
    <row r="314">
      <c r="A314" s="17">
        <v>198675.0</v>
      </c>
      <c r="B314" s="3" t="str">
        <f t="shared" si="1"/>
        <v>#REF!</v>
      </c>
    </row>
    <row r="315">
      <c r="A315" s="17">
        <v>393062.0</v>
      </c>
      <c r="B315" s="3" t="str">
        <f t="shared" si="1"/>
        <v>#REF!</v>
      </c>
    </row>
    <row r="316">
      <c r="A316" s="7">
        <v>43934.0</v>
      </c>
      <c r="B316" s="3" t="str">
        <f t="shared" si="1"/>
        <v>#REF!</v>
      </c>
    </row>
    <row r="317">
      <c r="A317" s="8">
        <v>35.67</v>
      </c>
      <c r="B317" s="3" t="str">
        <f t="shared" si="1"/>
        <v>#REF!</v>
      </c>
    </row>
    <row r="318">
      <c r="A318" s="8">
        <v>36.5</v>
      </c>
      <c r="B318" s="3" t="str">
        <f t="shared" si="1"/>
        <v>#REF!</v>
      </c>
    </row>
    <row r="319">
      <c r="A319" s="8">
        <v>33.49</v>
      </c>
      <c r="B319" s="3" t="str">
        <f t="shared" si="1"/>
        <v>#REF!</v>
      </c>
    </row>
    <row r="320">
      <c r="A320" s="8">
        <v>34.91</v>
      </c>
      <c r="B320" s="3" t="str">
        <f t="shared" si="1"/>
        <v>#REF!</v>
      </c>
    </row>
    <row r="321">
      <c r="A321" s="9">
        <f>+0.73</f>
        <v>0.73</v>
      </c>
      <c r="B321" s="3" t="str">
        <f t="shared" si="1"/>
        <v>#REF!</v>
      </c>
    </row>
    <row r="322">
      <c r="A322" s="9">
        <f>+2.14%</f>
        <v>0.0214</v>
      </c>
      <c r="B322" s="3" t="str">
        <f t="shared" si="1"/>
        <v>#REF!</v>
      </c>
    </row>
    <row r="323">
      <c r="A323" s="16">
        <v>136283.0</v>
      </c>
      <c r="B323" s="3" t="str">
        <f t="shared" si="1"/>
        <v>#REF!</v>
      </c>
    </row>
    <row r="324">
      <c r="A324" s="16">
        <v>369765.0</v>
      </c>
      <c r="B324" s="3" t="str">
        <f t="shared" si="1"/>
        <v>#REF!</v>
      </c>
    </row>
    <row r="325">
      <c r="A325" s="7">
        <v>43930.0</v>
      </c>
      <c r="B325" s="3" t="str">
        <f t="shared" si="1"/>
        <v>#REF!</v>
      </c>
    </row>
    <row r="326">
      <c r="A326" s="8">
        <v>35.97</v>
      </c>
      <c r="B326" s="3" t="str">
        <f t="shared" si="1"/>
        <v>#REF!</v>
      </c>
    </row>
    <row r="327">
      <c r="A327" s="8">
        <v>38.0</v>
      </c>
      <c r="B327" s="3" t="str">
        <f t="shared" si="1"/>
        <v>#REF!</v>
      </c>
    </row>
    <row r="328">
      <c r="A328" s="8">
        <v>33.92</v>
      </c>
      <c r="B328" s="3" t="str">
        <f t="shared" si="1"/>
        <v>#REF!</v>
      </c>
    </row>
    <row r="329">
      <c r="A329" s="8">
        <v>34.18</v>
      </c>
      <c r="B329" s="3" t="str">
        <f t="shared" si="1"/>
        <v>#REF!</v>
      </c>
    </row>
    <row r="330">
      <c r="A330" s="11">
        <v>-0.94</v>
      </c>
      <c r="B330" s="3" t="str">
        <f t="shared" si="1"/>
        <v>#REF!</v>
      </c>
    </row>
    <row r="331">
      <c r="A331" s="12">
        <v>-0.0268</v>
      </c>
      <c r="B331" s="3" t="str">
        <f t="shared" si="1"/>
        <v>#REF!</v>
      </c>
    </row>
    <row r="332">
      <c r="A332" s="17">
        <v>268297.0</v>
      </c>
      <c r="B332" s="3" t="str">
        <f t="shared" si="1"/>
        <v>#REF!</v>
      </c>
    </row>
    <row r="333">
      <c r="A333" s="17">
        <v>361224.0</v>
      </c>
      <c r="B333" s="3" t="str">
        <f t="shared" si="1"/>
        <v>#REF!</v>
      </c>
    </row>
    <row r="334">
      <c r="A334" s="7">
        <v>43929.0</v>
      </c>
      <c r="B334" s="3" t="str">
        <f t="shared" si="1"/>
        <v>#REF!</v>
      </c>
    </row>
    <row r="335">
      <c r="A335" s="8">
        <v>35.01</v>
      </c>
      <c r="B335" s="3" t="str">
        <f t="shared" si="1"/>
        <v>#REF!</v>
      </c>
    </row>
    <row r="336">
      <c r="A336" s="8">
        <v>35.93</v>
      </c>
      <c r="B336" s="3" t="str">
        <f t="shared" si="1"/>
        <v>#REF!</v>
      </c>
    </row>
    <row r="337">
      <c r="A337" s="8">
        <v>34.2</v>
      </c>
      <c r="B337" s="3" t="str">
        <f t="shared" si="1"/>
        <v>#REF!</v>
      </c>
    </row>
    <row r="338">
      <c r="A338" s="8">
        <v>35.12</v>
      </c>
      <c r="B338" s="3" t="str">
        <f t="shared" si="1"/>
        <v>#REF!</v>
      </c>
    </row>
    <row r="339">
      <c r="A339" s="9">
        <f>+0.63</f>
        <v>0.63</v>
      </c>
      <c r="B339" s="3" t="str">
        <f t="shared" si="1"/>
        <v>#REF!</v>
      </c>
    </row>
    <row r="340">
      <c r="A340" s="9">
        <f>+1.83%</f>
        <v>0.0183</v>
      </c>
      <c r="B340" s="3" t="str">
        <f t="shared" si="1"/>
        <v>#REF!</v>
      </c>
    </row>
    <row r="341">
      <c r="A341" s="16">
        <v>193537.0</v>
      </c>
      <c r="B341" s="3" t="str">
        <f t="shared" si="1"/>
        <v>#REF!</v>
      </c>
    </row>
    <row r="342">
      <c r="A342" s="16">
        <v>348845.0</v>
      </c>
      <c r="B342" s="3" t="str">
        <f t="shared" si="1"/>
        <v>#REF!</v>
      </c>
    </row>
    <row r="343">
      <c r="A343" s="7">
        <v>43928.0</v>
      </c>
      <c r="B343" s="3" t="str">
        <f t="shared" si="1"/>
        <v>#REF!</v>
      </c>
    </row>
    <row r="344">
      <c r="A344" s="8">
        <v>35.45</v>
      </c>
      <c r="B344" s="3" t="str">
        <f t="shared" si="1"/>
        <v>#REF!</v>
      </c>
    </row>
    <row r="345">
      <c r="A345" s="8">
        <v>36.0</v>
      </c>
      <c r="B345" s="3" t="str">
        <f t="shared" si="1"/>
        <v>#REF!</v>
      </c>
    </row>
    <row r="346">
      <c r="A346" s="8">
        <v>34.28</v>
      </c>
      <c r="B346" s="3" t="str">
        <f t="shared" si="1"/>
        <v>#REF!</v>
      </c>
    </row>
    <row r="347">
      <c r="A347" s="8">
        <v>34.49</v>
      </c>
      <c r="B347" s="3" t="str">
        <f t="shared" si="1"/>
        <v>#REF!</v>
      </c>
    </row>
    <row r="348">
      <c r="A348" s="11">
        <v>-0.4</v>
      </c>
      <c r="B348" s="3" t="str">
        <f t="shared" si="1"/>
        <v>#REF!</v>
      </c>
    </row>
    <row r="349">
      <c r="A349" s="12">
        <v>-0.0115</v>
      </c>
      <c r="B349" s="3" t="str">
        <f t="shared" si="1"/>
        <v>#REF!</v>
      </c>
    </row>
    <row r="350">
      <c r="A350" s="17">
        <v>174936.0</v>
      </c>
      <c r="B350" s="3" t="str">
        <f t="shared" si="1"/>
        <v>#REF!</v>
      </c>
    </row>
    <row r="351">
      <c r="A351" s="17">
        <v>333729.0</v>
      </c>
      <c r="B351" s="3" t="str">
        <f t="shared" si="1"/>
        <v>#REF!</v>
      </c>
    </row>
    <row r="352">
      <c r="A352" s="7">
        <v>43927.0</v>
      </c>
      <c r="B352" s="3" t="str">
        <f t="shared" si="1"/>
        <v>#REF!</v>
      </c>
    </row>
    <row r="353">
      <c r="A353" s="8">
        <v>33.28</v>
      </c>
      <c r="B353" s="3" t="str">
        <f t="shared" si="1"/>
        <v>#REF!</v>
      </c>
    </row>
    <row r="354">
      <c r="A354" s="8">
        <v>35.63</v>
      </c>
      <c r="B354" s="3" t="str">
        <f t="shared" si="1"/>
        <v>#REF!</v>
      </c>
    </row>
    <row r="355">
      <c r="A355" s="8">
        <v>32.12</v>
      </c>
      <c r="B355" s="3" t="str">
        <f t="shared" si="1"/>
        <v>#REF!</v>
      </c>
    </row>
    <row r="356">
      <c r="A356" s="8">
        <v>34.89</v>
      </c>
      <c r="B356" s="3" t="str">
        <f t="shared" si="1"/>
        <v>#REF!</v>
      </c>
    </row>
    <row r="357">
      <c r="A357" s="11">
        <v>-0.59</v>
      </c>
      <c r="B357" s="3" t="str">
        <f t="shared" si="1"/>
        <v>#REF!</v>
      </c>
    </row>
    <row r="358">
      <c r="A358" s="12">
        <v>-0.0166</v>
      </c>
      <c r="B358" s="3" t="str">
        <f t="shared" si="1"/>
        <v>#REF!</v>
      </c>
    </row>
    <row r="359">
      <c r="A359" s="17">
        <v>148280.0</v>
      </c>
      <c r="B359" s="3" t="str">
        <f t="shared" si="1"/>
        <v>#REF!</v>
      </c>
    </row>
    <row r="360">
      <c r="A360" s="17">
        <v>329097.0</v>
      </c>
      <c r="B360" s="3" t="str">
        <f t="shared" si="1"/>
        <v>#REF!</v>
      </c>
    </row>
    <row r="361">
      <c r="A361" s="7">
        <v>43924.0</v>
      </c>
      <c r="B361" s="3" t="str">
        <f t="shared" si="1"/>
        <v>#REF!</v>
      </c>
    </row>
    <row r="362">
      <c r="A362" s="8">
        <v>31.78</v>
      </c>
      <c r="B362" s="3" t="str">
        <f t="shared" si="1"/>
        <v>#REF!</v>
      </c>
    </row>
    <row r="363">
      <c r="A363" s="8">
        <v>36.29</v>
      </c>
      <c r="B363" s="3" t="str">
        <f t="shared" si="1"/>
        <v>#REF!</v>
      </c>
    </row>
    <row r="364">
      <c r="A364" s="8">
        <v>30.73</v>
      </c>
      <c r="B364" s="3" t="str">
        <f t="shared" si="1"/>
        <v>#REF!</v>
      </c>
    </row>
    <row r="365">
      <c r="A365" s="8">
        <v>35.48</v>
      </c>
      <c r="B365" s="3" t="str">
        <f t="shared" si="1"/>
        <v>#REF!</v>
      </c>
    </row>
    <row r="366">
      <c r="A366" s="9">
        <f>+3.38</f>
        <v>3.38</v>
      </c>
      <c r="B366" s="3" t="str">
        <f t="shared" si="1"/>
        <v>#REF!</v>
      </c>
    </row>
    <row r="367">
      <c r="A367" s="9">
        <f>+10.53%</f>
        <v>0.1053</v>
      </c>
      <c r="B367" s="3" t="str">
        <f t="shared" si="1"/>
        <v>#REF!</v>
      </c>
    </row>
    <row r="368">
      <c r="A368" s="16">
        <v>228847.0</v>
      </c>
      <c r="B368" s="3" t="str">
        <f t="shared" si="1"/>
        <v>#REF!</v>
      </c>
    </row>
    <row r="369">
      <c r="A369" s="16">
        <v>319515.0</v>
      </c>
      <c r="B369" s="3" t="str">
        <f t="shared" si="1"/>
        <v>#REF!</v>
      </c>
    </row>
    <row r="370">
      <c r="A370" s="7">
        <v>43923.0</v>
      </c>
      <c r="B370" s="3" t="str">
        <f t="shared" si="1"/>
        <v>#REF!</v>
      </c>
    </row>
    <row r="371">
      <c r="A371" s="8">
        <v>28.41</v>
      </c>
      <c r="B371" s="3" t="str">
        <f t="shared" si="1"/>
        <v>#REF!</v>
      </c>
    </row>
    <row r="372">
      <c r="A372" s="8">
        <v>38.31</v>
      </c>
      <c r="B372" s="3" t="str">
        <f t="shared" si="1"/>
        <v>#REF!</v>
      </c>
    </row>
    <row r="373">
      <c r="A373" s="8">
        <v>28.41</v>
      </c>
      <c r="B373" s="3" t="str">
        <f t="shared" si="1"/>
        <v>#REF!</v>
      </c>
    </row>
    <row r="374">
      <c r="A374" s="8">
        <v>32.1</v>
      </c>
      <c r="B374" s="3" t="str">
        <f t="shared" si="1"/>
        <v>#REF!</v>
      </c>
    </row>
    <row r="375">
      <c r="A375" s="9">
        <f>+4.06</f>
        <v>4.06</v>
      </c>
      <c r="B375" s="3" t="str">
        <f t="shared" si="1"/>
        <v>#REF!</v>
      </c>
    </row>
    <row r="376">
      <c r="A376" s="9">
        <f>+14.48%</f>
        <v>0.1448</v>
      </c>
      <c r="B376" s="3" t="str">
        <f t="shared" si="1"/>
        <v>#REF!</v>
      </c>
    </row>
    <row r="377">
      <c r="A377" s="16">
        <v>266625.0</v>
      </c>
      <c r="B377" s="3" t="str">
        <f t="shared" si="1"/>
        <v>#REF!</v>
      </c>
    </row>
    <row r="378">
      <c r="A378" s="16">
        <v>320206.0</v>
      </c>
      <c r="B378" s="3" t="str">
        <f t="shared" si="1"/>
        <v>#REF!</v>
      </c>
    </row>
    <row r="379">
      <c r="A379" s="7">
        <v>43922.0</v>
      </c>
      <c r="B379" s="3" t="str">
        <f t="shared" si="1"/>
        <v>#REF!</v>
      </c>
    </row>
    <row r="380">
      <c r="A380" s="8">
        <v>29.36</v>
      </c>
      <c r="B380" s="3" t="str">
        <f t="shared" si="1"/>
        <v>#REF!</v>
      </c>
    </row>
    <row r="381">
      <c r="A381" s="8">
        <v>29.71</v>
      </c>
      <c r="B381" s="3" t="str">
        <f t="shared" si="1"/>
        <v>#REF!</v>
      </c>
    </row>
    <row r="382">
      <c r="A382" s="8">
        <v>27.93</v>
      </c>
      <c r="B382" s="3" t="str">
        <f t="shared" si="1"/>
        <v>#REF!</v>
      </c>
    </row>
    <row r="383">
      <c r="A383" s="8">
        <v>28.04</v>
      </c>
      <c r="B383" s="3" t="str">
        <f t="shared" si="1"/>
        <v>#REF!</v>
      </c>
    </row>
    <row r="384">
      <c r="A384" s="11">
        <v>-1.62</v>
      </c>
      <c r="B384" s="3" t="str">
        <f t="shared" si="1"/>
        <v>#REF!</v>
      </c>
    </row>
    <row r="385">
      <c r="A385" s="12">
        <v>-0.0546</v>
      </c>
      <c r="B385" s="3" t="str">
        <f t="shared" si="1"/>
        <v>#REF!</v>
      </c>
    </row>
    <row r="386">
      <c r="A386" s="17">
        <v>180517.0</v>
      </c>
      <c r="B386" s="3" t="str">
        <f t="shared" si="1"/>
        <v>#REF!</v>
      </c>
    </row>
    <row r="387">
      <c r="A387" s="17">
        <v>311928.0</v>
      </c>
      <c r="B387" s="3" t="str">
        <f t="shared" si="1"/>
        <v>#REF!</v>
      </c>
    </row>
    <row r="388">
      <c r="A388" s="7">
        <v>43921.0</v>
      </c>
      <c r="B388" s="3" t="str">
        <f t="shared" si="1"/>
        <v>#REF!</v>
      </c>
    </row>
    <row r="389">
      <c r="A389" s="8">
        <v>29.89</v>
      </c>
      <c r="B389" s="3" t="str">
        <f t="shared" si="1"/>
        <v>#REF!</v>
      </c>
    </row>
    <row r="390">
      <c r="A390" s="8">
        <v>31.07</v>
      </c>
      <c r="B390" s="3" t="str">
        <f t="shared" si="1"/>
        <v>#REF!</v>
      </c>
    </row>
    <row r="391">
      <c r="A391" s="8">
        <v>29.07</v>
      </c>
      <c r="B391" s="3" t="str">
        <f t="shared" si="1"/>
        <v>#REF!</v>
      </c>
    </row>
    <row r="392">
      <c r="A392" s="8">
        <v>29.66</v>
      </c>
      <c r="B392" s="3" t="str">
        <f t="shared" si="1"/>
        <v>#REF!</v>
      </c>
    </row>
    <row r="393">
      <c r="A393" s="11">
        <v>-0.12</v>
      </c>
      <c r="B393" s="3" t="str">
        <f t="shared" si="1"/>
        <v>#REF!</v>
      </c>
    </row>
    <row r="394">
      <c r="A394" s="12">
        <v>-0.004</v>
      </c>
      <c r="B394" s="3" t="str">
        <f t="shared" si="1"/>
        <v>#REF!</v>
      </c>
    </row>
    <row r="395">
      <c r="A395" s="17">
        <v>172447.0</v>
      </c>
      <c r="B395" s="3" t="str">
        <f t="shared" si="1"/>
        <v>#REF!</v>
      </c>
    </row>
    <row r="396">
      <c r="A396" s="17">
        <v>317499.0</v>
      </c>
      <c r="B396" s="3" t="str">
        <f t="shared" si="1"/>
        <v>#REF!</v>
      </c>
    </row>
    <row r="397">
      <c r="A397" s="7">
        <v>43920.0</v>
      </c>
      <c r="B397" s="3" t="str">
        <f t="shared" si="1"/>
        <v>#REF!</v>
      </c>
    </row>
    <row r="398">
      <c r="A398" s="8">
        <v>30.25</v>
      </c>
      <c r="B398" s="3" t="str">
        <f t="shared" si="1"/>
        <v>#REF!</v>
      </c>
    </row>
    <row r="399">
      <c r="A399" s="8">
        <v>30.68</v>
      </c>
      <c r="B399" s="3" t="str">
        <f t="shared" si="1"/>
        <v>#REF!</v>
      </c>
    </row>
    <row r="400">
      <c r="A400" s="8">
        <v>28.71</v>
      </c>
      <c r="B400" s="3" t="str">
        <f t="shared" si="1"/>
        <v>#REF!</v>
      </c>
    </row>
    <row r="401">
      <c r="A401" s="8">
        <v>29.78</v>
      </c>
      <c r="B401" s="3" t="str">
        <f t="shared" si="1"/>
        <v>#REF!</v>
      </c>
    </row>
    <row r="402">
      <c r="A402" s="11">
        <v>-1.13</v>
      </c>
      <c r="B402" s="3" t="str">
        <f t="shared" si="1"/>
        <v>#REF!</v>
      </c>
    </row>
    <row r="403">
      <c r="A403" s="12">
        <v>-0.0366</v>
      </c>
      <c r="B403" s="3" t="str">
        <f t="shared" si="1"/>
        <v>#REF!</v>
      </c>
    </row>
    <row r="404">
      <c r="A404" s="17">
        <v>149259.0</v>
      </c>
      <c r="B404" s="3" t="str">
        <f t="shared" si="1"/>
        <v>#REF!</v>
      </c>
    </row>
    <row r="405">
      <c r="A405" s="17">
        <v>296301.0</v>
      </c>
      <c r="B405" s="3" t="str">
        <f t="shared" si="1"/>
        <v>#REF!</v>
      </c>
    </row>
    <row r="406">
      <c r="A406" s="7">
        <v>43917.0</v>
      </c>
      <c r="B406" s="3" t="str">
        <f t="shared" si="1"/>
        <v>#REF!</v>
      </c>
    </row>
    <row r="407">
      <c r="A407" s="8">
        <v>31.65</v>
      </c>
      <c r="B407" s="3" t="str">
        <f t="shared" si="1"/>
        <v>#REF!</v>
      </c>
    </row>
    <row r="408">
      <c r="A408" s="8">
        <v>31.91</v>
      </c>
      <c r="B408" s="3" t="str">
        <f t="shared" si="1"/>
        <v>#REF!</v>
      </c>
    </row>
    <row r="409">
      <c r="A409" s="8">
        <v>30.25</v>
      </c>
      <c r="B409" s="3" t="str">
        <f t="shared" si="1"/>
        <v>#REF!</v>
      </c>
    </row>
    <row r="410">
      <c r="A410" s="8">
        <v>30.91</v>
      </c>
      <c r="B410" s="3" t="str">
        <f t="shared" si="1"/>
        <v>#REF!</v>
      </c>
    </row>
    <row r="411">
      <c r="A411" s="11">
        <v>-0.38</v>
      </c>
      <c r="B411" s="3" t="str">
        <f t="shared" si="1"/>
        <v>#REF!</v>
      </c>
    </row>
    <row r="412">
      <c r="A412" s="12">
        <v>-0.0121</v>
      </c>
      <c r="B412" s="3" t="str">
        <f t="shared" si="1"/>
        <v>#REF!</v>
      </c>
    </row>
    <row r="413">
      <c r="A413" s="17">
        <v>137194.0</v>
      </c>
      <c r="B413" s="3" t="str">
        <f t="shared" si="1"/>
        <v>#REF!</v>
      </c>
    </row>
    <row r="414">
      <c r="A414" s="17">
        <v>293919.0</v>
      </c>
      <c r="B414" s="3" t="str">
        <f t="shared" si="1"/>
        <v>#REF!</v>
      </c>
    </row>
    <row r="415">
      <c r="A415" s="7">
        <v>43916.0</v>
      </c>
      <c r="B415" s="3" t="str">
        <f t="shared" si="1"/>
        <v>#REF!</v>
      </c>
    </row>
    <row r="416">
      <c r="A416" s="8">
        <v>32.47</v>
      </c>
      <c r="B416" s="3" t="str">
        <f t="shared" si="1"/>
        <v>#REF!</v>
      </c>
    </row>
    <row r="417">
      <c r="A417" s="8">
        <v>32.81</v>
      </c>
      <c r="B417" s="3" t="str">
        <f t="shared" si="1"/>
        <v>#REF!</v>
      </c>
    </row>
    <row r="418">
      <c r="A418" s="8">
        <v>30.99</v>
      </c>
      <c r="B418" s="3" t="str">
        <f t="shared" si="1"/>
        <v>#REF!</v>
      </c>
    </row>
    <row r="419">
      <c r="A419" s="8">
        <v>31.29</v>
      </c>
      <c r="B419" s="3" t="str">
        <f t="shared" si="1"/>
        <v>#REF!</v>
      </c>
    </row>
    <row r="420">
      <c r="A420" s="11">
        <v>-1.27</v>
      </c>
      <c r="B420" s="3" t="str">
        <f t="shared" si="1"/>
        <v>#REF!</v>
      </c>
    </row>
    <row r="421">
      <c r="A421" s="12">
        <v>-0.039</v>
      </c>
      <c r="B421" s="3" t="str">
        <f t="shared" si="1"/>
        <v>#REF!</v>
      </c>
    </row>
    <row r="422">
      <c r="A422" s="17">
        <v>113728.0</v>
      </c>
      <c r="B422" s="3" t="str">
        <f t="shared" si="1"/>
        <v>#REF!</v>
      </c>
    </row>
    <row r="423">
      <c r="A423" s="17">
        <v>296116.0</v>
      </c>
      <c r="B423" s="3" t="str">
        <f t="shared" si="1"/>
        <v>#REF!</v>
      </c>
    </row>
    <row r="424">
      <c r="A424" s="7">
        <v>43915.0</v>
      </c>
      <c r="B424" s="3" t="str">
        <f t="shared" si="1"/>
        <v>#REF!</v>
      </c>
    </row>
    <row r="425">
      <c r="A425" s="8">
        <v>32.35</v>
      </c>
      <c r="B425" s="3" t="str">
        <f t="shared" si="1"/>
        <v>#REF!</v>
      </c>
    </row>
    <row r="426">
      <c r="A426" s="8">
        <v>33.13</v>
      </c>
      <c r="B426" s="3" t="str">
        <f t="shared" si="1"/>
        <v>#REF!</v>
      </c>
    </row>
    <row r="427">
      <c r="A427" s="8">
        <v>30.89</v>
      </c>
      <c r="B427" s="3" t="str">
        <f t="shared" si="1"/>
        <v>#REF!</v>
      </c>
    </row>
    <row r="428">
      <c r="A428" s="8">
        <v>32.56</v>
      </c>
      <c r="B428" s="3" t="str">
        <f t="shared" si="1"/>
        <v>#REF!</v>
      </c>
    </row>
    <row r="429">
      <c r="A429" s="9">
        <f>+0.62</f>
        <v>0.62</v>
      </c>
      <c r="B429" s="3" t="str">
        <f t="shared" si="1"/>
        <v>#REF!</v>
      </c>
    </row>
    <row r="430">
      <c r="A430" s="9">
        <f>+1.94%</f>
        <v>0.0194</v>
      </c>
      <c r="B430" s="3" t="str">
        <f t="shared" si="1"/>
        <v>#REF!</v>
      </c>
    </row>
    <row r="431">
      <c r="A431" s="16">
        <v>182210.0</v>
      </c>
      <c r="B431" s="3" t="str">
        <f t="shared" si="1"/>
        <v>#REF!</v>
      </c>
    </row>
    <row r="432">
      <c r="A432" s="16">
        <v>296417.0</v>
      </c>
      <c r="B432" s="3" t="str">
        <f t="shared" si="1"/>
        <v>#REF!</v>
      </c>
    </row>
    <row r="433">
      <c r="A433" s="7">
        <v>43914.0</v>
      </c>
      <c r="B433" s="3" t="str">
        <f t="shared" si="1"/>
        <v>#REF!</v>
      </c>
    </row>
    <row r="434">
      <c r="A434" s="8">
        <v>31.8</v>
      </c>
      <c r="B434" s="3" t="str">
        <f t="shared" si="1"/>
        <v>#REF!</v>
      </c>
    </row>
    <row r="435">
      <c r="A435" s="8">
        <v>32.99</v>
      </c>
      <c r="B435" s="3" t="str">
        <f t="shared" si="1"/>
        <v>#REF!</v>
      </c>
    </row>
    <row r="436">
      <c r="A436" s="8">
        <v>31.32</v>
      </c>
      <c r="B436" s="3" t="str">
        <f t="shared" si="1"/>
        <v>#REF!</v>
      </c>
    </row>
    <row r="437">
      <c r="A437" s="8">
        <v>31.94</v>
      </c>
      <c r="B437" s="3" t="str">
        <f t="shared" si="1"/>
        <v>#REF!</v>
      </c>
    </row>
    <row r="438">
      <c r="A438" s="9">
        <f>+0.73</f>
        <v>0.73</v>
      </c>
      <c r="B438" s="3" t="str">
        <f t="shared" si="1"/>
        <v>#REF!</v>
      </c>
    </row>
    <row r="439">
      <c r="A439" s="9">
        <f>+2.34%</f>
        <v>0.0234</v>
      </c>
      <c r="B439" s="3" t="str">
        <f t="shared" si="1"/>
        <v>#REF!</v>
      </c>
    </row>
    <row r="440">
      <c r="A440" s="16">
        <v>115867.0</v>
      </c>
      <c r="B440" s="3" t="str">
        <f t="shared" si="1"/>
        <v>#REF!</v>
      </c>
    </row>
    <row r="441">
      <c r="A441" s="16">
        <v>297525.0</v>
      </c>
      <c r="B441" s="3" t="str">
        <f t="shared" si="1"/>
        <v>#REF!</v>
      </c>
    </row>
    <row r="442">
      <c r="A442" s="7">
        <v>43913.0</v>
      </c>
      <c r="B442" s="3" t="str">
        <f t="shared" si="1"/>
        <v>#REF!</v>
      </c>
    </row>
    <row r="443">
      <c r="A443" s="8">
        <v>30.72</v>
      </c>
      <c r="B443" s="3" t="str">
        <f t="shared" si="1"/>
        <v>#REF!</v>
      </c>
    </row>
    <row r="444">
      <c r="A444" s="8">
        <v>31.77</v>
      </c>
      <c r="B444" s="3" t="str">
        <f t="shared" si="1"/>
        <v>#REF!</v>
      </c>
    </row>
    <row r="445">
      <c r="A445" s="8">
        <v>28.78</v>
      </c>
      <c r="B445" s="3" t="str">
        <f t="shared" si="1"/>
        <v>#REF!</v>
      </c>
    </row>
    <row r="446">
      <c r="A446" s="8">
        <v>31.21</v>
      </c>
      <c r="B446" s="3" t="str">
        <f t="shared" si="1"/>
        <v>#REF!</v>
      </c>
    </row>
    <row r="447">
      <c r="A447" s="9">
        <f>+0.58</f>
        <v>0.58</v>
      </c>
      <c r="B447" s="3" t="str">
        <f t="shared" si="1"/>
        <v>#REF!</v>
      </c>
    </row>
    <row r="448">
      <c r="A448" s="9">
        <f>+1.89%</f>
        <v>0.0189</v>
      </c>
      <c r="B448" s="3" t="str">
        <f t="shared" si="1"/>
        <v>#REF!</v>
      </c>
    </row>
    <row r="449">
      <c r="A449" s="16">
        <v>135235.0</v>
      </c>
      <c r="B449" s="3" t="str">
        <f t="shared" si="1"/>
        <v>#REF!</v>
      </c>
    </row>
    <row r="450">
      <c r="A450" s="16">
        <v>304570.0</v>
      </c>
      <c r="B450" s="3" t="str">
        <f t="shared" si="1"/>
        <v>#REF!</v>
      </c>
    </row>
    <row r="451">
      <c r="A451" s="7">
        <v>43910.0</v>
      </c>
      <c r="B451" s="3" t="str">
        <f t="shared" si="1"/>
        <v>#REF!</v>
      </c>
    </row>
    <row r="452">
      <c r="A452" s="8">
        <v>32.08</v>
      </c>
      <c r="B452" s="3" t="str">
        <f t="shared" si="1"/>
        <v>#REF!</v>
      </c>
    </row>
    <row r="453">
      <c r="A453" s="8">
        <v>34.45</v>
      </c>
      <c r="B453" s="3" t="str">
        <f t="shared" si="1"/>
        <v>#REF!</v>
      </c>
    </row>
    <row r="454">
      <c r="A454" s="8">
        <v>30.47</v>
      </c>
      <c r="B454" s="3" t="str">
        <f t="shared" si="1"/>
        <v>#REF!</v>
      </c>
    </row>
    <row r="455">
      <c r="A455" s="8">
        <v>30.63</v>
      </c>
      <c r="B455" s="3" t="str">
        <f t="shared" si="1"/>
        <v>#REF!</v>
      </c>
    </row>
    <row r="456">
      <c r="A456" s="11">
        <v>-1.18</v>
      </c>
      <c r="B456" s="3" t="str">
        <f t="shared" si="1"/>
        <v>#REF!</v>
      </c>
    </row>
    <row r="457">
      <c r="A457" s="12">
        <v>-0.0371</v>
      </c>
      <c r="B457" s="3" t="str">
        <f t="shared" si="1"/>
        <v>#REF!</v>
      </c>
    </row>
    <row r="458">
      <c r="A458" s="17">
        <v>156647.0</v>
      </c>
      <c r="B458" s="3" t="str">
        <f t="shared" si="1"/>
        <v>#REF!</v>
      </c>
    </row>
    <row r="459">
      <c r="A459" s="17">
        <v>297873.0</v>
      </c>
      <c r="B459" s="3" t="str">
        <f t="shared" si="1"/>
        <v>#REF!</v>
      </c>
    </row>
    <row r="460">
      <c r="A460" s="7">
        <v>43909.0</v>
      </c>
      <c r="B460" s="3" t="str">
        <f t="shared" si="1"/>
        <v>#REF!</v>
      </c>
    </row>
    <row r="461">
      <c r="A461" s="8">
        <v>30.2</v>
      </c>
      <c r="B461" s="3" t="str">
        <f t="shared" si="1"/>
        <v>#REF!</v>
      </c>
    </row>
    <row r="462">
      <c r="A462" s="8">
        <v>32.74</v>
      </c>
      <c r="B462" s="3" t="str">
        <f t="shared" si="1"/>
        <v>#REF!</v>
      </c>
    </row>
    <row r="463">
      <c r="A463" s="8">
        <v>28.43</v>
      </c>
      <c r="B463" s="3" t="str">
        <f t="shared" si="1"/>
        <v>#REF!</v>
      </c>
    </row>
    <row r="464">
      <c r="A464" s="8">
        <v>31.81</v>
      </c>
      <c r="B464" s="3" t="str">
        <f t="shared" si="1"/>
        <v>#REF!</v>
      </c>
    </row>
    <row r="465">
      <c r="A465" s="9">
        <f>+3.5</f>
        <v>3.5</v>
      </c>
      <c r="B465" s="3" t="str">
        <f t="shared" si="1"/>
        <v>#REF!</v>
      </c>
    </row>
    <row r="466">
      <c r="A466" s="9">
        <f>+12.36%</f>
        <v>0.1236</v>
      </c>
      <c r="B466" s="3" t="str">
        <f t="shared" si="1"/>
        <v>#REF!</v>
      </c>
    </row>
    <row r="467">
      <c r="A467" s="16">
        <v>131415.0</v>
      </c>
      <c r="B467" s="3" t="str">
        <f t="shared" si="1"/>
        <v>#REF!</v>
      </c>
    </row>
    <row r="468">
      <c r="A468" s="16">
        <v>297591.0</v>
      </c>
      <c r="B468" s="3" t="str">
        <f t="shared" si="1"/>
        <v>#REF!</v>
      </c>
    </row>
    <row r="469">
      <c r="A469" s="7">
        <v>43908.0</v>
      </c>
      <c r="B469" s="3" t="str">
        <f t="shared" si="1"/>
        <v>#REF!</v>
      </c>
    </row>
    <row r="470">
      <c r="A470" s="8">
        <v>31.7</v>
      </c>
      <c r="B470" s="3" t="str">
        <f t="shared" si="1"/>
        <v>#REF!</v>
      </c>
    </row>
    <row r="471">
      <c r="A471" s="8">
        <v>32.45</v>
      </c>
      <c r="B471" s="3" t="str">
        <f t="shared" si="1"/>
        <v>#REF!</v>
      </c>
    </row>
    <row r="472">
      <c r="A472" s="8">
        <v>28.0</v>
      </c>
      <c r="B472" s="3" t="str">
        <f t="shared" si="1"/>
        <v>#REF!</v>
      </c>
    </row>
    <row r="473">
      <c r="A473" s="8">
        <v>28.31</v>
      </c>
      <c r="B473" s="3" t="str">
        <f t="shared" si="1"/>
        <v>#REF!</v>
      </c>
    </row>
    <row r="474">
      <c r="A474" s="11">
        <v>-3.62</v>
      </c>
      <c r="B474" s="3" t="str">
        <f t="shared" si="1"/>
        <v>#REF!</v>
      </c>
    </row>
    <row r="475">
      <c r="A475" s="12">
        <v>-0.1134</v>
      </c>
      <c r="B475" s="3" t="str">
        <f t="shared" si="1"/>
        <v>#REF!</v>
      </c>
    </row>
    <row r="476">
      <c r="A476" s="17">
        <v>171343.0</v>
      </c>
      <c r="B476" s="3" t="str">
        <f t="shared" si="1"/>
        <v>#REF!</v>
      </c>
    </row>
    <row r="477">
      <c r="A477" s="17">
        <v>295772.0</v>
      </c>
      <c r="B477" s="3" t="str">
        <f t="shared" si="1"/>
        <v>#REF!</v>
      </c>
    </row>
    <row r="478">
      <c r="A478" s="7">
        <v>43907.0</v>
      </c>
      <c r="B478" s="3" t="str">
        <f t="shared" si="1"/>
        <v>#REF!</v>
      </c>
    </row>
    <row r="479">
      <c r="A479" s="8">
        <v>33.2</v>
      </c>
      <c r="B479" s="3" t="str">
        <f t="shared" si="1"/>
        <v>#REF!</v>
      </c>
    </row>
    <row r="480">
      <c r="A480" s="8">
        <v>34.42</v>
      </c>
      <c r="B480" s="3" t="str">
        <f t="shared" si="1"/>
        <v>#REF!</v>
      </c>
    </row>
    <row r="481">
      <c r="A481" s="8">
        <v>31.7</v>
      </c>
      <c r="B481" s="3" t="str">
        <f t="shared" si="1"/>
        <v>#REF!</v>
      </c>
    </row>
    <row r="482">
      <c r="A482" s="8">
        <v>31.93</v>
      </c>
      <c r="B482" s="3" t="str">
        <f t="shared" si="1"/>
        <v>#REF!</v>
      </c>
    </row>
    <row r="483">
      <c r="A483" s="11">
        <v>-1.23</v>
      </c>
      <c r="B483" s="3" t="str">
        <f t="shared" si="1"/>
        <v>#REF!</v>
      </c>
    </row>
    <row r="484">
      <c r="A484" s="12">
        <v>-0.0371</v>
      </c>
      <c r="B484" s="3" t="str">
        <f t="shared" si="1"/>
        <v>#REF!</v>
      </c>
    </row>
    <row r="485">
      <c r="A485" s="17">
        <v>110663.0</v>
      </c>
      <c r="B485" s="3" t="str">
        <f t="shared" si="1"/>
        <v>#REF!</v>
      </c>
    </row>
    <row r="486">
      <c r="A486" s="17">
        <v>290575.0</v>
      </c>
      <c r="B486" s="3" t="str">
        <f t="shared" si="1"/>
        <v>#REF!</v>
      </c>
    </row>
    <row r="487">
      <c r="A487" s="7">
        <v>43906.0</v>
      </c>
      <c r="B487" s="3" t="str">
        <f t="shared" si="1"/>
        <v>#REF!</v>
      </c>
    </row>
    <row r="488">
      <c r="A488" s="8">
        <v>37.9</v>
      </c>
      <c r="B488" s="3" t="str">
        <f t="shared" si="1"/>
        <v>#REF!</v>
      </c>
    </row>
    <row r="489">
      <c r="A489" s="8">
        <v>38.19</v>
      </c>
      <c r="B489" s="3" t="str">
        <f t="shared" si="1"/>
        <v>#REF!</v>
      </c>
    </row>
    <row r="490">
      <c r="A490" s="8">
        <v>32.7</v>
      </c>
      <c r="B490" s="3" t="str">
        <f t="shared" si="1"/>
        <v>#REF!</v>
      </c>
    </row>
    <row r="491">
      <c r="A491" s="8">
        <v>33.16</v>
      </c>
      <c r="B491" s="3" t="str">
        <f t="shared" si="1"/>
        <v>#REF!</v>
      </c>
    </row>
    <row r="492">
      <c r="A492" s="11">
        <v>-3.61</v>
      </c>
      <c r="B492" s="3" t="str">
        <f t="shared" si="1"/>
        <v>#REF!</v>
      </c>
    </row>
    <row r="493">
      <c r="A493" s="12">
        <v>-0.0982</v>
      </c>
      <c r="B493" s="3" t="str">
        <f t="shared" si="1"/>
        <v>#REF!</v>
      </c>
    </row>
    <row r="494">
      <c r="A494" s="17">
        <v>135583.0</v>
      </c>
      <c r="B494" s="3" t="str">
        <f t="shared" si="1"/>
        <v>#REF!</v>
      </c>
    </row>
    <row r="495">
      <c r="A495" s="17">
        <v>287923.0</v>
      </c>
      <c r="B495" s="3" t="str">
        <f t="shared" si="1"/>
        <v>#REF!</v>
      </c>
    </row>
    <row r="496">
      <c r="A496" s="7">
        <v>43903.0</v>
      </c>
      <c r="B496" s="3" t="str">
        <f t="shared" si="1"/>
        <v>#REF!</v>
      </c>
    </row>
    <row r="497">
      <c r="A497" s="8">
        <v>35.95</v>
      </c>
      <c r="B497" s="3" t="str">
        <f t="shared" si="1"/>
        <v>#REF!</v>
      </c>
    </row>
    <row r="498">
      <c r="A498" s="8">
        <v>38.7</v>
      </c>
      <c r="B498" s="3" t="str">
        <f t="shared" si="1"/>
        <v>#REF!</v>
      </c>
    </row>
    <row r="499">
      <c r="A499" s="8">
        <v>35.7</v>
      </c>
      <c r="B499" s="3" t="str">
        <f t="shared" si="1"/>
        <v>#REF!</v>
      </c>
    </row>
    <row r="500">
      <c r="A500" s="8">
        <v>36.77</v>
      </c>
      <c r="B500" s="3" t="str">
        <f t="shared" si="1"/>
        <v>#REF!</v>
      </c>
    </row>
    <row r="501">
      <c r="A501" s="9">
        <f>+0.1</f>
        <v>0.1</v>
      </c>
      <c r="B501" s="3" t="str">
        <f t="shared" si="1"/>
        <v>#REF!</v>
      </c>
    </row>
    <row r="502">
      <c r="A502" s="9">
        <f>+0.27%</f>
        <v>0.0027</v>
      </c>
      <c r="B502" s="3" t="str">
        <f t="shared" si="1"/>
        <v>#REF!</v>
      </c>
    </row>
    <row r="503">
      <c r="A503" s="16">
        <v>153817.0</v>
      </c>
      <c r="B503" s="3" t="str">
        <f t="shared" si="1"/>
        <v>#REF!</v>
      </c>
    </row>
    <row r="504">
      <c r="A504" s="16">
        <v>287402.0</v>
      </c>
      <c r="B504" s="3" t="str">
        <f t="shared" si="1"/>
        <v>#REF!</v>
      </c>
    </row>
    <row r="505">
      <c r="A505" s="7">
        <v>43902.0</v>
      </c>
      <c r="B505" s="3" t="str">
        <f t="shared" si="1"/>
        <v>#REF!</v>
      </c>
    </row>
    <row r="506">
      <c r="A506" s="8">
        <v>38.51</v>
      </c>
      <c r="B506" s="3" t="str">
        <f t="shared" si="1"/>
        <v>#REF!</v>
      </c>
    </row>
    <row r="507">
      <c r="A507" s="8">
        <v>38.73</v>
      </c>
      <c r="B507" s="3" t="str">
        <f t="shared" si="1"/>
        <v>#REF!</v>
      </c>
    </row>
    <row r="508">
      <c r="A508" s="8">
        <v>35.67</v>
      </c>
      <c r="B508" s="3" t="str">
        <f t="shared" si="1"/>
        <v>#REF!</v>
      </c>
    </row>
    <row r="509">
      <c r="A509" s="8">
        <v>36.67</v>
      </c>
      <c r="B509" s="3" t="str">
        <f t="shared" si="1"/>
        <v>#REF!</v>
      </c>
    </row>
    <row r="510">
      <c r="A510" s="11">
        <v>-1.56</v>
      </c>
      <c r="B510" s="3" t="str">
        <f t="shared" si="1"/>
        <v>#REF!</v>
      </c>
    </row>
    <row r="511">
      <c r="A511" s="12">
        <v>-0.0408</v>
      </c>
      <c r="B511" s="3" t="str">
        <f t="shared" si="1"/>
        <v>#REF!</v>
      </c>
    </row>
    <row r="512">
      <c r="A512" s="17">
        <v>240867.0</v>
      </c>
      <c r="B512" s="3" t="str">
        <f t="shared" si="1"/>
        <v>#REF!</v>
      </c>
    </row>
    <row r="513">
      <c r="A513" s="17">
        <v>280497.0</v>
      </c>
      <c r="B513" s="3" t="str">
        <f t="shared" si="1"/>
        <v>#REF!</v>
      </c>
    </row>
    <row r="514">
      <c r="A514" s="7">
        <v>43901.0</v>
      </c>
      <c r="B514" s="3" t="str">
        <f t="shared" si="1"/>
        <v>#REF!</v>
      </c>
    </row>
    <row r="515">
      <c r="A515" s="8">
        <v>38.96</v>
      </c>
      <c r="B515" s="3" t="str">
        <f t="shared" si="1"/>
        <v>#REF!</v>
      </c>
    </row>
    <row r="516">
      <c r="A516" s="8">
        <v>41.25</v>
      </c>
      <c r="B516" s="3" t="str">
        <f t="shared" si="1"/>
        <v>#REF!</v>
      </c>
    </row>
    <row r="517">
      <c r="A517" s="8">
        <v>37.8</v>
      </c>
      <c r="B517" s="3" t="str">
        <f t="shared" si="1"/>
        <v>#REF!</v>
      </c>
    </row>
    <row r="518">
      <c r="A518" s="8">
        <v>38.23</v>
      </c>
      <c r="B518" s="3" t="str">
        <f t="shared" si="1"/>
        <v>#REF!</v>
      </c>
    </row>
    <row r="519">
      <c r="A519" s="11">
        <v>-0.59</v>
      </c>
      <c r="B519" s="3" t="str">
        <f t="shared" si="1"/>
        <v>#REF!</v>
      </c>
    </row>
    <row r="520">
      <c r="A520" s="12">
        <v>-0.0152</v>
      </c>
      <c r="B520" s="3" t="str">
        <f t="shared" si="1"/>
        <v>#REF!</v>
      </c>
    </row>
    <row r="521">
      <c r="A521" s="17">
        <v>237749.0</v>
      </c>
      <c r="B521" s="3" t="str">
        <f t="shared" si="1"/>
        <v>#REF!</v>
      </c>
    </row>
    <row r="522">
      <c r="A522" s="17">
        <v>267269.0</v>
      </c>
      <c r="B522" s="3" t="str">
        <f t="shared" si="1"/>
        <v>#REF!</v>
      </c>
    </row>
    <row r="523">
      <c r="A523" s="7">
        <v>43900.0</v>
      </c>
      <c r="B523" s="3" t="str">
        <f t="shared" si="1"/>
        <v>#REF!</v>
      </c>
    </row>
    <row r="524">
      <c r="A524" s="8">
        <v>36.87</v>
      </c>
      <c r="B524" s="3" t="str">
        <f t="shared" si="1"/>
        <v>#REF!</v>
      </c>
    </row>
    <row r="525">
      <c r="A525" s="8">
        <v>39.66</v>
      </c>
      <c r="B525" s="3" t="str">
        <f t="shared" si="1"/>
        <v>#REF!</v>
      </c>
    </row>
    <row r="526">
      <c r="A526" s="8">
        <v>36.56</v>
      </c>
      <c r="B526" s="3" t="str">
        <f t="shared" si="1"/>
        <v>#REF!</v>
      </c>
    </row>
    <row r="527">
      <c r="A527" s="8">
        <v>38.82</v>
      </c>
      <c r="B527" s="3" t="str">
        <f t="shared" si="1"/>
        <v>#REF!</v>
      </c>
    </row>
    <row r="528">
      <c r="A528" s="9">
        <f>+3.04</f>
        <v>3.04</v>
      </c>
      <c r="B528" s="3" t="str">
        <f t="shared" si="1"/>
        <v>#REF!</v>
      </c>
    </row>
    <row r="529">
      <c r="A529" s="9">
        <f>+8.5%</f>
        <v>0.085</v>
      </c>
      <c r="B529" s="3" t="str">
        <f t="shared" si="1"/>
        <v>#REF!</v>
      </c>
    </row>
    <row r="530">
      <c r="A530" s="16">
        <v>181250.0</v>
      </c>
      <c r="B530" s="3" t="str">
        <f t="shared" si="1"/>
        <v>#REF!</v>
      </c>
    </row>
    <row r="531">
      <c r="A531" s="16">
        <v>255477.0</v>
      </c>
      <c r="B531" s="3" t="str">
        <f t="shared" si="1"/>
        <v>#REF!</v>
      </c>
    </row>
    <row r="532">
      <c r="A532" s="7">
        <v>43899.0</v>
      </c>
      <c r="B532" s="3" t="str">
        <f t="shared" si="1"/>
        <v>#REF!</v>
      </c>
    </row>
    <row r="533">
      <c r="A533" s="8">
        <v>40.65</v>
      </c>
      <c r="B533" s="3" t="str">
        <f t="shared" si="1"/>
        <v>#REF!</v>
      </c>
    </row>
    <row r="534">
      <c r="A534" s="8">
        <v>40.65</v>
      </c>
      <c r="B534" s="3" t="str">
        <f t="shared" si="1"/>
        <v>#REF!</v>
      </c>
    </row>
    <row r="535">
      <c r="A535" s="8">
        <v>32.58</v>
      </c>
      <c r="B535" s="3" t="str">
        <f t="shared" si="1"/>
        <v>#REF!</v>
      </c>
    </row>
    <row r="536">
      <c r="A536" s="8">
        <v>35.78</v>
      </c>
      <c r="B536" s="3" t="str">
        <f t="shared" si="1"/>
        <v>#REF!</v>
      </c>
    </row>
    <row r="537">
      <c r="A537" s="11">
        <v>-10.02</v>
      </c>
      <c r="B537" s="3" t="str">
        <f t="shared" si="1"/>
        <v>#REF!</v>
      </c>
    </row>
    <row r="538">
      <c r="A538" s="12">
        <v>-0.2188</v>
      </c>
      <c r="B538" s="3" t="str">
        <f t="shared" si="1"/>
        <v>#REF!</v>
      </c>
    </row>
    <row r="539">
      <c r="A539" s="17">
        <v>296728.0</v>
      </c>
      <c r="B539" s="3" t="str">
        <f t="shared" si="1"/>
        <v>#REF!</v>
      </c>
    </row>
    <row r="540">
      <c r="A540" s="17">
        <v>249221.0</v>
      </c>
      <c r="B540" s="3" t="str">
        <f t="shared" si="1"/>
        <v>#REF!</v>
      </c>
    </row>
    <row r="541">
      <c r="A541" s="7">
        <v>43896.0</v>
      </c>
      <c r="B541" s="3" t="str">
        <f t="shared" si="1"/>
        <v>#REF!</v>
      </c>
    </row>
    <row r="542">
      <c r="A542" s="8">
        <v>50.5</v>
      </c>
      <c r="B542" s="3" t="str">
        <f t="shared" si="1"/>
        <v>#REF!</v>
      </c>
    </row>
    <row r="543">
      <c r="A543" s="8">
        <v>50.78</v>
      </c>
      <c r="B543" s="3" t="str">
        <f t="shared" si="1"/>
        <v>#REF!</v>
      </c>
    </row>
    <row r="544">
      <c r="A544" s="8">
        <v>45.65</v>
      </c>
      <c r="B544" s="3" t="str">
        <f t="shared" si="1"/>
        <v>#REF!</v>
      </c>
    </row>
    <row r="545">
      <c r="A545" s="8">
        <v>45.8</v>
      </c>
      <c r="B545" s="3" t="str">
        <f t="shared" si="1"/>
        <v>#REF!</v>
      </c>
    </row>
    <row r="546">
      <c r="A546" s="11">
        <v>-4.48</v>
      </c>
      <c r="B546" s="3" t="str">
        <f t="shared" si="1"/>
        <v>#REF!</v>
      </c>
    </row>
    <row r="547">
      <c r="A547" s="12">
        <v>-0.0891</v>
      </c>
      <c r="B547" s="3" t="str">
        <f t="shared" si="1"/>
        <v>#REF!</v>
      </c>
    </row>
    <row r="548">
      <c r="A548" s="17">
        <v>202053.0</v>
      </c>
      <c r="B548" s="3" t="str">
        <f t="shared" si="1"/>
        <v>#REF!</v>
      </c>
    </row>
    <row r="549">
      <c r="A549" s="17">
        <v>241827.0</v>
      </c>
      <c r="B549" s="3" t="str">
        <f t="shared" si="1"/>
        <v>#REF!</v>
      </c>
    </row>
    <row r="550">
      <c r="A550" s="7">
        <v>43895.0</v>
      </c>
      <c r="B550" s="3" t="str">
        <f t="shared" si="1"/>
        <v>#REF!</v>
      </c>
    </row>
    <row r="551">
      <c r="A551" s="8">
        <v>51.82</v>
      </c>
      <c r="B551" s="3" t="str">
        <f t="shared" si="1"/>
        <v>#REF!</v>
      </c>
    </row>
    <row r="552">
      <c r="A552" s="8">
        <v>52.16</v>
      </c>
      <c r="B552" s="3" t="str">
        <f t="shared" si="1"/>
        <v>#REF!</v>
      </c>
    </row>
    <row r="553">
      <c r="A553" s="8">
        <v>50.0</v>
      </c>
      <c r="B553" s="3" t="str">
        <f t="shared" si="1"/>
        <v>#REF!</v>
      </c>
    </row>
    <row r="554">
      <c r="A554" s="8">
        <v>50.28</v>
      </c>
      <c r="B554" s="3" t="str">
        <f t="shared" si="1"/>
        <v>#REF!</v>
      </c>
    </row>
    <row r="555">
      <c r="A555" s="11">
        <v>-1.01</v>
      </c>
      <c r="B555" s="3" t="str">
        <f t="shared" si="1"/>
        <v>#REF!</v>
      </c>
    </row>
    <row r="556">
      <c r="A556" s="12">
        <v>-0.0197</v>
      </c>
      <c r="B556" s="3" t="str">
        <f t="shared" si="1"/>
        <v>#REF!</v>
      </c>
    </row>
    <row r="557">
      <c r="A557" s="17">
        <v>125692.0</v>
      </c>
      <c r="B557" s="3" t="str">
        <f t="shared" si="1"/>
        <v>#REF!</v>
      </c>
    </row>
    <row r="558">
      <c r="A558" s="17">
        <v>220686.0</v>
      </c>
      <c r="B558" s="3" t="str">
        <f t="shared" si="1"/>
        <v>#REF!</v>
      </c>
    </row>
    <row r="559">
      <c r="A559" s="7">
        <v>43894.0</v>
      </c>
      <c r="B559" s="3" t="str">
        <f t="shared" si="1"/>
        <v>#REF!</v>
      </c>
    </row>
    <row r="560">
      <c r="A560" s="8">
        <v>51.7</v>
      </c>
      <c r="B560" s="3" t="str">
        <f t="shared" si="1"/>
        <v>#REF!</v>
      </c>
    </row>
    <row r="561">
      <c r="A561" s="8">
        <v>52.85</v>
      </c>
      <c r="B561" s="3" t="str">
        <f t="shared" si="1"/>
        <v>#REF!</v>
      </c>
    </row>
    <row r="562">
      <c r="A562" s="8">
        <v>51.19</v>
      </c>
      <c r="B562" s="3" t="str">
        <f t="shared" si="1"/>
        <v>#REF!</v>
      </c>
    </row>
    <row r="563">
      <c r="A563" s="8">
        <v>51.29</v>
      </c>
      <c r="B563" s="3" t="str">
        <f t="shared" si="1"/>
        <v>#REF!</v>
      </c>
    </row>
    <row r="564">
      <c r="A564" s="11">
        <v>-0.38</v>
      </c>
      <c r="B564" s="3" t="str">
        <f t="shared" si="1"/>
        <v>#REF!</v>
      </c>
    </row>
    <row r="565">
      <c r="A565" s="12">
        <v>-0.0074</v>
      </c>
      <c r="B565" s="3" t="str">
        <f t="shared" si="1"/>
        <v>#REF!</v>
      </c>
    </row>
    <row r="566">
      <c r="A566" s="17">
        <v>116129.0</v>
      </c>
      <c r="B566" s="3" t="str">
        <f t="shared" si="1"/>
        <v>#REF!</v>
      </c>
    </row>
    <row r="567">
      <c r="A567" s="17">
        <v>216110.0</v>
      </c>
      <c r="B567" s="3" t="str">
        <f t="shared" si="1"/>
        <v>#REF!</v>
      </c>
    </row>
    <row r="568">
      <c r="A568" s="7">
        <v>43893.0</v>
      </c>
      <c r="B568" s="3" t="str">
        <f t="shared" si="1"/>
        <v>#REF!</v>
      </c>
    </row>
    <row r="569">
      <c r="A569" s="8">
        <v>53.12</v>
      </c>
      <c r="B569" s="3" t="str">
        <f t="shared" si="1"/>
        <v>#REF!</v>
      </c>
    </row>
    <row r="570">
      <c r="A570" s="8">
        <v>53.51</v>
      </c>
      <c r="B570" s="3" t="str">
        <f t="shared" si="1"/>
        <v>#REF!</v>
      </c>
    </row>
    <row r="571">
      <c r="A571" s="8">
        <v>51.04</v>
      </c>
      <c r="B571" s="3" t="str">
        <f t="shared" si="1"/>
        <v>#REF!</v>
      </c>
    </row>
    <row r="572">
      <c r="A572" s="8">
        <v>51.67</v>
      </c>
      <c r="B572" s="3" t="str">
        <f t="shared" si="1"/>
        <v>#REF!</v>
      </c>
    </row>
    <row r="573">
      <c r="A573" s="9">
        <f>+0.02</f>
        <v>0.02</v>
      </c>
      <c r="B573" s="3" t="str">
        <f t="shared" si="1"/>
        <v>#REF!</v>
      </c>
    </row>
    <row r="574">
      <c r="A574" s="9">
        <f>+0.04%</f>
        <v>0.0004</v>
      </c>
      <c r="B574" s="3" t="str">
        <f t="shared" si="1"/>
        <v>#REF!</v>
      </c>
    </row>
    <row r="575">
      <c r="A575" s="16">
        <v>107186.0</v>
      </c>
      <c r="B575" s="3" t="str">
        <f t="shared" si="1"/>
        <v>#REF!</v>
      </c>
    </row>
    <row r="576">
      <c r="A576" s="16">
        <v>214348.0</v>
      </c>
      <c r="B576" s="3" t="str">
        <f t="shared" si="1"/>
        <v>#REF!</v>
      </c>
    </row>
    <row r="577">
      <c r="A577" s="7">
        <v>43892.0</v>
      </c>
      <c r="B577" s="3" t="str">
        <f t="shared" si="1"/>
        <v>#REF!</v>
      </c>
    </row>
    <row r="578">
      <c r="A578" s="8">
        <v>48.9</v>
      </c>
      <c r="B578" s="3" t="str">
        <f t="shared" si="1"/>
        <v>#REF!</v>
      </c>
    </row>
    <row r="579">
      <c r="A579" s="8">
        <v>52.85</v>
      </c>
      <c r="B579" s="3" t="str">
        <f t="shared" si="1"/>
        <v>#REF!</v>
      </c>
    </row>
    <row r="580">
      <c r="A580" s="8">
        <v>48.37</v>
      </c>
      <c r="B580" s="3" t="str">
        <f t="shared" si="1"/>
        <v>#REF!</v>
      </c>
    </row>
    <row r="581">
      <c r="A581" s="8">
        <v>51.65</v>
      </c>
      <c r="B581" s="3" t="str">
        <f t="shared" si="1"/>
        <v>#REF!</v>
      </c>
    </row>
    <row r="582">
      <c r="A582" s="9">
        <f>+2.07</f>
        <v>2.07</v>
      </c>
      <c r="B582" s="3" t="str">
        <f t="shared" si="1"/>
        <v>#REF!</v>
      </c>
    </row>
    <row r="583">
      <c r="A583" s="9">
        <f>+4.18%</f>
        <v>0.0418</v>
      </c>
      <c r="B583" s="3" t="str">
        <f t="shared" si="1"/>
        <v>#REF!</v>
      </c>
    </row>
    <row r="584">
      <c r="A584" s="16">
        <v>120053.0</v>
      </c>
      <c r="B584" s="3" t="str">
        <f t="shared" si="1"/>
        <v>#REF!</v>
      </c>
    </row>
    <row r="585">
      <c r="A585" s="16">
        <v>206982.0</v>
      </c>
      <c r="B585" s="3" t="str">
        <f t="shared" si="1"/>
        <v>#REF!</v>
      </c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43922</v>
      </c>
      <c r="C3" s="3">
        <v>32.02</v>
      </c>
      <c r="D3" s="3">
        <v>32.34</v>
      </c>
      <c r="E3" s="3">
        <v>30.36</v>
      </c>
      <c r="F3" s="3">
        <v>30.56</v>
      </c>
      <c r="G3" s="3">
        <v>-1.68</v>
      </c>
      <c r="H3" s="6">
        <v>-0.0521</v>
      </c>
      <c r="I3" s="15">
        <v>111788.0</v>
      </c>
      <c r="J3" s="15">
        <v>148464.0</v>
      </c>
    </row>
    <row r="4">
      <c r="A4" s="4" t="s">
        <v>4</v>
      </c>
      <c r="B4" s="5">
        <f t="shared" si="1"/>
        <v>43923</v>
      </c>
      <c r="C4" s="3">
        <v>30.97</v>
      </c>
      <c r="D4" s="3">
        <v>39.77</v>
      </c>
      <c r="E4" s="3">
        <v>30.87</v>
      </c>
      <c r="F4" s="3">
        <v>33.66</v>
      </c>
      <c r="G4" s="3">
        <v>3.1</v>
      </c>
      <c r="H4" s="3">
        <v>0.1014</v>
      </c>
      <c r="I4" s="15">
        <v>181030.0</v>
      </c>
      <c r="J4" s="15">
        <v>158970.0</v>
      </c>
    </row>
    <row r="5">
      <c r="A5" s="4" t="s">
        <v>5</v>
      </c>
      <c r="B5" s="5">
        <f t="shared" si="1"/>
        <v>43924</v>
      </c>
      <c r="C5" s="3">
        <v>33.26</v>
      </c>
      <c r="D5" s="3">
        <v>37.08</v>
      </c>
      <c r="E5" s="3">
        <v>32.5</v>
      </c>
      <c r="F5" s="3">
        <v>36.39</v>
      </c>
      <c r="G5" s="3">
        <v>2.73</v>
      </c>
      <c r="H5" s="3">
        <v>0.08109999999999999</v>
      </c>
      <c r="I5" s="15">
        <v>152000.0</v>
      </c>
      <c r="J5" s="15">
        <v>159221.0</v>
      </c>
    </row>
    <row r="6">
      <c r="A6" s="4" t="s">
        <v>6</v>
      </c>
      <c r="B6" s="5">
        <f t="shared" si="1"/>
        <v>43927</v>
      </c>
      <c r="C6" s="3">
        <v>36.1</v>
      </c>
      <c r="D6" s="3">
        <v>36.77</v>
      </c>
      <c r="E6" s="3">
        <v>33.48</v>
      </c>
      <c r="F6" s="3">
        <v>36.11</v>
      </c>
      <c r="G6" s="3">
        <v>-0.28</v>
      </c>
      <c r="H6" s="6">
        <v>-0.0077</v>
      </c>
      <c r="I6" s="15">
        <v>90320.0</v>
      </c>
      <c r="J6" s="15">
        <v>163453.0</v>
      </c>
    </row>
    <row r="7">
      <c r="A7" s="4" t="s">
        <v>7</v>
      </c>
      <c r="B7" s="5">
        <f t="shared" si="1"/>
        <v>43928</v>
      </c>
      <c r="C7" s="3">
        <v>36.72</v>
      </c>
      <c r="D7" s="3">
        <v>37.23</v>
      </c>
      <c r="E7" s="3">
        <v>35.77</v>
      </c>
      <c r="F7" s="3">
        <v>36.04</v>
      </c>
      <c r="G7" s="3">
        <v>-0.07</v>
      </c>
      <c r="H7" s="6">
        <v>-0.0019</v>
      </c>
      <c r="I7" s="15">
        <v>88392.0</v>
      </c>
      <c r="J7" s="15">
        <v>169525.0</v>
      </c>
    </row>
    <row r="8">
      <c r="A8" s="4" t="s">
        <v>8</v>
      </c>
      <c r="B8" s="5">
        <f t="shared" si="1"/>
        <v>43929</v>
      </c>
      <c r="C8" s="3">
        <v>36.54</v>
      </c>
      <c r="D8" s="3">
        <v>37.21</v>
      </c>
      <c r="E8" s="3">
        <v>35.67</v>
      </c>
      <c r="F8" s="3">
        <v>36.32</v>
      </c>
      <c r="G8" s="3">
        <v>0.28</v>
      </c>
      <c r="H8" s="3">
        <v>0.0078000000000000005</v>
      </c>
      <c r="I8" s="15">
        <v>110124.0</v>
      </c>
      <c r="J8" s="15">
        <v>178123.0</v>
      </c>
    </row>
    <row r="9">
      <c r="A9" s="4" t="s">
        <v>9</v>
      </c>
      <c r="B9" s="5">
        <f t="shared" si="1"/>
        <v>43930</v>
      </c>
      <c r="C9" s="3">
        <v>37.11</v>
      </c>
      <c r="D9" s="3">
        <v>38.85</v>
      </c>
      <c r="E9" s="3">
        <v>35.42</v>
      </c>
      <c r="F9" s="3">
        <v>35.66</v>
      </c>
      <c r="G9" s="3">
        <v>-0.66</v>
      </c>
      <c r="H9" s="6">
        <v>-0.0182</v>
      </c>
      <c r="I9" s="15">
        <v>154259.0</v>
      </c>
      <c r="J9" s="15">
        <v>189522.0</v>
      </c>
    </row>
    <row r="10">
      <c r="A10" s="7">
        <v>43922.0</v>
      </c>
      <c r="B10" s="5">
        <f t="shared" si="1"/>
        <v>43934</v>
      </c>
      <c r="C10" s="3">
        <v>36.4</v>
      </c>
      <c r="D10" s="3">
        <v>37.73</v>
      </c>
      <c r="E10" s="3">
        <v>35.15</v>
      </c>
      <c r="F10" s="3">
        <v>36.7</v>
      </c>
      <c r="G10" s="3">
        <v>1.04</v>
      </c>
      <c r="H10" s="3">
        <v>0.0292</v>
      </c>
      <c r="I10" s="15">
        <v>67525.0</v>
      </c>
      <c r="J10" s="15">
        <v>193011.0</v>
      </c>
    </row>
    <row r="11">
      <c r="A11" s="8">
        <v>32.02</v>
      </c>
      <c r="B11" s="5">
        <f t="shared" si="1"/>
        <v>43935</v>
      </c>
      <c r="C11" s="3">
        <v>37.21</v>
      </c>
      <c r="D11" s="3">
        <v>37.49</v>
      </c>
      <c r="E11" s="3">
        <v>35.51</v>
      </c>
      <c r="F11" s="3">
        <v>35.76</v>
      </c>
      <c r="G11" s="3">
        <v>-0.94</v>
      </c>
      <c r="H11" s="6">
        <v>-0.0256</v>
      </c>
      <c r="I11" s="15">
        <v>105128.0</v>
      </c>
      <c r="J11" s="15">
        <v>191931.0</v>
      </c>
    </row>
    <row r="12">
      <c r="A12" s="8">
        <v>32.34</v>
      </c>
      <c r="B12" s="5">
        <f t="shared" si="1"/>
        <v>43936</v>
      </c>
      <c r="C12" s="3">
        <v>36.34</v>
      </c>
      <c r="D12" s="3">
        <v>36.46</v>
      </c>
      <c r="E12" s="3">
        <v>33.3</v>
      </c>
      <c r="F12" s="3">
        <v>33.53</v>
      </c>
      <c r="G12" s="3">
        <v>-2.23</v>
      </c>
      <c r="H12" s="6">
        <v>-0.0624</v>
      </c>
      <c r="I12" s="15">
        <v>123491.0</v>
      </c>
      <c r="J12" s="15">
        <v>198362.0</v>
      </c>
    </row>
    <row r="13">
      <c r="A13" s="8">
        <v>30.36</v>
      </c>
      <c r="B13" s="5">
        <f t="shared" si="1"/>
        <v>43937</v>
      </c>
      <c r="C13" s="3">
        <v>33.76</v>
      </c>
      <c r="D13" s="3">
        <v>34.64</v>
      </c>
      <c r="E13" s="3">
        <v>32.79</v>
      </c>
      <c r="F13" s="3">
        <v>33.54</v>
      </c>
      <c r="G13" s="3">
        <v>0.01</v>
      </c>
      <c r="H13" s="3">
        <v>3.0E-4</v>
      </c>
      <c r="I13" s="15">
        <v>114412.0</v>
      </c>
      <c r="J13" s="15">
        <v>214341.0</v>
      </c>
    </row>
    <row r="14">
      <c r="A14" s="8">
        <v>30.56</v>
      </c>
      <c r="B14" s="5">
        <f t="shared" si="1"/>
        <v>43938</v>
      </c>
      <c r="C14" s="3">
        <v>34.28</v>
      </c>
      <c r="D14" s="3">
        <v>34.5</v>
      </c>
      <c r="E14" s="3">
        <v>33.22</v>
      </c>
      <c r="F14" s="3">
        <v>33.47</v>
      </c>
      <c r="G14" s="3">
        <v>-0.07</v>
      </c>
      <c r="H14" s="6">
        <v>-0.0021</v>
      </c>
      <c r="I14" s="15">
        <v>113619.0</v>
      </c>
      <c r="J14" s="15">
        <v>215110.0</v>
      </c>
    </row>
    <row r="15">
      <c r="A15" s="11">
        <v>-1.68</v>
      </c>
      <c r="B15" s="5">
        <f t="shared" si="1"/>
        <v>43941</v>
      </c>
      <c r="C15" s="3">
        <v>33.41</v>
      </c>
      <c r="D15" s="3">
        <v>33.84</v>
      </c>
      <c r="E15" s="3">
        <v>31.4</v>
      </c>
      <c r="F15" s="3">
        <v>31.51</v>
      </c>
      <c r="G15" s="3">
        <v>-1.96</v>
      </c>
      <c r="H15" s="6">
        <v>-0.0586</v>
      </c>
      <c r="I15" s="15">
        <v>126678.0</v>
      </c>
      <c r="J15" s="15">
        <v>221036.0</v>
      </c>
    </row>
    <row r="16">
      <c r="A16" s="12">
        <v>-0.0521</v>
      </c>
      <c r="B16" s="5">
        <f t="shared" si="1"/>
        <v>43942</v>
      </c>
      <c r="C16" s="3">
        <v>31.59</v>
      </c>
      <c r="D16" s="3">
        <v>32.41</v>
      </c>
      <c r="E16" s="3">
        <v>24.98</v>
      </c>
      <c r="F16" s="3">
        <v>25.66</v>
      </c>
      <c r="G16" s="3">
        <v>-5.85</v>
      </c>
      <c r="H16" s="6">
        <v>-0.1857</v>
      </c>
      <c r="I16" s="15">
        <v>222458.0</v>
      </c>
      <c r="J16" s="15">
        <v>221061.0</v>
      </c>
    </row>
    <row r="17">
      <c r="A17" s="17">
        <v>111788.0</v>
      </c>
      <c r="B17" s="5">
        <f t="shared" si="1"/>
        <v>43943</v>
      </c>
      <c r="C17" s="3">
        <v>27.53</v>
      </c>
      <c r="D17" s="3">
        <v>28.5</v>
      </c>
      <c r="E17" s="3">
        <v>22.45</v>
      </c>
      <c r="F17" s="3">
        <v>26.68</v>
      </c>
      <c r="G17" s="3">
        <v>1.02</v>
      </c>
      <c r="H17" s="3">
        <v>0.0398</v>
      </c>
      <c r="I17" s="15">
        <v>164706.0</v>
      </c>
      <c r="J17" s="15">
        <v>215537.0</v>
      </c>
    </row>
    <row r="18">
      <c r="A18" s="17">
        <v>148464.0</v>
      </c>
      <c r="B18" s="5">
        <f t="shared" si="1"/>
        <v>43944</v>
      </c>
      <c r="C18" s="3">
        <v>27.08</v>
      </c>
      <c r="D18" s="3">
        <v>29.53</v>
      </c>
      <c r="E18" s="3">
        <v>26.52</v>
      </c>
      <c r="F18" s="3">
        <v>27.2</v>
      </c>
      <c r="G18" s="3">
        <v>0.52</v>
      </c>
      <c r="H18" s="3">
        <v>0.0195</v>
      </c>
      <c r="I18" s="15">
        <v>135707.0</v>
      </c>
      <c r="J18" s="15">
        <v>222976.0</v>
      </c>
    </row>
    <row r="19">
      <c r="A19" s="7">
        <v>43923.0</v>
      </c>
      <c r="B19" s="5">
        <f t="shared" si="1"/>
        <v>43945</v>
      </c>
      <c r="C19" s="3">
        <v>27.91</v>
      </c>
      <c r="D19" s="3">
        <v>28.53</v>
      </c>
      <c r="E19" s="3">
        <v>26.33</v>
      </c>
      <c r="F19" s="3">
        <v>27.11</v>
      </c>
      <c r="G19" s="3">
        <v>-0.09</v>
      </c>
      <c r="H19" s="6">
        <v>-0.0033</v>
      </c>
      <c r="I19" s="15">
        <v>113037.0</v>
      </c>
      <c r="J19" s="15">
        <v>229595.0</v>
      </c>
    </row>
    <row r="20">
      <c r="A20" s="8">
        <v>30.97</v>
      </c>
      <c r="B20" s="5">
        <f t="shared" si="1"/>
        <v>43948</v>
      </c>
      <c r="C20" s="3">
        <v>27.1</v>
      </c>
      <c r="D20" s="3">
        <v>27.36</v>
      </c>
      <c r="E20" s="3">
        <v>25.09</v>
      </c>
      <c r="F20" s="3">
        <v>25.62</v>
      </c>
      <c r="G20" s="3">
        <v>-1.49</v>
      </c>
      <c r="H20" s="6">
        <v>-0.055</v>
      </c>
      <c r="I20" s="15">
        <v>108334.0</v>
      </c>
      <c r="J20" s="15">
        <v>237488.0</v>
      </c>
    </row>
    <row r="21">
      <c r="A21" s="8">
        <v>39.77</v>
      </c>
      <c r="B21" s="5">
        <f t="shared" si="1"/>
        <v>43949</v>
      </c>
      <c r="C21" s="3">
        <v>25.25</v>
      </c>
      <c r="D21" s="3">
        <v>26.22</v>
      </c>
      <c r="E21" s="3">
        <v>24.53</v>
      </c>
      <c r="F21" s="3">
        <v>25.16</v>
      </c>
      <c r="G21" s="3">
        <v>-0.46</v>
      </c>
      <c r="H21" s="6">
        <v>-0.018</v>
      </c>
      <c r="I21" s="15">
        <v>134798.0</v>
      </c>
      <c r="J21" s="15">
        <v>250652.0</v>
      </c>
    </row>
    <row r="22">
      <c r="A22" s="8">
        <v>30.87</v>
      </c>
      <c r="B22" s="5">
        <f t="shared" si="1"/>
        <v>43950</v>
      </c>
      <c r="C22" s="3">
        <v>25.04</v>
      </c>
      <c r="D22" s="3">
        <v>27.16</v>
      </c>
      <c r="E22" s="3">
        <v>25.01</v>
      </c>
      <c r="F22" s="3">
        <v>26.36</v>
      </c>
      <c r="G22" s="3">
        <v>1.2</v>
      </c>
      <c r="H22" s="3">
        <v>0.04769999999999999</v>
      </c>
      <c r="I22" s="15">
        <v>133460.0</v>
      </c>
      <c r="J22" s="15">
        <v>252667.0</v>
      </c>
    </row>
    <row r="23">
      <c r="A23" s="8">
        <v>33.66</v>
      </c>
      <c r="B23" s="5">
        <f t="shared" si="1"/>
        <v>43951</v>
      </c>
      <c r="C23" s="3">
        <v>26.77</v>
      </c>
      <c r="D23" s="3">
        <v>28.83</v>
      </c>
      <c r="E23" s="3">
        <v>26.51</v>
      </c>
      <c r="F23" s="3">
        <v>28.31</v>
      </c>
      <c r="G23" s="3">
        <v>1.95</v>
      </c>
      <c r="H23" s="3">
        <v>0.07400000000000001</v>
      </c>
      <c r="I23" s="15">
        <v>188975.0</v>
      </c>
      <c r="J23" s="15">
        <v>251330.0</v>
      </c>
    </row>
    <row r="24">
      <c r="A24" s="9">
        <f>+3.1</f>
        <v>3.1</v>
      </c>
      <c r="B24" s="5">
        <f t="shared" si="1"/>
        <v>43952</v>
      </c>
      <c r="C24" s="3">
        <v>28.75</v>
      </c>
      <c r="D24" s="3">
        <v>29.67</v>
      </c>
      <c r="E24" s="3">
        <v>27.41</v>
      </c>
      <c r="F24" s="3">
        <v>28.07</v>
      </c>
      <c r="G24" s="3">
        <v>-0.24</v>
      </c>
      <c r="H24" s="6">
        <v>-0.0085</v>
      </c>
      <c r="I24" s="15">
        <v>107667.0</v>
      </c>
      <c r="J24" s="15">
        <v>255011.0</v>
      </c>
    </row>
    <row r="25">
      <c r="A25" s="9">
        <f>+10.14%</f>
        <v>0.1014</v>
      </c>
      <c r="B25" s="5">
        <f t="shared" si="1"/>
        <v>43955</v>
      </c>
      <c r="C25" s="3">
        <v>27.53</v>
      </c>
      <c r="D25" s="3">
        <v>29.5</v>
      </c>
      <c r="E25" s="3">
        <v>27.14</v>
      </c>
      <c r="F25" s="3">
        <v>28.68</v>
      </c>
      <c r="G25" s="3">
        <v>0.61</v>
      </c>
      <c r="H25" s="3">
        <v>0.0217</v>
      </c>
      <c r="I25" s="15">
        <v>103547.0</v>
      </c>
      <c r="J25" s="15">
        <v>259066.0</v>
      </c>
    </row>
    <row r="26">
      <c r="A26" s="16">
        <v>181030.0</v>
      </c>
      <c r="B26" s="5">
        <f t="shared" si="1"/>
        <v>43956</v>
      </c>
      <c r="C26" s="3">
        <v>29.39</v>
      </c>
      <c r="D26" s="3">
        <v>32.97</v>
      </c>
      <c r="E26" s="3">
        <v>29.17</v>
      </c>
      <c r="F26" s="3">
        <v>31.91</v>
      </c>
      <c r="G26" s="3">
        <v>3.23</v>
      </c>
      <c r="H26" s="3">
        <v>0.11259999999999999</v>
      </c>
      <c r="I26" s="15">
        <v>145086.0</v>
      </c>
      <c r="J26" s="15">
        <v>268855.0</v>
      </c>
    </row>
    <row r="27">
      <c r="A27" s="16">
        <v>158970.0</v>
      </c>
      <c r="B27" s="5">
        <f t="shared" si="1"/>
        <v>43957</v>
      </c>
      <c r="C27" s="3">
        <v>33.22</v>
      </c>
      <c r="D27" s="3">
        <v>33.22</v>
      </c>
      <c r="E27" s="3">
        <v>29.62</v>
      </c>
      <c r="F27" s="3">
        <v>30.6</v>
      </c>
      <c r="G27" s="3">
        <v>-1.31</v>
      </c>
      <c r="H27" s="6">
        <v>-0.0411</v>
      </c>
      <c r="I27" s="15">
        <v>142403.0</v>
      </c>
      <c r="J27" s="15">
        <v>270815.0</v>
      </c>
    </row>
    <row r="28">
      <c r="A28" s="7">
        <v>43924.0</v>
      </c>
      <c r="B28" s="5">
        <f t="shared" si="1"/>
        <v>43958</v>
      </c>
      <c r="C28" s="3">
        <v>30.3</v>
      </c>
      <c r="D28" s="3">
        <v>32.62</v>
      </c>
      <c r="E28" s="3">
        <v>30.0</v>
      </c>
      <c r="F28" s="3">
        <v>30.4</v>
      </c>
      <c r="G28" s="3">
        <v>-0.2</v>
      </c>
      <c r="H28" s="6">
        <v>-0.0065</v>
      </c>
      <c r="I28" s="15">
        <v>136658.0</v>
      </c>
      <c r="J28" s="15">
        <v>275348.0</v>
      </c>
    </row>
    <row r="29">
      <c r="A29" s="8">
        <v>33.26</v>
      </c>
      <c r="B29" s="5">
        <f t="shared" si="1"/>
        <v>43959</v>
      </c>
      <c r="C29" s="3">
        <v>30.53</v>
      </c>
      <c r="D29" s="3">
        <v>32.22</v>
      </c>
      <c r="E29" s="3">
        <v>30.37</v>
      </c>
      <c r="F29" s="3">
        <v>32.08</v>
      </c>
      <c r="G29" s="3">
        <v>1.68</v>
      </c>
      <c r="H29" s="3">
        <v>0.0553</v>
      </c>
      <c r="I29" s="15">
        <v>82184.0</v>
      </c>
      <c r="J29" s="15">
        <v>280301.0</v>
      </c>
    </row>
    <row r="30">
      <c r="A30" s="8">
        <v>37.08</v>
      </c>
      <c r="B30" s="5">
        <f t="shared" si="1"/>
        <v>43962</v>
      </c>
      <c r="C30" s="3">
        <v>31.88</v>
      </c>
      <c r="D30" s="3">
        <v>32.41</v>
      </c>
      <c r="E30" s="3">
        <v>30.4</v>
      </c>
      <c r="F30" s="3">
        <v>30.65</v>
      </c>
      <c r="G30" s="3">
        <v>-1.43</v>
      </c>
      <c r="H30" s="6">
        <v>-0.0446</v>
      </c>
      <c r="I30" s="15">
        <v>138814.0</v>
      </c>
      <c r="J30" s="15">
        <v>294373.0</v>
      </c>
    </row>
    <row r="31">
      <c r="A31" s="8">
        <v>32.5</v>
      </c>
      <c r="B31" s="5">
        <f t="shared" si="1"/>
        <v>43963</v>
      </c>
      <c r="C31" s="3">
        <v>31.02</v>
      </c>
      <c r="D31" s="3">
        <v>31.46</v>
      </c>
      <c r="E31" s="3">
        <v>30.2</v>
      </c>
      <c r="F31" s="3">
        <v>30.81</v>
      </c>
      <c r="G31" s="3">
        <v>0.16</v>
      </c>
      <c r="H31" s="3">
        <v>0.0052</v>
      </c>
      <c r="I31" s="15">
        <v>119090.0</v>
      </c>
      <c r="J31" s="15">
        <v>301652.0</v>
      </c>
    </row>
    <row r="32">
      <c r="A32" s="8">
        <v>36.39</v>
      </c>
      <c r="B32" s="5">
        <f t="shared" si="1"/>
        <v>43964</v>
      </c>
      <c r="C32" s="3">
        <v>30.17</v>
      </c>
      <c r="D32" s="3">
        <v>31.27</v>
      </c>
      <c r="E32" s="3">
        <v>29.66</v>
      </c>
      <c r="F32" s="3">
        <v>29.96</v>
      </c>
      <c r="G32" s="3">
        <v>-0.85</v>
      </c>
      <c r="H32" s="6">
        <v>-0.0276</v>
      </c>
      <c r="I32" s="15">
        <v>133268.0</v>
      </c>
      <c r="J32" s="15">
        <v>306273.0</v>
      </c>
    </row>
    <row r="33">
      <c r="A33" s="9">
        <f>+2.73</f>
        <v>2.73</v>
      </c>
      <c r="B33" s="5">
        <f t="shared" si="1"/>
        <v>43965</v>
      </c>
      <c r="C33" s="3">
        <v>30.25</v>
      </c>
      <c r="D33" s="3">
        <v>31.96</v>
      </c>
      <c r="E33" s="3">
        <v>29.67</v>
      </c>
      <c r="F33" s="3">
        <v>31.64</v>
      </c>
      <c r="G33" s="3">
        <v>1.68</v>
      </c>
      <c r="H33" s="3">
        <v>0.056100000000000004</v>
      </c>
      <c r="I33" s="15">
        <v>162414.0</v>
      </c>
      <c r="J33" s="15">
        <v>309587.0</v>
      </c>
    </row>
    <row r="34">
      <c r="A34" s="9">
        <f>+8.11%</f>
        <v>0.0811</v>
      </c>
      <c r="B34" s="5">
        <f t="shared" si="1"/>
        <v>43966</v>
      </c>
      <c r="C34" s="3">
        <v>31.94</v>
      </c>
      <c r="D34" s="3">
        <v>33.2</v>
      </c>
      <c r="E34" s="3">
        <v>31.43</v>
      </c>
      <c r="F34" s="3">
        <v>32.8</v>
      </c>
      <c r="G34" s="3">
        <v>1.16</v>
      </c>
      <c r="H34" s="3">
        <v>0.036699999999999997</v>
      </c>
      <c r="I34" s="15">
        <v>143086.0</v>
      </c>
      <c r="J34" s="15">
        <v>317077.0</v>
      </c>
    </row>
    <row r="35">
      <c r="A35" s="16">
        <v>152000.0</v>
      </c>
      <c r="B35" s="5">
        <f t="shared" si="1"/>
        <v>43969</v>
      </c>
      <c r="C35" s="3">
        <v>33.11</v>
      </c>
      <c r="D35" s="3">
        <v>35.93</v>
      </c>
      <c r="E35" s="3">
        <v>32.99</v>
      </c>
      <c r="F35" s="3">
        <v>35.05</v>
      </c>
      <c r="G35" s="3">
        <v>2.25</v>
      </c>
      <c r="H35" s="3">
        <v>0.06860000000000001</v>
      </c>
      <c r="I35" s="15">
        <v>163711.0</v>
      </c>
      <c r="J35" s="15">
        <v>317423.0</v>
      </c>
    </row>
    <row r="36">
      <c r="A36" s="16">
        <v>159221.0</v>
      </c>
      <c r="B36" s="5">
        <f t="shared" si="1"/>
        <v>43970</v>
      </c>
      <c r="C36" s="3">
        <v>35.94</v>
      </c>
      <c r="D36" s="3">
        <v>36.0</v>
      </c>
      <c r="E36" s="3">
        <v>34.47</v>
      </c>
      <c r="F36" s="3">
        <v>34.94</v>
      </c>
      <c r="G36" s="3">
        <v>-0.11</v>
      </c>
      <c r="H36" s="6">
        <v>-0.0031</v>
      </c>
      <c r="I36" s="15">
        <v>142678.0</v>
      </c>
      <c r="J36" s="15">
        <v>325950.0</v>
      </c>
    </row>
    <row r="37">
      <c r="A37" s="7">
        <v>43927.0</v>
      </c>
      <c r="B37" s="5">
        <f t="shared" si="1"/>
        <v>43971</v>
      </c>
      <c r="C37" s="3">
        <v>34.71</v>
      </c>
      <c r="D37" s="3">
        <v>36.73</v>
      </c>
      <c r="E37" s="3">
        <v>34.71</v>
      </c>
      <c r="F37" s="3">
        <v>36.02</v>
      </c>
      <c r="G37" s="3">
        <v>1.08</v>
      </c>
      <c r="H37" s="3">
        <v>0.030899999999999997</v>
      </c>
      <c r="I37" s="15">
        <v>142909.0</v>
      </c>
      <c r="J37" s="15">
        <v>341191.0</v>
      </c>
    </row>
    <row r="38">
      <c r="A38" s="8">
        <v>36.1</v>
      </c>
      <c r="B38" s="5">
        <f t="shared" si="1"/>
        <v>43972</v>
      </c>
      <c r="C38" s="3">
        <v>36.11</v>
      </c>
      <c r="D38" s="3">
        <v>37.17</v>
      </c>
      <c r="E38" s="3">
        <v>36.06</v>
      </c>
      <c r="F38" s="3">
        <v>36.41</v>
      </c>
      <c r="G38" s="3">
        <v>0.39</v>
      </c>
      <c r="H38" s="3">
        <v>0.0108</v>
      </c>
      <c r="I38" s="15">
        <v>162760.0</v>
      </c>
      <c r="J38" s="15">
        <v>358620.0</v>
      </c>
    </row>
    <row r="39">
      <c r="A39" s="8">
        <v>36.77</v>
      </c>
      <c r="B39" s="5">
        <f t="shared" si="1"/>
        <v>43973</v>
      </c>
      <c r="C39" s="3">
        <v>36.49</v>
      </c>
      <c r="D39" s="3">
        <v>36.64</v>
      </c>
      <c r="E39" s="3">
        <v>33.94</v>
      </c>
      <c r="F39" s="3">
        <v>35.66</v>
      </c>
      <c r="G39" s="3">
        <v>-0.75</v>
      </c>
      <c r="H39" s="6">
        <v>-0.0206</v>
      </c>
      <c r="I39" s="15">
        <v>175094.0</v>
      </c>
      <c r="J39" s="15">
        <v>369361.0</v>
      </c>
    </row>
    <row r="40">
      <c r="A40" s="8">
        <v>33.48</v>
      </c>
      <c r="B40" s="5">
        <f t="shared" si="1"/>
        <v>43976</v>
      </c>
      <c r="C40" s="3">
        <v>35.44</v>
      </c>
      <c r="D40" s="3">
        <v>36.49</v>
      </c>
      <c r="E40" s="3">
        <v>35.0</v>
      </c>
      <c r="F40" s="3">
        <v>36.12</v>
      </c>
      <c r="G40" s="3">
        <v>0.46</v>
      </c>
      <c r="H40" s="3">
        <v>0.0129</v>
      </c>
      <c r="I40" s="15">
        <v>32709.0</v>
      </c>
      <c r="J40" s="15">
        <v>369923.0</v>
      </c>
    </row>
    <row r="41">
      <c r="A41" s="8">
        <v>36.11</v>
      </c>
      <c r="B41" s="5">
        <f t="shared" si="1"/>
        <v>43977</v>
      </c>
      <c r="C41" s="3">
        <v>36.3</v>
      </c>
      <c r="D41" s="3">
        <v>37.24</v>
      </c>
      <c r="E41" s="3">
        <v>35.83</v>
      </c>
      <c r="F41" s="3">
        <v>36.74</v>
      </c>
      <c r="G41" s="3">
        <v>0.62</v>
      </c>
      <c r="H41" s="3">
        <v>0.0172</v>
      </c>
      <c r="I41" s="15">
        <v>195005.0</v>
      </c>
      <c r="J41" s="15">
        <v>376305.0</v>
      </c>
    </row>
    <row r="42">
      <c r="A42" s="11">
        <v>-0.28</v>
      </c>
      <c r="B42" s="5">
        <f t="shared" si="1"/>
        <v>43978</v>
      </c>
      <c r="C42" s="3">
        <v>36.49</v>
      </c>
      <c r="D42" s="3">
        <v>36.71</v>
      </c>
      <c r="E42" s="3">
        <v>34.7</v>
      </c>
      <c r="F42" s="3">
        <v>35.45</v>
      </c>
      <c r="G42" s="3">
        <v>-1.29</v>
      </c>
      <c r="H42" s="6">
        <v>-0.0351</v>
      </c>
      <c r="I42" s="15">
        <v>231255.0</v>
      </c>
      <c r="J42" s="15">
        <v>386133.0</v>
      </c>
    </row>
    <row r="43">
      <c r="A43" s="12">
        <v>-0.0077</v>
      </c>
      <c r="B43" s="5">
        <f t="shared" si="1"/>
        <v>43979</v>
      </c>
      <c r="C43" s="3">
        <v>34.63</v>
      </c>
      <c r="D43" s="3">
        <v>36.63</v>
      </c>
      <c r="E43" s="3">
        <v>34.35</v>
      </c>
      <c r="F43" s="3">
        <v>36.03</v>
      </c>
      <c r="G43" s="3">
        <v>0.58</v>
      </c>
      <c r="H43" s="3">
        <v>0.016399999999999998</v>
      </c>
      <c r="I43" s="15">
        <v>253375.0</v>
      </c>
      <c r="J43" s="15">
        <v>409844.0</v>
      </c>
    </row>
    <row r="44">
      <c r="A44" s="17">
        <v>90320.0</v>
      </c>
      <c r="B44" s="5">
        <f t="shared" si="1"/>
        <v>43980</v>
      </c>
      <c r="C44" s="3">
        <v>36.03</v>
      </c>
      <c r="D44" s="3">
        <v>38.17</v>
      </c>
      <c r="E44" s="3">
        <v>34.84</v>
      </c>
      <c r="F44" s="3">
        <v>37.84</v>
      </c>
      <c r="G44" s="3">
        <v>1.81</v>
      </c>
      <c r="H44" s="3">
        <v>0.050199999999999995</v>
      </c>
      <c r="I44" s="15">
        <v>252890.0</v>
      </c>
      <c r="J44" s="15">
        <v>411538.0</v>
      </c>
    </row>
    <row r="45">
      <c r="A45" s="17">
        <v>163453.0</v>
      </c>
      <c r="B45" s="5">
        <f t="shared" si="1"/>
        <v>43983</v>
      </c>
      <c r="C45" s="3">
        <v>37.56</v>
      </c>
      <c r="D45" s="3">
        <v>38.68</v>
      </c>
      <c r="E45" s="3">
        <v>37.18</v>
      </c>
      <c r="F45" s="3">
        <v>38.32</v>
      </c>
      <c r="G45" s="3">
        <v>0.48</v>
      </c>
      <c r="H45" s="3">
        <v>0.0127</v>
      </c>
      <c r="I45" s="15">
        <v>212783.0</v>
      </c>
      <c r="J45" s="15">
        <v>413696.0</v>
      </c>
    </row>
    <row r="46">
      <c r="A46" s="7">
        <v>43928.0</v>
      </c>
      <c r="B46" s="5">
        <f t="shared" si="1"/>
        <v>43984</v>
      </c>
      <c r="C46" s="3">
        <v>38.34</v>
      </c>
      <c r="D46" s="3">
        <v>39.75</v>
      </c>
      <c r="E46" s="3">
        <v>38.26</v>
      </c>
      <c r="F46" s="3">
        <v>39.57</v>
      </c>
      <c r="G46" s="3">
        <v>1.25</v>
      </c>
      <c r="H46" s="3">
        <v>0.0326</v>
      </c>
      <c r="I46" s="15">
        <v>205218.0</v>
      </c>
      <c r="J46" s="15">
        <v>408305.0</v>
      </c>
    </row>
    <row r="47">
      <c r="A47" s="8">
        <v>36.72</v>
      </c>
      <c r="B47" s="5">
        <f t="shared" si="1"/>
        <v>43985</v>
      </c>
      <c r="C47" s="3">
        <v>39.75</v>
      </c>
      <c r="D47" s="3">
        <v>40.53</v>
      </c>
      <c r="E47" s="3">
        <v>38.76</v>
      </c>
      <c r="F47" s="3">
        <v>39.79</v>
      </c>
      <c r="G47" s="3">
        <v>0.22</v>
      </c>
      <c r="H47" s="3">
        <v>0.005600000000000001</v>
      </c>
      <c r="I47" s="15">
        <v>239425.0</v>
      </c>
      <c r="J47" s="15">
        <v>401293.0</v>
      </c>
    </row>
    <row r="48">
      <c r="A48" s="8">
        <v>37.23</v>
      </c>
      <c r="B48" s="5">
        <f t="shared" si="1"/>
        <v>43986</v>
      </c>
      <c r="C48" s="3">
        <v>39.6</v>
      </c>
      <c r="D48" s="3">
        <v>40.1</v>
      </c>
      <c r="E48" s="3">
        <v>39.04</v>
      </c>
      <c r="F48" s="3">
        <v>39.99</v>
      </c>
      <c r="G48" s="3">
        <v>0.2</v>
      </c>
      <c r="H48" s="3">
        <v>0.005</v>
      </c>
      <c r="I48" s="15">
        <v>172605.0</v>
      </c>
      <c r="J48" s="15">
        <v>395826.0</v>
      </c>
    </row>
    <row r="49">
      <c r="A49" s="8">
        <v>35.77</v>
      </c>
      <c r="B49" s="5">
        <f t="shared" si="1"/>
        <v>43987</v>
      </c>
      <c r="C49" s="3">
        <v>39.84</v>
      </c>
      <c r="D49" s="3">
        <v>42.48</v>
      </c>
      <c r="E49" s="3">
        <v>39.72</v>
      </c>
      <c r="F49" s="3">
        <v>42.3</v>
      </c>
      <c r="G49" s="3">
        <v>2.31</v>
      </c>
      <c r="H49" s="3">
        <v>0.057800000000000004</v>
      </c>
      <c r="I49" s="15">
        <v>250309.0</v>
      </c>
      <c r="J49" s="15">
        <v>379803.0</v>
      </c>
    </row>
    <row r="50">
      <c r="A50" s="8">
        <v>36.04</v>
      </c>
      <c r="B50" s="5">
        <f t="shared" si="1"/>
        <v>43990</v>
      </c>
      <c r="C50" s="3">
        <v>42.4</v>
      </c>
      <c r="D50" s="3">
        <v>43.41</v>
      </c>
      <c r="E50" s="3">
        <v>40.68</v>
      </c>
      <c r="F50" s="3">
        <v>40.8</v>
      </c>
      <c r="G50" s="3">
        <v>-1.5</v>
      </c>
      <c r="H50" s="6">
        <v>-0.0355</v>
      </c>
      <c r="I50" s="15">
        <v>227881.0</v>
      </c>
      <c r="J50" s="15">
        <v>360679.0</v>
      </c>
    </row>
    <row r="51">
      <c r="A51" s="11">
        <v>-0.07</v>
      </c>
      <c r="B51" s="5">
        <f t="shared" si="1"/>
        <v>43991</v>
      </c>
      <c r="C51" s="3">
        <v>41.1</v>
      </c>
      <c r="D51" s="3">
        <v>41.45</v>
      </c>
      <c r="E51" s="3">
        <v>39.85</v>
      </c>
      <c r="F51" s="3">
        <v>41.18</v>
      </c>
      <c r="G51" s="3">
        <v>0.38</v>
      </c>
      <c r="H51" s="3">
        <v>0.009300000000000001</v>
      </c>
      <c r="I51" s="15">
        <v>222358.0</v>
      </c>
      <c r="J51" s="15">
        <v>345216.0</v>
      </c>
    </row>
    <row r="52">
      <c r="A52" s="12">
        <v>-0.0019</v>
      </c>
      <c r="B52" s="5">
        <f t="shared" si="1"/>
        <v>43992</v>
      </c>
      <c r="C52" s="3">
        <v>40.72</v>
      </c>
      <c r="D52" s="3">
        <v>41.99</v>
      </c>
      <c r="E52" s="3">
        <v>40.14</v>
      </c>
      <c r="F52" s="3">
        <v>41.73</v>
      </c>
      <c r="G52" s="3">
        <v>0.55</v>
      </c>
      <c r="H52" s="3">
        <v>0.0134</v>
      </c>
      <c r="I52" s="15">
        <v>234192.0</v>
      </c>
      <c r="J52" s="15">
        <v>337489.0</v>
      </c>
    </row>
    <row r="53">
      <c r="A53" s="17">
        <v>88392.0</v>
      </c>
      <c r="B53" s="5">
        <f t="shared" si="1"/>
        <v>43993</v>
      </c>
      <c r="C53" s="3">
        <v>40.95</v>
      </c>
      <c r="D53" s="3">
        <v>41.01</v>
      </c>
      <c r="E53" s="3">
        <v>37.82</v>
      </c>
      <c r="F53" s="3">
        <v>38.55</v>
      </c>
      <c r="G53" s="3">
        <v>-3.18</v>
      </c>
      <c r="H53" s="6">
        <v>-0.0762</v>
      </c>
      <c r="I53" s="15">
        <v>290169.0</v>
      </c>
      <c r="J53" s="15">
        <v>322626.0</v>
      </c>
    </row>
    <row r="54">
      <c r="A54" s="17">
        <v>169525.0</v>
      </c>
      <c r="B54" s="5">
        <f t="shared" si="1"/>
        <v>43994</v>
      </c>
      <c r="C54" s="3">
        <v>37.88</v>
      </c>
      <c r="D54" s="3">
        <v>39.45</v>
      </c>
      <c r="E54" s="3">
        <v>37.01</v>
      </c>
      <c r="F54" s="3">
        <v>38.73</v>
      </c>
      <c r="G54" s="3">
        <v>0.18</v>
      </c>
      <c r="H54" s="3">
        <v>0.004699999999999999</v>
      </c>
      <c r="I54" s="15">
        <v>237894.0</v>
      </c>
      <c r="J54" s="15">
        <v>311538.0</v>
      </c>
    </row>
    <row r="55">
      <c r="A55" s="7">
        <v>43929.0</v>
      </c>
      <c r="B55" s="5">
        <f t="shared" si="1"/>
        <v>43997</v>
      </c>
      <c r="C55" s="3">
        <v>38.8</v>
      </c>
      <c r="D55" s="3">
        <v>39.9</v>
      </c>
      <c r="E55" s="3">
        <v>37.24</v>
      </c>
      <c r="F55" s="3">
        <v>39.72</v>
      </c>
      <c r="G55" s="3">
        <v>0.99</v>
      </c>
      <c r="H55" s="3">
        <v>0.0256</v>
      </c>
      <c r="I55" s="15">
        <v>215424.0</v>
      </c>
      <c r="J55" s="15">
        <v>287376.0</v>
      </c>
    </row>
    <row r="56">
      <c r="A56" s="8">
        <v>36.54</v>
      </c>
      <c r="B56" s="5">
        <f t="shared" si="1"/>
        <v>43998</v>
      </c>
      <c r="C56" s="3">
        <v>39.94</v>
      </c>
      <c r="D56" s="3">
        <v>41.65</v>
      </c>
      <c r="E56" s="3">
        <v>38.95</v>
      </c>
      <c r="F56" s="3">
        <v>40.96</v>
      </c>
      <c r="G56" s="3">
        <v>1.24</v>
      </c>
      <c r="H56" s="3">
        <v>0.031200000000000002</v>
      </c>
      <c r="I56" s="15">
        <v>248578.0</v>
      </c>
      <c r="J56" s="15">
        <v>266813.0</v>
      </c>
    </row>
    <row r="57">
      <c r="A57" s="8">
        <v>37.21</v>
      </c>
      <c r="B57" s="5">
        <f t="shared" si="1"/>
        <v>43999</v>
      </c>
      <c r="C57" s="3">
        <v>40.61</v>
      </c>
      <c r="D57" s="3">
        <v>41.46</v>
      </c>
      <c r="E57" s="3">
        <v>40.03</v>
      </c>
      <c r="F57" s="3">
        <v>40.71</v>
      </c>
      <c r="G57" s="3">
        <v>-0.25</v>
      </c>
      <c r="H57" s="6">
        <v>-0.0061</v>
      </c>
      <c r="I57" s="15">
        <v>175235.0</v>
      </c>
      <c r="J57" s="15">
        <v>258755.0</v>
      </c>
    </row>
    <row r="58">
      <c r="A58" s="8">
        <v>35.67</v>
      </c>
      <c r="B58" s="5">
        <f t="shared" si="1"/>
        <v>44000</v>
      </c>
      <c r="C58" s="3">
        <v>40.43</v>
      </c>
      <c r="D58" s="3">
        <v>41.64</v>
      </c>
      <c r="E58" s="3">
        <v>40.06</v>
      </c>
      <c r="F58" s="3">
        <v>41.51</v>
      </c>
      <c r="G58" s="3">
        <v>0.8</v>
      </c>
      <c r="H58" s="3">
        <v>0.0197</v>
      </c>
      <c r="I58" s="15">
        <v>175785.0</v>
      </c>
      <c r="J58" s="15">
        <v>244392.0</v>
      </c>
    </row>
    <row r="59">
      <c r="A59" s="8">
        <v>36.32</v>
      </c>
      <c r="B59" s="5">
        <f t="shared" si="1"/>
        <v>44001</v>
      </c>
      <c r="C59" s="3">
        <v>41.72</v>
      </c>
      <c r="D59" s="3">
        <v>42.92</v>
      </c>
      <c r="E59" s="3">
        <v>41.03</v>
      </c>
      <c r="F59" s="3">
        <v>42.19</v>
      </c>
      <c r="G59" s="3">
        <v>0.68</v>
      </c>
      <c r="H59" s="3">
        <v>0.016399999999999998</v>
      </c>
      <c r="I59" s="15">
        <v>217494.0</v>
      </c>
      <c r="J59" s="15">
        <v>229292.0</v>
      </c>
    </row>
    <row r="60">
      <c r="A60" s="9">
        <f>+0.28</f>
        <v>0.28</v>
      </c>
      <c r="B60" s="5">
        <f t="shared" si="1"/>
        <v>44004</v>
      </c>
      <c r="C60" s="3">
        <v>41.74</v>
      </c>
      <c r="D60" s="3">
        <v>43.18</v>
      </c>
      <c r="E60" s="3">
        <v>41.58</v>
      </c>
      <c r="F60" s="3">
        <v>43.08</v>
      </c>
      <c r="G60" s="3">
        <v>0.89</v>
      </c>
      <c r="H60" s="3">
        <v>0.021099999999999997</v>
      </c>
      <c r="I60" s="15">
        <v>187649.0</v>
      </c>
      <c r="J60" s="15">
        <v>207501.0</v>
      </c>
    </row>
    <row r="61">
      <c r="A61" s="9">
        <f>+0.78%</f>
        <v>0.0078</v>
      </c>
      <c r="B61" s="5">
        <f t="shared" si="1"/>
        <v>44005</v>
      </c>
      <c r="C61" s="3">
        <v>43.21</v>
      </c>
      <c r="D61" s="3">
        <v>43.93</v>
      </c>
      <c r="E61" s="3">
        <v>42.21</v>
      </c>
      <c r="F61" s="3">
        <v>42.63</v>
      </c>
      <c r="G61" s="3">
        <v>-0.45</v>
      </c>
      <c r="H61" s="6">
        <v>-0.0104</v>
      </c>
      <c r="I61" s="15">
        <v>183029.0</v>
      </c>
      <c r="J61" s="15">
        <v>192266.0</v>
      </c>
    </row>
    <row r="62">
      <c r="A62" s="16">
        <v>110124.0</v>
      </c>
      <c r="B62" s="5">
        <f t="shared" si="1"/>
        <v>44006</v>
      </c>
      <c r="C62" s="3">
        <v>42.45</v>
      </c>
      <c r="D62" s="3">
        <v>42.89</v>
      </c>
      <c r="E62" s="3">
        <v>39.63</v>
      </c>
      <c r="F62" s="3">
        <v>40.31</v>
      </c>
      <c r="G62" s="3">
        <v>-2.32</v>
      </c>
      <c r="H62" s="6">
        <v>-0.0544</v>
      </c>
      <c r="I62" s="15">
        <v>195717.0</v>
      </c>
      <c r="J62" s="15">
        <v>174559.0</v>
      </c>
    </row>
    <row r="63">
      <c r="A63" s="16">
        <v>178123.0</v>
      </c>
      <c r="B63" s="5">
        <f t="shared" si="1"/>
        <v>44007</v>
      </c>
      <c r="C63" s="3">
        <v>40.35</v>
      </c>
      <c r="D63" s="3">
        <v>41.64</v>
      </c>
      <c r="E63" s="3">
        <v>39.47</v>
      </c>
      <c r="F63" s="3">
        <v>41.05</v>
      </c>
      <c r="G63" s="3">
        <v>0.74</v>
      </c>
      <c r="H63" s="3">
        <v>0.0184</v>
      </c>
      <c r="I63" s="15">
        <v>166049.0</v>
      </c>
      <c r="J63" s="15">
        <v>138989.0</v>
      </c>
    </row>
    <row r="64">
      <c r="A64" s="7">
        <v>43930.0</v>
      </c>
      <c r="B64" s="5">
        <f t="shared" si="1"/>
        <v>44008</v>
      </c>
      <c r="C64" s="3">
        <v>41.44</v>
      </c>
      <c r="D64" s="3">
        <v>41.81</v>
      </c>
      <c r="E64" s="3">
        <v>40.29</v>
      </c>
      <c r="F64" s="3">
        <v>41.02</v>
      </c>
      <c r="G64" s="3">
        <v>-0.03</v>
      </c>
      <c r="H64" s="6">
        <v>-7.0E-4</v>
      </c>
      <c r="I64" s="15">
        <v>120321.0</v>
      </c>
      <c r="J64" s="15">
        <v>115378.0</v>
      </c>
    </row>
    <row r="65">
      <c r="A65" s="8">
        <v>37.11</v>
      </c>
      <c r="B65" s="5">
        <f t="shared" si="1"/>
        <v>44011</v>
      </c>
      <c r="C65" s="3">
        <v>40.56</v>
      </c>
      <c r="D65" s="3">
        <v>41.95</v>
      </c>
      <c r="E65" s="3">
        <v>40.04</v>
      </c>
      <c r="F65" s="3">
        <v>41.71</v>
      </c>
      <c r="G65" s="3">
        <v>0.69</v>
      </c>
      <c r="H65" s="3">
        <v>0.0168</v>
      </c>
      <c r="I65" s="15">
        <v>86776.0</v>
      </c>
      <c r="J65" s="15">
        <v>65624.0</v>
      </c>
    </row>
    <row r="66">
      <c r="A66" s="8">
        <v>38.85</v>
      </c>
      <c r="B66" s="5">
        <f t="shared" si="1"/>
        <v>44012</v>
      </c>
      <c r="C66" s="3">
        <v>41.33</v>
      </c>
      <c r="D66" s="3">
        <v>41.62</v>
      </c>
      <c r="E66" s="3">
        <v>40.9</v>
      </c>
      <c r="F66" s="3">
        <v>41.15</v>
      </c>
      <c r="G66" s="3">
        <v>-0.56</v>
      </c>
      <c r="H66" s="6">
        <v>-0.0134</v>
      </c>
      <c r="I66" s="15">
        <v>12599.0</v>
      </c>
      <c r="J66" s="3">
        <v>0.0</v>
      </c>
    </row>
    <row r="67">
      <c r="A67" s="8">
        <v>35.42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35.66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-0.66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-0.0182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154259.0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189522.0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43934.0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36.4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37.73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35.15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36.7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+1.04</f>
        <v>1.04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+2.92%</f>
        <v>0.0292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67525.0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193011.0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43935.0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37.21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37.49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35.51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35.76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11">
        <v>-0.94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12">
        <v>-0.0256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7">
        <v>105128.0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7">
        <v>191931.0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43936.0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36.34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36.46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33.3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33.53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-2.23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-0.0624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123491.0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198362.0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43937.0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33.76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34.64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32.79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33.54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+0.01</f>
        <v>0.01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+0.03%</f>
        <v>0.0003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114412.0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214341.0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43938.0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34.28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34.5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33.22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33.47</v>
      </c>
      <c r="B113" s="3" t="str">
        <f t="shared" si="1"/>
        <v/>
      </c>
    </row>
    <row r="114">
      <c r="A114" s="11">
        <v>-0.07</v>
      </c>
      <c r="B114" s="3" t="str">
        <f t="shared" si="1"/>
        <v>#REF!</v>
      </c>
    </row>
    <row r="115">
      <c r="A115" s="12">
        <v>-0.0021</v>
      </c>
      <c r="B115" s="3" t="str">
        <f t="shared" si="1"/>
        <v>#REF!</v>
      </c>
    </row>
    <row r="116">
      <c r="A116" s="17">
        <v>113619.0</v>
      </c>
      <c r="B116" s="3" t="str">
        <f t="shared" si="1"/>
        <v>#REF!</v>
      </c>
    </row>
    <row r="117">
      <c r="A117" s="17">
        <v>215110.0</v>
      </c>
      <c r="B117" s="3" t="str">
        <f t="shared" si="1"/>
        <v>#REF!</v>
      </c>
    </row>
    <row r="118">
      <c r="A118" s="7">
        <v>43941.0</v>
      </c>
      <c r="B118" s="3" t="str">
        <f t="shared" si="1"/>
        <v>#REF!</v>
      </c>
    </row>
    <row r="119">
      <c r="A119" s="8">
        <v>33.41</v>
      </c>
      <c r="B119" s="3" t="str">
        <f t="shared" si="1"/>
        <v>#REF!</v>
      </c>
    </row>
    <row r="120">
      <c r="A120" s="8">
        <v>33.84</v>
      </c>
      <c r="B120" s="3" t="str">
        <f t="shared" si="1"/>
        <v>#REF!</v>
      </c>
    </row>
    <row r="121">
      <c r="A121" s="8">
        <v>31.4</v>
      </c>
      <c r="B121" s="3" t="str">
        <f t="shared" si="1"/>
        <v>#REF!</v>
      </c>
    </row>
    <row r="122">
      <c r="A122" s="8">
        <v>31.51</v>
      </c>
      <c r="B122" s="3" t="str">
        <f t="shared" si="1"/>
        <v>#REF!</v>
      </c>
    </row>
    <row r="123">
      <c r="A123" s="11">
        <v>-1.96</v>
      </c>
      <c r="B123" s="3" t="str">
        <f t="shared" si="1"/>
        <v>#REF!</v>
      </c>
    </row>
    <row r="124">
      <c r="A124" s="12">
        <v>-0.0586</v>
      </c>
      <c r="B124" s="3" t="str">
        <f t="shared" si="1"/>
        <v>#REF!</v>
      </c>
    </row>
    <row r="125">
      <c r="A125" s="17">
        <v>126678.0</v>
      </c>
      <c r="B125" s="3" t="str">
        <f t="shared" si="1"/>
        <v>#REF!</v>
      </c>
    </row>
    <row r="126">
      <c r="A126" s="17">
        <v>221036.0</v>
      </c>
      <c r="B126" s="3" t="str">
        <f t="shared" si="1"/>
        <v>#REF!</v>
      </c>
    </row>
    <row r="127">
      <c r="A127" s="7">
        <v>43942.0</v>
      </c>
      <c r="B127" s="3" t="str">
        <f t="shared" si="1"/>
        <v>#REF!</v>
      </c>
    </row>
    <row r="128">
      <c r="A128" s="8">
        <v>31.59</v>
      </c>
      <c r="B128" s="3" t="str">
        <f t="shared" si="1"/>
        <v>#REF!</v>
      </c>
    </row>
    <row r="129">
      <c r="A129" s="8">
        <v>32.41</v>
      </c>
      <c r="B129" s="3" t="str">
        <f t="shared" si="1"/>
        <v>#REF!</v>
      </c>
    </row>
    <row r="130">
      <c r="A130" s="8">
        <v>24.98</v>
      </c>
      <c r="B130" s="3" t="str">
        <f t="shared" si="1"/>
        <v>#REF!</v>
      </c>
    </row>
    <row r="131">
      <c r="A131" s="8">
        <v>25.66</v>
      </c>
      <c r="B131" s="3" t="str">
        <f t="shared" si="1"/>
        <v>#REF!</v>
      </c>
    </row>
    <row r="132">
      <c r="A132" s="11">
        <v>-5.85</v>
      </c>
      <c r="B132" s="3" t="str">
        <f t="shared" si="1"/>
        <v>#REF!</v>
      </c>
    </row>
    <row r="133">
      <c r="A133" s="12">
        <v>-0.1857</v>
      </c>
      <c r="B133" s="3" t="str">
        <f t="shared" si="1"/>
        <v>#REF!</v>
      </c>
    </row>
    <row r="134">
      <c r="A134" s="17">
        <v>222458.0</v>
      </c>
      <c r="B134" s="3" t="str">
        <f t="shared" si="1"/>
        <v>#REF!</v>
      </c>
    </row>
    <row r="135">
      <c r="A135" s="17">
        <v>221061.0</v>
      </c>
      <c r="B135" s="3" t="str">
        <f t="shared" si="1"/>
        <v>#REF!</v>
      </c>
    </row>
    <row r="136">
      <c r="A136" s="7">
        <v>43943.0</v>
      </c>
      <c r="B136" s="3" t="str">
        <f t="shared" si="1"/>
        <v>#REF!</v>
      </c>
    </row>
    <row r="137">
      <c r="A137" s="8">
        <v>27.53</v>
      </c>
      <c r="B137" s="3" t="str">
        <f t="shared" si="1"/>
        <v>#REF!</v>
      </c>
    </row>
    <row r="138">
      <c r="A138" s="8">
        <v>28.5</v>
      </c>
      <c r="B138" s="3" t="str">
        <f t="shared" si="1"/>
        <v>#REF!</v>
      </c>
    </row>
    <row r="139">
      <c r="A139" s="8">
        <v>22.45</v>
      </c>
      <c r="B139" s="3" t="str">
        <f t="shared" si="1"/>
        <v>#REF!</v>
      </c>
    </row>
    <row r="140">
      <c r="A140" s="8">
        <v>26.68</v>
      </c>
      <c r="B140" s="3" t="str">
        <f t="shared" si="1"/>
        <v>#REF!</v>
      </c>
    </row>
    <row r="141">
      <c r="A141" s="9">
        <f>+1.02</f>
        <v>1.02</v>
      </c>
      <c r="B141" s="3" t="str">
        <f t="shared" si="1"/>
        <v>#REF!</v>
      </c>
    </row>
    <row r="142">
      <c r="A142" s="9">
        <f>+3.98%</f>
        <v>0.0398</v>
      </c>
      <c r="B142" s="3" t="str">
        <f t="shared" si="1"/>
        <v>#REF!</v>
      </c>
    </row>
    <row r="143">
      <c r="A143" s="16">
        <v>164706.0</v>
      </c>
      <c r="B143" s="3" t="str">
        <f t="shared" si="1"/>
        <v>#REF!</v>
      </c>
    </row>
    <row r="144">
      <c r="A144" s="16">
        <v>215537.0</v>
      </c>
      <c r="B144" s="3" t="str">
        <f t="shared" si="1"/>
        <v>#REF!</v>
      </c>
    </row>
    <row r="145">
      <c r="A145" s="7">
        <v>43944.0</v>
      </c>
      <c r="B145" s="3" t="str">
        <f t="shared" si="1"/>
        <v>#REF!</v>
      </c>
    </row>
    <row r="146">
      <c r="A146" s="8">
        <v>27.08</v>
      </c>
      <c r="B146" s="3" t="str">
        <f t="shared" si="1"/>
        <v>#REF!</v>
      </c>
    </row>
    <row r="147">
      <c r="A147" s="8">
        <v>29.53</v>
      </c>
      <c r="B147" s="3" t="str">
        <f t="shared" si="1"/>
        <v>#REF!</v>
      </c>
    </row>
    <row r="148">
      <c r="A148" s="8">
        <v>26.52</v>
      </c>
      <c r="B148" s="3" t="str">
        <f t="shared" si="1"/>
        <v>#REF!</v>
      </c>
    </row>
    <row r="149">
      <c r="A149" s="8">
        <v>27.2</v>
      </c>
      <c r="B149" s="3" t="str">
        <f t="shared" si="1"/>
        <v>#REF!</v>
      </c>
    </row>
    <row r="150">
      <c r="A150" s="9">
        <f>+0.52</f>
        <v>0.52</v>
      </c>
      <c r="B150" s="3" t="str">
        <f t="shared" si="1"/>
        <v>#REF!</v>
      </c>
    </row>
    <row r="151">
      <c r="A151" s="9">
        <f>+1.95%</f>
        <v>0.0195</v>
      </c>
      <c r="B151" s="3" t="str">
        <f t="shared" si="1"/>
        <v>#REF!</v>
      </c>
    </row>
    <row r="152">
      <c r="A152" s="16">
        <v>135707.0</v>
      </c>
      <c r="B152" s="3" t="str">
        <f t="shared" si="1"/>
        <v>#REF!</v>
      </c>
    </row>
    <row r="153">
      <c r="A153" s="16">
        <v>222976.0</v>
      </c>
      <c r="B153" s="3" t="str">
        <f t="shared" si="1"/>
        <v>#REF!</v>
      </c>
    </row>
    <row r="154">
      <c r="A154" s="7">
        <v>43945.0</v>
      </c>
      <c r="B154" s="3" t="str">
        <f t="shared" si="1"/>
        <v>#REF!</v>
      </c>
    </row>
    <row r="155">
      <c r="A155" s="8">
        <v>27.91</v>
      </c>
      <c r="B155" s="3" t="str">
        <f t="shared" si="1"/>
        <v>#REF!</v>
      </c>
    </row>
    <row r="156">
      <c r="A156" s="8">
        <v>28.53</v>
      </c>
      <c r="B156" s="3" t="str">
        <f t="shared" si="1"/>
        <v>#REF!</v>
      </c>
    </row>
    <row r="157">
      <c r="A157" s="8">
        <v>26.33</v>
      </c>
      <c r="B157" s="3" t="str">
        <f t="shared" si="1"/>
        <v>#REF!</v>
      </c>
    </row>
    <row r="158">
      <c r="A158" s="8">
        <v>27.11</v>
      </c>
      <c r="B158" s="3" t="str">
        <f t="shared" si="1"/>
        <v>#REF!</v>
      </c>
    </row>
    <row r="159">
      <c r="A159" s="11">
        <v>-0.09</v>
      </c>
      <c r="B159" s="3" t="str">
        <f t="shared" si="1"/>
        <v>#REF!</v>
      </c>
    </row>
    <row r="160">
      <c r="A160" s="12">
        <v>-0.0033</v>
      </c>
      <c r="B160" s="3" t="str">
        <f t="shared" si="1"/>
        <v>#REF!</v>
      </c>
    </row>
    <row r="161">
      <c r="A161" s="17">
        <v>113037.0</v>
      </c>
      <c r="B161" s="3" t="str">
        <f t="shared" si="1"/>
        <v>#REF!</v>
      </c>
    </row>
    <row r="162">
      <c r="A162" s="17">
        <v>229595.0</v>
      </c>
      <c r="B162" s="3" t="str">
        <f t="shared" si="1"/>
        <v>#REF!</v>
      </c>
    </row>
    <row r="163">
      <c r="A163" s="7">
        <v>43948.0</v>
      </c>
      <c r="B163" s="3" t="str">
        <f t="shared" si="1"/>
        <v>#REF!</v>
      </c>
    </row>
    <row r="164">
      <c r="A164" s="8">
        <v>27.1</v>
      </c>
      <c r="B164" s="3" t="str">
        <f t="shared" si="1"/>
        <v>#REF!</v>
      </c>
    </row>
    <row r="165">
      <c r="A165" s="8">
        <v>27.36</v>
      </c>
      <c r="B165" s="3" t="str">
        <f t="shared" si="1"/>
        <v>#REF!</v>
      </c>
    </row>
    <row r="166">
      <c r="A166" s="8">
        <v>25.09</v>
      </c>
      <c r="B166" s="3" t="str">
        <f t="shared" si="1"/>
        <v>#REF!</v>
      </c>
    </row>
    <row r="167">
      <c r="A167" s="8">
        <v>25.62</v>
      </c>
      <c r="B167" s="3" t="str">
        <f t="shared" si="1"/>
        <v>#REF!</v>
      </c>
    </row>
    <row r="168">
      <c r="A168" s="11">
        <v>-1.49</v>
      </c>
      <c r="B168" s="3" t="str">
        <f t="shared" si="1"/>
        <v>#REF!</v>
      </c>
    </row>
    <row r="169">
      <c r="A169" s="12">
        <v>-0.055</v>
      </c>
      <c r="B169" s="3" t="str">
        <f t="shared" si="1"/>
        <v>#REF!</v>
      </c>
    </row>
    <row r="170">
      <c r="A170" s="17">
        <v>108334.0</v>
      </c>
      <c r="B170" s="3" t="str">
        <f t="shared" si="1"/>
        <v>#REF!</v>
      </c>
    </row>
    <row r="171">
      <c r="A171" s="17">
        <v>237488.0</v>
      </c>
      <c r="B171" s="3" t="str">
        <f t="shared" si="1"/>
        <v>#REF!</v>
      </c>
    </row>
    <row r="172">
      <c r="A172" s="7">
        <v>43949.0</v>
      </c>
      <c r="B172" s="3" t="str">
        <f t="shared" si="1"/>
        <v>#REF!</v>
      </c>
    </row>
    <row r="173">
      <c r="A173" s="8">
        <v>25.25</v>
      </c>
      <c r="B173" s="3" t="str">
        <f t="shared" si="1"/>
        <v>#REF!</v>
      </c>
    </row>
    <row r="174">
      <c r="A174" s="8">
        <v>26.22</v>
      </c>
      <c r="B174" s="3" t="str">
        <f t="shared" si="1"/>
        <v>#REF!</v>
      </c>
    </row>
    <row r="175">
      <c r="A175" s="8">
        <v>24.53</v>
      </c>
      <c r="B175" s="3" t="str">
        <f t="shared" si="1"/>
        <v>#REF!</v>
      </c>
    </row>
    <row r="176">
      <c r="A176" s="8">
        <v>25.16</v>
      </c>
      <c r="B176" s="3" t="str">
        <f t="shared" si="1"/>
        <v>#REF!</v>
      </c>
    </row>
    <row r="177">
      <c r="A177" s="11">
        <v>-0.46</v>
      </c>
      <c r="B177" s="3" t="str">
        <f t="shared" si="1"/>
        <v>#REF!</v>
      </c>
    </row>
    <row r="178">
      <c r="A178" s="12">
        <v>-0.018</v>
      </c>
      <c r="B178" s="3" t="str">
        <f t="shared" si="1"/>
        <v>#REF!</v>
      </c>
    </row>
    <row r="179">
      <c r="A179" s="17">
        <v>134798.0</v>
      </c>
      <c r="B179" s="3" t="str">
        <f t="shared" si="1"/>
        <v>#REF!</v>
      </c>
    </row>
    <row r="180">
      <c r="A180" s="17">
        <v>250652.0</v>
      </c>
      <c r="B180" s="3" t="str">
        <f t="shared" si="1"/>
        <v>#REF!</v>
      </c>
    </row>
    <row r="181">
      <c r="A181" s="7">
        <v>43950.0</v>
      </c>
      <c r="B181" s="3" t="str">
        <f t="shared" si="1"/>
        <v>#REF!</v>
      </c>
    </row>
    <row r="182">
      <c r="A182" s="8">
        <v>25.04</v>
      </c>
      <c r="B182" s="3" t="str">
        <f t="shared" si="1"/>
        <v>#REF!</v>
      </c>
    </row>
    <row r="183">
      <c r="A183" s="8">
        <v>27.16</v>
      </c>
      <c r="B183" s="3" t="str">
        <f t="shared" si="1"/>
        <v>#REF!</v>
      </c>
    </row>
    <row r="184">
      <c r="A184" s="8">
        <v>25.01</v>
      </c>
      <c r="B184" s="3" t="str">
        <f t="shared" si="1"/>
        <v>#REF!</v>
      </c>
    </row>
    <row r="185">
      <c r="A185" s="8">
        <v>26.36</v>
      </c>
      <c r="B185" s="3" t="str">
        <f t="shared" si="1"/>
        <v>#REF!</v>
      </c>
    </row>
    <row r="186">
      <c r="A186" s="9">
        <f>+1.2</f>
        <v>1.2</v>
      </c>
      <c r="B186" s="3" t="str">
        <f t="shared" si="1"/>
        <v>#REF!</v>
      </c>
    </row>
    <row r="187">
      <c r="A187" s="9">
        <f>+4.77%</f>
        <v>0.0477</v>
      </c>
      <c r="B187" s="3" t="str">
        <f t="shared" si="1"/>
        <v>#REF!</v>
      </c>
    </row>
    <row r="188">
      <c r="A188" s="16">
        <v>133460.0</v>
      </c>
      <c r="B188" s="3" t="str">
        <f t="shared" si="1"/>
        <v>#REF!</v>
      </c>
    </row>
    <row r="189">
      <c r="A189" s="16">
        <v>252667.0</v>
      </c>
      <c r="B189" s="3" t="str">
        <f t="shared" si="1"/>
        <v>#REF!</v>
      </c>
    </row>
    <row r="190">
      <c r="A190" s="7">
        <v>43951.0</v>
      </c>
      <c r="B190" s="3" t="str">
        <f t="shared" si="1"/>
        <v>#REF!</v>
      </c>
    </row>
    <row r="191">
      <c r="A191" s="8">
        <v>26.77</v>
      </c>
      <c r="B191" s="3" t="str">
        <f t="shared" si="1"/>
        <v>#REF!</v>
      </c>
    </row>
    <row r="192">
      <c r="A192" s="8">
        <v>28.83</v>
      </c>
      <c r="B192" s="3" t="str">
        <f t="shared" si="1"/>
        <v>#REF!</v>
      </c>
    </row>
    <row r="193">
      <c r="A193" s="8">
        <v>26.51</v>
      </c>
      <c r="B193" s="3" t="str">
        <f t="shared" si="1"/>
        <v>#REF!</v>
      </c>
    </row>
    <row r="194">
      <c r="A194" s="8">
        <v>28.31</v>
      </c>
      <c r="B194" s="3" t="str">
        <f t="shared" si="1"/>
        <v>#REF!</v>
      </c>
    </row>
    <row r="195">
      <c r="A195" s="9">
        <f>+1.95</f>
        <v>1.95</v>
      </c>
      <c r="B195" s="3" t="str">
        <f t="shared" si="1"/>
        <v>#REF!</v>
      </c>
    </row>
    <row r="196">
      <c r="A196" s="9">
        <f>+7.4%</f>
        <v>0.074</v>
      </c>
      <c r="B196" s="3" t="str">
        <f t="shared" si="1"/>
        <v>#REF!</v>
      </c>
    </row>
    <row r="197">
      <c r="A197" s="16">
        <v>188975.0</v>
      </c>
      <c r="B197" s="3" t="str">
        <f t="shared" si="1"/>
        <v>#REF!</v>
      </c>
    </row>
    <row r="198">
      <c r="A198" s="16">
        <v>251330.0</v>
      </c>
      <c r="B198" s="3" t="str">
        <f t="shared" si="1"/>
        <v>#REF!</v>
      </c>
    </row>
    <row r="199">
      <c r="A199" s="7">
        <v>43952.0</v>
      </c>
      <c r="B199" s="3" t="str">
        <f t="shared" si="1"/>
        <v>#REF!</v>
      </c>
    </row>
    <row r="200">
      <c r="A200" s="8">
        <v>28.75</v>
      </c>
      <c r="B200" s="3" t="str">
        <f t="shared" si="1"/>
        <v>#REF!</v>
      </c>
    </row>
    <row r="201">
      <c r="A201" s="8">
        <v>29.67</v>
      </c>
      <c r="B201" s="3" t="str">
        <f t="shared" si="1"/>
        <v>#REF!</v>
      </c>
    </row>
    <row r="202">
      <c r="A202" s="8">
        <v>27.41</v>
      </c>
      <c r="B202" s="3" t="str">
        <f t="shared" si="1"/>
        <v>#REF!</v>
      </c>
    </row>
    <row r="203">
      <c r="A203" s="8">
        <v>28.07</v>
      </c>
      <c r="B203" s="3" t="str">
        <f t="shared" si="1"/>
        <v>#REF!</v>
      </c>
    </row>
    <row r="204">
      <c r="A204" s="11">
        <v>-0.24</v>
      </c>
      <c r="B204" s="3" t="str">
        <f t="shared" si="1"/>
        <v>#REF!</v>
      </c>
    </row>
    <row r="205">
      <c r="A205" s="12">
        <v>-0.0085</v>
      </c>
      <c r="B205" s="3" t="str">
        <f t="shared" si="1"/>
        <v>#REF!</v>
      </c>
    </row>
    <row r="206">
      <c r="A206" s="17">
        <v>107667.0</v>
      </c>
      <c r="B206" s="3" t="str">
        <f t="shared" si="1"/>
        <v>#REF!</v>
      </c>
    </row>
    <row r="207">
      <c r="A207" s="17">
        <v>255011.0</v>
      </c>
      <c r="B207" s="3" t="str">
        <f t="shared" si="1"/>
        <v>#REF!</v>
      </c>
    </row>
    <row r="208">
      <c r="A208" s="7">
        <v>43955.0</v>
      </c>
      <c r="B208" s="3" t="str">
        <f t="shared" si="1"/>
        <v>#REF!</v>
      </c>
    </row>
    <row r="209">
      <c r="A209" s="8">
        <v>27.53</v>
      </c>
      <c r="B209" s="3" t="str">
        <f t="shared" si="1"/>
        <v>#REF!</v>
      </c>
    </row>
    <row r="210">
      <c r="A210" s="8">
        <v>29.5</v>
      </c>
      <c r="B210" s="3" t="str">
        <f t="shared" si="1"/>
        <v>#REF!</v>
      </c>
    </row>
    <row r="211">
      <c r="A211" s="8">
        <v>27.14</v>
      </c>
      <c r="B211" s="3" t="str">
        <f t="shared" si="1"/>
        <v>#REF!</v>
      </c>
    </row>
    <row r="212">
      <c r="A212" s="8">
        <v>28.68</v>
      </c>
      <c r="B212" s="3" t="str">
        <f t="shared" si="1"/>
        <v>#REF!</v>
      </c>
    </row>
    <row r="213">
      <c r="A213" s="9">
        <f>+0.61</f>
        <v>0.61</v>
      </c>
      <c r="B213" s="3" t="str">
        <f t="shared" si="1"/>
        <v>#REF!</v>
      </c>
    </row>
    <row r="214">
      <c r="A214" s="9">
        <f>+2.17%</f>
        <v>0.0217</v>
      </c>
      <c r="B214" s="3" t="str">
        <f t="shared" si="1"/>
        <v>#REF!</v>
      </c>
    </row>
    <row r="215">
      <c r="A215" s="16">
        <v>103547.0</v>
      </c>
      <c r="B215" s="3" t="str">
        <f t="shared" si="1"/>
        <v>#REF!</v>
      </c>
    </row>
    <row r="216">
      <c r="A216" s="16">
        <v>259066.0</v>
      </c>
      <c r="B216" s="3" t="str">
        <f t="shared" si="1"/>
        <v>#REF!</v>
      </c>
    </row>
    <row r="217">
      <c r="A217" s="7">
        <v>43956.0</v>
      </c>
      <c r="B217" s="3" t="str">
        <f t="shared" si="1"/>
        <v>#REF!</v>
      </c>
    </row>
    <row r="218">
      <c r="A218" s="8">
        <v>29.39</v>
      </c>
      <c r="B218" s="3" t="str">
        <f t="shared" si="1"/>
        <v>#REF!</v>
      </c>
    </row>
    <row r="219">
      <c r="A219" s="8">
        <v>32.97</v>
      </c>
      <c r="B219" s="3" t="str">
        <f t="shared" si="1"/>
        <v>#REF!</v>
      </c>
    </row>
    <row r="220">
      <c r="A220" s="8">
        <v>29.17</v>
      </c>
      <c r="B220" s="3" t="str">
        <f t="shared" si="1"/>
        <v>#REF!</v>
      </c>
    </row>
    <row r="221">
      <c r="A221" s="8">
        <v>31.91</v>
      </c>
      <c r="B221" s="3" t="str">
        <f t="shared" si="1"/>
        <v>#REF!</v>
      </c>
    </row>
    <row r="222">
      <c r="A222" s="9">
        <f>+3.23</f>
        <v>3.23</v>
      </c>
      <c r="B222" s="3" t="str">
        <f t="shared" si="1"/>
        <v>#REF!</v>
      </c>
    </row>
    <row r="223">
      <c r="A223" s="9">
        <f>+11.26%</f>
        <v>0.1126</v>
      </c>
      <c r="B223" s="3" t="str">
        <f t="shared" si="1"/>
        <v>#REF!</v>
      </c>
    </row>
    <row r="224">
      <c r="A224" s="16">
        <v>145086.0</v>
      </c>
      <c r="B224" s="3" t="str">
        <f t="shared" si="1"/>
        <v>#REF!</v>
      </c>
    </row>
    <row r="225">
      <c r="A225" s="16">
        <v>268855.0</v>
      </c>
      <c r="B225" s="3" t="str">
        <f t="shared" si="1"/>
        <v>#REF!</v>
      </c>
    </row>
    <row r="226">
      <c r="A226" s="7">
        <v>43957.0</v>
      </c>
      <c r="B226" s="3" t="str">
        <f t="shared" si="1"/>
        <v>#REF!</v>
      </c>
    </row>
    <row r="227">
      <c r="A227" s="8">
        <v>33.22</v>
      </c>
      <c r="B227" s="3" t="str">
        <f t="shared" si="1"/>
        <v>#REF!</v>
      </c>
    </row>
    <row r="228">
      <c r="A228" s="8">
        <v>33.22</v>
      </c>
      <c r="B228" s="3" t="str">
        <f t="shared" si="1"/>
        <v>#REF!</v>
      </c>
    </row>
    <row r="229">
      <c r="A229" s="8">
        <v>29.62</v>
      </c>
      <c r="B229" s="3" t="str">
        <f t="shared" si="1"/>
        <v>#REF!</v>
      </c>
    </row>
    <row r="230">
      <c r="A230" s="8">
        <v>30.6</v>
      </c>
      <c r="B230" s="3" t="str">
        <f t="shared" si="1"/>
        <v>#REF!</v>
      </c>
    </row>
    <row r="231">
      <c r="A231" s="11">
        <v>-1.31</v>
      </c>
      <c r="B231" s="3" t="str">
        <f t="shared" si="1"/>
        <v>#REF!</v>
      </c>
    </row>
    <row r="232">
      <c r="A232" s="12">
        <v>-0.0411</v>
      </c>
      <c r="B232" s="3" t="str">
        <f t="shared" si="1"/>
        <v>#REF!</v>
      </c>
    </row>
    <row r="233">
      <c r="A233" s="17">
        <v>142403.0</v>
      </c>
      <c r="B233" s="3" t="str">
        <f t="shared" si="1"/>
        <v>#REF!</v>
      </c>
    </row>
    <row r="234">
      <c r="A234" s="17">
        <v>270815.0</v>
      </c>
      <c r="B234" s="3" t="str">
        <f t="shared" si="1"/>
        <v>#REF!</v>
      </c>
    </row>
    <row r="235">
      <c r="A235" s="7">
        <v>43958.0</v>
      </c>
      <c r="B235" s="3" t="str">
        <f t="shared" si="1"/>
        <v>#REF!</v>
      </c>
    </row>
    <row r="236">
      <c r="A236" s="8">
        <v>30.3</v>
      </c>
      <c r="B236" s="3" t="str">
        <f t="shared" si="1"/>
        <v>#REF!</v>
      </c>
    </row>
    <row r="237">
      <c r="A237" s="8">
        <v>32.62</v>
      </c>
      <c r="B237" s="3" t="str">
        <f t="shared" si="1"/>
        <v>#REF!</v>
      </c>
    </row>
    <row r="238">
      <c r="A238" s="8">
        <v>30.0</v>
      </c>
      <c r="B238" s="3" t="str">
        <f t="shared" si="1"/>
        <v>#REF!</v>
      </c>
    </row>
    <row r="239">
      <c r="A239" s="8">
        <v>30.4</v>
      </c>
      <c r="B239" s="3" t="str">
        <f t="shared" si="1"/>
        <v>#REF!</v>
      </c>
    </row>
    <row r="240">
      <c r="A240" s="11">
        <v>-0.2</v>
      </c>
      <c r="B240" s="3" t="str">
        <f t="shared" si="1"/>
        <v>#REF!</v>
      </c>
    </row>
    <row r="241">
      <c r="A241" s="12">
        <v>-0.0065</v>
      </c>
      <c r="B241" s="3" t="str">
        <f t="shared" si="1"/>
        <v>#REF!</v>
      </c>
    </row>
    <row r="242">
      <c r="A242" s="17">
        <v>136658.0</v>
      </c>
      <c r="B242" s="3" t="str">
        <f t="shared" si="1"/>
        <v>#REF!</v>
      </c>
    </row>
    <row r="243">
      <c r="A243" s="17">
        <v>275348.0</v>
      </c>
      <c r="B243" s="3" t="str">
        <f t="shared" si="1"/>
        <v>#REF!</v>
      </c>
    </row>
    <row r="244">
      <c r="A244" s="7">
        <v>43959.0</v>
      </c>
      <c r="B244" s="3" t="str">
        <f t="shared" si="1"/>
        <v>#REF!</v>
      </c>
    </row>
    <row r="245">
      <c r="A245" s="8">
        <v>30.53</v>
      </c>
      <c r="B245" s="3" t="str">
        <f t="shared" si="1"/>
        <v>#REF!</v>
      </c>
    </row>
    <row r="246">
      <c r="A246" s="8">
        <v>32.22</v>
      </c>
      <c r="B246" s="3" t="str">
        <f t="shared" si="1"/>
        <v>#REF!</v>
      </c>
    </row>
    <row r="247">
      <c r="A247" s="8">
        <v>30.37</v>
      </c>
      <c r="B247" s="3" t="str">
        <f t="shared" si="1"/>
        <v>#REF!</v>
      </c>
    </row>
    <row r="248">
      <c r="A248" s="8">
        <v>32.08</v>
      </c>
      <c r="B248" s="3" t="str">
        <f t="shared" si="1"/>
        <v>#REF!</v>
      </c>
    </row>
    <row r="249">
      <c r="A249" s="9">
        <f>+1.68</f>
        <v>1.68</v>
      </c>
      <c r="B249" s="3" t="str">
        <f t="shared" si="1"/>
        <v>#REF!</v>
      </c>
    </row>
    <row r="250">
      <c r="A250" s="9">
        <f>+5.53%</f>
        <v>0.0553</v>
      </c>
      <c r="B250" s="3" t="str">
        <f t="shared" si="1"/>
        <v>#REF!</v>
      </c>
    </row>
    <row r="251">
      <c r="A251" s="16">
        <v>82184.0</v>
      </c>
      <c r="B251" s="3" t="str">
        <f t="shared" si="1"/>
        <v>#REF!</v>
      </c>
    </row>
    <row r="252">
      <c r="A252" s="16">
        <v>280301.0</v>
      </c>
      <c r="B252" s="3" t="str">
        <f t="shared" si="1"/>
        <v>#REF!</v>
      </c>
    </row>
    <row r="253">
      <c r="A253" s="7">
        <v>43962.0</v>
      </c>
      <c r="B253" s="3" t="str">
        <f t="shared" si="1"/>
        <v>#REF!</v>
      </c>
    </row>
    <row r="254">
      <c r="A254" s="8">
        <v>31.88</v>
      </c>
      <c r="B254" s="3" t="str">
        <f t="shared" si="1"/>
        <v>#REF!</v>
      </c>
    </row>
    <row r="255">
      <c r="A255" s="8">
        <v>32.41</v>
      </c>
      <c r="B255" s="3" t="str">
        <f t="shared" si="1"/>
        <v>#REF!</v>
      </c>
    </row>
    <row r="256">
      <c r="A256" s="8">
        <v>30.4</v>
      </c>
      <c r="B256" s="3" t="str">
        <f t="shared" si="1"/>
        <v>#REF!</v>
      </c>
    </row>
    <row r="257">
      <c r="A257" s="8">
        <v>30.65</v>
      </c>
      <c r="B257" s="3" t="str">
        <f t="shared" si="1"/>
        <v>#REF!</v>
      </c>
    </row>
    <row r="258">
      <c r="A258" s="11">
        <v>-1.43</v>
      </c>
      <c r="B258" s="3" t="str">
        <f t="shared" si="1"/>
        <v>#REF!</v>
      </c>
    </row>
    <row r="259">
      <c r="A259" s="12">
        <v>-0.0446</v>
      </c>
      <c r="B259" s="3" t="str">
        <f t="shared" si="1"/>
        <v>#REF!</v>
      </c>
    </row>
    <row r="260">
      <c r="A260" s="17">
        <v>138814.0</v>
      </c>
      <c r="B260" s="3" t="str">
        <f t="shared" si="1"/>
        <v>#REF!</v>
      </c>
    </row>
    <row r="261">
      <c r="A261" s="17">
        <v>294373.0</v>
      </c>
      <c r="B261" s="3" t="str">
        <f t="shared" si="1"/>
        <v>#REF!</v>
      </c>
    </row>
    <row r="262">
      <c r="A262" s="7">
        <v>43963.0</v>
      </c>
      <c r="B262" s="3" t="str">
        <f t="shared" si="1"/>
        <v>#REF!</v>
      </c>
    </row>
    <row r="263">
      <c r="A263" s="8">
        <v>31.02</v>
      </c>
      <c r="B263" s="3" t="str">
        <f t="shared" si="1"/>
        <v>#REF!</v>
      </c>
    </row>
    <row r="264">
      <c r="A264" s="8">
        <v>31.46</v>
      </c>
      <c r="B264" s="3" t="str">
        <f t="shared" si="1"/>
        <v>#REF!</v>
      </c>
    </row>
    <row r="265">
      <c r="A265" s="8">
        <v>30.2</v>
      </c>
      <c r="B265" s="3" t="str">
        <f t="shared" si="1"/>
        <v>#REF!</v>
      </c>
    </row>
    <row r="266">
      <c r="A266" s="8">
        <v>30.81</v>
      </c>
      <c r="B266" s="3" t="str">
        <f t="shared" si="1"/>
        <v>#REF!</v>
      </c>
    </row>
    <row r="267">
      <c r="A267" s="9">
        <f>+0.16</f>
        <v>0.16</v>
      </c>
      <c r="B267" s="3" t="str">
        <f t="shared" si="1"/>
        <v>#REF!</v>
      </c>
    </row>
    <row r="268">
      <c r="A268" s="9">
        <f>+0.52%</f>
        <v>0.0052</v>
      </c>
      <c r="B268" s="3" t="str">
        <f t="shared" si="1"/>
        <v>#REF!</v>
      </c>
    </row>
    <row r="269">
      <c r="A269" s="16">
        <v>119090.0</v>
      </c>
      <c r="B269" s="3" t="str">
        <f t="shared" si="1"/>
        <v>#REF!</v>
      </c>
    </row>
    <row r="270">
      <c r="A270" s="16">
        <v>301652.0</v>
      </c>
      <c r="B270" s="3" t="str">
        <f t="shared" si="1"/>
        <v>#REF!</v>
      </c>
    </row>
    <row r="271">
      <c r="A271" s="7">
        <v>43964.0</v>
      </c>
      <c r="B271" s="3" t="str">
        <f t="shared" si="1"/>
        <v>#REF!</v>
      </c>
    </row>
    <row r="272">
      <c r="A272" s="8">
        <v>30.17</v>
      </c>
      <c r="B272" s="3" t="str">
        <f t="shared" si="1"/>
        <v>#REF!</v>
      </c>
    </row>
    <row r="273">
      <c r="A273" s="8">
        <v>31.27</v>
      </c>
      <c r="B273" s="3" t="str">
        <f t="shared" si="1"/>
        <v>#REF!</v>
      </c>
    </row>
    <row r="274">
      <c r="A274" s="8">
        <v>29.66</v>
      </c>
      <c r="B274" s="3" t="str">
        <f t="shared" si="1"/>
        <v>#REF!</v>
      </c>
    </row>
    <row r="275">
      <c r="A275" s="8">
        <v>29.96</v>
      </c>
      <c r="B275" s="3" t="str">
        <f t="shared" si="1"/>
        <v>#REF!</v>
      </c>
    </row>
    <row r="276">
      <c r="A276" s="11">
        <v>-0.85</v>
      </c>
      <c r="B276" s="3" t="str">
        <f t="shared" si="1"/>
        <v>#REF!</v>
      </c>
    </row>
    <row r="277">
      <c r="A277" s="12">
        <v>-0.0276</v>
      </c>
      <c r="B277" s="3" t="str">
        <f t="shared" si="1"/>
        <v>#REF!</v>
      </c>
    </row>
    <row r="278">
      <c r="A278" s="17">
        <v>133268.0</v>
      </c>
      <c r="B278" s="3" t="str">
        <f t="shared" si="1"/>
        <v>#REF!</v>
      </c>
    </row>
    <row r="279">
      <c r="A279" s="17">
        <v>306273.0</v>
      </c>
      <c r="B279" s="3" t="str">
        <f t="shared" si="1"/>
        <v>#REF!</v>
      </c>
    </row>
    <row r="280">
      <c r="A280" s="7">
        <v>43965.0</v>
      </c>
      <c r="B280" s="3" t="str">
        <f t="shared" si="1"/>
        <v>#REF!</v>
      </c>
    </row>
    <row r="281">
      <c r="A281" s="8">
        <v>30.25</v>
      </c>
      <c r="B281" s="3" t="str">
        <f t="shared" si="1"/>
        <v>#REF!</v>
      </c>
    </row>
    <row r="282">
      <c r="A282" s="8">
        <v>31.96</v>
      </c>
      <c r="B282" s="3" t="str">
        <f t="shared" si="1"/>
        <v>#REF!</v>
      </c>
    </row>
    <row r="283">
      <c r="A283" s="8">
        <v>29.67</v>
      </c>
      <c r="B283" s="3" t="str">
        <f t="shared" si="1"/>
        <v>#REF!</v>
      </c>
    </row>
    <row r="284">
      <c r="A284" s="8">
        <v>31.64</v>
      </c>
      <c r="B284" s="3" t="str">
        <f t="shared" si="1"/>
        <v>#REF!</v>
      </c>
    </row>
    <row r="285">
      <c r="A285" s="9">
        <f>+1.68</f>
        <v>1.68</v>
      </c>
      <c r="B285" s="3" t="str">
        <f t="shared" si="1"/>
        <v>#REF!</v>
      </c>
    </row>
    <row r="286">
      <c r="A286" s="9">
        <f>+5.61%</f>
        <v>0.0561</v>
      </c>
      <c r="B286" s="3" t="str">
        <f t="shared" si="1"/>
        <v>#REF!</v>
      </c>
    </row>
    <row r="287">
      <c r="A287" s="16">
        <v>162414.0</v>
      </c>
      <c r="B287" s="3" t="str">
        <f t="shared" si="1"/>
        <v>#REF!</v>
      </c>
    </row>
    <row r="288">
      <c r="A288" s="16">
        <v>309587.0</v>
      </c>
      <c r="B288" s="3" t="str">
        <f t="shared" si="1"/>
        <v>#REF!</v>
      </c>
    </row>
    <row r="289">
      <c r="A289" s="7">
        <v>43966.0</v>
      </c>
      <c r="B289" s="3" t="str">
        <f t="shared" si="1"/>
        <v>#REF!</v>
      </c>
    </row>
    <row r="290">
      <c r="A290" s="8">
        <v>31.94</v>
      </c>
      <c r="B290" s="3" t="str">
        <f t="shared" si="1"/>
        <v>#REF!</v>
      </c>
    </row>
    <row r="291">
      <c r="A291" s="8">
        <v>33.2</v>
      </c>
      <c r="B291" s="3" t="str">
        <f t="shared" si="1"/>
        <v>#REF!</v>
      </c>
    </row>
    <row r="292">
      <c r="A292" s="8">
        <v>31.43</v>
      </c>
      <c r="B292" s="3" t="str">
        <f t="shared" si="1"/>
        <v>#REF!</v>
      </c>
    </row>
    <row r="293">
      <c r="A293" s="8">
        <v>32.8</v>
      </c>
      <c r="B293" s="3" t="str">
        <f t="shared" si="1"/>
        <v>#REF!</v>
      </c>
    </row>
    <row r="294">
      <c r="A294" s="9">
        <f>+1.16</f>
        <v>1.16</v>
      </c>
      <c r="B294" s="3" t="str">
        <f t="shared" si="1"/>
        <v>#REF!</v>
      </c>
    </row>
    <row r="295">
      <c r="A295" s="9">
        <f>+3.67%</f>
        <v>0.0367</v>
      </c>
      <c r="B295" s="3" t="str">
        <f t="shared" si="1"/>
        <v>#REF!</v>
      </c>
    </row>
    <row r="296">
      <c r="A296" s="16">
        <v>143086.0</v>
      </c>
      <c r="B296" s="3" t="str">
        <f t="shared" si="1"/>
        <v>#REF!</v>
      </c>
    </row>
    <row r="297">
      <c r="A297" s="16">
        <v>317077.0</v>
      </c>
      <c r="B297" s="3" t="str">
        <f t="shared" si="1"/>
        <v>#REF!</v>
      </c>
    </row>
    <row r="298">
      <c r="A298" s="7">
        <v>43969.0</v>
      </c>
      <c r="B298" s="3" t="str">
        <f t="shared" si="1"/>
        <v>#REF!</v>
      </c>
    </row>
    <row r="299">
      <c r="A299" s="8">
        <v>33.11</v>
      </c>
      <c r="B299" s="3" t="str">
        <f t="shared" si="1"/>
        <v>#REF!</v>
      </c>
    </row>
    <row r="300">
      <c r="A300" s="8">
        <v>35.93</v>
      </c>
      <c r="B300" s="3" t="str">
        <f t="shared" si="1"/>
        <v>#REF!</v>
      </c>
    </row>
    <row r="301">
      <c r="A301" s="8">
        <v>32.99</v>
      </c>
      <c r="B301" s="3" t="str">
        <f t="shared" si="1"/>
        <v>#REF!</v>
      </c>
    </row>
    <row r="302">
      <c r="A302" s="8">
        <v>35.05</v>
      </c>
      <c r="B302" s="3" t="str">
        <f t="shared" si="1"/>
        <v>#REF!</v>
      </c>
    </row>
    <row r="303">
      <c r="A303" s="9">
        <f>+2.25</f>
        <v>2.25</v>
      </c>
      <c r="B303" s="3" t="str">
        <f t="shared" si="1"/>
        <v>#REF!</v>
      </c>
    </row>
    <row r="304">
      <c r="A304" s="9">
        <f>+6.86%</f>
        <v>0.0686</v>
      </c>
      <c r="B304" s="3" t="str">
        <f t="shared" si="1"/>
        <v>#REF!</v>
      </c>
    </row>
    <row r="305">
      <c r="A305" s="16">
        <v>163711.0</v>
      </c>
      <c r="B305" s="3" t="str">
        <f t="shared" si="1"/>
        <v>#REF!</v>
      </c>
    </row>
    <row r="306">
      <c r="A306" s="16">
        <v>317423.0</v>
      </c>
      <c r="B306" s="3" t="str">
        <f t="shared" si="1"/>
        <v>#REF!</v>
      </c>
    </row>
    <row r="307">
      <c r="A307" s="7">
        <v>43970.0</v>
      </c>
      <c r="B307" s="3" t="str">
        <f t="shared" si="1"/>
        <v>#REF!</v>
      </c>
    </row>
    <row r="308">
      <c r="A308" s="8">
        <v>35.94</v>
      </c>
      <c r="B308" s="3" t="str">
        <f t="shared" si="1"/>
        <v>#REF!</v>
      </c>
    </row>
    <row r="309">
      <c r="A309" s="8">
        <v>36.0</v>
      </c>
      <c r="B309" s="3" t="str">
        <f t="shared" si="1"/>
        <v>#REF!</v>
      </c>
    </row>
    <row r="310">
      <c r="A310" s="8">
        <v>34.47</v>
      </c>
      <c r="B310" s="3" t="str">
        <f t="shared" si="1"/>
        <v>#REF!</v>
      </c>
    </row>
    <row r="311">
      <c r="A311" s="8">
        <v>34.94</v>
      </c>
      <c r="B311" s="3" t="str">
        <f t="shared" si="1"/>
        <v>#REF!</v>
      </c>
    </row>
    <row r="312">
      <c r="A312" s="11">
        <v>-0.11</v>
      </c>
      <c r="B312" s="3" t="str">
        <f t="shared" si="1"/>
        <v>#REF!</v>
      </c>
    </row>
    <row r="313">
      <c r="A313" s="12">
        <v>-0.0031</v>
      </c>
      <c r="B313" s="3" t="str">
        <f t="shared" si="1"/>
        <v>#REF!</v>
      </c>
    </row>
    <row r="314">
      <c r="A314" s="17">
        <v>142678.0</v>
      </c>
      <c r="B314" s="3" t="str">
        <f t="shared" si="1"/>
        <v>#REF!</v>
      </c>
    </row>
    <row r="315">
      <c r="A315" s="17">
        <v>325950.0</v>
      </c>
      <c r="B315" s="3" t="str">
        <f t="shared" si="1"/>
        <v>#REF!</v>
      </c>
    </row>
    <row r="316">
      <c r="A316" s="7">
        <v>43971.0</v>
      </c>
      <c r="B316" s="3" t="str">
        <f t="shared" si="1"/>
        <v>#REF!</v>
      </c>
    </row>
    <row r="317">
      <c r="A317" s="8">
        <v>34.71</v>
      </c>
      <c r="B317" s="3" t="str">
        <f t="shared" si="1"/>
        <v>#REF!</v>
      </c>
    </row>
    <row r="318">
      <c r="A318" s="8">
        <v>36.73</v>
      </c>
      <c r="B318" s="3" t="str">
        <f t="shared" si="1"/>
        <v>#REF!</v>
      </c>
    </row>
    <row r="319">
      <c r="A319" s="8">
        <v>34.71</v>
      </c>
      <c r="B319" s="3" t="str">
        <f t="shared" si="1"/>
        <v>#REF!</v>
      </c>
    </row>
    <row r="320">
      <c r="A320" s="8">
        <v>36.02</v>
      </c>
      <c r="B320" s="3" t="str">
        <f t="shared" si="1"/>
        <v>#REF!</v>
      </c>
    </row>
    <row r="321">
      <c r="A321" s="9">
        <f>+1.08</f>
        <v>1.08</v>
      </c>
      <c r="B321" s="3" t="str">
        <f t="shared" si="1"/>
        <v>#REF!</v>
      </c>
    </row>
    <row r="322">
      <c r="A322" s="9">
        <f>+3.09%</f>
        <v>0.0309</v>
      </c>
      <c r="B322" s="3" t="str">
        <f t="shared" si="1"/>
        <v>#REF!</v>
      </c>
    </row>
    <row r="323">
      <c r="A323" s="16">
        <v>142909.0</v>
      </c>
      <c r="B323" s="3" t="str">
        <f t="shared" si="1"/>
        <v>#REF!</v>
      </c>
    </row>
    <row r="324">
      <c r="A324" s="16">
        <v>341191.0</v>
      </c>
      <c r="B324" s="3" t="str">
        <f t="shared" si="1"/>
        <v>#REF!</v>
      </c>
    </row>
    <row r="325">
      <c r="A325" s="7">
        <v>43972.0</v>
      </c>
      <c r="B325" s="3" t="str">
        <f t="shared" si="1"/>
        <v>#REF!</v>
      </c>
    </row>
    <row r="326">
      <c r="A326" s="8">
        <v>36.11</v>
      </c>
      <c r="B326" s="3" t="str">
        <f t="shared" si="1"/>
        <v>#REF!</v>
      </c>
    </row>
    <row r="327">
      <c r="A327" s="8">
        <v>37.17</v>
      </c>
      <c r="B327" s="3" t="str">
        <f t="shared" si="1"/>
        <v>#REF!</v>
      </c>
    </row>
    <row r="328">
      <c r="A328" s="8">
        <v>36.06</v>
      </c>
      <c r="B328" s="3" t="str">
        <f t="shared" si="1"/>
        <v>#REF!</v>
      </c>
    </row>
    <row r="329">
      <c r="A329" s="8">
        <v>36.41</v>
      </c>
      <c r="B329" s="3" t="str">
        <f t="shared" si="1"/>
        <v>#REF!</v>
      </c>
    </row>
    <row r="330">
      <c r="A330" s="9">
        <f>+0.39</f>
        <v>0.39</v>
      </c>
      <c r="B330" s="3" t="str">
        <f t="shared" si="1"/>
        <v>#REF!</v>
      </c>
    </row>
    <row r="331">
      <c r="A331" s="9">
        <f>+1.08%</f>
        <v>0.0108</v>
      </c>
      <c r="B331" s="3" t="str">
        <f t="shared" si="1"/>
        <v>#REF!</v>
      </c>
    </row>
    <row r="332">
      <c r="A332" s="16">
        <v>162760.0</v>
      </c>
      <c r="B332" s="3" t="str">
        <f t="shared" si="1"/>
        <v>#REF!</v>
      </c>
    </row>
    <row r="333">
      <c r="A333" s="16">
        <v>358620.0</v>
      </c>
      <c r="B333" s="3" t="str">
        <f t="shared" si="1"/>
        <v>#REF!</v>
      </c>
    </row>
    <row r="334">
      <c r="A334" s="7">
        <v>43973.0</v>
      </c>
      <c r="B334" s="3" t="str">
        <f t="shared" si="1"/>
        <v>#REF!</v>
      </c>
    </row>
    <row r="335">
      <c r="A335" s="8">
        <v>36.49</v>
      </c>
      <c r="B335" s="3" t="str">
        <f t="shared" si="1"/>
        <v>#REF!</v>
      </c>
    </row>
    <row r="336">
      <c r="A336" s="8">
        <v>36.64</v>
      </c>
      <c r="B336" s="3" t="str">
        <f t="shared" si="1"/>
        <v>#REF!</v>
      </c>
    </row>
    <row r="337">
      <c r="A337" s="8">
        <v>33.94</v>
      </c>
      <c r="B337" s="3" t="str">
        <f t="shared" si="1"/>
        <v>#REF!</v>
      </c>
    </row>
    <row r="338">
      <c r="A338" s="8">
        <v>35.66</v>
      </c>
      <c r="B338" s="3" t="str">
        <f t="shared" si="1"/>
        <v>#REF!</v>
      </c>
    </row>
    <row r="339">
      <c r="A339" s="11">
        <v>-0.75</v>
      </c>
      <c r="B339" s="3" t="str">
        <f t="shared" si="1"/>
        <v>#REF!</v>
      </c>
    </row>
    <row r="340">
      <c r="A340" s="12">
        <v>-0.0206</v>
      </c>
      <c r="B340" s="3" t="str">
        <f t="shared" si="1"/>
        <v>#REF!</v>
      </c>
    </row>
    <row r="341">
      <c r="A341" s="17">
        <v>175094.0</v>
      </c>
      <c r="B341" s="3" t="str">
        <f t="shared" si="1"/>
        <v>#REF!</v>
      </c>
    </row>
    <row r="342">
      <c r="A342" s="17">
        <v>369361.0</v>
      </c>
      <c r="B342" s="3" t="str">
        <f t="shared" si="1"/>
        <v>#REF!</v>
      </c>
    </row>
    <row r="343">
      <c r="A343" s="7">
        <v>43976.0</v>
      </c>
      <c r="B343" s="3" t="str">
        <f t="shared" si="1"/>
        <v>#REF!</v>
      </c>
    </row>
    <row r="344">
      <c r="A344" s="8">
        <v>35.44</v>
      </c>
      <c r="B344" s="3" t="str">
        <f t="shared" si="1"/>
        <v>#REF!</v>
      </c>
    </row>
    <row r="345">
      <c r="A345" s="8">
        <v>36.49</v>
      </c>
      <c r="B345" s="3" t="str">
        <f t="shared" si="1"/>
        <v>#REF!</v>
      </c>
    </row>
    <row r="346">
      <c r="A346" s="8">
        <v>35.0</v>
      </c>
      <c r="B346" s="3" t="str">
        <f t="shared" si="1"/>
        <v>#REF!</v>
      </c>
    </row>
    <row r="347">
      <c r="A347" s="8">
        <v>36.12</v>
      </c>
      <c r="B347" s="3" t="str">
        <f t="shared" si="1"/>
        <v>#REF!</v>
      </c>
    </row>
    <row r="348">
      <c r="A348" s="9">
        <f>+0.46</f>
        <v>0.46</v>
      </c>
      <c r="B348" s="3" t="str">
        <f t="shared" si="1"/>
        <v>#REF!</v>
      </c>
    </row>
    <row r="349">
      <c r="A349" s="9">
        <f>+1.29%</f>
        <v>0.0129</v>
      </c>
      <c r="B349" s="3" t="str">
        <f t="shared" si="1"/>
        <v>#REF!</v>
      </c>
    </row>
    <row r="350">
      <c r="A350" s="16">
        <v>32709.0</v>
      </c>
      <c r="B350" s="3" t="str">
        <f t="shared" si="1"/>
        <v>#REF!</v>
      </c>
    </row>
    <row r="351">
      <c r="A351" s="16">
        <v>369923.0</v>
      </c>
      <c r="B351" s="3" t="str">
        <f t="shared" si="1"/>
        <v>#REF!</v>
      </c>
    </row>
    <row r="352">
      <c r="A352" s="7">
        <v>43977.0</v>
      </c>
      <c r="B352" s="3" t="str">
        <f t="shared" si="1"/>
        <v>#REF!</v>
      </c>
    </row>
    <row r="353">
      <c r="A353" s="8">
        <v>36.3</v>
      </c>
      <c r="B353" s="3" t="str">
        <f t="shared" si="1"/>
        <v>#REF!</v>
      </c>
    </row>
    <row r="354">
      <c r="A354" s="8">
        <v>37.24</v>
      </c>
      <c r="B354" s="3" t="str">
        <f t="shared" si="1"/>
        <v>#REF!</v>
      </c>
    </row>
    <row r="355">
      <c r="A355" s="8">
        <v>35.83</v>
      </c>
      <c r="B355" s="3" t="str">
        <f t="shared" si="1"/>
        <v>#REF!</v>
      </c>
    </row>
    <row r="356">
      <c r="A356" s="8">
        <v>36.74</v>
      </c>
      <c r="B356" s="3" t="str">
        <f t="shared" si="1"/>
        <v>#REF!</v>
      </c>
    </row>
    <row r="357">
      <c r="A357" s="9">
        <f>+0.62</f>
        <v>0.62</v>
      </c>
      <c r="B357" s="3" t="str">
        <f t="shared" si="1"/>
        <v>#REF!</v>
      </c>
    </row>
    <row r="358">
      <c r="A358" s="9">
        <f>+1.72%</f>
        <v>0.0172</v>
      </c>
      <c r="B358" s="3" t="str">
        <f t="shared" si="1"/>
        <v>#REF!</v>
      </c>
    </row>
    <row r="359">
      <c r="A359" s="16">
        <v>195005.0</v>
      </c>
      <c r="B359" s="3" t="str">
        <f t="shared" si="1"/>
        <v>#REF!</v>
      </c>
    </row>
    <row r="360">
      <c r="A360" s="16">
        <v>376305.0</v>
      </c>
      <c r="B360" s="3" t="str">
        <f t="shared" si="1"/>
        <v>#REF!</v>
      </c>
    </row>
    <row r="361">
      <c r="A361" s="7">
        <v>43978.0</v>
      </c>
      <c r="B361" s="3" t="str">
        <f t="shared" si="1"/>
        <v>#REF!</v>
      </c>
    </row>
    <row r="362">
      <c r="A362" s="8">
        <v>36.49</v>
      </c>
      <c r="B362" s="3" t="str">
        <f t="shared" si="1"/>
        <v>#REF!</v>
      </c>
    </row>
    <row r="363">
      <c r="A363" s="8">
        <v>36.71</v>
      </c>
      <c r="B363" s="3" t="str">
        <f t="shared" si="1"/>
        <v>#REF!</v>
      </c>
    </row>
    <row r="364">
      <c r="A364" s="8">
        <v>34.7</v>
      </c>
      <c r="B364" s="3" t="str">
        <f t="shared" si="1"/>
        <v>#REF!</v>
      </c>
    </row>
    <row r="365">
      <c r="A365" s="8">
        <v>35.45</v>
      </c>
      <c r="B365" s="3" t="str">
        <f t="shared" si="1"/>
        <v>#REF!</v>
      </c>
    </row>
    <row r="366">
      <c r="A366" s="11">
        <v>-1.29</v>
      </c>
      <c r="B366" s="3" t="str">
        <f t="shared" si="1"/>
        <v>#REF!</v>
      </c>
    </row>
    <row r="367">
      <c r="A367" s="12">
        <v>-0.0351</v>
      </c>
      <c r="B367" s="3" t="str">
        <f t="shared" si="1"/>
        <v>#REF!</v>
      </c>
    </row>
    <row r="368">
      <c r="A368" s="17">
        <v>231255.0</v>
      </c>
      <c r="B368" s="3" t="str">
        <f t="shared" si="1"/>
        <v>#REF!</v>
      </c>
    </row>
    <row r="369">
      <c r="A369" s="17">
        <v>386133.0</v>
      </c>
      <c r="B369" s="3" t="str">
        <f t="shared" si="1"/>
        <v>#REF!</v>
      </c>
    </row>
    <row r="370">
      <c r="A370" s="7">
        <v>43979.0</v>
      </c>
      <c r="B370" s="3" t="str">
        <f t="shared" si="1"/>
        <v>#REF!</v>
      </c>
    </row>
    <row r="371">
      <c r="A371" s="8">
        <v>34.63</v>
      </c>
      <c r="B371" s="3" t="str">
        <f t="shared" si="1"/>
        <v>#REF!</v>
      </c>
    </row>
    <row r="372">
      <c r="A372" s="8">
        <v>36.63</v>
      </c>
      <c r="B372" s="3" t="str">
        <f t="shared" si="1"/>
        <v>#REF!</v>
      </c>
    </row>
    <row r="373">
      <c r="A373" s="8">
        <v>34.35</v>
      </c>
      <c r="B373" s="3" t="str">
        <f t="shared" si="1"/>
        <v>#REF!</v>
      </c>
    </row>
    <row r="374">
      <c r="A374" s="8">
        <v>36.03</v>
      </c>
      <c r="B374" s="3" t="str">
        <f t="shared" si="1"/>
        <v>#REF!</v>
      </c>
    </row>
    <row r="375">
      <c r="A375" s="9">
        <f>+0.58</f>
        <v>0.58</v>
      </c>
      <c r="B375" s="3" t="str">
        <f t="shared" si="1"/>
        <v>#REF!</v>
      </c>
    </row>
    <row r="376">
      <c r="A376" s="9">
        <f>+1.64%</f>
        <v>0.0164</v>
      </c>
      <c r="B376" s="3" t="str">
        <f t="shared" si="1"/>
        <v>#REF!</v>
      </c>
    </row>
    <row r="377">
      <c r="A377" s="16">
        <v>253375.0</v>
      </c>
      <c r="B377" s="3" t="str">
        <f t="shared" si="1"/>
        <v>#REF!</v>
      </c>
    </row>
    <row r="378">
      <c r="A378" s="16">
        <v>409844.0</v>
      </c>
      <c r="B378" s="3" t="str">
        <f t="shared" si="1"/>
        <v>#REF!</v>
      </c>
    </row>
    <row r="379">
      <c r="A379" s="7">
        <v>43980.0</v>
      </c>
      <c r="B379" s="3" t="str">
        <f t="shared" si="1"/>
        <v>#REF!</v>
      </c>
    </row>
    <row r="380">
      <c r="A380" s="8">
        <v>36.03</v>
      </c>
      <c r="B380" s="3" t="str">
        <f t="shared" si="1"/>
        <v>#REF!</v>
      </c>
    </row>
    <row r="381">
      <c r="A381" s="8">
        <v>38.17</v>
      </c>
      <c r="B381" s="3" t="str">
        <f t="shared" si="1"/>
        <v>#REF!</v>
      </c>
    </row>
    <row r="382">
      <c r="A382" s="8">
        <v>34.84</v>
      </c>
      <c r="B382" s="3" t="str">
        <f t="shared" si="1"/>
        <v>#REF!</v>
      </c>
    </row>
    <row r="383">
      <c r="A383" s="8">
        <v>37.84</v>
      </c>
      <c r="B383" s="3" t="str">
        <f t="shared" si="1"/>
        <v>#REF!</v>
      </c>
    </row>
    <row r="384">
      <c r="A384" s="9">
        <f>+1.81</f>
        <v>1.81</v>
      </c>
      <c r="B384" s="3" t="str">
        <f t="shared" si="1"/>
        <v>#REF!</v>
      </c>
    </row>
    <row r="385">
      <c r="A385" s="9">
        <f>+5.02%</f>
        <v>0.0502</v>
      </c>
      <c r="B385" s="3" t="str">
        <f t="shared" si="1"/>
        <v>#REF!</v>
      </c>
    </row>
    <row r="386">
      <c r="A386" s="16">
        <v>252890.0</v>
      </c>
      <c r="B386" s="3" t="str">
        <f t="shared" si="1"/>
        <v>#REF!</v>
      </c>
    </row>
    <row r="387">
      <c r="A387" s="16">
        <v>411538.0</v>
      </c>
      <c r="B387" s="3" t="str">
        <f t="shared" si="1"/>
        <v>#REF!</v>
      </c>
    </row>
    <row r="388">
      <c r="A388" s="7">
        <v>43983.0</v>
      </c>
      <c r="B388" s="3" t="str">
        <f t="shared" si="1"/>
        <v>#REF!</v>
      </c>
    </row>
    <row r="389">
      <c r="A389" s="8">
        <v>37.56</v>
      </c>
      <c r="B389" s="3" t="str">
        <f t="shared" si="1"/>
        <v>#REF!</v>
      </c>
    </row>
    <row r="390">
      <c r="A390" s="8">
        <v>38.68</v>
      </c>
      <c r="B390" s="3" t="str">
        <f t="shared" si="1"/>
        <v>#REF!</v>
      </c>
    </row>
    <row r="391">
      <c r="A391" s="8">
        <v>37.18</v>
      </c>
      <c r="B391" s="3" t="str">
        <f t="shared" si="1"/>
        <v>#REF!</v>
      </c>
    </row>
    <row r="392">
      <c r="A392" s="8">
        <v>38.32</v>
      </c>
      <c r="B392" s="3" t="str">
        <f t="shared" si="1"/>
        <v>#REF!</v>
      </c>
    </row>
    <row r="393">
      <c r="A393" s="9">
        <f>+0.48</f>
        <v>0.48</v>
      </c>
      <c r="B393" s="3" t="str">
        <f t="shared" si="1"/>
        <v>#REF!</v>
      </c>
    </row>
    <row r="394">
      <c r="A394" s="9">
        <f>+1.27%</f>
        <v>0.0127</v>
      </c>
      <c r="B394" s="3" t="str">
        <f t="shared" si="1"/>
        <v>#REF!</v>
      </c>
    </row>
    <row r="395">
      <c r="A395" s="16">
        <v>212783.0</v>
      </c>
      <c r="B395" s="3" t="str">
        <f t="shared" si="1"/>
        <v>#REF!</v>
      </c>
    </row>
    <row r="396">
      <c r="A396" s="16">
        <v>413696.0</v>
      </c>
      <c r="B396" s="3" t="str">
        <f t="shared" si="1"/>
        <v>#REF!</v>
      </c>
    </row>
    <row r="397">
      <c r="A397" s="7">
        <v>43984.0</v>
      </c>
      <c r="B397" s="3" t="str">
        <f t="shared" si="1"/>
        <v>#REF!</v>
      </c>
    </row>
    <row r="398">
      <c r="A398" s="8">
        <v>38.34</v>
      </c>
      <c r="B398" s="3" t="str">
        <f t="shared" si="1"/>
        <v>#REF!</v>
      </c>
    </row>
    <row r="399">
      <c r="A399" s="8">
        <v>39.75</v>
      </c>
      <c r="B399" s="3" t="str">
        <f t="shared" si="1"/>
        <v>#REF!</v>
      </c>
    </row>
    <row r="400">
      <c r="A400" s="8">
        <v>38.26</v>
      </c>
      <c r="B400" s="3" t="str">
        <f t="shared" si="1"/>
        <v>#REF!</v>
      </c>
    </row>
    <row r="401">
      <c r="A401" s="8">
        <v>39.57</v>
      </c>
      <c r="B401" s="3" t="str">
        <f t="shared" si="1"/>
        <v>#REF!</v>
      </c>
    </row>
    <row r="402">
      <c r="A402" s="9">
        <f>+1.25</f>
        <v>1.25</v>
      </c>
      <c r="B402" s="3" t="str">
        <f t="shared" si="1"/>
        <v>#REF!</v>
      </c>
    </row>
    <row r="403">
      <c r="A403" s="9">
        <f>+3.26%</f>
        <v>0.0326</v>
      </c>
      <c r="B403" s="3" t="str">
        <f t="shared" si="1"/>
        <v>#REF!</v>
      </c>
    </row>
    <row r="404">
      <c r="A404" s="16">
        <v>205218.0</v>
      </c>
      <c r="B404" s="3" t="str">
        <f t="shared" si="1"/>
        <v>#REF!</v>
      </c>
    </row>
    <row r="405">
      <c r="A405" s="16">
        <v>408305.0</v>
      </c>
      <c r="B405" s="3" t="str">
        <f t="shared" si="1"/>
        <v>#REF!</v>
      </c>
    </row>
    <row r="406">
      <c r="A406" s="7">
        <v>43985.0</v>
      </c>
      <c r="B406" s="3" t="str">
        <f t="shared" si="1"/>
        <v>#REF!</v>
      </c>
    </row>
    <row r="407">
      <c r="A407" s="8">
        <v>39.75</v>
      </c>
      <c r="B407" s="3" t="str">
        <f t="shared" si="1"/>
        <v>#REF!</v>
      </c>
    </row>
    <row r="408">
      <c r="A408" s="8">
        <v>40.53</v>
      </c>
      <c r="B408" s="3" t="str">
        <f t="shared" si="1"/>
        <v>#REF!</v>
      </c>
    </row>
    <row r="409">
      <c r="A409" s="8">
        <v>38.76</v>
      </c>
      <c r="B409" s="3" t="str">
        <f t="shared" si="1"/>
        <v>#REF!</v>
      </c>
    </row>
    <row r="410">
      <c r="A410" s="8">
        <v>39.79</v>
      </c>
      <c r="B410" s="3" t="str">
        <f t="shared" si="1"/>
        <v>#REF!</v>
      </c>
    </row>
    <row r="411">
      <c r="A411" s="9">
        <f>+0.22</f>
        <v>0.22</v>
      </c>
      <c r="B411" s="3" t="str">
        <f t="shared" si="1"/>
        <v>#REF!</v>
      </c>
    </row>
    <row r="412">
      <c r="A412" s="9">
        <f>+0.56%</f>
        <v>0.0056</v>
      </c>
      <c r="B412" s="3" t="str">
        <f t="shared" si="1"/>
        <v>#REF!</v>
      </c>
    </row>
    <row r="413">
      <c r="A413" s="16">
        <v>239425.0</v>
      </c>
      <c r="B413" s="3" t="str">
        <f t="shared" si="1"/>
        <v>#REF!</v>
      </c>
    </row>
    <row r="414">
      <c r="A414" s="16">
        <v>401293.0</v>
      </c>
      <c r="B414" s="3" t="str">
        <f t="shared" si="1"/>
        <v>#REF!</v>
      </c>
    </row>
    <row r="415">
      <c r="A415" s="7">
        <v>43986.0</v>
      </c>
      <c r="B415" s="3" t="str">
        <f t="shared" si="1"/>
        <v>#REF!</v>
      </c>
    </row>
    <row r="416">
      <c r="A416" s="8">
        <v>39.6</v>
      </c>
      <c r="B416" s="3" t="str">
        <f t="shared" si="1"/>
        <v>#REF!</v>
      </c>
    </row>
    <row r="417">
      <c r="A417" s="8">
        <v>40.1</v>
      </c>
      <c r="B417" s="3" t="str">
        <f t="shared" si="1"/>
        <v>#REF!</v>
      </c>
    </row>
    <row r="418">
      <c r="A418" s="8">
        <v>39.04</v>
      </c>
      <c r="B418" s="3" t="str">
        <f t="shared" si="1"/>
        <v>#REF!</v>
      </c>
    </row>
    <row r="419">
      <c r="A419" s="8">
        <v>39.99</v>
      </c>
      <c r="B419" s="3" t="str">
        <f t="shared" si="1"/>
        <v>#REF!</v>
      </c>
    </row>
    <row r="420">
      <c r="A420" s="9">
        <f>+0.2</f>
        <v>0.2</v>
      </c>
      <c r="B420" s="3" t="str">
        <f t="shared" si="1"/>
        <v>#REF!</v>
      </c>
    </row>
    <row r="421">
      <c r="A421" s="9">
        <f>+0.5%</f>
        <v>0.005</v>
      </c>
      <c r="B421" s="3" t="str">
        <f t="shared" si="1"/>
        <v>#REF!</v>
      </c>
    </row>
    <row r="422">
      <c r="A422" s="16">
        <v>172605.0</v>
      </c>
      <c r="B422" s="3" t="str">
        <f t="shared" si="1"/>
        <v>#REF!</v>
      </c>
    </row>
    <row r="423">
      <c r="A423" s="16">
        <v>395826.0</v>
      </c>
      <c r="B423" s="3" t="str">
        <f t="shared" si="1"/>
        <v>#REF!</v>
      </c>
    </row>
    <row r="424">
      <c r="A424" s="7">
        <v>43987.0</v>
      </c>
      <c r="B424" s="3" t="str">
        <f t="shared" si="1"/>
        <v>#REF!</v>
      </c>
    </row>
    <row r="425">
      <c r="A425" s="8">
        <v>39.84</v>
      </c>
      <c r="B425" s="3" t="str">
        <f t="shared" si="1"/>
        <v>#REF!</v>
      </c>
    </row>
    <row r="426">
      <c r="A426" s="8">
        <v>42.48</v>
      </c>
      <c r="B426" s="3" t="str">
        <f t="shared" si="1"/>
        <v>#REF!</v>
      </c>
    </row>
    <row r="427">
      <c r="A427" s="8">
        <v>39.72</v>
      </c>
      <c r="B427" s="3" t="str">
        <f t="shared" si="1"/>
        <v>#REF!</v>
      </c>
    </row>
    <row r="428">
      <c r="A428" s="8">
        <v>42.3</v>
      </c>
      <c r="B428" s="3" t="str">
        <f t="shared" si="1"/>
        <v>#REF!</v>
      </c>
    </row>
    <row r="429">
      <c r="A429" s="9">
        <f>+2.31</f>
        <v>2.31</v>
      </c>
      <c r="B429" s="3" t="str">
        <f t="shared" si="1"/>
        <v>#REF!</v>
      </c>
    </row>
    <row r="430">
      <c r="A430" s="9">
        <f>+5.78%</f>
        <v>0.0578</v>
      </c>
      <c r="B430" s="3" t="str">
        <f t="shared" si="1"/>
        <v>#REF!</v>
      </c>
    </row>
    <row r="431">
      <c r="A431" s="16">
        <v>250309.0</v>
      </c>
      <c r="B431" s="3" t="str">
        <f t="shared" si="1"/>
        <v>#REF!</v>
      </c>
    </row>
    <row r="432">
      <c r="A432" s="16">
        <v>379803.0</v>
      </c>
      <c r="B432" s="3" t="str">
        <f t="shared" si="1"/>
        <v>#REF!</v>
      </c>
    </row>
    <row r="433">
      <c r="A433" s="7">
        <v>43990.0</v>
      </c>
      <c r="B433" s="3" t="str">
        <f t="shared" si="1"/>
        <v>#REF!</v>
      </c>
    </row>
    <row r="434">
      <c r="A434" s="8">
        <v>42.4</v>
      </c>
      <c r="B434" s="3" t="str">
        <f t="shared" si="1"/>
        <v>#REF!</v>
      </c>
    </row>
    <row r="435">
      <c r="A435" s="8">
        <v>43.41</v>
      </c>
      <c r="B435" s="3" t="str">
        <f t="shared" si="1"/>
        <v>#REF!</v>
      </c>
    </row>
    <row r="436">
      <c r="A436" s="8">
        <v>40.68</v>
      </c>
      <c r="B436" s="3" t="str">
        <f t="shared" si="1"/>
        <v>#REF!</v>
      </c>
    </row>
    <row r="437">
      <c r="A437" s="8">
        <v>40.8</v>
      </c>
      <c r="B437" s="3" t="str">
        <f t="shared" si="1"/>
        <v>#REF!</v>
      </c>
    </row>
    <row r="438">
      <c r="A438" s="11">
        <v>-1.5</v>
      </c>
      <c r="B438" s="3" t="str">
        <f t="shared" si="1"/>
        <v>#REF!</v>
      </c>
    </row>
    <row r="439">
      <c r="A439" s="12">
        <v>-0.0355</v>
      </c>
      <c r="B439" s="3" t="str">
        <f t="shared" si="1"/>
        <v>#REF!</v>
      </c>
    </row>
    <row r="440">
      <c r="A440" s="17">
        <v>227881.0</v>
      </c>
      <c r="B440" s="3" t="str">
        <f t="shared" si="1"/>
        <v>#REF!</v>
      </c>
    </row>
    <row r="441">
      <c r="A441" s="17">
        <v>360679.0</v>
      </c>
      <c r="B441" s="3" t="str">
        <f t="shared" si="1"/>
        <v>#REF!</v>
      </c>
    </row>
    <row r="442">
      <c r="A442" s="7">
        <v>43991.0</v>
      </c>
      <c r="B442" s="3" t="str">
        <f t="shared" si="1"/>
        <v>#REF!</v>
      </c>
    </row>
    <row r="443">
      <c r="A443" s="8">
        <v>41.1</v>
      </c>
      <c r="B443" s="3" t="str">
        <f t="shared" si="1"/>
        <v>#REF!</v>
      </c>
    </row>
    <row r="444">
      <c r="A444" s="8">
        <v>41.45</v>
      </c>
      <c r="B444" s="3" t="str">
        <f t="shared" si="1"/>
        <v>#REF!</v>
      </c>
    </row>
    <row r="445">
      <c r="A445" s="8">
        <v>39.85</v>
      </c>
      <c r="B445" s="3" t="str">
        <f t="shared" si="1"/>
        <v>#REF!</v>
      </c>
    </row>
    <row r="446">
      <c r="A446" s="8">
        <v>41.18</v>
      </c>
      <c r="B446" s="3" t="str">
        <f t="shared" si="1"/>
        <v>#REF!</v>
      </c>
    </row>
    <row r="447">
      <c r="A447" s="9">
        <f>+0.38</f>
        <v>0.38</v>
      </c>
      <c r="B447" s="3" t="str">
        <f t="shared" si="1"/>
        <v>#REF!</v>
      </c>
    </row>
    <row r="448">
      <c r="A448" s="9">
        <f>+0.93%</f>
        <v>0.0093</v>
      </c>
      <c r="B448" s="3" t="str">
        <f t="shared" si="1"/>
        <v>#REF!</v>
      </c>
    </row>
    <row r="449">
      <c r="A449" s="16">
        <v>222358.0</v>
      </c>
      <c r="B449" s="3" t="str">
        <f t="shared" si="1"/>
        <v>#REF!</v>
      </c>
    </row>
    <row r="450">
      <c r="A450" s="16">
        <v>345216.0</v>
      </c>
      <c r="B450" s="3" t="str">
        <f t="shared" si="1"/>
        <v>#REF!</v>
      </c>
    </row>
    <row r="451">
      <c r="A451" s="7">
        <v>43992.0</v>
      </c>
      <c r="B451" s="3" t="str">
        <f t="shared" si="1"/>
        <v>#REF!</v>
      </c>
    </row>
    <row r="452">
      <c r="A452" s="8">
        <v>40.72</v>
      </c>
      <c r="B452" s="3" t="str">
        <f t="shared" si="1"/>
        <v>#REF!</v>
      </c>
    </row>
    <row r="453">
      <c r="A453" s="8">
        <v>41.99</v>
      </c>
      <c r="B453" s="3" t="str">
        <f t="shared" si="1"/>
        <v>#REF!</v>
      </c>
    </row>
    <row r="454">
      <c r="A454" s="8">
        <v>40.14</v>
      </c>
      <c r="B454" s="3" t="str">
        <f t="shared" si="1"/>
        <v>#REF!</v>
      </c>
    </row>
    <row r="455">
      <c r="A455" s="8">
        <v>41.73</v>
      </c>
      <c r="B455" s="3" t="str">
        <f t="shared" si="1"/>
        <v>#REF!</v>
      </c>
    </row>
    <row r="456">
      <c r="A456" s="9">
        <f>+0.55</f>
        <v>0.55</v>
      </c>
      <c r="B456" s="3" t="str">
        <f t="shared" si="1"/>
        <v>#REF!</v>
      </c>
    </row>
    <row r="457">
      <c r="A457" s="9">
        <f>+1.34%</f>
        <v>0.0134</v>
      </c>
      <c r="B457" s="3" t="str">
        <f t="shared" si="1"/>
        <v>#REF!</v>
      </c>
    </row>
    <row r="458">
      <c r="A458" s="16">
        <v>234192.0</v>
      </c>
      <c r="B458" s="3" t="str">
        <f t="shared" si="1"/>
        <v>#REF!</v>
      </c>
    </row>
    <row r="459">
      <c r="A459" s="16">
        <v>337489.0</v>
      </c>
      <c r="B459" s="3" t="str">
        <f t="shared" si="1"/>
        <v>#REF!</v>
      </c>
    </row>
    <row r="460">
      <c r="A460" s="7">
        <v>43993.0</v>
      </c>
      <c r="B460" s="3" t="str">
        <f t="shared" si="1"/>
        <v>#REF!</v>
      </c>
    </row>
    <row r="461">
      <c r="A461" s="8">
        <v>40.95</v>
      </c>
      <c r="B461" s="3" t="str">
        <f t="shared" si="1"/>
        <v>#REF!</v>
      </c>
    </row>
    <row r="462">
      <c r="A462" s="8">
        <v>41.01</v>
      </c>
      <c r="B462" s="3" t="str">
        <f t="shared" si="1"/>
        <v>#REF!</v>
      </c>
    </row>
    <row r="463">
      <c r="A463" s="8">
        <v>37.82</v>
      </c>
      <c r="B463" s="3" t="str">
        <f t="shared" si="1"/>
        <v>#REF!</v>
      </c>
    </row>
    <row r="464">
      <c r="A464" s="8">
        <v>38.55</v>
      </c>
      <c r="B464" s="3" t="str">
        <f t="shared" si="1"/>
        <v>#REF!</v>
      </c>
    </row>
    <row r="465">
      <c r="A465" s="11">
        <v>-3.18</v>
      </c>
      <c r="B465" s="3" t="str">
        <f t="shared" si="1"/>
        <v>#REF!</v>
      </c>
    </row>
    <row r="466">
      <c r="A466" s="12">
        <v>-0.0762</v>
      </c>
      <c r="B466" s="3" t="str">
        <f t="shared" si="1"/>
        <v>#REF!</v>
      </c>
    </row>
    <row r="467">
      <c r="A467" s="17">
        <v>290169.0</v>
      </c>
      <c r="B467" s="3" t="str">
        <f t="shared" si="1"/>
        <v>#REF!</v>
      </c>
    </row>
    <row r="468">
      <c r="A468" s="17">
        <v>322626.0</v>
      </c>
      <c r="B468" s="3" t="str">
        <f t="shared" si="1"/>
        <v>#REF!</v>
      </c>
    </row>
    <row r="469">
      <c r="A469" s="7">
        <v>43994.0</v>
      </c>
      <c r="B469" s="3" t="str">
        <f t="shared" si="1"/>
        <v>#REF!</v>
      </c>
    </row>
    <row r="470">
      <c r="A470" s="8">
        <v>37.88</v>
      </c>
      <c r="B470" s="3" t="str">
        <f t="shared" si="1"/>
        <v>#REF!</v>
      </c>
    </row>
    <row r="471">
      <c r="A471" s="8">
        <v>39.45</v>
      </c>
      <c r="B471" s="3" t="str">
        <f t="shared" si="1"/>
        <v>#REF!</v>
      </c>
    </row>
    <row r="472">
      <c r="A472" s="8">
        <v>37.01</v>
      </c>
      <c r="B472" s="3" t="str">
        <f t="shared" si="1"/>
        <v>#REF!</v>
      </c>
    </row>
    <row r="473">
      <c r="A473" s="8">
        <v>38.73</v>
      </c>
      <c r="B473" s="3" t="str">
        <f t="shared" si="1"/>
        <v>#REF!</v>
      </c>
    </row>
    <row r="474">
      <c r="A474" s="9">
        <f>+0.18</f>
        <v>0.18</v>
      </c>
      <c r="B474" s="3" t="str">
        <f t="shared" si="1"/>
        <v>#REF!</v>
      </c>
    </row>
    <row r="475">
      <c r="A475" s="9">
        <f>+0.47%</f>
        <v>0.0047</v>
      </c>
      <c r="B475" s="3" t="str">
        <f t="shared" si="1"/>
        <v>#REF!</v>
      </c>
    </row>
    <row r="476">
      <c r="A476" s="16">
        <v>237894.0</v>
      </c>
      <c r="B476" s="3" t="str">
        <f t="shared" si="1"/>
        <v>#REF!</v>
      </c>
    </row>
    <row r="477">
      <c r="A477" s="16">
        <v>311538.0</v>
      </c>
      <c r="B477" s="3" t="str">
        <f t="shared" si="1"/>
        <v>#REF!</v>
      </c>
    </row>
    <row r="478">
      <c r="A478" s="7">
        <v>43997.0</v>
      </c>
      <c r="B478" s="3" t="str">
        <f t="shared" si="1"/>
        <v>#REF!</v>
      </c>
    </row>
    <row r="479">
      <c r="A479" s="8">
        <v>38.8</v>
      </c>
      <c r="B479" s="3" t="str">
        <f t="shared" si="1"/>
        <v>#REF!</v>
      </c>
    </row>
    <row r="480">
      <c r="A480" s="8">
        <v>39.9</v>
      </c>
      <c r="B480" s="3" t="str">
        <f t="shared" si="1"/>
        <v>#REF!</v>
      </c>
    </row>
    <row r="481">
      <c r="A481" s="8">
        <v>37.24</v>
      </c>
      <c r="B481" s="3" t="str">
        <f t="shared" si="1"/>
        <v>#REF!</v>
      </c>
    </row>
    <row r="482">
      <c r="A482" s="8">
        <v>39.72</v>
      </c>
      <c r="B482" s="3" t="str">
        <f t="shared" si="1"/>
        <v>#REF!</v>
      </c>
    </row>
    <row r="483">
      <c r="A483" s="9">
        <f>+0.99</f>
        <v>0.99</v>
      </c>
      <c r="B483" s="3" t="str">
        <f t="shared" si="1"/>
        <v>#REF!</v>
      </c>
    </row>
    <row r="484">
      <c r="A484" s="9">
        <f>+2.56%</f>
        <v>0.0256</v>
      </c>
      <c r="B484" s="3" t="str">
        <f t="shared" si="1"/>
        <v>#REF!</v>
      </c>
    </row>
    <row r="485">
      <c r="A485" s="16">
        <v>215424.0</v>
      </c>
      <c r="B485" s="3" t="str">
        <f t="shared" si="1"/>
        <v>#REF!</v>
      </c>
    </row>
    <row r="486">
      <c r="A486" s="16">
        <v>287376.0</v>
      </c>
      <c r="B486" s="3" t="str">
        <f t="shared" si="1"/>
        <v>#REF!</v>
      </c>
    </row>
    <row r="487">
      <c r="A487" s="7">
        <v>43998.0</v>
      </c>
      <c r="B487" s="3" t="str">
        <f t="shared" si="1"/>
        <v>#REF!</v>
      </c>
    </row>
    <row r="488">
      <c r="A488" s="8">
        <v>39.94</v>
      </c>
      <c r="B488" s="3" t="str">
        <f t="shared" si="1"/>
        <v>#REF!</v>
      </c>
    </row>
    <row r="489">
      <c r="A489" s="8">
        <v>41.65</v>
      </c>
      <c r="B489" s="3" t="str">
        <f t="shared" si="1"/>
        <v>#REF!</v>
      </c>
    </row>
    <row r="490">
      <c r="A490" s="8">
        <v>38.95</v>
      </c>
      <c r="B490" s="3" t="str">
        <f t="shared" si="1"/>
        <v>#REF!</v>
      </c>
    </row>
    <row r="491">
      <c r="A491" s="8">
        <v>40.96</v>
      </c>
      <c r="B491" s="3" t="str">
        <f t="shared" si="1"/>
        <v>#REF!</v>
      </c>
    </row>
    <row r="492">
      <c r="A492" s="9">
        <f>+1.24</f>
        <v>1.24</v>
      </c>
      <c r="B492" s="3" t="str">
        <f t="shared" si="1"/>
        <v>#REF!</v>
      </c>
    </row>
    <row r="493">
      <c r="A493" s="9">
        <f>+3.12%</f>
        <v>0.0312</v>
      </c>
      <c r="B493" s="3" t="str">
        <f t="shared" si="1"/>
        <v>#REF!</v>
      </c>
    </row>
    <row r="494">
      <c r="A494" s="16">
        <v>248578.0</v>
      </c>
      <c r="B494" s="3" t="str">
        <f t="shared" si="1"/>
        <v>#REF!</v>
      </c>
    </row>
    <row r="495">
      <c r="A495" s="16">
        <v>266813.0</v>
      </c>
      <c r="B495" s="3" t="str">
        <f t="shared" si="1"/>
        <v>#REF!</v>
      </c>
    </row>
    <row r="496">
      <c r="A496" s="7">
        <v>43999.0</v>
      </c>
      <c r="B496" s="3" t="str">
        <f t="shared" si="1"/>
        <v>#REF!</v>
      </c>
    </row>
    <row r="497">
      <c r="A497" s="8">
        <v>40.61</v>
      </c>
      <c r="B497" s="3" t="str">
        <f t="shared" si="1"/>
        <v>#REF!</v>
      </c>
    </row>
    <row r="498">
      <c r="A498" s="8">
        <v>41.46</v>
      </c>
      <c r="B498" s="3" t="str">
        <f t="shared" si="1"/>
        <v>#REF!</v>
      </c>
    </row>
    <row r="499">
      <c r="A499" s="8">
        <v>40.03</v>
      </c>
      <c r="B499" s="3" t="str">
        <f t="shared" si="1"/>
        <v>#REF!</v>
      </c>
    </row>
    <row r="500">
      <c r="A500" s="8">
        <v>40.71</v>
      </c>
      <c r="B500" s="3" t="str">
        <f t="shared" si="1"/>
        <v>#REF!</v>
      </c>
    </row>
    <row r="501">
      <c r="A501" s="11">
        <v>-0.25</v>
      </c>
      <c r="B501" s="3" t="str">
        <f t="shared" si="1"/>
        <v>#REF!</v>
      </c>
    </row>
    <row r="502">
      <c r="A502" s="12">
        <v>-0.0061</v>
      </c>
      <c r="B502" s="3" t="str">
        <f t="shared" si="1"/>
        <v>#REF!</v>
      </c>
    </row>
    <row r="503">
      <c r="A503" s="17">
        <v>175235.0</v>
      </c>
      <c r="B503" s="3" t="str">
        <f t="shared" si="1"/>
        <v>#REF!</v>
      </c>
    </row>
    <row r="504">
      <c r="A504" s="17">
        <v>258755.0</v>
      </c>
      <c r="B504" s="3" t="str">
        <f t="shared" si="1"/>
        <v>#REF!</v>
      </c>
    </row>
    <row r="505">
      <c r="A505" s="7">
        <v>44000.0</v>
      </c>
      <c r="B505" s="3" t="str">
        <f t="shared" si="1"/>
        <v>#REF!</v>
      </c>
    </row>
    <row r="506">
      <c r="A506" s="8">
        <v>40.43</v>
      </c>
      <c r="B506" s="3" t="str">
        <f t="shared" si="1"/>
        <v>#REF!</v>
      </c>
    </row>
    <row r="507">
      <c r="A507" s="8">
        <v>41.64</v>
      </c>
      <c r="B507" s="3" t="str">
        <f t="shared" si="1"/>
        <v>#REF!</v>
      </c>
    </row>
    <row r="508">
      <c r="A508" s="8">
        <v>40.06</v>
      </c>
      <c r="B508" s="3" t="str">
        <f t="shared" si="1"/>
        <v>#REF!</v>
      </c>
    </row>
    <row r="509">
      <c r="A509" s="8">
        <v>41.51</v>
      </c>
      <c r="B509" s="3" t="str">
        <f t="shared" si="1"/>
        <v>#REF!</v>
      </c>
    </row>
    <row r="510">
      <c r="A510" s="9">
        <f>+0.8</f>
        <v>0.8</v>
      </c>
      <c r="B510" s="3" t="str">
        <f t="shared" si="1"/>
        <v>#REF!</v>
      </c>
    </row>
    <row r="511">
      <c r="A511" s="9">
        <f>+1.97%</f>
        <v>0.0197</v>
      </c>
      <c r="B511" s="3" t="str">
        <f t="shared" si="1"/>
        <v>#REF!</v>
      </c>
    </row>
    <row r="512">
      <c r="A512" s="16">
        <v>175785.0</v>
      </c>
      <c r="B512" s="3" t="str">
        <f t="shared" si="1"/>
        <v>#REF!</v>
      </c>
    </row>
    <row r="513">
      <c r="A513" s="16">
        <v>244392.0</v>
      </c>
      <c r="B513" s="3" t="str">
        <f t="shared" si="1"/>
        <v>#REF!</v>
      </c>
    </row>
    <row r="514">
      <c r="A514" s="7">
        <v>44001.0</v>
      </c>
      <c r="B514" s="3" t="str">
        <f t="shared" si="1"/>
        <v>#REF!</v>
      </c>
    </row>
    <row r="515">
      <c r="A515" s="8">
        <v>41.72</v>
      </c>
      <c r="B515" s="3" t="str">
        <f t="shared" si="1"/>
        <v>#REF!</v>
      </c>
    </row>
    <row r="516">
      <c r="A516" s="8">
        <v>42.92</v>
      </c>
      <c r="B516" s="3" t="str">
        <f t="shared" si="1"/>
        <v>#REF!</v>
      </c>
    </row>
    <row r="517">
      <c r="A517" s="8">
        <v>41.03</v>
      </c>
      <c r="B517" s="3" t="str">
        <f t="shared" si="1"/>
        <v>#REF!</v>
      </c>
    </row>
    <row r="518">
      <c r="A518" s="8">
        <v>42.19</v>
      </c>
      <c r="B518" s="3" t="str">
        <f t="shared" si="1"/>
        <v>#REF!</v>
      </c>
    </row>
    <row r="519">
      <c r="A519" s="9">
        <f>+0.68</f>
        <v>0.68</v>
      </c>
      <c r="B519" s="3" t="str">
        <f t="shared" si="1"/>
        <v>#REF!</v>
      </c>
    </row>
    <row r="520">
      <c r="A520" s="9">
        <f>+1.64%</f>
        <v>0.0164</v>
      </c>
      <c r="B520" s="3" t="str">
        <f t="shared" si="1"/>
        <v>#REF!</v>
      </c>
    </row>
    <row r="521">
      <c r="A521" s="16">
        <v>217494.0</v>
      </c>
      <c r="B521" s="3" t="str">
        <f t="shared" si="1"/>
        <v>#REF!</v>
      </c>
    </row>
    <row r="522">
      <c r="A522" s="16">
        <v>229292.0</v>
      </c>
      <c r="B522" s="3" t="str">
        <f t="shared" si="1"/>
        <v>#REF!</v>
      </c>
    </row>
    <row r="523">
      <c r="A523" s="7">
        <v>44004.0</v>
      </c>
      <c r="B523" s="3" t="str">
        <f t="shared" si="1"/>
        <v>#REF!</v>
      </c>
    </row>
    <row r="524">
      <c r="A524" s="8">
        <v>41.74</v>
      </c>
      <c r="B524" s="3" t="str">
        <f t="shared" si="1"/>
        <v>#REF!</v>
      </c>
    </row>
    <row r="525">
      <c r="A525" s="8">
        <v>43.18</v>
      </c>
      <c r="B525" s="3" t="str">
        <f t="shared" si="1"/>
        <v>#REF!</v>
      </c>
    </row>
    <row r="526">
      <c r="A526" s="8">
        <v>41.58</v>
      </c>
      <c r="B526" s="3" t="str">
        <f t="shared" si="1"/>
        <v>#REF!</v>
      </c>
    </row>
    <row r="527">
      <c r="A527" s="8">
        <v>43.08</v>
      </c>
      <c r="B527" s="3" t="str">
        <f t="shared" si="1"/>
        <v>#REF!</v>
      </c>
    </row>
    <row r="528">
      <c r="A528" s="9">
        <f>+0.89</f>
        <v>0.89</v>
      </c>
      <c r="B528" s="3" t="str">
        <f t="shared" si="1"/>
        <v>#REF!</v>
      </c>
    </row>
    <row r="529">
      <c r="A529" s="9">
        <f>+2.11%</f>
        <v>0.0211</v>
      </c>
      <c r="B529" s="3" t="str">
        <f t="shared" si="1"/>
        <v>#REF!</v>
      </c>
    </row>
    <row r="530">
      <c r="A530" s="16">
        <v>187649.0</v>
      </c>
      <c r="B530" s="3" t="str">
        <f t="shared" si="1"/>
        <v>#REF!</v>
      </c>
    </row>
    <row r="531">
      <c r="A531" s="16">
        <v>207501.0</v>
      </c>
      <c r="B531" s="3" t="str">
        <f t="shared" si="1"/>
        <v>#REF!</v>
      </c>
    </row>
    <row r="532">
      <c r="A532" s="7">
        <v>44005.0</v>
      </c>
      <c r="B532" s="3" t="str">
        <f t="shared" si="1"/>
        <v>#REF!</v>
      </c>
    </row>
    <row r="533">
      <c r="A533" s="8">
        <v>43.21</v>
      </c>
      <c r="B533" s="3" t="str">
        <f t="shared" si="1"/>
        <v>#REF!</v>
      </c>
    </row>
    <row r="534">
      <c r="A534" s="8">
        <v>43.93</v>
      </c>
      <c r="B534" s="3" t="str">
        <f t="shared" si="1"/>
        <v>#REF!</v>
      </c>
    </row>
    <row r="535">
      <c r="A535" s="8">
        <v>42.21</v>
      </c>
      <c r="B535" s="3" t="str">
        <f t="shared" si="1"/>
        <v>#REF!</v>
      </c>
    </row>
    <row r="536">
      <c r="A536" s="8">
        <v>42.63</v>
      </c>
      <c r="B536" s="3" t="str">
        <f t="shared" si="1"/>
        <v>#REF!</v>
      </c>
    </row>
    <row r="537">
      <c r="A537" s="11">
        <v>-0.45</v>
      </c>
      <c r="B537" s="3" t="str">
        <f t="shared" si="1"/>
        <v>#REF!</v>
      </c>
    </row>
    <row r="538">
      <c r="A538" s="12">
        <v>-0.0104</v>
      </c>
      <c r="B538" s="3" t="str">
        <f t="shared" si="1"/>
        <v>#REF!</v>
      </c>
    </row>
    <row r="539">
      <c r="A539" s="17">
        <v>183029.0</v>
      </c>
      <c r="B539" s="3" t="str">
        <f t="shared" si="1"/>
        <v>#REF!</v>
      </c>
    </row>
    <row r="540">
      <c r="A540" s="17">
        <v>192266.0</v>
      </c>
      <c r="B540" s="3" t="str">
        <f t="shared" si="1"/>
        <v>#REF!</v>
      </c>
    </row>
    <row r="541">
      <c r="A541" s="7">
        <v>44006.0</v>
      </c>
      <c r="B541" s="3" t="str">
        <f t="shared" si="1"/>
        <v>#REF!</v>
      </c>
    </row>
    <row r="542">
      <c r="A542" s="8">
        <v>42.45</v>
      </c>
      <c r="B542" s="3" t="str">
        <f t="shared" si="1"/>
        <v>#REF!</v>
      </c>
    </row>
    <row r="543">
      <c r="A543" s="8">
        <v>42.89</v>
      </c>
      <c r="B543" s="3" t="str">
        <f t="shared" si="1"/>
        <v>#REF!</v>
      </c>
    </row>
    <row r="544">
      <c r="A544" s="8">
        <v>39.63</v>
      </c>
      <c r="B544" s="3" t="str">
        <f t="shared" si="1"/>
        <v>#REF!</v>
      </c>
    </row>
    <row r="545">
      <c r="A545" s="8">
        <v>40.31</v>
      </c>
      <c r="B545" s="3" t="str">
        <f t="shared" si="1"/>
        <v>#REF!</v>
      </c>
    </row>
    <row r="546">
      <c r="A546" s="11">
        <v>-2.32</v>
      </c>
      <c r="B546" s="3" t="str">
        <f t="shared" si="1"/>
        <v>#REF!</v>
      </c>
    </row>
    <row r="547">
      <c r="A547" s="12">
        <v>-0.0544</v>
      </c>
      <c r="B547" s="3" t="str">
        <f t="shared" si="1"/>
        <v>#REF!</v>
      </c>
    </row>
    <row r="548">
      <c r="A548" s="17">
        <v>195717.0</v>
      </c>
      <c r="B548" s="3" t="str">
        <f t="shared" si="1"/>
        <v>#REF!</v>
      </c>
    </row>
    <row r="549">
      <c r="A549" s="17">
        <v>174559.0</v>
      </c>
      <c r="B549" s="3" t="str">
        <f t="shared" si="1"/>
        <v>#REF!</v>
      </c>
    </row>
    <row r="550">
      <c r="A550" s="7">
        <v>44007.0</v>
      </c>
      <c r="B550" s="3" t="str">
        <f t="shared" si="1"/>
        <v>#REF!</v>
      </c>
    </row>
    <row r="551">
      <c r="A551" s="8">
        <v>40.35</v>
      </c>
      <c r="B551" s="3" t="str">
        <f t="shared" si="1"/>
        <v>#REF!</v>
      </c>
    </row>
    <row r="552">
      <c r="A552" s="8">
        <v>41.64</v>
      </c>
      <c r="B552" s="3" t="str">
        <f t="shared" si="1"/>
        <v>#REF!</v>
      </c>
    </row>
    <row r="553">
      <c r="A553" s="8">
        <v>39.47</v>
      </c>
      <c r="B553" s="3" t="str">
        <f t="shared" si="1"/>
        <v>#REF!</v>
      </c>
    </row>
    <row r="554">
      <c r="A554" s="8">
        <v>41.05</v>
      </c>
      <c r="B554" s="3" t="str">
        <f t="shared" si="1"/>
        <v>#REF!</v>
      </c>
    </row>
    <row r="555">
      <c r="A555" s="9">
        <f>+0.74</f>
        <v>0.74</v>
      </c>
      <c r="B555" s="3" t="str">
        <f t="shared" si="1"/>
        <v>#REF!</v>
      </c>
    </row>
    <row r="556">
      <c r="A556" s="9">
        <f>+1.84%</f>
        <v>0.0184</v>
      </c>
      <c r="B556" s="3" t="str">
        <f t="shared" si="1"/>
        <v>#REF!</v>
      </c>
    </row>
    <row r="557">
      <c r="A557" s="16">
        <v>166049.0</v>
      </c>
      <c r="B557" s="3" t="str">
        <f t="shared" si="1"/>
        <v>#REF!</v>
      </c>
    </row>
    <row r="558">
      <c r="A558" s="16">
        <v>138989.0</v>
      </c>
      <c r="B558" s="3" t="str">
        <f t="shared" si="1"/>
        <v>#REF!</v>
      </c>
    </row>
    <row r="559">
      <c r="A559" s="7">
        <v>44008.0</v>
      </c>
      <c r="B559" s="3" t="str">
        <f t="shared" si="1"/>
        <v>#REF!</v>
      </c>
    </row>
    <row r="560">
      <c r="A560" s="8">
        <v>41.44</v>
      </c>
      <c r="B560" s="3" t="str">
        <f t="shared" si="1"/>
        <v>#REF!</v>
      </c>
    </row>
    <row r="561">
      <c r="A561" s="8">
        <v>41.81</v>
      </c>
      <c r="B561" s="3" t="str">
        <f t="shared" si="1"/>
        <v>#REF!</v>
      </c>
    </row>
    <row r="562">
      <c r="A562" s="8">
        <v>40.29</v>
      </c>
      <c r="B562" s="3" t="str">
        <f t="shared" si="1"/>
        <v>#REF!</v>
      </c>
    </row>
    <row r="563">
      <c r="A563" s="8">
        <v>41.02</v>
      </c>
      <c r="B563" s="3" t="str">
        <f t="shared" si="1"/>
        <v>#REF!</v>
      </c>
    </row>
    <row r="564">
      <c r="A564" s="11">
        <v>-0.03</v>
      </c>
      <c r="B564" s="3" t="str">
        <f t="shared" si="1"/>
        <v>#REF!</v>
      </c>
    </row>
    <row r="565">
      <c r="A565" s="12">
        <v>-7.0E-4</v>
      </c>
      <c r="B565" s="3" t="str">
        <f t="shared" si="1"/>
        <v>#REF!</v>
      </c>
    </row>
    <row r="566">
      <c r="A566" s="17">
        <v>120321.0</v>
      </c>
      <c r="B566" s="3" t="str">
        <f t="shared" si="1"/>
        <v>#REF!</v>
      </c>
    </row>
    <row r="567">
      <c r="A567" s="17">
        <v>115378.0</v>
      </c>
      <c r="B567" s="3" t="str">
        <f t="shared" si="1"/>
        <v>#REF!</v>
      </c>
    </row>
    <row r="568">
      <c r="A568" s="7">
        <v>44011.0</v>
      </c>
      <c r="B568" s="3" t="str">
        <f t="shared" si="1"/>
        <v>#REF!</v>
      </c>
    </row>
    <row r="569">
      <c r="A569" s="8">
        <v>40.56</v>
      </c>
      <c r="B569" s="3" t="str">
        <f t="shared" si="1"/>
        <v>#REF!</v>
      </c>
    </row>
    <row r="570">
      <c r="A570" s="8">
        <v>41.95</v>
      </c>
      <c r="B570" s="3" t="str">
        <f t="shared" si="1"/>
        <v>#REF!</v>
      </c>
    </row>
    <row r="571">
      <c r="A571" s="8">
        <v>40.04</v>
      </c>
      <c r="B571" s="3" t="str">
        <f t="shared" si="1"/>
        <v>#REF!</v>
      </c>
    </row>
    <row r="572">
      <c r="A572" s="8">
        <v>41.71</v>
      </c>
      <c r="B572" s="3" t="str">
        <f t="shared" si="1"/>
        <v>#REF!</v>
      </c>
    </row>
    <row r="573">
      <c r="A573" s="9">
        <f>+0.69</f>
        <v>0.69</v>
      </c>
      <c r="B573" s="3" t="str">
        <f t="shared" si="1"/>
        <v>#REF!</v>
      </c>
    </row>
    <row r="574">
      <c r="A574" s="9">
        <f>+1.68%</f>
        <v>0.0168</v>
      </c>
      <c r="B574" s="3" t="str">
        <f t="shared" si="1"/>
        <v>#REF!</v>
      </c>
    </row>
    <row r="575">
      <c r="A575" s="16">
        <v>86776.0</v>
      </c>
      <c r="B575" s="3" t="str">
        <f t="shared" si="1"/>
        <v>#REF!</v>
      </c>
    </row>
    <row r="576">
      <c r="A576" s="16">
        <v>65624.0</v>
      </c>
      <c r="B576" s="3" t="str">
        <f t="shared" si="1"/>
        <v>#REF!</v>
      </c>
    </row>
    <row r="577">
      <c r="A577" s="7">
        <v>44012.0</v>
      </c>
      <c r="B577" s="3" t="str">
        <f t="shared" si="1"/>
        <v>#REF!</v>
      </c>
    </row>
    <row r="578">
      <c r="A578" s="8">
        <v>41.33</v>
      </c>
      <c r="B578" s="3" t="str">
        <f t="shared" si="1"/>
        <v>#REF!</v>
      </c>
    </row>
    <row r="579">
      <c r="A579" s="8">
        <v>41.62</v>
      </c>
      <c r="B579" s="3" t="str">
        <f t="shared" si="1"/>
        <v>#REF!</v>
      </c>
    </row>
    <row r="580">
      <c r="A580" s="8">
        <v>40.9</v>
      </c>
      <c r="B580" s="3" t="str">
        <f t="shared" si="1"/>
        <v>#REF!</v>
      </c>
    </row>
    <row r="581">
      <c r="A581" s="8">
        <v>41.15</v>
      </c>
      <c r="B581" s="3" t="str">
        <f t="shared" si="1"/>
        <v>#REF!</v>
      </c>
    </row>
    <row r="582">
      <c r="A582" s="11">
        <v>-0.56</v>
      </c>
      <c r="B582" s="3" t="str">
        <f t="shared" si="1"/>
        <v>#REF!</v>
      </c>
    </row>
    <row r="583">
      <c r="A583" s="12">
        <v>-0.0134</v>
      </c>
      <c r="B583" s="3" t="str">
        <f t="shared" si="1"/>
        <v>#REF!</v>
      </c>
    </row>
    <row r="584">
      <c r="A584" s="17">
        <v>12599.0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44043</v>
      </c>
      <c r="C3" s="3">
        <v>43.29</v>
      </c>
      <c r="D3" s="3">
        <v>43.44</v>
      </c>
      <c r="E3" s="3">
        <v>43.05</v>
      </c>
      <c r="F3" s="3">
        <v>43.3</v>
      </c>
      <c r="G3" s="3">
        <v>0.36</v>
      </c>
      <c r="H3" s="3">
        <v>0.0084</v>
      </c>
      <c r="I3" s="15">
        <v>14417.0</v>
      </c>
      <c r="J3" s="3">
        <v>0.0</v>
      </c>
    </row>
    <row r="4">
      <c r="A4" s="4" t="s">
        <v>4</v>
      </c>
      <c r="B4" s="5">
        <f t="shared" si="1"/>
        <v>44042</v>
      </c>
      <c r="C4" s="3">
        <v>43.73</v>
      </c>
      <c r="D4" s="3">
        <v>43.8</v>
      </c>
      <c r="E4" s="3">
        <v>41.38</v>
      </c>
      <c r="F4" s="3">
        <v>42.94</v>
      </c>
      <c r="G4" s="3">
        <v>-0.81</v>
      </c>
      <c r="H4" s="6">
        <v>-0.0185</v>
      </c>
      <c r="I4" s="15">
        <v>63196.0</v>
      </c>
      <c r="J4" s="15">
        <v>59423.0</v>
      </c>
    </row>
    <row r="5">
      <c r="A5" s="4" t="s">
        <v>5</v>
      </c>
      <c r="B5" s="5">
        <f t="shared" si="1"/>
        <v>44041</v>
      </c>
      <c r="C5" s="3">
        <v>43.31</v>
      </c>
      <c r="D5" s="3">
        <v>43.95</v>
      </c>
      <c r="E5" s="3">
        <v>43.2</v>
      </c>
      <c r="F5" s="3">
        <v>43.75</v>
      </c>
      <c r="G5" s="3">
        <v>0.53</v>
      </c>
      <c r="H5" s="3">
        <v>0.0123</v>
      </c>
      <c r="I5" s="15">
        <v>64917.0</v>
      </c>
      <c r="J5" s="15">
        <v>91345.0</v>
      </c>
    </row>
    <row r="6">
      <c r="A6" s="4" t="s">
        <v>6</v>
      </c>
      <c r="B6" s="5">
        <f t="shared" si="1"/>
        <v>44040</v>
      </c>
      <c r="C6" s="3">
        <v>43.55</v>
      </c>
      <c r="D6" s="3">
        <v>43.84</v>
      </c>
      <c r="E6" s="3">
        <v>43.0</v>
      </c>
      <c r="F6" s="3">
        <v>43.22</v>
      </c>
      <c r="G6" s="3">
        <v>-0.19</v>
      </c>
      <c r="H6" s="6">
        <v>-0.0044</v>
      </c>
      <c r="I6" s="15">
        <v>107335.0</v>
      </c>
      <c r="J6" s="15">
        <v>111692.0</v>
      </c>
    </row>
    <row r="7">
      <c r="A7" s="4" t="s">
        <v>7</v>
      </c>
      <c r="B7" s="5">
        <f t="shared" si="1"/>
        <v>44039</v>
      </c>
      <c r="C7" s="3">
        <v>43.35</v>
      </c>
      <c r="D7" s="3">
        <v>43.77</v>
      </c>
      <c r="E7" s="3">
        <v>42.39</v>
      </c>
      <c r="F7" s="3">
        <v>43.41</v>
      </c>
      <c r="G7" s="3">
        <v>0.07</v>
      </c>
      <c r="H7" s="3">
        <v>0.0016</v>
      </c>
      <c r="I7" s="15">
        <v>174749.0</v>
      </c>
      <c r="J7" s="15">
        <v>146986.0</v>
      </c>
    </row>
    <row r="8">
      <c r="A8" s="4" t="s">
        <v>8</v>
      </c>
      <c r="B8" s="5">
        <f t="shared" si="1"/>
        <v>44036</v>
      </c>
      <c r="C8" s="3">
        <v>43.27</v>
      </c>
      <c r="D8" s="3">
        <v>43.9</v>
      </c>
      <c r="E8" s="3">
        <v>42.79</v>
      </c>
      <c r="F8" s="3">
        <v>43.34</v>
      </c>
      <c r="G8" s="3">
        <v>0.03</v>
      </c>
      <c r="H8" s="3">
        <v>7.000000000000001E-4</v>
      </c>
      <c r="I8" s="15">
        <v>191054.0</v>
      </c>
      <c r="J8" s="15">
        <v>166135.0</v>
      </c>
    </row>
    <row r="9">
      <c r="A9" s="4" t="s">
        <v>9</v>
      </c>
      <c r="B9" s="5">
        <f t="shared" si="1"/>
        <v>44035</v>
      </c>
      <c r="C9" s="3">
        <v>44.1</v>
      </c>
      <c r="D9" s="3">
        <v>44.77</v>
      </c>
      <c r="E9" s="3">
        <v>43.13</v>
      </c>
      <c r="F9" s="3">
        <v>43.31</v>
      </c>
      <c r="G9" s="3">
        <v>-0.98</v>
      </c>
      <c r="H9" s="6">
        <v>-0.0221</v>
      </c>
      <c r="I9" s="15">
        <v>262235.0</v>
      </c>
      <c r="J9" s="15">
        <v>188278.0</v>
      </c>
    </row>
    <row r="10">
      <c r="A10" s="7">
        <v>44043.0</v>
      </c>
      <c r="B10" s="5">
        <f t="shared" si="1"/>
        <v>44034</v>
      </c>
      <c r="C10" s="3">
        <v>44.03</v>
      </c>
      <c r="D10" s="3">
        <v>44.4</v>
      </c>
      <c r="E10" s="3">
        <v>43.62</v>
      </c>
      <c r="F10" s="3">
        <v>44.29</v>
      </c>
      <c r="G10" s="3">
        <v>-0.03</v>
      </c>
      <c r="H10" s="6">
        <v>-7.0E-4</v>
      </c>
      <c r="I10" s="15">
        <v>202158.0</v>
      </c>
      <c r="J10" s="15">
        <v>239859.0</v>
      </c>
    </row>
    <row r="11">
      <c r="A11" s="8">
        <v>43.29</v>
      </c>
      <c r="B11" s="5">
        <f t="shared" si="1"/>
        <v>44033</v>
      </c>
      <c r="C11" s="3">
        <v>43.17</v>
      </c>
      <c r="D11" s="3">
        <v>44.89</v>
      </c>
      <c r="E11" s="3">
        <v>43.16</v>
      </c>
      <c r="F11" s="3">
        <v>44.32</v>
      </c>
      <c r="G11" s="3">
        <v>1.04</v>
      </c>
      <c r="H11" s="3">
        <v>0.024</v>
      </c>
      <c r="I11" s="15">
        <v>229784.0</v>
      </c>
      <c r="J11" s="15">
        <v>260434.0</v>
      </c>
    </row>
    <row r="12">
      <c r="A12" s="8">
        <v>43.44</v>
      </c>
      <c r="B12" s="5">
        <f t="shared" si="1"/>
        <v>44032</v>
      </c>
      <c r="C12" s="3">
        <v>43.08</v>
      </c>
      <c r="D12" s="3">
        <v>43.45</v>
      </c>
      <c r="E12" s="3">
        <v>42.36</v>
      </c>
      <c r="F12" s="3">
        <v>43.28</v>
      </c>
      <c r="G12" s="3">
        <v>0.14</v>
      </c>
      <c r="H12" s="3">
        <v>0.0032</v>
      </c>
      <c r="I12" s="15">
        <v>179430.0</v>
      </c>
      <c r="J12" s="15">
        <v>269972.0</v>
      </c>
    </row>
    <row r="13">
      <c r="A13" s="8">
        <v>43.05</v>
      </c>
      <c r="B13" s="5">
        <f t="shared" si="1"/>
        <v>44029</v>
      </c>
      <c r="C13" s="3">
        <v>43.4</v>
      </c>
      <c r="D13" s="3">
        <v>43.45</v>
      </c>
      <c r="E13" s="3">
        <v>42.64</v>
      </c>
      <c r="F13" s="3">
        <v>43.14</v>
      </c>
      <c r="G13" s="3">
        <v>-0.23</v>
      </c>
      <c r="H13" s="6">
        <v>-0.0053</v>
      </c>
      <c r="I13" s="15">
        <v>162402.0</v>
      </c>
      <c r="J13" s="15">
        <v>292094.0</v>
      </c>
    </row>
    <row r="14">
      <c r="A14" s="8">
        <v>43.3</v>
      </c>
      <c r="B14" s="5">
        <f t="shared" si="1"/>
        <v>44028</v>
      </c>
      <c r="C14" s="3">
        <v>43.71</v>
      </c>
      <c r="D14" s="3">
        <v>43.8</v>
      </c>
      <c r="E14" s="3">
        <v>43.14</v>
      </c>
      <c r="F14" s="3">
        <v>43.37</v>
      </c>
      <c r="G14" s="3">
        <v>-0.42</v>
      </c>
      <c r="H14" s="6">
        <v>-0.0096</v>
      </c>
      <c r="I14" s="15">
        <v>172155.0</v>
      </c>
      <c r="J14" s="15">
        <v>303458.0</v>
      </c>
    </row>
    <row r="15">
      <c r="A15" s="9">
        <f>+0.36</f>
        <v>0.36</v>
      </c>
      <c r="B15" s="5">
        <f t="shared" si="1"/>
        <v>44027</v>
      </c>
      <c r="C15" s="3">
        <v>43.07</v>
      </c>
      <c r="D15" s="3">
        <v>43.85</v>
      </c>
      <c r="E15" s="3">
        <v>42.7</v>
      </c>
      <c r="F15" s="3">
        <v>43.79</v>
      </c>
      <c r="G15" s="3">
        <v>0.89</v>
      </c>
      <c r="H15" s="3">
        <v>0.0207</v>
      </c>
      <c r="I15" s="15">
        <v>232180.0</v>
      </c>
      <c r="J15" s="15">
        <v>332516.0</v>
      </c>
    </row>
    <row r="16">
      <c r="A16" s="9">
        <f>+0.84%</f>
        <v>0.0084</v>
      </c>
      <c r="B16" s="5">
        <f t="shared" si="1"/>
        <v>44026</v>
      </c>
      <c r="C16" s="3">
        <v>42.24</v>
      </c>
      <c r="D16" s="3">
        <v>43.22</v>
      </c>
      <c r="E16" s="3">
        <v>41.8</v>
      </c>
      <c r="F16" s="3">
        <v>42.9</v>
      </c>
      <c r="G16" s="3">
        <v>0.18</v>
      </c>
      <c r="H16" s="3">
        <v>0.0042</v>
      </c>
      <c r="I16" s="15">
        <v>221116.0</v>
      </c>
      <c r="J16" s="15">
        <v>353151.0</v>
      </c>
    </row>
    <row r="17">
      <c r="A17" s="16">
        <v>14417.0</v>
      </c>
      <c r="B17" s="5">
        <f t="shared" si="1"/>
        <v>44025</v>
      </c>
      <c r="C17" s="3">
        <v>43.12</v>
      </c>
      <c r="D17" s="3">
        <v>43.34</v>
      </c>
      <c r="E17" s="3">
        <v>42.14</v>
      </c>
      <c r="F17" s="3">
        <v>42.72</v>
      </c>
      <c r="G17" s="3">
        <v>-0.52</v>
      </c>
      <c r="H17" s="6">
        <v>-0.012</v>
      </c>
      <c r="I17" s="15">
        <v>200310.0</v>
      </c>
      <c r="J17" s="15">
        <v>371187.0</v>
      </c>
    </row>
    <row r="18">
      <c r="A18" s="10">
        <v>0.0</v>
      </c>
      <c r="B18" s="5">
        <f t="shared" si="1"/>
        <v>44022</v>
      </c>
      <c r="C18" s="3">
        <v>42.36</v>
      </c>
      <c r="D18" s="3">
        <v>43.42</v>
      </c>
      <c r="E18" s="3">
        <v>41.32</v>
      </c>
      <c r="F18" s="3">
        <v>43.24</v>
      </c>
      <c r="G18" s="3">
        <v>0.89</v>
      </c>
      <c r="H18" s="3">
        <v>0.021</v>
      </c>
      <c r="I18" s="15">
        <v>214048.0</v>
      </c>
      <c r="J18" s="15">
        <v>392542.0</v>
      </c>
    </row>
    <row r="19">
      <c r="A19" s="7">
        <v>44042.0</v>
      </c>
      <c r="B19" s="5">
        <f t="shared" si="1"/>
        <v>44021</v>
      </c>
      <c r="C19" s="3">
        <v>43.3</v>
      </c>
      <c r="D19" s="3">
        <v>43.5</v>
      </c>
      <c r="E19" s="3">
        <v>41.94</v>
      </c>
      <c r="F19" s="3">
        <v>42.35</v>
      </c>
      <c r="G19" s="3">
        <v>-0.94</v>
      </c>
      <c r="H19" s="6">
        <v>-0.0217</v>
      </c>
      <c r="I19" s="15">
        <v>237751.0</v>
      </c>
      <c r="J19" s="15">
        <v>407695.0</v>
      </c>
    </row>
    <row r="20">
      <c r="A20" s="8">
        <v>43.73</v>
      </c>
      <c r="B20" s="5">
        <f t="shared" si="1"/>
        <v>44020</v>
      </c>
      <c r="C20" s="3">
        <v>42.81</v>
      </c>
      <c r="D20" s="3">
        <v>43.47</v>
      </c>
      <c r="E20" s="3">
        <v>42.75</v>
      </c>
      <c r="F20" s="3">
        <v>43.29</v>
      </c>
      <c r="G20" s="3">
        <v>0.21</v>
      </c>
      <c r="H20" s="3">
        <v>0.0049</v>
      </c>
      <c r="I20" s="15">
        <v>185142.0</v>
      </c>
      <c r="J20" s="15">
        <v>439560.0</v>
      </c>
    </row>
    <row r="21">
      <c r="A21" s="8">
        <v>43.8</v>
      </c>
      <c r="B21" s="5">
        <f t="shared" si="1"/>
        <v>44019</v>
      </c>
      <c r="C21" s="3">
        <v>43.13</v>
      </c>
      <c r="D21" s="3">
        <v>43.45</v>
      </c>
      <c r="E21" s="3">
        <v>42.46</v>
      </c>
      <c r="F21" s="3">
        <v>43.08</v>
      </c>
      <c r="G21" s="3">
        <v>-0.02</v>
      </c>
      <c r="H21" s="6">
        <v>-5.0E-4</v>
      </c>
      <c r="I21" s="15">
        <v>183230.0</v>
      </c>
      <c r="J21" s="15">
        <v>478058.0</v>
      </c>
    </row>
    <row r="22">
      <c r="A22" s="8">
        <v>41.38</v>
      </c>
      <c r="B22" s="5">
        <f t="shared" si="1"/>
        <v>44018</v>
      </c>
      <c r="C22" s="3">
        <v>42.79</v>
      </c>
      <c r="D22" s="3">
        <v>43.71</v>
      </c>
      <c r="E22" s="3">
        <v>42.74</v>
      </c>
      <c r="F22" s="3">
        <v>43.1</v>
      </c>
      <c r="G22" s="3">
        <v>0.3</v>
      </c>
      <c r="H22" s="3">
        <v>0.006999999999999999</v>
      </c>
      <c r="I22" s="15">
        <v>185020.0</v>
      </c>
      <c r="J22" s="15">
        <v>496281.0</v>
      </c>
    </row>
    <row r="23">
      <c r="A23" s="8">
        <v>42.94</v>
      </c>
      <c r="B23" s="5">
        <f t="shared" si="1"/>
        <v>44015</v>
      </c>
      <c r="C23" s="3">
        <v>42.76</v>
      </c>
      <c r="D23" s="3">
        <v>42.99</v>
      </c>
      <c r="E23" s="3">
        <v>42.32</v>
      </c>
      <c r="F23" s="3">
        <v>42.8</v>
      </c>
      <c r="G23" s="3">
        <v>-0.34</v>
      </c>
      <c r="H23" s="6">
        <v>-0.0079</v>
      </c>
      <c r="I23" s="15">
        <v>96783.0</v>
      </c>
      <c r="J23" s="15">
        <v>503218.0</v>
      </c>
    </row>
    <row r="24">
      <c r="A24" s="11">
        <v>-0.81</v>
      </c>
      <c r="B24" s="5">
        <f t="shared" si="1"/>
        <v>44014</v>
      </c>
      <c r="C24" s="3">
        <v>41.84</v>
      </c>
      <c r="D24" s="3">
        <v>43.23</v>
      </c>
      <c r="E24" s="3">
        <v>41.73</v>
      </c>
      <c r="F24" s="3">
        <v>43.14</v>
      </c>
      <c r="G24" s="3">
        <v>1.11</v>
      </c>
      <c r="H24" s="3">
        <v>0.0264</v>
      </c>
      <c r="I24" s="15">
        <v>196692.0</v>
      </c>
      <c r="J24" s="15">
        <v>519619.0</v>
      </c>
    </row>
    <row r="25">
      <c r="A25" s="12">
        <v>-0.0185</v>
      </c>
      <c r="B25" s="5">
        <f t="shared" si="1"/>
        <v>44013</v>
      </c>
      <c r="C25" s="3">
        <v>41.58</v>
      </c>
      <c r="D25" s="3">
        <v>42.62</v>
      </c>
      <c r="E25" s="3">
        <v>41.03</v>
      </c>
      <c r="F25" s="3">
        <v>42.03</v>
      </c>
      <c r="G25" s="3">
        <v>0.76</v>
      </c>
      <c r="H25" s="3">
        <v>0.0184</v>
      </c>
      <c r="I25" s="15">
        <v>252515.0</v>
      </c>
      <c r="J25" s="15">
        <v>532441.0</v>
      </c>
    </row>
    <row r="26">
      <c r="A26" s="17">
        <v>63196.0</v>
      </c>
      <c r="B26" s="5">
        <f t="shared" si="1"/>
        <v>44012</v>
      </c>
      <c r="C26" s="3">
        <v>41.77</v>
      </c>
      <c r="D26" s="3">
        <v>41.98</v>
      </c>
      <c r="E26" s="3">
        <v>40.99</v>
      </c>
      <c r="F26" s="3">
        <v>41.27</v>
      </c>
      <c r="G26" s="3">
        <v>-0.58</v>
      </c>
      <c r="H26" s="6">
        <v>-0.0139</v>
      </c>
      <c r="I26" s="15">
        <v>245222.0</v>
      </c>
      <c r="J26" s="15">
        <v>538591.0</v>
      </c>
    </row>
    <row r="27">
      <c r="A27" s="17">
        <v>59423.0</v>
      </c>
      <c r="B27" s="5">
        <f t="shared" si="1"/>
        <v>44011</v>
      </c>
      <c r="C27" s="3">
        <v>40.5</v>
      </c>
      <c r="D27" s="3">
        <v>42.0</v>
      </c>
      <c r="E27" s="3">
        <v>40.01</v>
      </c>
      <c r="F27" s="3">
        <v>41.85</v>
      </c>
      <c r="G27" s="3">
        <v>0.92</v>
      </c>
      <c r="H27" s="3">
        <v>0.0225</v>
      </c>
      <c r="I27" s="15">
        <v>273441.0</v>
      </c>
      <c r="J27" s="15">
        <v>536183.0</v>
      </c>
    </row>
    <row r="28">
      <c r="A28" s="7">
        <v>44041.0</v>
      </c>
      <c r="B28" s="5">
        <f t="shared" si="1"/>
        <v>44008</v>
      </c>
      <c r="C28" s="3">
        <v>41.41</v>
      </c>
      <c r="D28" s="3">
        <v>41.81</v>
      </c>
      <c r="E28" s="3">
        <v>40.28</v>
      </c>
      <c r="F28" s="3">
        <v>40.93</v>
      </c>
      <c r="G28" s="3">
        <v>-0.19</v>
      </c>
      <c r="H28" s="6">
        <v>-0.0046</v>
      </c>
      <c r="I28" s="15">
        <v>249232.0</v>
      </c>
      <c r="J28" s="15">
        <v>515841.0</v>
      </c>
    </row>
    <row r="29">
      <c r="A29" s="8">
        <v>43.31</v>
      </c>
      <c r="B29" s="5">
        <f t="shared" si="1"/>
        <v>44007</v>
      </c>
      <c r="C29" s="3">
        <v>40.5</v>
      </c>
      <c r="D29" s="3">
        <v>41.62</v>
      </c>
      <c r="E29" s="3">
        <v>39.7</v>
      </c>
      <c r="F29" s="3">
        <v>41.12</v>
      </c>
      <c r="G29" s="3">
        <v>0.59</v>
      </c>
      <c r="H29" s="3">
        <v>0.0146</v>
      </c>
      <c r="I29" s="15">
        <v>270612.0</v>
      </c>
      <c r="J29" s="15">
        <v>508453.0</v>
      </c>
    </row>
    <row r="30">
      <c r="A30" s="8">
        <v>43.95</v>
      </c>
      <c r="B30" s="5">
        <f t="shared" si="1"/>
        <v>44006</v>
      </c>
      <c r="C30" s="3">
        <v>42.56</v>
      </c>
      <c r="D30" s="3">
        <v>42.95</v>
      </c>
      <c r="E30" s="3">
        <v>39.89</v>
      </c>
      <c r="F30" s="3">
        <v>40.53</v>
      </c>
      <c r="G30" s="3">
        <v>-2.2</v>
      </c>
      <c r="H30" s="6">
        <v>-0.0515</v>
      </c>
      <c r="I30" s="15">
        <v>280337.0</v>
      </c>
      <c r="J30" s="15">
        <v>489251.0</v>
      </c>
    </row>
    <row r="31">
      <c r="A31" s="8">
        <v>43.2</v>
      </c>
      <c r="B31" s="5">
        <f t="shared" si="1"/>
        <v>44005</v>
      </c>
      <c r="C31" s="3">
        <v>43.25</v>
      </c>
      <c r="D31" s="3">
        <v>43.97</v>
      </c>
      <c r="E31" s="3">
        <v>42.22</v>
      </c>
      <c r="F31" s="3">
        <v>42.73</v>
      </c>
      <c r="G31" s="3">
        <v>-0.34</v>
      </c>
      <c r="H31" s="6">
        <v>-0.0079</v>
      </c>
      <c r="I31" s="15">
        <v>212470.0</v>
      </c>
      <c r="J31" s="15">
        <v>473389.0</v>
      </c>
    </row>
    <row r="32">
      <c r="A32" s="8">
        <v>43.75</v>
      </c>
      <c r="B32" s="5">
        <f t="shared" si="1"/>
        <v>44004</v>
      </c>
      <c r="C32" s="3">
        <v>41.62</v>
      </c>
      <c r="D32" s="3">
        <v>43.16</v>
      </c>
      <c r="E32" s="3">
        <v>41.55</v>
      </c>
      <c r="F32" s="3">
        <v>43.07</v>
      </c>
      <c r="G32" s="3">
        <v>0.93</v>
      </c>
      <c r="H32" s="3">
        <v>0.022099999999999998</v>
      </c>
      <c r="I32" s="15">
        <v>190209.0</v>
      </c>
      <c r="J32" s="15">
        <v>458018.0</v>
      </c>
    </row>
    <row r="33">
      <c r="A33" s="9">
        <f>+0.53</f>
        <v>0.53</v>
      </c>
      <c r="B33" s="5">
        <f t="shared" si="1"/>
        <v>44001</v>
      </c>
      <c r="C33" s="3">
        <v>41.6</v>
      </c>
      <c r="D33" s="3">
        <v>42.82</v>
      </c>
      <c r="E33" s="3">
        <v>41.0</v>
      </c>
      <c r="F33" s="3">
        <v>42.14</v>
      </c>
      <c r="G33" s="3">
        <v>0.67</v>
      </c>
      <c r="H33" s="3">
        <v>0.016200000000000003</v>
      </c>
      <c r="I33" s="15">
        <v>199365.0</v>
      </c>
      <c r="J33" s="15">
        <v>430299.0</v>
      </c>
    </row>
    <row r="34">
      <c r="A34" s="9">
        <f>+1.23%</f>
        <v>0.0123</v>
      </c>
      <c r="B34" s="5">
        <f t="shared" si="1"/>
        <v>44000</v>
      </c>
      <c r="C34" s="3">
        <v>40.38</v>
      </c>
      <c r="D34" s="3">
        <v>41.58</v>
      </c>
      <c r="E34" s="3">
        <v>40.09</v>
      </c>
      <c r="F34" s="3">
        <v>41.47</v>
      </c>
      <c r="G34" s="3">
        <v>0.7</v>
      </c>
      <c r="H34" s="3">
        <v>0.0172</v>
      </c>
      <c r="I34" s="15">
        <v>159531.0</v>
      </c>
      <c r="J34" s="15">
        <v>421324.0</v>
      </c>
    </row>
    <row r="35">
      <c r="A35" s="16">
        <v>64917.0</v>
      </c>
      <c r="B35" s="5">
        <f t="shared" si="1"/>
        <v>43999</v>
      </c>
      <c r="C35" s="3">
        <v>40.81</v>
      </c>
      <c r="D35" s="3">
        <v>41.6</v>
      </c>
      <c r="E35" s="3">
        <v>40.18</v>
      </c>
      <c r="F35" s="3">
        <v>40.77</v>
      </c>
      <c r="G35" s="3">
        <v>-0.36</v>
      </c>
      <c r="H35" s="6">
        <v>-0.0088</v>
      </c>
      <c r="I35" s="15">
        <v>153802.0</v>
      </c>
      <c r="J35" s="15">
        <v>422265.0</v>
      </c>
    </row>
    <row r="36">
      <c r="A36" s="16">
        <v>91345.0</v>
      </c>
      <c r="B36" s="5">
        <f t="shared" si="1"/>
        <v>43998</v>
      </c>
      <c r="C36" s="3">
        <v>40.05</v>
      </c>
      <c r="D36" s="3">
        <v>41.78</v>
      </c>
      <c r="E36" s="3">
        <v>39.19</v>
      </c>
      <c r="F36" s="3">
        <v>41.13</v>
      </c>
      <c r="G36" s="3">
        <v>1.2</v>
      </c>
      <c r="H36" s="3">
        <v>0.0301</v>
      </c>
      <c r="I36" s="15">
        <v>194472.0</v>
      </c>
      <c r="J36" s="15">
        <v>420880.0</v>
      </c>
    </row>
    <row r="37">
      <c r="A37" s="7">
        <v>44040.0</v>
      </c>
      <c r="B37" s="5">
        <f t="shared" si="1"/>
        <v>43997</v>
      </c>
      <c r="C37" s="3">
        <v>39.05</v>
      </c>
      <c r="D37" s="3">
        <v>40.1</v>
      </c>
      <c r="E37" s="3">
        <v>37.51</v>
      </c>
      <c r="F37" s="3">
        <v>39.93</v>
      </c>
      <c r="G37" s="3">
        <v>0.95</v>
      </c>
      <c r="H37" s="3">
        <v>0.024399999999999998</v>
      </c>
      <c r="I37" s="15">
        <v>153943.0</v>
      </c>
      <c r="J37" s="15">
        <v>408702.0</v>
      </c>
    </row>
    <row r="38">
      <c r="A38" s="8">
        <v>43.55</v>
      </c>
      <c r="B38" s="5">
        <f t="shared" si="1"/>
        <v>43994</v>
      </c>
      <c r="C38" s="3">
        <v>38.22</v>
      </c>
      <c r="D38" s="3">
        <v>39.69</v>
      </c>
      <c r="E38" s="3">
        <v>37.29</v>
      </c>
      <c r="F38" s="3">
        <v>38.98</v>
      </c>
      <c r="G38" s="3">
        <v>0.1</v>
      </c>
      <c r="H38" s="3">
        <v>0.0026</v>
      </c>
      <c r="I38" s="15">
        <v>166075.0</v>
      </c>
      <c r="J38" s="15">
        <v>400254.0</v>
      </c>
    </row>
    <row r="39">
      <c r="A39" s="8">
        <v>43.84</v>
      </c>
      <c r="B39" s="5">
        <f t="shared" si="1"/>
        <v>43993</v>
      </c>
      <c r="C39" s="3">
        <v>41.19</v>
      </c>
      <c r="D39" s="3">
        <v>41.2</v>
      </c>
      <c r="E39" s="3">
        <v>38.14</v>
      </c>
      <c r="F39" s="3">
        <v>38.88</v>
      </c>
      <c r="G39" s="3">
        <v>-3.06</v>
      </c>
      <c r="H39" s="6">
        <v>-0.073</v>
      </c>
      <c r="I39" s="15">
        <v>191960.0</v>
      </c>
      <c r="J39" s="15">
        <v>383978.0</v>
      </c>
    </row>
    <row r="40">
      <c r="A40" s="8">
        <v>43.0</v>
      </c>
      <c r="B40" s="5">
        <f t="shared" si="1"/>
        <v>43992</v>
      </c>
      <c r="C40" s="3">
        <v>40.98</v>
      </c>
      <c r="D40" s="3">
        <v>42.22</v>
      </c>
      <c r="E40" s="3">
        <v>40.51</v>
      </c>
      <c r="F40" s="3">
        <v>41.94</v>
      </c>
      <c r="G40" s="3">
        <v>0.43</v>
      </c>
      <c r="H40" s="3">
        <v>0.0104</v>
      </c>
      <c r="I40" s="15">
        <v>178919.0</v>
      </c>
      <c r="J40" s="15">
        <v>375424.0</v>
      </c>
    </row>
    <row r="41">
      <c r="A41" s="8">
        <v>43.22</v>
      </c>
      <c r="B41" s="5">
        <f t="shared" si="1"/>
        <v>43991</v>
      </c>
      <c r="C41" s="3">
        <v>41.25</v>
      </c>
      <c r="D41" s="3">
        <v>41.67</v>
      </c>
      <c r="E41" s="3">
        <v>40.08</v>
      </c>
      <c r="F41" s="3">
        <v>41.51</v>
      </c>
      <c r="G41" s="3">
        <v>0.51</v>
      </c>
      <c r="H41" s="3">
        <v>0.0124</v>
      </c>
      <c r="I41" s="15">
        <v>158881.0</v>
      </c>
      <c r="J41" s="15">
        <v>341860.0</v>
      </c>
    </row>
    <row r="42">
      <c r="A42" s="11">
        <v>-0.19</v>
      </c>
      <c r="B42" s="5">
        <f t="shared" si="1"/>
        <v>43990</v>
      </c>
      <c r="C42" s="3">
        <v>42.54</v>
      </c>
      <c r="D42" s="3">
        <v>43.48</v>
      </c>
      <c r="E42" s="3">
        <v>40.89</v>
      </c>
      <c r="F42" s="3">
        <v>41.0</v>
      </c>
      <c r="G42" s="3">
        <v>-1.42</v>
      </c>
      <c r="H42" s="6">
        <v>-0.0335</v>
      </c>
      <c r="I42" s="15">
        <v>158729.0</v>
      </c>
      <c r="J42" s="15">
        <v>325308.0</v>
      </c>
    </row>
    <row r="43">
      <c r="A43" s="12">
        <v>-0.0044</v>
      </c>
      <c r="B43" s="5">
        <f t="shared" si="1"/>
        <v>43987</v>
      </c>
      <c r="C43" s="3">
        <v>40.05</v>
      </c>
      <c r="D43" s="3">
        <v>42.55</v>
      </c>
      <c r="E43" s="3">
        <v>39.9</v>
      </c>
      <c r="F43" s="3">
        <v>42.42</v>
      </c>
      <c r="G43" s="3">
        <v>2.25</v>
      </c>
      <c r="H43" s="3">
        <v>0.055999999999999994</v>
      </c>
      <c r="I43" s="15">
        <v>187797.0</v>
      </c>
      <c r="J43" s="15">
        <v>308916.0</v>
      </c>
    </row>
    <row r="44">
      <c r="A44" s="17">
        <v>107335.0</v>
      </c>
      <c r="B44" s="5">
        <f t="shared" si="1"/>
        <v>43986</v>
      </c>
      <c r="C44" s="3">
        <v>39.77</v>
      </c>
      <c r="D44" s="3">
        <v>40.27</v>
      </c>
      <c r="E44" s="3">
        <v>39.19</v>
      </c>
      <c r="F44" s="3">
        <v>40.17</v>
      </c>
      <c r="G44" s="3">
        <v>0.2</v>
      </c>
      <c r="H44" s="3">
        <v>0.005</v>
      </c>
      <c r="I44" s="15">
        <v>118238.0</v>
      </c>
      <c r="J44" s="15">
        <v>286519.0</v>
      </c>
    </row>
    <row r="45">
      <c r="A45" s="17">
        <v>111692.0</v>
      </c>
      <c r="B45" s="5">
        <f t="shared" si="1"/>
        <v>43985</v>
      </c>
      <c r="C45" s="3">
        <v>39.87</v>
      </c>
      <c r="D45" s="3">
        <v>40.56</v>
      </c>
      <c r="E45" s="3">
        <v>38.89</v>
      </c>
      <c r="F45" s="3">
        <v>39.97</v>
      </c>
      <c r="G45" s="3">
        <v>0.31</v>
      </c>
      <c r="H45" s="3">
        <v>0.0078000000000000005</v>
      </c>
      <c r="I45" s="15">
        <v>144856.0</v>
      </c>
      <c r="J45" s="15">
        <v>275599.0</v>
      </c>
    </row>
    <row r="46">
      <c r="A46" s="7">
        <v>44039.0</v>
      </c>
      <c r="B46" s="5">
        <f t="shared" si="1"/>
        <v>43984</v>
      </c>
      <c r="C46" s="3">
        <v>38.6</v>
      </c>
      <c r="D46" s="3">
        <v>39.81</v>
      </c>
      <c r="E46" s="3">
        <v>38.39</v>
      </c>
      <c r="F46" s="3">
        <v>39.66</v>
      </c>
      <c r="G46" s="3">
        <v>1.23</v>
      </c>
      <c r="H46" s="3">
        <v>0.032</v>
      </c>
      <c r="I46" s="15">
        <v>137536.0</v>
      </c>
      <c r="J46" s="15">
        <v>274839.0</v>
      </c>
    </row>
    <row r="47">
      <c r="A47" s="8">
        <v>43.35</v>
      </c>
      <c r="B47" s="5">
        <f t="shared" si="1"/>
        <v>43983</v>
      </c>
      <c r="C47" s="3">
        <v>37.8</v>
      </c>
      <c r="D47" s="3">
        <v>38.78</v>
      </c>
      <c r="E47" s="3">
        <v>37.4</v>
      </c>
      <c r="F47" s="3">
        <v>38.43</v>
      </c>
      <c r="G47" s="3">
        <v>0.26</v>
      </c>
      <c r="H47" s="3">
        <v>0.0068000000000000005</v>
      </c>
      <c r="I47" s="15">
        <v>124695.0</v>
      </c>
      <c r="J47" s="15">
        <v>275409.0</v>
      </c>
    </row>
    <row r="48">
      <c r="A48" s="8">
        <v>43.77</v>
      </c>
      <c r="B48" s="5">
        <f t="shared" si="1"/>
        <v>43980</v>
      </c>
      <c r="C48" s="3">
        <v>36.46</v>
      </c>
      <c r="D48" s="3">
        <v>38.47</v>
      </c>
      <c r="E48" s="3">
        <v>35.33</v>
      </c>
      <c r="F48" s="3">
        <v>38.17</v>
      </c>
      <c r="G48" s="3">
        <v>1.67</v>
      </c>
      <c r="H48" s="3">
        <v>0.0458</v>
      </c>
      <c r="I48" s="15">
        <v>117139.0</v>
      </c>
      <c r="J48" s="15">
        <v>272971.0</v>
      </c>
    </row>
    <row r="49">
      <c r="A49" s="8">
        <v>42.39</v>
      </c>
      <c r="B49" s="5">
        <f t="shared" si="1"/>
        <v>43979</v>
      </c>
      <c r="C49" s="3">
        <v>35.2</v>
      </c>
      <c r="D49" s="3">
        <v>37.1</v>
      </c>
      <c r="E49" s="3">
        <v>34.91</v>
      </c>
      <c r="F49" s="3">
        <v>36.5</v>
      </c>
      <c r="G49" s="3">
        <v>0.56</v>
      </c>
      <c r="H49" s="3">
        <v>0.015600000000000001</v>
      </c>
      <c r="I49" s="15">
        <v>101699.0</v>
      </c>
      <c r="J49" s="15">
        <v>270524.0</v>
      </c>
    </row>
    <row r="50">
      <c r="A50" s="8">
        <v>43.41</v>
      </c>
      <c r="B50" s="5">
        <f t="shared" si="1"/>
        <v>43978</v>
      </c>
      <c r="C50" s="3">
        <v>36.97</v>
      </c>
      <c r="D50" s="3">
        <v>37.12</v>
      </c>
      <c r="E50" s="3">
        <v>35.24</v>
      </c>
      <c r="F50" s="3">
        <v>35.94</v>
      </c>
      <c r="G50" s="3">
        <v>-1.25</v>
      </c>
      <c r="H50" s="6">
        <v>-0.0336</v>
      </c>
      <c r="I50" s="15">
        <v>96237.0</v>
      </c>
      <c r="J50" s="15">
        <v>268897.0</v>
      </c>
    </row>
    <row r="51">
      <c r="A51" s="9">
        <f>+0.07</f>
        <v>0.07</v>
      </c>
      <c r="B51" s="5">
        <f t="shared" si="1"/>
        <v>43977</v>
      </c>
      <c r="C51" s="3">
        <v>36.75</v>
      </c>
      <c r="D51" s="3">
        <v>37.61</v>
      </c>
      <c r="E51" s="3">
        <v>36.28</v>
      </c>
      <c r="F51" s="3">
        <v>37.19</v>
      </c>
      <c r="G51" s="3">
        <v>0.61</v>
      </c>
      <c r="H51" s="3">
        <v>0.0167</v>
      </c>
      <c r="I51" s="15">
        <v>91130.0</v>
      </c>
      <c r="J51" s="15">
        <v>265330.0</v>
      </c>
    </row>
    <row r="52">
      <c r="A52" s="9">
        <f>+0.16%</f>
        <v>0.0016</v>
      </c>
      <c r="B52" s="5">
        <f t="shared" si="1"/>
        <v>43976</v>
      </c>
      <c r="C52" s="3">
        <v>36.16</v>
      </c>
      <c r="D52" s="3">
        <v>36.94</v>
      </c>
      <c r="E52" s="3">
        <v>35.5</v>
      </c>
      <c r="F52" s="3">
        <v>36.58</v>
      </c>
      <c r="G52" s="3">
        <v>0.44</v>
      </c>
      <c r="H52" s="3">
        <v>0.012199999999999999</v>
      </c>
      <c r="I52" s="15">
        <v>9919.0</v>
      </c>
      <c r="J52" s="15">
        <v>262944.0</v>
      </c>
    </row>
    <row r="53">
      <c r="A53" s="16">
        <v>174749.0</v>
      </c>
      <c r="B53" s="5">
        <f t="shared" si="1"/>
        <v>43973</v>
      </c>
      <c r="C53" s="3">
        <v>37.01</v>
      </c>
      <c r="D53" s="3">
        <v>37.07</v>
      </c>
      <c r="E53" s="3">
        <v>34.41</v>
      </c>
      <c r="F53" s="3">
        <v>36.14</v>
      </c>
      <c r="G53" s="3">
        <v>-0.69</v>
      </c>
      <c r="H53" s="6">
        <v>-0.0187</v>
      </c>
      <c r="I53" s="15">
        <v>96457.0</v>
      </c>
      <c r="J53" s="15">
        <v>262696.0</v>
      </c>
    </row>
    <row r="54">
      <c r="A54" s="16">
        <v>146986.0</v>
      </c>
      <c r="B54" s="5">
        <f t="shared" si="1"/>
        <v>43972</v>
      </c>
      <c r="C54" s="3">
        <v>36.56</v>
      </c>
      <c r="D54" s="3">
        <v>37.46</v>
      </c>
      <c r="E54" s="3">
        <v>36.45</v>
      </c>
      <c r="F54" s="3">
        <v>36.83</v>
      </c>
      <c r="G54" s="3">
        <v>0.36</v>
      </c>
      <c r="H54" s="3">
        <v>0.009899999999999999</v>
      </c>
      <c r="I54" s="15">
        <v>98568.0</v>
      </c>
      <c r="J54" s="15">
        <v>253656.0</v>
      </c>
    </row>
    <row r="55">
      <c r="A55" s="7">
        <v>44036.0</v>
      </c>
      <c r="B55" s="5">
        <f t="shared" si="1"/>
        <v>43971</v>
      </c>
      <c r="C55" s="3">
        <v>35.21</v>
      </c>
      <c r="D55" s="3">
        <v>37.16</v>
      </c>
      <c r="E55" s="3">
        <v>35.2</v>
      </c>
      <c r="F55" s="3">
        <v>36.47</v>
      </c>
      <c r="G55" s="3">
        <v>1.05</v>
      </c>
      <c r="H55" s="3">
        <v>0.0296</v>
      </c>
      <c r="I55" s="15">
        <v>84480.0</v>
      </c>
      <c r="J55" s="15">
        <v>256038.0</v>
      </c>
    </row>
    <row r="56">
      <c r="A56" s="8">
        <v>43.27</v>
      </c>
      <c r="B56" s="5">
        <f t="shared" si="1"/>
        <v>43970</v>
      </c>
      <c r="C56" s="3">
        <v>36.34</v>
      </c>
      <c r="D56" s="3">
        <v>36.44</v>
      </c>
      <c r="E56" s="3">
        <v>34.95</v>
      </c>
      <c r="F56" s="3">
        <v>35.42</v>
      </c>
      <c r="G56" s="3">
        <v>-0.07</v>
      </c>
      <c r="H56" s="6">
        <v>-0.002</v>
      </c>
      <c r="I56" s="15">
        <v>84460.0</v>
      </c>
      <c r="J56" s="15">
        <v>254452.0</v>
      </c>
    </row>
    <row r="57">
      <c r="A57" s="8">
        <v>43.9</v>
      </c>
      <c r="B57" s="5">
        <f t="shared" si="1"/>
        <v>43969</v>
      </c>
      <c r="C57" s="3">
        <v>33.55</v>
      </c>
      <c r="D57" s="3">
        <v>36.33</v>
      </c>
      <c r="E57" s="3">
        <v>33.46</v>
      </c>
      <c r="F57" s="3">
        <v>35.49</v>
      </c>
      <c r="G57" s="3">
        <v>2.21</v>
      </c>
      <c r="H57" s="3">
        <v>0.0664</v>
      </c>
      <c r="I57" s="15">
        <v>107681.0</v>
      </c>
      <c r="J57" s="15">
        <v>249351.0</v>
      </c>
    </row>
    <row r="58">
      <c r="A58" s="8">
        <v>42.79</v>
      </c>
      <c r="B58" s="5">
        <f t="shared" si="1"/>
        <v>43966</v>
      </c>
      <c r="C58" s="3">
        <v>32.46</v>
      </c>
      <c r="D58" s="3">
        <v>33.66</v>
      </c>
      <c r="E58" s="3">
        <v>32.01</v>
      </c>
      <c r="F58" s="3">
        <v>33.28</v>
      </c>
      <c r="G58" s="3">
        <v>1.06</v>
      </c>
      <c r="H58" s="3">
        <v>0.0329</v>
      </c>
      <c r="I58" s="15">
        <v>97439.0</v>
      </c>
      <c r="J58" s="15">
        <v>252784.0</v>
      </c>
    </row>
    <row r="59">
      <c r="A59" s="8">
        <v>43.34</v>
      </c>
      <c r="B59" s="5">
        <f t="shared" si="1"/>
        <v>43965</v>
      </c>
      <c r="C59" s="3">
        <v>31.02</v>
      </c>
      <c r="D59" s="3">
        <v>32.56</v>
      </c>
      <c r="E59" s="3">
        <v>30.44</v>
      </c>
      <c r="F59" s="3">
        <v>32.22</v>
      </c>
      <c r="G59" s="3">
        <v>1.49</v>
      </c>
      <c r="H59" s="3">
        <v>0.048499999999999995</v>
      </c>
      <c r="I59" s="15">
        <v>112093.0</v>
      </c>
      <c r="J59" s="15">
        <v>252208.0</v>
      </c>
    </row>
    <row r="60">
      <c r="A60" s="9">
        <f>+0.03</f>
        <v>0.03</v>
      </c>
      <c r="B60" s="5">
        <f t="shared" si="1"/>
        <v>43964</v>
      </c>
      <c r="C60" s="3">
        <v>31.0</v>
      </c>
      <c r="D60" s="3">
        <v>31.98</v>
      </c>
      <c r="E60" s="3">
        <v>30.46</v>
      </c>
      <c r="F60" s="3">
        <v>30.73</v>
      </c>
      <c r="G60" s="3">
        <v>-0.87</v>
      </c>
      <c r="H60" s="6">
        <v>-0.0275</v>
      </c>
      <c r="I60" s="15">
        <v>93952.0</v>
      </c>
      <c r="J60" s="15">
        <v>244958.0</v>
      </c>
    </row>
    <row r="61">
      <c r="A61" s="9">
        <f>+0.07%</f>
        <v>0.0007</v>
      </c>
      <c r="B61" s="5">
        <f t="shared" si="1"/>
        <v>43963</v>
      </c>
      <c r="C61" s="3">
        <v>31.92</v>
      </c>
      <c r="D61" s="3">
        <v>32.24</v>
      </c>
      <c r="E61" s="3">
        <v>31.0</v>
      </c>
      <c r="F61" s="3">
        <v>31.6</v>
      </c>
      <c r="G61" s="3">
        <v>0.03</v>
      </c>
      <c r="H61" s="3">
        <v>0.001</v>
      </c>
      <c r="I61" s="15">
        <v>89684.0</v>
      </c>
      <c r="J61" s="15">
        <v>230054.0</v>
      </c>
    </row>
    <row r="62">
      <c r="A62" s="16">
        <v>191054.0</v>
      </c>
      <c r="B62" s="5">
        <f t="shared" si="1"/>
        <v>43962</v>
      </c>
      <c r="C62" s="3">
        <v>32.79</v>
      </c>
      <c r="D62" s="3">
        <v>33.3</v>
      </c>
      <c r="E62" s="3">
        <v>31.4</v>
      </c>
      <c r="F62" s="3">
        <v>31.57</v>
      </c>
      <c r="G62" s="3">
        <v>-1.49</v>
      </c>
      <c r="H62" s="6">
        <v>-0.0451</v>
      </c>
      <c r="I62" s="15">
        <v>88573.0</v>
      </c>
      <c r="J62" s="15">
        <v>222235.0</v>
      </c>
    </row>
    <row r="63">
      <c r="A63" s="16">
        <v>166135.0</v>
      </c>
      <c r="B63" s="5">
        <f t="shared" si="1"/>
        <v>43959</v>
      </c>
      <c r="C63" s="3">
        <v>31.43</v>
      </c>
      <c r="D63" s="3">
        <v>33.17</v>
      </c>
      <c r="E63" s="3">
        <v>31.28</v>
      </c>
      <c r="F63" s="3">
        <v>33.06</v>
      </c>
      <c r="G63" s="3">
        <v>1.83</v>
      </c>
      <c r="H63" s="3">
        <v>0.058600000000000006</v>
      </c>
      <c r="I63" s="15">
        <v>48004.0</v>
      </c>
      <c r="J63" s="15">
        <v>215703.0</v>
      </c>
    </row>
    <row r="64">
      <c r="A64" s="7">
        <v>44035.0</v>
      </c>
      <c r="B64" s="5">
        <f t="shared" si="1"/>
        <v>43958</v>
      </c>
      <c r="C64" s="3">
        <v>31.4</v>
      </c>
      <c r="D64" s="3">
        <v>33.45</v>
      </c>
      <c r="E64" s="3">
        <v>30.86</v>
      </c>
      <c r="F64" s="3">
        <v>31.23</v>
      </c>
      <c r="G64" s="3">
        <v>-0.26</v>
      </c>
      <c r="H64" s="6">
        <v>-0.0083</v>
      </c>
      <c r="I64" s="15">
        <v>93299.0</v>
      </c>
      <c r="J64" s="15">
        <v>215722.0</v>
      </c>
    </row>
    <row r="65">
      <c r="A65" s="8">
        <v>44.1</v>
      </c>
      <c r="B65" s="5">
        <f t="shared" si="1"/>
        <v>43957</v>
      </c>
      <c r="C65" s="3">
        <v>34.05</v>
      </c>
      <c r="D65" s="3">
        <v>34.05</v>
      </c>
      <c r="E65" s="3">
        <v>30.62</v>
      </c>
      <c r="F65" s="3">
        <v>31.49</v>
      </c>
      <c r="G65" s="3">
        <v>-1.36</v>
      </c>
      <c r="H65" s="6">
        <v>-0.0414</v>
      </c>
      <c r="I65" s="15">
        <v>104880.0</v>
      </c>
      <c r="J65" s="15">
        <v>217027.0</v>
      </c>
    </row>
    <row r="66">
      <c r="A66" s="8">
        <v>44.77</v>
      </c>
      <c r="B66" s="5">
        <f t="shared" si="1"/>
        <v>43956</v>
      </c>
      <c r="C66" s="3">
        <v>30.67</v>
      </c>
      <c r="D66" s="3">
        <v>33.81</v>
      </c>
      <c r="E66" s="3">
        <v>30.37</v>
      </c>
      <c r="F66" s="3">
        <v>32.85</v>
      </c>
      <c r="G66" s="3">
        <v>2.98</v>
      </c>
      <c r="H66" s="3">
        <v>0.0998</v>
      </c>
      <c r="I66" s="15">
        <v>90134.0</v>
      </c>
      <c r="J66" s="15">
        <v>219149.0</v>
      </c>
    </row>
    <row r="67">
      <c r="A67" s="8">
        <v>43.13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43.31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-0.98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-0.0221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262235.0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188278.0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44034.0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44.03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44.4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43.62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44.29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-0.03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-7.0E-4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202158.0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239859.0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44033.0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43.17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44.89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43.16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44.32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+1.04</f>
        <v>1.04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+2.4%</f>
        <v>0.024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229784.0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260434.0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44032.0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43.08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43.45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42.36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43.28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+0.14</f>
        <v>0.14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+0.32%</f>
        <v>0.0032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179430.0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269972.0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44029.0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43.4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43.45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42.64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43.14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-0.23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-0.0053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162402.0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292094.0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44028.0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43.71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43.8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43.14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43.37</v>
      </c>
      <c r="B113" s="3" t="str">
        <f t="shared" si="1"/>
        <v/>
      </c>
    </row>
    <row r="114">
      <c r="A114" s="11">
        <v>-0.42</v>
      </c>
      <c r="B114" s="3" t="str">
        <f t="shared" si="1"/>
        <v>#REF!</v>
      </c>
    </row>
    <row r="115">
      <c r="A115" s="12">
        <v>-0.0096</v>
      </c>
      <c r="B115" s="3" t="str">
        <f t="shared" si="1"/>
        <v>#REF!</v>
      </c>
    </row>
    <row r="116">
      <c r="A116" s="17">
        <v>172155.0</v>
      </c>
      <c r="B116" s="3" t="str">
        <f t="shared" si="1"/>
        <v>#REF!</v>
      </c>
    </row>
    <row r="117">
      <c r="A117" s="17">
        <v>303458.0</v>
      </c>
      <c r="B117" s="3" t="str">
        <f t="shared" si="1"/>
        <v>#REF!</v>
      </c>
    </row>
    <row r="118">
      <c r="A118" s="7">
        <v>44027.0</v>
      </c>
      <c r="B118" s="3" t="str">
        <f t="shared" si="1"/>
        <v>#REF!</v>
      </c>
    </row>
    <row r="119">
      <c r="A119" s="8">
        <v>43.07</v>
      </c>
      <c r="B119" s="3" t="str">
        <f t="shared" si="1"/>
        <v>#REF!</v>
      </c>
    </row>
    <row r="120">
      <c r="A120" s="8">
        <v>43.85</v>
      </c>
      <c r="B120" s="3" t="str">
        <f t="shared" si="1"/>
        <v>#REF!</v>
      </c>
    </row>
    <row r="121">
      <c r="A121" s="8">
        <v>42.7</v>
      </c>
      <c r="B121" s="3" t="str">
        <f t="shared" si="1"/>
        <v>#REF!</v>
      </c>
    </row>
    <row r="122">
      <c r="A122" s="8">
        <v>43.79</v>
      </c>
      <c r="B122" s="3" t="str">
        <f t="shared" si="1"/>
        <v>#REF!</v>
      </c>
    </row>
    <row r="123">
      <c r="A123" s="9">
        <f>+0.89</f>
        <v>0.89</v>
      </c>
      <c r="B123" s="3" t="str">
        <f t="shared" si="1"/>
        <v>#REF!</v>
      </c>
    </row>
    <row r="124">
      <c r="A124" s="9">
        <f>+2.07%</f>
        <v>0.0207</v>
      </c>
      <c r="B124" s="3" t="str">
        <f t="shared" si="1"/>
        <v>#REF!</v>
      </c>
    </row>
    <row r="125">
      <c r="A125" s="16">
        <v>232180.0</v>
      </c>
      <c r="B125" s="3" t="str">
        <f t="shared" si="1"/>
        <v>#REF!</v>
      </c>
    </row>
    <row r="126">
      <c r="A126" s="16">
        <v>332516.0</v>
      </c>
      <c r="B126" s="3" t="str">
        <f t="shared" si="1"/>
        <v>#REF!</v>
      </c>
    </row>
    <row r="127">
      <c r="A127" s="7">
        <v>44026.0</v>
      </c>
      <c r="B127" s="3" t="str">
        <f t="shared" si="1"/>
        <v>#REF!</v>
      </c>
    </row>
    <row r="128">
      <c r="A128" s="8">
        <v>42.24</v>
      </c>
      <c r="B128" s="3" t="str">
        <f t="shared" si="1"/>
        <v>#REF!</v>
      </c>
    </row>
    <row r="129">
      <c r="A129" s="8">
        <v>43.22</v>
      </c>
      <c r="B129" s="3" t="str">
        <f t="shared" si="1"/>
        <v>#REF!</v>
      </c>
    </row>
    <row r="130">
      <c r="A130" s="8">
        <v>41.8</v>
      </c>
      <c r="B130" s="3" t="str">
        <f t="shared" si="1"/>
        <v>#REF!</v>
      </c>
    </row>
    <row r="131">
      <c r="A131" s="8">
        <v>42.9</v>
      </c>
      <c r="B131" s="3" t="str">
        <f t="shared" si="1"/>
        <v>#REF!</v>
      </c>
    </row>
    <row r="132">
      <c r="A132" s="9">
        <f>+0.18</f>
        <v>0.18</v>
      </c>
      <c r="B132" s="3" t="str">
        <f t="shared" si="1"/>
        <v>#REF!</v>
      </c>
    </row>
    <row r="133">
      <c r="A133" s="9">
        <f>+0.42%</f>
        <v>0.0042</v>
      </c>
      <c r="B133" s="3" t="str">
        <f t="shared" si="1"/>
        <v>#REF!</v>
      </c>
    </row>
    <row r="134">
      <c r="A134" s="16">
        <v>221116.0</v>
      </c>
      <c r="B134" s="3" t="str">
        <f t="shared" si="1"/>
        <v>#REF!</v>
      </c>
    </row>
    <row r="135">
      <c r="A135" s="16">
        <v>353151.0</v>
      </c>
      <c r="B135" s="3" t="str">
        <f t="shared" si="1"/>
        <v>#REF!</v>
      </c>
    </row>
    <row r="136">
      <c r="A136" s="7">
        <v>44025.0</v>
      </c>
      <c r="B136" s="3" t="str">
        <f t="shared" si="1"/>
        <v>#REF!</v>
      </c>
    </row>
    <row r="137">
      <c r="A137" s="8">
        <v>43.12</v>
      </c>
      <c r="B137" s="3" t="str">
        <f t="shared" si="1"/>
        <v>#REF!</v>
      </c>
    </row>
    <row r="138">
      <c r="A138" s="8">
        <v>43.34</v>
      </c>
      <c r="B138" s="3" t="str">
        <f t="shared" si="1"/>
        <v>#REF!</v>
      </c>
    </row>
    <row r="139">
      <c r="A139" s="8">
        <v>42.14</v>
      </c>
      <c r="B139" s="3" t="str">
        <f t="shared" si="1"/>
        <v>#REF!</v>
      </c>
    </row>
    <row r="140">
      <c r="A140" s="8">
        <v>42.72</v>
      </c>
      <c r="B140" s="3" t="str">
        <f t="shared" si="1"/>
        <v>#REF!</v>
      </c>
    </row>
    <row r="141">
      <c r="A141" s="11">
        <v>-0.52</v>
      </c>
      <c r="B141" s="3" t="str">
        <f t="shared" si="1"/>
        <v>#REF!</v>
      </c>
    </row>
    <row r="142">
      <c r="A142" s="12">
        <v>-0.012</v>
      </c>
      <c r="B142" s="3" t="str">
        <f t="shared" si="1"/>
        <v>#REF!</v>
      </c>
    </row>
    <row r="143">
      <c r="A143" s="17">
        <v>200310.0</v>
      </c>
      <c r="B143" s="3" t="str">
        <f t="shared" si="1"/>
        <v>#REF!</v>
      </c>
    </row>
    <row r="144">
      <c r="A144" s="17">
        <v>371187.0</v>
      </c>
      <c r="B144" s="3" t="str">
        <f t="shared" si="1"/>
        <v>#REF!</v>
      </c>
    </row>
    <row r="145">
      <c r="A145" s="7">
        <v>44022.0</v>
      </c>
      <c r="B145" s="3" t="str">
        <f t="shared" si="1"/>
        <v>#REF!</v>
      </c>
    </row>
    <row r="146">
      <c r="A146" s="8">
        <v>42.36</v>
      </c>
      <c r="B146" s="3" t="str">
        <f t="shared" si="1"/>
        <v>#REF!</v>
      </c>
    </row>
    <row r="147">
      <c r="A147" s="8">
        <v>43.42</v>
      </c>
      <c r="B147" s="3" t="str">
        <f t="shared" si="1"/>
        <v>#REF!</v>
      </c>
    </row>
    <row r="148">
      <c r="A148" s="8">
        <v>41.32</v>
      </c>
      <c r="B148" s="3" t="str">
        <f t="shared" si="1"/>
        <v>#REF!</v>
      </c>
    </row>
    <row r="149">
      <c r="A149" s="8">
        <v>43.24</v>
      </c>
      <c r="B149" s="3" t="str">
        <f t="shared" si="1"/>
        <v>#REF!</v>
      </c>
    </row>
    <row r="150">
      <c r="A150" s="9">
        <f>+0.89</f>
        <v>0.89</v>
      </c>
      <c r="B150" s="3" t="str">
        <f t="shared" si="1"/>
        <v>#REF!</v>
      </c>
    </row>
    <row r="151">
      <c r="A151" s="9">
        <f>+2.1%</f>
        <v>0.021</v>
      </c>
      <c r="B151" s="3" t="str">
        <f t="shared" si="1"/>
        <v>#REF!</v>
      </c>
    </row>
    <row r="152">
      <c r="A152" s="16">
        <v>214048.0</v>
      </c>
      <c r="B152" s="3" t="str">
        <f t="shared" si="1"/>
        <v>#REF!</v>
      </c>
    </row>
    <row r="153">
      <c r="A153" s="16">
        <v>392542.0</v>
      </c>
      <c r="B153" s="3" t="str">
        <f t="shared" si="1"/>
        <v>#REF!</v>
      </c>
    </row>
    <row r="154">
      <c r="A154" s="7">
        <v>44021.0</v>
      </c>
      <c r="B154" s="3" t="str">
        <f t="shared" si="1"/>
        <v>#REF!</v>
      </c>
    </row>
    <row r="155">
      <c r="A155" s="8">
        <v>43.3</v>
      </c>
      <c r="B155" s="3" t="str">
        <f t="shared" si="1"/>
        <v>#REF!</v>
      </c>
    </row>
    <row r="156">
      <c r="A156" s="8">
        <v>43.5</v>
      </c>
      <c r="B156" s="3" t="str">
        <f t="shared" si="1"/>
        <v>#REF!</v>
      </c>
    </row>
    <row r="157">
      <c r="A157" s="8">
        <v>41.94</v>
      </c>
      <c r="B157" s="3" t="str">
        <f t="shared" si="1"/>
        <v>#REF!</v>
      </c>
    </row>
    <row r="158">
      <c r="A158" s="8">
        <v>42.35</v>
      </c>
      <c r="B158" s="3" t="str">
        <f t="shared" si="1"/>
        <v>#REF!</v>
      </c>
    </row>
    <row r="159">
      <c r="A159" s="11">
        <v>-0.94</v>
      </c>
      <c r="B159" s="3" t="str">
        <f t="shared" si="1"/>
        <v>#REF!</v>
      </c>
    </row>
    <row r="160">
      <c r="A160" s="12">
        <v>-0.0217</v>
      </c>
      <c r="B160" s="3" t="str">
        <f t="shared" si="1"/>
        <v>#REF!</v>
      </c>
    </row>
    <row r="161">
      <c r="A161" s="17">
        <v>237751.0</v>
      </c>
      <c r="B161" s="3" t="str">
        <f t="shared" si="1"/>
        <v>#REF!</v>
      </c>
    </row>
    <row r="162">
      <c r="A162" s="17">
        <v>407695.0</v>
      </c>
      <c r="B162" s="3" t="str">
        <f t="shared" si="1"/>
        <v>#REF!</v>
      </c>
    </row>
    <row r="163">
      <c r="A163" s="7">
        <v>44020.0</v>
      </c>
      <c r="B163" s="3" t="str">
        <f t="shared" si="1"/>
        <v>#REF!</v>
      </c>
    </row>
    <row r="164">
      <c r="A164" s="8">
        <v>42.81</v>
      </c>
      <c r="B164" s="3" t="str">
        <f t="shared" si="1"/>
        <v>#REF!</v>
      </c>
    </row>
    <row r="165">
      <c r="A165" s="8">
        <v>43.47</v>
      </c>
      <c r="B165" s="3" t="str">
        <f t="shared" si="1"/>
        <v>#REF!</v>
      </c>
    </row>
    <row r="166">
      <c r="A166" s="8">
        <v>42.75</v>
      </c>
      <c r="B166" s="3" t="str">
        <f t="shared" si="1"/>
        <v>#REF!</v>
      </c>
    </row>
    <row r="167">
      <c r="A167" s="8">
        <v>43.29</v>
      </c>
      <c r="B167" s="3" t="str">
        <f t="shared" si="1"/>
        <v>#REF!</v>
      </c>
    </row>
    <row r="168">
      <c r="A168" s="9">
        <f>+0.21</f>
        <v>0.21</v>
      </c>
      <c r="B168" s="3" t="str">
        <f t="shared" si="1"/>
        <v>#REF!</v>
      </c>
    </row>
    <row r="169">
      <c r="A169" s="9">
        <f>+0.49%</f>
        <v>0.0049</v>
      </c>
      <c r="B169" s="3" t="str">
        <f t="shared" si="1"/>
        <v>#REF!</v>
      </c>
    </row>
    <row r="170">
      <c r="A170" s="16">
        <v>185142.0</v>
      </c>
      <c r="B170" s="3" t="str">
        <f t="shared" si="1"/>
        <v>#REF!</v>
      </c>
    </row>
    <row r="171">
      <c r="A171" s="16">
        <v>439560.0</v>
      </c>
      <c r="B171" s="3" t="str">
        <f t="shared" si="1"/>
        <v>#REF!</v>
      </c>
    </row>
    <row r="172">
      <c r="A172" s="7">
        <v>44019.0</v>
      </c>
      <c r="B172" s="3" t="str">
        <f t="shared" si="1"/>
        <v>#REF!</v>
      </c>
    </row>
    <row r="173">
      <c r="A173" s="8">
        <v>43.13</v>
      </c>
      <c r="B173" s="3" t="str">
        <f t="shared" si="1"/>
        <v>#REF!</v>
      </c>
    </row>
    <row r="174">
      <c r="A174" s="8">
        <v>43.45</v>
      </c>
      <c r="B174" s="3" t="str">
        <f t="shared" si="1"/>
        <v>#REF!</v>
      </c>
    </row>
    <row r="175">
      <c r="A175" s="8">
        <v>42.46</v>
      </c>
      <c r="B175" s="3" t="str">
        <f t="shared" si="1"/>
        <v>#REF!</v>
      </c>
    </row>
    <row r="176">
      <c r="A176" s="8">
        <v>43.08</v>
      </c>
      <c r="B176" s="3" t="str">
        <f t="shared" si="1"/>
        <v>#REF!</v>
      </c>
    </row>
    <row r="177">
      <c r="A177" s="11">
        <v>-0.02</v>
      </c>
      <c r="B177" s="3" t="str">
        <f t="shared" si="1"/>
        <v>#REF!</v>
      </c>
    </row>
    <row r="178">
      <c r="A178" s="12">
        <v>-5.0E-4</v>
      </c>
      <c r="B178" s="3" t="str">
        <f t="shared" si="1"/>
        <v>#REF!</v>
      </c>
    </row>
    <row r="179">
      <c r="A179" s="17">
        <v>183230.0</v>
      </c>
      <c r="B179" s="3" t="str">
        <f t="shared" si="1"/>
        <v>#REF!</v>
      </c>
    </row>
    <row r="180">
      <c r="A180" s="17">
        <v>478058.0</v>
      </c>
      <c r="B180" s="3" t="str">
        <f t="shared" si="1"/>
        <v>#REF!</v>
      </c>
    </row>
    <row r="181">
      <c r="A181" s="7">
        <v>44018.0</v>
      </c>
      <c r="B181" s="3" t="str">
        <f t="shared" si="1"/>
        <v>#REF!</v>
      </c>
    </row>
    <row r="182">
      <c r="A182" s="8">
        <v>42.79</v>
      </c>
      <c r="B182" s="3" t="str">
        <f t="shared" si="1"/>
        <v>#REF!</v>
      </c>
    </row>
    <row r="183">
      <c r="A183" s="8">
        <v>43.71</v>
      </c>
      <c r="B183" s="3" t="str">
        <f t="shared" si="1"/>
        <v>#REF!</v>
      </c>
    </row>
    <row r="184">
      <c r="A184" s="8">
        <v>42.74</v>
      </c>
      <c r="B184" s="3" t="str">
        <f t="shared" si="1"/>
        <v>#REF!</v>
      </c>
    </row>
    <row r="185">
      <c r="A185" s="8">
        <v>43.1</v>
      </c>
      <c r="B185" s="3" t="str">
        <f t="shared" si="1"/>
        <v>#REF!</v>
      </c>
    </row>
    <row r="186">
      <c r="A186" s="9">
        <f>+0.3</f>
        <v>0.3</v>
      </c>
      <c r="B186" s="3" t="str">
        <f t="shared" si="1"/>
        <v>#REF!</v>
      </c>
    </row>
    <row r="187">
      <c r="A187" s="9">
        <f>+0.7%</f>
        <v>0.007</v>
      </c>
      <c r="B187" s="3" t="str">
        <f t="shared" si="1"/>
        <v>#REF!</v>
      </c>
    </row>
    <row r="188">
      <c r="A188" s="16">
        <v>185020.0</v>
      </c>
      <c r="B188" s="3" t="str">
        <f t="shared" si="1"/>
        <v>#REF!</v>
      </c>
    </row>
    <row r="189">
      <c r="A189" s="16">
        <v>496281.0</v>
      </c>
      <c r="B189" s="3" t="str">
        <f t="shared" si="1"/>
        <v>#REF!</v>
      </c>
    </row>
    <row r="190">
      <c r="A190" s="7">
        <v>44015.0</v>
      </c>
      <c r="B190" s="3" t="str">
        <f t="shared" si="1"/>
        <v>#REF!</v>
      </c>
    </row>
    <row r="191">
      <c r="A191" s="8">
        <v>42.76</v>
      </c>
      <c r="B191" s="3" t="str">
        <f t="shared" si="1"/>
        <v>#REF!</v>
      </c>
    </row>
    <row r="192">
      <c r="A192" s="8">
        <v>42.99</v>
      </c>
      <c r="B192" s="3" t="str">
        <f t="shared" si="1"/>
        <v>#REF!</v>
      </c>
    </row>
    <row r="193">
      <c r="A193" s="8">
        <v>42.32</v>
      </c>
      <c r="B193" s="3" t="str">
        <f t="shared" si="1"/>
        <v>#REF!</v>
      </c>
    </row>
    <row r="194">
      <c r="A194" s="8">
        <v>42.8</v>
      </c>
      <c r="B194" s="3" t="str">
        <f t="shared" si="1"/>
        <v>#REF!</v>
      </c>
    </row>
    <row r="195">
      <c r="A195" s="11">
        <v>-0.34</v>
      </c>
      <c r="B195" s="3" t="str">
        <f t="shared" si="1"/>
        <v>#REF!</v>
      </c>
    </row>
    <row r="196">
      <c r="A196" s="12">
        <v>-0.0079</v>
      </c>
      <c r="B196" s="3" t="str">
        <f t="shared" si="1"/>
        <v>#REF!</v>
      </c>
    </row>
    <row r="197">
      <c r="A197" s="17">
        <v>96783.0</v>
      </c>
      <c r="B197" s="3" t="str">
        <f t="shared" si="1"/>
        <v>#REF!</v>
      </c>
    </row>
    <row r="198">
      <c r="A198" s="17">
        <v>503218.0</v>
      </c>
      <c r="B198" s="3" t="str">
        <f t="shared" si="1"/>
        <v>#REF!</v>
      </c>
    </row>
    <row r="199">
      <c r="A199" s="7">
        <v>44014.0</v>
      </c>
      <c r="B199" s="3" t="str">
        <f t="shared" si="1"/>
        <v>#REF!</v>
      </c>
    </row>
    <row r="200">
      <c r="A200" s="8">
        <v>41.84</v>
      </c>
      <c r="B200" s="3" t="str">
        <f t="shared" si="1"/>
        <v>#REF!</v>
      </c>
    </row>
    <row r="201">
      <c r="A201" s="8">
        <v>43.23</v>
      </c>
      <c r="B201" s="3" t="str">
        <f t="shared" si="1"/>
        <v>#REF!</v>
      </c>
    </row>
    <row r="202">
      <c r="A202" s="8">
        <v>41.73</v>
      </c>
      <c r="B202" s="3" t="str">
        <f t="shared" si="1"/>
        <v>#REF!</v>
      </c>
    </row>
    <row r="203">
      <c r="A203" s="8">
        <v>43.14</v>
      </c>
      <c r="B203" s="3" t="str">
        <f t="shared" si="1"/>
        <v>#REF!</v>
      </c>
    </row>
    <row r="204">
      <c r="A204" s="9">
        <f>+1.11</f>
        <v>1.11</v>
      </c>
      <c r="B204" s="3" t="str">
        <f t="shared" si="1"/>
        <v>#REF!</v>
      </c>
    </row>
    <row r="205">
      <c r="A205" s="9">
        <f>+2.64%</f>
        <v>0.0264</v>
      </c>
      <c r="B205" s="3" t="str">
        <f t="shared" si="1"/>
        <v>#REF!</v>
      </c>
    </row>
    <row r="206">
      <c r="A206" s="16">
        <v>196692.0</v>
      </c>
      <c r="B206" s="3" t="str">
        <f t="shared" si="1"/>
        <v>#REF!</v>
      </c>
    </row>
    <row r="207">
      <c r="A207" s="16">
        <v>519619.0</v>
      </c>
      <c r="B207" s="3" t="str">
        <f t="shared" si="1"/>
        <v>#REF!</v>
      </c>
    </row>
    <row r="208">
      <c r="A208" s="7">
        <v>44013.0</v>
      </c>
      <c r="B208" s="3" t="str">
        <f t="shared" si="1"/>
        <v>#REF!</v>
      </c>
    </row>
    <row r="209">
      <c r="A209" s="8">
        <v>41.58</v>
      </c>
      <c r="B209" s="3" t="str">
        <f t="shared" si="1"/>
        <v>#REF!</v>
      </c>
    </row>
    <row r="210">
      <c r="A210" s="8">
        <v>42.62</v>
      </c>
      <c r="B210" s="3" t="str">
        <f t="shared" si="1"/>
        <v>#REF!</v>
      </c>
    </row>
    <row r="211">
      <c r="A211" s="8">
        <v>41.03</v>
      </c>
      <c r="B211" s="3" t="str">
        <f t="shared" si="1"/>
        <v>#REF!</v>
      </c>
    </row>
    <row r="212">
      <c r="A212" s="8">
        <v>42.03</v>
      </c>
      <c r="B212" s="3" t="str">
        <f t="shared" si="1"/>
        <v>#REF!</v>
      </c>
    </row>
    <row r="213">
      <c r="A213" s="9">
        <f>+0.76</f>
        <v>0.76</v>
      </c>
      <c r="B213" s="3" t="str">
        <f t="shared" si="1"/>
        <v>#REF!</v>
      </c>
    </row>
    <row r="214">
      <c r="A214" s="9">
        <f>+1.84%</f>
        <v>0.0184</v>
      </c>
      <c r="B214" s="3" t="str">
        <f t="shared" si="1"/>
        <v>#REF!</v>
      </c>
    </row>
    <row r="215">
      <c r="A215" s="16">
        <v>252515.0</v>
      </c>
      <c r="B215" s="3" t="str">
        <f t="shared" si="1"/>
        <v>#REF!</v>
      </c>
    </row>
    <row r="216">
      <c r="A216" s="16">
        <v>532441.0</v>
      </c>
      <c r="B216" s="3" t="str">
        <f t="shared" si="1"/>
        <v>#REF!</v>
      </c>
    </row>
    <row r="217">
      <c r="A217" s="7">
        <v>44012.0</v>
      </c>
      <c r="B217" s="3" t="str">
        <f t="shared" si="1"/>
        <v>#REF!</v>
      </c>
    </row>
    <row r="218">
      <c r="A218" s="8">
        <v>41.77</v>
      </c>
      <c r="B218" s="3" t="str">
        <f t="shared" si="1"/>
        <v>#REF!</v>
      </c>
    </row>
    <row r="219">
      <c r="A219" s="8">
        <v>41.98</v>
      </c>
      <c r="B219" s="3" t="str">
        <f t="shared" si="1"/>
        <v>#REF!</v>
      </c>
    </row>
    <row r="220">
      <c r="A220" s="8">
        <v>40.99</v>
      </c>
      <c r="B220" s="3" t="str">
        <f t="shared" si="1"/>
        <v>#REF!</v>
      </c>
    </row>
    <row r="221">
      <c r="A221" s="8">
        <v>41.27</v>
      </c>
      <c r="B221" s="3" t="str">
        <f t="shared" si="1"/>
        <v>#REF!</v>
      </c>
    </row>
    <row r="222">
      <c r="A222" s="11">
        <v>-0.58</v>
      </c>
      <c r="B222" s="3" t="str">
        <f t="shared" si="1"/>
        <v>#REF!</v>
      </c>
    </row>
    <row r="223">
      <c r="A223" s="12">
        <v>-0.0139</v>
      </c>
      <c r="B223" s="3" t="str">
        <f t="shared" si="1"/>
        <v>#REF!</v>
      </c>
    </row>
    <row r="224">
      <c r="A224" s="17">
        <v>245222.0</v>
      </c>
      <c r="B224" s="3" t="str">
        <f t="shared" si="1"/>
        <v>#REF!</v>
      </c>
    </row>
    <row r="225">
      <c r="A225" s="17">
        <v>538591.0</v>
      </c>
      <c r="B225" s="3" t="str">
        <f t="shared" si="1"/>
        <v>#REF!</v>
      </c>
    </row>
    <row r="226">
      <c r="A226" s="7">
        <v>44011.0</v>
      </c>
      <c r="B226" s="3" t="str">
        <f t="shared" si="1"/>
        <v>#REF!</v>
      </c>
    </row>
    <row r="227">
      <c r="A227" s="8">
        <v>40.5</v>
      </c>
      <c r="B227" s="3" t="str">
        <f t="shared" si="1"/>
        <v>#REF!</v>
      </c>
    </row>
    <row r="228">
      <c r="A228" s="8">
        <v>42.0</v>
      </c>
      <c r="B228" s="3" t="str">
        <f t="shared" si="1"/>
        <v>#REF!</v>
      </c>
    </row>
    <row r="229">
      <c r="A229" s="8">
        <v>40.01</v>
      </c>
      <c r="B229" s="3" t="str">
        <f t="shared" si="1"/>
        <v>#REF!</v>
      </c>
    </row>
    <row r="230">
      <c r="A230" s="8">
        <v>41.85</v>
      </c>
      <c r="B230" s="3" t="str">
        <f t="shared" si="1"/>
        <v>#REF!</v>
      </c>
    </row>
    <row r="231">
      <c r="A231" s="9">
        <f>+0.92</f>
        <v>0.92</v>
      </c>
      <c r="B231" s="3" t="str">
        <f t="shared" si="1"/>
        <v>#REF!</v>
      </c>
    </row>
    <row r="232">
      <c r="A232" s="9">
        <f>+2.25%</f>
        <v>0.0225</v>
      </c>
      <c r="B232" s="3" t="str">
        <f t="shared" si="1"/>
        <v>#REF!</v>
      </c>
    </row>
    <row r="233">
      <c r="A233" s="16">
        <v>273441.0</v>
      </c>
      <c r="B233" s="3" t="str">
        <f t="shared" si="1"/>
        <v>#REF!</v>
      </c>
    </row>
    <row r="234">
      <c r="A234" s="16">
        <v>536183.0</v>
      </c>
      <c r="B234" s="3" t="str">
        <f t="shared" si="1"/>
        <v>#REF!</v>
      </c>
    </row>
    <row r="235">
      <c r="A235" s="7">
        <v>44008.0</v>
      </c>
      <c r="B235" s="3" t="str">
        <f t="shared" si="1"/>
        <v>#REF!</v>
      </c>
    </row>
    <row r="236">
      <c r="A236" s="8">
        <v>41.41</v>
      </c>
      <c r="B236" s="3" t="str">
        <f t="shared" si="1"/>
        <v>#REF!</v>
      </c>
    </row>
    <row r="237">
      <c r="A237" s="8">
        <v>41.81</v>
      </c>
      <c r="B237" s="3" t="str">
        <f t="shared" si="1"/>
        <v>#REF!</v>
      </c>
    </row>
    <row r="238">
      <c r="A238" s="8">
        <v>40.28</v>
      </c>
      <c r="B238" s="3" t="str">
        <f t="shared" si="1"/>
        <v>#REF!</v>
      </c>
    </row>
    <row r="239">
      <c r="A239" s="8">
        <v>40.93</v>
      </c>
      <c r="B239" s="3" t="str">
        <f t="shared" si="1"/>
        <v>#REF!</v>
      </c>
    </row>
    <row r="240">
      <c r="A240" s="11">
        <v>-0.19</v>
      </c>
      <c r="B240" s="3" t="str">
        <f t="shared" si="1"/>
        <v>#REF!</v>
      </c>
    </row>
    <row r="241">
      <c r="A241" s="12">
        <v>-0.0046</v>
      </c>
      <c r="B241" s="3" t="str">
        <f t="shared" si="1"/>
        <v>#REF!</v>
      </c>
    </row>
    <row r="242">
      <c r="A242" s="17">
        <v>249232.0</v>
      </c>
      <c r="B242" s="3" t="str">
        <f t="shared" si="1"/>
        <v>#REF!</v>
      </c>
    </row>
    <row r="243">
      <c r="A243" s="17">
        <v>515841.0</v>
      </c>
      <c r="B243" s="3" t="str">
        <f t="shared" si="1"/>
        <v>#REF!</v>
      </c>
    </row>
    <row r="244">
      <c r="A244" s="7">
        <v>44007.0</v>
      </c>
      <c r="B244" s="3" t="str">
        <f t="shared" si="1"/>
        <v>#REF!</v>
      </c>
    </row>
    <row r="245">
      <c r="A245" s="8">
        <v>40.5</v>
      </c>
      <c r="B245" s="3" t="str">
        <f t="shared" si="1"/>
        <v>#REF!</v>
      </c>
    </row>
    <row r="246">
      <c r="A246" s="8">
        <v>41.62</v>
      </c>
      <c r="B246" s="3" t="str">
        <f t="shared" si="1"/>
        <v>#REF!</v>
      </c>
    </row>
    <row r="247">
      <c r="A247" s="8">
        <v>39.7</v>
      </c>
      <c r="B247" s="3" t="str">
        <f t="shared" si="1"/>
        <v>#REF!</v>
      </c>
    </row>
    <row r="248">
      <c r="A248" s="8">
        <v>41.12</v>
      </c>
      <c r="B248" s="3" t="str">
        <f t="shared" si="1"/>
        <v>#REF!</v>
      </c>
    </row>
    <row r="249">
      <c r="A249" s="9">
        <f>+0.59</f>
        <v>0.59</v>
      </c>
      <c r="B249" s="3" t="str">
        <f t="shared" si="1"/>
        <v>#REF!</v>
      </c>
    </row>
    <row r="250">
      <c r="A250" s="9">
        <f>+1.46%</f>
        <v>0.0146</v>
      </c>
      <c r="B250" s="3" t="str">
        <f t="shared" si="1"/>
        <v>#REF!</v>
      </c>
    </row>
    <row r="251">
      <c r="A251" s="16">
        <v>270612.0</v>
      </c>
      <c r="B251" s="3" t="str">
        <f t="shared" si="1"/>
        <v>#REF!</v>
      </c>
    </row>
    <row r="252">
      <c r="A252" s="16">
        <v>508453.0</v>
      </c>
      <c r="B252" s="3" t="str">
        <f t="shared" si="1"/>
        <v>#REF!</v>
      </c>
    </row>
    <row r="253">
      <c r="A253" s="7">
        <v>44006.0</v>
      </c>
      <c r="B253" s="3" t="str">
        <f t="shared" si="1"/>
        <v>#REF!</v>
      </c>
    </row>
    <row r="254">
      <c r="A254" s="8">
        <v>42.56</v>
      </c>
      <c r="B254" s="3" t="str">
        <f t="shared" si="1"/>
        <v>#REF!</v>
      </c>
    </row>
    <row r="255">
      <c r="A255" s="8">
        <v>42.95</v>
      </c>
      <c r="B255" s="3" t="str">
        <f t="shared" si="1"/>
        <v>#REF!</v>
      </c>
    </row>
    <row r="256">
      <c r="A256" s="8">
        <v>39.89</v>
      </c>
      <c r="B256" s="3" t="str">
        <f t="shared" si="1"/>
        <v>#REF!</v>
      </c>
    </row>
    <row r="257">
      <c r="A257" s="8">
        <v>40.53</v>
      </c>
      <c r="B257" s="3" t="str">
        <f t="shared" si="1"/>
        <v>#REF!</v>
      </c>
    </row>
    <row r="258">
      <c r="A258" s="11">
        <v>-2.2</v>
      </c>
      <c r="B258" s="3" t="str">
        <f t="shared" si="1"/>
        <v>#REF!</v>
      </c>
    </row>
    <row r="259">
      <c r="A259" s="12">
        <v>-0.0515</v>
      </c>
      <c r="B259" s="3" t="str">
        <f t="shared" si="1"/>
        <v>#REF!</v>
      </c>
    </row>
    <row r="260">
      <c r="A260" s="17">
        <v>280337.0</v>
      </c>
      <c r="B260" s="3" t="str">
        <f t="shared" si="1"/>
        <v>#REF!</v>
      </c>
    </row>
    <row r="261">
      <c r="A261" s="17">
        <v>489251.0</v>
      </c>
      <c r="B261" s="3" t="str">
        <f t="shared" si="1"/>
        <v>#REF!</v>
      </c>
    </row>
    <row r="262">
      <c r="A262" s="7">
        <v>44005.0</v>
      </c>
      <c r="B262" s="3" t="str">
        <f t="shared" si="1"/>
        <v>#REF!</v>
      </c>
    </row>
    <row r="263">
      <c r="A263" s="8">
        <v>43.25</v>
      </c>
      <c r="B263" s="3" t="str">
        <f t="shared" si="1"/>
        <v>#REF!</v>
      </c>
    </row>
    <row r="264">
      <c r="A264" s="8">
        <v>43.97</v>
      </c>
      <c r="B264" s="3" t="str">
        <f t="shared" si="1"/>
        <v>#REF!</v>
      </c>
    </row>
    <row r="265">
      <c r="A265" s="8">
        <v>42.22</v>
      </c>
      <c r="B265" s="3" t="str">
        <f t="shared" si="1"/>
        <v>#REF!</v>
      </c>
    </row>
    <row r="266">
      <c r="A266" s="8">
        <v>42.73</v>
      </c>
      <c r="B266" s="3" t="str">
        <f t="shared" si="1"/>
        <v>#REF!</v>
      </c>
    </row>
    <row r="267">
      <c r="A267" s="11">
        <v>-0.34</v>
      </c>
      <c r="B267" s="3" t="str">
        <f t="shared" si="1"/>
        <v>#REF!</v>
      </c>
    </row>
    <row r="268">
      <c r="A268" s="12">
        <v>-0.0079</v>
      </c>
      <c r="B268" s="3" t="str">
        <f t="shared" si="1"/>
        <v>#REF!</v>
      </c>
    </row>
    <row r="269">
      <c r="A269" s="17">
        <v>212470.0</v>
      </c>
      <c r="B269" s="3" t="str">
        <f t="shared" si="1"/>
        <v>#REF!</v>
      </c>
    </row>
    <row r="270">
      <c r="A270" s="17">
        <v>473389.0</v>
      </c>
      <c r="B270" s="3" t="str">
        <f t="shared" si="1"/>
        <v>#REF!</v>
      </c>
    </row>
    <row r="271">
      <c r="A271" s="7">
        <v>44004.0</v>
      </c>
      <c r="B271" s="3" t="str">
        <f t="shared" si="1"/>
        <v>#REF!</v>
      </c>
    </row>
    <row r="272">
      <c r="A272" s="8">
        <v>41.62</v>
      </c>
      <c r="B272" s="3" t="str">
        <f t="shared" si="1"/>
        <v>#REF!</v>
      </c>
    </row>
    <row r="273">
      <c r="A273" s="8">
        <v>43.16</v>
      </c>
      <c r="B273" s="3" t="str">
        <f t="shared" si="1"/>
        <v>#REF!</v>
      </c>
    </row>
    <row r="274">
      <c r="A274" s="8">
        <v>41.55</v>
      </c>
      <c r="B274" s="3" t="str">
        <f t="shared" si="1"/>
        <v>#REF!</v>
      </c>
    </row>
    <row r="275">
      <c r="A275" s="8">
        <v>43.07</v>
      </c>
      <c r="B275" s="3" t="str">
        <f t="shared" si="1"/>
        <v>#REF!</v>
      </c>
    </row>
    <row r="276">
      <c r="A276" s="9">
        <f>+0.93</f>
        <v>0.93</v>
      </c>
      <c r="B276" s="3" t="str">
        <f t="shared" si="1"/>
        <v>#REF!</v>
      </c>
    </row>
    <row r="277">
      <c r="A277" s="9">
        <f>+2.21%</f>
        <v>0.0221</v>
      </c>
      <c r="B277" s="3" t="str">
        <f t="shared" si="1"/>
        <v>#REF!</v>
      </c>
    </row>
    <row r="278">
      <c r="A278" s="16">
        <v>190209.0</v>
      </c>
      <c r="B278" s="3" t="str">
        <f t="shared" si="1"/>
        <v>#REF!</v>
      </c>
    </row>
    <row r="279">
      <c r="A279" s="16">
        <v>458018.0</v>
      </c>
      <c r="B279" s="3" t="str">
        <f t="shared" si="1"/>
        <v>#REF!</v>
      </c>
    </row>
    <row r="280">
      <c r="A280" s="7">
        <v>44001.0</v>
      </c>
      <c r="B280" s="3" t="str">
        <f t="shared" si="1"/>
        <v>#REF!</v>
      </c>
    </row>
    <row r="281">
      <c r="A281" s="8">
        <v>41.6</v>
      </c>
      <c r="B281" s="3" t="str">
        <f t="shared" si="1"/>
        <v>#REF!</v>
      </c>
    </row>
    <row r="282">
      <c r="A282" s="8">
        <v>42.82</v>
      </c>
      <c r="B282" s="3" t="str">
        <f t="shared" si="1"/>
        <v>#REF!</v>
      </c>
    </row>
    <row r="283">
      <c r="A283" s="8">
        <v>41.0</v>
      </c>
      <c r="B283" s="3" t="str">
        <f t="shared" si="1"/>
        <v>#REF!</v>
      </c>
    </row>
    <row r="284">
      <c r="A284" s="8">
        <v>42.14</v>
      </c>
      <c r="B284" s="3" t="str">
        <f t="shared" si="1"/>
        <v>#REF!</v>
      </c>
    </row>
    <row r="285">
      <c r="A285" s="9">
        <f>+0.67</f>
        <v>0.67</v>
      </c>
      <c r="B285" s="3" t="str">
        <f t="shared" si="1"/>
        <v>#REF!</v>
      </c>
    </row>
    <row r="286">
      <c r="A286" s="9">
        <f>+1.62%</f>
        <v>0.0162</v>
      </c>
      <c r="B286" s="3" t="str">
        <f t="shared" si="1"/>
        <v>#REF!</v>
      </c>
    </row>
    <row r="287">
      <c r="A287" s="16">
        <v>199365.0</v>
      </c>
      <c r="B287" s="3" t="str">
        <f t="shared" si="1"/>
        <v>#REF!</v>
      </c>
    </row>
    <row r="288">
      <c r="A288" s="16">
        <v>430299.0</v>
      </c>
      <c r="B288" s="3" t="str">
        <f t="shared" si="1"/>
        <v>#REF!</v>
      </c>
    </row>
    <row r="289">
      <c r="A289" s="7">
        <v>44000.0</v>
      </c>
      <c r="B289" s="3" t="str">
        <f t="shared" si="1"/>
        <v>#REF!</v>
      </c>
    </row>
    <row r="290">
      <c r="A290" s="8">
        <v>40.38</v>
      </c>
      <c r="B290" s="3" t="str">
        <f t="shared" si="1"/>
        <v>#REF!</v>
      </c>
    </row>
    <row r="291">
      <c r="A291" s="8">
        <v>41.58</v>
      </c>
      <c r="B291" s="3" t="str">
        <f t="shared" si="1"/>
        <v>#REF!</v>
      </c>
    </row>
    <row r="292">
      <c r="A292" s="8">
        <v>40.09</v>
      </c>
      <c r="B292" s="3" t="str">
        <f t="shared" si="1"/>
        <v>#REF!</v>
      </c>
    </row>
    <row r="293">
      <c r="A293" s="8">
        <v>41.47</v>
      </c>
      <c r="B293" s="3" t="str">
        <f t="shared" si="1"/>
        <v>#REF!</v>
      </c>
    </row>
    <row r="294">
      <c r="A294" s="9">
        <f>+0.7</f>
        <v>0.7</v>
      </c>
      <c r="B294" s="3" t="str">
        <f t="shared" si="1"/>
        <v>#REF!</v>
      </c>
    </row>
    <row r="295">
      <c r="A295" s="9">
        <f>+1.72%</f>
        <v>0.0172</v>
      </c>
      <c r="B295" s="3" t="str">
        <f t="shared" si="1"/>
        <v>#REF!</v>
      </c>
    </row>
    <row r="296">
      <c r="A296" s="16">
        <v>159531.0</v>
      </c>
      <c r="B296" s="3" t="str">
        <f t="shared" si="1"/>
        <v>#REF!</v>
      </c>
    </row>
    <row r="297">
      <c r="A297" s="16">
        <v>421324.0</v>
      </c>
      <c r="B297" s="3" t="str">
        <f t="shared" si="1"/>
        <v>#REF!</v>
      </c>
    </row>
    <row r="298">
      <c r="A298" s="7">
        <v>43999.0</v>
      </c>
      <c r="B298" s="3" t="str">
        <f t="shared" si="1"/>
        <v>#REF!</v>
      </c>
    </row>
    <row r="299">
      <c r="A299" s="8">
        <v>40.81</v>
      </c>
      <c r="B299" s="3" t="str">
        <f t="shared" si="1"/>
        <v>#REF!</v>
      </c>
    </row>
    <row r="300">
      <c r="A300" s="8">
        <v>41.6</v>
      </c>
      <c r="B300" s="3" t="str">
        <f t="shared" si="1"/>
        <v>#REF!</v>
      </c>
    </row>
    <row r="301">
      <c r="A301" s="8">
        <v>40.18</v>
      </c>
      <c r="B301" s="3" t="str">
        <f t="shared" si="1"/>
        <v>#REF!</v>
      </c>
    </row>
    <row r="302">
      <c r="A302" s="8">
        <v>40.77</v>
      </c>
      <c r="B302" s="3" t="str">
        <f t="shared" si="1"/>
        <v>#REF!</v>
      </c>
    </row>
    <row r="303">
      <c r="A303" s="11">
        <v>-0.36</v>
      </c>
      <c r="B303" s="3" t="str">
        <f t="shared" si="1"/>
        <v>#REF!</v>
      </c>
    </row>
    <row r="304">
      <c r="A304" s="12">
        <v>-0.0088</v>
      </c>
      <c r="B304" s="3" t="str">
        <f t="shared" si="1"/>
        <v>#REF!</v>
      </c>
    </row>
    <row r="305">
      <c r="A305" s="17">
        <v>153802.0</v>
      </c>
      <c r="B305" s="3" t="str">
        <f t="shared" si="1"/>
        <v>#REF!</v>
      </c>
    </row>
    <row r="306">
      <c r="A306" s="17">
        <v>422265.0</v>
      </c>
      <c r="B306" s="3" t="str">
        <f t="shared" si="1"/>
        <v>#REF!</v>
      </c>
    </row>
    <row r="307">
      <c r="A307" s="7">
        <v>43998.0</v>
      </c>
      <c r="B307" s="3" t="str">
        <f t="shared" si="1"/>
        <v>#REF!</v>
      </c>
    </row>
    <row r="308">
      <c r="A308" s="8">
        <v>40.05</v>
      </c>
      <c r="B308" s="3" t="str">
        <f t="shared" si="1"/>
        <v>#REF!</v>
      </c>
    </row>
    <row r="309">
      <c r="A309" s="8">
        <v>41.78</v>
      </c>
      <c r="B309" s="3" t="str">
        <f t="shared" si="1"/>
        <v>#REF!</v>
      </c>
    </row>
    <row r="310">
      <c r="A310" s="8">
        <v>39.19</v>
      </c>
      <c r="B310" s="3" t="str">
        <f t="shared" si="1"/>
        <v>#REF!</v>
      </c>
    </row>
    <row r="311">
      <c r="A311" s="8">
        <v>41.13</v>
      </c>
      <c r="B311" s="3" t="str">
        <f t="shared" si="1"/>
        <v>#REF!</v>
      </c>
    </row>
    <row r="312">
      <c r="A312" s="9">
        <f>+1.2</f>
        <v>1.2</v>
      </c>
      <c r="B312" s="3" t="str">
        <f t="shared" si="1"/>
        <v>#REF!</v>
      </c>
    </row>
    <row r="313">
      <c r="A313" s="9">
        <f>+3.01%</f>
        <v>0.0301</v>
      </c>
      <c r="B313" s="3" t="str">
        <f t="shared" si="1"/>
        <v>#REF!</v>
      </c>
    </row>
    <row r="314">
      <c r="A314" s="16">
        <v>194472.0</v>
      </c>
      <c r="B314" s="3" t="str">
        <f t="shared" si="1"/>
        <v>#REF!</v>
      </c>
    </row>
    <row r="315">
      <c r="A315" s="16">
        <v>420880.0</v>
      </c>
      <c r="B315" s="3" t="str">
        <f t="shared" si="1"/>
        <v>#REF!</v>
      </c>
    </row>
    <row r="316">
      <c r="A316" s="7">
        <v>43997.0</v>
      </c>
      <c r="B316" s="3" t="str">
        <f t="shared" si="1"/>
        <v>#REF!</v>
      </c>
    </row>
    <row r="317">
      <c r="A317" s="8">
        <v>39.05</v>
      </c>
      <c r="B317" s="3" t="str">
        <f t="shared" si="1"/>
        <v>#REF!</v>
      </c>
    </row>
    <row r="318">
      <c r="A318" s="8">
        <v>40.1</v>
      </c>
      <c r="B318" s="3" t="str">
        <f t="shared" si="1"/>
        <v>#REF!</v>
      </c>
    </row>
    <row r="319">
      <c r="A319" s="8">
        <v>37.51</v>
      </c>
      <c r="B319" s="3" t="str">
        <f t="shared" si="1"/>
        <v>#REF!</v>
      </c>
    </row>
    <row r="320">
      <c r="A320" s="8">
        <v>39.93</v>
      </c>
      <c r="B320" s="3" t="str">
        <f t="shared" si="1"/>
        <v>#REF!</v>
      </c>
    </row>
    <row r="321">
      <c r="A321" s="9">
        <f>+0.95</f>
        <v>0.95</v>
      </c>
      <c r="B321" s="3" t="str">
        <f t="shared" si="1"/>
        <v>#REF!</v>
      </c>
    </row>
    <row r="322">
      <c r="A322" s="9">
        <f>+2.44%</f>
        <v>0.0244</v>
      </c>
      <c r="B322" s="3" t="str">
        <f t="shared" si="1"/>
        <v>#REF!</v>
      </c>
    </row>
    <row r="323">
      <c r="A323" s="16">
        <v>153943.0</v>
      </c>
      <c r="B323" s="3" t="str">
        <f t="shared" si="1"/>
        <v>#REF!</v>
      </c>
    </row>
    <row r="324">
      <c r="A324" s="16">
        <v>408702.0</v>
      </c>
      <c r="B324" s="3" t="str">
        <f t="shared" si="1"/>
        <v>#REF!</v>
      </c>
    </row>
    <row r="325">
      <c r="A325" s="7">
        <v>43994.0</v>
      </c>
      <c r="B325" s="3" t="str">
        <f t="shared" si="1"/>
        <v>#REF!</v>
      </c>
    </row>
    <row r="326">
      <c r="A326" s="8">
        <v>38.22</v>
      </c>
      <c r="B326" s="3" t="str">
        <f t="shared" si="1"/>
        <v>#REF!</v>
      </c>
    </row>
    <row r="327">
      <c r="A327" s="8">
        <v>39.69</v>
      </c>
      <c r="B327" s="3" t="str">
        <f t="shared" si="1"/>
        <v>#REF!</v>
      </c>
    </row>
    <row r="328">
      <c r="A328" s="8">
        <v>37.29</v>
      </c>
      <c r="B328" s="3" t="str">
        <f t="shared" si="1"/>
        <v>#REF!</v>
      </c>
    </row>
    <row r="329">
      <c r="A329" s="8">
        <v>38.98</v>
      </c>
      <c r="B329" s="3" t="str">
        <f t="shared" si="1"/>
        <v>#REF!</v>
      </c>
    </row>
    <row r="330">
      <c r="A330" s="9">
        <f>+0.1</f>
        <v>0.1</v>
      </c>
      <c r="B330" s="3" t="str">
        <f t="shared" si="1"/>
        <v>#REF!</v>
      </c>
    </row>
    <row r="331">
      <c r="A331" s="9">
        <f>+0.26%</f>
        <v>0.0026</v>
      </c>
      <c r="B331" s="3" t="str">
        <f t="shared" si="1"/>
        <v>#REF!</v>
      </c>
    </row>
    <row r="332">
      <c r="A332" s="16">
        <v>166075.0</v>
      </c>
      <c r="B332" s="3" t="str">
        <f t="shared" si="1"/>
        <v>#REF!</v>
      </c>
    </row>
    <row r="333">
      <c r="A333" s="16">
        <v>400254.0</v>
      </c>
      <c r="B333" s="3" t="str">
        <f t="shared" si="1"/>
        <v>#REF!</v>
      </c>
    </row>
    <row r="334">
      <c r="A334" s="7">
        <v>43993.0</v>
      </c>
      <c r="B334" s="3" t="str">
        <f t="shared" si="1"/>
        <v>#REF!</v>
      </c>
    </row>
    <row r="335">
      <c r="A335" s="8">
        <v>41.19</v>
      </c>
      <c r="B335" s="3" t="str">
        <f t="shared" si="1"/>
        <v>#REF!</v>
      </c>
    </row>
    <row r="336">
      <c r="A336" s="8">
        <v>41.2</v>
      </c>
      <c r="B336" s="3" t="str">
        <f t="shared" si="1"/>
        <v>#REF!</v>
      </c>
    </row>
    <row r="337">
      <c r="A337" s="8">
        <v>38.14</v>
      </c>
      <c r="B337" s="3" t="str">
        <f t="shared" si="1"/>
        <v>#REF!</v>
      </c>
    </row>
    <row r="338">
      <c r="A338" s="8">
        <v>38.88</v>
      </c>
      <c r="B338" s="3" t="str">
        <f t="shared" si="1"/>
        <v>#REF!</v>
      </c>
    </row>
    <row r="339">
      <c r="A339" s="11">
        <v>-3.06</v>
      </c>
      <c r="B339" s="3" t="str">
        <f t="shared" si="1"/>
        <v>#REF!</v>
      </c>
    </row>
    <row r="340">
      <c r="A340" s="12">
        <v>-0.073</v>
      </c>
      <c r="B340" s="3" t="str">
        <f t="shared" si="1"/>
        <v>#REF!</v>
      </c>
    </row>
    <row r="341">
      <c r="A341" s="17">
        <v>191960.0</v>
      </c>
      <c r="B341" s="3" t="str">
        <f t="shared" si="1"/>
        <v>#REF!</v>
      </c>
    </row>
    <row r="342">
      <c r="A342" s="17">
        <v>383978.0</v>
      </c>
      <c r="B342" s="3" t="str">
        <f t="shared" si="1"/>
        <v>#REF!</v>
      </c>
    </row>
    <row r="343">
      <c r="A343" s="7">
        <v>43992.0</v>
      </c>
      <c r="B343" s="3" t="str">
        <f t="shared" si="1"/>
        <v>#REF!</v>
      </c>
    </row>
    <row r="344">
      <c r="A344" s="8">
        <v>40.98</v>
      </c>
      <c r="B344" s="3" t="str">
        <f t="shared" si="1"/>
        <v>#REF!</v>
      </c>
    </row>
    <row r="345">
      <c r="A345" s="8">
        <v>42.22</v>
      </c>
      <c r="B345" s="3" t="str">
        <f t="shared" si="1"/>
        <v>#REF!</v>
      </c>
    </row>
    <row r="346">
      <c r="A346" s="8">
        <v>40.51</v>
      </c>
      <c r="B346" s="3" t="str">
        <f t="shared" si="1"/>
        <v>#REF!</v>
      </c>
    </row>
    <row r="347">
      <c r="A347" s="8">
        <v>41.94</v>
      </c>
      <c r="B347" s="3" t="str">
        <f t="shared" si="1"/>
        <v>#REF!</v>
      </c>
    </row>
    <row r="348">
      <c r="A348" s="9">
        <f>+0.43</f>
        <v>0.43</v>
      </c>
      <c r="B348" s="3" t="str">
        <f t="shared" si="1"/>
        <v>#REF!</v>
      </c>
    </row>
    <row r="349">
      <c r="A349" s="9">
        <f>+1.04%</f>
        <v>0.0104</v>
      </c>
      <c r="B349" s="3" t="str">
        <f t="shared" si="1"/>
        <v>#REF!</v>
      </c>
    </row>
    <row r="350">
      <c r="A350" s="16">
        <v>178919.0</v>
      </c>
      <c r="B350" s="3" t="str">
        <f t="shared" si="1"/>
        <v>#REF!</v>
      </c>
    </row>
    <row r="351">
      <c r="A351" s="16">
        <v>375424.0</v>
      </c>
      <c r="B351" s="3" t="str">
        <f t="shared" si="1"/>
        <v>#REF!</v>
      </c>
    </row>
    <row r="352">
      <c r="A352" s="7">
        <v>43991.0</v>
      </c>
      <c r="B352" s="3" t="str">
        <f t="shared" si="1"/>
        <v>#REF!</v>
      </c>
    </row>
    <row r="353">
      <c r="A353" s="8">
        <v>41.25</v>
      </c>
      <c r="B353" s="3" t="str">
        <f t="shared" si="1"/>
        <v>#REF!</v>
      </c>
    </row>
    <row r="354">
      <c r="A354" s="8">
        <v>41.67</v>
      </c>
      <c r="B354" s="3" t="str">
        <f t="shared" si="1"/>
        <v>#REF!</v>
      </c>
    </row>
    <row r="355">
      <c r="A355" s="8">
        <v>40.08</v>
      </c>
      <c r="B355" s="3" t="str">
        <f t="shared" si="1"/>
        <v>#REF!</v>
      </c>
    </row>
    <row r="356">
      <c r="A356" s="8">
        <v>41.51</v>
      </c>
      <c r="B356" s="3" t="str">
        <f t="shared" si="1"/>
        <v>#REF!</v>
      </c>
    </row>
    <row r="357">
      <c r="A357" s="9">
        <f>+0.51</f>
        <v>0.51</v>
      </c>
      <c r="B357" s="3" t="str">
        <f t="shared" si="1"/>
        <v>#REF!</v>
      </c>
    </row>
    <row r="358">
      <c r="A358" s="9">
        <f>+1.24%</f>
        <v>0.0124</v>
      </c>
      <c r="B358" s="3" t="str">
        <f t="shared" si="1"/>
        <v>#REF!</v>
      </c>
    </row>
    <row r="359">
      <c r="A359" s="16">
        <v>158881.0</v>
      </c>
      <c r="B359" s="3" t="str">
        <f t="shared" si="1"/>
        <v>#REF!</v>
      </c>
    </row>
    <row r="360">
      <c r="A360" s="16">
        <v>341860.0</v>
      </c>
      <c r="B360" s="3" t="str">
        <f t="shared" si="1"/>
        <v>#REF!</v>
      </c>
    </row>
    <row r="361">
      <c r="A361" s="7">
        <v>43990.0</v>
      </c>
      <c r="B361" s="3" t="str">
        <f t="shared" si="1"/>
        <v>#REF!</v>
      </c>
    </row>
    <row r="362">
      <c r="A362" s="8">
        <v>42.54</v>
      </c>
      <c r="B362" s="3" t="str">
        <f t="shared" si="1"/>
        <v>#REF!</v>
      </c>
    </row>
    <row r="363">
      <c r="A363" s="8">
        <v>43.48</v>
      </c>
      <c r="B363" s="3" t="str">
        <f t="shared" si="1"/>
        <v>#REF!</v>
      </c>
    </row>
    <row r="364">
      <c r="A364" s="8">
        <v>40.89</v>
      </c>
      <c r="B364" s="3" t="str">
        <f t="shared" si="1"/>
        <v>#REF!</v>
      </c>
    </row>
    <row r="365">
      <c r="A365" s="8">
        <v>41.0</v>
      </c>
      <c r="B365" s="3" t="str">
        <f t="shared" si="1"/>
        <v>#REF!</v>
      </c>
    </row>
    <row r="366">
      <c r="A366" s="11">
        <v>-1.42</v>
      </c>
      <c r="B366" s="3" t="str">
        <f t="shared" si="1"/>
        <v>#REF!</v>
      </c>
    </row>
    <row r="367">
      <c r="A367" s="12">
        <v>-0.0335</v>
      </c>
      <c r="B367" s="3" t="str">
        <f t="shared" si="1"/>
        <v>#REF!</v>
      </c>
    </row>
    <row r="368">
      <c r="A368" s="17">
        <v>158729.0</v>
      </c>
      <c r="B368" s="3" t="str">
        <f t="shared" si="1"/>
        <v>#REF!</v>
      </c>
    </row>
    <row r="369">
      <c r="A369" s="17">
        <v>325308.0</v>
      </c>
      <c r="B369" s="3" t="str">
        <f t="shared" si="1"/>
        <v>#REF!</v>
      </c>
    </row>
    <row r="370">
      <c r="A370" s="7">
        <v>43987.0</v>
      </c>
      <c r="B370" s="3" t="str">
        <f t="shared" si="1"/>
        <v>#REF!</v>
      </c>
    </row>
    <row r="371">
      <c r="A371" s="8">
        <v>40.05</v>
      </c>
      <c r="B371" s="3" t="str">
        <f t="shared" si="1"/>
        <v>#REF!</v>
      </c>
    </row>
    <row r="372">
      <c r="A372" s="8">
        <v>42.55</v>
      </c>
      <c r="B372" s="3" t="str">
        <f t="shared" si="1"/>
        <v>#REF!</v>
      </c>
    </row>
    <row r="373">
      <c r="A373" s="8">
        <v>39.9</v>
      </c>
      <c r="B373" s="3" t="str">
        <f t="shared" si="1"/>
        <v>#REF!</v>
      </c>
    </row>
    <row r="374">
      <c r="A374" s="8">
        <v>42.42</v>
      </c>
      <c r="B374" s="3" t="str">
        <f t="shared" si="1"/>
        <v>#REF!</v>
      </c>
    </row>
    <row r="375">
      <c r="A375" s="9">
        <f>+2.25</f>
        <v>2.25</v>
      </c>
      <c r="B375" s="3" t="str">
        <f t="shared" si="1"/>
        <v>#REF!</v>
      </c>
    </row>
    <row r="376">
      <c r="A376" s="9">
        <f>+5.6%</f>
        <v>0.056</v>
      </c>
      <c r="B376" s="3" t="str">
        <f t="shared" si="1"/>
        <v>#REF!</v>
      </c>
    </row>
    <row r="377">
      <c r="A377" s="16">
        <v>187797.0</v>
      </c>
      <c r="B377" s="3" t="str">
        <f t="shared" si="1"/>
        <v>#REF!</v>
      </c>
    </row>
    <row r="378">
      <c r="A378" s="16">
        <v>308916.0</v>
      </c>
      <c r="B378" s="3" t="str">
        <f t="shared" si="1"/>
        <v>#REF!</v>
      </c>
    </row>
    <row r="379">
      <c r="A379" s="7">
        <v>43986.0</v>
      </c>
      <c r="B379" s="3" t="str">
        <f t="shared" si="1"/>
        <v>#REF!</v>
      </c>
    </row>
    <row r="380">
      <c r="A380" s="8">
        <v>39.77</v>
      </c>
      <c r="B380" s="3" t="str">
        <f t="shared" si="1"/>
        <v>#REF!</v>
      </c>
    </row>
    <row r="381">
      <c r="A381" s="8">
        <v>40.27</v>
      </c>
      <c r="B381" s="3" t="str">
        <f t="shared" si="1"/>
        <v>#REF!</v>
      </c>
    </row>
    <row r="382">
      <c r="A382" s="8">
        <v>39.19</v>
      </c>
      <c r="B382" s="3" t="str">
        <f t="shared" si="1"/>
        <v>#REF!</v>
      </c>
    </row>
    <row r="383">
      <c r="A383" s="8">
        <v>40.17</v>
      </c>
      <c r="B383" s="3" t="str">
        <f t="shared" si="1"/>
        <v>#REF!</v>
      </c>
    </row>
    <row r="384">
      <c r="A384" s="9">
        <f>+0.2</f>
        <v>0.2</v>
      </c>
      <c r="B384" s="3" t="str">
        <f t="shared" si="1"/>
        <v>#REF!</v>
      </c>
    </row>
    <row r="385">
      <c r="A385" s="9">
        <f>+0.5%</f>
        <v>0.005</v>
      </c>
      <c r="B385" s="3" t="str">
        <f t="shared" si="1"/>
        <v>#REF!</v>
      </c>
    </row>
    <row r="386">
      <c r="A386" s="16">
        <v>118238.0</v>
      </c>
      <c r="B386" s="3" t="str">
        <f t="shared" si="1"/>
        <v>#REF!</v>
      </c>
    </row>
    <row r="387">
      <c r="A387" s="16">
        <v>286519.0</v>
      </c>
      <c r="B387" s="3" t="str">
        <f t="shared" si="1"/>
        <v>#REF!</v>
      </c>
    </row>
    <row r="388">
      <c r="A388" s="7">
        <v>43985.0</v>
      </c>
      <c r="B388" s="3" t="str">
        <f t="shared" si="1"/>
        <v>#REF!</v>
      </c>
    </row>
    <row r="389">
      <c r="A389" s="8">
        <v>39.87</v>
      </c>
      <c r="B389" s="3" t="str">
        <f t="shared" si="1"/>
        <v>#REF!</v>
      </c>
    </row>
    <row r="390">
      <c r="A390" s="8">
        <v>40.56</v>
      </c>
      <c r="B390" s="3" t="str">
        <f t="shared" si="1"/>
        <v>#REF!</v>
      </c>
    </row>
    <row r="391">
      <c r="A391" s="8">
        <v>38.89</v>
      </c>
      <c r="B391" s="3" t="str">
        <f t="shared" si="1"/>
        <v>#REF!</v>
      </c>
    </row>
    <row r="392">
      <c r="A392" s="8">
        <v>39.97</v>
      </c>
      <c r="B392" s="3" t="str">
        <f t="shared" si="1"/>
        <v>#REF!</v>
      </c>
    </row>
    <row r="393">
      <c r="A393" s="9">
        <f>+0.31</f>
        <v>0.31</v>
      </c>
      <c r="B393" s="3" t="str">
        <f t="shared" si="1"/>
        <v>#REF!</v>
      </c>
    </row>
    <row r="394">
      <c r="A394" s="9">
        <f>+0.78%</f>
        <v>0.0078</v>
      </c>
      <c r="B394" s="3" t="str">
        <f t="shared" si="1"/>
        <v>#REF!</v>
      </c>
    </row>
    <row r="395">
      <c r="A395" s="16">
        <v>144856.0</v>
      </c>
      <c r="B395" s="3" t="str">
        <f t="shared" si="1"/>
        <v>#REF!</v>
      </c>
    </row>
    <row r="396">
      <c r="A396" s="16">
        <v>275599.0</v>
      </c>
      <c r="B396" s="3" t="str">
        <f t="shared" si="1"/>
        <v>#REF!</v>
      </c>
    </row>
    <row r="397">
      <c r="A397" s="7">
        <v>43984.0</v>
      </c>
      <c r="B397" s="3" t="str">
        <f t="shared" si="1"/>
        <v>#REF!</v>
      </c>
    </row>
    <row r="398">
      <c r="A398" s="8">
        <v>38.6</v>
      </c>
      <c r="B398" s="3" t="str">
        <f t="shared" si="1"/>
        <v>#REF!</v>
      </c>
    </row>
    <row r="399">
      <c r="A399" s="8">
        <v>39.81</v>
      </c>
      <c r="B399" s="3" t="str">
        <f t="shared" si="1"/>
        <v>#REF!</v>
      </c>
    </row>
    <row r="400">
      <c r="A400" s="8">
        <v>38.39</v>
      </c>
      <c r="B400" s="3" t="str">
        <f t="shared" si="1"/>
        <v>#REF!</v>
      </c>
    </row>
    <row r="401">
      <c r="A401" s="8">
        <v>39.66</v>
      </c>
      <c r="B401" s="3" t="str">
        <f t="shared" si="1"/>
        <v>#REF!</v>
      </c>
    </row>
    <row r="402">
      <c r="A402" s="9">
        <f>+1.23</f>
        <v>1.23</v>
      </c>
      <c r="B402" s="3" t="str">
        <f t="shared" si="1"/>
        <v>#REF!</v>
      </c>
    </row>
    <row r="403">
      <c r="A403" s="9">
        <f>+3.2%</f>
        <v>0.032</v>
      </c>
      <c r="B403" s="3" t="str">
        <f t="shared" si="1"/>
        <v>#REF!</v>
      </c>
    </row>
    <row r="404">
      <c r="A404" s="16">
        <v>137536.0</v>
      </c>
      <c r="B404" s="3" t="str">
        <f t="shared" si="1"/>
        <v>#REF!</v>
      </c>
    </row>
    <row r="405">
      <c r="A405" s="16">
        <v>274839.0</v>
      </c>
      <c r="B405" s="3" t="str">
        <f t="shared" si="1"/>
        <v>#REF!</v>
      </c>
    </row>
    <row r="406">
      <c r="A406" s="7">
        <v>43983.0</v>
      </c>
      <c r="B406" s="3" t="str">
        <f t="shared" si="1"/>
        <v>#REF!</v>
      </c>
    </row>
    <row r="407">
      <c r="A407" s="8">
        <v>37.8</v>
      </c>
      <c r="B407" s="3" t="str">
        <f t="shared" si="1"/>
        <v>#REF!</v>
      </c>
    </row>
    <row r="408">
      <c r="A408" s="8">
        <v>38.78</v>
      </c>
      <c r="B408" s="3" t="str">
        <f t="shared" si="1"/>
        <v>#REF!</v>
      </c>
    </row>
    <row r="409">
      <c r="A409" s="8">
        <v>37.4</v>
      </c>
      <c r="B409" s="3" t="str">
        <f t="shared" si="1"/>
        <v>#REF!</v>
      </c>
    </row>
    <row r="410">
      <c r="A410" s="8">
        <v>38.43</v>
      </c>
      <c r="B410" s="3" t="str">
        <f t="shared" si="1"/>
        <v>#REF!</v>
      </c>
    </row>
    <row r="411">
      <c r="A411" s="9">
        <f>+0.26</f>
        <v>0.26</v>
      </c>
      <c r="B411" s="3" t="str">
        <f t="shared" si="1"/>
        <v>#REF!</v>
      </c>
    </row>
    <row r="412">
      <c r="A412" s="9">
        <f>+0.68%</f>
        <v>0.0068</v>
      </c>
      <c r="B412" s="3" t="str">
        <f t="shared" si="1"/>
        <v>#REF!</v>
      </c>
    </row>
    <row r="413">
      <c r="A413" s="16">
        <v>124695.0</v>
      </c>
      <c r="B413" s="3" t="str">
        <f t="shared" si="1"/>
        <v>#REF!</v>
      </c>
    </row>
    <row r="414">
      <c r="A414" s="16">
        <v>275409.0</v>
      </c>
      <c r="B414" s="3" t="str">
        <f t="shared" si="1"/>
        <v>#REF!</v>
      </c>
    </row>
    <row r="415">
      <c r="A415" s="7">
        <v>43980.0</v>
      </c>
      <c r="B415" s="3" t="str">
        <f t="shared" si="1"/>
        <v>#REF!</v>
      </c>
    </row>
    <row r="416">
      <c r="A416" s="8">
        <v>36.46</v>
      </c>
      <c r="B416" s="3" t="str">
        <f t="shared" si="1"/>
        <v>#REF!</v>
      </c>
    </row>
    <row r="417">
      <c r="A417" s="8">
        <v>38.47</v>
      </c>
      <c r="B417" s="3" t="str">
        <f t="shared" si="1"/>
        <v>#REF!</v>
      </c>
    </row>
    <row r="418">
      <c r="A418" s="8">
        <v>35.33</v>
      </c>
      <c r="B418" s="3" t="str">
        <f t="shared" si="1"/>
        <v>#REF!</v>
      </c>
    </row>
    <row r="419">
      <c r="A419" s="8">
        <v>38.17</v>
      </c>
      <c r="B419" s="3" t="str">
        <f t="shared" si="1"/>
        <v>#REF!</v>
      </c>
    </row>
    <row r="420">
      <c r="A420" s="9">
        <f>+1.67</f>
        <v>1.67</v>
      </c>
      <c r="B420" s="3" t="str">
        <f t="shared" si="1"/>
        <v>#REF!</v>
      </c>
    </row>
    <row r="421">
      <c r="A421" s="9">
        <f>+4.58%</f>
        <v>0.0458</v>
      </c>
      <c r="B421" s="3" t="str">
        <f t="shared" si="1"/>
        <v>#REF!</v>
      </c>
    </row>
    <row r="422">
      <c r="A422" s="16">
        <v>117139.0</v>
      </c>
      <c r="B422" s="3" t="str">
        <f t="shared" si="1"/>
        <v>#REF!</v>
      </c>
    </row>
    <row r="423">
      <c r="A423" s="16">
        <v>272971.0</v>
      </c>
      <c r="B423" s="3" t="str">
        <f t="shared" si="1"/>
        <v>#REF!</v>
      </c>
    </row>
    <row r="424">
      <c r="A424" s="7">
        <v>43979.0</v>
      </c>
      <c r="B424" s="3" t="str">
        <f t="shared" si="1"/>
        <v>#REF!</v>
      </c>
    </row>
    <row r="425">
      <c r="A425" s="8">
        <v>35.2</v>
      </c>
      <c r="B425" s="3" t="str">
        <f t="shared" si="1"/>
        <v>#REF!</v>
      </c>
    </row>
    <row r="426">
      <c r="A426" s="8">
        <v>37.1</v>
      </c>
      <c r="B426" s="3" t="str">
        <f t="shared" si="1"/>
        <v>#REF!</v>
      </c>
    </row>
    <row r="427">
      <c r="A427" s="8">
        <v>34.91</v>
      </c>
      <c r="B427" s="3" t="str">
        <f t="shared" si="1"/>
        <v>#REF!</v>
      </c>
    </row>
    <row r="428">
      <c r="A428" s="8">
        <v>36.5</v>
      </c>
      <c r="B428" s="3" t="str">
        <f t="shared" si="1"/>
        <v>#REF!</v>
      </c>
    </row>
    <row r="429">
      <c r="A429" s="9">
        <f>+0.56</f>
        <v>0.56</v>
      </c>
      <c r="B429" s="3" t="str">
        <f t="shared" si="1"/>
        <v>#REF!</v>
      </c>
    </row>
    <row r="430">
      <c r="A430" s="9">
        <f>+1.56%</f>
        <v>0.0156</v>
      </c>
      <c r="B430" s="3" t="str">
        <f t="shared" si="1"/>
        <v>#REF!</v>
      </c>
    </row>
    <row r="431">
      <c r="A431" s="16">
        <v>101699.0</v>
      </c>
      <c r="B431" s="3" t="str">
        <f t="shared" si="1"/>
        <v>#REF!</v>
      </c>
    </row>
    <row r="432">
      <c r="A432" s="16">
        <v>270524.0</v>
      </c>
      <c r="B432" s="3" t="str">
        <f t="shared" si="1"/>
        <v>#REF!</v>
      </c>
    </row>
    <row r="433">
      <c r="A433" s="7">
        <v>43978.0</v>
      </c>
      <c r="B433" s="3" t="str">
        <f t="shared" si="1"/>
        <v>#REF!</v>
      </c>
    </row>
    <row r="434">
      <c r="A434" s="8">
        <v>36.97</v>
      </c>
      <c r="B434" s="3" t="str">
        <f t="shared" si="1"/>
        <v>#REF!</v>
      </c>
    </row>
    <row r="435">
      <c r="A435" s="8">
        <v>37.12</v>
      </c>
      <c r="B435" s="3" t="str">
        <f t="shared" si="1"/>
        <v>#REF!</v>
      </c>
    </row>
    <row r="436">
      <c r="A436" s="8">
        <v>35.24</v>
      </c>
      <c r="B436" s="3" t="str">
        <f t="shared" si="1"/>
        <v>#REF!</v>
      </c>
    </row>
    <row r="437">
      <c r="A437" s="8">
        <v>35.94</v>
      </c>
      <c r="B437" s="3" t="str">
        <f t="shared" si="1"/>
        <v>#REF!</v>
      </c>
    </row>
    <row r="438">
      <c r="A438" s="11">
        <v>-1.25</v>
      </c>
      <c r="B438" s="3" t="str">
        <f t="shared" si="1"/>
        <v>#REF!</v>
      </c>
    </row>
    <row r="439">
      <c r="A439" s="12">
        <v>-0.0336</v>
      </c>
      <c r="B439" s="3" t="str">
        <f t="shared" si="1"/>
        <v>#REF!</v>
      </c>
    </row>
    <row r="440">
      <c r="A440" s="17">
        <v>96237.0</v>
      </c>
      <c r="B440" s="3" t="str">
        <f t="shared" si="1"/>
        <v>#REF!</v>
      </c>
    </row>
    <row r="441">
      <c r="A441" s="17">
        <v>268897.0</v>
      </c>
      <c r="B441" s="3" t="str">
        <f t="shared" si="1"/>
        <v>#REF!</v>
      </c>
    </row>
    <row r="442">
      <c r="A442" s="7">
        <v>43977.0</v>
      </c>
      <c r="B442" s="3" t="str">
        <f t="shared" si="1"/>
        <v>#REF!</v>
      </c>
    </row>
    <row r="443">
      <c r="A443" s="8">
        <v>36.75</v>
      </c>
      <c r="B443" s="3" t="str">
        <f t="shared" si="1"/>
        <v>#REF!</v>
      </c>
    </row>
    <row r="444">
      <c r="A444" s="8">
        <v>37.61</v>
      </c>
      <c r="B444" s="3" t="str">
        <f t="shared" si="1"/>
        <v>#REF!</v>
      </c>
    </row>
    <row r="445">
      <c r="A445" s="8">
        <v>36.28</v>
      </c>
      <c r="B445" s="3" t="str">
        <f t="shared" si="1"/>
        <v>#REF!</v>
      </c>
    </row>
    <row r="446">
      <c r="A446" s="8">
        <v>37.19</v>
      </c>
      <c r="B446" s="3" t="str">
        <f t="shared" si="1"/>
        <v>#REF!</v>
      </c>
    </row>
    <row r="447">
      <c r="A447" s="9">
        <f>+0.61</f>
        <v>0.61</v>
      </c>
      <c r="B447" s="3" t="str">
        <f t="shared" si="1"/>
        <v>#REF!</v>
      </c>
    </row>
    <row r="448">
      <c r="A448" s="9">
        <f>+1.67%</f>
        <v>0.0167</v>
      </c>
      <c r="B448" s="3" t="str">
        <f t="shared" si="1"/>
        <v>#REF!</v>
      </c>
    </row>
    <row r="449">
      <c r="A449" s="16">
        <v>91130.0</v>
      </c>
      <c r="B449" s="3" t="str">
        <f t="shared" si="1"/>
        <v>#REF!</v>
      </c>
    </row>
    <row r="450">
      <c r="A450" s="16">
        <v>265330.0</v>
      </c>
      <c r="B450" s="3" t="str">
        <f t="shared" si="1"/>
        <v>#REF!</v>
      </c>
    </row>
    <row r="451">
      <c r="A451" s="7">
        <v>43976.0</v>
      </c>
      <c r="B451" s="3" t="str">
        <f t="shared" si="1"/>
        <v>#REF!</v>
      </c>
    </row>
    <row r="452">
      <c r="A452" s="8">
        <v>36.16</v>
      </c>
      <c r="B452" s="3" t="str">
        <f t="shared" si="1"/>
        <v>#REF!</v>
      </c>
    </row>
    <row r="453">
      <c r="A453" s="8">
        <v>36.94</v>
      </c>
      <c r="B453" s="3" t="str">
        <f t="shared" si="1"/>
        <v>#REF!</v>
      </c>
    </row>
    <row r="454">
      <c r="A454" s="8">
        <v>35.5</v>
      </c>
      <c r="B454" s="3" t="str">
        <f t="shared" si="1"/>
        <v>#REF!</v>
      </c>
    </row>
    <row r="455">
      <c r="A455" s="8">
        <v>36.58</v>
      </c>
      <c r="B455" s="3" t="str">
        <f t="shared" si="1"/>
        <v>#REF!</v>
      </c>
    </row>
    <row r="456">
      <c r="A456" s="9">
        <f>+0.44</f>
        <v>0.44</v>
      </c>
      <c r="B456" s="3" t="str">
        <f t="shared" si="1"/>
        <v>#REF!</v>
      </c>
    </row>
    <row r="457">
      <c r="A457" s="9">
        <f>+1.22%</f>
        <v>0.0122</v>
      </c>
      <c r="B457" s="3" t="str">
        <f t="shared" si="1"/>
        <v>#REF!</v>
      </c>
    </row>
    <row r="458">
      <c r="A458" s="16">
        <v>9919.0</v>
      </c>
      <c r="B458" s="3" t="str">
        <f t="shared" si="1"/>
        <v>#REF!</v>
      </c>
    </row>
    <row r="459">
      <c r="A459" s="16">
        <v>262944.0</v>
      </c>
      <c r="B459" s="3" t="str">
        <f t="shared" si="1"/>
        <v>#REF!</v>
      </c>
    </row>
    <row r="460">
      <c r="A460" s="7">
        <v>43973.0</v>
      </c>
      <c r="B460" s="3" t="str">
        <f t="shared" si="1"/>
        <v>#REF!</v>
      </c>
    </row>
    <row r="461">
      <c r="A461" s="8">
        <v>37.01</v>
      </c>
      <c r="B461" s="3" t="str">
        <f t="shared" si="1"/>
        <v>#REF!</v>
      </c>
    </row>
    <row r="462">
      <c r="A462" s="8">
        <v>37.07</v>
      </c>
      <c r="B462" s="3" t="str">
        <f t="shared" si="1"/>
        <v>#REF!</v>
      </c>
    </row>
    <row r="463">
      <c r="A463" s="8">
        <v>34.41</v>
      </c>
      <c r="B463" s="3" t="str">
        <f t="shared" si="1"/>
        <v>#REF!</v>
      </c>
    </row>
    <row r="464">
      <c r="A464" s="8">
        <v>36.14</v>
      </c>
      <c r="B464" s="3" t="str">
        <f t="shared" si="1"/>
        <v>#REF!</v>
      </c>
    </row>
    <row r="465">
      <c r="A465" s="11">
        <v>-0.69</v>
      </c>
      <c r="B465" s="3" t="str">
        <f t="shared" si="1"/>
        <v>#REF!</v>
      </c>
    </row>
    <row r="466">
      <c r="A466" s="12">
        <v>-0.0187</v>
      </c>
      <c r="B466" s="3" t="str">
        <f t="shared" si="1"/>
        <v>#REF!</v>
      </c>
    </row>
    <row r="467">
      <c r="A467" s="17">
        <v>96457.0</v>
      </c>
      <c r="B467" s="3" t="str">
        <f t="shared" si="1"/>
        <v>#REF!</v>
      </c>
    </row>
    <row r="468">
      <c r="A468" s="17">
        <v>262696.0</v>
      </c>
      <c r="B468" s="3" t="str">
        <f t="shared" si="1"/>
        <v>#REF!</v>
      </c>
    </row>
    <row r="469">
      <c r="A469" s="7">
        <v>43972.0</v>
      </c>
      <c r="B469" s="3" t="str">
        <f t="shared" si="1"/>
        <v>#REF!</v>
      </c>
    </row>
    <row r="470">
      <c r="A470" s="8">
        <v>36.56</v>
      </c>
      <c r="B470" s="3" t="str">
        <f t="shared" si="1"/>
        <v>#REF!</v>
      </c>
    </row>
    <row r="471">
      <c r="A471" s="8">
        <v>37.46</v>
      </c>
      <c r="B471" s="3" t="str">
        <f t="shared" si="1"/>
        <v>#REF!</v>
      </c>
    </row>
    <row r="472">
      <c r="A472" s="8">
        <v>36.45</v>
      </c>
      <c r="B472" s="3" t="str">
        <f t="shared" si="1"/>
        <v>#REF!</v>
      </c>
    </row>
    <row r="473">
      <c r="A473" s="8">
        <v>36.83</v>
      </c>
      <c r="B473" s="3" t="str">
        <f t="shared" si="1"/>
        <v>#REF!</v>
      </c>
    </row>
    <row r="474">
      <c r="A474" s="9">
        <f>+0.36</f>
        <v>0.36</v>
      </c>
      <c r="B474" s="3" t="str">
        <f t="shared" si="1"/>
        <v>#REF!</v>
      </c>
    </row>
    <row r="475">
      <c r="A475" s="9">
        <f>+0.99%</f>
        <v>0.0099</v>
      </c>
      <c r="B475" s="3" t="str">
        <f t="shared" si="1"/>
        <v>#REF!</v>
      </c>
    </row>
    <row r="476">
      <c r="A476" s="16">
        <v>98568.0</v>
      </c>
      <c r="B476" s="3" t="str">
        <f t="shared" si="1"/>
        <v>#REF!</v>
      </c>
    </row>
    <row r="477">
      <c r="A477" s="16">
        <v>253656.0</v>
      </c>
      <c r="B477" s="3" t="str">
        <f t="shared" si="1"/>
        <v>#REF!</v>
      </c>
    </row>
    <row r="478">
      <c r="A478" s="7">
        <v>43971.0</v>
      </c>
      <c r="B478" s="3" t="str">
        <f t="shared" si="1"/>
        <v>#REF!</v>
      </c>
    </row>
    <row r="479">
      <c r="A479" s="8">
        <v>35.21</v>
      </c>
      <c r="B479" s="3" t="str">
        <f t="shared" si="1"/>
        <v>#REF!</v>
      </c>
    </row>
    <row r="480">
      <c r="A480" s="8">
        <v>37.16</v>
      </c>
      <c r="B480" s="3" t="str">
        <f t="shared" si="1"/>
        <v>#REF!</v>
      </c>
    </row>
    <row r="481">
      <c r="A481" s="8">
        <v>35.2</v>
      </c>
      <c r="B481" s="3" t="str">
        <f t="shared" si="1"/>
        <v>#REF!</v>
      </c>
    </row>
    <row r="482">
      <c r="A482" s="8">
        <v>36.47</v>
      </c>
      <c r="B482" s="3" t="str">
        <f t="shared" si="1"/>
        <v>#REF!</v>
      </c>
    </row>
    <row r="483">
      <c r="A483" s="9">
        <f>+1.05</f>
        <v>1.05</v>
      </c>
      <c r="B483" s="3" t="str">
        <f t="shared" si="1"/>
        <v>#REF!</v>
      </c>
    </row>
    <row r="484">
      <c r="A484" s="9">
        <f>+2.96%</f>
        <v>0.0296</v>
      </c>
      <c r="B484" s="3" t="str">
        <f t="shared" si="1"/>
        <v>#REF!</v>
      </c>
    </row>
    <row r="485">
      <c r="A485" s="16">
        <v>84480.0</v>
      </c>
      <c r="B485" s="3" t="str">
        <f t="shared" si="1"/>
        <v>#REF!</v>
      </c>
    </row>
    <row r="486">
      <c r="A486" s="16">
        <v>256038.0</v>
      </c>
      <c r="B486" s="3" t="str">
        <f t="shared" si="1"/>
        <v>#REF!</v>
      </c>
    </row>
    <row r="487">
      <c r="A487" s="7">
        <v>43970.0</v>
      </c>
      <c r="B487" s="3" t="str">
        <f t="shared" si="1"/>
        <v>#REF!</v>
      </c>
    </row>
    <row r="488">
      <c r="A488" s="8">
        <v>36.34</v>
      </c>
      <c r="B488" s="3" t="str">
        <f t="shared" si="1"/>
        <v>#REF!</v>
      </c>
    </row>
    <row r="489">
      <c r="A489" s="8">
        <v>36.44</v>
      </c>
      <c r="B489" s="3" t="str">
        <f t="shared" si="1"/>
        <v>#REF!</v>
      </c>
    </row>
    <row r="490">
      <c r="A490" s="8">
        <v>34.95</v>
      </c>
      <c r="B490" s="3" t="str">
        <f t="shared" si="1"/>
        <v>#REF!</v>
      </c>
    </row>
    <row r="491">
      <c r="A491" s="8">
        <v>35.42</v>
      </c>
      <c r="B491" s="3" t="str">
        <f t="shared" si="1"/>
        <v>#REF!</v>
      </c>
    </row>
    <row r="492">
      <c r="A492" s="11">
        <v>-0.07</v>
      </c>
      <c r="B492" s="3" t="str">
        <f t="shared" si="1"/>
        <v>#REF!</v>
      </c>
    </row>
    <row r="493">
      <c r="A493" s="12">
        <v>-0.002</v>
      </c>
      <c r="B493" s="3" t="str">
        <f t="shared" si="1"/>
        <v>#REF!</v>
      </c>
    </row>
    <row r="494">
      <c r="A494" s="17">
        <v>84460.0</v>
      </c>
      <c r="B494" s="3" t="str">
        <f t="shared" si="1"/>
        <v>#REF!</v>
      </c>
    </row>
    <row r="495">
      <c r="A495" s="17">
        <v>254452.0</v>
      </c>
      <c r="B495" s="3" t="str">
        <f t="shared" si="1"/>
        <v>#REF!</v>
      </c>
    </row>
    <row r="496">
      <c r="A496" s="7">
        <v>43969.0</v>
      </c>
      <c r="B496" s="3" t="str">
        <f t="shared" si="1"/>
        <v>#REF!</v>
      </c>
    </row>
    <row r="497">
      <c r="A497" s="8">
        <v>33.55</v>
      </c>
      <c r="B497" s="3" t="str">
        <f t="shared" si="1"/>
        <v>#REF!</v>
      </c>
    </row>
    <row r="498">
      <c r="A498" s="8">
        <v>36.33</v>
      </c>
      <c r="B498" s="3" t="str">
        <f t="shared" si="1"/>
        <v>#REF!</v>
      </c>
    </row>
    <row r="499">
      <c r="A499" s="8">
        <v>33.46</v>
      </c>
      <c r="B499" s="3" t="str">
        <f t="shared" si="1"/>
        <v>#REF!</v>
      </c>
    </row>
    <row r="500">
      <c r="A500" s="8">
        <v>35.49</v>
      </c>
      <c r="B500" s="3" t="str">
        <f t="shared" si="1"/>
        <v>#REF!</v>
      </c>
    </row>
    <row r="501">
      <c r="A501" s="9">
        <f>+2.21</f>
        <v>2.21</v>
      </c>
      <c r="B501" s="3" t="str">
        <f t="shared" si="1"/>
        <v>#REF!</v>
      </c>
    </row>
    <row r="502">
      <c r="A502" s="9">
        <f>+6.64%</f>
        <v>0.0664</v>
      </c>
      <c r="B502" s="3" t="str">
        <f t="shared" si="1"/>
        <v>#REF!</v>
      </c>
    </row>
    <row r="503">
      <c r="A503" s="16">
        <v>107681.0</v>
      </c>
      <c r="B503" s="3" t="str">
        <f t="shared" si="1"/>
        <v>#REF!</v>
      </c>
    </row>
    <row r="504">
      <c r="A504" s="16">
        <v>249351.0</v>
      </c>
      <c r="B504" s="3" t="str">
        <f t="shared" si="1"/>
        <v>#REF!</v>
      </c>
    </row>
    <row r="505">
      <c r="A505" s="7">
        <v>43966.0</v>
      </c>
      <c r="B505" s="3" t="str">
        <f t="shared" si="1"/>
        <v>#REF!</v>
      </c>
    </row>
    <row r="506">
      <c r="A506" s="8">
        <v>32.46</v>
      </c>
      <c r="B506" s="3" t="str">
        <f t="shared" si="1"/>
        <v>#REF!</v>
      </c>
    </row>
    <row r="507">
      <c r="A507" s="8">
        <v>33.66</v>
      </c>
      <c r="B507" s="3" t="str">
        <f t="shared" si="1"/>
        <v>#REF!</v>
      </c>
    </row>
    <row r="508">
      <c r="A508" s="8">
        <v>32.01</v>
      </c>
      <c r="B508" s="3" t="str">
        <f t="shared" si="1"/>
        <v>#REF!</v>
      </c>
    </row>
    <row r="509">
      <c r="A509" s="8">
        <v>33.28</v>
      </c>
      <c r="B509" s="3" t="str">
        <f t="shared" si="1"/>
        <v>#REF!</v>
      </c>
    </row>
    <row r="510">
      <c r="A510" s="9">
        <f>+1.06</f>
        <v>1.06</v>
      </c>
      <c r="B510" s="3" t="str">
        <f t="shared" si="1"/>
        <v>#REF!</v>
      </c>
    </row>
    <row r="511">
      <c r="A511" s="9">
        <f>+3.29%</f>
        <v>0.0329</v>
      </c>
      <c r="B511" s="3" t="str">
        <f t="shared" si="1"/>
        <v>#REF!</v>
      </c>
    </row>
    <row r="512">
      <c r="A512" s="16">
        <v>97439.0</v>
      </c>
      <c r="B512" s="3" t="str">
        <f t="shared" si="1"/>
        <v>#REF!</v>
      </c>
    </row>
    <row r="513">
      <c r="A513" s="16">
        <v>252784.0</v>
      </c>
      <c r="B513" s="3" t="str">
        <f t="shared" si="1"/>
        <v>#REF!</v>
      </c>
    </row>
    <row r="514">
      <c r="A514" s="7">
        <v>43965.0</v>
      </c>
      <c r="B514" s="3" t="str">
        <f t="shared" si="1"/>
        <v>#REF!</v>
      </c>
    </row>
    <row r="515">
      <c r="A515" s="8">
        <v>31.02</v>
      </c>
      <c r="B515" s="3" t="str">
        <f t="shared" si="1"/>
        <v>#REF!</v>
      </c>
    </row>
    <row r="516">
      <c r="A516" s="8">
        <v>32.56</v>
      </c>
      <c r="B516" s="3" t="str">
        <f t="shared" si="1"/>
        <v>#REF!</v>
      </c>
    </row>
    <row r="517">
      <c r="A517" s="8">
        <v>30.44</v>
      </c>
      <c r="B517" s="3" t="str">
        <f t="shared" si="1"/>
        <v>#REF!</v>
      </c>
    </row>
    <row r="518">
      <c r="A518" s="8">
        <v>32.22</v>
      </c>
      <c r="B518" s="3" t="str">
        <f t="shared" si="1"/>
        <v>#REF!</v>
      </c>
    </row>
    <row r="519">
      <c r="A519" s="9">
        <f>+1.49</f>
        <v>1.49</v>
      </c>
      <c r="B519" s="3" t="str">
        <f t="shared" si="1"/>
        <v>#REF!</v>
      </c>
    </row>
    <row r="520">
      <c r="A520" s="9">
        <f>+4.85%</f>
        <v>0.0485</v>
      </c>
      <c r="B520" s="3" t="str">
        <f t="shared" si="1"/>
        <v>#REF!</v>
      </c>
    </row>
    <row r="521">
      <c r="A521" s="16">
        <v>112093.0</v>
      </c>
      <c r="B521" s="3" t="str">
        <f t="shared" si="1"/>
        <v>#REF!</v>
      </c>
    </row>
    <row r="522">
      <c r="A522" s="16">
        <v>252208.0</v>
      </c>
      <c r="B522" s="3" t="str">
        <f t="shared" si="1"/>
        <v>#REF!</v>
      </c>
    </row>
    <row r="523">
      <c r="A523" s="7">
        <v>43964.0</v>
      </c>
      <c r="B523" s="3" t="str">
        <f t="shared" si="1"/>
        <v>#REF!</v>
      </c>
    </row>
    <row r="524">
      <c r="A524" s="8">
        <v>31.0</v>
      </c>
      <c r="B524" s="3" t="str">
        <f t="shared" si="1"/>
        <v>#REF!</v>
      </c>
    </row>
    <row r="525">
      <c r="A525" s="8">
        <v>31.98</v>
      </c>
      <c r="B525" s="3" t="str">
        <f t="shared" si="1"/>
        <v>#REF!</v>
      </c>
    </row>
    <row r="526">
      <c r="A526" s="8">
        <v>30.46</v>
      </c>
      <c r="B526" s="3" t="str">
        <f t="shared" si="1"/>
        <v>#REF!</v>
      </c>
    </row>
    <row r="527">
      <c r="A527" s="8">
        <v>30.73</v>
      </c>
      <c r="B527" s="3" t="str">
        <f t="shared" si="1"/>
        <v>#REF!</v>
      </c>
    </row>
    <row r="528">
      <c r="A528" s="11">
        <v>-0.87</v>
      </c>
      <c r="B528" s="3" t="str">
        <f t="shared" si="1"/>
        <v>#REF!</v>
      </c>
    </row>
    <row r="529">
      <c r="A529" s="12">
        <v>-0.0275</v>
      </c>
      <c r="B529" s="3" t="str">
        <f t="shared" si="1"/>
        <v>#REF!</v>
      </c>
    </row>
    <row r="530">
      <c r="A530" s="17">
        <v>93952.0</v>
      </c>
      <c r="B530" s="3" t="str">
        <f t="shared" si="1"/>
        <v>#REF!</v>
      </c>
    </row>
    <row r="531">
      <c r="A531" s="17">
        <v>244958.0</v>
      </c>
      <c r="B531" s="3" t="str">
        <f t="shared" si="1"/>
        <v>#REF!</v>
      </c>
    </row>
    <row r="532">
      <c r="A532" s="7">
        <v>43963.0</v>
      </c>
      <c r="B532" s="3" t="str">
        <f t="shared" si="1"/>
        <v>#REF!</v>
      </c>
    </row>
    <row r="533">
      <c r="A533" s="8">
        <v>31.92</v>
      </c>
      <c r="B533" s="3" t="str">
        <f t="shared" si="1"/>
        <v>#REF!</v>
      </c>
    </row>
    <row r="534">
      <c r="A534" s="8">
        <v>32.24</v>
      </c>
      <c r="B534" s="3" t="str">
        <f t="shared" si="1"/>
        <v>#REF!</v>
      </c>
    </row>
    <row r="535">
      <c r="A535" s="8">
        <v>31.0</v>
      </c>
      <c r="B535" s="3" t="str">
        <f t="shared" si="1"/>
        <v>#REF!</v>
      </c>
    </row>
    <row r="536">
      <c r="A536" s="8">
        <v>31.6</v>
      </c>
      <c r="B536" s="3" t="str">
        <f t="shared" si="1"/>
        <v>#REF!</v>
      </c>
    </row>
    <row r="537">
      <c r="A537" s="9">
        <f>+0.03</f>
        <v>0.03</v>
      </c>
      <c r="B537" s="3" t="str">
        <f t="shared" si="1"/>
        <v>#REF!</v>
      </c>
    </row>
    <row r="538">
      <c r="A538" s="9">
        <f>+0.1%</f>
        <v>0.001</v>
      </c>
      <c r="B538" s="3" t="str">
        <f t="shared" si="1"/>
        <v>#REF!</v>
      </c>
    </row>
    <row r="539">
      <c r="A539" s="16">
        <v>89684.0</v>
      </c>
      <c r="B539" s="3" t="str">
        <f t="shared" si="1"/>
        <v>#REF!</v>
      </c>
    </row>
    <row r="540">
      <c r="A540" s="16">
        <v>230054.0</v>
      </c>
      <c r="B540" s="3" t="str">
        <f t="shared" si="1"/>
        <v>#REF!</v>
      </c>
    </row>
    <row r="541">
      <c r="A541" s="7">
        <v>43962.0</v>
      </c>
      <c r="B541" s="3" t="str">
        <f t="shared" si="1"/>
        <v>#REF!</v>
      </c>
    </row>
    <row r="542">
      <c r="A542" s="8">
        <v>32.79</v>
      </c>
      <c r="B542" s="3" t="str">
        <f t="shared" si="1"/>
        <v>#REF!</v>
      </c>
    </row>
    <row r="543">
      <c r="A543" s="8">
        <v>33.3</v>
      </c>
      <c r="B543" s="3" t="str">
        <f t="shared" si="1"/>
        <v>#REF!</v>
      </c>
    </row>
    <row r="544">
      <c r="A544" s="8">
        <v>31.4</v>
      </c>
      <c r="B544" s="3" t="str">
        <f t="shared" si="1"/>
        <v>#REF!</v>
      </c>
    </row>
    <row r="545">
      <c r="A545" s="8">
        <v>31.57</v>
      </c>
      <c r="B545" s="3" t="str">
        <f t="shared" si="1"/>
        <v>#REF!</v>
      </c>
    </row>
    <row r="546">
      <c r="A546" s="11">
        <v>-1.49</v>
      </c>
      <c r="B546" s="3" t="str">
        <f t="shared" si="1"/>
        <v>#REF!</v>
      </c>
    </row>
    <row r="547">
      <c r="A547" s="12">
        <v>-0.0451</v>
      </c>
      <c r="B547" s="3" t="str">
        <f t="shared" si="1"/>
        <v>#REF!</v>
      </c>
    </row>
    <row r="548">
      <c r="A548" s="17">
        <v>88573.0</v>
      </c>
      <c r="B548" s="3" t="str">
        <f t="shared" si="1"/>
        <v>#REF!</v>
      </c>
    </row>
    <row r="549">
      <c r="A549" s="17">
        <v>222235.0</v>
      </c>
      <c r="B549" s="3" t="str">
        <f t="shared" si="1"/>
        <v>#REF!</v>
      </c>
    </row>
    <row r="550">
      <c r="A550" s="7">
        <v>43959.0</v>
      </c>
      <c r="B550" s="3" t="str">
        <f t="shared" si="1"/>
        <v>#REF!</v>
      </c>
    </row>
    <row r="551">
      <c r="A551" s="8">
        <v>31.43</v>
      </c>
      <c r="B551" s="3" t="str">
        <f t="shared" si="1"/>
        <v>#REF!</v>
      </c>
    </row>
    <row r="552">
      <c r="A552" s="8">
        <v>33.17</v>
      </c>
      <c r="B552" s="3" t="str">
        <f t="shared" si="1"/>
        <v>#REF!</v>
      </c>
    </row>
    <row r="553">
      <c r="A553" s="8">
        <v>31.28</v>
      </c>
      <c r="B553" s="3" t="str">
        <f t="shared" si="1"/>
        <v>#REF!</v>
      </c>
    </row>
    <row r="554">
      <c r="A554" s="8">
        <v>33.06</v>
      </c>
      <c r="B554" s="3" t="str">
        <f t="shared" si="1"/>
        <v>#REF!</v>
      </c>
    </row>
    <row r="555">
      <c r="A555" s="9">
        <f>+1.83</f>
        <v>1.83</v>
      </c>
      <c r="B555" s="3" t="str">
        <f t="shared" si="1"/>
        <v>#REF!</v>
      </c>
    </row>
    <row r="556">
      <c r="A556" s="9">
        <f>+5.86%</f>
        <v>0.0586</v>
      </c>
      <c r="B556" s="3" t="str">
        <f t="shared" si="1"/>
        <v>#REF!</v>
      </c>
    </row>
    <row r="557">
      <c r="A557" s="16">
        <v>48004.0</v>
      </c>
      <c r="B557" s="3" t="str">
        <f t="shared" si="1"/>
        <v>#REF!</v>
      </c>
    </row>
    <row r="558">
      <c r="A558" s="16">
        <v>215703.0</v>
      </c>
      <c r="B558" s="3" t="str">
        <f t="shared" si="1"/>
        <v>#REF!</v>
      </c>
    </row>
    <row r="559">
      <c r="A559" s="7">
        <v>43958.0</v>
      </c>
      <c r="B559" s="3" t="str">
        <f t="shared" si="1"/>
        <v>#REF!</v>
      </c>
    </row>
    <row r="560">
      <c r="A560" s="8">
        <v>31.4</v>
      </c>
      <c r="B560" s="3" t="str">
        <f t="shared" si="1"/>
        <v>#REF!</v>
      </c>
    </row>
    <row r="561">
      <c r="A561" s="8">
        <v>33.45</v>
      </c>
      <c r="B561" s="3" t="str">
        <f t="shared" si="1"/>
        <v>#REF!</v>
      </c>
    </row>
    <row r="562">
      <c r="A562" s="8">
        <v>30.86</v>
      </c>
      <c r="B562" s="3" t="str">
        <f t="shared" si="1"/>
        <v>#REF!</v>
      </c>
    </row>
    <row r="563">
      <c r="A563" s="8">
        <v>31.23</v>
      </c>
      <c r="B563" s="3" t="str">
        <f t="shared" si="1"/>
        <v>#REF!</v>
      </c>
    </row>
    <row r="564">
      <c r="A564" s="11">
        <v>-0.26</v>
      </c>
      <c r="B564" s="3" t="str">
        <f t="shared" si="1"/>
        <v>#REF!</v>
      </c>
    </row>
    <row r="565">
      <c r="A565" s="12">
        <v>-0.0083</v>
      </c>
      <c r="B565" s="3" t="str">
        <f t="shared" si="1"/>
        <v>#REF!</v>
      </c>
    </row>
    <row r="566">
      <c r="A566" s="17">
        <v>93299.0</v>
      </c>
      <c r="B566" s="3" t="str">
        <f t="shared" si="1"/>
        <v>#REF!</v>
      </c>
    </row>
    <row r="567">
      <c r="A567" s="17">
        <v>215722.0</v>
      </c>
      <c r="B567" s="3" t="str">
        <f t="shared" si="1"/>
        <v>#REF!</v>
      </c>
    </row>
    <row r="568">
      <c r="A568" s="7">
        <v>43957.0</v>
      </c>
      <c r="B568" s="3" t="str">
        <f t="shared" si="1"/>
        <v>#REF!</v>
      </c>
    </row>
    <row r="569">
      <c r="A569" s="8">
        <v>34.05</v>
      </c>
      <c r="B569" s="3" t="str">
        <f t="shared" si="1"/>
        <v>#REF!</v>
      </c>
    </row>
    <row r="570">
      <c r="A570" s="8">
        <v>34.05</v>
      </c>
      <c r="B570" s="3" t="str">
        <f t="shared" si="1"/>
        <v>#REF!</v>
      </c>
    </row>
    <row r="571">
      <c r="A571" s="8">
        <v>30.62</v>
      </c>
      <c r="B571" s="3" t="str">
        <f t="shared" si="1"/>
        <v>#REF!</v>
      </c>
    </row>
    <row r="572">
      <c r="A572" s="8">
        <v>31.49</v>
      </c>
      <c r="B572" s="3" t="str">
        <f t="shared" si="1"/>
        <v>#REF!</v>
      </c>
    </row>
    <row r="573">
      <c r="A573" s="11">
        <v>-1.36</v>
      </c>
      <c r="B573" s="3" t="str">
        <f t="shared" si="1"/>
        <v>#REF!</v>
      </c>
    </row>
    <row r="574">
      <c r="A574" s="12">
        <v>-0.0414</v>
      </c>
      <c r="B574" s="3" t="str">
        <f t="shared" si="1"/>
        <v>#REF!</v>
      </c>
    </row>
    <row r="575">
      <c r="A575" s="17">
        <v>104880.0</v>
      </c>
      <c r="B575" s="3" t="str">
        <f t="shared" si="1"/>
        <v>#REF!</v>
      </c>
    </row>
    <row r="576">
      <c r="A576" s="17">
        <v>217027.0</v>
      </c>
      <c r="B576" s="3" t="str">
        <f t="shared" si="1"/>
        <v>#REF!</v>
      </c>
    </row>
    <row r="577">
      <c r="A577" s="7">
        <v>43956.0</v>
      </c>
      <c r="B577" s="3" t="str">
        <f t="shared" si="1"/>
        <v>#REF!</v>
      </c>
    </row>
    <row r="578">
      <c r="A578" s="8">
        <v>30.67</v>
      </c>
      <c r="B578" s="3" t="str">
        <f t="shared" si="1"/>
        <v>#REF!</v>
      </c>
    </row>
    <row r="579">
      <c r="A579" s="8">
        <v>33.81</v>
      </c>
      <c r="B579" s="3" t="str">
        <f t="shared" si="1"/>
        <v>#REF!</v>
      </c>
    </row>
    <row r="580">
      <c r="A580" s="8">
        <v>30.37</v>
      </c>
      <c r="B580" s="3" t="str">
        <f t="shared" si="1"/>
        <v>#REF!</v>
      </c>
    </row>
    <row r="581">
      <c r="A581" s="8">
        <v>32.85</v>
      </c>
      <c r="B581" s="3" t="str">
        <f t="shared" si="1"/>
        <v>#REF!</v>
      </c>
    </row>
    <row r="582">
      <c r="A582" s="9">
        <f>+2.98</f>
        <v>2.98</v>
      </c>
      <c r="B582" s="3" t="str">
        <f t="shared" si="1"/>
        <v>#REF!</v>
      </c>
    </row>
    <row r="583">
      <c r="A583" s="9">
        <f>+9.98%</f>
        <v>0.0998</v>
      </c>
      <c r="B583" s="3" t="str">
        <f t="shared" si="1"/>
        <v>#REF!</v>
      </c>
    </row>
    <row r="584">
      <c r="A584" s="16">
        <v>90134.0</v>
      </c>
      <c r="B584" s="3" t="str">
        <f t="shared" si="1"/>
        <v>#REF!</v>
      </c>
    </row>
    <row r="585">
      <c r="A585" s="16">
        <v>219149.0</v>
      </c>
      <c r="B585" s="3" t="str">
        <f t="shared" si="1"/>
        <v>#REF!</v>
      </c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43984</v>
      </c>
      <c r="C3" s="3">
        <v>38.74</v>
      </c>
      <c r="D3" s="3">
        <v>39.99</v>
      </c>
      <c r="E3" s="3">
        <v>38.59</v>
      </c>
      <c r="F3" s="3">
        <v>39.85</v>
      </c>
      <c r="G3" s="3">
        <v>1.22</v>
      </c>
      <c r="H3" s="3">
        <v>0.0316</v>
      </c>
      <c r="I3" s="15">
        <v>55886.0</v>
      </c>
      <c r="J3" s="15">
        <v>147758.0</v>
      </c>
    </row>
    <row r="4">
      <c r="A4" s="4" t="s">
        <v>4</v>
      </c>
      <c r="B4" s="5">
        <f t="shared" si="1"/>
        <v>43985</v>
      </c>
      <c r="C4" s="3">
        <v>39.92</v>
      </c>
      <c r="D4" s="3">
        <v>40.7</v>
      </c>
      <c r="E4" s="3">
        <v>39.16</v>
      </c>
      <c r="F4" s="3">
        <v>40.24</v>
      </c>
      <c r="G4" s="3">
        <v>0.39</v>
      </c>
      <c r="H4" s="3">
        <v>0.0098</v>
      </c>
      <c r="I4" s="15">
        <v>68205.0</v>
      </c>
      <c r="J4" s="15">
        <v>147715.0</v>
      </c>
    </row>
    <row r="5">
      <c r="A5" s="4" t="s">
        <v>5</v>
      </c>
      <c r="B5" s="5">
        <f t="shared" si="1"/>
        <v>43986</v>
      </c>
      <c r="C5" s="3">
        <v>40.05</v>
      </c>
      <c r="D5" s="3">
        <v>40.6</v>
      </c>
      <c r="E5" s="3">
        <v>39.47</v>
      </c>
      <c r="F5" s="3">
        <v>40.49</v>
      </c>
      <c r="G5" s="3">
        <v>0.25</v>
      </c>
      <c r="H5" s="3">
        <v>0.0062</v>
      </c>
      <c r="I5" s="15">
        <v>52725.0</v>
      </c>
      <c r="J5" s="15">
        <v>148135.0</v>
      </c>
    </row>
    <row r="6">
      <c r="A6" s="4" t="s">
        <v>6</v>
      </c>
      <c r="B6" s="5">
        <f t="shared" si="1"/>
        <v>43987</v>
      </c>
      <c r="C6" s="3">
        <v>40.41</v>
      </c>
      <c r="D6" s="3">
        <v>42.72</v>
      </c>
      <c r="E6" s="3">
        <v>40.24</v>
      </c>
      <c r="F6" s="3">
        <v>42.62</v>
      </c>
      <c r="G6" s="3">
        <v>2.13</v>
      </c>
      <c r="H6" s="3">
        <v>0.0526</v>
      </c>
      <c r="I6" s="15">
        <v>94255.0</v>
      </c>
      <c r="J6" s="15">
        <v>155164.0</v>
      </c>
    </row>
    <row r="7">
      <c r="A7" s="4" t="s">
        <v>7</v>
      </c>
      <c r="B7" s="5">
        <f t="shared" si="1"/>
        <v>43990</v>
      </c>
      <c r="C7" s="3">
        <v>42.74</v>
      </c>
      <c r="D7" s="3">
        <v>43.61</v>
      </c>
      <c r="E7" s="3">
        <v>41.12</v>
      </c>
      <c r="F7" s="3">
        <v>41.24</v>
      </c>
      <c r="G7" s="3">
        <v>-1.38</v>
      </c>
      <c r="H7" s="6">
        <v>-0.0324</v>
      </c>
      <c r="I7" s="15">
        <v>73659.0</v>
      </c>
      <c r="J7" s="15">
        <v>156362.0</v>
      </c>
    </row>
    <row r="8">
      <c r="A8" s="4" t="s">
        <v>8</v>
      </c>
      <c r="B8" s="5">
        <f t="shared" si="1"/>
        <v>43991</v>
      </c>
      <c r="C8" s="3">
        <v>41.56</v>
      </c>
      <c r="D8" s="3">
        <v>41.93</v>
      </c>
      <c r="E8" s="3">
        <v>40.35</v>
      </c>
      <c r="F8" s="3">
        <v>41.8</v>
      </c>
      <c r="G8" s="3">
        <v>0.56</v>
      </c>
      <c r="H8" s="3">
        <v>0.013600000000000001</v>
      </c>
      <c r="I8" s="15">
        <v>67935.0</v>
      </c>
      <c r="J8" s="15">
        <v>160328.0</v>
      </c>
    </row>
    <row r="9">
      <c r="A9" s="4" t="s">
        <v>9</v>
      </c>
      <c r="B9" s="5">
        <f t="shared" si="1"/>
        <v>43992</v>
      </c>
      <c r="C9" s="3">
        <v>41.23</v>
      </c>
      <c r="D9" s="3">
        <v>42.45</v>
      </c>
      <c r="E9" s="3">
        <v>40.82</v>
      </c>
      <c r="F9" s="3">
        <v>42.14</v>
      </c>
      <c r="G9" s="3">
        <v>0.34</v>
      </c>
      <c r="H9" s="3">
        <v>0.008100000000000001</v>
      </c>
      <c r="I9" s="15">
        <v>71962.0</v>
      </c>
      <c r="J9" s="15">
        <v>174372.0</v>
      </c>
    </row>
    <row r="10">
      <c r="A10" s="7">
        <v>43984.0</v>
      </c>
      <c r="B10" s="5">
        <f t="shared" si="1"/>
        <v>43993</v>
      </c>
      <c r="C10" s="3">
        <v>41.31</v>
      </c>
      <c r="D10" s="3">
        <v>41.41</v>
      </c>
      <c r="E10" s="3">
        <v>38.46</v>
      </c>
      <c r="F10" s="3">
        <v>39.18</v>
      </c>
      <c r="G10" s="3">
        <v>-2.96</v>
      </c>
      <c r="H10" s="6">
        <v>-0.0702</v>
      </c>
      <c r="I10" s="15">
        <v>85138.0</v>
      </c>
      <c r="J10" s="15">
        <v>182272.0</v>
      </c>
    </row>
    <row r="11">
      <c r="A11" s="8">
        <v>38.74</v>
      </c>
      <c r="B11" s="5">
        <f t="shared" si="1"/>
        <v>43994</v>
      </c>
      <c r="C11" s="3">
        <v>38.49</v>
      </c>
      <c r="D11" s="3">
        <v>39.94</v>
      </c>
      <c r="E11" s="3">
        <v>37.59</v>
      </c>
      <c r="F11" s="3">
        <v>39.28</v>
      </c>
      <c r="G11" s="3">
        <v>0.1</v>
      </c>
      <c r="H11" s="3">
        <v>0.0026</v>
      </c>
      <c r="I11" s="15">
        <v>80851.0</v>
      </c>
      <c r="J11" s="15">
        <v>184456.0</v>
      </c>
    </row>
    <row r="12">
      <c r="A12" s="8">
        <v>39.99</v>
      </c>
      <c r="B12" s="5">
        <f t="shared" si="1"/>
        <v>43997</v>
      </c>
      <c r="C12" s="3">
        <v>39.18</v>
      </c>
      <c r="D12" s="3">
        <v>40.36</v>
      </c>
      <c r="E12" s="3">
        <v>37.84</v>
      </c>
      <c r="F12" s="3">
        <v>40.2</v>
      </c>
      <c r="G12" s="3">
        <v>0.92</v>
      </c>
      <c r="H12" s="3">
        <v>0.023399999999999997</v>
      </c>
      <c r="I12" s="15">
        <v>65238.0</v>
      </c>
      <c r="J12" s="15">
        <v>185015.0</v>
      </c>
    </row>
    <row r="13">
      <c r="A13" s="8">
        <v>38.59</v>
      </c>
      <c r="B13" s="5">
        <f t="shared" si="1"/>
        <v>43998</v>
      </c>
      <c r="C13" s="3">
        <v>40.33</v>
      </c>
      <c r="D13" s="3">
        <v>41.97</v>
      </c>
      <c r="E13" s="3">
        <v>39.49</v>
      </c>
      <c r="F13" s="3">
        <v>41.35</v>
      </c>
      <c r="G13" s="3">
        <v>1.15</v>
      </c>
      <c r="H13" s="3">
        <v>0.0286</v>
      </c>
      <c r="I13" s="15">
        <v>83734.0</v>
      </c>
      <c r="J13" s="15">
        <v>196065.0</v>
      </c>
    </row>
    <row r="14">
      <c r="A14" s="8">
        <v>39.85</v>
      </c>
      <c r="B14" s="5">
        <f t="shared" si="1"/>
        <v>43999</v>
      </c>
      <c r="C14" s="3">
        <v>40.91</v>
      </c>
      <c r="D14" s="3">
        <v>41.75</v>
      </c>
      <c r="E14" s="3">
        <v>40.38</v>
      </c>
      <c r="F14" s="3">
        <v>40.91</v>
      </c>
      <c r="G14" s="3">
        <v>-0.44</v>
      </c>
      <c r="H14" s="6">
        <v>-0.0106</v>
      </c>
      <c r="I14" s="15">
        <v>64392.0</v>
      </c>
      <c r="J14" s="15">
        <v>199529.0</v>
      </c>
    </row>
    <row r="15">
      <c r="A15" s="9">
        <f>+1.22</f>
        <v>1.22</v>
      </c>
      <c r="B15" s="5">
        <f t="shared" si="1"/>
        <v>44000</v>
      </c>
      <c r="C15" s="3">
        <v>40.45</v>
      </c>
      <c r="D15" s="3">
        <v>41.62</v>
      </c>
      <c r="E15" s="3">
        <v>40.25</v>
      </c>
      <c r="F15" s="3">
        <v>41.51</v>
      </c>
      <c r="G15" s="3">
        <v>0.6</v>
      </c>
      <c r="H15" s="3">
        <v>0.0147</v>
      </c>
      <c r="I15" s="15">
        <v>73498.0</v>
      </c>
      <c r="J15" s="15">
        <v>202378.0</v>
      </c>
    </row>
    <row r="16">
      <c r="A16" s="9">
        <f>+3.16%</f>
        <v>0.0316</v>
      </c>
      <c r="B16" s="5">
        <f t="shared" si="1"/>
        <v>44001</v>
      </c>
      <c r="C16" s="3">
        <v>41.78</v>
      </c>
      <c r="D16" s="3">
        <v>42.78</v>
      </c>
      <c r="E16" s="3">
        <v>41.04</v>
      </c>
      <c r="F16" s="3">
        <v>42.15</v>
      </c>
      <c r="G16" s="3">
        <v>0.64</v>
      </c>
      <c r="H16" s="3">
        <v>0.0154</v>
      </c>
      <c r="I16" s="15">
        <v>92371.0</v>
      </c>
      <c r="J16" s="15">
        <v>203692.0</v>
      </c>
    </row>
    <row r="17">
      <c r="A17" s="16">
        <v>55886.0</v>
      </c>
      <c r="B17" s="5">
        <f t="shared" si="1"/>
        <v>44004</v>
      </c>
      <c r="C17" s="3">
        <v>41.6</v>
      </c>
      <c r="D17" s="3">
        <v>43.17</v>
      </c>
      <c r="E17" s="3">
        <v>41.56</v>
      </c>
      <c r="F17" s="3">
        <v>43.08</v>
      </c>
      <c r="G17" s="3">
        <v>0.93</v>
      </c>
      <c r="H17" s="3">
        <v>0.022099999999999998</v>
      </c>
      <c r="I17" s="15">
        <v>68439.0</v>
      </c>
      <c r="J17" s="15">
        <v>213085.0</v>
      </c>
    </row>
    <row r="18">
      <c r="A18" s="16">
        <v>147758.0</v>
      </c>
      <c r="B18" s="5">
        <f t="shared" si="1"/>
        <v>44005</v>
      </c>
      <c r="C18" s="3">
        <v>43.24</v>
      </c>
      <c r="D18" s="3">
        <v>43.98</v>
      </c>
      <c r="E18" s="3">
        <v>42.26</v>
      </c>
      <c r="F18" s="3">
        <v>42.8</v>
      </c>
      <c r="G18" s="3">
        <v>-0.28</v>
      </c>
      <c r="H18" s="6">
        <v>-0.0065</v>
      </c>
      <c r="I18" s="15">
        <v>70015.0</v>
      </c>
      <c r="J18" s="15">
        <v>220832.0</v>
      </c>
    </row>
    <row r="19">
      <c r="A19" s="7">
        <v>43985.0</v>
      </c>
      <c r="B19" s="5">
        <f t="shared" si="1"/>
        <v>44006</v>
      </c>
      <c r="C19" s="3">
        <v>42.63</v>
      </c>
      <c r="D19" s="3">
        <v>43.03</v>
      </c>
      <c r="E19" s="3">
        <v>40.11</v>
      </c>
      <c r="F19" s="3">
        <v>40.72</v>
      </c>
      <c r="G19" s="3">
        <v>-2.08</v>
      </c>
      <c r="H19" s="6">
        <v>-0.0486</v>
      </c>
      <c r="I19" s="15">
        <v>92072.0</v>
      </c>
      <c r="J19" s="15">
        <v>221558.0</v>
      </c>
    </row>
    <row r="20">
      <c r="A20" s="8">
        <v>39.92</v>
      </c>
      <c r="B20" s="5">
        <f t="shared" si="1"/>
        <v>44007</v>
      </c>
      <c r="C20" s="3">
        <v>40.68</v>
      </c>
      <c r="D20" s="3">
        <v>41.69</v>
      </c>
      <c r="E20" s="3">
        <v>39.94</v>
      </c>
      <c r="F20" s="3">
        <v>41.23</v>
      </c>
      <c r="G20" s="3">
        <v>0.51</v>
      </c>
      <c r="H20" s="3">
        <v>0.0125</v>
      </c>
      <c r="I20" s="15">
        <v>98604.0</v>
      </c>
      <c r="J20" s="15">
        <v>225647.0</v>
      </c>
    </row>
    <row r="21">
      <c r="A21" s="8">
        <v>40.7</v>
      </c>
      <c r="B21" s="5">
        <f t="shared" si="1"/>
        <v>44008</v>
      </c>
      <c r="C21" s="3">
        <v>41.58</v>
      </c>
      <c r="D21" s="3">
        <v>41.83</v>
      </c>
      <c r="E21" s="3">
        <v>40.34</v>
      </c>
      <c r="F21" s="3">
        <v>40.97</v>
      </c>
      <c r="G21" s="3">
        <v>-0.26</v>
      </c>
      <c r="H21" s="6">
        <v>-0.0063</v>
      </c>
      <c r="I21" s="15">
        <v>95669.0</v>
      </c>
      <c r="J21" s="15">
        <v>228331.0</v>
      </c>
    </row>
    <row r="22">
      <c r="A22" s="8">
        <v>39.16</v>
      </c>
      <c r="B22" s="5">
        <f t="shared" si="1"/>
        <v>44011</v>
      </c>
      <c r="C22" s="3">
        <v>40.54</v>
      </c>
      <c r="D22" s="3">
        <v>42.09</v>
      </c>
      <c r="E22" s="3">
        <v>40.12</v>
      </c>
      <c r="F22" s="3">
        <v>41.95</v>
      </c>
      <c r="G22" s="3">
        <v>0.98</v>
      </c>
      <c r="H22" s="3">
        <v>0.0239</v>
      </c>
      <c r="I22" s="15">
        <v>99136.0</v>
      </c>
      <c r="J22" s="15">
        <v>240861.0</v>
      </c>
    </row>
    <row r="23">
      <c r="A23" s="8">
        <v>40.24</v>
      </c>
      <c r="B23" s="5">
        <f t="shared" si="1"/>
        <v>44012</v>
      </c>
      <c r="C23" s="3">
        <v>41.88</v>
      </c>
      <c r="D23" s="3">
        <v>42.09</v>
      </c>
      <c r="E23" s="3">
        <v>41.12</v>
      </c>
      <c r="F23" s="3">
        <v>41.39</v>
      </c>
      <c r="G23" s="3">
        <v>-0.56</v>
      </c>
      <c r="H23" s="6">
        <v>-0.0133</v>
      </c>
      <c r="I23" s="15">
        <v>99632.0</v>
      </c>
      <c r="J23" s="15">
        <v>250093.0</v>
      </c>
    </row>
    <row r="24">
      <c r="A24" s="9">
        <f>+0.39</f>
        <v>0.39</v>
      </c>
      <c r="B24" s="5">
        <f t="shared" si="1"/>
        <v>44013</v>
      </c>
      <c r="C24" s="3">
        <v>41.69</v>
      </c>
      <c r="D24" s="3">
        <v>42.66</v>
      </c>
      <c r="E24" s="3">
        <v>41.1</v>
      </c>
      <c r="F24" s="3">
        <v>42.11</v>
      </c>
      <c r="G24" s="3">
        <v>0.72</v>
      </c>
      <c r="H24" s="3">
        <v>0.0174</v>
      </c>
      <c r="I24" s="15">
        <v>122364.0</v>
      </c>
      <c r="J24" s="15">
        <v>262980.0</v>
      </c>
    </row>
    <row r="25">
      <c r="A25" s="9">
        <f>+0.98%</f>
        <v>0.0098</v>
      </c>
      <c r="B25" s="5">
        <f t="shared" si="1"/>
        <v>44014</v>
      </c>
      <c r="C25" s="3">
        <v>41.94</v>
      </c>
      <c r="D25" s="3">
        <v>43.27</v>
      </c>
      <c r="E25" s="3">
        <v>41.83</v>
      </c>
      <c r="F25" s="3">
        <v>43.19</v>
      </c>
      <c r="G25" s="3">
        <v>1.08</v>
      </c>
      <c r="H25" s="3">
        <v>0.0256</v>
      </c>
      <c r="I25" s="15">
        <v>88817.0</v>
      </c>
      <c r="J25" s="15">
        <v>265876.0</v>
      </c>
    </row>
    <row r="26">
      <c r="A26" s="16">
        <v>68205.0</v>
      </c>
      <c r="B26" s="5">
        <f t="shared" si="1"/>
        <v>44015</v>
      </c>
      <c r="C26" s="3">
        <v>42.79</v>
      </c>
      <c r="D26" s="3">
        <v>43.03</v>
      </c>
      <c r="E26" s="3">
        <v>42.42</v>
      </c>
      <c r="F26" s="3">
        <v>42.91</v>
      </c>
      <c r="G26" s="3">
        <v>-0.28</v>
      </c>
      <c r="H26" s="6">
        <v>-0.0065</v>
      </c>
      <c r="I26" s="15">
        <v>56669.0</v>
      </c>
      <c r="J26" s="15">
        <v>257309.0</v>
      </c>
    </row>
    <row r="27">
      <c r="A27" s="16">
        <v>147715.0</v>
      </c>
      <c r="B27" s="5">
        <f t="shared" si="1"/>
        <v>44018</v>
      </c>
      <c r="C27" s="3">
        <v>43.08</v>
      </c>
      <c r="D27" s="3">
        <v>43.8</v>
      </c>
      <c r="E27" s="3">
        <v>42.88</v>
      </c>
      <c r="F27" s="3">
        <v>43.24</v>
      </c>
      <c r="G27" s="3">
        <v>0.33</v>
      </c>
      <c r="H27" s="3">
        <v>0.0077</v>
      </c>
      <c r="I27" s="15">
        <v>87775.0</v>
      </c>
      <c r="J27" s="15">
        <v>258617.0</v>
      </c>
    </row>
    <row r="28">
      <c r="A28" s="7">
        <v>43986.0</v>
      </c>
      <c r="B28" s="5">
        <f t="shared" si="1"/>
        <v>44019</v>
      </c>
      <c r="C28" s="3">
        <v>43.31</v>
      </c>
      <c r="D28" s="3">
        <v>43.6</v>
      </c>
      <c r="E28" s="3">
        <v>42.62</v>
      </c>
      <c r="F28" s="3">
        <v>43.26</v>
      </c>
      <c r="G28" s="3">
        <v>0.02</v>
      </c>
      <c r="H28" s="3">
        <v>5.0E-4</v>
      </c>
      <c r="I28" s="15">
        <v>109535.0</v>
      </c>
      <c r="J28" s="15">
        <v>262845.0</v>
      </c>
    </row>
    <row r="29">
      <c r="A29" s="8">
        <v>40.05</v>
      </c>
      <c r="B29" s="5">
        <f t="shared" si="1"/>
        <v>44020</v>
      </c>
      <c r="C29" s="3">
        <v>43.01</v>
      </c>
      <c r="D29" s="3">
        <v>43.61</v>
      </c>
      <c r="E29" s="3">
        <v>42.95</v>
      </c>
      <c r="F29" s="3">
        <v>43.46</v>
      </c>
      <c r="G29" s="3">
        <v>0.2</v>
      </c>
      <c r="H29" s="3">
        <v>0.0046</v>
      </c>
      <c r="I29" s="15">
        <v>113058.0</v>
      </c>
      <c r="J29" s="15">
        <v>275956.0</v>
      </c>
    </row>
    <row r="30">
      <c r="A30" s="8">
        <v>40.6</v>
      </c>
      <c r="B30" s="5">
        <f t="shared" si="1"/>
        <v>44021</v>
      </c>
      <c r="C30" s="3">
        <v>43.46</v>
      </c>
      <c r="D30" s="3">
        <v>43.64</v>
      </c>
      <c r="E30" s="3">
        <v>42.14</v>
      </c>
      <c r="F30" s="3">
        <v>42.55</v>
      </c>
      <c r="G30" s="3">
        <v>-0.91</v>
      </c>
      <c r="H30" s="6">
        <v>-0.0209</v>
      </c>
      <c r="I30" s="15">
        <v>128577.0</v>
      </c>
      <c r="J30" s="15">
        <v>294190.0</v>
      </c>
    </row>
    <row r="31">
      <c r="A31" s="8">
        <v>39.47</v>
      </c>
      <c r="B31" s="5">
        <f t="shared" si="1"/>
        <v>44022</v>
      </c>
      <c r="C31" s="3">
        <v>42.54</v>
      </c>
      <c r="D31" s="3">
        <v>43.59</v>
      </c>
      <c r="E31" s="3">
        <v>41.56</v>
      </c>
      <c r="F31" s="3">
        <v>43.46</v>
      </c>
      <c r="G31" s="3">
        <v>0.91</v>
      </c>
      <c r="H31" s="3">
        <v>0.021400000000000002</v>
      </c>
      <c r="I31" s="15">
        <v>131325.0</v>
      </c>
      <c r="J31" s="15">
        <v>315288.0</v>
      </c>
    </row>
    <row r="32">
      <c r="A32" s="8">
        <v>40.49</v>
      </c>
      <c r="B32" s="5">
        <f t="shared" si="1"/>
        <v>44025</v>
      </c>
      <c r="C32" s="3">
        <v>43.32</v>
      </c>
      <c r="D32" s="3">
        <v>43.55</v>
      </c>
      <c r="E32" s="3">
        <v>42.4</v>
      </c>
      <c r="F32" s="3">
        <v>42.96</v>
      </c>
      <c r="G32" s="3">
        <v>-0.5</v>
      </c>
      <c r="H32" s="6">
        <v>-0.0115</v>
      </c>
      <c r="I32" s="15">
        <v>108887.0</v>
      </c>
      <c r="J32" s="15">
        <v>335097.0</v>
      </c>
    </row>
    <row r="33">
      <c r="A33" s="9">
        <f>+0.25</f>
        <v>0.25</v>
      </c>
      <c r="B33" s="5">
        <f t="shared" si="1"/>
        <v>44026</v>
      </c>
      <c r="C33" s="3">
        <v>42.48</v>
      </c>
      <c r="D33" s="3">
        <v>43.43</v>
      </c>
      <c r="E33" s="3">
        <v>42.07</v>
      </c>
      <c r="F33" s="3">
        <v>43.13</v>
      </c>
      <c r="G33" s="3">
        <v>0.17</v>
      </c>
      <c r="H33" s="3">
        <v>0.004</v>
      </c>
      <c r="I33" s="15">
        <v>143812.0</v>
      </c>
      <c r="J33" s="15">
        <v>342838.0</v>
      </c>
    </row>
    <row r="34">
      <c r="A34" s="9">
        <f>+0.62%</f>
        <v>0.0062</v>
      </c>
      <c r="B34" s="5">
        <f t="shared" si="1"/>
        <v>44027</v>
      </c>
      <c r="C34" s="3">
        <v>43.3</v>
      </c>
      <c r="D34" s="3">
        <v>43.98</v>
      </c>
      <c r="E34" s="3">
        <v>42.9</v>
      </c>
      <c r="F34" s="3">
        <v>43.93</v>
      </c>
      <c r="G34" s="3">
        <v>0.8</v>
      </c>
      <c r="H34" s="3">
        <v>0.018500000000000003</v>
      </c>
      <c r="I34" s="15">
        <v>150548.0</v>
      </c>
      <c r="J34" s="15">
        <v>350475.0</v>
      </c>
    </row>
    <row r="35">
      <c r="A35" s="16">
        <v>52725.0</v>
      </c>
      <c r="B35" s="5">
        <f t="shared" si="1"/>
        <v>44028</v>
      </c>
      <c r="C35" s="3">
        <v>43.79</v>
      </c>
      <c r="D35" s="3">
        <v>43.94</v>
      </c>
      <c r="E35" s="3">
        <v>43.27</v>
      </c>
      <c r="F35" s="3">
        <v>43.5</v>
      </c>
      <c r="G35" s="3">
        <v>-0.43</v>
      </c>
      <c r="H35" s="6">
        <v>-0.0098</v>
      </c>
      <c r="I35" s="15">
        <v>149499.0</v>
      </c>
      <c r="J35" s="15">
        <v>362132.0</v>
      </c>
    </row>
    <row r="36">
      <c r="A36" s="16">
        <v>148135.0</v>
      </c>
      <c r="B36" s="5">
        <f t="shared" si="1"/>
        <v>44029</v>
      </c>
      <c r="C36" s="3">
        <v>43.57</v>
      </c>
      <c r="D36" s="3">
        <v>43.6</v>
      </c>
      <c r="E36" s="3">
        <v>42.78</v>
      </c>
      <c r="F36" s="3">
        <v>43.3</v>
      </c>
      <c r="G36" s="3">
        <v>-0.2</v>
      </c>
      <c r="H36" s="6">
        <v>-0.0046</v>
      </c>
      <c r="I36" s="15">
        <v>112701.0</v>
      </c>
      <c r="J36" s="15">
        <v>379717.0</v>
      </c>
    </row>
    <row r="37">
      <c r="A37" s="7">
        <v>43987.0</v>
      </c>
      <c r="B37" s="5">
        <f t="shared" si="1"/>
        <v>44032</v>
      </c>
      <c r="C37" s="3">
        <v>43.27</v>
      </c>
      <c r="D37" s="3">
        <v>43.63</v>
      </c>
      <c r="E37" s="3">
        <v>42.58</v>
      </c>
      <c r="F37" s="3">
        <v>43.46</v>
      </c>
      <c r="G37" s="3">
        <v>0.16</v>
      </c>
      <c r="H37" s="3">
        <v>0.0037</v>
      </c>
      <c r="I37" s="15">
        <v>120482.0</v>
      </c>
      <c r="J37" s="15">
        <v>387827.0</v>
      </c>
    </row>
    <row r="38">
      <c r="A38" s="8">
        <v>40.41</v>
      </c>
      <c r="B38" s="5">
        <f t="shared" si="1"/>
        <v>44033</v>
      </c>
      <c r="C38" s="3">
        <v>43.34</v>
      </c>
      <c r="D38" s="3">
        <v>45.07</v>
      </c>
      <c r="E38" s="3">
        <v>43.34</v>
      </c>
      <c r="F38" s="3">
        <v>44.55</v>
      </c>
      <c r="G38" s="3">
        <v>1.09</v>
      </c>
      <c r="H38" s="3">
        <v>0.025099999999999997</v>
      </c>
      <c r="I38" s="15">
        <v>177930.0</v>
      </c>
      <c r="J38" s="15">
        <v>411751.0</v>
      </c>
    </row>
    <row r="39">
      <c r="A39" s="8">
        <v>42.72</v>
      </c>
      <c r="B39" s="5">
        <f t="shared" si="1"/>
        <v>44034</v>
      </c>
      <c r="C39" s="3">
        <v>44.2</v>
      </c>
      <c r="D39" s="3">
        <v>44.67</v>
      </c>
      <c r="E39" s="3">
        <v>43.9</v>
      </c>
      <c r="F39" s="3">
        <v>44.56</v>
      </c>
      <c r="G39" s="3">
        <v>0.01</v>
      </c>
      <c r="H39" s="3">
        <v>2.0E-4</v>
      </c>
      <c r="I39" s="15">
        <v>157888.0</v>
      </c>
      <c r="J39" s="15">
        <v>430807.0</v>
      </c>
    </row>
    <row r="40">
      <c r="A40" s="8">
        <v>40.24</v>
      </c>
      <c r="B40" s="5">
        <f t="shared" si="1"/>
        <v>44035</v>
      </c>
      <c r="C40" s="3">
        <v>44.27</v>
      </c>
      <c r="D40" s="3">
        <v>45.07</v>
      </c>
      <c r="E40" s="3">
        <v>43.5</v>
      </c>
      <c r="F40" s="3">
        <v>43.67</v>
      </c>
      <c r="G40" s="3">
        <v>-0.89</v>
      </c>
      <c r="H40" s="6">
        <v>-0.02</v>
      </c>
      <c r="I40" s="15">
        <v>208766.0</v>
      </c>
      <c r="J40" s="15">
        <v>464780.0</v>
      </c>
    </row>
    <row r="41">
      <c r="A41" s="8">
        <v>42.62</v>
      </c>
      <c r="B41" s="5">
        <f t="shared" si="1"/>
        <v>44036</v>
      </c>
      <c r="C41" s="3">
        <v>43.65</v>
      </c>
      <c r="D41" s="3">
        <v>44.23</v>
      </c>
      <c r="E41" s="3">
        <v>43.25</v>
      </c>
      <c r="F41" s="3">
        <v>43.78</v>
      </c>
      <c r="G41" s="3">
        <v>0.11</v>
      </c>
      <c r="H41" s="3">
        <v>0.0025</v>
      </c>
      <c r="I41" s="15">
        <v>222175.0</v>
      </c>
      <c r="J41" s="15">
        <v>476601.0</v>
      </c>
    </row>
    <row r="42">
      <c r="A42" s="9">
        <f>+2.13</f>
        <v>2.13</v>
      </c>
      <c r="B42" s="5">
        <f t="shared" si="1"/>
        <v>44039</v>
      </c>
      <c r="C42" s="3">
        <v>43.8</v>
      </c>
      <c r="D42" s="3">
        <v>44.2</v>
      </c>
      <c r="E42" s="3">
        <v>42.93</v>
      </c>
      <c r="F42" s="3">
        <v>43.9</v>
      </c>
      <c r="G42" s="3">
        <v>0.12</v>
      </c>
      <c r="H42" s="3">
        <v>0.0027</v>
      </c>
      <c r="I42" s="15">
        <v>231227.0</v>
      </c>
      <c r="J42" s="15">
        <v>479320.0</v>
      </c>
    </row>
    <row r="43">
      <c r="A43" s="9">
        <f>+5.26%</f>
        <v>0.0526</v>
      </c>
      <c r="B43" s="5">
        <f t="shared" si="1"/>
        <v>44040</v>
      </c>
      <c r="C43" s="3">
        <v>44.03</v>
      </c>
      <c r="D43" s="3">
        <v>44.34</v>
      </c>
      <c r="E43" s="3">
        <v>43.4</v>
      </c>
      <c r="F43" s="3">
        <v>43.61</v>
      </c>
      <c r="G43" s="3">
        <v>-0.29</v>
      </c>
      <c r="H43" s="6">
        <v>-0.0066</v>
      </c>
      <c r="I43" s="15">
        <v>179134.0</v>
      </c>
      <c r="J43" s="15">
        <v>469240.0</v>
      </c>
    </row>
    <row r="44">
      <c r="A44" s="16">
        <v>94255.0</v>
      </c>
      <c r="B44" s="5">
        <f t="shared" si="1"/>
        <v>44041</v>
      </c>
      <c r="C44" s="3">
        <v>43.69</v>
      </c>
      <c r="D44" s="3">
        <v>44.29</v>
      </c>
      <c r="E44" s="3">
        <v>43.56</v>
      </c>
      <c r="F44" s="3">
        <v>44.09</v>
      </c>
      <c r="G44" s="3">
        <v>0.48</v>
      </c>
      <c r="H44" s="3">
        <v>0.011000000000000001</v>
      </c>
      <c r="I44" s="15">
        <v>196521.0</v>
      </c>
      <c r="J44" s="15">
        <v>460214.0</v>
      </c>
    </row>
    <row r="45">
      <c r="A45" s="16">
        <v>155164.0</v>
      </c>
      <c r="B45" s="5">
        <f t="shared" si="1"/>
        <v>44042</v>
      </c>
      <c r="C45" s="3">
        <v>44.02</v>
      </c>
      <c r="D45" s="3">
        <v>44.22</v>
      </c>
      <c r="E45" s="3">
        <v>41.72</v>
      </c>
      <c r="F45" s="3">
        <v>43.25</v>
      </c>
      <c r="G45" s="3">
        <v>-0.84</v>
      </c>
      <c r="H45" s="6">
        <v>-0.0191</v>
      </c>
      <c r="I45" s="15">
        <v>328238.0</v>
      </c>
      <c r="J45" s="15">
        <v>454847.0</v>
      </c>
    </row>
    <row r="46">
      <c r="A46" s="7">
        <v>43990.0</v>
      </c>
      <c r="B46" s="5">
        <f t="shared" si="1"/>
        <v>44043</v>
      </c>
      <c r="C46" s="3">
        <v>43.68</v>
      </c>
      <c r="D46" s="3">
        <v>43.79</v>
      </c>
      <c r="E46" s="3">
        <v>42.92</v>
      </c>
      <c r="F46" s="3">
        <v>43.52</v>
      </c>
      <c r="G46" s="3">
        <v>0.27</v>
      </c>
      <c r="H46" s="3">
        <v>0.0062</v>
      </c>
      <c r="I46" s="15">
        <v>196616.0</v>
      </c>
      <c r="J46" s="15">
        <v>449667.0</v>
      </c>
    </row>
    <row r="47">
      <c r="A47" s="8">
        <v>42.74</v>
      </c>
      <c r="B47" s="5">
        <f t="shared" si="1"/>
        <v>44046</v>
      </c>
      <c r="C47" s="3">
        <v>43.53</v>
      </c>
      <c r="D47" s="3">
        <v>44.46</v>
      </c>
      <c r="E47" s="3">
        <v>42.89</v>
      </c>
      <c r="F47" s="3">
        <v>44.15</v>
      </c>
      <c r="G47" s="3">
        <v>0.63</v>
      </c>
      <c r="H47" s="3">
        <v>0.014499999999999999</v>
      </c>
      <c r="I47" s="15">
        <v>198700.0</v>
      </c>
      <c r="J47" s="15">
        <v>438839.0</v>
      </c>
    </row>
    <row r="48">
      <c r="A48" s="8">
        <v>43.61</v>
      </c>
      <c r="B48" s="5">
        <f t="shared" si="1"/>
        <v>44047</v>
      </c>
      <c r="C48" s="3">
        <v>43.84</v>
      </c>
      <c r="D48" s="3">
        <v>44.82</v>
      </c>
      <c r="E48" s="3">
        <v>43.24</v>
      </c>
      <c r="F48" s="3">
        <v>44.43</v>
      </c>
      <c r="G48" s="3">
        <v>0.28</v>
      </c>
      <c r="H48" s="3">
        <v>0.0063</v>
      </c>
      <c r="I48" s="15">
        <v>227118.0</v>
      </c>
      <c r="J48" s="15">
        <v>428947.0</v>
      </c>
    </row>
    <row r="49">
      <c r="A49" s="8">
        <v>41.12</v>
      </c>
      <c r="B49" s="5">
        <f t="shared" si="1"/>
        <v>44048</v>
      </c>
      <c r="C49" s="3">
        <v>44.28</v>
      </c>
      <c r="D49" s="3">
        <v>46.23</v>
      </c>
      <c r="E49" s="3">
        <v>44.24</v>
      </c>
      <c r="F49" s="3">
        <v>45.17</v>
      </c>
      <c r="G49" s="3">
        <v>0.74</v>
      </c>
      <c r="H49" s="3">
        <v>0.0167</v>
      </c>
      <c r="I49" s="15">
        <v>246975.0</v>
      </c>
      <c r="J49" s="15">
        <v>423240.0</v>
      </c>
    </row>
    <row r="50">
      <c r="A50" s="8">
        <v>41.24</v>
      </c>
      <c r="B50" s="5">
        <f t="shared" si="1"/>
        <v>44049</v>
      </c>
      <c r="C50" s="3">
        <v>45.32</v>
      </c>
      <c r="D50" s="3">
        <v>45.71</v>
      </c>
      <c r="E50" s="3">
        <v>44.85</v>
      </c>
      <c r="F50" s="3">
        <v>45.09</v>
      </c>
      <c r="G50" s="3">
        <v>-0.08</v>
      </c>
      <c r="H50" s="6">
        <v>-0.0018</v>
      </c>
      <c r="I50" s="15">
        <v>184521.0</v>
      </c>
      <c r="J50" s="15">
        <v>417796.0</v>
      </c>
    </row>
    <row r="51">
      <c r="A51" s="11">
        <v>-1.38</v>
      </c>
      <c r="B51" s="5">
        <f t="shared" si="1"/>
        <v>44050</v>
      </c>
      <c r="C51" s="3">
        <v>45.15</v>
      </c>
      <c r="D51" s="3">
        <v>45.3</v>
      </c>
      <c r="E51" s="3">
        <v>44.27</v>
      </c>
      <c r="F51" s="3">
        <v>44.4</v>
      </c>
      <c r="G51" s="3">
        <v>-0.69</v>
      </c>
      <c r="H51" s="6">
        <v>-0.0153</v>
      </c>
      <c r="I51" s="15">
        <v>171719.0</v>
      </c>
      <c r="J51" s="15">
        <v>398364.0</v>
      </c>
    </row>
    <row r="52">
      <c r="A52" s="12">
        <v>-0.0324</v>
      </c>
      <c r="B52" s="5">
        <f t="shared" si="1"/>
        <v>44053</v>
      </c>
      <c r="C52" s="3">
        <v>44.66</v>
      </c>
      <c r="D52" s="3">
        <v>45.26</v>
      </c>
      <c r="E52" s="3">
        <v>44.37</v>
      </c>
      <c r="F52" s="3">
        <v>44.99</v>
      </c>
      <c r="G52" s="3">
        <v>0.59</v>
      </c>
      <c r="H52" s="3">
        <v>0.013300000000000001</v>
      </c>
      <c r="I52" s="15">
        <v>135301.0</v>
      </c>
      <c r="J52" s="15">
        <v>377978.0</v>
      </c>
    </row>
    <row r="53">
      <c r="A53" s="17">
        <v>73659.0</v>
      </c>
      <c r="B53" s="5">
        <f t="shared" si="1"/>
        <v>44054</v>
      </c>
      <c r="C53" s="3">
        <v>45.05</v>
      </c>
      <c r="D53" s="3">
        <v>45.79</v>
      </c>
      <c r="E53" s="3">
        <v>44.39</v>
      </c>
      <c r="F53" s="3">
        <v>44.5</v>
      </c>
      <c r="G53" s="3">
        <v>-0.49</v>
      </c>
      <c r="H53" s="6">
        <v>-0.0109</v>
      </c>
      <c r="I53" s="15">
        <v>202739.0</v>
      </c>
      <c r="J53" s="15">
        <v>357381.0</v>
      </c>
    </row>
    <row r="54">
      <c r="A54" s="17">
        <v>156362.0</v>
      </c>
      <c r="B54" s="5">
        <f t="shared" si="1"/>
        <v>44055</v>
      </c>
      <c r="C54" s="3">
        <v>44.62</v>
      </c>
      <c r="D54" s="3">
        <v>45.63</v>
      </c>
      <c r="E54" s="3">
        <v>44.49</v>
      </c>
      <c r="F54" s="3">
        <v>45.43</v>
      </c>
      <c r="G54" s="3">
        <v>0.93</v>
      </c>
      <c r="H54" s="3">
        <v>0.0209</v>
      </c>
      <c r="I54" s="15">
        <v>166478.0</v>
      </c>
      <c r="J54" s="15">
        <v>339297.0</v>
      </c>
    </row>
    <row r="55">
      <c r="A55" s="7">
        <v>43991.0</v>
      </c>
      <c r="B55" s="5">
        <f t="shared" si="1"/>
        <v>44056</v>
      </c>
      <c r="C55" s="3">
        <v>45.32</v>
      </c>
      <c r="D55" s="3">
        <v>45.58</v>
      </c>
      <c r="E55" s="3">
        <v>44.82</v>
      </c>
      <c r="F55" s="3">
        <v>44.96</v>
      </c>
      <c r="G55" s="3">
        <v>-0.47</v>
      </c>
      <c r="H55" s="6">
        <v>-0.0103</v>
      </c>
      <c r="I55" s="15">
        <v>148411.0</v>
      </c>
      <c r="J55" s="15">
        <v>326712.0</v>
      </c>
    </row>
    <row r="56">
      <c r="A56" s="8">
        <v>41.56</v>
      </c>
      <c r="B56" s="5">
        <f t="shared" si="1"/>
        <v>44057</v>
      </c>
      <c r="C56" s="3">
        <v>45.29</v>
      </c>
      <c r="D56" s="3">
        <v>45.29</v>
      </c>
      <c r="E56" s="3">
        <v>44.47</v>
      </c>
      <c r="F56" s="3">
        <v>44.8</v>
      </c>
      <c r="G56" s="3">
        <v>-0.16</v>
      </c>
      <c r="H56" s="6">
        <v>-0.0036</v>
      </c>
      <c r="I56" s="15">
        <v>151463.0</v>
      </c>
      <c r="J56" s="15">
        <v>318024.0</v>
      </c>
    </row>
    <row r="57">
      <c r="A57" s="8">
        <v>41.93</v>
      </c>
      <c r="B57" s="5">
        <f t="shared" si="1"/>
        <v>44060</v>
      </c>
      <c r="C57" s="3">
        <v>44.86</v>
      </c>
      <c r="D57" s="3">
        <v>45.41</v>
      </c>
      <c r="E57" s="3">
        <v>44.53</v>
      </c>
      <c r="F57" s="3">
        <v>45.37</v>
      </c>
      <c r="G57" s="3">
        <v>0.57</v>
      </c>
      <c r="H57" s="3">
        <v>0.0127</v>
      </c>
      <c r="I57" s="15">
        <v>164226.0</v>
      </c>
      <c r="J57" s="15">
        <v>301516.0</v>
      </c>
    </row>
    <row r="58">
      <c r="A58" s="8">
        <v>40.35</v>
      </c>
      <c r="B58" s="5">
        <f t="shared" si="1"/>
        <v>44061</v>
      </c>
      <c r="C58" s="3">
        <v>45.27</v>
      </c>
      <c r="D58" s="3">
        <v>45.55</v>
      </c>
      <c r="E58" s="3">
        <v>44.76</v>
      </c>
      <c r="F58" s="3">
        <v>45.46</v>
      </c>
      <c r="G58" s="3">
        <v>0.09</v>
      </c>
      <c r="H58" s="3">
        <v>0.002</v>
      </c>
      <c r="I58" s="15">
        <v>181686.0</v>
      </c>
      <c r="J58" s="15">
        <v>280958.0</v>
      </c>
    </row>
    <row r="59">
      <c r="A59" s="8">
        <v>41.8</v>
      </c>
      <c r="B59" s="5">
        <f t="shared" si="1"/>
        <v>44062</v>
      </c>
      <c r="C59" s="3">
        <v>45.17</v>
      </c>
      <c r="D59" s="3">
        <v>45.48</v>
      </c>
      <c r="E59" s="3">
        <v>44.81</v>
      </c>
      <c r="F59" s="3">
        <v>45.37</v>
      </c>
      <c r="G59" s="3">
        <v>-0.09</v>
      </c>
      <c r="H59" s="6">
        <v>-0.002</v>
      </c>
      <c r="I59" s="15">
        <v>174884.0</v>
      </c>
      <c r="J59" s="15">
        <v>259442.0</v>
      </c>
    </row>
    <row r="60">
      <c r="A60" s="9">
        <f>+0.56</f>
        <v>0.56</v>
      </c>
      <c r="B60" s="5">
        <f t="shared" si="1"/>
        <v>44063</v>
      </c>
      <c r="C60" s="3">
        <v>45.14</v>
      </c>
      <c r="D60" s="3">
        <v>45.18</v>
      </c>
      <c r="E60" s="3">
        <v>44.02</v>
      </c>
      <c r="F60" s="3">
        <v>44.9</v>
      </c>
      <c r="G60" s="3">
        <v>-0.47</v>
      </c>
      <c r="H60" s="6">
        <v>-0.0104</v>
      </c>
      <c r="I60" s="15">
        <v>249744.0</v>
      </c>
      <c r="J60" s="15">
        <v>216825.0</v>
      </c>
    </row>
    <row r="61">
      <c r="A61" s="9">
        <f>+1.36%</f>
        <v>0.0136</v>
      </c>
      <c r="B61" s="5">
        <f t="shared" si="1"/>
        <v>44064</v>
      </c>
      <c r="C61" s="3">
        <v>45.03</v>
      </c>
      <c r="D61" s="3">
        <v>45.08</v>
      </c>
      <c r="E61" s="3">
        <v>43.59</v>
      </c>
      <c r="F61" s="3">
        <v>44.35</v>
      </c>
      <c r="G61" s="3">
        <v>-0.55</v>
      </c>
      <c r="H61" s="6">
        <v>-0.0122</v>
      </c>
      <c r="I61" s="15">
        <v>221992.0</v>
      </c>
      <c r="J61" s="15">
        <v>180438.0</v>
      </c>
    </row>
    <row r="62">
      <c r="A62" s="16">
        <v>67935.0</v>
      </c>
      <c r="B62" s="5">
        <f t="shared" si="1"/>
        <v>44067</v>
      </c>
      <c r="C62" s="3">
        <v>44.5</v>
      </c>
      <c r="D62" s="3">
        <v>45.18</v>
      </c>
      <c r="E62" s="3">
        <v>44.29</v>
      </c>
      <c r="F62" s="3">
        <v>45.13</v>
      </c>
      <c r="G62" s="3">
        <v>0.78</v>
      </c>
      <c r="H62" s="3">
        <v>0.0176</v>
      </c>
      <c r="I62" s="15">
        <v>176636.0</v>
      </c>
      <c r="J62" s="15">
        <v>160252.0</v>
      </c>
    </row>
    <row r="63">
      <c r="A63" s="16">
        <v>160328.0</v>
      </c>
      <c r="B63" s="5">
        <f t="shared" si="1"/>
        <v>44068</v>
      </c>
      <c r="C63" s="3">
        <v>45.12</v>
      </c>
      <c r="D63" s="3">
        <v>46.07</v>
      </c>
      <c r="E63" s="3">
        <v>45.08</v>
      </c>
      <c r="F63" s="3">
        <v>45.86</v>
      </c>
      <c r="G63" s="3">
        <v>0.73</v>
      </c>
      <c r="H63" s="3">
        <v>0.016200000000000003</v>
      </c>
      <c r="I63" s="15">
        <v>178305.0</v>
      </c>
      <c r="J63" s="15">
        <v>132087.0</v>
      </c>
    </row>
    <row r="64">
      <c r="A64" s="7">
        <v>43992.0</v>
      </c>
      <c r="B64" s="5">
        <f t="shared" si="1"/>
        <v>44069</v>
      </c>
      <c r="C64" s="3">
        <v>45.97</v>
      </c>
      <c r="D64" s="3">
        <v>46.1</v>
      </c>
      <c r="E64" s="3">
        <v>45.54</v>
      </c>
      <c r="F64" s="3">
        <v>45.64</v>
      </c>
      <c r="G64" s="3">
        <v>-0.22</v>
      </c>
      <c r="H64" s="6">
        <v>-0.0048</v>
      </c>
      <c r="I64" s="15">
        <v>132506.0</v>
      </c>
      <c r="J64" s="15">
        <v>99530.0</v>
      </c>
    </row>
    <row r="65">
      <c r="A65" s="8">
        <v>41.23</v>
      </c>
      <c r="B65" s="5">
        <f t="shared" si="1"/>
        <v>44070</v>
      </c>
      <c r="C65" s="3">
        <v>45.7</v>
      </c>
      <c r="D65" s="3">
        <v>45.87</v>
      </c>
      <c r="E65" s="3">
        <v>44.56</v>
      </c>
      <c r="F65" s="3">
        <v>45.09</v>
      </c>
      <c r="G65" s="3">
        <v>-0.55</v>
      </c>
      <c r="H65" s="6">
        <v>-0.0121</v>
      </c>
      <c r="I65" s="15">
        <v>102255.0</v>
      </c>
      <c r="J65" s="15">
        <v>80057.0</v>
      </c>
    </row>
    <row r="66">
      <c r="A66" s="8">
        <v>42.45</v>
      </c>
      <c r="B66" s="5">
        <f t="shared" si="1"/>
        <v>44071</v>
      </c>
      <c r="C66" s="3">
        <v>45.1</v>
      </c>
      <c r="D66" s="3">
        <v>45.3</v>
      </c>
      <c r="E66" s="3">
        <v>44.8</v>
      </c>
      <c r="F66" s="3">
        <v>45.05</v>
      </c>
      <c r="G66" s="3">
        <v>-0.04</v>
      </c>
      <c r="H66" s="6">
        <v>-9.0E-4</v>
      </c>
      <c r="I66" s="15">
        <v>21143.0</v>
      </c>
      <c r="J66" s="3">
        <v>0.0</v>
      </c>
    </row>
    <row r="67">
      <c r="A67" s="8">
        <v>40.82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42.14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9">
        <f>+0.34</f>
        <v>0.34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9">
        <f>+0.81%</f>
        <v>0.0081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6">
        <v>71962.0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6">
        <v>174372.0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43993.0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41.31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41.41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38.46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39.18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11">
        <v>-2.96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12">
        <v>-0.0702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7">
        <v>85138.0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7">
        <v>182272.0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43994.0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38.49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39.94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37.59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39.28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+0.1</f>
        <v>0.1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+0.26%</f>
        <v>0.0026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80851.0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184456.0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43997.0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39.18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40.36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37.84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40.2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9">
        <f>+0.92</f>
        <v>0.92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9">
        <f>+2.34%</f>
        <v>0.0234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6">
        <v>65238.0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6">
        <v>185015.0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43998.0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40.33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41.97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39.49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41.35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9">
        <f>+1.15</f>
        <v>1.15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9">
        <f>+2.86%</f>
        <v>0.0286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6">
        <v>83734.0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6">
        <v>196065.0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43999.0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40.91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41.75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40.38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40.91</v>
      </c>
      <c r="B113" s="3" t="str">
        <f t="shared" si="1"/>
        <v/>
      </c>
    </row>
    <row r="114">
      <c r="A114" s="11">
        <v>-0.44</v>
      </c>
      <c r="B114" s="3" t="str">
        <f t="shared" si="1"/>
        <v>#REF!</v>
      </c>
    </row>
    <row r="115">
      <c r="A115" s="12">
        <v>-0.0106</v>
      </c>
      <c r="B115" s="3" t="str">
        <f t="shared" si="1"/>
        <v>#REF!</v>
      </c>
    </row>
    <row r="116">
      <c r="A116" s="17">
        <v>64392.0</v>
      </c>
      <c r="B116" s="3" t="str">
        <f t="shared" si="1"/>
        <v>#REF!</v>
      </c>
    </row>
    <row r="117">
      <c r="A117" s="17">
        <v>199529.0</v>
      </c>
      <c r="B117" s="3" t="str">
        <f t="shared" si="1"/>
        <v>#REF!</v>
      </c>
    </row>
    <row r="118">
      <c r="A118" s="7">
        <v>44000.0</v>
      </c>
      <c r="B118" s="3" t="str">
        <f t="shared" si="1"/>
        <v>#REF!</v>
      </c>
    </row>
    <row r="119">
      <c r="A119" s="8">
        <v>40.45</v>
      </c>
      <c r="B119" s="3" t="str">
        <f t="shared" si="1"/>
        <v>#REF!</v>
      </c>
    </row>
    <row r="120">
      <c r="A120" s="8">
        <v>41.62</v>
      </c>
      <c r="B120" s="3" t="str">
        <f t="shared" si="1"/>
        <v>#REF!</v>
      </c>
    </row>
    <row r="121">
      <c r="A121" s="8">
        <v>40.25</v>
      </c>
      <c r="B121" s="3" t="str">
        <f t="shared" si="1"/>
        <v>#REF!</v>
      </c>
    </row>
    <row r="122">
      <c r="A122" s="8">
        <v>41.51</v>
      </c>
      <c r="B122" s="3" t="str">
        <f t="shared" si="1"/>
        <v>#REF!</v>
      </c>
    </row>
    <row r="123">
      <c r="A123" s="9">
        <f>+0.6</f>
        <v>0.6</v>
      </c>
      <c r="B123" s="3" t="str">
        <f t="shared" si="1"/>
        <v>#REF!</v>
      </c>
    </row>
    <row r="124">
      <c r="A124" s="9">
        <f>+1.47%</f>
        <v>0.0147</v>
      </c>
      <c r="B124" s="3" t="str">
        <f t="shared" si="1"/>
        <v>#REF!</v>
      </c>
    </row>
    <row r="125">
      <c r="A125" s="16">
        <v>73498.0</v>
      </c>
      <c r="B125" s="3" t="str">
        <f t="shared" si="1"/>
        <v>#REF!</v>
      </c>
    </row>
    <row r="126">
      <c r="A126" s="16">
        <v>202378.0</v>
      </c>
      <c r="B126" s="3" t="str">
        <f t="shared" si="1"/>
        <v>#REF!</v>
      </c>
    </row>
    <row r="127">
      <c r="A127" s="7">
        <v>44001.0</v>
      </c>
      <c r="B127" s="3" t="str">
        <f t="shared" si="1"/>
        <v>#REF!</v>
      </c>
    </row>
    <row r="128">
      <c r="A128" s="8">
        <v>41.78</v>
      </c>
      <c r="B128" s="3" t="str">
        <f t="shared" si="1"/>
        <v>#REF!</v>
      </c>
    </row>
    <row r="129">
      <c r="A129" s="8">
        <v>42.78</v>
      </c>
      <c r="B129" s="3" t="str">
        <f t="shared" si="1"/>
        <v>#REF!</v>
      </c>
    </row>
    <row r="130">
      <c r="A130" s="8">
        <v>41.04</v>
      </c>
      <c r="B130" s="3" t="str">
        <f t="shared" si="1"/>
        <v>#REF!</v>
      </c>
    </row>
    <row r="131">
      <c r="A131" s="8">
        <v>42.15</v>
      </c>
      <c r="B131" s="3" t="str">
        <f t="shared" si="1"/>
        <v>#REF!</v>
      </c>
    </row>
    <row r="132">
      <c r="A132" s="9">
        <f>+0.64</f>
        <v>0.64</v>
      </c>
      <c r="B132" s="3" t="str">
        <f t="shared" si="1"/>
        <v>#REF!</v>
      </c>
    </row>
    <row r="133">
      <c r="A133" s="9">
        <f>+1.54%</f>
        <v>0.0154</v>
      </c>
      <c r="B133" s="3" t="str">
        <f t="shared" si="1"/>
        <v>#REF!</v>
      </c>
    </row>
    <row r="134">
      <c r="A134" s="16">
        <v>92371.0</v>
      </c>
      <c r="B134" s="3" t="str">
        <f t="shared" si="1"/>
        <v>#REF!</v>
      </c>
    </row>
    <row r="135">
      <c r="A135" s="16">
        <v>203692.0</v>
      </c>
      <c r="B135" s="3" t="str">
        <f t="shared" si="1"/>
        <v>#REF!</v>
      </c>
    </row>
    <row r="136">
      <c r="A136" s="7">
        <v>44004.0</v>
      </c>
      <c r="B136" s="3" t="str">
        <f t="shared" si="1"/>
        <v>#REF!</v>
      </c>
    </row>
    <row r="137">
      <c r="A137" s="8">
        <v>41.6</v>
      </c>
      <c r="B137" s="3" t="str">
        <f t="shared" si="1"/>
        <v>#REF!</v>
      </c>
    </row>
    <row r="138">
      <c r="A138" s="8">
        <v>43.17</v>
      </c>
      <c r="B138" s="3" t="str">
        <f t="shared" si="1"/>
        <v>#REF!</v>
      </c>
    </row>
    <row r="139">
      <c r="A139" s="8">
        <v>41.56</v>
      </c>
      <c r="B139" s="3" t="str">
        <f t="shared" si="1"/>
        <v>#REF!</v>
      </c>
    </row>
    <row r="140">
      <c r="A140" s="8">
        <v>43.08</v>
      </c>
      <c r="B140" s="3" t="str">
        <f t="shared" si="1"/>
        <v>#REF!</v>
      </c>
    </row>
    <row r="141">
      <c r="A141" s="9">
        <f>+0.93</f>
        <v>0.93</v>
      </c>
      <c r="B141" s="3" t="str">
        <f t="shared" si="1"/>
        <v>#REF!</v>
      </c>
    </row>
    <row r="142">
      <c r="A142" s="9">
        <f>+2.21%</f>
        <v>0.0221</v>
      </c>
      <c r="B142" s="3" t="str">
        <f t="shared" si="1"/>
        <v>#REF!</v>
      </c>
    </row>
    <row r="143">
      <c r="A143" s="16">
        <v>68439.0</v>
      </c>
      <c r="B143" s="3" t="str">
        <f t="shared" si="1"/>
        <v>#REF!</v>
      </c>
    </row>
    <row r="144">
      <c r="A144" s="16">
        <v>213085.0</v>
      </c>
      <c r="B144" s="3" t="str">
        <f t="shared" si="1"/>
        <v>#REF!</v>
      </c>
    </row>
    <row r="145">
      <c r="A145" s="7">
        <v>44005.0</v>
      </c>
      <c r="B145" s="3" t="str">
        <f t="shared" si="1"/>
        <v>#REF!</v>
      </c>
    </row>
    <row r="146">
      <c r="A146" s="8">
        <v>43.24</v>
      </c>
      <c r="B146" s="3" t="str">
        <f t="shared" si="1"/>
        <v>#REF!</v>
      </c>
    </row>
    <row r="147">
      <c r="A147" s="8">
        <v>43.98</v>
      </c>
      <c r="B147" s="3" t="str">
        <f t="shared" si="1"/>
        <v>#REF!</v>
      </c>
    </row>
    <row r="148">
      <c r="A148" s="8">
        <v>42.26</v>
      </c>
      <c r="B148" s="3" t="str">
        <f t="shared" si="1"/>
        <v>#REF!</v>
      </c>
    </row>
    <row r="149">
      <c r="A149" s="8">
        <v>42.8</v>
      </c>
      <c r="B149" s="3" t="str">
        <f t="shared" si="1"/>
        <v>#REF!</v>
      </c>
    </row>
    <row r="150">
      <c r="A150" s="11">
        <v>-0.28</v>
      </c>
      <c r="B150" s="3" t="str">
        <f t="shared" si="1"/>
        <v>#REF!</v>
      </c>
    </row>
    <row r="151">
      <c r="A151" s="12">
        <v>-0.0065</v>
      </c>
      <c r="B151" s="3" t="str">
        <f t="shared" si="1"/>
        <v>#REF!</v>
      </c>
    </row>
    <row r="152">
      <c r="A152" s="17">
        <v>70015.0</v>
      </c>
      <c r="B152" s="3" t="str">
        <f t="shared" si="1"/>
        <v>#REF!</v>
      </c>
    </row>
    <row r="153">
      <c r="A153" s="17">
        <v>220832.0</v>
      </c>
      <c r="B153" s="3" t="str">
        <f t="shared" si="1"/>
        <v>#REF!</v>
      </c>
    </row>
    <row r="154">
      <c r="A154" s="7">
        <v>44006.0</v>
      </c>
      <c r="B154" s="3" t="str">
        <f t="shared" si="1"/>
        <v>#REF!</v>
      </c>
    </row>
    <row r="155">
      <c r="A155" s="8">
        <v>42.63</v>
      </c>
      <c r="B155" s="3" t="str">
        <f t="shared" si="1"/>
        <v>#REF!</v>
      </c>
    </row>
    <row r="156">
      <c r="A156" s="8">
        <v>43.03</v>
      </c>
      <c r="B156" s="3" t="str">
        <f t="shared" si="1"/>
        <v>#REF!</v>
      </c>
    </row>
    <row r="157">
      <c r="A157" s="8">
        <v>40.11</v>
      </c>
      <c r="B157" s="3" t="str">
        <f t="shared" si="1"/>
        <v>#REF!</v>
      </c>
    </row>
    <row r="158">
      <c r="A158" s="8">
        <v>40.72</v>
      </c>
      <c r="B158" s="3" t="str">
        <f t="shared" si="1"/>
        <v>#REF!</v>
      </c>
    </row>
    <row r="159">
      <c r="A159" s="11">
        <v>-2.08</v>
      </c>
      <c r="B159" s="3" t="str">
        <f t="shared" si="1"/>
        <v>#REF!</v>
      </c>
    </row>
    <row r="160">
      <c r="A160" s="12">
        <v>-0.0486</v>
      </c>
      <c r="B160" s="3" t="str">
        <f t="shared" si="1"/>
        <v>#REF!</v>
      </c>
    </row>
    <row r="161">
      <c r="A161" s="17">
        <v>92072.0</v>
      </c>
      <c r="B161" s="3" t="str">
        <f t="shared" si="1"/>
        <v>#REF!</v>
      </c>
    </row>
    <row r="162">
      <c r="A162" s="17">
        <v>221558.0</v>
      </c>
      <c r="B162" s="3" t="str">
        <f t="shared" si="1"/>
        <v>#REF!</v>
      </c>
    </row>
    <row r="163">
      <c r="A163" s="7">
        <v>44007.0</v>
      </c>
      <c r="B163" s="3" t="str">
        <f t="shared" si="1"/>
        <v>#REF!</v>
      </c>
    </row>
    <row r="164">
      <c r="A164" s="8">
        <v>40.68</v>
      </c>
      <c r="B164" s="3" t="str">
        <f t="shared" si="1"/>
        <v>#REF!</v>
      </c>
    </row>
    <row r="165">
      <c r="A165" s="8">
        <v>41.69</v>
      </c>
      <c r="B165" s="3" t="str">
        <f t="shared" si="1"/>
        <v>#REF!</v>
      </c>
    </row>
    <row r="166">
      <c r="A166" s="8">
        <v>39.94</v>
      </c>
      <c r="B166" s="3" t="str">
        <f t="shared" si="1"/>
        <v>#REF!</v>
      </c>
    </row>
    <row r="167">
      <c r="A167" s="8">
        <v>41.23</v>
      </c>
      <c r="B167" s="3" t="str">
        <f t="shared" si="1"/>
        <v>#REF!</v>
      </c>
    </row>
    <row r="168">
      <c r="A168" s="9">
        <f>+0.51</f>
        <v>0.51</v>
      </c>
      <c r="B168" s="3" t="str">
        <f t="shared" si="1"/>
        <v>#REF!</v>
      </c>
    </row>
    <row r="169">
      <c r="A169" s="9">
        <f>+1.25%</f>
        <v>0.0125</v>
      </c>
      <c r="B169" s="3" t="str">
        <f t="shared" si="1"/>
        <v>#REF!</v>
      </c>
    </row>
    <row r="170">
      <c r="A170" s="16">
        <v>98604.0</v>
      </c>
      <c r="B170" s="3" t="str">
        <f t="shared" si="1"/>
        <v>#REF!</v>
      </c>
    </row>
    <row r="171">
      <c r="A171" s="16">
        <v>225647.0</v>
      </c>
      <c r="B171" s="3" t="str">
        <f t="shared" si="1"/>
        <v>#REF!</v>
      </c>
    </row>
    <row r="172">
      <c r="A172" s="7">
        <v>44008.0</v>
      </c>
      <c r="B172" s="3" t="str">
        <f t="shared" si="1"/>
        <v>#REF!</v>
      </c>
    </row>
    <row r="173">
      <c r="A173" s="8">
        <v>41.58</v>
      </c>
      <c r="B173" s="3" t="str">
        <f t="shared" si="1"/>
        <v>#REF!</v>
      </c>
    </row>
    <row r="174">
      <c r="A174" s="8">
        <v>41.83</v>
      </c>
      <c r="B174" s="3" t="str">
        <f t="shared" si="1"/>
        <v>#REF!</v>
      </c>
    </row>
    <row r="175">
      <c r="A175" s="8">
        <v>40.34</v>
      </c>
      <c r="B175" s="3" t="str">
        <f t="shared" si="1"/>
        <v>#REF!</v>
      </c>
    </row>
    <row r="176">
      <c r="A176" s="8">
        <v>40.97</v>
      </c>
      <c r="B176" s="3" t="str">
        <f t="shared" si="1"/>
        <v>#REF!</v>
      </c>
    </row>
    <row r="177">
      <c r="A177" s="11">
        <v>-0.26</v>
      </c>
      <c r="B177" s="3" t="str">
        <f t="shared" si="1"/>
        <v>#REF!</v>
      </c>
    </row>
    <row r="178">
      <c r="A178" s="12">
        <v>-0.0063</v>
      </c>
      <c r="B178" s="3" t="str">
        <f t="shared" si="1"/>
        <v>#REF!</v>
      </c>
    </row>
    <row r="179">
      <c r="A179" s="17">
        <v>95669.0</v>
      </c>
      <c r="B179" s="3" t="str">
        <f t="shared" si="1"/>
        <v>#REF!</v>
      </c>
    </row>
    <row r="180">
      <c r="A180" s="17">
        <v>228331.0</v>
      </c>
      <c r="B180" s="3" t="str">
        <f t="shared" si="1"/>
        <v>#REF!</v>
      </c>
    </row>
    <row r="181">
      <c r="A181" s="7">
        <v>44011.0</v>
      </c>
      <c r="B181" s="3" t="str">
        <f t="shared" si="1"/>
        <v>#REF!</v>
      </c>
    </row>
    <row r="182">
      <c r="A182" s="8">
        <v>40.54</v>
      </c>
      <c r="B182" s="3" t="str">
        <f t="shared" si="1"/>
        <v>#REF!</v>
      </c>
    </row>
    <row r="183">
      <c r="A183" s="8">
        <v>42.09</v>
      </c>
      <c r="B183" s="3" t="str">
        <f t="shared" si="1"/>
        <v>#REF!</v>
      </c>
    </row>
    <row r="184">
      <c r="A184" s="8">
        <v>40.12</v>
      </c>
      <c r="B184" s="3" t="str">
        <f t="shared" si="1"/>
        <v>#REF!</v>
      </c>
    </row>
    <row r="185">
      <c r="A185" s="8">
        <v>41.95</v>
      </c>
      <c r="B185" s="3" t="str">
        <f t="shared" si="1"/>
        <v>#REF!</v>
      </c>
    </row>
    <row r="186">
      <c r="A186" s="9">
        <f>+0.98</f>
        <v>0.98</v>
      </c>
      <c r="B186" s="3" t="str">
        <f t="shared" si="1"/>
        <v>#REF!</v>
      </c>
    </row>
    <row r="187">
      <c r="A187" s="9">
        <f>+2.39%</f>
        <v>0.0239</v>
      </c>
      <c r="B187" s="3" t="str">
        <f t="shared" si="1"/>
        <v>#REF!</v>
      </c>
    </row>
    <row r="188">
      <c r="A188" s="16">
        <v>99136.0</v>
      </c>
      <c r="B188" s="3" t="str">
        <f t="shared" si="1"/>
        <v>#REF!</v>
      </c>
    </row>
    <row r="189">
      <c r="A189" s="16">
        <v>240861.0</v>
      </c>
      <c r="B189" s="3" t="str">
        <f t="shared" si="1"/>
        <v>#REF!</v>
      </c>
    </row>
    <row r="190">
      <c r="A190" s="7">
        <v>44012.0</v>
      </c>
      <c r="B190" s="3" t="str">
        <f t="shared" si="1"/>
        <v>#REF!</v>
      </c>
    </row>
    <row r="191">
      <c r="A191" s="8">
        <v>41.88</v>
      </c>
      <c r="B191" s="3" t="str">
        <f t="shared" si="1"/>
        <v>#REF!</v>
      </c>
    </row>
    <row r="192">
      <c r="A192" s="8">
        <v>42.09</v>
      </c>
      <c r="B192" s="3" t="str">
        <f t="shared" si="1"/>
        <v>#REF!</v>
      </c>
    </row>
    <row r="193">
      <c r="A193" s="8">
        <v>41.12</v>
      </c>
      <c r="B193" s="3" t="str">
        <f t="shared" si="1"/>
        <v>#REF!</v>
      </c>
    </row>
    <row r="194">
      <c r="A194" s="8">
        <v>41.39</v>
      </c>
      <c r="B194" s="3" t="str">
        <f t="shared" si="1"/>
        <v>#REF!</v>
      </c>
    </row>
    <row r="195">
      <c r="A195" s="11">
        <v>-0.56</v>
      </c>
      <c r="B195" s="3" t="str">
        <f t="shared" si="1"/>
        <v>#REF!</v>
      </c>
    </row>
    <row r="196">
      <c r="A196" s="12">
        <v>-0.0133</v>
      </c>
      <c r="B196" s="3" t="str">
        <f t="shared" si="1"/>
        <v>#REF!</v>
      </c>
    </row>
    <row r="197">
      <c r="A197" s="17">
        <v>99632.0</v>
      </c>
      <c r="B197" s="3" t="str">
        <f t="shared" si="1"/>
        <v>#REF!</v>
      </c>
    </row>
    <row r="198">
      <c r="A198" s="17">
        <v>250093.0</v>
      </c>
      <c r="B198" s="3" t="str">
        <f t="shared" si="1"/>
        <v>#REF!</v>
      </c>
    </row>
    <row r="199">
      <c r="A199" s="7">
        <v>44013.0</v>
      </c>
      <c r="B199" s="3" t="str">
        <f t="shared" si="1"/>
        <v>#REF!</v>
      </c>
    </row>
    <row r="200">
      <c r="A200" s="8">
        <v>41.69</v>
      </c>
      <c r="B200" s="3" t="str">
        <f t="shared" si="1"/>
        <v>#REF!</v>
      </c>
    </row>
    <row r="201">
      <c r="A201" s="8">
        <v>42.66</v>
      </c>
      <c r="B201" s="3" t="str">
        <f t="shared" si="1"/>
        <v>#REF!</v>
      </c>
    </row>
    <row r="202">
      <c r="A202" s="8">
        <v>41.1</v>
      </c>
      <c r="B202" s="3" t="str">
        <f t="shared" si="1"/>
        <v>#REF!</v>
      </c>
    </row>
    <row r="203">
      <c r="A203" s="8">
        <v>42.11</v>
      </c>
      <c r="B203" s="3" t="str">
        <f t="shared" si="1"/>
        <v>#REF!</v>
      </c>
    </row>
    <row r="204">
      <c r="A204" s="9">
        <f>+0.72</f>
        <v>0.72</v>
      </c>
      <c r="B204" s="3" t="str">
        <f t="shared" si="1"/>
        <v>#REF!</v>
      </c>
    </row>
    <row r="205">
      <c r="A205" s="9">
        <f>+1.74%</f>
        <v>0.0174</v>
      </c>
      <c r="B205" s="3" t="str">
        <f t="shared" si="1"/>
        <v>#REF!</v>
      </c>
    </row>
    <row r="206">
      <c r="A206" s="16">
        <v>122364.0</v>
      </c>
      <c r="B206" s="3" t="str">
        <f t="shared" si="1"/>
        <v>#REF!</v>
      </c>
    </row>
    <row r="207">
      <c r="A207" s="16">
        <v>262980.0</v>
      </c>
      <c r="B207" s="3" t="str">
        <f t="shared" si="1"/>
        <v>#REF!</v>
      </c>
    </row>
    <row r="208">
      <c r="A208" s="7">
        <v>44014.0</v>
      </c>
      <c r="B208" s="3" t="str">
        <f t="shared" si="1"/>
        <v>#REF!</v>
      </c>
    </row>
    <row r="209">
      <c r="A209" s="8">
        <v>41.94</v>
      </c>
      <c r="B209" s="3" t="str">
        <f t="shared" si="1"/>
        <v>#REF!</v>
      </c>
    </row>
    <row r="210">
      <c r="A210" s="8">
        <v>43.27</v>
      </c>
      <c r="B210" s="3" t="str">
        <f t="shared" si="1"/>
        <v>#REF!</v>
      </c>
    </row>
    <row r="211">
      <c r="A211" s="8">
        <v>41.83</v>
      </c>
      <c r="B211" s="3" t="str">
        <f t="shared" si="1"/>
        <v>#REF!</v>
      </c>
    </row>
    <row r="212">
      <c r="A212" s="8">
        <v>43.19</v>
      </c>
      <c r="B212" s="3" t="str">
        <f t="shared" si="1"/>
        <v>#REF!</v>
      </c>
    </row>
    <row r="213">
      <c r="A213" s="9">
        <f>+1.08</f>
        <v>1.08</v>
      </c>
      <c r="B213" s="3" t="str">
        <f t="shared" si="1"/>
        <v>#REF!</v>
      </c>
    </row>
    <row r="214">
      <c r="A214" s="9">
        <f>+2.56%</f>
        <v>0.0256</v>
      </c>
      <c r="B214" s="3" t="str">
        <f t="shared" si="1"/>
        <v>#REF!</v>
      </c>
    </row>
    <row r="215">
      <c r="A215" s="16">
        <v>88817.0</v>
      </c>
      <c r="B215" s="3" t="str">
        <f t="shared" si="1"/>
        <v>#REF!</v>
      </c>
    </row>
    <row r="216">
      <c r="A216" s="16">
        <v>265876.0</v>
      </c>
      <c r="B216" s="3" t="str">
        <f t="shared" si="1"/>
        <v>#REF!</v>
      </c>
    </row>
    <row r="217">
      <c r="A217" s="7">
        <v>44015.0</v>
      </c>
      <c r="B217" s="3" t="str">
        <f t="shared" si="1"/>
        <v>#REF!</v>
      </c>
    </row>
    <row r="218">
      <c r="A218" s="8">
        <v>42.79</v>
      </c>
      <c r="B218" s="3" t="str">
        <f t="shared" si="1"/>
        <v>#REF!</v>
      </c>
    </row>
    <row r="219">
      <c r="A219" s="8">
        <v>43.03</v>
      </c>
      <c r="B219" s="3" t="str">
        <f t="shared" si="1"/>
        <v>#REF!</v>
      </c>
    </row>
    <row r="220">
      <c r="A220" s="8">
        <v>42.42</v>
      </c>
      <c r="B220" s="3" t="str">
        <f t="shared" si="1"/>
        <v>#REF!</v>
      </c>
    </row>
    <row r="221">
      <c r="A221" s="8">
        <v>42.91</v>
      </c>
      <c r="B221" s="3" t="str">
        <f t="shared" si="1"/>
        <v>#REF!</v>
      </c>
    </row>
    <row r="222">
      <c r="A222" s="11">
        <v>-0.28</v>
      </c>
      <c r="B222" s="3" t="str">
        <f t="shared" si="1"/>
        <v>#REF!</v>
      </c>
    </row>
    <row r="223">
      <c r="A223" s="12">
        <v>-0.0065</v>
      </c>
      <c r="B223" s="3" t="str">
        <f t="shared" si="1"/>
        <v>#REF!</v>
      </c>
    </row>
    <row r="224">
      <c r="A224" s="17">
        <v>56669.0</v>
      </c>
      <c r="B224" s="3" t="str">
        <f t="shared" si="1"/>
        <v>#REF!</v>
      </c>
    </row>
    <row r="225">
      <c r="A225" s="17">
        <v>257309.0</v>
      </c>
      <c r="B225" s="3" t="str">
        <f t="shared" si="1"/>
        <v>#REF!</v>
      </c>
    </row>
    <row r="226">
      <c r="A226" s="7">
        <v>44018.0</v>
      </c>
      <c r="B226" s="3" t="str">
        <f t="shared" si="1"/>
        <v>#REF!</v>
      </c>
    </row>
    <row r="227">
      <c r="A227" s="8">
        <v>43.08</v>
      </c>
      <c r="B227" s="3" t="str">
        <f t="shared" si="1"/>
        <v>#REF!</v>
      </c>
    </row>
    <row r="228">
      <c r="A228" s="8">
        <v>43.8</v>
      </c>
      <c r="B228" s="3" t="str">
        <f t="shared" si="1"/>
        <v>#REF!</v>
      </c>
    </row>
    <row r="229">
      <c r="A229" s="8">
        <v>42.88</v>
      </c>
      <c r="B229" s="3" t="str">
        <f t="shared" si="1"/>
        <v>#REF!</v>
      </c>
    </row>
    <row r="230">
      <c r="A230" s="8">
        <v>43.24</v>
      </c>
      <c r="B230" s="3" t="str">
        <f t="shared" si="1"/>
        <v>#REF!</v>
      </c>
    </row>
    <row r="231">
      <c r="A231" s="9">
        <f>+0.33</f>
        <v>0.33</v>
      </c>
      <c r="B231" s="3" t="str">
        <f t="shared" si="1"/>
        <v>#REF!</v>
      </c>
    </row>
    <row r="232">
      <c r="A232" s="9">
        <f>+0.77%</f>
        <v>0.0077</v>
      </c>
      <c r="B232" s="3" t="str">
        <f t="shared" si="1"/>
        <v>#REF!</v>
      </c>
    </row>
    <row r="233">
      <c r="A233" s="16">
        <v>87775.0</v>
      </c>
      <c r="B233" s="3" t="str">
        <f t="shared" si="1"/>
        <v>#REF!</v>
      </c>
    </row>
    <row r="234">
      <c r="A234" s="16">
        <v>258617.0</v>
      </c>
      <c r="B234" s="3" t="str">
        <f t="shared" si="1"/>
        <v>#REF!</v>
      </c>
    </row>
    <row r="235">
      <c r="A235" s="7">
        <v>44019.0</v>
      </c>
      <c r="B235" s="3" t="str">
        <f t="shared" si="1"/>
        <v>#REF!</v>
      </c>
    </row>
    <row r="236">
      <c r="A236" s="8">
        <v>43.31</v>
      </c>
      <c r="B236" s="3" t="str">
        <f t="shared" si="1"/>
        <v>#REF!</v>
      </c>
    </row>
    <row r="237">
      <c r="A237" s="8">
        <v>43.6</v>
      </c>
      <c r="B237" s="3" t="str">
        <f t="shared" si="1"/>
        <v>#REF!</v>
      </c>
    </row>
    <row r="238">
      <c r="A238" s="8">
        <v>42.62</v>
      </c>
      <c r="B238" s="3" t="str">
        <f t="shared" si="1"/>
        <v>#REF!</v>
      </c>
    </row>
    <row r="239">
      <c r="A239" s="8">
        <v>43.26</v>
      </c>
      <c r="B239" s="3" t="str">
        <f t="shared" si="1"/>
        <v>#REF!</v>
      </c>
    </row>
    <row r="240">
      <c r="A240" s="9">
        <f>+0.02</f>
        <v>0.02</v>
      </c>
      <c r="B240" s="3" t="str">
        <f t="shared" si="1"/>
        <v>#REF!</v>
      </c>
    </row>
    <row r="241">
      <c r="A241" s="9">
        <f>+0.05%</f>
        <v>0.0005</v>
      </c>
      <c r="B241" s="3" t="str">
        <f t="shared" si="1"/>
        <v>#REF!</v>
      </c>
    </row>
    <row r="242">
      <c r="A242" s="16">
        <v>109535.0</v>
      </c>
      <c r="B242" s="3" t="str">
        <f t="shared" si="1"/>
        <v>#REF!</v>
      </c>
    </row>
    <row r="243">
      <c r="A243" s="16">
        <v>262845.0</v>
      </c>
      <c r="B243" s="3" t="str">
        <f t="shared" si="1"/>
        <v>#REF!</v>
      </c>
    </row>
    <row r="244">
      <c r="A244" s="7">
        <v>44020.0</v>
      </c>
      <c r="B244" s="3" t="str">
        <f t="shared" si="1"/>
        <v>#REF!</v>
      </c>
    </row>
    <row r="245">
      <c r="A245" s="8">
        <v>43.01</v>
      </c>
      <c r="B245" s="3" t="str">
        <f t="shared" si="1"/>
        <v>#REF!</v>
      </c>
    </row>
    <row r="246">
      <c r="A246" s="8">
        <v>43.61</v>
      </c>
      <c r="B246" s="3" t="str">
        <f t="shared" si="1"/>
        <v>#REF!</v>
      </c>
    </row>
    <row r="247">
      <c r="A247" s="8">
        <v>42.95</v>
      </c>
      <c r="B247" s="3" t="str">
        <f t="shared" si="1"/>
        <v>#REF!</v>
      </c>
    </row>
    <row r="248">
      <c r="A248" s="8">
        <v>43.46</v>
      </c>
      <c r="B248" s="3" t="str">
        <f t="shared" si="1"/>
        <v>#REF!</v>
      </c>
    </row>
    <row r="249">
      <c r="A249" s="9">
        <f>+0.2</f>
        <v>0.2</v>
      </c>
      <c r="B249" s="3" t="str">
        <f t="shared" si="1"/>
        <v>#REF!</v>
      </c>
    </row>
    <row r="250">
      <c r="A250" s="9">
        <f>+0.46%</f>
        <v>0.0046</v>
      </c>
      <c r="B250" s="3" t="str">
        <f t="shared" si="1"/>
        <v>#REF!</v>
      </c>
    </row>
    <row r="251">
      <c r="A251" s="16">
        <v>113058.0</v>
      </c>
      <c r="B251" s="3" t="str">
        <f t="shared" si="1"/>
        <v>#REF!</v>
      </c>
    </row>
    <row r="252">
      <c r="A252" s="16">
        <v>275956.0</v>
      </c>
      <c r="B252" s="3" t="str">
        <f t="shared" si="1"/>
        <v>#REF!</v>
      </c>
    </row>
    <row r="253">
      <c r="A253" s="7">
        <v>44021.0</v>
      </c>
      <c r="B253" s="3" t="str">
        <f t="shared" si="1"/>
        <v>#REF!</v>
      </c>
    </row>
    <row r="254">
      <c r="A254" s="8">
        <v>43.46</v>
      </c>
      <c r="B254" s="3" t="str">
        <f t="shared" si="1"/>
        <v>#REF!</v>
      </c>
    </row>
    <row r="255">
      <c r="A255" s="8">
        <v>43.64</v>
      </c>
      <c r="B255" s="3" t="str">
        <f t="shared" si="1"/>
        <v>#REF!</v>
      </c>
    </row>
    <row r="256">
      <c r="A256" s="8">
        <v>42.14</v>
      </c>
      <c r="B256" s="3" t="str">
        <f t="shared" si="1"/>
        <v>#REF!</v>
      </c>
    </row>
    <row r="257">
      <c r="A257" s="8">
        <v>42.55</v>
      </c>
      <c r="B257" s="3" t="str">
        <f t="shared" si="1"/>
        <v>#REF!</v>
      </c>
    </row>
    <row r="258">
      <c r="A258" s="11">
        <v>-0.91</v>
      </c>
      <c r="B258" s="3" t="str">
        <f t="shared" si="1"/>
        <v>#REF!</v>
      </c>
    </row>
    <row r="259">
      <c r="A259" s="12">
        <v>-0.0209</v>
      </c>
      <c r="B259" s="3" t="str">
        <f t="shared" si="1"/>
        <v>#REF!</v>
      </c>
    </row>
    <row r="260">
      <c r="A260" s="17">
        <v>128577.0</v>
      </c>
      <c r="B260" s="3" t="str">
        <f t="shared" si="1"/>
        <v>#REF!</v>
      </c>
    </row>
    <row r="261">
      <c r="A261" s="17">
        <v>294190.0</v>
      </c>
      <c r="B261" s="3" t="str">
        <f t="shared" si="1"/>
        <v>#REF!</v>
      </c>
    </row>
    <row r="262">
      <c r="A262" s="7">
        <v>44022.0</v>
      </c>
      <c r="B262" s="3" t="str">
        <f t="shared" si="1"/>
        <v>#REF!</v>
      </c>
    </row>
    <row r="263">
      <c r="A263" s="8">
        <v>42.54</v>
      </c>
      <c r="B263" s="3" t="str">
        <f t="shared" si="1"/>
        <v>#REF!</v>
      </c>
    </row>
    <row r="264">
      <c r="A264" s="8">
        <v>43.59</v>
      </c>
      <c r="B264" s="3" t="str">
        <f t="shared" si="1"/>
        <v>#REF!</v>
      </c>
    </row>
    <row r="265">
      <c r="A265" s="8">
        <v>41.56</v>
      </c>
      <c r="B265" s="3" t="str">
        <f t="shared" si="1"/>
        <v>#REF!</v>
      </c>
    </row>
    <row r="266">
      <c r="A266" s="8">
        <v>43.46</v>
      </c>
      <c r="B266" s="3" t="str">
        <f t="shared" si="1"/>
        <v>#REF!</v>
      </c>
    </row>
    <row r="267">
      <c r="A267" s="9">
        <f>+0.91</f>
        <v>0.91</v>
      </c>
      <c r="B267" s="3" t="str">
        <f t="shared" si="1"/>
        <v>#REF!</v>
      </c>
    </row>
    <row r="268">
      <c r="A268" s="9">
        <f>+2.14%</f>
        <v>0.0214</v>
      </c>
      <c r="B268" s="3" t="str">
        <f t="shared" si="1"/>
        <v>#REF!</v>
      </c>
    </row>
    <row r="269">
      <c r="A269" s="16">
        <v>131325.0</v>
      </c>
      <c r="B269" s="3" t="str">
        <f t="shared" si="1"/>
        <v>#REF!</v>
      </c>
    </row>
    <row r="270">
      <c r="A270" s="16">
        <v>315288.0</v>
      </c>
      <c r="B270" s="3" t="str">
        <f t="shared" si="1"/>
        <v>#REF!</v>
      </c>
    </row>
    <row r="271">
      <c r="A271" s="7">
        <v>44025.0</v>
      </c>
      <c r="B271" s="3" t="str">
        <f t="shared" si="1"/>
        <v>#REF!</v>
      </c>
    </row>
    <row r="272">
      <c r="A272" s="8">
        <v>43.32</v>
      </c>
      <c r="B272" s="3" t="str">
        <f t="shared" si="1"/>
        <v>#REF!</v>
      </c>
    </row>
    <row r="273">
      <c r="A273" s="8">
        <v>43.55</v>
      </c>
      <c r="B273" s="3" t="str">
        <f t="shared" si="1"/>
        <v>#REF!</v>
      </c>
    </row>
    <row r="274">
      <c r="A274" s="8">
        <v>42.4</v>
      </c>
      <c r="B274" s="3" t="str">
        <f t="shared" si="1"/>
        <v>#REF!</v>
      </c>
    </row>
    <row r="275">
      <c r="A275" s="8">
        <v>42.96</v>
      </c>
      <c r="B275" s="3" t="str">
        <f t="shared" si="1"/>
        <v>#REF!</v>
      </c>
    </row>
    <row r="276">
      <c r="A276" s="11">
        <v>-0.5</v>
      </c>
      <c r="B276" s="3" t="str">
        <f t="shared" si="1"/>
        <v>#REF!</v>
      </c>
    </row>
    <row r="277">
      <c r="A277" s="12">
        <v>-0.0115</v>
      </c>
      <c r="B277" s="3" t="str">
        <f t="shared" si="1"/>
        <v>#REF!</v>
      </c>
    </row>
    <row r="278">
      <c r="A278" s="17">
        <v>108887.0</v>
      </c>
      <c r="B278" s="3" t="str">
        <f t="shared" si="1"/>
        <v>#REF!</v>
      </c>
    </row>
    <row r="279">
      <c r="A279" s="17">
        <v>335097.0</v>
      </c>
      <c r="B279" s="3" t="str">
        <f t="shared" si="1"/>
        <v>#REF!</v>
      </c>
    </row>
    <row r="280">
      <c r="A280" s="7">
        <v>44026.0</v>
      </c>
      <c r="B280" s="3" t="str">
        <f t="shared" si="1"/>
        <v>#REF!</v>
      </c>
    </row>
    <row r="281">
      <c r="A281" s="8">
        <v>42.48</v>
      </c>
      <c r="B281" s="3" t="str">
        <f t="shared" si="1"/>
        <v>#REF!</v>
      </c>
    </row>
    <row r="282">
      <c r="A282" s="8">
        <v>43.43</v>
      </c>
      <c r="B282" s="3" t="str">
        <f t="shared" si="1"/>
        <v>#REF!</v>
      </c>
    </row>
    <row r="283">
      <c r="A283" s="8">
        <v>42.07</v>
      </c>
      <c r="B283" s="3" t="str">
        <f t="shared" si="1"/>
        <v>#REF!</v>
      </c>
    </row>
    <row r="284">
      <c r="A284" s="8">
        <v>43.13</v>
      </c>
      <c r="B284" s="3" t="str">
        <f t="shared" si="1"/>
        <v>#REF!</v>
      </c>
    </row>
    <row r="285">
      <c r="A285" s="9">
        <f>+0.17</f>
        <v>0.17</v>
      </c>
      <c r="B285" s="3" t="str">
        <f t="shared" si="1"/>
        <v>#REF!</v>
      </c>
    </row>
    <row r="286">
      <c r="A286" s="9">
        <f>+0.4%</f>
        <v>0.004</v>
      </c>
      <c r="B286" s="3" t="str">
        <f t="shared" si="1"/>
        <v>#REF!</v>
      </c>
    </row>
    <row r="287">
      <c r="A287" s="16">
        <v>143812.0</v>
      </c>
      <c r="B287" s="3" t="str">
        <f t="shared" si="1"/>
        <v>#REF!</v>
      </c>
    </row>
    <row r="288">
      <c r="A288" s="16">
        <v>342838.0</v>
      </c>
      <c r="B288" s="3" t="str">
        <f t="shared" si="1"/>
        <v>#REF!</v>
      </c>
    </row>
    <row r="289">
      <c r="A289" s="7">
        <v>44027.0</v>
      </c>
      <c r="B289" s="3" t="str">
        <f t="shared" si="1"/>
        <v>#REF!</v>
      </c>
    </row>
    <row r="290">
      <c r="A290" s="8">
        <v>43.3</v>
      </c>
      <c r="B290" s="3" t="str">
        <f t="shared" si="1"/>
        <v>#REF!</v>
      </c>
    </row>
    <row r="291">
      <c r="A291" s="8">
        <v>43.98</v>
      </c>
      <c r="B291" s="3" t="str">
        <f t="shared" si="1"/>
        <v>#REF!</v>
      </c>
    </row>
    <row r="292">
      <c r="A292" s="8">
        <v>42.9</v>
      </c>
      <c r="B292" s="3" t="str">
        <f t="shared" si="1"/>
        <v>#REF!</v>
      </c>
    </row>
    <row r="293">
      <c r="A293" s="8">
        <v>43.93</v>
      </c>
      <c r="B293" s="3" t="str">
        <f t="shared" si="1"/>
        <v>#REF!</v>
      </c>
    </row>
    <row r="294">
      <c r="A294" s="9">
        <f>+0.8</f>
        <v>0.8</v>
      </c>
      <c r="B294" s="3" t="str">
        <f t="shared" si="1"/>
        <v>#REF!</v>
      </c>
    </row>
    <row r="295">
      <c r="A295" s="9">
        <f>+1.85%</f>
        <v>0.0185</v>
      </c>
      <c r="B295" s="3" t="str">
        <f t="shared" si="1"/>
        <v>#REF!</v>
      </c>
    </row>
    <row r="296">
      <c r="A296" s="16">
        <v>150548.0</v>
      </c>
      <c r="B296" s="3" t="str">
        <f t="shared" si="1"/>
        <v>#REF!</v>
      </c>
    </row>
    <row r="297">
      <c r="A297" s="16">
        <v>350475.0</v>
      </c>
      <c r="B297" s="3" t="str">
        <f t="shared" si="1"/>
        <v>#REF!</v>
      </c>
    </row>
    <row r="298">
      <c r="A298" s="7">
        <v>44028.0</v>
      </c>
      <c r="B298" s="3" t="str">
        <f t="shared" si="1"/>
        <v>#REF!</v>
      </c>
    </row>
    <row r="299">
      <c r="A299" s="8">
        <v>43.79</v>
      </c>
      <c r="B299" s="3" t="str">
        <f t="shared" si="1"/>
        <v>#REF!</v>
      </c>
    </row>
    <row r="300">
      <c r="A300" s="8">
        <v>43.94</v>
      </c>
      <c r="B300" s="3" t="str">
        <f t="shared" si="1"/>
        <v>#REF!</v>
      </c>
    </row>
    <row r="301">
      <c r="A301" s="8">
        <v>43.27</v>
      </c>
      <c r="B301" s="3" t="str">
        <f t="shared" si="1"/>
        <v>#REF!</v>
      </c>
    </row>
    <row r="302">
      <c r="A302" s="8">
        <v>43.5</v>
      </c>
      <c r="B302" s="3" t="str">
        <f t="shared" si="1"/>
        <v>#REF!</v>
      </c>
    </row>
    <row r="303">
      <c r="A303" s="11">
        <v>-0.43</v>
      </c>
      <c r="B303" s="3" t="str">
        <f t="shared" si="1"/>
        <v>#REF!</v>
      </c>
    </row>
    <row r="304">
      <c r="A304" s="12">
        <v>-0.0098</v>
      </c>
      <c r="B304" s="3" t="str">
        <f t="shared" si="1"/>
        <v>#REF!</v>
      </c>
    </row>
    <row r="305">
      <c r="A305" s="17">
        <v>149499.0</v>
      </c>
      <c r="B305" s="3" t="str">
        <f t="shared" si="1"/>
        <v>#REF!</v>
      </c>
    </row>
    <row r="306">
      <c r="A306" s="17">
        <v>362132.0</v>
      </c>
      <c r="B306" s="3" t="str">
        <f t="shared" si="1"/>
        <v>#REF!</v>
      </c>
    </row>
    <row r="307">
      <c r="A307" s="7">
        <v>44029.0</v>
      </c>
      <c r="B307" s="3" t="str">
        <f t="shared" si="1"/>
        <v>#REF!</v>
      </c>
    </row>
    <row r="308">
      <c r="A308" s="8">
        <v>43.57</v>
      </c>
      <c r="B308" s="3" t="str">
        <f t="shared" si="1"/>
        <v>#REF!</v>
      </c>
    </row>
    <row r="309">
      <c r="A309" s="8">
        <v>43.6</v>
      </c>
      <c r="B309" s="3" t="str">
        <f t="shared" si="1"/>
        <v>#REF!</v>
      </c>
    </row>
    <row r="310">
      <c r="A310" s="8">
        <v>42.78</v>
      </c>
      <c r="B310" s="3" t="str">
        <f t="shared" si="1"/>
        <v>#REF!</v>
      </c>
    </row>
    <row r="311">
      <c r="A311" s="8">
        <v>43.3</v>
      </c>
      <c r="B311" s="3" t="str">
        <f t="shared" si="1"/>
        <v>#REF!</v>
      </c>
    </row>
    <row r="312">
      <c r="A312" s="11">
        <v>-0.2</v>
      </c>
      <c r="B312" s="3" t="str">
        <f t="shared" si="1"/>
        <v>#REF!</v>
      </c>
    </row>
    <row r="313">
      <c r="A313" s="12">
        <v>-0.0046</v>
      </c>
      <c r="B313" s="3" t="str">
        <f t="shared" si="1"/>
        <v>#REF!</v>
      </c>
    </row>
    <row r="314">
      <c r="A314" s="17">
        <v>112701.0</v>
      </c>
      <c r="B314" s="3" t="str">
        <f t="shared" si="1"/>
        <v>#REF!</v>
      </c>
    </row>
    <row r="315">
      <c r="A315" s="17">
        <v>379717.0</v>
      </c>
      <c r="B315" s="3" t="str">
        <f t="shared" si="1"/>
        <v>#REF!</v>
      </c>
    </row>
    <row r="316">
      <c r="A316" s="7">
        <v>44032.0</v>
      </c>
      <c r="B316" s="3" t="str">
        <f t="shared" si="1"/>
        <v>#REF!</v>
      </c>
    </row>
    <row r="317">
      <c r="A317" s="8">
        <v>43.27</v>
      </c>
      <c r="B317" s="3" t="str">
        <f t="shared" si="1"/>
        <v>#REF!</v>
      </c>
    </row>
    <row r="318">
      <c r="A318" s="8">
        <v>43.63</v>
      </c>
      <c r="B318" s="3" t="str">
        <f t="shared" si="1"/>
        <v>#REF!</v>
      </c>
    </row>
    <row r="319">
      <c r="A319" s="8">
        <v>42.58</v>
      </c>
      <c r="B319" s="3" t="str">
        <f t="shared" si="1"/>
        <v>#REF!</v>
      </c>
    </row>
    <row r="320">
      <c r="A320" s="8">
        <v>43.46</v>
      </c>
      <c r="B320" s="3" t="str">
        <f t="shared" si="1"/>
        <v>#REF!</v>
      </c>
    </row>
    <row r="321">
      <c r="A321" s="9">
        <f>+0.16</f>
        <v>0.16</v>
      </c>
      <c r="B321" s="3" t="str">
        <f t="shared" si="1"/>
        <v>#REF!</v>
      </c>
    </row>
    <row r="322">
      <c r="A322" s="9">
        <f>+0.37%</f>
        <v>0.0037</v>
      </c>
      <c r="B322" s="3" t="str">
        <f t="shared" si="1"/>
        <v>#REF!</v>
      </c>
    </row>
    <row r="323">
      <c r="A323" s="16">
        <v>120482.0</v>
      </c>
      <c r="B323" s="3" t="str">
        <f t="shared" si="1"/>
        <v>#REF!</v>
      </c>
    </row>
    <row r="324">
      <c r="A324" s="16">
        <v>387827.0</v>
      </c>
      <c r="B324" s="3" t="str">
        <f t="shared" si="1"/>
        <v>#REF!</v>
      </c>
    </row>
    <row r="325">
      <c r="A325" s="7">
        <v>44033.0</v>
      </c>
      <c r="B325" s="3" t="str">
        <f t="shared" si="1"/>
        <v>#REF!</v>
      </c>
    </row>
    <row r="326">
      <c r="A326" s="8">
        <v>43.34</v>
      </c>
      <c r="B326" s="3" t="str">
        <f t="shared" si="1"/>
        <v>#REF!</v>
      </c>
    </row>
    <row r="327">
      <c r="A327" s="8">
        <v>45.07</v>
      </c>
      <c r="B327" s="3" t="str">
        <f t="shared" si="1"/>
        <v>#REF!</v>
      </c>
    </row>
    <row r="328">
      <c r="A328" s="8">
        <v>43.34</v>
      </c>
      <c r="B328" s="3" t="str">
        <f t="shared" si="1"/>
        <v>#REF!</v>
      </c>
    </row>
    <row r="329">
      <c r="A329" s="8">
        <v>44.55</v>
      </c>
      <c r="B329" s="3" t="str">
        <f t="shared" si="1"/>
        <v>#REF!</v>
      </c>
    </row>
    <row r="330">
      <c r="A330" s="9">
        <f>+1.09</f>
        <v>1.09</v>
      </c>
      <c r="B330" s="3" t="str">
        <f t="shared" si="1"/>
        <v>#REF!</v>
      </c>
    </row>
    <row r="331">
      <c r="A331" s="9">
        <f>+2.51%</f>
        <v>0.0251</v>
      </c>
      <c r="B331" s="3" t="str">
        <f t="shared" si="1"/>
        <v>#REF!</v>
      </c>
    </row>
    <row r="332">
      <c r="A332" s="16">
        <v>177930.0</v>
      </c>
      <c r="B332" s="3" t="str">
        <f t="shared" si="1"/>
        <v>#REF!</v>
      </c>
    </row>
    <row r="333">
      <c r="A333" s="16">
        <v>411751.0</v>
      </c>
      <c r="B333" s="3" t="str">
        <f t="shared" si="1"/>
        <v>#REF!</v>
      </c>
    </row>
    <row r="334">
      <c r="A334" s="7">
        <v>44034.0</v>
      </c>
      <c r="B334" s="3" t="str">
        <f t="shared" si="1"/>
        <v>#REF!</v>
      </c>
    </row>
    <row r="335">
      <c r="A335" s="8">
        <v>44.2</v>
      </c>
      <c r="B335" s="3" t="str">
        <f t="shared" si="1"/>
        <v>#REF!</v>
      </c>
    </row>
    <row r="336">
      <c r="A336" s="8">
        <v>44.67</v>
      </c>
      <c r="B336" s="3" t="str">
        <f t="shared" si="1"/>
        <v>#REF!</v>
      </c>
    </row>
    <row r="337">
      <c r="A337" s="8">
        <v>43.9</v>
      </c>
      <c r="B337" s="3" t="str">
        <f t="shared" si="1"/>
        <v>#REF!</v>
      </c>
    </row>
    <row r="338">
      <c r="A338" s="8">
        <v>44.56</v>
      </c>
      <c r="B338" s="3" t="str">
        <f t="shared" si="1"/>
        <v>#REF!</v>
      </c>
    </row>
    <row r="339">
      <c r="A339" s="9">
        <f>+0.01</f>
        <v>0.01</v>
      </c>
      <c r="B339" s="3" t="str">
        <f t="shared" si="1"/>
        <v>#REF!</v>
      </c>
    </row>
    <row r="340">
      <c r="A340" s="9">
        <f>+0.02%</f>
        <v>0.0002</v>
      </c>
      <c r="B340" s="3" t="str">
        <f t="shared" si="1"/>
        <v>#REF!</v>
      </c>
    </row>
    <row r="341">
      <c r="A341" s="16">
        <v>157888.0</v>
      </c>
      <c r="B341" s="3" t="str">
        <f t="shared" si="1"/>
        <v>#REF!</v>
      </c>
    </row>
    <row r="342">
      <c r="A342" s="16">
        <v>430807.0</v>
      </c>
      <c r="B342" s="3" t="str">
        <f t="shared" si="1"/>
        <v>#REF!</v>
      </c>
    </row>
    <row r="343">
      <c r="A343" s="7">
        <v>44035.0</v>
      </c>
      <c r="B343" s="3" t="str">
        <f t="shared" si="1"/>
        <v>#REF!</v>
      </c>
    </row>
    <row r="344">
      <c r="A344" s="8">
        <v>44.27</v>
      </c>
      <c r="B344" s="3" t="str">
        <f t="shared" si="1"/>
        <v>#REF!</v>
      </c>
    </row>
    <row r="345">
      <c r="A345" s="8">
        <v>45.07</v>
      </c>
      <c r="B345" s="3" t="str">
        <f t="shared" si="1"/>
        <v>#REF!</v>
      </c>
    </row>
    <row r="346">
      <c r="A346" s="8">
        <v>43.5</v>
      </c>
      <c r="B346" s="3" t="str">
        <f t="shared" si="1"/>
        <v>#REF!</v>
      </c>
    </row>
    <row r="347">
      <c r="A347" s="8">
        <v>43.67</v>
      </c>
      <c r="B347" s="3" t="str">
        <f t="shared" si="1"/>
        <v>#REF!</v>
      </c>
    </row>
    <row r="348">
      <c r="A348" s="11">
        <v>-0.89</v>
      </c>
      <c r="B348" s="3" t="str">
        <f t="shared" si="1"/>
        <v>#REF!</v>
      </c>
    </row>
    <row r="349">
      <c r="A349" s="12">
        <v>-0.02</v>
      </c>
      <c r="B349" s="3" t="str">
        <f t="shared" si="1"/>
        <v>#REF!</v>
      </c>
    </row>
    <row r="350">
      <c r="A350" s="17">
        <v>208766.0</v>
      </c>
      <c r="B350" s="3" t="str">
        <f t="shared" si="1"/>
        <v>#REF!</v>
      </c>
    </row>
    <row r="351">
      <c r="A351" s="17">
        <v>464780.0</v>
      </c>
      <c r="B351" s="3" t="str">
        <f t="shared" si="1"/>
        <v>#REF!</v>
      </c>
    </row>
    <row r="352">
      <c r="A352" s="7">
        <v>44036.0</v>
      </c>
      <c r="B352" s="3" t="str">
        <f t="shared" si="1"/>
        <v>#REF!</v>
      </c>
    </row>
    <row r="353">
      <c r="A353" s="8">
        <v>43.65</v>
      </c>
      <c r="B353" s="3" t="str">
        <f t="shared" si="1"/>
        <v>#REF!</v>
      </c>
    </row>
    <row r="354">
      <c r="A354" s="8">
        <v>44.23</v>
      </c>
      <c r="B354" s="3" t="str">
        <f t="shared" si="1"/>
        <v>#REF!</v>
      </c>
    </row>
    <row r="355">
      <c r="A355" s="8">
        <v>43.25</v>
      </c>
      <c r="B355" s="3" t="str">
        <f t="shared" si="1"/>
        <v>#REF!</v>
      </c>
    </row>
    <row r="356">
      <c r="A356" s="8">
        <v>43.78</v>
      </c>
      <c r="B356" s="3" t="str">
        <f t="shared" si="1"/>
        <v>#REF!</v>
      </c>
    </row>
    <row r="357">
      <c r="A357" s="9">
        <f>+0.11</f>
        <v>0.11</v>
      </c>
      <c r="B357" s="3" t="str">
        <f t="shared" si="1"/>
        <v>#REF!</v>
      </c>
    </row>
    <row r="358">
      <c r="A358" s="9">
        <f>+0.25%</f>
        <v>0.0025</v>
      </c>
      <c r="B358" s="3" t="str">
        <f t="shared" si="1"/>
        <v>#REF!</v>
      </c>
    </row>
    <row r="359">
      <c r="A359" s="16">
        <v>222175.0</v>
      </c>
      <c r="B359" s="3" t="str">
        <f t="shared" si="1"/>
        <v>#REF!</v>
      </c>
    </row>
    <row r="360">
      <c r="A360" s="16">
        <v>476601.0</v>
      </c>
      <c r="B360" s="3" t="str">
        <f t="shared" si="1"/>
        <v>#REF!</v>
      </c>
    </row>
    <row r="361">
      <c r="A361" s="7">
        <v>44039.0</v>
      </c>
      <c r="B361" s="3" t="str">
        <f t="shared" si="1"/>
        <v>#REF!</v>
      </c>
    </row>
    <row r="362">
      <c r="A362" s="8">
        <v>43.8</v>
      </c>
      <c r="B362" s="3" t="str">
        <f t="shared" si="1"/>
        <v>#REF!</v>
      </c>
    </row>
    <row r="363">
      <c r="A363" s="8">
        <v>44.2</v>
      </c>
      <c r="B363" s="3" t="str">
        <f t="shared" si="1"/>
        <v>#REF!</v>
      </c>
    </row>
    <row r="364">
      <c r="A364" s="8">
        <v>42.93</v>
      </c>
      <c r="B364" s="3" t="str">
        <f t="shared" si="1"/>
        <v>#REF!</v>
      </c>
    </row>
    <row r="365">
      <c r="A365" s="8">
        <v>43.9</v>
      </c>
      <c r="B365" s="3" t="str">
        <f t="shared" si="1"/>
        <v>#REF!</v>
      </c>
    </row>
    <row r="366">
      <c r="A366" s="9">
        <f>+0.12</f>
        <v>0.12</v>
      </c>
      <c r="B366" s="3" t="str">
        <f t="shared" si="1"/>
        <v>#REF!</v>
      </c>
    </row>
    <row r="367">
      <c r="A367" s="9">
        <f>+0.27%</f>
        <v>0.0027</v>
      </c>
      <c r="B367" s="3" t="str">
        <f t="shared" si="1"/>
        <v>#REF!</v>
      </c>
    </row>
    <row r="368">
      <c r="A368" s="16">
        <v>231227.0</v>
      </c>
      <c r="B368" s="3" t="str">
        <f t="shared" si="1"/>
        <v>#REF!</v>
      </c>
    </row>
    <row r="369">
      <c r="A369" s="16">
        <v>479320.0</v>
      </c>
      <c r="B369" s="3" t="str">
        <f t="shared" si="1"/>
        <v>#REF!</v>
      </c>
    </row>
    <row r="370">
      <c r="A370" s="7">
        <v>44040.0</v>
      </c>
      <c r="B370" s="3" t="str">
        <f t="shared" si="1"/>
        <v>#REF!</v>
      </c>
    </row>
    <row r="371">
      <c r="A371" s="8">
        <v>44.03</v>
      </c>
      <c r="B371" s="3" t="str">
        <f t="shared" si="1"/>
        <v>#REF!</v>
      </c>
    </row>
    <row r="372">
      <c r="A372" s="8">
        <v>44.34</v>
      </c>
      <c r="B372" s="3" t="str">
        <f t="shared" si="1"/>
        <v>#REF!</v>
      </c>
    </row>
    <row r="373">
      <c r="A373" s="8">
        <v>43.4</v>
      </c>
      <c r="B373" s="3" t="str">
        <f t="shared" si="1"/>
        <v>#REF!</v>
      </c>
    </row>
    <row r="374">
      <c r="A374" s="8">
        <v>43.61</v>
      </c>
      <c r="B374" s="3" t="str">
        <f t="shared" si="1"/>
        <v>#REF!</v>
      </c>
    </row>
    <row r="375">
      <c r="A375" s="11">
        <v>-0.29</v>
      </c>
      <c r="B375" s="3" t="str">
        <f t="shared" si="1"/>
        <v>#REF!</v>
      </c>
    </row>
    <row r="376">
      <c r="A376" s="12">
        <v>-0.0066</v>
      </c>
      <c r="B376" s="3" t="str">
        <f t="shared" si="1"/>
        <v>#REF!</v>
      </c>
    </row>
    <row r="377">
      <c r="A377" s="17">
        <v>179134.0</v>
      </c>
      <c r="B377" s="3" t="str">
        <f t="shared" si="1"/>
        <v>#REF!</v>
      </c>
    </row>
    <row r="378">
      <c r="A378" s="17">
        <v>469240.0</v>
      </c>
      <c r="B378" s="3" t="str">
        <f t="shared" si="1"/>
        <v>#REF!</v>
      </c>
    </row>
    <row r="379">
      <c r="A379" s="7">
        <v>44041.0</v>
      </c>
      <c r="B379" s="3" t="str">
        <f t="shared" si="1"/>
        <v>#REF!</v>
      </c>
    </row>
    <row r="380">
      <c r="A380" s="8">
        <v>43.69</v>
      </c>
      <c r="B380" s="3" t="str">
        <f t="shared" si="1"/>
        <v>#REF!</v>
      </c>
    </row>
    <row r="381">
      <c r="A381" s="8">
        <v>44.29</v>
      </c>
      <c r="B381" s="3" t="str">
        <f t="shared" si="1"/>
        <v>#REF!</v>
      </c>
    </row>
    <row r="382">
      <c r="A382" s="8">
        <v>43.56</v>
      </c>
      <c r="B382" s="3" t="str">
        <f t="shared" si="1"/>
        <v>#REF!</v>
      </c>
    </row>
    <row r="383">
      <c r="A383" s="8">
        <v>44.09</v>
      </c>
      <c r="B383" s="3" t="str">
        <f t="shared" si="1"/>
        <v>#REF!</v>
      </c>
    </row>
    <row r="384">
      <c r="A384" s="9">
        <f>+0.48</f>
        <v>0.48</v>
      </c>
      <c r="B384" s="3" t="str">
        <f t="shared" si="1"/>
        <v>#REF!</v>
      </c>
    </row>
    <row r="385">
      <c r="A385" s="9">
        <f>+1.1%</f>
        <v>0.011</v>
      </c>
      <c r="B385" s="3" t="str">
        <f t="shared" si="1"/>
        <v>#REF!</v>
      </c>
    </row>
    <row r="386">
      <c r="A386" s="16">
        <v>196521.0</v>
      </c>
      <c r="B386" s="3" t="str">
        <f t="shared" si="1"/>
        <v>#REF!</v>
      </c>
    </row>
    <row r="387">
      <c r="A387" s="16">
        <v>460214.0</v>
      </c>
      <c r="B387" s="3" t="str">
        <f t="shared" si="1"/>
        <v>#REF!</v>
      </c>
    </row>
    <row r="388">
      <c r="A388" s="7">
        <v>44042.0</v>
      </c>
      <c r="B388" s="3" t="str">
        <f t="shared" si="1"/>
        <v>#REF!</v>
      </c>
    </row>
    <row r="389">
      <c r="A389" s="8">
        <v>44.02</v>
      </c>
      <c r="B389" s="3" t="str">
        <f t="shared" si="1"/>
        <v>#REF!</v>
      </c>
    </row>
    <row r="390">
      <c r="A390" s="8">
        <v>44.22</v>
      </c>
      <c r="B390" s="3" t="str">
        <f t="shared" si="1"/>
        <v>#REF!</v>
      </c>
    </row>
    <row r="391">
      <c r="A391" s="8">
        <v>41.72</v>
      </c>
      <c r="B391" s="3" t="str">
        <f t="shared" si="1"/>
        <v>#REF!</v>
      </c>
    </row>
    <row r="392">
      <c r="A392" s="8">
        <v>43.25</v>
      </c>
      <c r="B392" s="3" t="str">
        <f t="shared" si="1"/>
        <v>#REF!</v>
      </c>
    </row>
    <row r="393">
      <c r="A393" s="11">
        <v>-0.84</v>
      </c>
      <c r="B393" s="3" t="str">
        <f t="shared" si="1"/>
        <v>#REF!</v>
      </c>
    </row>
    <row r="394">
      <c r="A394" s="12">
        <v>-0.0191</v>
      </c>
      <c r="B394" s="3" t="str">
        <f t="shared" si="1"/>
        <v>#REF!</v>
      </c>
    </row>
    <row r="395">
      <c r="A395" s="17">
        <v>328238.0</v>
      </c>
      <c r="B395" s="3" t="str">
        <f t="shared" si="1"/>
        <v>#REF!</v>
      </c>
    </row>
    <row r="396">
      <c r="A396" s="17">
        <v>454847.0</v>
      </c>
      <c r="B396" s="3" t="str">
        <f t="shared" si="1"/>
        <v>#REF!</v>
      </c>
    </row>
    <row r="397">
      <c r="A397" s="7">
        <v>44043.0</v>
      </c>
      <c r="B397" s="3" t="str">
        <f t="shared" si="1"/>
        <v>#REF!</v>
      </c>
    </row>
    <row r="398">
      <c r="A398" s="8">
        <v>43.68</v>
      </c>
      <c r="B398" s="3" t="str">
        <f t="shared" si="1"/>
        <v>#REF!</v>
      </c>
    </row>
    <row r="399">
      <c r="A399" s="8">
        <v>43.79</v>
      </c>
      <c r="B399" s="3" t="str">
        <f t="shared" si="1"/>
        <v>#REF!</v>
      </c>
    </row>
    <row r="400">
      <c r="A400" s="8">
        <v>42.92</v>
      </c>
      <c r="B400" s="3" t="str">
        <f t="shared" si="1"/>
        <v>#REF!</v>
      </c>
    </row>
    <row r="401">
      <c r="A401" s="8">
        <v>43.52</v>
      </c>
      <c r="B401" s="3" t="str">
        <f t="shared" si="1"/>
        <v>#REF!</v>
      </c>
    </row>
    <row r="402">
      <c r="A402" s="9">
        <f>+0.27</f>
        <v>0.27</v>
      </c>
      <c r="B402" s="3" t="str">
        <f t="shared" si="1"/>
        <v>#REF!</v>
      </c>
    </row>
    <row r="403">
      <c r="A403" s="9">
        <f>+0.62%</f>
        <v>0.0062</v>
      </c>
      <c r="B403" s="3" t="str">
        <f t="shared" si="1"/>
        <v>#REF!</v>
      </c>
    </row>
    <row r="404">
      <c r="A404" s="16">
        <v>196616.0</v>
      </c>
      <c r="B404" s="3" t="str">
        <f t="shared" si="1"/>
        <v>#REF!</v>
      </c>
    </row>
    <row r="405">
      <c r="A405" s="16">
        <v>449667.0</v>
      </c>
      <c r="B405" s="3" t="str">
        <f t="shared" si="1"/>
        <v>#REF!</v>
      </c>
    </row>
    <row r="406">
      <c r="A406" s="7">
        <v>44046.0</v>
      </c>
      <c r="B406" s="3" t="str">
        <f t="shared" si="1"/>
        <v>#REF!</v>
      </c>
    </row>
    <row r="407">
      <c r="A407" s="8">
        <v>43.53</v>
      </c>
      <c r="B407" s="3" t="str">
        <f t="shared" si="1"/>
        <v>#REF!</v>
      </c>
    </row>
    <row r="408">
      <c r="A408" s="8">
        <v>44.46</v>
      </c>
      <c r="B408" s="3" t="str">
        <f t="shared" si="1"/>
        <v>#REF!</v>
      </c>
    </row>
    <row r="409">
      <c r="A409" s="8">
        <v>42.89</v>
      </c>
      <c r="B409" s="3" t="str">
        <f t="shared" si="1"/>
        <v>#REF!</v>
      </c>
    </row>
    <row r="410">
      <c r="A410" s="8">
        <v>44.15</v>
      </c>
      <c r="B410" s="3" t="str">
        <f t="shared" si="1"/>
        <v>#REF!</v>
      </c>
    </row>
    <row r="411">
      <c r="A411" s="9">
        <f>+0.63</f>
        <v>0.63</v>
      </c>
      <c r="B411" s="3" t="str">
        <f t="shared" si="1"/>
        <v>#REF!</v>
      </c>
    </row>
    <row r="412">
      <c r="A412" s="9">
        <f>+1.45%</f>
        <v>0.0145</v>
      </c>
      <c r="B412" s="3" t="str">
        <f t="shared" si="1"/>
        <v>#REF!</v>
      </c>
    </row>
    <row r="413">
      <c r="A413" s="16">
        <v>198700.0</v>
      </c>
      <c r="B413" s="3" t="str">
        <f t="shared" si="1"/>
        <v>#REF!</v>
      </c>
    </row>
    <row r="414">
      <c r="A414" s="16">
        <v>438839.0</v>
      </c>
      <c r="B414" s="3" t="str">
        <f t="shared" si="1"/>
        <v>#REF!</v>
      </c>
    </row>
    <row r="415">
      <c r="A415" s="7">
        <v>44047.0</v>
      </c>
      <c r="B415" s="3" t="str">
        <f t="shared" si="1"/>
        <v>#REF!</v>
      </c>
    </row>
    <row r="416">
      <c r="A416" s="8">
        <v>43.84</v>
      </c>
      <c r="B416" s="3" t="str">
        <f t="shared" si="1"/>
        <v>#REF!</v>
      </c>
    </row>
    <row r="417">
      <c r="A417" s="8">
        <v>44.82</v>
      </c>
      <c r="B417" s="3" t="str">
        <f t="shared" si="1"/>
        <v>#REF!</v>
      </c>
    </row>
    <row r="418">
      <c r="A418" s="8">
        <v>43.24</v>
      </c>
      <c r="B418" s="3" t="str">
        <f t="shared" si="1"/>
        <v>#REF!</v>
      </c>
    </row>
    <row r="419">
      <c r="A419" s="8">
        <v>44.43</v>
      </c>
      <c r="B419" s="3" t="str">
        <f t="shared" si="1"/>
        <v>#REF!</v>
      </c>
    </row>
    <row r="420">
      <c r="A420" s="9">
        <f>+0.28</f>
        <v>0.28</v>
      </c>
      <c r="B420" s="3" t="str">
        <f t="shared" si="1"/>
        <v>#REF!</v>
      </c>
    </row>
    <row r="421">
      <c r="A421" s="9">
        <f>+0.63%</f>
        <v>0.0063</v>
      </c>
      <c r="B421" s="3" t="str">
        <f t="shared" si="1"/>
        <v>#REF!</v>
      </c>
    </row>
    <row r="422">
      <c r="A422" s="16">
        <v>227118.0</v>
      </c>
      <c r="B422" s="3" t="str">
        <f t="shared" si="1"/>
        <v>#REF!</v>
      </c>
    </row>
    <row r="423">
      <c r="A423" s="16">
        <v>428947.0</v>
      </c>
      <c r="B423" s="3" t="str">
        <f t="shared" si="1"/>
        <v>#REF!</v>
      </c>
    </row>
    <row r="424">
      <c r="A424" s="7">
        <v>44048.0</v>
      </c>
      <c r="B424" s="3" t="str">
        <f t="shared" si="1"/>
        <v>#REF!</v>
      </c>
    </row>
    <row r="425">
      <c r="A425" s="8">
        <v>44.28</v>
      </c>
      <c r="B425" s="3" t="str">
        <f t="shared" si="1"/>
        <v>#REF!</v>
      </c>
    </row>
    <row r="426">
      <c r="A426" s="8">
        <v>46.23</v>
      </c>
      <c r="B426" s="3" t="str">
        <f t="shared" si="1"/>
        <v>#REF!</v>
      </c>
    </row>
    <row r="427">
      <c r="A427" s="8">
        <v>44.24</v>
      </c>
      <c r="B427" s="3" t="str">
        <f t="shared" si="1"/>
        <v>#REF!</v>
      </c>
    </row>
    <row r="428">
      <c r="A428" s="8">
        <v>45.17</v>
      </c>
      <c r="B428" s="3" t="str">
        <f t="shared" si="1"/>
        <v>#REF!</v>
      </c>
    </row>
    <row r="429">
      <c r="A429" s="9">
        <f>+0.74</f>
        <v>0.74</v>
      </c>
      <c r="B429" s="3" t="str">
        <f t="shared" si="1"/>
        <v>#REF!</v>
      </c>
    </row>
    <row r="430">
      <c r="A430" s="9">
        <f>+1.67%</f>
        <v>0.0167</v>
      </c>
      <c r="B430" s="3" t="str">
        <f t="shared" si="1"/>
        <v>#REF!</v>
      </c>
    </row>
    <row r="431">
      <c r="A431" s="16">
        <v>246975.0</v>
      </c>
      <c r="B431" s="3" t="str">
        <f t="shared" si="1"/>
        <v>#REF!</v>
      </c>
    </row>
    <row r="432">
      <c r="A432" s="16">
        <v>423240.0</v>
      </c>
      <c r="B432" s="3" t="str">
        <f t="shared" si="1"/>
        <v>#REF!</v>
      </c>
    </row>
    <row r="433">
      <c r="A433" s="7">
        <v>44049.0</v>
      </c>
      <c r="B433" s="3" t="str">
        <f t="shared" si="1"/>
        <v>#REF!</v>
      </c>
    </row>
    <row r="434">
      <c r="A434" s="8">
        <v>45.32</v>
      </c>
      <c r="B434" s="3" t="str">
        <f t="shared" si="1"/>
        <v>#REF!</v>
      </c>
    </row>
    <row r="435">
      <c r="A435" s="8">
        <v>45.71</v>
      </c>
      <c r="B435" s="3" t="str">
        <f t="shared" si="1"/>
        <v>#REF!</v>
      </c>
    </row>
    <row r="436">
      <c r="A436" s="8">
        <v>44.85</v>
      </c>
      <c r="B436" s="3" t="str">
        <f t="shared" si="1"/>
        <v>#REF!</v>
      </c>
    </row>
    <row r="437">
      <c r="A437" s="8">
        <v>45.09</v>
      </c>
      <c r="B437" s="3" t="str">
        <f t="shared" si="1"/>
        <v>#REF!</v>
      </c>
    </row>
    <row r="438">
      <c r="A438" s="11">
        <v>-0.08</v>
      </c>
      <c r="B438" s="3" t="str">
        <f t="shared" si="1"/>
        <v>#REF!</v>
      </c>
    </row>
    <row r="439">
      <c r="A439" s="12">
        <v>-0.0018</v>
      </c>
      <c r="B439" s="3" t="str">
        <f t="shared" si="1"/>
        <v>#REF!</v>
      </c>
    </row>
    <row r="440">
      <c r="A440" s="17">
        <v>184521.0</v>
      </c>
      <c r="B440" s="3" t="str">
        <f t="shared" si="1"/>
        <v>#REF!</v>
      </c>
    </row>
    <row r="441">
      <c r="A441" s="17">
        <v>417796.0</v>
      </c>
      <c r="B441" s="3" t="str">
        <f t="shared" si="1"/>
        <v>#REF!</v>
      </c>
    </row>
    <row r="442">
      <c r="A442" s="7">
        <v>44050.0</v>
      </c>
      <c r="B442" s="3" t="str">
        <f t="shared" si="1"/>
        <v>#REF!</v>
      </c>
    </row>
    <row r="443">
      <c r="A443" s="8">
        <v>45.15</v>
      </c>
      <c r="B443" s="3" t="str">
        <f t="shared" si="1"/>
        <v>#REF!</v>
      </c>
    </row>
    <row r="444">
      <c r="A444" s="8">
        <v>45.3</v>
      </c>
      <c r="B444" s="3" t="str">
        <f t="shared" si="1"/>
        <v>#REF!</v>
      </c>
    </row>
    <row r="445">
      <c r="A445" s="8">
        <v>44.27</v>
      </c>
      <c r="B445" s="3" t="str">
        <f t="shared" si="1"/>
        <v>#REF!</v>
      </c>
    </row>
    <row r="446">
      <c r="A446" s="8">
        <v>44.4</v>
      </c>
      <c r="B446" s="3" t="str">
        <f t="shared" si="1"/>
        <v>#REF!</v>
      </c>
    </row>
    <row r="447">
      <c r="A447" s="11">
        <v>-0.69</v>
      </c>
      <c r="B447" s="3" t="str">
        <f t="shared" si="1"/>
        <v>#REF!</v>
      </c>
    </row>
    <row r="448">
      <c r="A448" s="12">
        <v>-0.0153</v>
      </c>
      <c r="B448" s="3" t="str">
        <f t="shared" si="1"/>
        <v>#REF!</v>
      </c>
    </row>
    <row r="449">
      <c r="A449" s="17">
        <v>171719.0</v>
      </c>
      <c r="B449" s="3" t="str">
        <f t="shared" si="1"/>
        <v>#REF!</v>
      </c>
    </row>
    <row r="450">
      <c r="A450" s="17">
        <v>398364.0</v>
      </c>
      <c r="B450" s="3" t="str">
        <f t="shared" si="1"/>
        <v>#REF!</v>
      </c>
    </row>
    <row r="451">
      <c r="A451" s="7">
        <v>44053.0</v>
      </c>
      <c r="B451" s="3" t="str">
        <f t="shared" si="1"/>
        <v>#REF!</v>
      </c>
    </row>
    <row r="452">
      <c r="A452" s="8">
        <v>44.66</v>
      </c>
      <c r="B452" s="3" t="str">
        <f t="shared" si="1"/>
        <v>#REF!</v>
      </c>
    </row>
    <row r="453">
      <c r="A453" s="8">
        <v>45.26</v>
      </c>
      <c r="B453" s="3" t="str">
        <f t="shared" si="1"/>
        <v>#REF!</v>
      </c>
    </row>
    <row r="454">
      <c r="A454" s="8">
        <v>44.37</v>
      </c>
      <c r="B454" s="3" t="str">
        <f t="shared" si="1"/>
        <v>#REF!</v>
      </c>
    </row>
    <row r="455">
      <c r="A455" s="8">
        <v>44.99</v>
      </c>
      <c r="B455" s="3" t="str">
        <f t="shared" si="1"/>
        <v>#REF!</v>
      </c>
    </row>
    <row r="456">
      <c r="A456" s="9">
        <f>+0.59</f>
        <v>0.59</v>
      </c>
      <c r="B456" s="3" t="str">
        <f t="shared" si="1"/>
        <v>#REF!</v>
      </c>
    </row>
    <row r="457">
      <c r="A457" s="9">
        <f>+1.33%</f>
        <v>0.0133</v>
      </c>
      <c r="B457" s="3" t="str">
        <f t="shared" si="1"/>
        <v>#REF!</v>
      </c>
    </row>
    <row r="458">
      <c r="A458" s="16">
        <v>135301.0</v>
      </c>
      <c r="B458" s="3" t="str">
        <f t="shared" si="1"/>
        <v>#REF!</v>
      </c>
    </row>
    <row r="459">
      <c r="A459" s="16">
        <v>377978.0</v>
      </c>
      <c r="B459" s="3" t="str">
        <f t="shared" si="1"/>
        <v>#REF!</v>
      </c>
    </row>
    <row r="460">
      <c r="A460" s="7">
        <v>44054.0</v>
      </c>
      <c r="B460" s="3" t="str">
        <f t="shared" si="1"/>
        <v>#REF!</v>
      </c>
    </row>
    <row r="461">
      <c r="A461" s="8">
        <v>45.05</v>
      </c>
      <c r="B461" s="3" t="str">
        <f t="shared" si="1"/>
        <v>#REF!</v>
      </c>
    </row>
    <row r="462">
      <c r="A462" s="8">
        <v>45.79</v>
      </c>
      <c r="B462" s="3" t="str">
        <f t="shared" si="1"/>
        <v>#REF!</v>
      </c>
    </row>
    <row r="463">
      <c r="A463" s="8">
        <v>44.39</v>
      </c>
      <c r="B463" s="3" t="str">
        <f t="shared" si="1"/>
        <v>#REF!</v>
      </c>
    </row>
    <row r="464">
      <c r="A464" s="8">
        <v>44.5</v>
      </c>
      <c r="B464" s="3" t="str">
        <f t="shared" si="1"/>
        <v>#REF!</v>
      </c>
    </row>
    <row r="465">
      <c r="A465" s="11">
        <v>-0.49</v>
      </c>
      <c r="B465" s="3" t="str">
        <f t="shared" si="1"/>
        <v>#REF!</v>
      </c>
    </row>
    <row r="466">
      <c r="A466" s="12">
        <v>-0.0109</v>
      </c>
      <c r="B466" s="3" t="str">
        <f t="shared" si="1"/>
        <v>#REF!</v>
      </c>
    </row>
    <row r="467">
      <c r="A467" s="17">
        <v>202739.0</v>
      </c>
      <c r="B467" s="3" t="str">
        <f t="shared" si="1"/>
        <v>#REF!</v>
      </c>
    </row>
    <row r="468">
      <c r="A468" s="17">
        <v>357381.0</v>
      </c>
      <c r="B468" s="3" t="str">
        <f t="shared" si="1"/>
        <v>#REF!</v>
      </c>
    </row>
    <row r="469">
      <c r="A469" s="7">
        <v>44055.0</v>
      </c>
      <c r="B469" s="3" t="str">
        <f t="shared" si="1"/>
        <v>#REF!</v>
      </c>
    </row>
    <row r="470">
      <c r="A470" s="8">
        <v>44.62</v>
      </c>
      <c r="B470" s="3" t="str">
        <f t="shared" si="1"/>
        <v>#REF!</v>
      </c>
    </row>
    <row r="471">
      <c r="A471" s="8">
        <v>45.63</v>
      </c>
      <c r="B471" s="3" t="str">
        <f t="shared" si="1"/>
        <v>#REF!</v>
      </c>
    </row>
    <row r="472">
      <c r="A472" s="8">
        <v>44.49</v>
      </c>
      <c r="B472" s="3" t="str">
        <f t="shared" si="1"/>
        <v>#REF!</v>
      </c>
    </row>
    <row r="473">
      <c r="A473" s="8">
        <v>45.43</v>
      </c>
      <c r="B473" s="3" t="str">
        <f t="shared" si="1"/>
        <v>#REF!</v>
      </c>
    </row>
    <row r="474">
      <c r="A474" s="9">
        <f>+0.93</f>
        <v>0.93</v>
      </c>
      <c r="B474" s="3" t="str">
        <f t="shared" si="1"/>
        <v>#REF!</v>
      </c>
    </row>
    <row r="475">
      <c r="A475" s="9">
        <f>+2.09%</f>
        <v>0.0209</v>
      </c>
      <c r="B475" s="3" t="str">
        <f t="shared" si="1"/>
        <v>#REF!</v>
      </c>
    </row>
    <row r="476">
      <c r="A476" s="16">
        <v>166478.0</v>
      </c>
      <c r="B476" s="3" t="str">
        <f t="shared" si="1"/>
        <v>#REF!</v>
      </c>
    </row>
    <row r="477">
      <c r="A477" s="16">
        <v>339297.0</v>
      </c>
      <c r="B477" s="3" t="str">
        <f t="shared" si="1"/>
        <v>#REF!</v>
      </c>
    </row>
    <row r="478">
      <c r="A478" s="7">
        <v>44056.0</v>
      </c>
      <c r="B478" s="3" t="str">
        <f t="shared" si="1"/>
        <v>#REF!</v>
      </c>
    </row>
    <row r="479">
      <c r="A479" s="8">
        <v>45.32</v>
      </c>
      <c r="B479" s="3" t="str">
        <f t="shared" si="1"/>
        <v>#REF!</v>
      </c>
    </row>
    <row r="480">
      <c r="A480" s="8">
        <v>45.58</v>
      </c>
      <c r="B480" s="3" t="str">
        <f t="shared" si="1"/>
        <v>#REF!</v>
      </c>
    </row>
    <row r="481">
      <c r="A481" s="8">
        <v>44.82</v>
      </c>
      <c r="B481" s="3" t="str">
        <f t="shared" si="1"/>
        <v>#REF!</v>
      </c>
    </row>
    <row r="482">
      <c r="A482" s="8">
        <v>44.96</v>
      </c>
      <c r="B482" s="3" t="str">
        <f t="shared" si="1"/>
        <v>#REF!</v>
      </c>
    </row>
    <row r="483">
      <c r="A483" s="11">
        <v>-0.47</v>
      </c>
      <c r="B483" s="3" t="str">
        <f t="shared" si="1"/>
        <v>#REF!</v>
      </c>
    </row>
    <row r="484">
      <c r="A484" s="12">
        <v>-0.0103</v>
      </c>
      <c r="B484" s="3" t="str">
        <f t="shared" si="1"/>
        <v>#REF!</v>
      </c>
    </row>
    <row r="485">
      <c r="A485" s="17">
        <v>148411.0</v>
      </c>
      <c r="B485" s="3" t="str">
        <f t="shared" si="1"/>
        <v>#REF!</v>
      </c>
    </row>
    <row r="486">
      <c r="A486" s="17">
        <v>326712.0</v>
      </c>
      <c r="B486" s="3" t="str">
        <f t="shared" si="1"/>
        <v>#REF!</v>
      </c>
    </row>
    <row r="487">
      <c r="A487" s="7">
        <v>44057.0</v>
      </c>
      <c r="B487" s="3" t="str">
        <f t="shared" si="1"/>
        <v>#REF!</v>
      </c>
    </row>
    <row r="488">
      <c r="A488" s="8">
        <v>45.29</v>
      </c>
      <c r="B488" s="3" t="str">
        <f t="shared" si="1"/>
        <v>#REF!</v>
      </c>
    </row>
    <row r="489">
      <c r="A489" s="8">
        <v>45.29</v>
      </c>
      <c r="B489" s="3" t="str">
        <f t="shared" si="1"/>
        <v>#REF!</v>
      </c>
    </row>
    <row r="490">
      <c r="A490" s="8">
        <v>44.47</v>
      </c>
      <c r="B490" s="3" t="str">
        <f t="shared" si="1"/>
        <v>#REF!</v>
      </c>
    </row>
    <row r="491">
      <c r="A491" s="8">
        <v>44.8</v>
      </c>
      <c r="B491" s="3" t="str">
        <f t="shared" si="1"/>
        <v>#REF!</v>
      </c>
    </row>
    <row r="492">
      <c r="A492" s="11">
        <v>-0.16</v>
      </c>
      <c r="B492" s="3" t="str">
        <f t="shared" si="1"/>
        <v>#REF!</v>
      </c>
    </row>
    <row r="493">
      <c r="A493" s="12">
        <v>-0.0036</v>
      </c>
      <c r="B493" s="3" t="str">
        <f t="shared" si="1"/>
        <v>#REF!</v>
      </c>
    </row>
    <row r="494">
      <c r="A494" s="17">
        <v>151463.0</v>
      </c>
      <c r="B494" s="3" t="str">
        <f t="shared" si="1"/>
        <v>#REF!</v>
      </c>
    </row>
    <row r="495">
      <c r="A495" s="17">
        <v>318024.0</v>
      </c>
      <c r="B495" s="3" t="str">
        <f t="shared" si="1"/>
        <v>#REF!</v>
      </c>
    </row>
    <row r="496">
      <c r="A496" s="7">
        <v>44060.0</v>
      </c>
      <c r="B496" s="3" t="str">
        <f t="shared" si="1"/>
        <v>#REF!</v>
      </c>
    </row>
    <row r="497">
      <c r="A497" s="8">
        <v>44.86</v>
      </c>
      <c r="B497" s="3" t="str">
        <f t="shared" si="1"/>
        <v>#REF!</v>
      </c>
    </row>
    <row r="498">
      <c r="A498" s="8">
        <v>45.41</v>
      </c>
      <c r="B498" s="3" t="str">
        <f t="shared" si="1"/>
        <v>#REF!</v>
      </c>
    </row>
    <row r="499">
      <c r="A499" s="8">
        <v>44.53</v>
      </c>
      <c r="B499" s="3" t="str">
        <f t="shared" si="1"/>
        <v>#REF!</v>
      </c>
    </row>
    <row r="500">
      <c r="A500" s="8">
        <v>45.37</v>
      </c>
      <c r="B500" s="3" t="str">
        <f t="shared" si="1"/>
        <v>#REF!</v>
      </c>
    </row>
    <row r="501">
      <c r="A501" s="9">
        <f>+0.57</f>
        <v>0.57</v>
      </c>
      <c r="B501" s="3" t="str">
        <f t="shared" si="1"/>
        <v>#REF!</v>
      </c>
    </row>
    <row r="502">
      <c r="A502" s="9">
        <f>+1.27%</f>
        <v>0.0127</v>
      </c>
      <c r="B502" s="3" t="str">
        <f t="shared" si="1"/>
        <v>#REF!</v>
      </c>
    </row>
    <row r="503">
      <c r="A503" s="16">
        <v>164226.0</v>
      </c>
      <c r="B503" s="3" t="str">
        <f t="shared" si="1"/>
        <v>#REF!</v>
      </c>
    </row>
    <row r="504">
      <c r="A504" s="16">
        <v>301516.0</v>
      </c>
      <c r="B504" s="3" t="str">
        <f t="shared" si="1"/>
        <v>#REF!</v>
      </c>
    </row>
    <row r="505">
      <c r="A505" s="7">
        <v>44061.0</v>
      </c>
      <c r="B505" s="3" t="str">
        <f t="shared" si="1"/>
        <v>#REF!</v>
      </c>
    </row>
    <row r="506">
      <c r="A506" s="8">
        <v>45.27</v>
      </c>
      <c r="B506" s="3" t="str">
        <f t="shared" si="1"/>
        <v>#REF!</v>
      </c>
    </row>
    <row r="507">
      <c r="A507" s="8">
        <v>45.55</v>
      </c>
      <c r="B507" s="3" t="str">
        <f t="shared" si="1"/>
        <v>#REF!</v>
      </c>
    </row>
    <row r="508">
      <c r="A508" s="8">
        <v>44.76</v>
      </c>
      <c r="B508" s="3" t="str">
        <f t="shared" si="1"/>
        <v>#REF!</v>
      </c>
    </row>
    <row r="509">
      <c r="A509" s="8">
        <v>45.46</v>
      </c>
      <c r="B509" s="3" t="str">
        <f t="shared" si="1"/>
        <v>#REF!</v>
      </c>
    </row>
    <row r="510">
      <c r="A510" s="9">
        <f>+0.09</f>
        <v>0.09</v>
      </c>
      <c r="B510" s="3" t="str">
        <f t="shared" si="1"/>
        <v>#REF!</v>
      </c>
    </row>
    <row r="511">
      <c r="A511" s="9">
        <f>+0.2%</f>
        <v>0.002</v>
      </c>
      <c r="B511" s="3" t="str">
        <f t="shared" si="1"/>
        <v>#REF!</v>
      </c>
    </row>
    <row r="512">
      <c r="A512" s="16">
        <v>181686.0</v>
      </c>
      <c r="B512" s="3" t="str">
        <f t="shared" si="1"/>
        <v>#REF!</v>
      </c>
    </row>
    <row r="513">
      <c r="A513" s="16">
        <v>280958.0</v>
      </c>
      <c r="B513" s="3" t="str">
        <f t="shared" si="1"/>
        <v>#REF!</v>
      </c>
    </row>
    <row r="514">
      <c r="A514" s="7">
        <v>44062.0</v>
      </c>
      <c r="B514" s="3" t="str">
        <f t="shared" si="1"/>
        <v>#REF!</v>
      </c>
    </row>
    <row r="515">
      <c r="A515" s="8">
        <v>45.17</v>
      </c>
      <c r="B515" s="3" t="str">
        <f t="shared" si="1"/>
        <v>#REF!</v>
      </c>
    </row>
    <row r="516">
      <c r="A516" s="8">
        <v>45.48</v>
      </c>
      <c r="B516" s="3" t="str">
        <f t="shared" si="1"/>
        <v>#REF!</v>
      </c>
    </row>
    <row r="517">
      <c r="A517" s="8">
        <v>44.81</v>
      </c>
      <c r="B517" s="3" t="str">
        <f t="shared" si="1"/>
        <v>#REF!</v>
      </c>
    </row>
    <row r="518">
      <c r="A518" s="8">
        <v>45.37</v>
      </c>
      <c r="B518" s="3" t="str">
        <f t="shared" si="1"/>
        <v>#REF!</v>
      </c>
    </row>
    <row r="519">
      <c r="A519" s="11">
        <v>-0.09</v>
      </c>
      <c r="B519" s="3" t="str">
        <f t="shared" si="1"/>
        <v>#REF!</v>
      </c>
    </row>
    <row r="520">
      <c r="A520" s="12">
        <v>-0.002</v>
      </c>
      <c r="B520" s="3" t="str">
        <f t="shared" si="1"/>
        <v>#REF!</v>
      </c>
    </row>
    <row r="521">
      <c r="A521" s="17">
        <v>174884.0</v>
      </c>
      <c r="B521" s="3" t="str">
        <f t="shared" si="1"/>
        <v>#REF!</v>
      </c>
    </row>
    <row r="522">
      <c r="A522" s="17">
        <v>259442.0</v>
      </c>
      <c r="B522" s="3" t="str">
        <f t="shared" si="1"/>
        <v>#REF!</v>
      </c>
    </row>
    <row r="523">
      <c r="A523" s="7">
        <v>44063.0</v>
      </c>
      <c r="B523" s="3" t="str">
        <f t="shared" si="1"/>
        <v>#REF!</v>
      </c>
    </row>
    <row r="524">
      <c r="A524" s="8">
        <v>45.14</v>
      </c>
      <c r="B524" s="3" t="str">
        <f t="shared" si="1"/>
        <v>#REF!</v>
      </c>
    </row>
    <row r="525">
      <c r="A525" s="8">
        <v>45.18</v>
      </c>
      <c r="B525" s="3" t="str">
        <f t="shared" si="1"/>
        <v>#REF!</v>
      </c>
    </row>
    <row r="526">
      <c r="A526" s="8">
        <v>44.02</v>
      </c>
      <c r="B526" s="3" t="str">
        <f t="shared" si="1"/>
        <v>#REF!</v>
      </c>
    </row>
    <row r="527">
      <c r="A527" s="8">
        <v>44.9</v>
      </c>
      <c r="B527" s="3" t="str">
        <f t="shared" si="1"/>
        <v>#REF!</v>
      </c>
    </row>
    <row r="528">
      <c r="A528" s="11">
        <v>-0.47</v>
      </c>
      <c r="B528" s="3" t="str">
        <f t="shared" si="1"/>
        <v>#REF!</v>
      </c>
    </row>
    <row r="529">
      <c r="A529" s="12">
        <v>-0.0104</v>
      </c>
      <c r="B529" s="3" t="str">
        <f t="shared" si="1"/>
        <v>#REF!</v>
      </c>
    </row>
    <row r="530">
      <c r="A530" s="17">
        <v>249744.0</v>
      </c>
      <c r="B530" s="3" t="str">
        <f t="shared" si="1"/>
        <v>#REF!</v>
      </c>
    </row>
    <row r="531">
      <c r="A531" s="17">
        <v>216825.0</v>
      </c>
      <c r="B531" s="3" t="str">
        <f t="shared" si="1"/>
        <v>#REF!</v>
      </c>
    </row>
    <row r="532">
      <c r="A532" s="7">
        <v>44064.0</v>
      </c>
      <c r="B532" s="3" t="str">
        <f t="shared" si="1"/>
        <v>#REF!</v>
      </c>
    </row>
    <row r="533">
      <c r="A533" s="8">
        <v>45.03</v>
      </c>
      <c r="B533" s="3" t="str">
        <f t="shared" si="1"/>
        <v>#REF!</v>
      </c>
    </row>
    <row r="534">
      <c r="A534" s="8">
        <v>45.08</v>
      </c>
      <c r="B534" s="3" t="str">
        <f t="shared" si="1"/>
        <v>#REF!</v>
      </c>
    </row>
    <row r="535">
      <c r="A535" s="8">
        <v>43.59</v>
      </c>
      <c r="B535" s="3" t="str">
        <f t="shared" si="1"/>
        <v>#REF!</v>
      </c>
    </row>
    <row r="536">
      <c r="A536" s="8">
        <v>44.35</v>
      </c>
      <c r="B536" s="3" t="str">
        <f t="shared" si="1"/>
        <v>#REF!</v>
      </c>
    </row>
    <row r="537">
      <c r="A537" s="11">
        <v>-0.55</v>
      </c>
      <c r="B537" s="3" t="str">
        <f t="shared" si="1"/>
        <v>#REF!</v>
      </c>
    </row>
    <row r="538">
      <c r="A538" s="12">
        <v>-0.0122</v>
      </c>
      <c r="B538" s="3" t="str">
        <f t="shared" si="1"/>
        <v>#REF!</v>
      </c>
    </row>
    <row r="539">
      <c r="A539" s="17">
        <v>221992.0</v>
      </c>
      <c r="B539" s="3" t="str">
        <f t="shared" si="1"/>
        <v>#REF!</v>
      </c>
    </row>
    <row r="540">
      <c r="A540" s="17">
        <v>180438.0</v>
      </c>
      <c r="B540" s="3" t="str">
        <f t="shared" si="1"/>
        <v>#REF!</v>
      </c>
    </row>
    <row r="541">
      <c r="A541" s="7">
        <v>44067.0</v>
      </c>
      <c r="B541" s="3" t="str">
        <f t="shared" si="1"/>
        <v>#REF!</v>
      </c>
    </row>
    <row r="542">
      <c r="A542" s="8">
        <v>44.5</v>
      </c>
      <c r="B542" s="3" t="str">
        <f t="shared" si="1"/>
        <v>#REF!</v>
      </c>
    </row>
    <row r="543">
      <c r="A543" s="8">
        <v>45.18</v>
      </c>
      <c r="B543" s="3" t="str">
        <f t="shared" si="1"/>
        <v>#REF!</v>
      </c>
    </row>
    <row r="544">
      <c r="A544" s="8">
        <v>44.29</v>
      </c>
      <c r="B544" s="3" t="str">
        <f t="shared" si="1"/>
        <v>#REF!</v>
      </c>
    </row>
    <row r="545">
      <c r="A545" s="8">
        <v>45.13</v>
      </c>
      <c r="B545" s="3" t="str">
        <f t="shared" si="1"/>
        <v>#REF!</v>
      </c>
    </row>
    <row r="546">
      <c r="A546" s="9">
        <f>+0.78</f>
        <v>0.78</v>
      </c>
      <c r="B546" s="3" t="str">
        <f t="shared" si="1"/>
        <v>#REF!</v>
      </c>
    </row>
    <row r="547">
      <c r="A547" s="9">
        <f>+1.76%</f>
        <v>0.0176</v>
      </c>
      <c r="B547" s="3" t="str">
        <f t="shared" si="1"/>
        <v>#REF!</v>
      </c>
    </row>
    <row r="548">
      <c r="A548" s="16">
        <v>176636.0</v>
      </c>
      <c r="B548" s="3" t="str">
        <f t="shared" si="1"/>
        <v>#REF!</v>
      </c>
    </row>
    <row r="549">
      <c r="A549" s="16">
        <v>160252.0</v>
      </c>
      <c r="B549" s="3" t="str">
        <f t="shared" si="1"/>
        <v>#REF!</v>
      </c>
    </row>
    <row r="550">
      <c r="A550" s="7">
        <v>44068.0</v>
      </c>
      <c r="B550" s="3" t="str">
        <f t="shared" si="1"/>
        <v>#REF!</v>
      </c>
    </row>
    <row r="551">
      <c r="A551" s="8">
        <v>45.12</v>
      </c>
      <c r="B551" s="3" t="str">
        <f t="shared" si="1"/>
        <v>#REF!</v>
      </c>
    </row>
    <row r="552">
      <c r="A552" s="8">
        <v>46.07</v>
      </c>
      <c r="B552" s="3" t="str">
        <f t="shared" si="1"/>
        <v>#REF!</v>
      </c>
    </row>
    <row r="553">
      <c r="A553" s="8">
        <v>45.08</v>
      </c>
      <c r="B553" s="3" t="str">
        <f t="shared" si="1"/>
        <v>#REF!</v>
      </c>
    </row>
    <row r="554">
      <c r="A554" s="8">
        <v>45.86</v>
      </c>
      <c r="B554" s="3" t="str">
        <f t="shared" si="1"/>
        <v>#REF!</v>
      </c>
    </row>
    <row r="555">
      <c r="A555" s="9">
        <f>+0.73</f>
        <v>0.73</v>
      </c>
      <c r="B555" s="3" t="str">
        <f t="shared" si="1"/>
        <v>#REF!</v>
      </c>
    </row>
    <row r="556">
      <c r="A556" s="9">
        <f>+1.62%</f>
        <v>0.0162</v>
      </c>
      <c r="B556" s="3" t="str">
        <f t="shared" si="1"/>
        <v>#REF!</v>
      </c>
    </row>
    <row r="557">
      <c r="A557" s="16">
        <v>178305.0</v>
      </c>
      <c r="B557" s="3" t="str">
        <f t="shared" si="1"/>
        <v>#REF!</v>
      </c>
    </row>
    <row r="558">
      <c r="A558" s="16">
        <v>132087.0</v>
      </c>
      <c r="B558" s="3" t="str">
        <f t="shared" si="1"/>
        <v>#REF!</v>
      </c>
    </row>
    <row r="559">
      <c r="A559" s="7">
        <v>44069.0</v>
      </c>
      <c r="B559" s="3" t="str">
        <f t="shared" si="1"/>
        <v>#REF!</v>
      </c>
    </row>
    <row r="560">
      <c r="A560" s="8">
        <v>45.97</v>
      </c>
      <c r="B560" s="3" t="str">
        <f t="shared" si="1"/>
        <v>#REF!</v>
      </c>
    </row>
    <row r="561">
      <c r="A561" s="8">
        <v>46.1</v>
      </c>
      <c r="B561" s="3" t="str">
        <f t="shared" si="1"/>
        <v>#REF!</v>
      </c>
    </row>
    <row r="562">
      <c r="A562" s="8">
        <v>45.54</v>
      </c>
      <c r="B562" s="3" t="str">
        <f t="shared" si="1"/>
        <v>#REF!</v>
      </c>
    </row>
    <row r="563">
      <c r="A563" s="8">
        <v>45.64</v>
      </c>
      <c r="B563" s="3" t="str">
        <f t="shared" si="1"/>
        <v>#REF!</v>
      </c>
    </row>
    <row r="564">
      <c r="A564" s="11">
        <v>-0.22</v>
      </c>
      <c r="B564" s="3" t="str">
        <f t="shared" si="1"/>
        <v>#REF!</v>
      </c>
    </row>
    <row r="565">
      <c r="A565" s="12">
        <v>-0.0048</v>
      </c>
      <c r="B565" s="3" t="str">
        <f t="shared" si="1"/>
        <v>#REF!</v>
      </c>
    </row>
    <row r="566">
      <c r="A566" s="17">
        <v>132506.0</v>
      </c>
      <c r="B566" s="3" t="str">
        <f t="shared" si="1"/>
        <v>#REF!</v>
      </c>
    </row>
    <row r="567">
      <c r="A567" s="17">
        <v>99530.0</v>
      </c>
      <c r="B567" s="3" t="str">
        <f t="shared" si="1"/>
        <v>#REF!</v>
      </c>
    </row>
    <row r="568">
      <c r="A568" s="7">
        <v>44070.0</v>
      </c>
      <c r="B568" s="3" t="str">
        <f t="shared" si="1"/>
        <v>#REF!</v>
      </c>
    </row>
    <row r="569">
      <c r="A569" s="8">
        <v>45.7</v>
      </c>
      <c r="B569" s="3" t="str">
        <f t="shared" si="1"/>
        <v>#REF!</v>
      </c>
    </row>
    <row r="570">
      <c r="A570" s="8">
        <v>45.87</v>
      </c>
      <c r="B570" s="3" t="str">
        <f t="shared" si="1"/>
        <v>#REF!</v>
      </c>
    </row>
    <row r="571">
      <c r="A571" s="8">
        <v>44.56</v>
      </c>
      <c r="B571" s="3" t="str">
        <f t="shared" si="1"/>
        <v>#REF!</v>
      </c>
    </row>
    <row r="572">
      <c r="A572" s="8">
        <v>45.09</v>
      </c>
      <c r="B572" s="3" t="str">
        <f t="shared" si="1"/>
        <v>#REF!</v>
      </c>
    </row>
    <row r="573">
      <c r="A573" s="11">
        <v>-0.55</v>
      </c>
      <c r="B573" s="3" t="str">
        <f t="shared" si="1"/>
        <v>#REF!</v>
      </c>
    </row>
    <row r="574">
      <c r="A574" s="12">
        <v>-0.0121</v>
      </c>
      <c r="B574" s="3" t="str">
        <f t="shared" si="1"/>
        <v>#REF!</v>
      </c>
    </row>
    <row r="575">
      <c r="A575" s="17">
        <v>102255.0</v>
      </c>
      <c r="B575" s="3" t="str">
        <f t="shared" si="1"/>
        <v>#REF!</v>
      </c>
    </row>
    <row r="576">
      <c r="A576" s="17">
        <v>80057.0</v>
      </c>
      <c r="B576" s="3" t="str">
        <f t="shared" si="1"/>
        <v>#REF!</v>
      </c>
    </row>
    <row r="577">
      <c r="A577" s="7">
        <v>44071.0</v>
      </c>
      <c r="B577" s="3" t="str">
        <f t="shared" si="1"/>
        <v>#REF!</v>
      </c>
    </row>
    <row r="578">
      <c r="A578" s="8">
        <v>45.1</v>
      </c>
      <c r="B578" s="3" t="str">
        <f t="shared" si="1"/>
        <v>#REF!</v>
      </c>
    </row>
    <row r="579">
      <c r="A579" s="8">
        <v>45.3</v>
      </c>
      <c r="B579" s="3" t="str">
        <f t="shared" si="1"/>
        <v>#REF!</v>
      </c>
    </row>
    <row r="580">
      <c r="A580" s="8">
        <v>44.8</v>
      </c>
      <c r="B580" s="3" t="str">
        <f t="shared" si="1"/>
        <v>#REF!</v>
      </c>
    </row>
    <row r="581">
      <c r="A581" s="8">
        <v>45.05</v>
      </c>
      <c r="B581" s="3" t="str">
        <f t="shared" si="1"/>
        <v>#REF!</v>
      </c>
    </row>
    <row r="582">
      <c r="A582" s="11">
        <v>-0.04</v>
      </c>
      <c r="B582" s="3" t="str">
        <f t="shared" si="1"/>
        <v>#REF!</v>
      </c>
    </row>
    <row r="583">
      <c r="A583" s="12">
        <v>-9.0E-4</v>
      </c>
      <c r="B583" s="3" t="str">
        <f t="shared" si="1"/>
        <v>#REF!</v>
      </c>
    </row>
    <row r="584">
      <c r="A584" s="17">
        <v>21143.0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4" t="s">
        <v>2</v>
      </c>
      <c r="B2" s="3" t="str">
        <f t="shared" ref="B2:B585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4" t="s">
        <v>3</v>
      </c>
      <c r="B3" s="5">
        <f t="shared" si="1"/>
        <v>44015</v>
      </c>
      <c r="C3" s="3">
        <v>42.88</v>
      </c>
      <c r="D3" s="3">
        <v>43.1</v>
      </c>
      <c r="E3" s="3">
        <v>42.52</v>
      </c>
      <c r="F3" s="3">
        <v>43.03</v>
      </c>
      <c r="G3" s="3">
        <v>-0.23</v>
      </c>
      <c r="H3" s="6">
        <v>-0.0053</v>
      </c>
      <c r="I3" s="15">
        <v>27147.0</v>
      </c>
      <c r="J3" s="15">
        <v>158794.0</v>
      </c>
    </row>
    <row r="4">
      <c r="A4" s="4" t="s">
        <v>4</v>
      </c>
      <c r="B4" s="5">
        <f t="shared" si="1"/>
        <v>44018</v>
      </c>
      <c r="C4" s="3">
        <v>43.12</v>
      </c>
      <c r="D4" s="3">
        <v>43.89</v>
      </c>
      <c r="E4" s="3">
        <v>43.01</v>
      </c>
      <c r="F4" s="3">
        <v>43.39</v>
      </c>
      <c r="G4" s="3">
        <v>0.36</v>
      </c>
      <c r="H4" s="3">
        <v>0.0084</v>
      </c>
      <c r="I4" s="15">
        <v>36780.0</v>
      </c>
      <c r="J4" s="15">
        <v>161650.0</v>
      </c>
    </row>
    <row r="5">
      <c r="A5" s="4" t="s">
        <v>5</v>
      </c>
      <c r="B5" s="5">
        <f t="shared" si="1"/>
        <v>44019</v>
      </c>
      <c r="C5" s="3">
        <v>43.45</v>
      </c>
      <c r="D5" s="3">
        <v>43.77</v>
      </c>
      <c r="E5" s="3">
        <v>42.8</v>
      </c>
      <c r="F5" s="3">
        <v>43.45</v>
      </c>
      <c r="G5" s="3">
        <v>0.06</v>
      </c>
      <c r="H5" s="3">
        <v>0.0014000000000000002</v>
      </c>
      <c r="I5" s="15">
        <v>49653.0</v>
      </c>
      <c r="J5" s="15">
        <v>161471.0</v>
      </c>
    </row>
    <row r="6">
      <c r="A6" s="4" t="s">
        <v>6</v>
      </c>
      <c r="B6" s="5">
        <f t="shared" si="1"/>
        <v>44020</v>
      </c>
      <c r="C6" s="3">
        <v>43.28</v>
      </c>
      <c r="D6" s="3">
        <v>43.79</v>
      </c>
      <c r="E6" s="3">
        <v>43.13</v>
      </c>
      <c r="F6" s="3">
        <v>43.65</v>
      </c>
      <c r="G6" s="3">
        <v>0.2</v>
      </c>
      <c r="H6" s="3">
        <v>0.0046</v>
      </c>
      <c r="I6" s="15">
        <v>44349.0</v>
      </c>
      <c r="J6" s="15">
        <v>162686.0</v>
      </c>
    </row>
    <row r="7">
      <c r="A7" s="4" t="s">
        <v>7</v>
      </c>
      <c r="B7" s="5">
        <f t="shared" si="1"/>
        <v>44021</v>
      </c>
      <c r="C7" s="3">
        <v>43.65</v>
      </c>
      <c r="D7" s="3">
        <v>43.81</v>
      </c>
      <c r="E7" s="3">
        <v>42.37</v>
      </c>
      <c r="F7" s="3">
        <v>42.76</v>
      </c>
      <c r="G7" s="3">
        <v>-0.89</v>
      </c>
      <c r="H7" s="6">
        <v>-0.0204</v>
      </c>
      <c r="I7" s="15">
        <v>58579.0</v>
      </c>
      <c r="J7" s="15">
        <v>173146.0</v>
      </c>
    </row>
    <row r="8">
      <c r="A8" s="4" t="s">
        <v>8</v>
      </c>
      <c r="B8" s="5">
        <f t="shared" si="1"/>
        <v>44022</v>
      </c>
      <c r="C8" s="3">
        <v>42.75</v>
      </c>
      <c r="D8" s="3">
        <v>43.78</v>
      </c>
      <c r="E8" s="3">
        <v>41.83</v>
      </c>
      <c r="F8" s="3">
        <v>43.68</v>
      </c>
      <c r="G8" s="3">
        <v>0.92</v>
      </c>
      <c r="H8" s="3">
        <v>0.0215</v>
      </c>
      <c r="I8" s="15">
        <v>69312.0</v>
      </c>
      <c r="J8" s="15">
        <v>179351.0</v>
      </c>
    </row>
    <row r="9">
      <c r="A9" s="4" t="s">
        <v>9</v>
      </c>
      <c r="B9" s="5">
        <f t="shared" si="1"/>
        <v>44025</v>
      </c>
      <c r="C9" s="3">
        <v>43.55</v>
      </c>
      <c r="D9" s="3">
        <v>43.77</v>
      </c>
      <c r="E9" s="3">
        <v>42.65</v>
      </c>
      <c r="F9" s="3">
        <v>43.2</v>
      </c>
      <c r="G9" s="3">
        <v>-0.48</v>
      </c>
      <c r="H9" s="6">
        <v>-0.011</v>
      </c>
      <c r="I9" s="15">
        <v>58559.0</v>
      </c>
      <c r="J9" s="15">
        <v>186675.0</v>
      </c>
    </row>
    <row r="10">
      <c r="A10" s="7">
        <v>44015.0</v>
      </c>
      <c r="B10" s="5">
        <f t="shared" si="1"/>
        <v>44026</v>
      </c>
      <c r="C10" s="3">
        <v>42.75</v>
      </c>
      <c r="D10" s="3">
        <v>43.65</v>
      </c>
      <c r="E10" s="3">
        <v>42.34</v>
      </c>
      <c r="F10" s="3">
        <v>43.37</v>
      </c>
      <c r="G10" s="3">
        <v>0.17</v>
      </c>
      <c r="H10" s="3">
        <v>0.0039000000000000003</v>
      </c>
      <c r="I10" s="15">
        <v>72646.0</v>
      </c>
      <c r="J10" s="15">
        <v>189165.0</v>
      </c>
    </row>
    <row r="11">
      <c r="A11" s="8">
        <v>42.88</v>
      </c>
      <c r="B11" s="5">
        <f t="shared" si="1"/>
        <v>44027</v>
      </c>
      <c r="C11" s="3">
        <v>43.51</v>
      </c>
      <c r="D11" s="3">
        <v>44.12</v>
      </c>
      <c r="E11" s="3">
        <v>43.1</v>
      </c>
      <c r="F11" s="3">
        <v>44.08</v>
      </c>
      <c r="G11" s="3">
        <v>0.71</v>
      </c>
      <c r="H11" s="3">
        <v>0.016399999999999998</v>
      </c>
      <c r="I11" s="15">
        <v>82274.0</v>
      </c>
      <c r="J11" s="15">
        <v>190948.0</v>
      </c>
    </row>
    <row r="12">
      <c r="A12" s="8">
        <v>43.1</v>
      </c>
      <c r="B12" s="5">
        <f t="shared" si="1"/>
        <v>44028</v>
      </c>
      <c r="C12" s="3">
        <v>43.94</v>
      </c>
      <c r="D12" s="3">
        <v>44.09</v>
      </c>
      <c r="E12" s="3">
        <v>43.46</v>
      </c>
      <c r="F12" s="3">
        <v>43.68</v>
      </c>
      <c r="G12" s="3">
        <v>-0.4</v>
      </c>
      <c r="H12" s="6">
        <v>-0.0091</v>
      </c>
      <c r="I12" s="15">
        <v>67766.0</v>
      </c>
      <c r="J12" s="15">
        <v>203972.0</v>
      </c>
    </row>
    <row r="13">
      <c r="A13" s="8">
        <v>42.52</v>
      </c>
      <c r="B13" s="5">
        <f t="shared" si="1"/>
        <v>44029</v>
      </c>
      <c r="C13" s="3">
        <v>43.72</v>
      </c>
      <c r="D13" s="3">
        <v>43.74</v>
      </c>
      <c r="E13" s="3">
        <v>43.02</v>
      </c>
      <c r="F13" s="3">
        <v>43.53</v>
      </c>
      <c r="G13" s="3">
        <v>-0.15</v>
      </c>
      <c r="H13" s="6">
        <v>-0.0034</v>
      </c>
      <c r="I13" s="15">
        <v>51834.0</v>
      </c>
      <c r="J13" s="15">
        <v>205771.0</v>
      </c>
    </row>
    <row r="14">
      <c r="A14" s="8">
        <v>43.03</v>
      </c>
      <c r="B14" s="5">
        <f t="shared" si="1"/>
        <v>44032</v>
      </c>
      <c r="C14" s="3">
        <v>43.48</v>
      </c>
      <c r="D14" s="3">
        <v>43.87</v>
      </c>
      <c r="E14" s="3">
        <v>42.87</v>
      </c>
      <c r="F14" s="3">
        <v>43.7</v>
      </c>
      <c r="G14" s="3">
        <v>0.17</v>
      </c>
      <c r="H14" s="3">
        <v>0.0039000000000000003</v>
      </c>
      <c r="I14" s="15">
        <v>46349.0</v>
      </c>
      <c r="J14" s="15">
        <v>207942.0</v>
      </c>
    </row>
    <row r="15">
      <c r="A15" s="11">
        <v>-0.23</v>
      </c>
      <c r="B15" s="5">
        <f t="shared" si="1"/>
        <v>44033</v>
      </c>
      <c r="C15" s="3">
        <v>43.63</v>
      </c>
      <c r="D15" s="3">
        <v>45.29</v>
      </c>
      <c r="E15" s="3">
        <v>43.63</v>
      </c>
      <c r="F15" s="3">
        <v>44.78</v>
      </c>
      <c r="G15" s="3">
        <v>1.08</v>
      </c>
      <c r="H15" s="3">
        <v>0.024700000000000003</v>
      </c>
      <c r="I15" s="15">
        <v>70148.0</v>
      </c>
      <c r="J15" s="15">
        <v>209332.0</v>
      </c>
    </row>
    <row r="16">
      <c r="A16" s="12">
        <v>-0.0053</v>
      </c>
      <c r="B16" s="5">
        <f t="shared" si="1"/>
        <v>44034</v>
      </c>
      <c r="C16" s="3">
        <v>44.46</v>
      </c>
      <c r="D16" s="3">
        <v>44.91</v>
      </c>
      <c r="E16" s="3">
        <v>44.16</v>
      </c>
      <c r="F16" s="3">
        <v>44.81</v>
      </c>
      <c r="G16" s="3">
        <v>0.03</v>
      </c>
      <c r="H16" s="3">
        <v>7.000000000000001E-4</v>
      </c>
      <c r="I16" s="15">
        <v>69978.0</v>
      </c>
      <c r="J16" s="15">
        <v>210709.0</v>
      </c>
    </row>
    <row r="17">
      <c r="A17" s="17">
        <v>27147.0</v>
      </c>
      <c r="B17" s="5">
        <f t="shared" si="1"/>
        <v>44035</v>
      </c>
      <c r="C17" s="3">
        <v>44.64</v>
      </c>
      <c r="D17" s="3">
        <v>45.34</v>
      </c>
      <c r="E17" s="3">
        <v>43.79</v>
      </c>
      <c r="F17" s="3">
        <v>43.95</v>
      </c>
      <c r="G17" s="3">
        <v>-0.86</v>
      </c>
      <c r="H17" s="6">
        <v>-0.0192</v>
      </c>
      <c r="I17" s="15">
        <v>63696.0</v>
      </c>
      <c r="J17" s="15">
        <v>215697.0</v>
      </c>
    </row>
    <row r="18">
      <c r="A18" s="17">
        <v>158794.0</v>
      </c>
      <c r="B18" s="5">
        <f t="shared" si="1"/>
        <v>44036</v>
      </c>
      <c r="C18" s="3">
        <v>43.96</v>
      </c>
      <c r="D18" s="3">
        <v>44.5</v>
      </c>
      <c r="E18" s="3">
        <v>43.63</v>
      </c>
      <c r="F18" s="3">
        <v>44.16</v>
      </c>
      <c r="G18" s="3">
        <v>0.21</v>
      </c>
      <c r="H18" s="3">
        <v>0.0048</v>
      </c>
      <c r="I18" s="15">
        <v>96956.0</v>
      </c>
      <c r="J18" s="15">
        <v>224688.0</v>
      </c>
    </row>
    <row r="19">
      <c r="A19" s="7">
        <v>44018.0</v>
      </c>
      <c r="B19" s="5">
        <f t="shared" si="1"/>
        <v>44039</v>
      </c>
      <c r="C19" s="3">
        <v>44.14</v>
      </c>
      <c r="D19" s="3">
        <v>44.59</v>
      </c>
      <c r="E19" s="3">
        <v>43.39</v>
      </c>
      <c r="F19" s="3">
        <v>44.34</v>
      </c>
      <c r="G19" s="3">
        <v>0.18</v>
      </c>
      <c r="H19" s="3">
        <v>0.0040999999999999995</v>
      </c>
      <c r="I19" s="15">
        <v>100790.0</v>
      </c>
      <c r="J19" s="15">
        <v>228103.0</v>
      </c>
    </row>
    <row r="20">
      <c r="A20" s="8">
        <v>43.12</v>
      </c>
      <c r="B20" s="5">
        <f t="shared" si="1"/>
        <v>44040</v>
      </c>
      <c r="C20" s="3">
        <v>44.49</v>
      </c>
      <c r="D20" s="3">
        <v>44.79</v>
      </c>
      <c r="E20" s="3">
        <v>43.82</v>
      </c>
      <c r="F20" s="3">
        <v>44.03</v>
      </c>
      <c r="G20" s="3">
        <v>-0.31</v>
      </c>
      <c r="H20" s="6">
        <v>-0.007</v>
      </c>
      <c r="I20" s="15">
        <v>72405.0</v>
      </c>
      <c r="J20" s="15">
        <v>235465.0</v>
      </c>
    </row>
    <row r="21">
      <c r="A21" s="8">
        <v>43.89</v>
      </c>
      <c r="B21" s="5">
        <f t="shared" si="1"/>
        <v>44041</v>
      </c>
      <c r="C21" s="3">
        <v>44.1</v>
      </c>
      <c r="D21" s="3">
        <v>44.66</v>
      </c>
      <c r="E21" s="3">
        <v>43.97</v>
      </c>
      <c r="F21" s="3">
        <v>44.46</v>
      </c>
      <c r="G21" s="3">
        <v>0.43</v>
      </c>
      <c r="H21" s="3">
        <v>0.0098</v>
      </c>
      <c r="I21" s="15">
        <v>85950.0</v>
      </c>
      <c r="J21" s="15">
        <v>236816.0</v>
      </c>
    </row>
    <row r="22">
      <c r="A22" s="8">
        <v>43.01</v>
      </c>
      <c r="B22" s="5">
        <f t="shared" si="1"/>
        <v>44042</v>
      </c>
      <c r="C22" s="3">
        <v>44.46</v>
      </c>
      <c r="D22" s="3">
        <v>44.58</v>
      </c>
      <c r="E22" s="3">
        <v>42.1</v>
      </c>
      <c r="F22" s="3">
        <v>43.59</v>
      </c>
      <c r="G22" s="3">
        <v>-0.87</v>
      </c>
      <c r="H22" s="6">
        <v>-0.0196</v>
      </c>
      <c r="I22" s="15">
        <v>115329.0</v>
      </c>
      <c r="J22" s="15">
        <v>240129.0</v>
      </c>
    </row>
    <row r="23">
      <c r="A23" s="8">
        <v>43.39</v>
      </c>
      <c r="B23" s="5">
        <f t="shared" si="1"/>
        <v>44043</v>
      </c>
      <c r="C23" s="3">
        <v>43.92</v>
      </c>
      <c r="D23" s="3">
        <v>44.11</v>
      </c>
      <c r="E23" s="3">
        <v>43.26</v>
      </c>
      <c r="F23" s="3">
        <v>43.85</v>
      </c>
      <c r="G23" s="3">
        <v>0.26</v>
      </c>
      <c r="H23" s="3">
        <v>0.006</v>
      </c>
      <c r="I23" s="15">
        <v>98382.0</v>
      </c>
      <c r="J23" s="15">
        <v>254619.0</v>
      </c>
    </row>
    <row r="24">
      <c r="A24" s="9">
        <f>+0.36</f>
        <v>0.36</v>
      </c>
      <c r="B24" s="5">
        <f t="shared" si="1"/>
        <v>44046</v>
      </c>
      <c r="C24" s="3">
        <v>43.96</v>
      </c>
      <c r="D24" s="3">
        <v>44.8</v>
      </c>
      <c r="E24" s="3">
        <v>43.26</v>
      </c>
      <c r="F24" s="3">
        <v>44.53</v>
      </c>
      <c r="G24" s="3">
        <v>0.68</v>
      </c>
      <c r="H24" s="3">
        <v>0.0155</v>
      </c>
      <c r="I24" s="15">
        <v>91795.0</v>
      </c>
      <c r="J24" s="15">
        <v>263554.0</v>
      </c>
    </row>
    <row r="25">
      <c r="A25" s="9">
        <f>+0.84%</f>
        <v>0.0084</v>
      </c>
      <c r="B25" s="5">
        <f t="shared" si="1"/>
        <v>44047</v>
      </c>
      <c r="C25" s="3">
        <v>44.2</v>
      </c>
      <c r="D25" s="3">
        <v>45.2</v>
      </c>
      <c r="E25" s="3">
        <v>43.65</v>
      </c>
      <c r="F25" s="3">
        <v>44.84</v>
      </c>
      <c r="G25" s="3">
        <v>0.31</v>
      </c>
      <c r="H25" s="3">
        <v>0.006999999999999999</v>
      </c>
      <c r="I25" s="15">
        <v>118875.0</v>
      </c>
      <c r="J25" s="15">
        <v>263147.0</v>
      </c>
    </row>
    <row r="26">
      <c r="A26" s="16">
        <v>36780.0</v>
      </c>
      <c r="B26" s="5">
        <f t="shared" si="1"/>
        <v>44048</v>
      </c>
      <c r="C26" s="3">
        <v>44.7</v>
      </c>
      <c r="D26" s="3">
        <v>46.61</v>
      </c>
      <c r="E26" s="3">
        <v>44.62</v>
      </c>
      <c r="F26" s="3">
        <v>45.57</v>
      </c>
      <c r="G26" s="3">
        <v>0.73</v>
      </c>
      <c r="H26" s="3">
        <v>0.0163</v>
      </c>
      <c r="I26" s="15">
        <v>120615.0</v>
      </c>
      <c r="J26" s="15">
        <v>278280.0</v>
      </c>
    </row>
    <row r="27">
      <c r="A27" s="16">
        <v>161650.0</v>
      </c>
      <c r="B27" s="5">
        <f t="shared" si="1"/>
        <v>44049</v>
      </c>
      <c r="C27" s="3">
        <v>45.61</v>
      </c>
      <c r="D27" s="3">
        <v>46.05</v>
      </c>
      <c r="E27" s="3">
        <v>45.24</v>
      </c>
      <c r="F27" s="3">
        <v>45.46</v>
      </c>
      <c r="G27" s="3">
        <v>-0.11</v>
      </c>
      <c r="H27" s="6">
        <v>-0.0024</v>
      </c>
      <c r="I27" s="15">
        <v>94340.0</v>
      </c>
      <c r="J27" s="15">
        <v>286059.0</v>
      </c>
    </row>
    <row r="28">
      <c r="A28" s="7">
        <v>44019.0</v>
      </c>
      <c r="B28" s="5">
        <f t="shared" si="1"/>
        <v>44050</v>
      </c>
      <c r="C28" s="3">
        <v>45.53</v>
      </c>
      <c r="D28" s="3">
        <v>45.65</v>
      </c>
      <c r="E28" s="3">
        <v>44.66</v>
      </c>
      <c r="F28" s="3">
        <v>44.77</v>
      </c>
      <c r="G28" s="3">
        <v>-0.69</v>
      </c>
      <c r="H28" s="6">
        <v>-0.0152</v>
      </c>
      <c r="I28" s="15">
        <v>84321.0</v>
      </c>
      <c r="J28" s="15">
        <v>299669.0</v>
      </c>
    </row>
    <row r="29">
      <c r="A29" s="8">
        <v>43.45</v>
      </c>
      <c r="B29" s="5">
        <f t="shared" si="1"/>
        <v>44053</v>
      </c>
      <c r="C29" s="3">
        <v>44.92</v>
      </c>
      <c r="D29" s="3">
        <v>45.65</v>
      </c>
      <c r="E29" s="3">
        <v>44.75</v>
      </c>
      <c r="F29" s="3">
        <v>45.39</v>
      </c>
      <c r="G29" s="3">
        <v>0.62</v>
      </c>
      <c r="H29" s="3">
        <v>0.0138</v>
      </c>
      <c r="I29" s="15">
        <v>62802.0</v>
      </c>
      <c r="J29" s="15">
        <v>315240.0</v>
      </c>
    </row>
    <row r="30">
      <c r="A30" s="8">
        <v>43.77</v>
      </c>
      <c r="B30" s="5">
        <f t="shared" si="1"/>
        <v>44054</v>
      </c>
      <c r="C30" s="3">
        <v>45.42</v>
      </c>
      <c r="D30" s="3">
        <v>46.22</v>
      </c>
      <c r="E30" s="3">
        <v>44.89</v>
      </c>
      <c r="F30" s="3">
        <v>44.99</v>
      </c>
      <c r="G30" s="3">
        <v>-0.4</v>
      </c>
      <c r="H30" s="6">
        <v>-0.0088</v>
      </c>
      <c r="I30" s="15">
        <v>121280.0</v>
      </c>
      <c r="J30" s="15">
        <v>330260.0</v>
      </c>
    </row>
    <row r="31">
      <c r="A31" s="8">
        <v>42.8</v>
      </c>
      <c r="B31" s="5">
        <f t="shared" si="1"/>
        <v>44055</v>
      </c>
      <c r="C31" s="3">
        <v>45.09</v>
      </c>
      <c r="D31" s="3">
        <v>46.09</v>
      </c>
      <c r="E31" s="3">
        <v>44.97</v>
      </c>
      <c r="F31" s="3">
        <v>45.91</v>
      </c>
      <c r="G31" s="3">
        <v>0.92</v>
      </c>
      <c r="H31" s="3">
        <v>0.0204</v>
      </c>
      <c r="I31" s="15">
        <v>114401.0</v>
      </c>
      <c r="J31" s="15">
        <v>340269.0</v>
      </c>
    </row>
    <row r="32">
      <c r="A32" s="8">
        <v>43.45</v>
      </c>
      <c r="B32" s="5">
        <f t="shared" si="1"/>
        <v>44056</v>
      </c>
      <c r="C32" s="3">
        <v>45.76</v>
      </c>
      <c r="D32" s="3">
        <v>46.01</v>
      </c>
      <c r="E32" s="3">
        <v>45.3</v>
      </c>
      <c r="F32" s="3">
        <v>45.43</v>
      </c>
      <c r="G32" s="3">
        <v>-0.48</v>
      </c>
      <c r="H32" s="6">
        <v>-0.0105</v>
      </c>
      <c r="I32" s="15">
        <v>86173.0</v>
      </c>
      <c r="J32" s="15">
        <v>355041.0</v>
      </c>
    </row>
    <row r="33">
      <c r="A33" s="9">
        <f>+0.06</f>
        <v>0.06</v>
      </c>
      <c r="B33" s="5">
        <f t="shared" si="1"/>
        <v>44057</v>
      </c>
      <c r="C33" s="3">
        <v>45.65</v>
      </c>
      <c r="D33" s="3">
        <v>45.71</v>
      </c>
      <c r="E33" s="3">
        <v>44.99</v>
      </c>
      <c r="F33" s="3">
        <v>45.33</v>
      </c>
      <c r="G33" s="3">
        <v>-0.1</v>
      </c>
      <c r="H33" s="6">
        <v>-0.0022</v>
      </c>
      <c r="I33" s="15">
        <v>98335.0</v>
      </c>
      <c r="J33" s="15">
        <v>367472.0</v>
      </c>
    </row>
    <row r="34">
      <c r="A34" s="9">
        <f>+0.14%</f>
        <v>0.0014</v>
      </c>
      <c r="B34" s="5">
        <f t="shared" si="1"/>
        <v>44060</v>
      </c>
      <c r="C34" s="3">
        <v>45.46</v>
      </c>
      <c r="D34" s="3">
        <v>45.97</v>
      </c>
      <c r="E34" s="3">
        <v>45.11</v>
      </c>
      <c r="F34" s="3">
        <v>45.92</v>
      </c>
      <c r="G34" s="3">
        <v>0.59</v>
      </c>
      <c r="H34" s="3">
        <v>0.013000000000000001</v>
      </c>
      <c r="I34" s="15">
        <v>110920.0</v>
      </c>
      <c r="J34" s="15">
        <v>374327.0</v>
      </c>
    </row>
    <row r="35">
      <c r="A35" s="16">
        <v>49653.0</v>
      </c>
      <c r="B35" s="5">
        <f t="shared" si="1"/>
        <v>44061</v>
      </c>
      <c r="C35" s="3">
        <v>45.82</v>
      </c>
      <c r="D35" s="3">
        <v>46.08</v>
      </c>
      <c r="E35" s="3">
        <v>45.31</v>
      </c>
      <c r="F35" s="3">
        <v>46.01</v>
      </c>
      <c r="G35" s="3">
        <v>0.09</v>
      </c>
      <c r="H35" s="3">
        <v>0.002</v>
      </c>
      <c r="I35" s="15">
        <v>133390.0</v>
      </c>
      <c r="J35" s="15">
        <v>382286.0</v>
      </c>
    </row>
    <row r="36">
      <c r="A36" s="16">
        <v>161471.0</v>
      </c>
      <c r="B36" s="5">
        <f t="shared" si="1"/>
        <v>44062</v>
      </c>
      <c r="C36" s="3">
        <v>45.79</v>
      </c>
      <c r="D36" s="3">
        <v>45.97</v>
      </c>
      <c r="E36" s="3">
        <v>45.34</v>
      </c>
      <c r="F36" s="3">
        <v>45.88</v>
      </c>
      <c r="G36" s="3">
        <v>-0.13</v>
      </c>
      <c r="H36" s="6">
        <v>-0.0028</v>
      </c>
      <c r="I36" s="15">
        <v>141424.0</v>
      </c>
      <c r="J36" s="15">
        <v>386857.0</v>
      </c>
    </row>
    <row r="37">
      <c r="A37" s="7">
        <v>44020.0</v>
      </c>
      <c r="B37" s="5">
        <f t="shared" si="1"/>
        <v>44063</v>
      </c>
      <c r="C37" s="3">
        <v>45.66</v>
      </c>
      <c r="D37" s="3">
        <v>45.69</v>
      </c>
      <c r="E37" s="3">
        <v>44.57</v>
      </c>
      <c r="F37" s="3">
        <v>45.48</v>
      </c>
      <c r="G37" s="3">
        <v>-0.4</v>
      </c>
      <c r="H37" s="6">
        <v>-0.0087</v>
      </c>
      <c r="I37" s="15">
        <v>192030.0</v>
      </c>
      <c r="J37" s="15">
        <v>425714.0</v>
      </c>
    </row>
    <row r="38">
      <c r="A38" s="8">
        <v>43.28</v>
      </c>
      <c r="B38" s="5">
        <f t="shared" si="1"/>
        <v>44064</v>
      </c>
      <c r="C38" s="3">
        <v>45.56</v>
      </c>
      <c r="D38" s="3">
        <v>45.64</v>
      </c>
      <c r="E38" s="3">
        <v>44.17</v>
      </c>
      <c r="F38" s="3">
        <v>44.93</v>
      </c>
      <c r="G38" s="3">
        <v>-0.55</v>
      </c>
      <c r="H38" s="6">
        <v>-0.0121</v>
      </c>
      <c r="I38" s="15">
        <v>209559.0</v>
      </c>
      <c r="J38" s="15">
        <v>459317.0</v>
      </c>
    </row>
    <row r="39">
      <c r="A39" s="8">
        <v>43.79</v>
      </c>
      <c r="B39" s="5">
        <f t="shared" si="1"/>
        <v>44067</v>
      </c>
      <c r="C39" s="3">
        <v>44.9</v>
      </c>
      <c r="D39" s="3">
        <v>45.69</v>
      </c>
      <c r="E39" s="3">
        <v>44.86</v>
      </c>
      <c r="F39" s="3">
        <v>45.64</v>
      </c>
      <c r="G39" s="3">
        <v>0.71</v>
      </c>
      <c r="H39" s="3">
        <v>0.0158</v>
      </c>
      <c r="I39" s="15">
        <v>178679.0</v>
      </c>
      <c r="J39" s="15">
        <v>474623.0</v>
      </c>
    </row>
    <row r="40">
      <c r="A40" s="8">
        <v>43.13</v>
      </c>
      <c r="B40" s="5">
        <f t="shared" si="1"/>
        <v>44068</v>
      </c>
      <c r="C40" s="3">
        <v>45.64</v>
      </c>
      <c r="D40" s="3">
        <v>46.52</v>
      </c>
      <c r="E40" s="3">
        <v>45.58</v>
      </c>
      <c r="F40" s="3">
        <v>46.29</v>
      </c>
      <c r="G40" s="3">
        <v>0.65</v>
      </c>
      <c r="H40" s="3">
        <v>0.014199999999999999</v>
      </c>
      <c r="I40" s="15">
        <v>231571.0</v>
      </c>
      <c r="J40" s="15">
        <v>484192.0</v>
      </c>
    </row>
    <row r="41">
      <c r="A41" s="8">
        <v>43.65</v>
      </c>
      <c r="B41" s="5">
        <f t="shared" si="1"/>
        <v>44069</v>
      </c>
      <c r="C41" s="3">
        <v>46.4</v>
      </c>
      <c r="D41" s="3">
        <v>46.54</v>
      </c>
      <c r="E41" s="3">
        <v>46.02</v>
      </c>
      <c r="F41" s="3">
        <v>46.16</v>
      </c>
      <c r="G41" s="3">
        <v>-0.13</v>
      </c>
      <c r="H41" s="6">
        <v>-0.0028</v>
      </c>
      <c r="I41" s="15">
        <v>237882.0</v>
      </c>
      <c r="J41" s="15">
        <v>494001.0</v>
      </c>
    </row>
    <row r="42">
      <c r="A42" s="9">
        <f>+0.2</f>
        <v>0.2</v>
      </c>
      <c r="B42" s="5">
        <f t="shared" si="1"/>
        <v>44070</v>
      </c>
      <c r="C42" s="3">
        <v>46.19</v>
      </c>
      <c r="D42" s="3">
        <v>46.33</v>
      </c>
      <c r="E42" s="3">
        <v>45.05</v>
      </c>
      <c r="F42" s="3">
        <v>45.6</v>
      </c>
      <c r="G42" s="3">
        <v>-0.56</v>
      </c>
      <c r="H42" s="6">
        <v>-0.0121</v>
      </c>
      <c r="I42" s="15">
        <v>256537.0</v>
      </c>
      <c r="J42" s="15">
        <v>502991.0</v>
      </c>
    </row>
    <row r="43">
      <c r="A43" s="9">
        <f>+0.46%</f>
        <v>0.0046</v>
      </c>
      <c r="B43" s="5">
        <f t="shared" si="1"/>
        <v>44071</v>
      </c>
      <c r="C43" s="3">
        <v>45.63</v>
      </c>
      <c r="D43" s="3">
        <v>45.94</v>
      </c>
      <c r="E43" s="3">
        <v>45.33</v>
      </c>
      <c r="F43" s="3">
        <v>45.81</v>
      </c>
      <c r="G43" s="3">
        <v>0.21</v>
      </c>
      <c r="H43" s="3">
        <v>0.0046</v>
      </c>
      <c r="I43" s="15">
        <v>223895.0</v>
      </c>
      <c r="J43" s="15">
        <v>485552.0</v>
      </c>
    </row>
    <row r="44">
      <c r="A44" s="16">
        <v>44349.0</v>
      </c>
      <c r="B44" s="5">
        <f t="shared" si="1"/>
        <v>44074</v>
      </c>
      <c r="C44" s="3">
        <v>45.8</v>
      </c>
      <c r="D44" s="3">
        <v>46.53</v>
      </c>
      <c r="E44" s="3">
        <v>45.21</v>
      </c>
      <c r="F44" s="3">
        <v>45.28</v>
      </c>
      <c r="G44" s="3">
        <v>-0.53</v>
      </c>
      <c r="H44" s="6">
        <v>-0.0116</v>
      </c>
      <c r="I44" s="15">
        <v>174307.0</v>
      </c>
      <c r="J44" s="15">
        <v>487191.0</v>
      </c>
    </row>
    <row r="45">
      <c r="A45" s="16">
        <v>162686.0</v>
      </c>
      <c r="B45" s="5">
        <f t="shared" si="1"/>
        <v>44075</v>
      </c>
      <c r="C45" s="3">
        <v>45.6</v>
      </c>
      <c r="D45" s="3">
        <v>46.22</v>
      </c>
      <c r="E45" s="3">
        <v>45.47</v>
      </c>
      <c r="F45" s="3">
        <v>45.58</v>
      </c>
      <c r="G45" s="3">
        <v>0.3</v>
      </c>
      <c r="H45" s="3">
        <v>0.0066</v>
      </c>
      <c r="I45" s="15">
        <v>206724.0</v>
      </c>
      <c r="J45" s="15">
        <v>481797.0</v>
      </c>
    </row>
    <row r="46">
      <c r="A46" s="7">
        <v>44021.0</v>
      </c>
      <c r="B46" s="5">
        <f t="shared" si="1"/>
        <v>44076</v>
      </c>
      <c r="C46" s="3">
        <v>45.83</v>
      </c>
      <c r="D46" s="3">
        <v>46.05</v>
      </c>
      <c r="E46" s="3">
        <v>44.2</v>
      </c>
      <c r="F46" s="3">
        <v>44.43</v>
      </c>
      <c r="G46" s="3">
        <v>-1.15</v>
      </c>
      <c r="H46" s="6">
        <v>-0.0252</v>
      </c>
      <c r="I46" s="15">
        <v>260136.0</v>
      </c>
      <c r="J46" s="15">
        <v>483175.0</v>
      </c>
    </row>
    <row r="47">
      <c r="A47" s="8">
        <v>43.65</v>
      </c>
      <c r="B47" s="5">
        <f t="shared" si="1"/>
        <v>44077</v>
      </c>
      <c r="C47" s="3">
        <v>44.65</v>
      </c>
      <c r="D47" s="3">
        <v>44.65</v>
      </c>
      <c r="E47" s="3">
        <v>43.15</v>
      </c>
      <c r="F47" s="3">
        <v>44.07</v>
      </c>
      <c r="G47" s="3">
        <v>-0.36</v>
      </c>
      <c r="H47" s="6">
        <v>-0.0081</v>
      </c>
      <c r="I47" s="15">
        <v>274933.0</v>
      </c>
      <c r="J47" s="15">
        <v>480371.0</v>
      </c>
    </row>
    <row r="48">
      <c r="A48" s="8">
        <v>43.81</v>
      </c>
      <c r="B48" s="5">
        <f t="shared" si="1"/>
        <v>44078</v>
      </c>
      <c r="C48" s="3">
        <v>43.76</v>
      </c>
      <c r="D48" s="3">
        <v>44.54</v>
      </c>
      <c r="E48" s="3">
        <v>42.3</v>
      </c>
      <c r="F48" s="3">
        <v>42.66</v>
      </c>
      <c r="G48" s="3">
        <v>-1.41</v>
      </c>
      <c r="H48" s="6">
        <v>-0.032</v>
      </c>
      <c r="I48" s="15">
        <v>270957.0</v>
      </c>
      <c r="J48" s="15">
        <v>465461.0</v>
      </c>
    </row>
    <row r="49">
      <c r="A49" s="8">
        <v>42.37</v>
      </c>
      <c r="B49" s="5">
        <f t="shared" si="1"/>
        <v>44081</v>
      </c>
      <c r="C49" s="3">
        <v>42.2</v>
      </c>
      <c r="D49" s="3">
        <v>42.43</v>
      </c>
      <c r="E49" s="3">
        <v>41.51</v>
      </c>
      <c r="F49" s="3">
        <v>42.01</v>
      </c>
      <c r="G49" s="3">
        <v>-0.65</v>
      </c>
      <c r="H49" s="6">
        <v>-0.0152</v>
      </c>
      <c r="I49" s="15">
        <v>122980.0</v>
      </c>
      <c r="J49" s="15">
        <v>459632.0</v>
      </c>
    </row>
    <row r="50">
      <c r="A50" s="8">
        <v>42.76</v>
      </c>
      <c r="B50" s="5">
        <f t="shared" si="1"/>
        <v>44082</v>
      </c>
      <c r="C50" s="3">
        <v>42.08</v>
      </c>
      <c r="D50" s="3">
        <v>42.23</v>
      </c>
      <c r="E50" s="3">
        <v>39.31</v>
      </c>
      <c r="F50" s="3">
        <v>39.78</v>
      </c>
      <c r="G50" s="3">
        <v>-2.23</v>
      </c>
      <c r="H50" s="6">
        <v>-0.0531</v>
      </c>
      <c r="I50" s="15">
        <v>363526.0</v>
      </c>
      <c r="J50" s="15">
        <v>421052.0</v>
      </c>
    </row>
    <row r="51">
      <c r="A51" s="11">
        <v>-0.89</v>
      </c>
      <c r="B51" s="5">
        <f t="shared" si="1"/>
        <v>44083</v>
      </c>
      <c r="C51" s="3">
        <v>39.65</v>
      </c>
      <c r="D51" s="3">
        <v>41.2</v>
      </c>
      <c r="E51" s="3">
        <v>39.37</v>
      </c>
      <c r="F51" s="3">
        <v>40.79</v>
      </c>
      <c r="G51" s="3">
        <v>1.01</v>
      </c>
      <c r="H51" s="3">
        <v>0.0254</v>
      </c>
      <c r="I51" s="15">
        <v>278218.0</v>
      </c>
      <c r="J51" s="15">
        <v>391948.0</v>
      </c>
    </row>
    <row r="52">
      <c r="A52" s="12">
        <v>-0.0204</v>
      </c>
      <c r="B52" s="5">
        <f t="shared" si="1"/>
        <v>44084</v>
      </c>
      <c r="C52" s="3">
        <v>40.58</v>
      </c>
      <c r="D52" s="3">
        <v>40.96</v>
      </c>
      <c r="E52" s="3">
        <v>39.71</v>
      </c>
      <c r="F52" s="3">
        <v>40.06</v>
      </c>
      <c r="G52" s="3">
        <v>-0.73</v>
      </c>
      <c r="H52" s="6">
        <v>-0.0179</v>
      </c>
      <c r="I52" s="15">
        <v>208856.0</v>
      </c>
      <c r="J52" s="15">
        <v>368023.0</v>
      </c>
    </row>
    <row r="53">
      <c r="A53" s="17">
        <v>58579.0</v>
      </c>
      <c r="B53" s="5">
        <f t="shared" si="1"/>
        <v>44085</v>
      </c>
      <c r="C53" s="3">
        <v>39.96</v>
      </c>
      <c r="D53" s="3">
        <v>40.34</v>
      </c>
      <c r="E53" s="3">
        <v>39.38</v>
      </c>
      <c r="F53" s="3">
        <v>39.83</v>
      </c>
      <c r="G53" s="3">
        <v>-0.23</v>
      </c>
      <c r="H53" s="6">
        <v>-0.0057</v>
      </c>
      <c r="I53" s="15">
        <v>211875.0</v>
      </c>
      <c r="J53" s="15">
        <v>361195.0</v>
      </c>
    </row>
    <row r="54">
      <c r="A54" s="17">
        <v>173146.0</v>
      </c>
      <c r="B54" s="5">
        <f t="shared" si="1"/>
        <v>44088</v>
      </c>
      <c r="C54" s="3">
        <v>39.78</v>
      </c>
      <c r="D54" s="3">
        <v>40.09</v>
      </c>
      <c r="E54" s="3">
        <v>39.3</v>
      </c>
      <c r="F54" s="3">
        <v>39.61</v>
      </c>
      <c r="G54" s="3">
        <v>-0.22</v>
      </c>
      <c r="H54" s="6">
        <v>-0.0055</v>
      </c>
      <c r="I54" s="15">
        <v>200092.0</v>
      </c>
      <c r="J54" s="15">
        <v>340735.0</v>
      </c>
    </row>
    <row r="55">
      <c r="A55" s="7">
        <v>44022.0</v>
      </c>
      <c r="B55" s="5">
        <f t="shared" si="1"/>
        <v>44089</v>
      </c>
      <c r="C55" s="3">
        <v>39.7</v>
      </c>
      <c r="D55" s="3">
        <v>40.82</v>
      </c>
      <c r="E55" s="3">
        <v>39.39</v>
      </c>
      <c r="F55" s="3">
        <v>40.53</v>
      </c>
      <c r="G55" s="3">
        <v>0.92</v>
      </c>
      <c r="H55" s="3">
        <v>0.0232</v>
      </c>
      <c r="I55" s="15">
        <v>214799.0</v>
      </c>
      <c r="J55" s="15">
        <v>306646.0</v>
      </c>
    </row>
    <row r="56">
      <c r="A56" s="8">
        <v>42.75</v>
      </c>
      <c r="B56" s="5">
        <f t="shared" si="1"/>
        <v>44090</v>
      </c>
      <c r="C56" s="3">
        <v>40.72</v>
      </c>
      <c r="D56" s="3">
        <v>42.44</v>
      </c>
      <c r="E56" s="3">
        <v>40.59</v>
      </c>
      <c r="F56" s="3">
        <v>42.22</v>
      </c>
      <c r="G56" s="3">
        <v>1.69</v>
      </c>
      <c r="H56" s="3">
        <v>0.0417</v>
      </c>
      <c r="I56" s="15">
        <v>237248.0</v>
      </c>
      <c r="J56" s="15">
        <v>286248.0</v>
      </c>
    </row>
    <row r="57">
      <c r="A57" s="8">
        <v>43.78</v>
      </c>
      <c r="B57" s="5">
        <f t="shared" si="1"/>
        <v>44091</v>
      </c>
      <c r="C57" s="3">
        <v>42.32</v>
      </c>
      <c r="D57" s="3">
        <v>43.5</v>
      </c>
      <c r="E57" s="3">
        <v>41.5</v>
      </c>
      <c r="F57" s="3">
        <v>43.3</v>
      </c>
      <c r="G57" s="3">
        <v>1.08</v>
      </c>
      <c r="H57" s="3">
        <v>0.0256</v>
      </c>
      <c r="I57" s="15">
        <v>237399.0</v>
      </c>
      <c r="J57" s="15">
        <v>261171.0</v>
      </c>
    </row>
    <row r="58">
      <c r="A58" s="8">
        <v>41.83</v>
      </c>
      <c r="B58" s="5">
        <f t="shared" si="1"/>
        <v>44092</v>
      </c>
      <c r="C58" s="3">
        <v>43.22</v>
      </c>
      <c r="D58" s="3">
        <v>43.8</v>
      </c>
      <c r="E58" s="3">
        <v>42.53</v>
      </c>
      <c r="F58" s="3">
        <v>43.15</v>
      </c>
      <c r="G58" s="3">
        <v>-0.15</v>
      </c>
      <c r="H58" s="6">
        <v>-0.0035</v>
      </c>
      <c r="I58" s="15">
        <v>204656.0</v>
      </c>
      <c r="J58" s="15">
        <v>244943.0</v>
      </c>
    </row>
    <row r="59">
      <c r="A59" s="8">
        <v>43.68</v>
      </c>
      <c r="B59" s="5">
        <f t="shared" si="1"/>
        <v>44095</v>
      </c>
      <c r="C59" s="3">
        <v>43.01</v>
      </c>
      <c r="D59" s="3">
        <v>43.3</v>
      </c>
      <c r="E59" s="3">
        <v>40.96</v>
      </c>
      <c r="F59" s="3">
        <v>41.44</v>
      </c>
      <c r="G59" s="3">
        <v>-1.71</v>
      </c>
      <c r="H59" s="6">
        <v>-0.0396</v>
      </c>
      <c r="I59" s="15">
        <v>217355.0</v>
      </c>
      <c r="J59" s="15">
        <v>229531.0</v>
      </c>
    </row>
    <row r="60">
      <c r="A60" s="9">
        <f>+0.92</f>
        <v>0.92</v>
      </c>
      <c r="B60" s="5">
        <f t="shared" si="1"/>
        <v>44096</v>
      </c>
      <c r="C60" s="3">
        <v>41.79</v>
      </c>
      <c r="D60" s="3">
        <v>42.2</v>
      </c>
      <c r="E60" s="3">
        <v>41.21</v>
      </c>
      <c r="F60" s="3">
        <v>41.72</v>
      </c>
      <c r="G60" s="3">
        <v>0.28</v>
      </c>
      <c r="H60" s="3">
        <v>0.0068000000000000005</v>
      </c>
      <c r="I60" s="15">
        <v>210739.0</v>
      </c>
      <c r="J60" s="15">
        <v>209778.0</v>
      </c>
    </row>
    <row r="61">
      <c r="A61" s="9">
        <f>+2.15%</f>
        <v>0.0215</v>
      </c>
      <c r="B61" s="5">
        <f t="shared" si="1"/>
        <v>44097</v>
      </c>
      <c r="C61" s="3">
        <v>41.67</v>
      </c>
      <c r="D61" s="3">
        <v>42.62</v>
      </c>
      <c r="E61" s="3">
        <v>41.21</v>
      </c>
      <c r="F61" s="3">
        <v>41.77</v>
      </c>
      <c r="G61" s="3">
        <v>0.05</v>
      </c>
      <c r="H61" s="3">
        <v>0.0012</v>
      </c>
      <c r="I61" s="15">
        <v>183876.0</v>
      </c>
      <c r="J61" s="15">
        <v>179303.0</v>
      </c>
    </row>
    <row r="62">
      <c r="A62" s="16">
        <v>69312.0</v>
      </c>
      <c r="B62" s="5">
        <f t="shared" si="1"/>
        <v>44098</v>
      </c>
      <c r="C62" s="3">
        <v>41.36</v>
      </c>
      <c r="D62" s="3">
        <v>42.02</v>
      </c>
      <c r="E62" s="3">
        <v>41.27</v>
      </c>
      <c r="F62" s="3">
        <v>41.94</v>
      </c>
      <c r="G62" s="3">
        <v>0.17</v>
      </c>
      <c r="H62" s="3">
        <v>0.0040999999999999995</v>
      </c>
      <c r="I62" s="15">
        <v>162931.0</v>
      </c>
      <c r="J62" s="15">
        <v>157055.0</v>
      </c>
    </row>
    <row r="63">
      <c r="A63" s="16">
        <v>179351.0</v>
      </c>
      <c r="B63" s="5">
        <f t="shared" si="1"/>
        <v>44099</v>
      </c>
      <c r="C63" s="3">
        <v>41.85</v>
      </c>
      <c r="D63" s="3">
        <v>42.33</v>
      </c>
      <c r="E63" s="3">
        <v>41.52</v>
      </c>
      <c r="F63" s="3">
        <v>41.92</v>
      </c>
      <c r="G63" s="3">
        <v>-0.02</v>
      </c>
      <c r="H63" s="6">
        <v>-5.0E-4</v>
      </c>
      <c r="I63" s="15">
        <v>129401.0</v>
      </c>
      <c r="J63" s="15">
        <v>134554.0</v>
      </c>
    </row>
    <row r="64">
      <c r="A64" s="7">
        <v>44025.0</v>
      </c>
      <c r="B64" s="5">
        <f t="shared" si="1"/>
        <v>44102</v>
      </c>
      <c r="C64" s="3">
        <v>41.87</v>
      </c>
      <c r="D64" s="3">
        <v>42.62</v>
      </c>
      <c r="E64" s="3">
        <v>41.48</v>
      </c>
      <c r="F64" s="3">
        <v>42.43</v>
      </c>
      <c r="G64" s="3">
        <v>0.51</v>
      </c>
      <c r="H64" s="3">
        <v>0.012199999999999999</v>
      </c>
      <c r="I64" s="15">
        <v>91824.0</v>
      </c>
      <c r="J64" s="15">
        <v>109306.0</v>
      </c>
    </row>
    <row r="65">
      <c r="A65" s="8">
        <v>43.55</v>
      </c>
      <c r="B65" s="5">
        <f t="shared" si="1"/>
        <v>44103</v>
      </c>
      <c r="C65" s="3">
        <v>42.47</v>
      </c>
      <c r="D65" s="3">
        <v>42.52</v>
      </c>
      <c r="E65" s="3">
        <v>40.43</v>
      </c>
      <c r="F65" s="3">
        <v>41.03</v>
      </c>
      <c r="G65" s="3">
        <v>-1.4</v>
      </c>
      <c r="H65" s="6">
        <v>-0.033</v>
      </c>
      <c r="I65" s="15">
        <v>91595.0</v>
      </c>
      <c r="J65" s="15">
        <v>66468.0</v>
      </c>
    </row>
    <row r="66">
      <c r="A66" s="8">
        <v>43.77</v>
      </c>
      <c r="B66" s="5">
        <f t="shared" si="1"/>
        <v>44104</v>
      </c>
      <c r="C66" s="3">
        <v>40.66</v>
      </c>
      <c r="D66" s="3">
        <v>40.98</v>
      </c>
      <c r="E66" s="3">
        <v>40.3</v>
      </c>
      <c r="F66" s="3">
        <v>40.95</v>
      </c>
      <c r="G66" s="3">
        <v>-0.08</v>
      </c>
      <c r="H66" s="6">
        <v>-0.0019</v>
      </c>
      <c r="I66" s="15">
        <v>19377.0</v>
      </c>
      <c r="J66" s="3">
        <v>0.0</v>
      </c>
    </row>
    <row r="67">
      <c r="A67" s="8">
        <v>42.65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8">
        <v>43.2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11">
        <v>-0.48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12">
        <v>-0.011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17">
        <v>58559.0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17">
        <v>186675.0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7">
        <v>44026.0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8">
        <v>42.75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8">
        <v>43.65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8">
        <v>42.34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8">
        <v>43.37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9">
        <f>+0.17</f>
        <v>0.17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9">
        <f>+0.39%</f>
        <v>0.0039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16">
        <v>72646.0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16">
        <v>189165.0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7">
        <v>44027.0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8">
        <v>43.51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8">
        <v>44.12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8">
        <v>43.1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8">
        <v>44.08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9">
        <f>+0.71</f>
        <v>0.71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9">
        <f>+1.64%</f>
        <v>0.0164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16">
        <v>82274.0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16">
        <v>190948.0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7">
        <v>44028.0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8">
        <v>43.94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8">
        <v>44.09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8">
        <v>43.46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8">
        <v>43.68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11">
        <v>-0.4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12">
        <v>-0.0091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17">
        <v>67766.0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17">
        <v>203972.0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7">
        <v>44029.0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8">
        <v>43.72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8">
        <v>43.74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8">
        <v>43.02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8">
        <v>43.53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11">
        <v>-0.15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12">
        <v>-0.0034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17">
        <v>51834.0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17">
        <v>205771.0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7">
        <v>44032.0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8">
        <v>43.48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8">
        <v>43.87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8">
        <v>42.87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8">
        <v>43.7</v>
      </c>
      <c r="B113" s="3" t="str">
        <f t="shared" si="1"/>
        <v/>
      </c>
    </row>
    <row r="114">
      <c r="A114" s="9">
        <f>+0.17</f>
        <v>0.17</v>
      </c>
      <c r="B114" s="3" t="str">
        <f t="shared" si="1"/>
        <v>#REF!</v>
      </c>
    </row>
    <row r="115">
      <c r="A115" s="9">
        <f>+0.39%</f>
        <v>0.0039</v>
      </c>
      <c r="B115" s="3" t="str">
        <f t="shared" si="1"/>
        <v>#REF!</v>
      </c>
    </row>
    <row r="116">
      <c r="A116" s="16">
        <v>46349.0</v>
      </c>
      <c r="B116" s="3" t="str">
        <f t="shared" si="1"/>
        <v>#REF!</v>
      </c>
    </row>
    <row r="117">
      <c r="A117" s="16">
        <v>207942.0</v>
      </c>
      <c r="B117" s="3" t="str">
        <f t="shared" si="1"/>
        <v>#REF!</v>
      </c>
    </row>
    <row r="118">
      <c r="A118" s="7">
        <v>44033.0</v>
      </c>
      <c r="B118" s="3" t="str">
        <f t="shared" si="1"/>
        <v>#REF!</v>
      </c>
    </row>
    <row r="119">
      <c r="A119" s="8">
        <v>43.63</v>
      </c>
      <c r="B119" s="3" t="str">
        <f t="shared" si="1"/>
        <v>#REF!</v>
      </c>
    </row>
    <row r="120">
      <c r="A120" s="8">
        <v>45.29</v>
      </c>
      <c r="B120" s="3" t="str">
        <f t="shared" si="1"/>
        <v>#REF!</v>
      </c>
    </row>
    <row r="121">
      <c r="A121" s="8">
        <v>43.63</v>
      </c>
      <c r="B121" s="3" t="str">
        <f t="shared" si="1"/>
        <v>#REF!</v>
      </c>
    </row>
    <row r="122">
      <c r="A122" s="8">
        <v>44.78</v>
      </c>
      <c r="B122" s="3" t="str">
        <f t="shared" si="1"/>
        <v>#REF!</v>
      </c>
    </row>
    <row r="123">
      <c r="A123" s="9">
        <f>+1.08</f>
        <v>1.08</v>
      </c>
      <c r="B123" s="3" t="str">
        <f t="shared" si="1"/>
        <v>#REF!</v>
      </c>
    </row>
    <row r="124">
      <c r="A124" s="9">
        <f>+2.47%</f>
        <v>0.0247</v>
      </c>
      <c r="B124" s="3" t="str">
        <f t="shared" si="1"/>
        <v>#REF!</v>
      </c>
    </row>
    <row r="125">
      <c r="A125" s="16">
        <v>70148.0</v>
      </c>
      <c r="B125" s="3" t="str">
        <f t="shared" si="1"/>
        <v>#REF!</v>
      </c>
    </row>
    <row r="126">
      <c r="A126" s="16">
        <v>209332.0</v>
      </c>
      <c r="B126" s="3" t="str">
        <f t="shared" si="1"/>
        <v>#REF!</v>
      </c>
    </row>
    <row r="127">
      <c r="A127" s="7">
        <v>44034.0</v>
      </c>
      <c r="B127" s="3" t="str">
        <f t="shared" si="1"/>
        <v>#REF!</v>
      </c>
    </row>
    <row r="128">
      <c r="A128" s="8">
        <v>44.46</v>
      </c>
      <c r="B128" s="3" t="str">
        <f t="shared" si="1"/>
        <v>#REF!</v>
      </c>
    </row>
    <row r="129">
      <c r="A129" s="8">
        <v>44.91</v>
      </c>
      <c r="B129" s="3" t="str">
        <f t="shared" si="1"/>
        <v>#REF!</v>
      </c>
    </row>
    <row r="130">
      <c r="A130" s="8">
        <v>44.16</v>
      </c>
      <c r="B130" s="3" t="str">
        <f t="shared" si="1"/>
        <v>#REF!</v>
      </c>
    </row>
    <row r="131">
      <c r="A131" s="8">
        <v>44.81</v>
      </c>
      <c r="B131" s="3" t="str">
        <f t="shared" si="1"/>
        <v>#REF!</v>
      </c>
    </row>
    <row r="132">
      <c r="A132" s="9">
        <f>+0.03</f>
        <v>0.03</v>
      </c>
      <c r="B132" s="3" t="str">
        <f t="shared" si="1"/>
        <v>#REF!</v>
      </c>
    </row>
    <row r="133">
      <c r="A133" s="9">
        <f>+0.07%</f>
        <v>0.0007</v>
      </c>
      <c r="B133" s="3" t="str">
        <f t="shared" si="1"/>
        <v>#REF!</v>
      </c>
    </row>
    <row r="134">
      <c r="A134" s="16">
        <v>69978.0</v>
      </c>
      <c r="B134" s="3" t="str">
        <f t="shared" si="1"/>
        <v>#REF!</v>
      </c>
    </row>
    <row r="135">
      <c r="A135" s="16">
        <v>210709.0</v>
      </c>
      <c r="B135" s="3" t="str">
        <f t="shared" si="1"/>
        <v>#REF!</v>
      </c>
    </row>
    <row r="136">
      <c r="A136" s="7">
        <v>44035.0</v>
      </c>
      <c r="B136" s="3" t="str">
        <f t="shared" si="1"/>
        <v>#REF!</v>
      </c>
    </row>
    <row r="137">
      <c r="A137" s="8">
        <v>44.64</v>
      </c>
      <c r="B137" s="3" t="str">
        <f t="shared" si="1"/>
        <v>#REF!</v>
      </c>
    </row>
    <row r="138">
      <c r="A138" s="8">
        <v>45.34</v>
      </c>
      <c r="B138" s="3" t="str">
        <f t="shared" si="1"/>
        <v>#REF!</v>
      </c>
    </row>
    <row r="139">
      <c r="A139" s="8">
        <v>43.79</v>
      </c>
      <c r="B139" s="3" t="str">
        <f t="shared" si="1"/>
        <v>#REF!</v>
      </c>
    </row>
    <row r="140">
      <c r="A140" s="8">
        <v>43.95</v>
      </c>
      <c r="B140" s="3" t="str">
        <f t="shared" si="1"/>
        <v>#REF!</v>
      </c>
    </row>
    <row r="141">
      <c r="A141" s="11">
        <v>-0.86</v>
      </c>
      <c r="B141" s="3" t="str">
        <f t="shared" si="1"/>
        <v>#REF!</v>
      </c>
    </row>
    <row r="142">
      <c r="A142" s="12">
        <v>-0.0192</v>
      </c>
      <c r="B142" s="3" t="str">
        <f t="shared" si="1"/>
        <v>#REF!</v>
      </c>
    </row>
    <row r="143">
      <c r="A143" s="17">
        <v>63696.0</v>
      </c>
      <c r="B143" s="3" t="str">
        <f t="shared" si="1"/>
        <v>#REF!</v>
      </c>
    </row>
    <row r="144">
      <c r="A144" s="17">
        <v>215697.0</v>
      </c>
      <c r="B144" s="3" t="str">
        <f t="shared" si="1"/>
        <v>#REF!</v>
      </c>
    </row>
    <row r="145">
      <c r="A145" s="7">
        <v>44036.0</v>
      </c>
      <c r="B145" s="3" t="str">
        <f t="shared" si="1"/>
        <v>#REF!</v>
      </c>
    </row>
    <row r="146">
      <c r="A146" s="8">
        <v>43.96</v>
      </c>
      <c r="B146" s="3" t="str">
        <f t="shared" si="1"/>
        <v>#REF!</v>
      </c>
    </row>
    <row r="147">
      <c r="A147" s="8">
        <v>44.5</v>
      </c>
      <c r="B147" s="3" t="str">
        <f t="shared" si="1"/>
        <v>#REF!</v>
      </c>
    </row>
    <row r="148">
      <c r="A148" s="8">
        <v>43.63</v>
      </c>
      <c r="B148" s="3" t="str">
        <f t="shared" si="1"/>
        <v>#REF!</v>
      </c>
    </row>
    <row r="149">
      <c r="A149" s="8">
        <v>44.16</v>
      </c>
      <c r="B149" s="3" t="str">
        <f t="shared" si="1"/>
        <v>#REF!</v>
      </c>
    </row>
    <row r="150">
      <c r="A150" s="9">
        <f>+0.21</f>
        <v>0.21</v>
      </c>
      <c r="B150" s="3" t="str">
        <f t="shared" si="1"/>
        <v>#REF!</v>
      </c>
    </row>
    <row r="151">
      <c r="A151" s="9">
        <f>+0.48%</f>
        <v>0.0048</v>
      </c>
      <c r="B151" s="3" t="str">
        <f t="shared" si="1"/>
        <v>#REF!</v>
      </c>
    </row>
    <row r="152">
      <c r="A152" s="16">
        <v>96956.0</v>
      </c>
      <c r="B152" s="3" t="str">
        <f t="shared" si="1"/>
        <v>#REF!</v>
      </c>
    </row>
    <row r="153">
      <c r="A153" s="16">
        <v>224688.0</v>
      </c>
      <c r="B153" s="3" t="str">
        <f t="shared" si="1"/>
        <v>#REF!</v>
      </c>
    </row>
    <row r="154">
      <c r="A154" s="7">
        <v>44039.0</v>
      </c>
      <c r="B154" s="3" t="str">
        <f t="shared" si="1"/>
        <v>#REF!</v>
      </c>
    </row>
    <row r="155">
      <c r="A155" s="8">
        <v>44.14</v>
      </c>
      <c r="B155" s="3" t="str">
        <f t="shared" si="1"/>
        <v>#REF!</v>
      </c>
    </row>
    <row r="156">
      <c r="A156" s="8">
        <v>44.59</v>
      </c>
      <c r="B156" s="3" t="str">
        <f t="shared" si="1"/>
        <v>#REF!</v>
      </c>
    </row>
    <row r="157">
      <c r="A157" s="8">
        <v>43.39</v>
      </c>
      <c r="B157" s="3" t="str">
        <f t="shared" si="1"/>
        <v>#REF!</v>
      </c>
    </row>
    <row r="158">
      <c r="A158" s="8">
        <v>44.34</v>
      </c>
      <c r="B158" s="3" t="str">
        <f t="shared" si="1"/>
        <v>#REF!</v>
      </c>
    </row>
    <row r="159">
      <c r="A159" s="9">
        <f>+0.18</f>
        <v>0.18</v>
      </c>
      <c r="B159" s="3" t="str">
        <f t="shared" si="1"/>
        <v>#REF!</v>
      </c>
    </row>
    <row r="160">
      <c r="A160" s="9">
        <f>+0.41%</f>
        <v>0.0041</v>
      </c>
      <c r="B160" s="3" t="str">
        <f t="shared" si="1"/>
        <v>#REF!</v>
      </c>
    </row>
    <row r="161">
      <c r="A161" s="16">
        <v>100790.0</v>
      </c>
      <c r="B161" s="3" t="str">
        <f t="shared" si="1"/>
        <v>#REF!</v>
      </c>
    </row>
    <row r="162">
      <c r="A162" s="16">
        <v>228103.0</v>
      </c>
      <c r="B162" s="3" t="str">
        <f t="shared" si="1"/>
        <v>#REF!</v>
      </c>
    </row>
    <row r="163">
      <c r="A163" s="7">
        <v>44040.0</v>
      </c>
      <c r="B163" s="3" t="str">
        <f t="shared" si="1"/>
        <v>#REF!</v>
      </c>
    </row>
    <row r="164">
      <c r="A164" s="8">
        <v>44.49</v>
      </c>
      <c r="B164" s="3" t="str">
        <f t="shared" si="1"/>
        <v>#REF!</v>
      </c>
    </row>
    <row r="165">
      <c r="A165" s="8">
        <v>44.79</v>
      </c>
      <c r="B165" s="3" t="str">
        <f t="shared" si="1"/>
        <v>#REF!</v>
      </c>
    </row>
    <row r="166">
      <c r="A166" s="8">
        <v>43.82</v>
      </c>
      <c r="B166" s="3" t="str">
        <f t="shared" si="1"/>
        <v>#REF!</v>
      </c>
    </row>
    <row r="167">
      <c r="A167" s="8">
        <v>44.03</v>
      </c>
      <c r="B167" s="3" t="str">
        <f t="shared" si="1"/>
        <v>#REF!</v>
      </c>
    </row>
    <row r="168">
      <c r="A168" s="11">
        <v>-0.31</v>
      </c>
      <c r="B168" s="3" t="str">
        <f t="shared" si="1"/>
        <v>#REF!</v>
      </c>
    </row>
    <row r="169">
      <c r="A169" s="12">
        <v>-0.007</v>
      </c>
      <c r="B169" s="3" t="str">
        <f t="shared" si="1"/>
        <v>#REF!</v>
      </c>
    </row>
    <row r="170">
      <c r="A170" s="17">
        <v>72405.0</v>
      </c>
      <c r="B170" s="3" t="str">
        <f t="shared" si="1"/>
        <v>#REF!</v>
      </c>
    </row>
    <row r="171">
      <c r="A171" s="17">
        <v>235465.0</v>
      </c>
      <c r="B171" s="3" t="str">
        <f t="shared" si="1"/>
        <v>#REF!</v>
      </c>
    </row>
    <row r="172">
      <c r="A172" s="7">
        <v>44041.0</v>
      </c>
      <c r="B172" s="3" t="str">
        <f t="shared" si="1"/>
        <v>#REF!</v>
      </c>
    </row>
    <row r="173">
      <c r="A173" s="8">
        <v>44.1</v>
      </c>
      <c r="B173" s="3" t="str">
        <f t="shared" si="1"/>
        <v>#REF!</v>
      </c>
    </row>
    <row r="174">
      <c r="A174" s="8">
        <v>44.66</v>
      </c>
      <c r="B174" s="3" t="str">
        <f t="shared" si="1"/>
        <v>#REF!</v>
      </c>
    </row>
    <row r="175">
      <c r="A175" s="8">
        <v>43.97</v>
      </c>
      <c r="B175" s="3" t="str">
        <f t="shared" si="1"/>
        <v>#REF!</v>
      </c>
    </row>
    <row r="176">
      <c r="A176" s="8">
        <v>44.46</v>
      </c>
      <c r="B176" s="3" t="str">
        <f t="shared" si="1"/>
        <v>#REF!</v>
      </c>
    </row>
    <row r="177">
      <c r="A177" s="9">
        <f>+0.43</f>
        <v>0.43</v>
      </c>
      <c r="B177" s="3" t="str">
        <f t="shared" si="1"/>
        <v>#REF!</v>
      </c>
    </row>
    <row r="178">
      <c r="A178" s="9">
        <f>+0.98%</f>
        <v>0.0098</v>
      </c>
      <c r="B178" s="3" t="str">
        <f t="shared" si="1"/>
        <v>#REF!</v>
      </c>
    </row>
    <row r="179">
      <c r="A179" s="16">
        <v>85950.0</v>
      </c>
      <c r="B179" s="3" t="str">
        <f t="shared" si="1"/>
        <v>#REF!</v>
      </c>
    </row>
    <row r="180">
      <c r="A180" s="16">
        <v>236816.0</v>
      </c>
      <c r="B180" s="3" t="str">
        <f t="shared" si="1"/>
        <v>#REF!</v>
      </c>
    </row>
    <row r="181">
      <c r="A181" s="7">
        <v>44042.0</v>
      </c>
      <c r="B181" s="3" t="str">
        <f t="shared" si="1"/>
        <v>#REF!</v>
      </c>
    </row>
    <row r="182">
      <c r="A182" s="8">
        <v>44.46</v>
      </c>
      <c r="B182" s="3" t="str">
        <f t="shared" si="1"/>
        <v>#REF!</v>
      </c>
    </row>
    <row r="183">
      <c r="A183" s="8">
        <v>44.58</v>
      </c>
      <c r="B183" s="3" t="str">
        <f t="shared" si="1"/>
        <v>#REF!</v>
      </c>
    </row>
    <row r="184">
      <c r="A184" s="8">
        <v>42.1</v>
      </c>
      <c r="B184" s="3" t="str">
        <f t="shared" si="1"/>
        <v>#REF!</v>
      </c>
    </row>
    <row r="185">
      <c r="A185" s="8">
        <v>43.59</v>
      </c>
      <c r="B185" s="3" t="str">
        <f t="shared" si="1"/>
        <v>#REF!</v>
      </c>
    </row>
    <row r="186">
      <c r="A186" s="11">
        <v>-0.87</v>
      </c>
      <c r="B186" s="3" t="str">
        <f t="shared" si="1"/>
        <v>#REF!</v>
      </c>
    </row>
    <row r="187">
      <c r="A187" s="12">
        <v>-0.0196</v>
      </c>
      <c r="B187" s="3" t="str">
        <f t="shared" si="1"/>
        <v>#REF!</v>
      </c>
    </row>
    <row r="188">
      <c r="A188" s="17">
        <v>115329.0</v>
      </c>
      <c r="B188" s="3" t="str">
        <f t="shared" si="1"/>
        <v>#REF!</v>
      </c>
    </row>
    <row r="189">
      <c r="A189" s="17">
        <v>240129.0</v>
      </c>
      <c r="B189" s="3" t="str">
        <f t="shared" si="1"/>
        <v>#REF!</v>
      </c>
    </row>
    <row r="190">
      <c r="A190" s="7">
        <v>44043.0</v>
      </c>
      <c r="B190" s="3" t="str">
        <f t="shared" si="1"/>
        <v>#REF!</v>
      </c>
    </row>
    <row r="191">
      <c r="A191" s="8">
        <v>43.92</v>
      </c>
      <c r="B191" s="3" t="str">
        <f t="shared" si="1"/>
        <v>#REF!</v>
      </c>
    </row>
    <row r="192">
      <c r="A192" s="8">
        <v>44.11</v>
      </c>
      <c r="B192" s="3" t="str">
        <f t="shared" si="1"/>
        <v>#REF!</v>
      </c>
    </row>
    <row r="193">
      <c r="A193" s="8">
        <v>43.26</v>
      </c>
      <c r="B193" s="3" t="str">
        <f t="shared" si="1"/>
        <v>#REF!</v>
      </c>
    </row>
    <row r="194">
      <c r="A194" s="8">
        <v>43.85</v>
      </c>
      <c r="B194" s="3" t="str">
        <f t="shared" si="1"/>
        <v>#REF!</v>
      </c>
    </row>
    <row r="195">
      <c r="A195" s="9">
        <f>+0.26</f>
        <v>0.26</v>
      </c>
      <c r="B195" s="3" t="str">
        <f t="shared" si="1"/>
        <v>#REF!</v>
      </c>
    </row>
    <row r="196">
      <c r="A196" s="9">
        <f>+0.6%</f>
        <v>0.006</v>
      </c>
      <c r="B196" s="3" t="str">
        <f t="shared" si="1"/>
        <v>#REF!</v>
      </c>
    </row>
    <row r="197">
      <c r="A197" s="16">
        <v>98382.0</v>
      </c>
      <c r="B197" s="3" t="str">
        <f t="shared" si="1"/>
        <v>#REF!</v>
      </c>
    </row>
    <row r="198">
      <c r="A198" s="16">
        <v>254619.0</v>
      </c>
      <c r="B198" s="3" t="str">
        <f t="shared" si="1"/>
        <v>#REF!</v>
      </c>
    </row>
    <row r="199">
      <c r="A199" s="7">
        <v>44046.0</v>
      </c>
      <c r="B199" s="3" t="str">
        <f t="shared" si="1"/>
        <v>#REF!</v>
      </c>
    </row>
    <row r="200">
      <c r="A200" s="8">
        <v>43.96</v>
      </c>
      <c r="B200" s="3" t="str">
        <f t="shared" si="1"/>
        <v>#REF!</v>
      </c>
    </row>
    <row r="201">
      <c r="A201" s="8">
        <v>44.8</v>
      </c>
      <c r="B201" s="3" t="str">
        <f t="shared" si="1"/>
        <v>#REF!</v>
      </c>
    </row>
    <row r="202">
      <c r="A202" s="8">
        <v>43.26</v>
      </c>
      <c r="B202" s="3" t="str">
        <f t="shared" si="1"/>
        <v>#REF!</v>
      </c>
    </row>
    <row r="203">
      <c r="A203" s="8">
        <v>44.53</v>
      </c>
      <c r="B203" s="3" t="str">
        <f t="shared" si="1"/>
        <v>#REF!</v>
      </c>
    </row>
    <row r="204">
      <c r="A204" s="9">
        <f>+0.68</f>
        <v>0.68</v>
      </c>
      <c r="B204" s="3" t="str">
        <f t="shared" si="1"/>
        <v>#REF!</v>
      </c>
    </row>
    <row r="205">
      <c r="A205" s="9">
        <f>+1.55%</f>
        <v>0.0155</v>
      </c>
      <c r="B205" s="3" t="str">
        <f t="shared" si="1"/>
        <v>#REF!</v>
      </c>
    </row>
    <row r="206">
      <c r="A206" s="16">
        <v>91795.0</v>
      </c>
      <c r="B206" s="3" t="str">
        <f t="shared" si="1"/>
        <v>#REF!</v>
      </c>
    </row>
    <row r="207">
      <c r="A207" s="16">
        <v>263554.0</v>
      </c>
      <c r="B207" s="3" t="str">
        <f t="shared" si="1"/>
        <v>#REF!</v>
      </c>
    </row>
    <row r="208">
      <c r="A208" s="7">
        <v>44047.0</v>
      </c>
      <c r="B208" s="3" t="str">
        <f t="shared" si="1"/>
        <v>#REF!</v>
      </c>
    </row>
    <row r="209">
      <c r="A209" s="8">
        <v>44.2</v>
      </c>
      <c r="B209" s="3" t="str">
        <f t="shared" si="1"/>
        <v>#REF!</v>
      </c>
    </row>
    <row r="210">
      <c r="A210" s="8">
        <v>45.2</v>
      </c>
      <c r="B210" s="3" t="str">
        <f t="shared" si="1"/>
        <v>#REF!</v>
      </c>
    </row>
    <row r="211">
      <c r="A211" s="8">
        <v>43.65</v>
      </c>
      <c r="B211" s="3" t="str">
        <f t="shared" si="1"/>
        <v>#REF!</v>
      </c>
    </row>
    <row r="212">
      <c r="A212" s="8">
        <v>44.84</v>
      </c>
      <c r="B212" s="3" t="str">
        <f t="shared" si="1"/>
        <v>#REF!</v>
      </c>
    </row>
    <row r="213">
      <c r="A213" s="9">
        <f>+0.31</f>
        <v>0.31</v>
      </c>
      <c r="B213" s="3" t="str">
        <f t="shared" si="1"/>
        <v>#REF!</v>
      </c>
    </row>
    <row r="214">
      <c r="A214" s="9">
        <f>+0.7%</f>
        <v>0.007</v>
      </c>
      <c r="B214" s="3" t="str">
        <f t="shared" si="1"/>
        <v>#REF!</v>
      </c>
    </row>
    <row r="215">
      <c r="A215" s="16">
        <v>118875.0</v>
      </c>
      <c r="B215" s="3" t="str">
        <f t="shared" si="1"/>
        <v>#REF!</v>
      </c>
    </row>
    <row r="216">
      <c r="A216" s="16">
        <v>263147.0</v>
      </c>
      <c r="B216" s="3" t="str">
        <f t="shared" si="1"/>
        <v>#REF!</v>
      </c>
    </row>
    <row r="217">
      <c r="A217" s="7">
        <v>44048.0</v>
      </c>
      <c r="B217" s="3" t="str">
        <f t="shared" si="1"/>
        <v>#REF!</v>
      </c>
    </row>
    <row r="218">
      <c r="A218" s="8">
        <v>44.7</v>
      </c>
      <c r="B218" s="3" t="str">
        <f t="shared" si="1"/>
        <v>#REF!</v>
      </c>
    </row>
    <row r="219">
      <c r="A219" s="8">
        <v>46.61</v>
      </c>
      <c r="B219" s="3" t="str">
        <f t="shared" si="1"/>
        <v>#REF!</v>
      </c>
    </row>
    <row r="220">
      <c r="A220" s="8">
        <v>44.62</v>
      </c>
      <c r="B220" s="3" t="str">
        <f t="shared" si="1"/>
        <v>#REF!</v>
      </c>
    </row>
    <row r="221">
      <c r="A221" s="8">
        <v>45.57</v>
      </c>
      <c r="B221" s="3" t="str">
        <f t="shared" si="1"/>
        <v>#REF!</v>
      </c>
    </row>
    <row r="222">
      <c r="A222" s="9">
        <f>+0.73</f>
        <v>0.73</v>
      </c>
      <c r="B222" s="3" t="str">
        <f t="shared" si="1"/>
        <v>#REF!</v>
      </c>
    </row>
    <row r="223">
      <c r="A223" s="9">
        <f>+1.63%</f>
        <v>0.0163</v>
      </c>
      <c r="B223" s="3" t="str">
        <f t="shared" si="1"/>
        <v>#REF!</v>
      </c>
    </row>
    <row r="224">
      <c r="A224" s="16">
        <v>120615.0</v>
      </c>
      <c r="B224" s="3" t="str">
        <f t="shared" si="1"/>
        <v>#REF!</v>
      </c>
    </row>
    <row r="225">
      <c r="A225" s="16">
        <v>278280.0</v>
      </c>
      <c r="B225" s="3" t="str">
        <f t="shared" si="1"/>
        <v>#REF!</v>
      </c>
    </row>
    <row r="226">
      <c r="A226" s="7">
        <v>44049.0</v>
      </c>
      <c r="B226" s="3" t="str">
        <f t="shared" si="1"/>
        <v>#REF!</v>
      </c>
    </row>
    <row r="227">
      <c r="A227" s="8">
        <v>45.61</v>
      </c>
      <c r="B227" s="3" t="str">
        <f t="shared" si="1"/>
        <v>#REF!</v>
      </c>
    </row>
    <row r="228">
      <c r="A228" s="8">
        <v>46.05</v>
      </c>
      <c r="B228" s="3" t="str">
        <f t="shared" si="1"/>
        <v>#REF!</v>
      </c>
    </row>
    <row r="229">
      <c r="A229" s="8">
        <v>45.24</v>
      </c>
      <c r="B229" s="3" t="str">
        <f t="shared" si="1"/>
        <v>#REF!</v>
      </c>
    </row>
    <row r="230">
      <c r="A230" s="8">
        <v>45.46</v>
      </c>
      <c r="B230" s="3" t="str">
        <f t="shared" si="1"/>
        <v>#REF!</v>
      </c>
    </row>
    <row r="231">
      <c r="A231" s="11">
        <v>-0.11</v>
      </c>
      <c r="B231" s="3" t="str">
        <f t="shared" si="1"/>
        <v>#REF!</v>
      </c>
    </row>
    <row r="232">
      <c r="A232" s="12">
        <v>-0.0024</v>
      </c>
      <c r="B232" s="3" t="str">
        <f t="shared" si="1"/>
        <v>#REF!</v>
      </c>
    </row>
    <row r="233">
      <c r="A233" s="17">
        <v>94340.0</v>
      </c>
      <c r="B233" s="3" t="str">
        <f t="shared" si="1"/>
        <v>#REF!</v>
      </c>
    </row>
    <row r="234">
      <c r="A234" s="17">
        <v>286059.0</v>
      </c>
      <c r="B234" s="3" t="str">
        <f t="shared" si="1"/>
        <v>#REF!</v>
      </c>
    </row>
    <row r="235">
      <c r="A235" s="7">
        <v>44050.0</v>
      </c>
      <c r="B235" s="3" t="str">
        <f t="shared" si="1"/>
        <v>#REF!</v>
      </c>
    </row>
    <row r="236">
      <c r="A236" s="8">
        <v>45.53</v>
      </c>
      <c r="B236" s="3" t="str">
        <f t="shared" si="1"/>
        <v>#REF!</v>
      </c>
    </row>
    <row r="237">
      <c r="A237" s="8">
        <v>45.65</v>
      </c>
      <c r="B237" s="3" t="str">
        <f t="shared" si="1"/>
        <v>#REF!</v>
      </c>
    </row>
    <row r="238">
      <c r="A238" s="8">
        <v>44.66</v>
      </c>
      <c r="B238" s="3" t="str">
        <f t="shared" si="1"/>
        <v>#REF!</v>
      </c>
    </row>
    <row r="239">
      <c r="A239" s="8">
        <v>44.77</v>
      </c>
      <c r="B239" s="3" t="str">
        <f t="shared" si="1"/>
        <v>#REF!</v>
      </c>
    </row>
    <row r="240">
      <c r="A240" s="11">
        <v>-0.69</v>
      </c>
      <c r="B240" s="3" t="str">
        <f t="shared" si="1"/>
        <v>#REF!</v>
      </c>
    </row>
    <row r="241">
      <c r="A241" s="12">
        <v>-0.0152</v>
      </c>
      <c r="B241" s="3" t="str">
        <f t="shared" si="1"/>
        <v>#REF!</v>
      </c>
    </row>
    <row r="242">
      <c r="A242" s="17">
        <v>84321.0</v>
      </c>
      <c r="B242" s="3" t="str">
        <f t="shared" si="1"/>
        <v>#REF!</v>
      </c>
    </row>
    <row r="243">
      <c r="A243" s="17">
        <v>299669.0</v>
      </c>
      <c r="B243" s="3" t="str">
        <f t="shared" si="1"/>
        <v>#REF!</v>
      </c>
    </row>
    <row r="244">
      <c r="A244" s="7">
        <v>44053.0</v>
      </c>
      <c r="B244" s="3" t="str">
        <f t="shared" si="1"/>
        <v>#REF!</v>
      </c>
    </row>
    <row r="245">
      <c r="A245" s="8">
        <v>44.92</v>
      </c>
      <c r="B245" s="3" t="str">
        <f t="shared" si="1"/>
        <v>#REF!</v>
      </c>
    </row>
    <row r="246">
      <c r="A246" s="8">
        <v>45.65</v>
      </c>
      <c r="B246" s="3" t="str">
        <f t="shared" si="1"/>
        <v>#REF!</v>
      </c>
    </row>
    <row r="247">
      <c r="A247" s="8">
        <v>44.75</v>
      </c>
      <c r="B247" s="3" t="str">
        <f t="shared" si="1"/>
        <v>#REF!</v>
      </c>
    </row>
    <row r="248">
      <c r="A248" s="8">
        <v>45.39</v>
      </c>
      <c r="B248" s="3" t="str">
        <f t="shared" si="1"/>
        <v>#REF!</v>
      </c>
    </row>
    <row r="249">
      <c r="A249" s="9">
        <f>+0.62</f>
        <v>0.62</v>
      </c>
      <c r="B249" s="3" t="str">
        <f t="shared" si="1"/>
        <v>#REF!</v>
      </c>
    </row>
    <row r="250">
      <c r="A250" s="9">
        <f>+1.38%</f>
        <v>0.0138</v>
      </c>
      <c r="B250" s="3" t="str">
        <f t="shared" si="1"/>
        <v>#REF!</v>
      </c>
    </row>
    <row r="251">
      <c r="A251" s="16">
        <v>62802.0</v>
      </c>
      <c r="B251" s="3" t="str">
        <f t="shared" si="1"/>
        <v>#REF!</v>
      </c>
    </row>
    <row r="252">
      <c r="A252" s="16">
        <v>315240.0</v>
      </c>
      <c r="B252" s="3" t="str">
        <f t="shared" si="1"/>
        <v>#REF!</v>
      </c>
    </row>
    <row r="253">
      <c r="A253" s="7">
        <v>44054.0</v>
      </c>
      <c r="B253" s="3" t="str">
        <f t="shared" si="1"/>
        <v>#REF!</v>
      </c>
    </row>
    <row r="254">
      <c r="A254" s="8">
        <v>45.42</v>
      </c>
      <c r="B254" s="3" t="str">
        <f t="shared" si="1"/>
        <v>#REF!</v>
      </c>
    </row>
    <row r="255">
      <c r="A255" s="8">
        <v>46.22</v>
      </c>
      <c r="B255" s="3" t="str">
        <f t="shared" si="1"/>
        <v>#REF!</v>
      </c>
    </row>
    <row r="256">
      <c r="A256" s="8">
        <v>44.89</v>
      </c>
      <c r="B256" s="3" t="str">
        <f t="shared" si="1"/>
        <v>#REF!</v>
      </c>
    </row>
    <row r="257">
      <c r="A257" s="8">
        <v>44.99</v>
      </c>
      <c r="B257" s="3" t="str">
        <f t="shared" si="1"/>
        <v>#REF!</v>
      </c>
    </row>
    <row r="258">
      <c r="A258" s="11">
        <v>-0.4</v>
      </c>
      <c r="B258" s="3" t="str">
        <f t="shared" si="1"/>
        <v>#REF!</v>
      </c>
    </row>
    <row r="259">
      <c r="A259" s="12">
        <v>-0.0088</v>
      </c>
      <c r="B259" s="3" t="str">
        <f t="shared" si="1"/>
        <v>#REF!</v>
      </c>
    </row>
    <row r="260">
      <c r="A260" s="17">
        <v>121280.0</v>
      </c>
      <c r="B260" s="3" t="str">
        <f t="shared" si="1"/>
        <v>#REF!</v>
      </c>
    </row>
    <row r="261">
      <c r="A261" s="17">
        <v>330260.0</v>
      </c>
      <c r="B261" s="3" t="str">
        <f t="shared" si="1"/>
        <v>#REF!</v>
      </c>
    </row>
    <row r="262">
      <c r="A262" s="7">
        <v>44055.0</v>
      </c>
      <c r="B262" s="3" t="str">
        <f t="shared" si="1"/>
        <v>#REF!</v>
      </c>
    </row>
    <row r="263">
      <c r="A263" s="8">
        <v>45.09</v>
      </c>
      <c r="B263" s="3" t="str">
        <f t="shared" si="1"/>
        <v>#REF!</v>
      </c>
    </row>
    <row r="264">
      <c r="A264" s="8">
        <v>46.09</v>
      </c>
      <c r="B264" s="3" t="str">
        <f t="shared" si="1"/>
        <v>#REF!</v>
      </c>
    </row>
    <row r="265">
      <c r="A265" s="8">
        <v>44.97</v>
      </c>
      <c r="B265" s="3" t="str">
        <f t="shared" si="1"/>
        <v>#REF!</v>
      </c>
    </row>
    <row r="266">
      <c r="A266" s="8">
        <v>45.91</v>
      </c>
      <c r="B266" s="3" t="str">
        <f t="shared" si="1"/>
        <v>#REF!</v>
      </c>
    </row>
    <row r="267">
      <c r="A267" s="9">
        <f>+0.92</f>
        <v>0.92</v>
      </c>
      <c r="B267" s="3" t="str">
        <f t="shared" si="1"/>
        <v>#REF!</v>
      </c>
    </row>
    <row r="268">
      <c r="A268" s="9">
        <f>+2.04%</f>
        <v>0.0204</v>
      </c>
      <c r="B268" s="3" t="str">
        <f t="shared" si="1"/>
        <v>#REF!</v>
      </c>
    </row>
    <row r="269">
      <c r="A269" s="16">
        <v>114401.0</v>
      </c>
      <c r="B269" s="3" t="str">
        <f t="shared" si="1"/>
        <v>#REF!</v>
      </c>
    </row>
    <row r="270">
      <c r="A270" s="16">
        <v>340269.0</v>
      </c>
      <c r="B270" s="3" t="str">
        <f t="shared" si="1"/>
        <v>#REF!</v>
      </c>
    </row>
    <row r="271">
      <c r="A271" s="7">
        <v>44056.0</v>
      </c>
      <c r="B271" s="3" t="str">
        <f t="shared" si="1"/>
        <v>#REF!</v>
      </c>
    </row>
    <row r="272">
      <c r="A272" s="8">
        <v>45.76</v>
      </c>
      <c r="B272" s="3" t="str">
        <f t="shared" si="1"/>
        <v>#REF!</v>
      </c>
    </row>
    <row r="273">
      <c r="A273" s="8">
        <v>46.01</v>
      </c>
      <c r="B273" s="3" t="str">
        <f t="shared" si="1"/>
        <v>#REF!</v>
      </c>
    </row>
    <row r="274">
      <c r="A274" s="8">
        <v>45.3</v>
      </c>
      <c r="B274" s="3" t="str">
        <f t="shared" si="1"/>
        <v>#REF!</v>
      </c>
    </row>
    <row r="275">
      <c r="A275" s="8">
        <v>45.43</v>
      </c>
      <c r="B275" s="3" t="str">
        <f t="shared" si="1"/>
        <v>#REF!</v>
      </c>
    </row>
    <row r="276">
      <c r="A276" s="11">
        <v>-0.48</v>
      </c>
      <c r="B276" s="3" t="str">
        <f t="shared" si="1"/>
        <v>#REF!</v>
      </c>
    </row>
    <row r="277">
      <c r="A277" s="12">
        <v>-0.0105</v>
      </c>
      <c r="B277" s="3" t="str">
        <f t="shared" si="1"/>
        <v>#REF!</v>
      </c>
    </row>
    <row r="278">
      <c r="A278" s="17">
        <v>86173.0</v>
      </c>
      <c r="B278" s="3" t="str">
        <f t="shared" si="1"/>
        <v>#REF!</v>
      </c>
    </row>
    <row r="279">
      <c r="A279" s="17">
        <v>355041.0</v>
      </c>
      <c r="B279" s="3" t="str">
        <f t="shared" si="1"/>
        <v>#REF!</v>
      </c>
    </row>
    <row r="280">
      <c r="A280" s="7">
        <v>44057.0</v>
      </c>
      <c r="B280" s="3" t="str">
        <f t="shared" si="1"/>
        <v>#REF!</v>
      </c>
    </row>
    <row r="281">
      <c r="A281" s="8">
        <v>45.65</v>
      </c>
      <c r="B281" s="3" t="str">
        <f t="shared" si="1"/>
        <v>#REF!</v>
      </c>
    </row>
    <row r="282">
      <c r="A282" s="8">
        <v>45.71</v>
      </c>
      <c r="B282" s="3" t="str">
        <f t="shared" si="1"/>
        <v>#REF!</v>
      </c>
    </row>
    <row r="283">
      <c r="A283" s="8">
        <v>44.99</v>
      </c>
      <c r="B283" s="3" t="str">
        <f t="shared" si="1"/>
        <v>#REF!</v>
      </c>
    </row>
    <row r="284">
      <c r="A284" s="8">
        <v>45.33</v>
      </c>
      <c r="B284" s="3" t="str">
        <f t="shared" si="1"/>
        <v>#REF!</v>
      </c>
    </row>
    <row r="285">
      <c r="A285" s="11">
        <v>-0.1</v>
      </c>
      <c r="B285" s="3" t="str">
        <f t="shared" si="1"/>
        <v>#REF!</v>
      </c>
    </row>
    <row r="286">
      <c r="A286" s="12">
        <v>-0.0022</v>
      </c>
      <c r="B286" s="3" t="str">
        <f t="shared" si="1"/>
        <v>#REF!</v>
      </c>
    </row>
    <row r="287">
      <c r="A287" s="17">
        <v>98335.0</v>
      </c>
      <c r="B287" s="3" t="str">
        <f t="shared" si="1"/>
        <v>#REF!</v>
      </c>
    </row>
    <row r="288">
      <c r="A288" s="17">
        <v>367472.0</v>
      </c>
      <c r="B288" s="3" t="str">
        <f t="shared" si="1"/>
        <v>#REF!</v>
      </c>
    </row>
    <row r="289">
      <c r="A289" s="7">
        <v>44060.0</v>
      </c>
      <c r="B289" s="3" t="str">
        <f t="shared" si="1"/>
        <v>#REF!</v>
      </c>
    </row>
    <row r="290">
      <c r="A290" s="8">
        <v>45.46</v>
      </c>
      <c r="B290" s="3" t="str">
        <f t="shared" si="1"/>
        <v>#REF!</v>
      </c>
    </row>
    <row r="291">
      <c r="A291" s="8">
        <v>45.97</v>
      </c>
      <c r="B291" s="3" t="str">
        <f t="shared" si="1"/>
        <v>#REF!</v>
      </c>
    </row>
    <row r="292">
      <c r="A292" s="8">
        <v>45.11</v>
      </c>
      <c r="B292" s="3" t="str">
        <f t="shared" si="1"/>
        <v>#REF!</v>
      </c>
    </row>
    <row r="293">
      <c r="A293" s="8">
        <v>45.92</v>
      </c>
      <c r="B293" s="3" t="str">
        <f t="shared" si="1"/>
        <v>#REF!</v>
      </c>
    </row>
    <row r="294">
      <c r="A294" s="9">
        <f>+0.59</f>
        <v>0.59</v>
      </c>
      <c r="B294" s="3" t="str">
        <f t="shared" si="1"/>
        <v>#REF!</v>
      </c>
    </row>
    <row r="295">
      <c r="A295" s="9">
        <f>+1.3%</f>
        <v>0.013</v>
      </c>
      <c r="B295" s="3" t="str">
        <f t="shared" si="1"/>
        <v>#REF!</v>
      </c>
    </row>
    <row r="296">
      <c r="A296" s="16">
        <v>110920.0</v>
      </c>
      <c r="B296" s="3" t="str">
        <f t="shared" si="1"/>
        <v>#REF!</v>
      </c>
    </row>
    <row r="297">
      <c r="A297" s="16">
        <v>374327.0</v>
      </c>
      <c r="B297" s="3" t="str">
        <f t="shared" si="1"/>
        <v>#REF!</v>
      </c>
    </row>
    <row r="298">
      <c r="A298" s="7">
        <v>44061.0</v>
      </c>
      <c r="B298" s="3" t="str">
        <f t="shared" si="1"/>
        <v>#REF!</v>
      </c>
    </row>
    <row r="299">
      <c r="A299" s="8">
        <v>45.82</v>
      </c>
      <c r="B299" s="3" t="str">
        <f t="shared" si="1"/>
        <v>#REF!</v>
      </c>
    </row>
    <row r="300">
      <c r="A300" s="8">
        <v>46.08</v>
      </c>
      <c r="B300" s="3" t="str">
        <f t="shared" si="1"/>
        <v>#REF!</v>
      </c>
    </row>
    <row r="301">
      <c r="A301" s="8">
        <v>45.31</v>
      </c>
      <c r="B301" s="3" t="str">
        <f t="shared" si="1"/>
        <v>#REF!</v>
      </c>
    </row>
    <row r="302">
      <c r="A302" s="8">
        <v>46.01</v>
      </c>
      <c r="B302" s="3" t="str">
        <f t="shared" si="1"/>
        <v>#REF!</v>
      </c>
    </row>
    <row r="303">
      <c r="A303" s="9">
        <f>+0.09</f>
        <v>0.09</v>
      </c>
      <c r="B303" s="3" t="str">
        <f t="shared" si="1"/>
        <v>#REF!</v>
      </c>
    </row>
    <row r="304">
      <c r="A304" s="9">
        <f>+0.2%</f>
        <v>0.002</v>
      </c>
      <c r="B304" s="3" t="str">
        <f t="shared" si="1"/>
        <v>#REF!</v>
      </c>
    </row>
    <row r="305">
      <c r="A305" s="16">
        <v>133390.0</v>
      </c>
      <c r="B305" s="3" t="str">
        <f t="shared" si="1"/>
        <v>#REF!</v>
      </c>
    </row>
    <row r="306">
      <c r="A306" s="16">
        <v>382286.0</v>
      </c>
      <c r="B306" s="3" t="str">
        <f t="shared" si="1"/>
        <v>#REF!</v>
      </c>
    </row>
    <row r="307">
      <c r="A307" s="7">
        <v>44062.0</v>
      </c>
      <c r="B307" s="3" t="str">
        <f t="shared" si="1"/>
        <v>#REF!</v>
      </c>
    </row>
    <row r="308">
      <c r="A308" s="8">
        <v>45.79</v>
      </c>
      <c r="B308" s="3" t="str">
        <f t="shared" si="1"/>
        <v>#REF!</v>
      </c>
    </row>
    <row r="309">
      <c r="A309" s="8">
        <v>45.97</v>
      </c>
      <c r="B309" s="3" t="str">
        <f t="shared" si="1"/>
        <v>#REF!</v>
      </c>
    </row>
    <row r="310">
      <c r="A310" s="8">
        <v>45.34</v>
      </c>
      <c r="B310" s="3" t="str">
        <f t="shared" si="1"/>
        <v>#REF!</v>
      </c>
    </row>
    <row r="311">
      <c r="A311" s="8">
        <v>45.88</v>
      </c>
      <c r="B311" s="3" t="str">
        <f t="shared" si="1"/>
        <v>#REF!</v>
      </c>
    </row>
    <row r="312">
      <c r="A312" s="11">
        <v>-0.13</v>
      </c>
      <c r="B312" s="3" t="str">
        <f t="shared" si="1"/>
        <v>#REF!</v>
      </c>
    </row>
    <row r="313">
      <c r="A313" s="12">
        <v>-0.0028</v>
      </c>
      <c r="B313" s="3" t="str">
        <f t="shared" si="1"/>
        <v>#REF!</v>
      </c>
    </row>
    <row r="314">
      <c r="A314" s="17">
        <v>141424.0</v>
      </c>
      <c r="B314" s="3" t="str">
        <f t="shared" si="1"/>
        <v>#REF!</v>
      </c>
    </row>
    <row r="315">
      <c r="A315" s="17">
        <v>386857.0</v>
      </c>
      <c r="B315" s="3" t="str">
        <f t="shared" si="1"/>
        <v>#REF!</v>
      </c>
    </row>
    <row r="316">
      <c r="A316" s="7">
        <v>44063.0</v>
      </c>
      <c r="B316" s="3" t="str">
        <f t="shared" si="1"/>
        <v>#REF!</v>
      </c>
    </row>
    <row r="317">
      <c r="A317" s="8">
        <v>45.66</v>
      </c>
      <c r="B317" s="3" t="str">
        <f t="shared" si="1"/>
        <v>#REF!</v>
      </c>
    </row>
    <row r="318">
      <c r="A318" s="8">
        <v>45.69</v>
      </c>
      <c r="B318" s="3" t="str">
        <f t="shared" si="1"/>
        <v>#REF!</v>
      </c>
    </row>
    <row r="319">
      <c r="A319" s="8">
        <v>44.57</v>
      </c>
      <c r="B319" s="3" t="str">
        <f t="shared" si="1"/>
        <v>#REF!</v>
      </c>
    </row>
    <row r="320">
      <c r="A320" s="8">
        <v>45.48</v>
      </c>
      <c r="B320" s="3" t="str">
        <f t="shared" si="1"/>
        <v>#REF!</v>
      </c>
    </row>
    <row r="321">
      <c r="A321" s="11">
        <v>-0.4</v>
      </c>
      <c r="B321" s="3" t="str">
        <f t="shared" si="1"/>
        <v>#REF!</v>
      </c>
    </row>
    <row r="322">
      <c r="A322" s="12">
        <v>-0.0087</v>
      </c>
      <c r="B322" s="3" t="str">
        <f t="shared" si="1"/>
        <v>#REF!</v>
      </c>
    </row>
    <row r="323">
      <c r="A323" s="17">
        <v>192030.0</v>
      </c>
      <c r="B323" s="3" t="str">
        <f t="shared" si="1"/>
        <v>#REF!</v>
      </c>
    </row>
    <row r="324">
      <c r="A324" s="17">
        <v>425714.0</v>
      </c>
      <c r="B324" s="3" t="str">
        <f t="shared" si="1"/>
        <v>#REF!</v>
      </c>
    </row>
    <row r="325">
      <c r="A325" s="7">
        <v>44064.0</v>
      </c>
      <c r="B325" s="3" t="str">
        <f t="shared" si="1"/>
        <v>#REF!</v>
      </c>
    </row>
    <row r="326">
      <c r="A326" s="8">
        <v>45.56</v>
      </c>
      <c r="B326" s="3" t="str">
        <f t="shared" si="1"/>
        <v>#REF!</v>
      </c>
    </row>
    <row r="327">
      <c r="A327" s="8">
        <v>45.64</v>
      </c>
      <c r="B327" s="3" t="str">
        <f t="shared" si="1"/>
        <v>#REF!</v>
      </c>
    </row>
    <row r="328">
      <c r="A328" s="8">
        <v>44.17</v>
      </c>
      <c r="B328" s="3" t="str">
        <f t="shared" si="1"/>
        <v>#REF!</v>
      </c>
    </row>
    <row r="329">
      <c r="A329" s="8">
        <v>44.93</v>
      </c>
      <c r="B329" s="3" t="str">
        <f t="shared" si="1"/>
        <v>#REF!</v>
      </c>
    </row>
    <row r="330">
      <c r="A330" s="11">
        <v>-0.55</v>
      </c>
      <c r="B330" s="3" t="str">
        <f t="shared" si="1"/>
        <v>#REF!</v>
      </c>
    </row>
    <row r="331">
      <c r="A331" s="12">
        <v>-0.0121</v>
      </c>
      <c r="B331" s="3" t="str">
        <f t="shared" si="1"/>
        <v>#REF!</v>
      </c>
    </row>
    <row r="332">
      <c r="A332" s="17">
        <v>209559.0</v>
      </c>
      <c r="B332" s="3" t="str">
        <f t="shared" si="1"/>
        <v>#REF!</v>
      </c>
    </row>
    <row r="333">
      <c r="A333" s="17">
        <v>459317.0</v>
      </c>
      <c r="B333" s="3" t="str">
        <f t="shared" si="1"/>
        <v>#REF!</v>
      </c>
    </row>
    <row r="334">
      <c r="A334" s="7">
        <v>44067.0</v>
      </c>
      <c r="B334" s="3" t="str">
        <f t="shared" si="1"/>
        <v>#REF!</v>
      </c>
    </row>
    <row r="335">
      <c r="A335" s="8">
        <v>44.9</v>
      </c>
      <c r="B335" s="3" t="str">
        <f t="shared" si="1"/>
        <v>#REF!</v>
      </c>
    </row>
    <row r="336">
      <c r="A336" s="8">
        <v>45.69</v>
      </c>
      <c r="B336" s="3" t="str">
        <f t="shared" si="1"/>
        <v>#REF!</v>
      </c>
    </row>
    <row r="337">
      <c r="A337" s="8">
        <v>44.86</v>
      </c>
      <c r="B337" s="3" t="str">
        <f t="shared" si="1"/>
        <v>#REF!</v>
      </c>
    </row>
    <row r="338">
      <c r="A338" s="8">
        <v>45.64</v>
      </c>
      <c r="B338" s="3" t="str">
        <f t="shared" si="1"/>
        <v>#REF!</v>
      </c>
    </row>
    <row r="339">
      <c r="A339" s="9">
        <f>+0.71</f>
        <v>0.71</v>
      </c>
      <c r="B339" s="3" t="str">
        <f t="shared" si="1"/>
        <v>#REF!</v>
      </c>
    </row>
    <row r="340">
      <c r="A340" s="9">
        <f>+1.58%</f>
        <v>0.0158</v>
      </c>
      <c r="B340" s="3" t="str">
        <f t="shared" si="1"/>
        <v>#REF!</v>
      </c>
    </row>
    <row r="341">
      <c r="A341" s="16">
        <v>178679.0</v>
      </c>
      <c r="B341" s="3" t="str">
        <f t="shared" si="1"/>
        <v>#REF!</v>
      </c>
    </row>
    <row r="342">
      <c r="A342" s="16">
        <v>474623.0</v>
      </c>
      <c r="B342" s="3" t="str">
        <f t="shared" si="1"/>
        <v>#REF!</v>
      </c>
    </row>
    <row r="343">
      <c r="A343" s="7">
        <v>44068.0</v>
      </c>
      <c r="B343" s="3" t="str">
        <f t="shared" si="1"/>
        <v>#REF!</v>
      </c>
    </row>
    <row r="344">
      <c r="A344" s="8">
        <v>45.64</v>
      </c>
      <c r="B344" s="3" t="str">
        <f t="shared" si="1"/>
        <v>#REF!</v>
      </c>
    </row>
    <row r="345">
      <c r="A345" s="8">
        <v>46.52</v>
      </c>
      <c r="B345" s="3" t="str">
        <f t="shared" si="1"/>
        <v>#REF!</v>
      </c>
    </row>
    <row r="346">
      <c r="A346" s="8">
        <v>45.58</v>
      </c>
      <c r="B346" s="3" t="str">
        <f t="shared" si="1"/>
        <v>#REF!</v>
      </c>
    </row>
    <row r="347">
      <c r="A347" s="8">
        <v>46.29</v>
      </c>
      <c r="B347" s="3" t="str">
        <f t="shared" si="1"/>
        <v>#REF!</v>
      </c>
    </row>
    <row r="348">
      <c r="A348" s="9">
        <f>+0.65</f>
        <v>0.65</v>
      </c>
      <c r="B348" s="3" t="str">
        <f t="shared" si="1"/>
        <v>#REF!</v>
      </c>
    </row>
    <row r="349">
      <c r="A349" s="9">
        <f>+1.42%</f>
        <v>0.0142</v>
      </c>
      <c r="B349" s="3" t="str">
        <f t="shared" si="1"/>
        <v>#REF!</v>
      </c>
    </row>
    <row r="350">
      <c r="A350" s="16">
        <v>231571.0</v>
      </c>
      <c r="B350" s="3" t="str">
        <f t="shared" si="1"/>
        <v>#REF!</v>
      </c>
    </row>
    <row r="351">
      <c r="A351" s="16">
        <v>484192.0</v>
      </c>
      <c r="B351" s="3" t="str">
        <f t="shared" si="1"/>
        <v>#REF!</v>
      </c>
    </row>
    <row r="352">
      <c r="A352" s="7">
        <v>44069.0</v>
      </c>
      <c r="B352" s="3" t="str">
        <f t="shared" si="1"/>
        <v>#REF!</v>
      </c>
    </row>
    <row r="353">
      <c r="A353" s="8">
        <v>46.4</v>
      </c>
      <c r="B353" s="3" t="str">
        <f t="shared" si="1"/>
        <v>#REF!</v>
      </c>
    </row>
    <row r="354">
      <c r="A354" s="8">
        <v>46.54</v>
      </c>
      <c r="B354" s="3" t="str">
        <f t="shared" si="1"/>
        <v>#REF!</v>
      </c>
    </row>
    <row r="355">
      <c r="A355" s="8">
        <v>46.02</v>
      </c>
      <c r="B355" s="3" t="str">
        <f t="shared" si="1"/>
        <v>#REF!</v>
      </c>
    </row>
    <row r="356">
      <c r="A356" s="8">
        <v>46.16</v>
      </c>
      <c r="B356" s="3" t="str">
        <f t="shared" si="1"/>
        <v>#REF!</v>
      </c>
    </row>
    <row r="357">
      <c r="A357" s="11">
        <v>-0.13</v>
      </c>
      <c r="B357" s="3" t="str">
        <f t="shared" si="1"/>
        <v>#REF!</v>
      </c>
    </row>
    <row r="358">
      <c r="A358" s="12">
        <v>-0.0028</v>
      </c>
      <c r="B358" s="3" t="str">
        <f t="shared" si="1"/>
        <v>#REF!</v>
      </c>
    </row>
    <row r="359">
      <c r="A359" s="17">
        <v>237882.0</v>
      </c>
      <c r="B359" s="3" t="str">
        <f t="shared" si="1"/>
        <v>#REF!</v>
      </c>
    </row>
    <row r="360">
      <c r="A360" s="17">
        <v>494001.0</v>
      </c>
      <c r="B360" s="3" t="str">
        <f t="shared" si="1"/>
        <v>#REF!</v>
      </c>
    </row>
    <row r="361">
      <c r="A361" s="7">
        <v>44070.0</v>
      </c>
      <c r="B361" s="3" t="str">
        <f t="shared" si="1"/>
        <v>#REF!</v>
      </c>
    </row>
    <row r="362">
      <c r="A362" s="8">
        <v>46.19</v>
      </c>
      <c r="B362" s="3" t="str">
        <f t="shared" si="1"/>
        <v>#REF!</v>
      </c>
    </row>
    <row r="363">
      <c r="A363" s="8">
        <v>46.33</v>
      </c>
      <c r="B363" s="3" t="str">
        <f t="shared" si="1"/>
        <v>#REF!</v>
      </c>
    </row>
    <row r="364">
      <c r="A364" s="8">
        <v>45.05</v>
      </c>
      <c r="B364" s="3" t="str">
        <f t="shared" si="1"/>
        <v>#REF!</v>
      </c>
    </row>
    <row r="365">
      <c r="A365" s="8">
        <v>45.6</v>
      </c>
      <c r="B365" s="3" t="str">
        <f t="shared" si="1"/>
        <v>#REF!</v>
      </c>
    </row>
    <row r="366">
      <c r="A366" s="11">
        <v>-0.56</v>
      </c>
      <c r="B366" s="3" t="str">
        <f t="shared" si="1"/>
        <v>#REF!</v>
      </c>
    </row>
    <row r="367">
      <c r="A367" s="12">
        <v>-0.0121</v>
      </c>
      <c r="B367" s="3" t="str">
        <f t="shared" si="1"/>
        <v>#REF!</v>
      </c>
    </row>
    <row r="368">
      <c r="A368" s="17">
        <v>256537.0</v>
      </c>
      <c r="B368" s="3" t="str">
        <f t="shared" si="1"/>
        <v>#REF!</v>
      </c>
    </row>
    <row r="369">
      <c r="A369" s="17">
        <v>502991.0</v>
      </c>
      <c r="B369" s="3" t="str">
        <f t="shared" si="1"/>
        <v>#REF!</v>
      </c>
    </row>
    <row r="370">
      <c r="A370" s="7">
        <v>44071.0</v>
      </c>
      <c r="B370" s="3" t="str">
        <f t="shared" si="1"/>
        <v>#REF!</v>
      </c>
    </row>
    <row r="371">
      <c r="A371" s="8">
        <v>45.63</v>
      </c>
      <c r="B371" s="3" t="str">
        <f t="shared" si="1"/>
        <v>#REF!</v>
      </c>
    </row>
    <row r="372">
      <c r="A372" s="8">
        <v>45.94</v>
      </c>
      <c r="B372" s="3" t="str">
        <f t="shared" si="1"/>
        <v>#REF!</v>
      </c>
    </row>
    <row r="373">
      <c r="A373" s="8">
        <v>45.33</v>
      </c>
      <c r="B373" s="3" t="str">
        <f t="shared" si="1"/>
        <v>#REF!</v>
      </c>
    </row>
    <row r="374">
      <c r="A374" s="8">
        <v>45.81</v>
      </c>
      <c r="B374" s="3" t="str">
        <f t="shared" si="1"/>
        <v>#REF!</v>
      </c>
    </row>
    <row r="375">
      <c r="A375" s="9">
        <f>+0.21</f>
        <v>0.21</v>
      </c>
      <c r="B375" s="3" t="str">
        <f t="shared" si="1"/>
        <v>#REF!</v>
      </c>
    </row>
    <row r="376">
      <c r="A376" s="9">
        <f>+0.46%</f>
        <v>0.0046</v>
      </c>
      <c r="B376" s="3" t="str">
        <f t="shared" si="1"/>
        <v>#REF!</v>
      </c>
    </row>
    <row r="377">
      <c r="A377" s="16">
        <v>223895.0</v>
      </c>
      <c r="B377" s="3" t="str">
        <f t="shared" si="1"/>
        <v>#REF!</v>
      </c>
    </row>
    <row r="378">
      <c r="A378" s="16">
        <v>485552.0</v>
      </c>
      <c r="B378" s="3" t="str">
        <f t="shared" si="1"/>
        <v>#REF!</v>
      </c>
    </row>
    <row r="379">
      <c r="A379" s="7">
        <v>44074.0</v>
      </c>
      <c r="B379" s="3" t="str">
        <f t="shared" si="1"/>
        <v>#REF!</v>
      </c>
    </row>
    <row r="380">
      <c r="A380" s="8">
        <v>45.8</v>
      </c>
      <c r="B380" s="3" t="str">
        <f t="shared" si="1"/>
        <v>#REF!</v>
      </c>
    </row>
    <row r="381">
      <c r="A381" s="8">
        <v>46.53</v>
      </c>
      <c r="B381" s="3" t="str">
        <f t="shared" si="1"/>
        <v>#REF!</v>
      </c>
    </row>
    <row r="382">
      <c r="A382" s="8">
        <v>45.21</v>
      </c>
      <c r="B382" s="3" t="str">
        <f t="shared" si="1"/>
        <v>#REF!</v>
      </c>
    </row>
    <row r="383">
      <c r="A383" s="8">
        <v>45.28</v>
      </c>
      <c r="B383" s="3" t="str">
        <f t="shared" si="1"/>
        <v>#REF!</v>
      </c>
    </row>
    <row r="384">
      <c r="A384" s="11">
        <v>-0.53</v>
      </c>
      <c r="B384" s="3" t="str">
        <f t="shared" si="1"/>
        <v>#REF!</v>
      </c>
    </row>
    <row r="385">
      <c r="A385" s="12">
        <v>-0.0116</v>
      </c>
      <c r="B385" s="3" t="str">
        <f t="shared" si="1"/>
        <v>#REF!</v>
      </c>
    </row>
    <row r="386">
      <c r="A386" s="17">
        <v>174307.0</v>
      </c>
      <c r="B386" s="3" t="str">
        <f t="shared" si="1"/>
        <v>#REF!</v>
      </c>
    </row>
    <row r="387">
      <c r="A387" s="17">
        <v>487191.0</v>
      </c>
      <c r="B387" s="3" t="str">
        <f t="shared" si="1"/>
        <v>#REF!</v>
      </c>
    </row>
    <row r="388">
      <c r="A388" s="7">
        <v>44075.0</v>
      </c>
      <c r="B388" s="3" t="str">
        <f t="shared" si="1"/>
        <v>#REF!</v>
      </c>
    </row>
    <row r="389">
      <c r="A389" s="8">
        <v>45.6</v>
      </c>
      <c r="B389" s="3" t="str">
        <f t="shared" si="1"/>
        <v>#REF!</v>
      </c>
    </row>
    <row r="390">
      <c r="A390" s="8">
        <v>46.22</v>
      </c>
      <c r="B390" s="3" t="str">
        <f t="shared" si="1"/>
        <v>#REF!</v>
      </c>
    </row>
    <row r="391">
      <c r="A391" s="8">
        <v>45.47</v>
      </c>
      <c r="B391" s="3" t="str">
        <f t="shared" si="1"/>
        <v>#REF!</v>
      </c>
    </row>
    <row r="392">
      <c r="A392" s="8">
        <v>45.58</v>
      </c>
      <c r="B392" s="3" t="str">
        <f t="shared" si="1"/>
        <v>#REF!</v>
      </c>
    </row>
    <row r="393">
      <c r="A393" s="9">
        <f>+0.3</f>
        <v>0.3</v>
      </c>
      <c r="B393" s="3" t="str">
        <f t="shared" si="1"/>
        <v>#REF!</v>
      </c>
    </row>
    <row r="394">
      <c r="A394" s="9">
        <f>+0.66%</f>
        <v>0.0066</v>
      </c>
      <c r="B394" s="3" t="str">
        <f t="shared" si="1"/>
        <v>#REF!</v>
      </c>
    </row>
    <row r="395">
      <c r="A395" s="16">
        <v>206724.0</v>
      </c>
      <c r="B395" s="3" t="str">
        <f t="shared" si="1"/>
        <v>#REF!</v>
      </c>
    </row>
    <row r="396">
      <c r="A396" s="16">
        <v>481797.0</v>
      </c>
      <c r="B396" s="3" t="str">
        <f t="shared" si="1"/>
        <v>#REF!</v>
      </c>
    </row>
    <row r="397">
      <c r="A397" s="7">
        <v>44076.0</v>
      </c>
      <c r="B397" s="3" t="str">
        <f t="shared" si="1"/>
        <v>#REF!</v>
      </c>
    </row>
    <row r="398">
      <c r="A398" s="8">
        <v>45.83</v>
      </c>
      <c r="B398" s="3" t="str">
        <f t="shared" si="1"/>
        <v>#REF!</v>
      </c>
    </row>
    <row r="399">
      <c r="A399" s="8">
        <v>46.05</v>
      </c>
      <c r="B399" s="3" t="str">
        <f t="shared" si="1"/>
        <v>#REF!</v>
      </c>
    </row>
    <row r="400">
      <c r="A400" s="8">
        <v>44.2</v>
      </c>
      <c r="B400" s="3" t="str">
        <f t="shared" si="1"/>
        <v>#REF!</v>
      </c>
    </row>
    <row r="401">
      <c r="A401" s="8">
        <v>44.43</v>
      </c>
      <c r="B401" s="3" t="str">
        <f t="shared" si="1"/>
        <v>#REF!</v>
      </c>
    </row>
    <row r="402">
      <c r="A402" s="11">
        <v>-1.15</v>
      </c>
      <c r="B402" s="3" t="str">
        <f t="shared" si="1"/>
        <v>#REF!</v>
      </c>
    </row>
    <row r="403">
      <c r="A403" s="12">
        <v>-0.0252</v>
      </c>
      <c r="B403" s="3" t="str">
        <f t="shared" si="1"/>
        <v>#REF!</v>
      </c>
    </row>
    <row r="404">
      <c r="A404" s="17">
        <v>260136.0</v>
      </c>
      <c r="B404" s="3" t="str">
        <f t="shared" si="1"/>
        <v>#REF!</v>
      </c>
    </row>
    <row r="405">
      <c r="A405" s="17">
        <v>483175.0</v>
      </c>
      <c r="B405" s="3" t="str">
        <f t="shared" si="1"/>
        <v>#REF!</v>
      </c>
    </row>
    <row r="406">
      <c r="A406" s="7">
        <v>44077.0</v>
      </c>
      <c r="B406" s="3" t="str">
        <f t="shared" si="1"/>
        <v>#REF!</v>
      </c>
    </row>
    <row r="407">
      <c r="A407" s="8">
        <v>44.65</v>
      </c>
      <c r="B407" s="3" t="str">
        <f t="shared" si="1"/>
        <v>#REF!</v>
      </c>
    </row>
    <row r="408">
      <c r="A408" s="8">
        <v>44.65</v>
      </c>
      <c r="B408" s="3" t="str">
        <f t="shared" si="1"/>
        <v>#REF!</v>
      </c>
    </row>
    <row r="409">
      <c r="A409" s="8">
        <v>43.15</v>
      </c>
      <c r="B409" s="3" t="str">
        <f t="shared" si="1"/>
        <v>#REF!</v>
      </c>
    </row>
    <row r="410">
      <c r="A410" s="8">
        <v>44.07</v>
      </c>
      <c r="B410" s="3" t="str">
        <f t="shared" si="1"/>
        <v>#REF!</v>
      </c>
    </row>
    <row r="411">
      <c r="A411" s="11">
        <v>-0.36</v>
      </c>
      <c r="B411" s="3" t="str">
        <f t="shared" si="1"/>
        <v>#REF!</v>
      </c>
    </row>
    <row r="412">
      <c r="A412" s="12">
        <v>-0.0081</v>
      </c>
      <c r="B412" s="3" t="str">
        <f t="shared" si="1"/>
        <v>#REF!</v>
      </c>
    </row>
    <row r="413">
      <c r="A413" s="17">
        <v>274933.0</v>
      </c>
      <c r="B413" s="3" t="str">
        <f t="shared" si="1"/>
        <v>#REF!</v>
      </c>
    </row>
    <row r="414">
      <c r="A414" s="17">
        <v>480371.0</v>
      </c>
      <c r="B414" s="3" t="str">
        <f t="shared" si="1"/>
        <v>#REF!</v>
      </c>
    </row>
    <row r="415">
      <c r="A415" s="7">
        <v>44078.0</v>
      </c>
      <c r="B415" s="3" t="str">
        <f t="shared" si="1"/>
        <v>#REF!</v>
      </c>
    </row>
    <row r="416">
      <c r="A416" s="8">
        <v>43.76</v>
      </c>
      <c r="B416" s="3" t="str">
        <f t="shared" si="1"/>
        <v>#REF!</v>
      </c>
    </row>
    <row r="417">
      <c r="A417" s="8">
        <v>44.54</v>
      </c>
      <c r="B417" s="3" t="str">
        <f t="shared" si="1"/>
        <v>#REF!</v>
      </c>
    </row>
    <row r="418">
      <c r="A418" s="8">
        <v>42.3</v>
      </c>
      <c r="B418" s="3" t="str">
        <f t="shared" si="1"/>
        <v>#REF!</v>
      </c>
    </row>
    <row r="419">
      <c r="A419" s="8">
        <v>42.66</v>
      </c>
      <c r="B419" s="3" t="str">
        <f t="shared" si="1"/>
        <v>#REF!</v>
      </c>
    </row>
    <row r="420">
      <c r="A420" s="11">
        <v>-1.41</v>
      </c>
      <c r="B420" s="3" t="str">
        <f t="shared" si="1"/>
        <v>#REF!</v>
      </c>
    </row>
    <row r="421">
      <c r="A421" s="12">
        <v>-0.032</v>
      </c>
      <c r="B421" s="3" t="str">
        <f t="shared" si="1"/>
        <v>#REF!</v>
      </c>
    </row>
    <row r="422">
      <c r="A422" s="17">
        <v>270957.0</v>
      </c>
      <c r="B422" s="3" t="str">
        <f t="shared" si="1"/>
        <v>#REF!</v>
      </c>
    </row>
    <row r="423">
      <c r="A423" s="17">
        <v>465461.0</v>
      </c>
      <c r="B423" s="3" t="str">
        <f t="shared" si="1"/>
        <v>#REF!</v>
      </c>
    </row>
    <row r="424">
      <c r="A424" s="7">
        <v>44081.0</v>
      </c>
      <c r="B424" s="3" t="str">
        <f t="shared" si="1"/>
        <v>#REF!</v>
      </c>
    </row>
    <row r="425">
      <c r="A425" s="8">
        <v>42.2</v>
      </c>
      <c r="B425" s="3" t="str">
        <f t="shared" si="1"/>
        <v>#REF!</v>
      </c>
    </row>
    <row r="426">
      <c r="A426" s="8">
        <v>42.43</v>
      </c>
      <c r="B426" s="3" t="str">
        <f t="shared" si="1"/>
        <v>#REF!</v>
      </c>
    </row>
    <row r="427">
      <c r="A427" s="8">
        <v>41.51</v>
      </c>
      <c r="B427" s="3" t="str">
        <f t="shared" si="1"/>
        <v>#REF!</v>
      </c>
    </row>
    <row r="428">
      <c r="A428" s="8">
        <v>42.01</v>
      </c>
      <c r="B428" s="3" t="str">
        <f t="shared" si="1"/>
        <v>#REF!</v>
      </c>
    </row>
    <row r="429">
      <c r="A429" s="11">
        <v>-0.65</v>
      </c>
      <c r="B429" s="3" t="str">
        <f t="shared" si="1"/>
        <v>#REF!</v>
      </c>
    </row>
    <row r="430">
      <c r="A430" s="12">
        <v>-0.0152</v>
      </c>
      <c r="B430" s="3" t="str">
        <f t="shared" si="1"/>
        <v>#REF!</v>
      </c>
    </row>
    <row r="431">
      <c r="A431" s="17">
        <v>122980.0</v>
      </c>
      <c r="B431" s="3" t="str">
        <f t="shared" si="1"/>
        <v>#REF!</v>
      </c>
    </row>
    <row r="432">
      <c r="A432" s="17">
        <v>459632.0</v>
      </c>
      <c r="B432" s="3" t="str">
        <f t="shared" si="1"/>
        <v>#REF!</v>
      </c>
    </row>
    <row r="433">
      <c r="A433" s="7">
        <v>44082.0</v>
      </c>
      <c r="B433" s="3" t="str">
        <f t="shared" si="1"/>
        <v>#REF!</v>
      </c>
    </row>
    <row r="434">
      <c r="A434" s="8">
        <v>42.08</v>
      </c>
      <c r="B434" s="3" t="str">
        <f t="shared" si="1"/>
        <v>#REF!</v>
      </c>
    </row>
    <row r="435">
      <c r="A435" s="8">
        <v>42.23</v>
      </c>
      <c r="B435" s="3" t="str">
        <f t="shared" si="1"/>
        <v>#REF!</v>
      </c>
    </row>
    <row r="436">
      <c r="A436" s="8">
        <v>39.31</v>
      </c>
      <c r="B436" s="3" t="str">
        <f t="shared" si="1"/>
        <v>#REF!</v>
      </c>
    </row>
    <row r="437">
      <c r="A437" s="8">
        <v>39.78</v>
      </c>
      <c r="B437" s="3" t="str">
        <f t="shared" si="1"/>
        <v>#REF!</v>
      </c>
    </row>
    <row r="438">
      <c r="A438" s="11">
        <v>-2.23</v>
      </c>
      <c r="B438" s="3" t="str">
        <f t="shared" si="1"/>
        <v>#REF!</v>
      </c>
    </row>
    <row r="439">
      <c r="A439" s="12">
        <v>-0.0531</v>
      </c>
      <c r="B439" s="3" t="str">
        <f t="shared" si="1"/>
        <v>#REF!</v>
      </c>
    </row>
    <row r="440">
      <c r="A440" s="17">
        <v>363526.0</v>
      </c>
      <c r="B440" s="3" t="str">
        <f t="shared" si="1"/>
        <v>#REF!</v>
      </c>
    </row>
    <row r="441">
      <c r="A441" s="17">
        <v>421052.0</v>
      </c>
      <c r="B441" s="3" t="str">
        <f t="shared" si="1"/>
        <v>#REF!</v>
      </c>
    </row>
    <row r="442">
      <c r="A442" s="7">
        <v>44083.0</v>
      </c>
      <c r="B442" s="3" t="str">
        <f t="shared" si="1"/>
        <v>#REF!</v>
      </c>
    </row>
    <row r="443">
      <c r="A443" s="8">
        <v>39.65</v>
      </c>
      <c r="B443" s="3" t="str">
        <f t="shared" si="1"/>
        <v>#REF!</v>
      </c>
    </row>
    <row r="444">
      <c r="A444" s="8">
        <v>41.2</v>
      </c>
      <c r="B444" s="3" t="str">
        <f t="shared" si="1"/>
        <v>#REF!</v>
      </c>
    </row>
    <row r="445">
      <c r="A445" s="8">
        <v>39.37</v>
      </c>
      <c r="B445" s="3" t="str">
        <f t="shared" si="1"/>
        <v>#REF!</v>
      </c>
    </row>
    <row r="446">
      <c r="A446" s="8">
        <v>40.79</v>
      </c>
      <c r="B446" s="3" t="str">
        <f t="shared" si="1"/>
        <v>#REF!</v>
      </c>
    </row>
    <row r="447">
      <c r="A447" s="9">
        <f>+1.01</f>
        <v>1.01</v>
      </c>
      <c r="B447" s="3" t="str">
        <f t="shared" si="1"/>
        <v>#REF!</v>
      </c>
    </row>
    <row r="448">
      <c r="A448" s="9">
        <f>+2.54%</f>
        <v>0.0254</v>
      </c>
      <c r="B448" s="3" t="str">
        <f t="shared" si="1"/>
        <v>#REF!</v>
      </c>
    </row>
    <row r="449">
      <c r="A449" s="16">
        <v>278218.0</v>
      </c>
      <c r="B449" s="3" t="str">
        <f t="shared" si="1"/>
        <v>#REF!</v>
      </c>
    </row>
    <row r="450">
      <c r="A450" s="16">
        <v>391948.0</v>
      </c>
      <c r="B450" s="3" t="str">
        <f t="shared" si="1"/>
        <v>#REF!</v>
      </c>
    </row>
    <row r="451">
      <c r="A451" s="7">
        <v>44084.0</v>
      </c>
      <c r="B451" s="3" t="str">
        <f t="shared" si="1"/>
        <v>#REF!</v>
      </c>
    </row>
    <row r="452">
      <c r="A452" s="8">
        <v>40.58</v>
      </c>
      <c r="B452" s="3" t="str">
        <f t="shared" si="1"/>
        <v>#REF!</v>
      </c>
    </row>
    <row r="453">
      <c r="A453" s="8">
        <v>40.96</v>
      </c>
      <c r="B453" s="3" t="str">
        <f t="shared" si="1"/>
        <v>#REF!</v>
      </c>
    </row>
    <row r="454">
      <c r="A454" s="8">
        <v>39.71</v>
      </c>
      <c r="B454" s="3" t="str">
        <f t="shared" si="1"/>
        <v>#REF!</v>
      </c>
    </row>
    <row r="455">
      <c r="A455" s="8">
        <v>40.06</v>
      </c>
      <c r="B455" s="3" t="str">
        <f t="shared" si="1"/>
        <v>#REF!</v>
      </c>
    </row>
    <row r="456">
      <c r="A456" s="11">
        <v>-0.73</v>
      </c>
      <c r="B456" s="3" t="str">
        <f t="shared" si="1"/>
        <v>#REF!</v>
      </c>
    </row>
    <row r="457">
      <c r="A457" s="12">
        <v>-0.0179</v>
      </c>
      <c r="B457" s="3" t="str">
        <f t="shared" si="1"/>
        <v>#REF!</v>
      </c>
    </row>
    <row r="458">
      <c r="A458" s="17">
        <v>208856.0</v>
      </c>
      <c r="B458" s="3" t="str">
        <f t="shared" si="1"/>
        <v>#REF!</v>
      </c>
    </row>
    <row r="459">
      <c r="A459" s="17">
        <v>368023.0</v>
      </c>
      <c r="B459" s="3" t="str">
        <f t="shared" si="1"/>
        <v>#REF!</v>
      </c>
    </row>
    <row r="460">
      <c r="A460" s="7">
        <v>44085.0</v>
      </c>
      <c r="B460" s="3" t="str">
        <f t="shared" si="1"/>
        <v>#REF!</v>
      </c>
    </row>
    <row r="461">
      <c r="A461" s="8">
        <v>39.96</v>
      </c>
      <c r="B461" s="3" t="str">
        <f t="shared" si="1"/>
        <v>#REF!</v>
      </c>
    </row>
    <row r="462">
      <c r="A462" s="8">
        <v>40.34</v>
      </c>
      <c r="B462" s="3" t="str">
        <f t="shared" si="1"/>
        <v>#REF!</v>
      </c>
    </row>
    <row r="463">
      <c r="A463" s="8">
        <v>39.38</v>
      </c>
      <c r="B463" s="3" t="str">
        <f t="shared" si="1"/>
        <v>#REF!</v>
      </c>
    </row>
    <row r="464">
      <c r="A464" s="8">
        <v>39.83</v>
      </c>
      <c r="B464" s="3" t="str">
        <f t="shared" si="1"/>
        <v>#REF!</v>
      </c>
    </row>
    <row r="465">
      <c r="A465" s="11">
        <v>-0.23</v>
      </c>
      <c r="B465" s="3" t="str">
        <f t="shared" si="1"/>
        <v>#REF!</v>
      </c>
    </row>
    <row r="466">
      <c r="A466" s="12">
        <v>-0.0057</v>
      </c>
      <c r="B466" s="3" t="str">
        <f t="shared" si="1"/>
        <v>#REF!</v>
      </c>
    </row>
    <row r="467">
      <c r="A467" s="17">
        <v>211875.0</v>
      </c>
      <c r="B467" s="3" t="str">
        <f t="shared" si="1"/>
        <v>#REF!</v>
      </c>
    </row>
    <row r="468">
      <c r="A468" s="17">
        <v>361195.0</v>
      </c>
      <c r="B468" s="3" t="str">
        <f t="shared" si="1"/>
        <v>#REF!</v>
      </c>
    </row>
    <row r="469">
      <c r="A469" s="7">
        <v>44088.0</v>
      </c>
      <c r="B469" s="3" t="str">
        <f t="shared" si="1"/>
        <v>#REF!</v>
      </c>
    </row>
    <row r="470">
      <c r="A470" s="8">
        <v>39.78</v>
      </c>
      <c r="B470" s="3" t="str">
        <f t="shared" si="1"/>
        <v>#REF!</v>
      </c>
    </row>
    <row r="471">
      <c r="A471" s="8">
        <v>40.09</v>
      </c>
      <c r="B471" s="3" t="str">
        <f t="shared" si="1"/>
        <v>#REF!</v>
      </c>
    </row>
    <row r="472">
      <c r="A472" s="8">
        <v>39.3</v>
      </c>
      <c r="B472" s="3" t="str">
        <f t="shared" si="1"/>
        <v>#REF!</v>
      </c>
    </row>
    <row r="473">
      <c r="A473" s="8">
        <v>39.61</v>
      </c>
      <c r="B473" s="3" t="str">
        <f t="shared" si="1"/>
        <v>#REF!</v>
      </c>
    </row>
    <row r="474">
      <c r="A474" s="11">
        <v>-0.22</v>
      </c>
      <c r="B474" s="3" t="str">
        <f t="shared" si="1"/>
        <v>#REF!</v>
      </c>
    </row>
    <row r="475">
      <c r="A475" s="12">
        <v>-0.0055</v>
      </c>
      <c r="B475" s="3" t="str">
        <f t="shared" si="1"/>
        <v>#REF!</v>
      </c>
    </row>
    <row r="476">
      <c r="A476" s="17">
        <v>200092.0</v>
      </c>
      <c r="B476" s="3" t="str">
        <f t="shared" si="1"/>
        <v>#REF!</v>
      </c>
    </row>
    <row r="477">
      <c r="A477" s="17">
        <v>340735.0</v>
      </c>
      <c r="B477" s="3" t="str">
        <f t="shared" si="1"/>
        <v>#REF!</v>
      </c>
    </row>
    <row r="478">
      <c r="A478" s="7">
        <v>44089.0</v>
      </c>
      <c r="B478" s="3" t="str">
        <f t="shared" si="1"/>
        <v>#REF!</v>
      </c>
    </row>
    <row r="479">
      <c r="A479" s="8">
        <v>39.7</v>
      </c>
      <c r="B479" s="3" t="str">
        <f t="shared" si="1"/>
        <v>#REF!</v>
      </c>
    </row>
    <row r="480">
      <c r="A480" s="8">
        <v>40.82</v>
      </c>
      <c r="B480" s="3" t="str">
        <f t="shared" si="1"/>
        <v>#REF!</v>
      </c>
    </row>
    <row r="481">
      <c r="A481" s="8">
        <v>39.39</v>
      </c>
      <c r="B481" s="3" t="str">
        <f t="shared" si="1"/>
        <v>#REF!</v>
      </c>
    </row>
    <row r="482">
      <c r="A482" s="8">
        <v>40.53</v>
      </c>
      <c r="B482" s="3" t="str">
        <f t="shared" si="1"/>
        <v>#REF!</v>
      </c>
    </row>
    <row r="483">
      <c r="A483" s="9">
        <f>+0.92</f>
        <v>0.92</v>
      </c>
      <c r="B483" s="3" t="str">
        <f t="shared" si="1"/>
        <v>#REF!</v>
      </c>
    </row>
    <row r="484">
      <c r="A484" s="9">
        <f>+2.32%</f>
        <v>0.0232</v>
      </c>
      <c r="B484" s="3" t="str">
        <f t="shared" si="1"/>
        <v>#REF!</v>
      </c>
    </row>
    <row r="485">
      <c r="A485" s="16">
        <v>214799.0</v>
      </c>
      <c r="B485" s="3" t="str">
        <f t="shared" si="1"/>
        <v>#REF!</v>
      </c>
    </row>
    <row r="486">
      <c r="A486" s="16">
        <v>306646.0</v>
      </c>
      <c r="B486" s="3" t="str">
        <f t="shared" si="1"/>
        <v>#REF!</v>
      </c>
    </row>
    <row r="487">
      <c r="A487" s="7">
        <v>44090.0</v>
      </c>
      <c r="B487" s="3" t="str">
        <f t="shared" si="1"/>
        <v>#REF!</v>
      </c>
    </row>
    <row r="488">
      <c r="A488" s="8">
        <v>40.72</v>
      </c>
      <c r="B488" s="3" t="str">
        <f t="shared" si="1"/>
        <v>#REF!</v>
      </c>
    </row>
    <row r="489">
      <c r="A489" s="8">
        <v>42.44</v>
      </c>
      <c r="B489" s="3" t="str">
        <f t="shared" si="1"/>
        <v>#REF!</v>
      </c>
    </row>
    <row r="490">
      <c r="A490" s="8">
        <v>40.59</v>
      </c>
      <c r="B490" s="3" t="str">
        <f t="shared" si="1"/>
        <v>#REF!</v>
      </c>
    </row>
    <row r="491">
      <c r="A491" s="8">
        <v>42.22</v>
      </c>
      <c r="B491" s="3" t="str">
        <f t="shared" si="1"/>
        <v>#REF!</v>
      </c>
    </row>
    <row r="492">
      <c r="A492" s="9">
        <f>+1.69</f>
        <v>1.69</v>
      </c>
      <c r="B492" s="3" t="str">
        <f t="shared" si="1"/>
        <v>#REF!</v>
      </c>
    </row>
    <row r="493">
      <c r="A493" s="9">
        <f>+4.17%</f>
        <v>0.0417</v>
      </c>
      <c r="B493" s="3" t="str">
        <f t="shared" si="1"/>
        <v>#REF!</v>
      </c>
    </row>
    <row r="494">
      <c r="A494" s="16">
        <v>237248.0</v>
      </c>
      <c r="B494" s="3" t="str">
        <f t="shared" si="1"/>
        <v>#REF!</v>
      </c>
    </row>
    <row r="495">
      <c r="A495" s="16">
        <v>286248.0</v>
      </c>
      <c r="B495" s="3" t="str">
        <f t="shared" si="1"/>
        <v>#REF!</v>
      </c>
    </row>
    <row r="496">
      <c r="A496" s="7">
        <v>44091.0</v>
      </c>
      <c r="B496" s="3" t="str">
        <f t="shared" si="1"/>
        <v>#REF!</v>
      </c>
    </row>
    <row r="497">
      <c r="A497" s="8">
        <v>42.32</v>
      </c>
      <c r="B497" s="3" t="str">
        <f t="shared" si="1"/>
        <v>#REF!</v>
      </c>
    </row>
    <row r="498">
      <c r="A498" s="8">
        <v>43.5</v>
      </c>
      <c r="B498" s="3" t="str">
        <f t="shared" si="1"/>
        <v>#REF!</v>
      </c>
    </row>
    <row r="499">
      <c r="A499" s="8">
        <v>41.5</v>
      </c>
      <c r="B499" s="3" t="str">
        <f t="shared" si="1"/>
        <v>#REF!</v>
      </c>
    </row>
    <row r="500">
      <c r="A500" s="8">
        <v>43.3</v>
      </c>
      <c r="B500" s="3" t="str">
        <f t="shared" si="1"/>
        <v>#REF!</v>
      </c>
    </row>
    <row r="501">
      <c r="A501" s="9">
        <f>+1.08</f>
        <v>1.08</v>
      </c>
      <c r="B501" s="3" t="str">
        <f t="shared" si="1"/>
        <v>#REF!</v>
      </c>
    </row>
    <row r="502">
      <c r="A502" s="9">
        <f>+2.56%</f>
        <v>0.0256</v>
      </c>
      <c r="B502" s="3" t="str">
        <f t="shared" si="1"/>
        <v>#REF!</v>
      </c>
    </row>
    <row r="503">
      <c r="A503" s="16">
        <v>237399.0</v>
      </c>
      <c r="B503" s="3" t="str">
        <f t="shared" si="1"/>
        <v>#REF!</v>
      </c>
    </row>
    <row r="504">
      <c r="A504" s="16">
        <v>261171.0</v>
      </c>
      <c r="B504" s="3" t="str">
        <f t="shared" si="1"/>
        <v>#REF!</v>
      </c>
    </row>
    <row r="505">
      <c r="A505" s="7">
        <v>44092.0</v>
      </c>
      <c r="B505" s="3" t="str">
        <f t="shared" si="1"/>
        <v>#REF!</v>
      </c>
    </row>
    <row r="506">
      <c r="A506" s="8">
        <v>43.22</v>
      </c>
      <c r="B506" s="3" t="str">
        <f t="shared" si="1"/>
        <v>#REF!</v>
      </c>
    </row>
    <row r="507">
      <c r="A507" s="8">
        <v>43.8</v>
      </c>
      <c r="B507" s="3" t="str">
        <f t="shared" si="1"/>
        <v>#REF!</v>
      </c>
    </row>
    <row r="508">
      <c r="A508" s="8">
        <v>42.53</v>
      </c>
      <c r="B508" s="3" t="str">
        <f t="shared" si="1"/>
        <v>#REF!</v>
      </c>
    </row>
    <row r="509">
      <c r="A509" s="8">
        <v>43.15</v>
      </c>
      <c r="B509" s="3" t="str">
        <f t="shared" si="1"/>
        <v>#REF!</v>
      </c>
    </row>
    <row r="510">
      <c r="A510" s="11">
        <v>-0.15</v>
      </c>
      <c r="B510" s="3" t="str">
        <f t="shared" si="1"/>
        <v>#REF!</v>
      </c>
    </row>
    <row r="511">
      <c r="A511" s="12">
        <v>-0.0035</v>
      </c>
      <c r="B511" s="3" t="str">
        <f t="shared" si="1"/>
        <v>#REF!</v>
      </c>
    </row>
    <row r="512">
      <c r="A512" s="17">
        <v>204656.0</v>
      </c>
      <c r="B512" s="3" t="str">
        <f t="shared" si="1"/>
        <v>#REF!</v>
      </c>
    </row>
    <row r="513">
      <c r="A513" s="17">
        <v>244943.0</v>
      </c>
      <c r="B513" s="3" t="str">
        <f t="shared" si="1"/>
        <v>#REF!</v>
      </c>
    </row>
    <row r="514">
      <c r="A514" s="7">
        <v>44095.0</v>
      </c>
      <c r="B514" s="3" t="str">
        <f t="shared" si="1"/>
        <v>#REF!</v>
      </c>
    </row>
    <row r="515">
      <c r="A515" s="8">
        <v>43.01</v>
      </c>
      <c r="B515" s="3" t="str">
        <f t="shared" si="1"/>
        <v>#REF!</v>
      </c>
    </row>
    <row r="516">
      <c r="A516" s="8">
        <v>43.3</v>
      </c>
      <c r="B516" s="3" t="str">
        <f t="shared" si="1"/>
        <v>#REF!</v>
      </c>
    </row>
    <row r="517">
      <c r="A517" s="8">
        <v>40.96</v>
      </c>
      <c r="B517" s="3" t="str">
        <f t="shared" si="1"/>
        <v>#REF!</v>
      </c>
    </row>
    <row r="518">
      <c r="A518" s="8">
        <v>41.44</v>
      </c>
      <c r="B518" s="3" t="str">
        <f t="shared" si="1"/>
        <v>#REF!</v>
      </c>
    </row>
    <row r="519">
      <c r="A519" s="11">
        <v>-1.71</v>
      </c>
      <c r="B519" s="3" t="str">
        <f t="shared" si="1"/>
        <v>#REF!</v>
      </c>
    </row>
    <row r="520">
      <c r="A520" s="12">
        <v>-0.0396</v>
      </c>
      <c r="B520" s="3" t="str">
        <f t="shared" si="1"/>
        <v>#REF!</v>
      </c>
    </row>
    <row r="521">
      <c r="A521" s="17">
        <v>217355.0</v>
      </c>
      <c r="B521" s="3" t="str">
        <f t="shared" si="1"/>
        <v>#REF!</v>
      </c>
    </row>
    <row r="522">
      <c r="A522" s="17">
        <v>229531.0</v>
      </c>
      <c r="B522" s="3" t="str">
        <f t="shared" si="1"/>
        <v>#REF!</v>
      </c>
    </row>
    <row r="523">
      <c r="A523" s="7">
        <v>44096.0</v>
      </c>
      <c r="B523" s="3" t="str">
        <f t="shared" si="1"/>
        <v>#REF!</v>
      </c>
    </row>
    <row r="524">
      <c r="A524" s="8">
        <v>41.79</v>
      </c>
      <c r="B524" s="3" t="str">
        <f t="shared" si="1"/>
        <v>#REF!</v>
      </c>
    </row>
    <row r="525">
      <c r="A525" s="8">
        <v>42.2</v>
      </c>
      <c r="B525" s="3" t="str">
        <f t="shared" si="1"/>
        <v>#REF!</v>
      </c>
    </row>
    <row r="526">
      <c r="A526" s="8">
        <v>41.21</v>
      </c>
      <c r="B526" s="3" t="str">
        <f t="shared" si="1"/>
        <v>#REF!</v>
      </c>
    </row>
    <row r="527">
      <c r="A527" s="8">
        <v>41.72</v>
      </c>
      <c r="B527" s="3" t="str">
        <f t="shared" si="1"/>
        <v>#REF!</v>
      </c>
    </row>
    <row r="528">
      <c r="A528" s="9">
        <f>+0.28</f>
        <v>0.28</v>
      </c>
      <c r="B528" s="3" t="str">
        <f t="shared" si="1"/>
        <v>#REF!</v>
      </c>
    </row>
    <row r="529">
      <c r="A529" s="9">
        <f>+0.68%</f>
        <v>0.0068</v>
      </c>
      <c r="B529" s="3" t="str">
        <f t="shared" si="1"/>
        <v>#REF!</v>
      </c>
    </row>
    <row r="530">
      <c r="A530" s="16">
        <v>210739.0</v>
      </c>
      <c r="B530" s="3" t="str">
        <f t="shared" si="1"/>
        <v>#REF!</v>
      </c>
    </row>
    <row r="531">
      <c r="A531" s="16">
        <v>209778.0</v>
      </c>
      <c r="B531" s="3" t="str">
        <f t="shared" si="1"/>
        <v>#REF!</v>
      </c>
    </row>
    <row r="532">
      <c r="A532" s="7">
        <v>44097.0</v>
      </c>
      <c r="B532" s="3" t="str">
        <f t="shared" si="1"/>
        <v>#REF!</v>
      </c>
    </row>
    <row r="533">
      <c r="A533" s="8">
        <v>41.67</v>
      </c>
      <c r="B533" s="3" t="str">
        <f t="shared" si="1"/>
        <v>#REF!</v>
      </c>
    </row>
    <row r="534">
      <c r="A534" s="8">
        <v>42.62</v>
      </c>
      <c r="B534" s="3" t="str">
        <f t="shared" si="1"/>
        <v>#REF!</v>
      </c>
    </row>
    <row r="535">
      <c r="A535" s="8">
        <v>41.21</v>
      </c>
      <c r="B535" s="3" t="str">
        <f t="shared" si="1"/>
        <v>#REF!</v>
      </c>
    </row>
    <row r="536">
      <c r="A536" s="8">
        <v>41.77</v>
      </c>
      <c r="B536" s="3" t="str">
        <f t="shared" si="1"/>
        <v>#REF!</v>
      </c>
    </row>
    <row r="537">
      <c r="A537" s="9">
        <f>+0.05</f>
        <v>0.05</v>
      </c>
      <c r="B537" s="3" t="str">
        <f t="shared" si="1"/>
        <v>#REF!</v>
      </c>
    </row>
    <row r="538">
      <c r="A538" s="9">
        <f>+0.12%</f>
        <v>0.0012</v>
      </c>
      <c r="B538" s="3" t="str">
        <f t="shared" si="1"/>
        <v>#REF!</v>
      </c>
    </row>
    <row r="539">
      <c r="A539" s="16">
        <v>183876.0</v>
      </c>
      <c r="B539" s="3" t="str">
        <f t="shared" si="1"/>
        <v>#REF!</v>
      </c>
    </row>
    <row r="540">
      <c r="A540" s="16">
        <v>179303.0</v>
      </c>
      <c r="B540" s="3" t="str">
        <f t="shared" si="1"/>
        <v>#REF!</v>
      </c>
    </row>
    <row r="541">
      <c r="A541" s="7">
        <v>44098.0</v>
      </c>
      <c r="B541" s="3" t="str">
        <f t="shared" si="1"/>
        <v>#REF!</v>
      </c>
    </row>
    <row r="542">
      <c r="A542" s="8">
        <v>41.36</v>
      </c>
      <c r="B542" s="3" t="str">
        <f t="shared" si="1"/>
        <v>#REF!</v>
      </c>
    </row>
    <row r="543">
      <c r="A543" s="8">
        <v>42.02</v>
      </c>
      <c r="B543" s="3" t="str">
        <f t="shared" si="1"/>
        <v>#REF!</v>
      </c>
    </row>
    <row r="544">
      <c r="A544" s="8">
        <v>41.27</v>
      </c>
      <c r="B544" s="3" t="str">
        <f t="shared" si="1"/>
        <v>#REF!</v>
      </c>
    </row>
    <row r="545">
      <c r="A545" s="8">
        <v>41.94</v>
      </c>
      <c r="B545" s="3" t="str">
        <f t="shared" si="1"/>
        <v>#REF!</v>
      </c>
    </row>
    <row r="546">
      <c r="A546" s="9">
        <f>+0.17</f>
        <v>0.17</v>
      </c>
      <c r="B546" s="3" t="str">
        <f t="shared" si="1"/>
        <v>#REF!</v>
      </c>
    </row>
    <row r="547">
      <c r="A547" s="9">
        <f>+0.41%</f>
        <v>0.0041</v>
      </c>
      <c r="B547" s="3" t="str">
        <f t="shared" si="1"/>
        <v>#REF!</v>
      </c>
    </row>
    <row r="548">
      <c r="A548" s="16">
        <v>162931.0</v>
      </c>
      <c r="B548" s="3" t="str">
        <f t="shared" si="1"/>
        <v>#REF!</v>
      </c>
    </row>
    <row r="549">
      <c r="A549" s="16">
        <v>157055.0</v>
      </c>
      <c r="B549" s="3" t="str">
        <f t="shared" si="1"/>
        <v>#REF!</v>
      </c>
    </row>
    <row r="550">
      <c r="A550" s="7">
        <v>44099.0</v>
      </c>
      <c r="B550" s="3" t="str">
        <f t="shared" si="1"/>
        <v>#REF!</v>
      </c>
    </row>
    <row r="551">
      <c r="A551" s="8">
        <v>41.85</v>
      </c>
      <c r="B551" s="3" t="str">
        <f t="shared" si="1"/>
        <v>#REF!</v>
      </c>
    </row>
    <row r="552">
      <c r="A552" s="8">
        <v>42.33</v>
      </c>
      <c r="B552" s="3" t="str">
        <f t="shared" si="1"/>
        <v>#REF!</v>
      </c>
    </row>
    <row r="553">
      <c r="A553" s="8">
        <v>41.52</v>
      </c>
      <c r="B553" s="3" t="str">
        <f t="shared" si="1"/>
        <v>#REF!</v>
      </c>
    </row>
    <row r="554">
      <c r="A554" s="8">
        <v>41.92</v>
      </c>
      <c r="B554" s="3" t="str">
        <f t="shared" si="1"/>
        <v>#REF!</v>
      </c>
    </row>
    <row r="555">
      <c r="A555" s="11">
        <v>-0.02</v>
      </c>
      <c r="B555" s="3" t="str">
        <f t="shared" si="1"/>
        <v>#REF!</v>
      </c>
    </row>
    <row r="556">
      <c r="A556" s="12">
        <v>-5.0E-4</v>
      </c>
      <c r="B556" s="3" t="str">
        <f t="shared" si="1"/>
        <v>#REF!</v>
      </c>
    </row>
    <row r="557">
      <c r="A557" s="17">
        <v>129401.0</v>
      </c>
      <c r="B557" s="3" t="str">
        <f t="shared" si="1"/>
        <v>#REF!</v>
      </c>
    </row>
    <row r="558">
      <c r="A558" s="17">
        <v>134554.0</v>
      </c>
      <c r="B558" s="3" t="str">
        <f t="shared" si="1"/>
        <v>#REF!</v>
      </c>
    </row>
    <row r="559">
      <c r="A559" s="7">
        <v>44102.0</v>
      </c>
      <c r="B559" s="3" t="str">
        <f t="shared" si="1"/>
        <v>#REF!</v>
      </c>
    </row>
    <row r="560">
      <c r="A560" s="8">
        <v>41.87</v>
      </c>
      <c r="B560" s="3" t="str">
        <f t="shared" si="1"/>
        <v>#REF!</v>
      </c>
    </row>
    <row r="561">
      <c r="A561" s="8">
        <v>42.62</v>
      </c>
      <c r="B561" s="3" t="str">
        <f t="shared" si="1"/>
        <v>#REF!</v>
      </c>
    </row>
    <row r="562">
      <c r="A562" s="8">
        <v>41.48</v>
      </c>
      <c r="B562" s="3" t="str">
        <f t="shared" si="1"/>
        <v>#REF!</v>
      </c>
    </row>
    <row r="563">
      <c r="A563" s="8">
        <v>42.43</v>
      </c>
      <c r="B563" s="3" t="str">
        <f t="shared" si="1"/>
        <v>#REF!</v>
      </c>
    </row>
    <row r="564">
      <c r="A564" s="9">
        <f>+0.51</f>
        <v>0.51</v>
      </c>
      <c r="B564" s="3" t="str">
        <f t="shared" si="1"/>
        <v>#REF!</v>
      </c>
    </row>
    <row r="565">
      <c r="A565" s="9">
        <f>+1.22%</f>
        <v>0.0122</v>
      </c>
      <c r="B565" s="3" t="str">
        <f t="shared" si="1"/>
        <v>#REF!</v>
      </c>
    </row>
    <row r="566">
      <c r="A566" s="16">
        <v>91824.0</v>
      </c>
      <c r="B566" s="3" t="str">
        <f t="shared" si="1"/>
        <v>#REF!</v>
      </c>
    </row>
    <row r="567">
      <c r="A567" s="16">
        <v>109306.0</v>
      </c>
      <c r="B567" s="3" t="str">
        <f t="shared" si="1"/>
        <v>#REF!</v>
      </c>
    </row>
    <row r="568">
      <c r="A568" s="7">
        <v>44103.0</v>
      </c>
      <c r="B568" s="3" t="str">
        <f t="shared" si="1"/>
        <v>#REF!</v>
      </c>
    </row>
    <row r="569">
      <c r="A569" s="8">
        <v>42.47</v>
      </c>
      <c r="B569" s="3" t="str">
        <f t="shared" si="1"/>
        <v>#REF!</v>
      </c>
    </row>
    <row r="570">
      <c r="A570" s="8">
        <v>42.52</v>
      </c>
      <c r="B570" s="3" t="str">
        <f t="shared" si="1"/>
        <v>#REF!</v>
      </c>
    </row>
    <row r="571">
      <c r="A571" s="8">
        <v>40.43</v>
      </c>
      <c r="B571" s="3" t="str">
        <f t="shared" si="1"/>
        <v>#REF!</v>
      </c>
    </row>
    <row r="572">
      <c r="A572" s="8">
        <v>41.03</v>
      </c>
      <c r="B572" s="3" t="str">
        <f t="shared" si="1"/>
        <v>#REF!</v>
      </c>
    </row>
    <row r="573">
      <c r="A573" s="11">
        <v>-1.4</v>
      </c>
      <c r="B573" s="3" t="str">
        <f t="shared" si="1"/>
        <v>#REF!</v>
      </c>
    </row>
    <row r="574">
      <c r="A574" s="12">
        <v>-0.033</v>
      </c>
      <c r="B574" s="3" t="str">
        <f t="shared" si="1"/>
        <v>#REF!</v>
      </c>
    </row>
    <row r="575">
      <c r="A575" s="17">
        <v>91595.0</v>
      </c>
      <c r="B575" s="3" t="str">
        <f t="shared" si="1"/>
        <v>#REF!</v>
      </c>
    </row>
    <row r="576">
      <c r="A576" s="17">
        <v>66468.0</v>
      </c>
      <c r="B576" s="3" t="str">
        <f t="shared" si="1"/>
        <v>#REF!</v>
      </c>
    </row>
    <row r="577">
      <c r="A577" s="7">
        <v>44104.0</v>
      </c>
      <c r="B577" s="3" t="str">
        <f t="shared" si="1"/>
        <v>#REF!</v>
      </c>
    </row>
    <row r="578">
      <c r="A578" s="8">
        <v>40.66</v>
      </c>
      <c r="B578" s="3" t="str">
        <f t="shared" si="1"/>
        <v>#REF!</v>
      </c>
    </row>
    <row r="579">
      <c r="A579" s="8">
        <v>40.98</v>
      </c>
      <c r="B579" s="3" t="str">
        <f t="shared" si="1"/>
        <v>#REF!</v>
      </c>
    </row>
    <row r="580">
      <c r="A580" s="8">
        <v>40.3</v>
      </c>
      <c r="B580" s="3" t="str">
        <f t="shared" si="1"/>
        <v>#REF!</v>
      </c>
    </row>
    <row r="581">
      <c r="A581" s="8">
        <v>40.95</v>
      </c>
      <c r="B581" s="3" t="str">
        <f t="shared" si="1"/>
        <v>#REF!</v>
      </c>
    </row>
    <row r="582">
      <c r="A582" s="11">
        <v>-0.08</v>
      </c>
      <c r="B582" s="3" t="str">
        <f t="shared" si="1"/>
        <v>#REF!</v>
      </c>
    </row>
    <row r="583">
      <c r="A583" s="12">
        <v>-0.0019</v>
      </c>
      <c r="B583" s="3" t="str">
        <f t="shared" si="1"/>
        <v>#REF!</v>
      </c>
    </row>
    <row r="584">
      <c r="A584" s="17">
        <v>19377.0</v>
      </c>
      <c r="B584" s="3" t="str">
        <f t="shared" si="1"/>
        <v>#REF!</v>
      </c>
    </row>
    <row r="585">
      <c r="A585" s="11">
        <v>0.0</v>
      </c>
      <c r="B585" s="3" t="str">
        <f t="shared" si="1"/>
        <v>#REF!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</v>
      </c>
    </row>
    <row r="2">
      <c r="A2" s="19" t="s">
        <v>2</v>
      </c>
      <c r="B2" s="3" t="str">
        <f t="shared" ref="B2:B584" si="1">TRANSPOSE(OFFSET($A$1, (ROW(B2)-2)*9, 0, 9, 1))</f>
        <v>Time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>
      <c r="A3" s="19" t="s">
        <v>3</v>
      </c>
      <c r="B3" s="5">
        <f t="shared" si="1"/>
        <v>44047</v>
      </c>
      <c r="C3" s="3">
        <v>44.48</v>
      </c>
      <c r="D3" s="3">
        <v>45.58</v>
      </c>
      <c r="E3" s="3">
        <v>44.06</v>
      </c>
      <c r="F3" s="3">
        <v>45.24</v>
      </c>
      <c r="G3" s="3">
        <v>0.33</v>
      </c>
      <c r="H3" s="3">
        <v>0.0073</v>
      </c>
      <c r="I3" s="15">
        <v>110960.0</v>
      </c>
      <c r="J3" s="15">
        <v>335648.0</v>
      </c>
    </row>
    <row r="4">
      <c r="A4" s="19" t="s">
        <v>4</v>
      </c>
      <c r="B4" s="5">
        <f t="shared" si="1"/>
        <v>44048</v>
      </c>
      <c r="C4" s="3">
        <v>45.09</v>
      </c>
      <c r="D4" s="3">
        <v>46.99</v>
      </c>
      <c r="E4" s="3">
        <v>44.99</v>
      </c>
      <c r="F4" s="3">
        <v>45.97</v>
      </c>
      <c r="G4" s="3">
        <v>0.73</v>
      </c>
      <c r="H4" s="3">
        <v>0.0161</v>
      </c>
      <c r="I4" s="15">
        <v>124278.0</v>
      </c>
      <c r="J4" s="15">
        <v>335639.0</v>
      </c>
    </row>
    <row r="5">
      <c r="A5" s="19" t="s">
        <v>5</v>
      </c>
      <c r="B5" s="5">
        <f t="shared" si="1"/>
        <v>44049</v>
      </c>
      <c r="C5" s="3">
        <v>46.01</v>
      </c>
      <c r="D5" s="3">
        <v>46.39</v>
      </c>
      <c r="E5" s="3">
        <v>45.62</v>
      </c>
      <c r="F5" s="3">
        <v>45.83</v>
      </c>
      <c r="G5" s="3">
        <v>-0.14</v>
      </c>
      <c r="H5" s="6">
        <v>-0.003</v>
      </c>
      <c r="I5" s="15">
        <v>100669.0</v>
      </c>
      <c r="J5" s="15">
        <v>338745.0</v>
      </c>
    </row>
    <row r="6">
      <c r="A6" s="19" t="s">
        <v>6</v>
      </c>
      <c r="B6" s="5">
        <f t="shared" si="1"/>
        <v>44050</v>
      </c>
      <c r="C6" s="3">
        <v>45.88</v>
      </c>
      <c r="D6" s="3">
        <v>46.0</v>
      </c>
      <c r="E6" s="3">
        <v>45.02</v>
      </c>
      <c r="F6" s="3">
        <v>45.11</v>
      </c>
      <c r="G6" s="3">
        <v>-0.72</v>
      </c>
      <c r="H6" s="6">
        <v>-0.0157</v>
      </c>
      <c r="I6" s="15">
        <v>72324.0</v>
      </c>
      <c r="J6" s="15">
        <v>338254.0</v>
      </c>
    </row>
    <row r="7">
      <c r="A7" s="19" t="s">
        <v>7</v>
      </c>
      <c r="B7" s="5">
        <f t="shared" si="1"/>
        <v>44053</v>
      </c>
      <c r="C7" s="3">
        <v>45.28</v>
      </c>
      <c r="D7" s="3">
        <v>45.99</v>
      </c>
      <c r="E7" s="3">
        <v>45.11</v>
      </c>
      <c r="F7" s="3">
        <v>45.73</v>
      </c>
      <c r="G7" s="3">
        <v>0.62</v>
      </c>
      <c r="H7" s="3">
        <v>0.0137</v>
      </c>
      <c r="I7" s="15">
        <v>50530.0</v>
      </c>
      <c r="J7" s="15">
        <v>340573.0</v>
      </c>
    </row>
    <row r="8">
      <c r="A8" s="19" t="s">
        <v>8</v>
      </c>
      <c r="B8" s="5">
        <f t="shared" si="1"/>
        <v>44054</v>
      </c>
      <c r="C8" s="3">
        <v>45.74</v>
      </c>
      <c r="D8" s="3">
        <v>46.56</v>
      </c>
      <c r="E8" s="3">
        <v>45.29</v>
      </c>
      <c r="F8" s="3">
        <v>45.37</v>
      </c>
      <c r="G8" s="3">
        <v>-0.36</v>
      </c>
      <c r="H8" s="6">
        <v>-0.0079</v>
      </c>
      <c r="I8" s="15">
        <v>83987.0</v>
      </c>
      <c r="J8" s="15">
        <v>340321.0</v>
      </c>
    </row>
    <row r="9">
      <c r="A9" s="19" t="s">
        <v>9</v>
      </c>
      <c r="B9" s="5">
        <f t="shared" si="1"/>
        <v>44055</v>
      </c>
      <c r="C9" s="3">
        <v>45.47</v>
      </c>
      <c r="D9" s="3">
        <v>46.49</v>
      </c>
      <c r="E9" s="3">
        <v>45.36</v>
      </c>
      <c r="F9" s="3">
        <v>46.3</v>
      </c>
      <c r="G9" s="3">
        <v>0.93</v>
      </c>
      <c r="H9" s="3">
        <v>0.020499999999999997</v>
      </c>
      <c r="I9" s="15">
        <v>95527.0</v>
      </c>
      <c r="J9" s="15">
        <v>345860.0</v>
      </c>
    </row>
    <row r="10">
      <c r="A10" s="20">
        <v>44047.0</v>
      </c>
      <c r="B10" s="5">
        <f t="shared" si="1"/>
        <v>44056</v>
      </c>
      <c r="C10" s="3">
        <v>46.18</v>
      </c>
      <c r="D10" s="3">
        <v>46.4</v>
      </c>
      <c r="E10" s="3">
        <v>45.7</v>
      </c>
      <c r="F10" s="3">
        <v>45.82</v>
      </c>
      <c r="G10" s="3">
        <v>-0.48</v>
      </c>
      <c r="H10" s="6">
        <v>-0.0104</v>
      </c>
      <c r="I10" s="15">
        <v>78750.0</v>
      </c>
      <c r="J10" s="15">
        <v>346692.0</v>
      </c>
    </row>
    <row r="11">
      <c r="A11" s="19">
        <v>44.48</v>
      </c>
      <c r="B11" s="5">
        <f t="shared" si="1"/>
        <v>44057</v>
      </c>
      <c r="C11" s="3">
        <v>46.11</v>
      </c>
      <c r="D11" s="3">
        <v>46.11</v>
      </c>
      <c r="E11" s="3">
        <v>45.42</v>
      </c>
      <c r="F11" s="3">
        <v>45.77</v>
      </c>
      <c r="G11" s="3">
        <v>-0.05</v>
      </c>
      <c r="H11" s="6">
        <v>-0.0011</v>
      </c>
      <c r="I11" s="15">
        <v>88566.0</v>
      </c>
      <c r="J11" s="15">
        <v>348003.0</v>
      </c>
    </row>
    <row r="12">
      <c r="A12" s="19">
        <v>45.58</v>
      </c>
      <c r="B12" s="5">
        <f t="shared" si="1"/>
        <v>44060</v>
      </c>
      <c r="C12" s="3">
        <v>45.89</v>
      </c>
      <c r="D12" s="3">
        <v>46.44</v>
      </c>
      <c r="E12" s="3">
        <v>45.6</v>
      </c>
      <c r="F12" s="3">
        <v>46.39</v>
      </c>
      <c r="G12" s="3">
        <v>0.62</v>
      </c>
      <c r="H12" s="3">
        <v>0.013500000000000002</v>
      </c>
      <c r="I12" s="15">
        <v>102425.0</v>
      </c>
      <c r="J12" s="15">
        <v>349749.0</v>
      </c>
    </row>
    <row r="13">
      <c r="A13" s="19">
        <v>44.06</v>
      </c>
      <c r="B13" s="5">
        <f t="shared" si="1"/>
        <v>44061</v>
      </c>
      <c r="C13" s="3">
        <v>46.31</v>
      </c>
      <c r="D13" s="3">
        <v>46.55</v>
      </c>
      <c r="E13" s="3">
        <v>45.8</v>
      </c>
      <c r="F13" s="3">
        <v>46.49</v>
      </c>
      <c r="G13" s="3">
        <v>0.1</v>
      </c>
      <c r="H13" s="3">
        <v>0.0022</v>
      </c>
      <c r="I13" s="15">
        <v>105217.0</v>
      </c>
      <c r="J13" s="15">
        <v>346194.0</v>
      </c>
    </row>
    <row r="14">
      <c r="A14" s="19">
        <v>45.24</v>
      </c>
      <c r="B14" s="5">
        <f t="shared" si="1"/>
        <v>44062</v>
      </c>
      <c r="C14" s="3">
        <v>46.3</v>
      </c>
      <c r="D14" s="3">
        <v>46.45</v>
      </c>
      <c r="E14" s="3">
        <v>45.83</v>
      </c>
      <c r="F14" s="3">
        <v>46.36</v>
      </c>
      <c r="G14" s="3">
        <v>-0.13</v>
      </c>
      <c r="H14" s="6">
        <v>-0.0028</v>
      </c>
      <c r="I14" s="15">
        <v>110804.0</v>
      </c>
      <c r="J14" s="15">
        <v>351861.0</v>
      </c>
    </row>
    <row r="15">
      <c r="A15" s="25">
        <f>+0.33</f>
        <v>0.33</v>
      </c>
      <c r="B15" s="5">
        <f t="shared" si="1"/>
        <v>44063</v>
      </c>
      <c r="C15" s="3">
        <v>46.17</v>
      </c>
      <c r="D15" s="3">
        <v>46.17</v>
      </c>
      <c r="E15" s="3">
        <v>45.05</v>
      </c>
      <c r="F15" s="3">
        <v>45.97</v>
      </c>
      <c r="G15" s="3">
        <v>-0.39</v>
      </c>
      <c r="H15" s="6">
        <v>-0.0084</v>
      </c>
      <c r="I15" s="15">
        <v>118160.0</v>
      </c>
      <c r="J15" s="15">
        <v>356060.0</v>
      </c>
    </row>
    <row r="16">
      <c r="A16" s="25">
        <f>+0.73%</f>
        <v>0.0073</v>
      </c>
      <c r="B16" s="5">
        <f t="shared" si="1"/>
        <v>44064</v>
      </c>
      <c r="C16" s="3">
        <v>46.07</v>
      </c>
      <c r="D16" s="3">
        <v>46.11</v>
      </c>
      <c r="E16" s="3">
        <v>44.62</v>
      </c>
      <c r="F16" s="3">
        <v>45.39</v>
      </c>
      <c r="G16" s="3">
        <v>-0.58</v>
      </c>
      <c r="H16" s="6">
        <v>-0.0126</v>
      </c>
      <c r="I16" s="15">
        <v>143496.0</v>
      </c>
      <c r="J16" s="15">
        <v>357338.0</v>
      </c>
    </row>
    <row r="17">
      <c r="A17" s="26">
        <v>110960.0</v>
      </c>
      <c r="B17" s="5">
        <f t="shared" si="1"/>
        <v>44067</v>
      </c>
      <c r="C17" s="3">
        <v>45.39</v>
      </c>
      <c r="D17" s="3">
        <v>46.12</v>
      </c>
      <c r="E17" s="3">
        <v>45.32</v>
      </c>
      <c r="F17" s="3">
        <v>46.07</v>
      </c>
      <c r="G17" s="3">
        <v>0.68</v>
      </c>
      <c r="H17" s="3">
        <v>0.015</v>
      </c>
      <c r="I17" s="15">
        <v>106732.0</v>
      </c>
      <c r="J17" s="15">
        <v>363205.0</v>
      </c>
    </row>
    <row r="18">
      <c r="A18" s="26">
        <v>335648.0</v>
      </c>
      <c r="B18" s="5">
        <f t="shared" si="1"/>
        <v>44068</v>
      </c>
      <c r="C18" s="3">
        <v>46.07</v>
      </c>
      <c r="D18" s="3">
        <v>46.89</v>
      </c>
      <c r="E18" s="3">
        <v>46.02</v>
      </c>
      <c r="F18" s="3">
        <v>46.66</v>
      </c>
      <c r="G18" s="3">
        <v>0.59</v>
      </c>
      <c r="H18" s="3">
        <v>0.0128</v>
      </c>
      <c r="I18" s="15">
        <v>155852.0</v>
      </c>
      <c r="J18" s="15">
        <v>361821.0</v>
      </c>
    </row>
    <row r="19">
      <c r="A19" s="27">
        <v>44048.0</v>
      </c>
      <c r="B19" s="5">
        <f t="shared" si="1"/>
        <v>44069</v>
      </c>
      <c r="C19" s="3">
        <v>46.68</v>
      </c>
      <c r="D19" s="3">
        <v>46.94</v>
      </c>
      <c r="E19" s="3">
        <v>46.42</v>
      </c>
      <c r="F19" s="3">
        <v>46.58</v>
      </c>
      <c r="G19" s="3">
        <v>-0.08</v>
      </c>
      <c r="H19" s="6">
        <v>-0.0017</v>
      </c>
      <c r="I19" s="15">
        <v>139433.0</v>
      </c>
      <c r="J19" s="15">
        <v>366753.0</v>
      </c>
    </row>
    <row r="20">
      <c r="A20" s="28">
        <v>45.09</v>
      </c>
      <c r="B20" s="5">
        <f t="shared" si="1"/>
        <v>44070</v>
      </c>
      <c r="C20" s="3">
        <v>46.63</v>
      </c>
      <c r="D20" s="3">
        <v>46.71</v>
      </c>
      <c r="E20" s="3">
        <v>45.49</v>
      </c>
      <c r="F20" s="3">
        <v>46.01</v>
      </c>
      <c r="G20" s="3">
        <v>-0.57</v>
      </c>
      <c r="H20" s="6">
        <v>-0.0122</v>
      </c>
      <c r="I20" s="15">
        <v>119237.0</v>
      </c>
      <c r="J20" s="15">
        <v>375259.0</v>
      </c>
    </row>
    <row r="21">
      <c r="A21" s="28">
        <v>46.99</v>
      </c>
      <c r="B21" s="5">
        <f t="shared" si="1"/>
        <v>44071</v>
      </c>
      <c r="C21" s="3">
        <v>45.9</v>
      </c>
      <c r="D21" s="3">
        <v>46.34</v>
      </c>
      <c r="E21" s="3">
        <v>45.76</v>
      </c>
      <c r="F21" s="3">
        <v>46.25</v>
      </c>
      <c r="G21" s="3">
        <v>0.24</v>
      </c>
      <c r="H21" s="3">
        <v>0.0052</v>
      </c>
      <c r="I21" s="15">
        <v>121134.0</v>
      </c>
      <c r="J21" s="15">
        <v>376337.0</v>
      </c>
    </row>
    <row r="22">
      <c r="A22" s="28">
        <v>44.99</v>
      </c>
      <c r="B22" s="5">
        <f t="shared" si="1"/>
        <v>44074</v>
      </c>
      <c r="C22" s="3">
        <v>46.07</v>
      </c>
      <c r="D22" s="3">
        <v>46.9</v>
      </c>
      <c r="E22" s="3">
        <v>45.6</v>
      </c>
      <c r="F22" s="3">
        <v>45.66</v>
      </c>
      <c r="G22" s="3">
        <v>-0.59</v>
      </c>
      <c r="H22" s="6">
        <v>-0.0128</v>
      </c>
      <c r="I22" s="15">
        <v>102698.0</v>
      </c>
      <c r="J22" s="15">
        <v>383471.0</v>
      </c>
    </row>
    <row r="23">
      <c r="A23" s="28">
        <v>45.97</v>
      </c>
      <c r="B23" s="5">
        <f t="shared" si="1"/>
        <v>44075</v>
      </c>
      <c r="C23" s="3">
        <v>45.96</v>
      </c>
      <c r="D23" s="3">
        <v>46.57</v>
      </c>
      <c r="E23" s="3">
        <v>45.86</v>
      </c>
      <c r="F23" s="3">
        <v>46.0</v>
      </c>
      <c r="G23" s="3">
        <v>0.34</v>
      </c>
      <c r="H23" s="3">
        <v>0.0074</v>
      </c>
      <c r="I23" s="15">
        <v>138083.0</v>
      </c>
      <c r="J23" s="15">
        <v>389627.0</v>
      </c>
    </row>
    <row r="24">
      <c r="A24" s="25">
        <f>+0.73</f>
        <v>0.73</v>
      </c>
      <c r="B24" s="5">
        <f t="shared" si="1"/>
        <v>44076</v>
      </c>
      <c r="C24" s="3">
        <v>46.21</v>
      </c>
      <c r="D24" s="3">
        <v>46.48</v>
      </c>
      <c r="E24" s="3">
        <v>44.65</v>
      </c>
      <c r="F24" s="3">
        <v>44.87</v>
      </c>
      <c r="G24" s="3">
        <v>-1.13</v>
      </c>
      <c r="H24" s="6">
        <v>-0.0246</v>
      </c>
      <c r="I24" s="15">
        <v>184153.0</v>
      </c>
      <c r="J24" s="15">
        <v>389941.0</v>
      </c>
    </row>
    <row r="25">
      <c r="A25" s="25">
        <f>+1.61%</f>
        <v>0.0161</v>
      </c>
      <c r="B25" s="5">
        <f t="shared" si="1"/>
        <v>44077</v>
      </c>
      <c r="C25" s="3">
        <v>44.97</v>
      </c>
      <c r="D25" s="3">
        <v>45.03</v>
      </c>
      <c r="E25" s="3">
        <v>43.62</v>
      </c>
      <c r="F25" s="3">
        <v>44.59</v>
      </c>
      <c r="G25" s="3">
        <v>-0.28</v>
      </c>
      <c r="H25" s="6">
        <v>-0.0062</v>
      </c>
      <c r="I25" s="15">
        <v>206526.0</v>
      </c>
      <c r="J25" s="15">
        <v>396163.0</v>
      </c>
    </row>
    <row r="26">
      <c r="A26" s="26">
        <v>124278.0</v>
      </c>
      <c r="B26" s="5">
        <f t="shared" si="1"/>
        <v>44078</v>
      </c>
      <c r="C26" s="3">
        <v>44.27</v>
      </c>
      <c r="D26" s="3">
        <v>45.04</v>
      </c>
      <c r="E26" s="3">
        <v>42.81</v>
      </c>
      <c r="F26" s="3">
        <v>43.18</v>
      </c>
      <c r="G26" s="3">
        <v>-1.41</v>
      </c>
      <c r="H26" s="6">
        <v>-0.0316</v>
      </c>
      <c r="I26" s="15">
        <v>184243.0</v>
      </c>
      <c r="J26" s="15">
        <v>401953.0</v>
      </c>
    </row>
    <row r="27">
      <c r="A27" s="26">
        <v>335639.0</v>
      </c>
      <c r="B27" s="5">
        <f t="shared" si="1"/>
        <v>44081</v>
      </c>
      <c r="C27" s="3">
        <v>43.08</v>
      </c>
      <c r="D27" s="3">
        <v>43.08</v>
      </c>
      <c r="E27" s="3">
        <v>42.02</v>
      </c>
      <c r="F27" s="3">
        <v>42.54</v>
      </c>
      <c r="G27" s="3">
        <v>-0.64</v>
      </c>
      <c r="H27" s="6">
        <v>-0.0148</v>
      </c>
      <c r="I27" s="15">
        <v>86608.0</v>
      </c>
      <c r="J27" s="15">
        <v>405179.0</v>
      </c>
    </row>
    <row r="28">
      <c r="A28" s="27">
        <v>44049.0</v>
      </c>
      <c r="B28" s="5">
        <f t="shared" si="1"/>
        <v>44082</v>
      </c>
      <c r="C28" s="3">
        <v>42.6</v>
      </c>
      <c r="D28" s="3">
        <v>42.73</v>
      </c>
      <c r="E28" s="3">
        <v>39.88</v>
      </c>
      <c r="F28" s="3">
        <v>40.36</v>
      </c>
      <c r="G28" s="3">
        <v>-2.18</v>
      </c>
      <c r="H28" s="6">
        <v>-0.0512</v>
      </c>
      <c r="I28" s="15">
        <v>250542.0</v>
      </c>
      <c r="J28" s="15">
        <v>398463.0</v>
      </c>
    </row>
    <row r="29">
      <c r="A29" s="28">
        <v>46.01</v>
      </c>
      <c r="B29" s="5">
        <f t="shared" si="1"/>
        <v>44083</v>
      </c>
      <c r="C29" s="3">
        <v>40.3</v>
      </c>
      <c r="D29" s="3">
        <v>41.72</v>
      </c>
      <c r="E29" s="3">
        <v>39.93</v>
      </c>
      <c r="F29" s="3">
        <v>41.34</v>
      </c>
      <c r="G29" s="3">
        <v>0.98</v>
      </c>
      <c r="H29" s="3">
        <v>0.024300000000000002</v>
      </c>
      <c r="I29" s="15">
        <v>196516.0</v>
      </c>
      <c r="J29" s="15">
        <v>401688.0</v>
      </c>
    </row>
    <row r="30">
      <c r="A30" s="28">
        <v>46.39</v>
      </c>
      <c r="B30" s="5">
        <f t="shared" si="1"/>
        <v>44084</v>
      </c>
      <c r="C30" s="3">
        <v>41.12</v>
      </c>
      <c r="D30" s="3">
        <v>41.5</v>
      </c>
      <c r="E30" s="3">
        <v>40.27</v>
      </c>
      <c r="F30" s="3">
        <v>40.63</v>
      </c>
      <c r="G30" s="3">
        <v>-0.71</v>
      </c>
      <c r="H30" s="6">
        <v>-0.0172</v>
      </c>
      <c r="I30" s="15">
        <v>172221.0</v>
      </c>
      <c r="J30" s="15">
        <v>407144.0</v>
      </c>
    </row>
    <row r="31">
      <c r="A31" s="28">
        <v>45.62</v>
      </c>
      <c r="B31" s="5">
        <f t="shared" si="1"/>
        <v>44085</v>
      </c>
      <c r="C31" s="3">
        <v>40.55</v>
      </c>
      <c r="D31" s="3">
        <v>40.95</v>
      </c>
      <c r="E31" s="3">
        <v>39.96</v>
      </c>
      <c r="F31" s="3">
        <v>40.43</v>
      </c>
      <c r="G31" s="3">
        <v>-0.2</v>
      </c>
      <c r="H31" s="6">
        <v>-0.0049</v>
      </c>
      <c r="I31" s="15">
        <v>183779.0</v>
      </c>
      <c r="J31" s="15">
        <v>427219.0</v>
      </c>
    </row>
    <row r="32">
      <c r="A32" s="28">
        <v>45.83</v>
      </c>
      <c r="B32" s="5">
        <f t="shared" si="1"/>
        <v>44088</v>
      </c>
      <c r="C32" s="3">
        <v>40.39</v>
      </c>
      <c r="D32" s="3">
        <v>40.73</v>
      </c>
      <c r="E32" s="3">
        <v>39.91</v>
      </c>
      <c r="F32" s="3">
        <v>40.28</v>
      </c>
      <c r="G32" s="3">
        <v>-0.15</v>
      </c>
      <c r="H32" s="6">
        <v>-0.0037</v>
      </c>
      <c r="I32" s="15">
        <v>179729.0</v>
      </c>
      <c r="J32" s="15">
        <v>440541.0</v>
      </c>
    </row>
    <row r="33">
      <c r="A33" s="21">
        <v>-0.14</v>
      </c>
      <c r="B33" s="5">
        <f t="shared" si="1"/>
        <v>44089</v>
      </c>
      <c r="C33" s="3">
        <v>40.28</v>
      </c>
      <c r="D33" s="3">
        <v>41.41</v>
      </c>
      <c r="E33" s="3">
        <v>40.03</v>
      </c>
      <c r="F33" s="3">
        <v>41.15</v>
      </c>
      <c r="G33" s="3">
        <v>0.87</v>
      </c>
      <c r="H33" s="3">
        <v>0.0216</v>
      </c>
      <c r="I33" s="15">
        <v>202728.0</v>
      </c>
      <c r="J33" s="15">
        <v>434449.0</v>
      </c>
    </row>
    <row r="34">
      <c r="A34" s="22">
        <v>-0.003</v>
      </c>
      <c r="B34" s="5">
        <f t="shared" si="1"/>
        <v>44090</v>
      </c>
      <c r="C34" s="3">
        <v>41.32</v>
      </c>
      <c r="D34" s="3">
        <v>43.0</v>
      </c>
      <c r="E34" s="3">
        <v>41.21</v>
      </c>
      <c r="F34" s="3">
        <v>42.79</v>
      </c>
      <c r="G34" s="3">
        <v>1.64</v>
      </c>
      <c r="H34" s="3">
        <v>0.039900000000000005</v>
      </c>
      <c r="I34" s="15">
        <v>211025.0</v>
      </c>
      <c r="J34" s="15">
        <v>443303.0</v>
      </c>
    </row>
    <row r="35">
      <c r="A35" s="24">
        <v>100669.0</v>
      </c>
      <c r="B35" s="5">
        <f t="shared" si="1"/>
        <v>44091</v>
      </c>
      <c r="C35" s="3">
        <v>42.89</v>
      </c>
      <c r="D35" s="3">
        <v>44.02</v>
      </c>
      <c r="E35" s="3">
        <v>42.06</v>
      </c>
      <c r="F35" s="3">
        <v>43.82</v>
      </c>
      <c r="G35" s="3">
        <v>1.03</v>
      </c>
      <c r="H35" s="3">
        <v>0.0241</v>
      </c>
      <c r="I35" s="15">
        <v>203063.0</v>
      </c>
      <c r="J35" s="15">
        <v>443635.0</v>
      </c>
    </row>
    <row r="36">
      <c r="A36" s="24">
        <v>338745.0</v>
      </c>
      <c r="B36" s="5">
        <f t="shared" si="1"/>
        <v>44092</v>
      </c>
      <c r="C36" s="3">
        <v>43.75</v>
      </c>
      <c r="D36" s="3">
        <v>44.3</v>
      </c>
      <c r="E36" s="3">
        <v>43.06</v>
      </c>
      <c r="F36" s="3">
        <v>43.68</v>
      </c>
      <c r="G36" s="3">
        <v>-0.14</v>
      </c>
      <c r="H36" s="6">
        <v>-0.0032</v>
      </c>
      <c r="I36" s="15">
        <v>216518.0</v>
      </c>
      <c r="J36" s="15">
        <v>446594.0</v>
      </c>
    </row>
    <row r="37">
      <c r="A37" s="23">
        <v>44050.0</v>
      </c>
      <c r="B37" s="5">
        <f t="shared" si="1"/>
        <v>44095</v>
      </c>
      <c r="C37" s="3">
        <v>43.56</v>
      </c>
      <c r="D37" s="3">
        <v>43.84</v>
      </c>
      <c r="E37" s="3">
        <v>41.51</v>
      </c>
      <c r="F37" s="3">
        <v>41.96</v>
      </c>
      <c r="G37" s="3">
        <v>-1.72</v>
      </c>
      <c r="H37" s="6">
        <v>-0.0394</v>
      </c>
      <c r="I37" s="15">
        <v>201519.0</v>
      </c>
      <c r="J37" s="15">
        <v>460665.0</v>
      </c>
    </row>
    <row r="38">
      <c r="A38" s="21">
        <v>45.88</v>
      </c>
      <c r="B38" s="5">
        <f t="shared" si="1"/>
        <v>44096</v>
      </c>
      <c r="C38" s="3">
        <v>42.31</v>
      </c>
      <c r="D38" s="3">
        <v>42.72</v>
      </c>
      <c r="E38" s="3">
        <v>41.68</v>
      </c>
      <c r="F38" s="3">
        <v>42.19</v>
      </c>
      <c r="G38" s="3">
        <v>0.23</v>
      </c>
      <c r="H38" s="3">
        <v>0.0055000000000000005</v>
      </c>
      <c r="I38" s="15">
        <v>212189.0</v>
      </c>
      <c r="J38" s="15">
        <v>476512.0</v>
      </c>
    </row>
    <row r="39">
      <c r="A39" s="21">
        <v>46.0</v>
      </c>
      <c r="B39" s="5">
        <f t="shared" si="1"/>
        <v>44097</v>
      </c>
      <c r="C39" s="3">
        <v>42.16</v>
      </c>
      <c r="D39" s="3">
        <v>43.07</v>
      </c>
      <c r="E39" s="3">
        <v>41.69</v>
      </c>
      <c r="F39" s="3">
        <v>42.26</v>
      </c>
      <c r="G39" s="3">
        <v>0.07</v>
      </c>
      <c r="H39" s="3">
        <v>0.0017000000000000001</v>
      </c>
      <c r="I39" s="15">
        <v>221002.0</v>
      </c>
      <c r="J39" s="15">
        <v>485508.0</v>
      </c>
    </row>
    <row r="40">
      <c r="A40" s="21">
        <v>45.02</v>
      </c>
      <c r="B40" s="5">
        <f t="shared" si="1"/>
        <v>44098</v>
      </c>
      <c r="C40" s="3">
        <v>41.8</v>
      </c>
      <c r="D40" s="3">
        <v>42.54</v>
      </c>
      <c r="E40" s="3">
        <v>41.74</v>
      </c>
      <c r="F40" s="3">
        <v>42.46</v>
      </c>
      <c r="G40" s="3">
        <v>0.2</v>
      </c>
      <c r="H40" s="3">
        <v>0.004699999999999999</v>
      </c>
      <c r="I40" s="15">
        <v>228362.0</v>
      </c>
      <c r="J40" s="15">
        <v>493818.0</v>
      </c>
    </row>
    <row r="41">
      <c r="A41" s="21">
        <v>45.11</v>
      </c>
      <c r="B41" s="5">
        <f t="shared" si="1"/>
        <v>44099</v>
      </c>
      <c r="C41" s="3">
        <v>42.37</v>
      </c>
      <c r="D41" s="3">
        <v>42.8</v>
      </c>
      <c r="E41" s="3">
        <v>42.0</v>
      </c>
      <c r="F41" s="3">
        <v>42.41</v>
      </c>
      <c r="G41" s="3">
        <v>-0.05</v>
      </c>
      <c r="H41" s="6">
        <v>-0.0012</v>
      </c>
      <c r="I41" s="15">
        <v>192143.0</v>
      </c>
      <c r="J41" s="15">
        <v>500433.0</v>
      </c>
    </row>
    <row r="42">
      <c r="A42" s="21">
        <v>-0.72</v>
      </c>
      <c r="B42" s="5">
        <f t="shared" si="1"/>
        <v>44102</v>
      </c>
      <c r="C42" s="3">
        <v>42.21</v>
      </c>
      <c r="D42" s="3">
        <v>43.03</v>
      </c>
      <c r="E42" s="3">
        <v>41.95</v>
      </c>
      <c r="F42" s="3">
        <v>42.87</v>
      </c>
      <c r="G42" s="3">
        <v>0.46</v>
      </c>
      <c r="H42" s="3">
        <v>0.0108</v>
      </c>
      <c r="I42" s="15">
        <v>222771.0</v>
      </c>
      <c r="J42" s="15">
        <v>502980.0</v>
      </c>
    </row>
    <row r="43">
      <c r="A43" s="22">
        <v>-0.0157</v>
      </c>
      <c r="B43" s="5">
        <f t="shared" si="1"/>
        <v>44103</v>
      </c>
      <c r="C43" s="3">
        <v>42.91</v>
      </c>
      <c r="D43" s="3">
        <v>42.97</v>
      </c>
      <c r="E43" s="3">
        <v>40.84</v>
      </c>
      <c r="F43" s="3">
        <v>41.56</v>
      </c>
      <c r="G43" s="3">
        <v>-1.31</v>
      </c>
      <c r="H43" s="6">
        <v>-0.0306</v>
      </c>
      <c r="I43" s="15">
        <v>331441.0</v>
      </c>
      <c r="J43" s="15">
        <v>524456.0</v>
      </c>
    </row>
    <row r="44">
      <c r="A44" s="24">
        <v>72324.0</v>
      </c>
      <c r="B44" s="5">
        <f t="shared" si="1"/>
        <v>44104</v>
      </c>
      <c r="C44" s="3">
        <v>41.36</v>
      </c>
      <c r="D44" s="3">
        <v>42.49</v>
      </c>
      <c r="E44" s="3">
        <v>40.82</v>
      </c>
      <c r="F44" s="3">
        <v>42.3</v>
      </c>
      <c r="G44" s="3">
        <v>0.74</v>
      </c>
      <c r="H44" s="3">
        <v>0.0178</v>
      </c>
      <c r="I44" s="15">
        <v>317193.0</v>
      </c>
      <c r="J44" s="15">
        <v>537040.0</v>
      </c>
    </row>
    <row r="45">
      <c r="A45" s="24">
        <v>338254.0</v>
      </c>
      <c r="B45" s="5">
        <f t="shared" si="1"/>
        <v>44105</v>
      </c>
      <c r="C45" s="3">
        <v>42.17</v>
      </c>
      <c r="D45" s="3">
        <v>42.56</v>
      </c>
      <c r="E45" s="3">
        <v>39.92</v>
      </c>
      <c r="F45" s="3">
        <v>40.93</v>
      </c>
      <c r="G45" s="3">
        <v>-1.37</v>
      </c>
      <c r="H45" s="6">
        <v>-0.0324</v>
      </c>
      <c r="I45" s="15">
        <v>338718.0</v>
      </c>
      <c r="J45" s="15">
        <v>531522.0</v>
      </c>
    </row>
    <row r="46">
      <c r="A46" s="23">
        <v>44053.0</v>
      </c>
      <c r="B46" s="5">
        <f t="shared" si="1"/>
        <v>44106</v>
      </c>
      <c r="C46" s="3">
        <v>40.65</v>
      </c>
      <c r="D46" s="3">
        <v>40.77</v>
      </c>
      <c r="E46" s="3">
        <v>38.79</v>
      </c>
      <c r="F46" s="3">
        <v>39.27</v>
      </c>
      <c r="G46" s="3">
        <v>-1.66</v>
      </c>
      <c r="H46" s="6">
        <v>-0.0406</v>
      </c>
      <c r="I46" s="15">
        <v>337414.0</v>
      </c>
      <c r="J46" s="15">
        <v>526003.0</v>
      </c>
    </row>
    <row r="47">
      <c r="A47" s="21">
        <v>45.28</v>
      </c>
      <c r="B47" s="5">
        <f t="shared" si="1"/>
        <v>44109</v>
      </c>
      <c r="C47" s="3">
        <v>39.19</v>
      </c>
      <c r="D47" s="3">
        <v>41.78</v>
      </c>
      <c r="E47" s="3">
        <v>39.14</v>
      </c>
      <c r="F47" s="3">
        <v>41.29</v>
      </c>
      <c r="G47" s="3">
        <v>2.02</v>
      </c>
      <c r="H47" s="3">
        <v>0.051399999999999994</v>
      </c>
      <c r="I47" s="15">
        <v>273764.0</v>
      </c>
      <c r="J47" s="15">
        <v>503509.0</v>
      </c>
    </row>
    <row r="48">
      <c r="A48" s="21">
        <v>45.99</v>
      </c>
      <c r="B48" s="5">
        <f t="shared" si="1"/>
        <v>44110</v>
      </c>
      <c r="C48" s="3">
        <v>41.41</v>
      </c>
      <c r="D48" s="3">
        <v>42.84</v>
      </c>
      <c r="E48" s="3">
        <v>41.22</v>
      </c>
      <c r="F48" s="3">
        <v>42.65</v>
      </c>
      <c r="G48" s="3">
        <v>1.36</v>
      </c>
      <c r="H48" s="3">
        <v>0.0329</v>
      </c>
      <c r="I48" s="15">
        <v>291684.0</v>
      </c>
      <c r="J48" s="15">
        <v>487366.0</v>
      </c>
    </row>
    <row r="49">
      <c r="A49" s="21">
        <v>45.11</v>
      </c>
      <c r="B49" s="5">
        <f t="shared" si="1"/>
        <v>44111</v>
      </c>
      <c r="C49" s="3">
        <v>41.85</v>
      </c>
      <c r="D49" s="3">
        <v>42.42</v>
      </c>
      <c r="E49" s="3">
        <v>41.36</v>
      </c>
      <c r="F49" s="3">
        <v>41.99</v>
      </c>
      <c r="G49" s="3">
        <v>-0.66</v>
      </c>
      <c r="H49" s="6">
        <v>-0.0155</v>
      </c>
      <c r="I49" s="15">
        <v>241200.0</v>
      </c>
      <c r="J49" s="15">
        <v>461647.0</v>
      </c>
    </row>
    <row r="50">
      <c r="A50" s="21">
        <v>45.73</v>
      </c>
      <c r="B50" s="5">
        <f t="shared" si="1"/>
        <v>44112</v>
      </c>
      <c r="C50" s="3">
        <v>42.15</v>
      </c>
      <c r="D50" s="3">
        <v>43.47</v>
      </c>
      <c r="E50" s="3">
        <v>41.86</v>
      </c>
      <c r="F50" s="3">
        <v>43.34</v>
      </c>
      <c r="G50" s="3">
        <v>1.35</v>
      </c>
      <c r="H50" s="3">
        <v>0.0322</v>
      </c>
      <c r="I50" s="15">
        <v>266260.0</v>
      </c>
      <c r="J50" s="15">
        <v>447091.0</v>
      </c>
    </row>
    <row r="51">
      <c r="A51" s="25">
        <f>+0.62</f>
        <v>0.62</v>
      </c>
      <c r="B51" s="5">
        <f t="shared" si="1"/>
        <v>44113</v>
      </c>
      <c r="C51" s="3">
        <v>43.36</v>
      </c>
      <c r="D51" s="3">
        <v>43.57</v>
      </c>
      <c r="E51" s="3">
        <v>42.61</v>
      </c>
      <c r="F51" s="3">
        <v>42.85</v>
      </c>
      <c r="G51" s="3">
        <v>-0.49</v>
      </c>
      <c r="H51" s="6">
        <v>-0.0113</v>
      </c>
      <c r="I51" s="15">
        <v>254615.0</v>
      </c>
      <c r="J51" s="15">
        <v>443411.0</v>
      </c>
    </row>
    <row r="52">
      <c r="A52" s="25">
        <f>+1.37%</f>
        <v>0.0137</v>
      </c>
      <c r="B52" s="13">
        <f t="shared" si="1"/>
        <v>44116</v>
      </c>
      <c r="C52" s="3">
        <v>42.6</v>
      </c>
      <c r="D52" s="3">
        <v>42.71</v>
      </c>
      <c r="E52" s="3">
        <v>41.36</v>
      </c>
      <c r="F52" s="3">
        <v>41.72</v>
      </c>
      <c r="G52" s="3">
        <v>-1.13</v>
      </c>
      <c r="H52" s="6">
        <v>-0.0264</v>
      </c>
      <c r="I52" s="15">
        <v>238874.0</v>
      </c>
      <c r="J52" s="15">
        <v>424904.0</v>
      </c>
    </row>
    <row r="53">
      <c r="A53" s="26">
        <v>50530.0</v>
      </c>
      <c r="B53" s="13">
        <f t="shared" si="1"/>
        <v>44117</v>
      </c>
      <c r="C53" s="3">
        <v>41.81</v>
      </c>
      <c r="D53" s="3">
        <v>42.68</v>
      </c>
      <c r="E53" s="3">
        <v>41.66</v>
      </c>
      <c r="F53" s="3">
        <v>42.45</v>
      </c>
      <c r="G53" s="3">
        <v>0.73</v>
      </c>
      <c r="H53" s="3">
        <v>0.0175</v>
      </c>
      <c r="I53" s="15">
        <v>227845.0</v>
      </c>
      <c r="J53" s="15">
        <v>408229.0</v>
      </c>
    </row>
    <row r="54">
      <c r="A54" s="26">
        <v>340573.0</v>
      </c>
      <c r="B54" s="13">
        <f t="shared" si="1"/>
        <v>44118</v>
      </c>
      <c r="C54" s="3">
        <v>42.43</v>
      </c>
      <c r="D54" s="3">
        <v>43.45</v>
      </c>
      <c r="E54" s="3">
        <v>42.13</v>
      </c>
      <c r="F54" s="3">
        <v>43.32</v>
      </c>
      <c r="G54" s="3">
        <v>0.87</v>
      </c>
      <c r="H54" s="3">
        <v>0.020499999999999997</v>
      </c>
      <c r="I54" s="15">
        <v>279124.0</v>
      </c>
      <c r="J54" s="15">
        <v>394329.0</v>
      </c>
    </row>
    <row r="55">
      <c r="A55" s="27">
        <v>44054.0</v>
      </c>
      <c r="B55" s="13">
        <f t="shared" si="1"/>
        <v>44119</v>
      </c>
      <c r="C55" s="3">
        <v>43.45</v>
      </c>
      <c r="D55" s="3">
        <v>43.48</v>
      </c>
      <c r="E55" s="3">
        <v>41.56</v>
      </c>
      <c r="F55" s="3">
        <v>43.16</v>
      </c>
      <c r="G55" s="3">
        <v>-0.16</v>
      </c>
      <c r="H55" s="6">
        <v>-0.0037</v>
      </c>
      <c r="I55" s="15">
        <v>295275.0</v>
      </c>
      <c r="J55" s="15">
        <v>372009.0</v>
      </c>
    </row>
    <row r="56">
      <c r="A56" s="28">
        <v>45.74</v>
      </c>
      <c r="B56" s="13">
        <f t="shared" si="1"/>
        <v>44120</v>
      </c>
      <c r="C56" s="3">
        <v>43.1</v>
      </c>
      <c r="D56" s="3">
        <v>43.21</v>
      </c>
      <c r="E56" s="3">
        <v>42.27</v>
      </c>
      <c r="F56" s="3">
        <v>42.93</v>
      </c>
      <c r="G56" s="3">
        <v>-0.23</v>
      </c>
      <c r="H56" s="6">
        <v>-0.0053</v>
      </c>
      <c r="I56" s="15">
        <v>197161.0</v>
      </c>
      <c r="J56" s="15">
        <v>351025.0</v>
      </c>
    </row>
    <row r="57">
      <c r="A57" s="28">
        <v>46.56</v>
      </c>
      <c r="B57" s="13">
        <f t="shared" si="1"/>
        <v>44123</v>
      </c>
      <c r="C57" s="3">
        <v>42.69</v>
      </c>
      <c r="D57" s="3">
        <v>43.23</v>
      </c>
      <c r="E57" s="3">
        <v>42.36</v>
      </c>
      <c r="F57" s="3">
        <v>42.62</v>
      </c>
      <c r="G57" s="3">
        <v>-0.31</v>
      </c>
      <c r="H57" s="6">
        <v>-0.0072</v>
      </c>
      <c r="I57" s="15">
        <v>209058.0</v>
      </c>
      <c r="J57" s="15">
        <v>332782.0</v>
      </c>
    </row>
    <row r="58">
      <c r="A58" s="28">
        <v>45.29</v>
      </c>
      <c r="B58" s="13">
        <f t="shared" si="1"/>
        <v>44124</v>
      </c>
      <c r="C58" s="3">
        <v>42.45</v>
      </c>
      <c r="D58" s="3">
        <v>43.3</v>
      </c>
      <c r="E58" s="3">
        <v>42.19</v>
      </c>
      <c r="F58" s="3">
        <v>43.16</v>
      </c>
      <c r="G58" s="3">
        <v>0.54</v>
      </c>
      <c r="H58" s="3">
        <v>0.0127</v>
      </c>
      <c r="I58" s="15">
        <v>252053.0</v>
      </c>
      <c r="J58" s="15">
        <v>319155.0</v>
      </c>
    </row>
    <row r="59">
      <c r="A59" s="28">
        <v>45.37</v>
      </c>
      <c r="B59" s="13">
        <f t="shared" si="1"/>
        <v>44125</v>
      </c>
      <c r="C59" s="3">
        <v>42.91</v>
      </c>
      <c r="D59" s="3">
        <v>43.04</v>
      </c>
      <c r="E59" s="3">
        <v>41.45</v>
      </c>
      <c r="F59" s="3">
        <v>41.73</v>
      </c>
      <c r="G59" s="3">
        <v>-1.43</v>
      </c>
      <c r="H59" s="6">
        <v>-0.0331</v>
      </c>
      <c r="I59" s="15">
        <v>268884.0</v>
      </c>
      <c r="J59" s="15">
        <v>308196.0</v>
      </c>
    </row>
    <row r="60">
      <c r="A60" s="21">
        <v>-0.36</v>
      </c>
      <c r="B60" s="13">
        <f t="shared" si="1"/>
        <v>44126</v>
      </c>
      <c r="C60" s="3">
        <v>41.59</v>
      </c>
      <c r="D60" s="3">
        <v>42.79</v>
      </c>
      <c r="E60" s="3">
        <v>41.46</v>
      </c>
      <c r="F60" s="3">
        <v>42.46</v>
      </c>
      <c r="G60" s="3">
        <v>0.73</v>
      </c>
      <c r="H60" s="3">
        <v>0.0175</v>
      </c>
      <c r="I60" s="15">
        <v>257199.0</v>
      </c>
      <c r="J60" s="15">
        <v>260989.0</v>
      </c>
    </row>
    <row r="61">
      <c r="A61" s="22">
        <v>-0.0079</v>
      </c>
      <c r="B61" s="13">
        <f t="shared" si="1"/>
        <v>44127</v>
      </c>
      <c r="C61" s="3">
        <v>42.4</v>
      </c>
      <c r="D61" s="3">
        <v>42.8</v>
      </c>
      <c r="E61" s="3">
        <v>41.5</v>
      </c>
      <c r="F61" s="3">
        <v>41.77</v>
      </c>
      <c r="G61" s="3">
        <v>-0.69</v>
      </c>
      <c r="H61" s="6">
        <v>-0.0163</v>
      </c>
      <c r="I61" s="15">
        <v>205213.0</v>
      </c>
      <c r="J61" s="15">
        <v>229909.0</v>
      </c>
    </row>
    <row r="62">
      <c r="A62" s="24">
        <v>83987.0</v>
      </c>
      <c r="B62" s="13">
        <f t="shared" si="1"/>
        <v>44130</v>
      </c>
      <c r="C62" s="3">
        <v>41.53</v>
      </c>
      <c r="D62" s="3">
        <v>41.63</v>
      </c>
      <c r="E62" s="3">
        <v>40.22</v>
      </c>
      <c r="F62" s="3">
        <v>40.46</v>
      </c>
      <c r="G62" s="3">
        <v>-1.31</v>
      </c>
      <c r="H62" s="6">
        <v>-0.0314</v>
      </c>
      <c r="I62" s="15">
        <v>210531.0</v>
      </c>
      <c r="J62" s="15">
        <v>218235.0</v>
      </c>
    </row>
    <row r="63">
      <c r="A63" s="24">
        <v>340321.0</v>
      </c>
      <c r="B63" s="13">
        <f t="shared" si="1"/>
        <v>44131</v>
      </c>
      <c r="C63" s="3">
        <v>40.5</v>
      </c>
      <c r="D63" s="3">
        <v>41.47</v>
      </c>
      <c r="E63" s="3">
        <v>40.4</v>
      </c>
      <c r="F63" s="3">
        <v>41.2</v>
      </c>
      <c r="G63" s="3">
        <v>0.74</v>
      </c>
      <c r="H63" s="3">
        <v>0.0183</v>
      </c>
      <c r="I63" s="15">
        <v>207540.0</v>
      </c>
      <c r="J63" s="15">
        <v>166367.0</v>
      </c>
    </row>
    <row r="64">
      <c r="A64" s="23">
        <v>44055.0</v>
      </c>
      <c r="B64" s="13">
        <f t="shared" si="1"/>
        <v>44132</v>
      </c>
      <c r="C64" s="3">
        <v>40.61</v>
      </c>
      <c r="D64" s="3">
        <v>40.7</v>
      </c>
      <c r="E64" s="3">
        <v>38.75</v>
      </c>
      <c r="F64" s="3">
        <v>39.12</v>
      </c>
      <c r="G64" s="3">
        <v>-2.08</v>
      </c>
      <c r="H64" s="6">
        <v>-0.0505</v>
      </c>
      <c r="I64" s="15">
        <v>163831.0</v>
      </c>
      <c r="J64" s="15">
        <v>148226.0</v>
      </c>
    </row>
    <row r="65">
      <c r="A65" s="21">
        <v>45.47</v>
      </c>
      <c r="B65" s="13">
        <f t="shared" si="1"/>
        <v>44133</v>
      </c>
      <c r="C65" s="3">
        <v>39.16</v>
      </c>
      <c r="D65" s="3">
        <v>39.45</v>
      </c>
      <c r="E65" s="3">
        <v>36.64</v>
      </c>
      <c r="F65" s="3">
        <v>37.65</v>
      </c>
      <c r="G65" s="3">
        <v>-1.47</v>
      </c>
      <c r="H65" s="6">
        <v>-0.0376</v>
      </c>
      <c r="I65" s="15">
        <v>112470.0</v>
      </c>
      <c r="J65" s="15">
        <v>75469.0</v>
      </c>
    </row>
    <row r="66">
      <c r="A66" s="21">
        <v>46.49</v>
      </c>
      <c r="B66" s="13">
        <f t="shared" si="1"/>
        <v>44134</v>
      </c>
      <c r="C66" s="3">
        <v>37.5</v>
      </c>
      <c r="D66" s="3">
        <v>38.1</v>
      </c>
      <c r="E66" s="3">
        <v>36.8</v>
      </c>
      <c r="F66" s="3">
        <v>37.46</v>
      </c>
      <c r="G66" s="3">
        <v>-0.19</v>
      </c>
      <c r="H66" s="6">
        <v>-0.005</v>
      </c>
      <c r="I66" s="15">
        <v>20191.0</v>
      </c>
      <c r="J66" s="3"/>
    </row>
    <row r="67">
      <c r="A67" s="21">
        <v>45.36</v>
      </c>
      <c r="B67" s="3" t="str">
        <f t="shared" si="1"/>
        <v/>
      </c>
      <c r="C67" s="3"/>
      <c r="D67" s="3"/>
      <c r="E67" s="3"/>
      <c r="F67" s="3"/>
      <c r="G67" s="3"/>
      <c r="H67" s="3"/>
      <c r="I67" s="3"/>
      <c r="J67" s="3"/>
    </row>
    <row r="68">
      <c r="A68" s="21">
        <v>46.3</v>
      </c>
      <c r="B68" s="3" t="str">
        <f t="shared" si="1"/>
        <v/>
      </c>
      <c r="C68" s="3"/>
      <c r="D68" s="3"/>
      <c r="E68" s="3"/>
      <c r="F68" s="3"/>
      <c r="G68" s="3"/>
      <c r="H68" s="3"/>
      <c r="I68" s="3"/>
      <c r="J68" s="3"/>
    </row>
    <row r="69">
      <c r="A69" s="25">
        <f>+0.93</f>
        <v>0.93</v>
      </c>
      <c r="B69" s="3" t="str">
        <f t="shared" si="1"/>
        <v/>
      </c>
      <c r="C69" s="3"/>
      <c r="D69" s="3"/>
      <c r="E69" s="3"/>
      <c r="F69" s="3"/>
      <c r="G69" s="3"/>
      <c r="H69" s="3"/>
      <c r="I69" s="3"/>
      <c r="J69" s="3"/>
    </row>
    <row r="70">
      <c r="A70" s="25">
        <f>+2.05%</f>
        <v>0.0205</v>
      </c>
      <c r="B70" s="3" t="str">
        <f t="shared" si="1"/>
        <v/>
      </c>
      <c r="C70" s="3"/>
      <c r="D70" s="3"/>
      <c r="E70" s="3"/>
      <c r="F70" s="3"/>
      <c r="G70" s="3"/>
      <c r="H70" s="3"/>
      <c r="I70" s="3"/>
      <c r="J70" s="3"/>
    </row>
    <row r="71">
      <c r="A71" s="26">
        <v>95527.0</v>
      </c>
      <c r="B71" s="3" t="str">
        <f t="shared" si="1"/>
        <v/>
      </c>
      <c r="C71" s="3"/>
      <c r="D71" s="3"/>
      <c r="E71" s="3"/>
      <c r="F71" s="3"/>
      <c r="G71" s="3"/>
      <c r="H71" s="3"/>
      <c r="I71" s="3"/>
      <c r="J71" s="3"/>
    </row>
    <row r="72">
      <c r="A72" s="26">
        <v>345860.0</v>
      </c>
      <c r="B72" s="3" t="str">
        <f t="shared" si="1"/>
        <v/>
      </c>
      <c r="C72" s="3"/>
      <c r="D72" s="3"/>
      <c r="E72" s="3"/>
      <c r="F72" s="3"/>
      <c r="G72" s="3"/>
      <c r="H72" s="3"/>
      <c r="I72" s="3"/>
      <c r="J72" s="3"/>
    </row>
    <row r="73">
      <c r="A73" s="27">
        <v>44056.0</v>
      </c>
      <c r="B73" s="3" t="str">
        <f t="shared" si="1"/>
        <v/>
      </c>
      <c r="C73" s="3"/>
      <c r="D73" s="3"/>
      <c r="E73" s="3"/>
      <c r="F73" s="3"/>
      <c r="G73" s="3"/>
      <c r="H73" s="3"/>
      <c r="I73" s="3"/>
      <c r="J73" s="3"/>
    </row>
    <row r="74">
      <c r="A74" s="28">
        <v>46.18</v>
      </c>
      <c r="B74" s="3" t="str">
        <f t="shared" si="1"/>
        <v/>
      </c>
      <c r="C74" s="3"/>
      <c r="D74" s="3"/>
      <c r="E74" s="3"/>
      <c r="F74" s="3"/>
      <c r="G74" s="3"/>
      <c r="H74" s="3"/>
      <c r="I74" s="3"/>
      <c r="J74" s="3"/>
    </row>
    <row r="75">
      <c r="A75" s="28">
        <v>46.4</v>
      </c>
      <c r="B75" s="3" t="str">
        <f t="shared" si="1"/>
        <v/>
      </c>
      <c r="C75" s="3"/>
      <c r="D75" s="3"/>
      <c r="E75" s="3"/>
      <c r="F75" s="3"/>
      <c r="G75" s="3"/>
      <c r="H75" s="3"/>
      <c r="I75" s="3"/>
      <c r="J75" s="3"/>
    </row>
    <row r="76">
      <c r="A76" s="28">
        <v>45.7</v>
      </c>
      <c r="B76" s="3" t="str">
        <f t="shared" si="1"/>
        <v/>
      </c>
      <c r="C76" s="3"/>
      <c r="D76" s="3"/>
      <c r="E76" s="3"/>
      <c r="F76" s="3"/>
      <c r="G76" s="3"/>
      <c r="H76" s="3"/>
      <c r="I76" s="3"/>
      <c r="J76" s="3"/>
    </row>
    <row r="77">
      <c r="A77" s="28">
        <v>45.82</v>
      </c>
      <c r="B77" s="3" t="str">
        <f t="shared" si="1"/>
        <v/>
      </c>
      <c r="C77" s="3"/>
      <c r="D77" s="3"/>
      <c r="E77" s="3"/>
      <c r="F77" s="3"/>
      <c r="G77" s="3"/>
      <c r="H77" s="3"/>
      <c r="I77" s="3"/>
      <c r="J77" s="3"/>
    </row>
    <row r="78">
      <c r="A78" s="21">
        <v>-0.48</v>
      </c>
      <c r="B78" s="3" t="str">
        <f t="shared" si="1"/>
        <v/>
      </c>
      <c r="C78" s="3"/>
      <c r="D78" s="3"/>
      <c r="E78" s="3"/>
      <c r="F78" s="3"/>
      <c r="G78" s="3"/>
      <c r="H78" s="3"/>
      <c r="I78" s="3"/>
      <c r="J78" s="3"/>
    </row>
    <row r="79">
      <c r="A79" s="22">
        <v>-0.0104</v>
      </c>
      <c r="B79" s="3" t="str">
        <f t="shared" si="1"/>
        <v/>
      </c>
      <c r="C79" s="3"/>
      <c r="D79" s="3"/>
      <c r="E79" s="3"/>
      <c r="F79" s="3"/>
      <c r="G79" s="3"/>
      <c r="H79" s="3"/>
      <c r="I79" s="3"/>
      <c r="J79" s="3"/>
    </row>
    <row r="80">
      <c r="A80" s="24">
        <v>78750.0</v>
      </c>
      <c r="B80" s="3" t="str">
        <f t="shared" si="1"/>
        <v/>
      </c>
      <c r="C80" s="3"/>
      <c r="D80" s="3"/>
      <c r="E80" s="3"/>
      <c r="F80" s="3"/>
      <c r="G80" s="3"/>
      <c r="H80" s="3"/>
      <c r="I80" s="3"/>
      <c r="J80" s="3"/>
    </row>
    <row r="81">
      <c r="A81" s="24">
        <v>346692.0</v>
      </c>
      <c r="B81" s="3" t="str">
        <f t="shared" si="1"/>
        <v/>
      </c>
      <c r="C81" s="3"/>
      <c r="D81" s="3"/>
      <c r="E81" s="3"/>
      <c r="F81" s="3"/>
      <c r="G81" s="3"/>
      <c r="H81" s="3"/>
      <c r="I81" s="3"/>
      <c r="J81" s="3"/>
    </row>
    <row r="82">
      <c r="A82" s="23">
        <v>44057.0</v>
      </c>
      <c r="B82" s="3" t="str">
        <f t="shared" si="1"/>
        <v/>
      </c>
      <c r="C82" s="3"/>
      <c r="D82" s="3"/>
      <c r="E82" s="3"/>
      <c r="F82" s="3"/>
      <c r="G82" s="3"/>
      <c r="H82" s="3"/>
      <c r="I82" s="3"/>
      <c r="J82" s="3"/>
    </row>
    <row r="83">
      <c r="A83" s="21">
        <v>46.11</v>
      </c>
      <c r="B83" s="3" t="str">
        <f t="shared" si="1"/>
        <v/>
      </c>
      <c r="C83" s="3"/>
      <c r="D83" s="3"/>
      <c r="E83" s="3"/>
      <c r="F83" s="3"/>
      <c r="G83" s="3"/>
      <c r="H83" s="3"/>
      <c r="I83" s="3"/>
      <c r="J83" s="3"/>
    </row>
    <row r="84">
      <c r="A84" s="21">
        <v>46.11</v>
      </c>
      <c r="B84" s="3" t="str">
        <f t="shared" si="1"/>
        <v/>
      </c>
      <c r="C84" s="3"/>
      <c r="D84" s="3"/>
      <c r="E84" s="3"/>
      <c r="F84" s="3"/>
      <c r="G84" s="3"/>
      <c r="H84" s="3"/>
      <c r="I84" s="3"/>
      <c r="J84" s="3"/>
    </row>
    <row r="85">
      <c r="A85" s="21">
        <v>45.42</v>
      </c>
      <c r="B85" s="3" t="str">
        <f t="shared" si="1"/>
        <v/>
      </c>
      <c r="C85" s="3"/>
      <c r="D85" s="3"/>
      <c r="E85" s="3"/>
      <c r="F85" s="3"/>
      <c r="G85" s="3"/>
      <c r="H85" s="3"/>
      <c r="I85" s="3"/>
      <c r="J85" s="3"/>
    </row>
    <row r="86">
      <c r="A86" s="21">
        <v>45.77</v>
      </c>
      <c r="B86" s="3" t="str">
        <f t="shared" si="1"/>
        <v/>
      </c>
      <c r="C86" s="3"/>
      <c r="D86" s="3"/>
      <c r="E86" s="3"/>
      <c r="F86" s="3"/>
      <c r="G86" s="3"/>
      <c r="H86" s="3"/>
      <c r="I86" s="3"/>
      <c r="J86" s="3"/>
    </row>
    <row r="87">
      <c r="A87" s="21">
        <v>-0.05</v>
      </c>
      <c r="B87" s="3" t="str">
        <f t="shared" si="1"/>
        <v/>
      </c>
      <c r="C87" s="3"/>
      <c r="D87" s="3"/>
      <c r="E87" s="3"/>
      <c r="F87" s="3"/>
      <c r="G87" s="3"/>
      <c r="H87" s="3"/>
      <c r="I87" s="3"/>
      <c r="J87" s="3"/>
    </row>
    <row r="88">
      <c r="A88" s="22">
        <v>-0.0011</v>
      </c>
      <c r="B88" s="3" t="str">
        <f t="shared" si="1"/>
        <v/>
      </c>
      <c r="C88" s="3"/>
      <c r="D88" s="3"/>
      <c r="E88" s="3"/>
      <c r="F88" s="3"/>
      <c r="G88" s="3"/>
      <c r="H88" s="3"/>
      <c r="I88" s="3"/>
      <c r="J88" s="3"/>
    </row>
    <row r="89">
      <c r="A89" s="24">
        <v>88566.0</v>
      </c>
      <c r="B89" s="3" t="str">
        <f t="shared" si="1"/>
        <v/>
      </c>
      <c r="C89" s="3"/>
      <c r="D89" s="3"/>
      <c r="E89" s="3"/>
      <c r="F89" s="3"/>
      <c r="G89" s="3"/>
      <c r="H89" s="3"/>
      <c r="I89" s="3"/>
      <c r="J89" s="3"/>
    </row>
    <row r="90">
      <c r="A90" s="24">
        <v>348003.0</v>
      </c>
      <c r="B90" s="3" t="str">
        <f t="shared" si="1"/>
        <v/>
      </c>
      <c r="C90" s="3"/>
      <c r="D90" s="3"/>
      <c r="E90" s="3"/>
      <c r="F90" s="3"/>
      <c r="G90" s="3"/>
      <c r="H90" s="3"/>
      <c r="I90" s="3"/>
      <c r="J90" s="3"/>
    </row>
    <row r="91">
      <c r="A91" s="23">
        <v>44060.0</v>
      </c>
      <c r="B91" s="3" t="str">
        <f t="shared" si="1"/>
        <v/>
      </c>
      <c r="C91" s="3"/>
      <c r="D91" s="3"/>
      <c r="E91" s="3"/>
      <c r="F91" s="3"/>
      <c r="G91" s="3"/>
      <c r="H91" s="3"/>
      <c r="I91" s="3"/>
      <c r="J91" s="3"/>
    </row>
    <row r="92">
      <c r="A92" s="21">
        <v>45.89</v>
      </c>
      <c r="B92" s="3" t="str">
        <f t="shared" si="1"/>
        <v/>
      </c>
      <c r="C92" s="3"/>
      <c r="D92" s="3"/>
      <c r="E92" s="3"/>
      <c r="F92" s="3"/>
      <c r="G92" s="3"/>
      <c r="H92" s="3"/>
      <c r="I92" s="3"/>
      <c r="J92" s="3"/>
    </row>
    <row r="93">
      <c r="A93" s="21">
        <v>46.44</v>
      </c>
      <c r="B93" s="3" t="str">
        <f t="shared" si="1"/>
        <v/>
      </c>
      <c r="C93" s="3"/>
      <c r="D93" s="3"/>
      <c r="E93" s="3"/>
      <c r="F93" s="3"/>
      <c r="G93" s="3"/>
      <c r="H93" s="3"/>
      <c r="I93" s="3"/>
      <c r="J93" s="3"/>
    </row>
    <row r="94">
      <c r="A94" s="21">
        <v>45.6</v>
      </c>
      <c r="B94" s="3" t="str">
        <f t="shared" si="1"/>
        <v/>
      </c>
      <c r="C94" s="3"/>
      <c r="D94" s="3"/>
      <c r="E94" s="3"/>
      <c r="F94" s="3"/>
      <c r="G94" s="3"/>
      <c r="H94" s="3"/>
      <c r="I94" s="3"/>
      <c r="J94" s="3"/>
    </row>
    <row r="95">
      <c r="A95" s="21">
        <v>46.39</v>
      </c>
      <c r="B95" s="3" t="str">
        <f t="shared" si="1"/>
        <v/>
      </c>
      <c r="C95" s="3"/>
      <c r="D95" s="3"/>
      <c r="E95" s="3"/>
      <c r="F95" s="3"/>
      <c r="G95" s="3"/>
      <c r="H95" s="3"/>
      <c r="I95" s="3"/>
      <c r="J95" s="3"/>
    </row>
    <row r="96">
      <c r="A96" s="25">
        <f>+0.62</f>
        <v>0.62</v>
      </c>
      <c r="B96" s="3" t="str">
        <f t="shared" si="1"/>
        <v/>
      </c>
      <c r="C96" s="3"/>
      <c r="D96" s="3"/>
      <c r="E96" s="3"/>
      <c r="F96" s="3"/>
      <c r="G96" s="3"/>
      <c r="H96" s="3"/>
      <c r="I96" s="3"/>
      <c r="J96" s="3"/>
    </row>
    <row r="97">
      <c r="A97" s="25">
        <f>+1.35%</f>
        <v>0.0135</v>
      </c>
      <c r="B97" s="3" t="str">
        <f t="shared" si="1"/>
        <v/>
      </c>
      <c r="C97" s="3"/>
      <c r="D97" s="3"/>
      <c r="E97" s="3"/>
      <c r="F97" s="3"/>
      <c r="G97" s="3"/>
      <c r="H97" s="3"/>
      <c r="I97" s="3"/>
      <c r="J97" s="3"/>
    </row>
    <row r="98">
      <c r="A98" s="26">
        <v>102425.0</v>
      </c>
      <c r="B98" s="3" t="str">
        <f t="shared" si="1"/>
        <v/>
      </c>
      <c r="C98" s="3"/>
      <c r="D98" s="3"/>
      <c r="E98" s="3"/>
      <c r="F98" s="3"/>
      <c r="G98" s="3"/>
      <c r="H98" s="3"/>
      <c r="I98" s="3"/>
      <c r="J98" s="3"/>
    </row>
    <row r="99">
      <c r="A99" s="26">
        <v>349749.0</v>
      </c>
      <c r="B99" s="3" t="str">
        <f t="shared" si="1"/>
        <v/>
      </c>
      <c r="C99" s="3"/>
      <c r="D99" s="3"/>
      <c r="E99" s="3"/>
      <c r="F99" s="3"/>
      <c r="G99" s="3"/>
      <c r="H99" s="3"/>
      <c r="I99" s="3"/>
      <c r="J99" s="3"/>
    </row>
    <row r="100">
      <c r="A100" s="27">
        <v>44061.0</v>
      </c>
      <c r="B100" s="3" t="str">
        <f t="shared" si="1"/>
        <v/>
      </c>
      <c r="C100" s="3"/>
      <c r="D100" s="3"/>
      <c r="E100" s="3"/>
      <c r="F100" s="3"/>
      <c r="G100" s="3"/>
      <c r="H100" s="3"/>
      <c r="I100" s="3"/>
      <c r="J100" s="3"/>
    </row>
    <row r="101">
      <c r="A101" s="28">
        <v>46.31</v>
      </c>
      <c r="B101" s="3" t="str">
        <f t="shared" si="1"/>
        <v/>
      </c>
      <c r="C101" s="3"/>
      <c r="D101" s="3"/>
      <c r="E101" s="3"/>
      <c r="F101" s="3"/>
      <c r="G101" s="3"/>
      <c r="H101" s="3"/>
      <c r="I101" s="3"/>
      <c r="J101" s="3"/>
    </row>
    <row r="102">
      <c r="A102" s="28">
        <v>46.55</v>
      </c>
      <c r="B102" s="3" t="str">
        <f t="shared" si="1"/>
        <v/>
      </c>
      <c r="C102" s="3"/>
      <c r="D102" s="3"/>
      <c r="E102" s="3"/>
      <c r="F102" s="3"/>
      <c r="G102" s="3"/>
      <c r="H102" s="3"/>
      <c r="I102" s="3"/>
      <c r="J102" s="3"/>
    </row>
    <row r="103">
      <c r="A103" s="28">
        <v>45.8</v>
      </c>
      <c r="B103" s="3" t="str">
        <f t="shared" si="1"/>
        <v/>
      </c>
      <c r="C103" s="3"/>
      <c r="D103" s="3"/>
      <c r="E103" s="3"/>
      <c r="F103" s="3"/>
      <c r="G103" s="3"/>
      <c r="H103" s="3"/>
      <c r="I103" s="3"/>
      <c r="J103" s="3"/>
    </row>
    <row r="104">
      <c r="A104" s="28">
        <v>46.49</v>
      </c>
      <c r="B104" s="3" t="str">
        <f t="shared" si="1"/>
        <v/>
      </c>
      <c r="C104" s="3"/>
      <c r="D104" s="3"/>
      <c r="E104" s="3"/>
      <c r="F104" s="3"/>
      <c r="G104" s="3"/>
      <c r="H104" s="3"/>
      <c r="I104" s="3"/>
      <c r="J104" s="3"/>
    </row>
    <row r="105">
      <c r="A105" s="25">
        <f>+0.1</f>
        <v>0.1</v>
      </c>
      <c r="B105" s="3" t="str">
        <f t="shared" si="1"/>
        <v/>
      </c>
      <c r="C105" s="3"/>
      <c r="D105" s="3"/>
      <c r="E105" s="3"/>
      <c r="F105" s="3"/>
      <c r="G105" s="3"/>
      <c r="H105" s="3"/>
      <c r="I105" s="3"/>
      <c r="J105" s="3"/>
    </row>
    <row r="106">
      <c r="A106" s="25">
        <f>+0.22%</f>
        <v>0.0022</v>
      </c>
      <c r="B106" s="3" t="str">
        <f t="shared" si="1"/>
        <v/>
      </c>
      <c r="C106" s="3"/>
      <c r="D106" s="3"/>
      <c r="E106" s="3"/>
      <c r="F106" s="3"/>
      <c r="G106" s="3"/>
      <c r="H106" s="3"/>
      <c r="I106" s="3"/>
      <c r="J106" s="3"/>
    </row>
    <row r="107">
      <c r="A107" s="26">
        <v>105217.0</v>
      </c>
      <c r="B107" s="3" t="str">
        <f t="shared" si="1"/>
        <v/>
      </c>
      <c r="C107" s="3"/>
      <c r="D107" s="3"/>
      <c r="E107" s="3"/>
      <c r="F107" s="3"/>
      <c r="G107" s="3"/>
      <c r="H107" s="3"/>
      <c r="I107" s="3"/>
      <c r="J107" s="3"/>
    </row>
    <row r="108">
      <c r="A108" s="26">
        <v>346194.0</v>
      </c>
      <c r="B108" s="3" t="str">
        <f t="shared" si="1"/>
        <v/>
      </c>
      <c r="C108" s="3"/>
      <c r="D108" s="3"/>
      <c r="E108" s="3"/>
      <c r="F108" s="3"/>
      <c r="G108" s="3"/>
      <c r="H108" s="3"/>
      <c r="I108" s="3"/>
      <c r="J108" s="3"/>
    </row>
    <row r="109">
      <c r="A109" s="27">
        <v>44062.0</v>
      </c>
      <c r="B109" s="3" t="str">
        <f t="shared" si="1"/>
        <v/>
      </c>
      <c r="C109" s="3"/>
      <c r="D109" s="3"/>
      <c r="E109" s="3"/>
      <c r="F109" s="3"/>
      <c r="G109" s="3"/>
      <c r="H109" s="3"/>
      <c r="I109" s="3"/>
      <c r="J109" s="3"/>
    </row>
    <row r="110">
      <c r="A110" s="28">
        <v>46.3</v>
      </c>
      <c r="B110" s="3" t="str">
        <f t="shared" si="1"/>
        <v/>
      </c>
      <c r="C110" s="3"/>
      <c r="D110" s="3"/>
      <c r="E110" s="3"/>
      <c r="F110" s="3"/>
      <c r="G110" s="3"/>
      <c r="H110" s="3"/>
      <c r="I110" s="3"/>
      <c r="J110" s="3"/>
    </row>
    <row r="111">
      <c r="A111" s="28">
        <v>46.45</v>
      </c>
      <c r="B111" s="3" t="str">
        <f t="shared" si="1"/>
        <v/>
      </c>
      <c r="C111" s="3"/>
      <c r="D111" s="3"/>
      <c r="E111" s="3"/>
      <c r="F111" s="3"/>
      <c r="G111" s="3"/>
      <c r="H111" s="3"/>
      <c r="I111" s="3"/>
      <c r="J111" s="3"/>
    </row>
    <row r="112">
      <c r="A112" s="28">
        <v>45.83</v>
      </c>
      <c r="B112" s="3" t="str">
        <f t="shared" si="1"/>
        <v/>
      </c>
      <c r="C112" s="3"/>
      <c r="D112" s="3"/>
      <c r="E112" s="3"/>
      <c r="F112" s="3"/>
      <c r="G112" s="3"/>
      <c r="H112" s="3"/>
      <c r="I112" s="3"/>
      <c r="J112" s="3"/>
    </row>
    <row r="113">
      <c r="A113" s="28">
        <v>46.36</v>
      </c>
      <c r="B113" s="3" t="str">
        <f t="shared" si="1"/>
        <v/>
      </c>
    </row>
    <row r="114">
      <c r="A114" s="21">
        <v>-0.13</v>
      </c>
      <c r="B114" s="3" t="str">
        <f t="shared" si="1"/>
        <v>#REF!</v>
      </c>
    </row>
    <row r="115">
      <c r="A115" s="22">
        <v>-0.0028</v>
      </c>
      <c r="B115" s="3" t="str">
        <f t="shared" si="1"/>
        <v>#REF!</v>
      </c>
    </row>
    <row r="116">
      <c r="A116" s="24">
        <v>110804.0</v>
      </c>
      <c r="B116" s="3" t="str">
        <f t="shared" si="1"/>
        <v>#REF!</v>
      </c>
    </row>
    <row r="117">
      <c r="A117" s="24">
        <v>351861.0</v>
      </c>
      <c r="B117" s="3" t="str">
        <f t="shared" si="1"/>
        <v>#REF!</v>
      </c>
    </row>
    <row r="118">
      <c r="A118" s="23">
        <v>44063.0</v>
      </c>
      <c r="B118" s="3" t="str">
        <f t="shared" si="1"/>
        <v>#REF!</v>
      </c>
    </row>
    <row r="119">
      <c r="A119" s="21">
        <v>46.17</v>
      </c>
      <c r="B119" s="3" t="str">
        <f t="shared" si="1"/>
        <v>#REF!</v>
      </c>
    </row>
    <row r="120">
      <c r="A120" s="21">
        <v>46.17</v>
      </c>
      <c r="B120" s="3" t="str">
        <f t="shared" si="1"/>
        <v>#REF!</v>
      </c>
    </row>
    <row r="121">
      <c r="A121" s="21">
        <v>45.05</v>
      </c>
      <c r="B121" s="3" t="str">
        <f t="shared" si="1"/>
        <v>#REF!</v>
      </c>
    </row>
    <row r="122">
      <c r="A122" s="21">
        <v>45.97</v>
      </c>
      <c r="B122" s="3" t="str">
        <f t="shared" si="1"/>
        <v>#REF!</v>
      </c>
    </row>
    <row r="123">
      <c r="A123" s="21">
        <v>-0.39</v>
      </c>
      <c r="B123" s="3" t="str">
        <f t="shared" si="1"/>
        <v>#REF!</v>
      </c>
    </row>
    <row r="124">
      <c r="A124" s="22">
        <v>-0.0084</v>
      </c>
      <c r="B124" s="3" t="str">
        <f t="shared" si="1"/>
        <v>#REF!</v>
      </c>
    </row>
    <row r="125">
      <c r="A125" s="24">
        <v>118160.0</v>
      </c>
      <c r="B125" s="3" t="str">
        <f t="shared" si="1"/>
        <v>#REF!</v>
      </c>
    </row>
    <row r="126">
      <c r="A126" s="24">
        <v>356060.0</v>
      </c>
      <c r="B126" s="3" t="str">
        <f t="shared" si="1"/>
        <v>#REF!</v>
      </c>
    </row>
    <row r="127">
      <c r="A127" s="23">
        <v>44064.0</v>
      </c>
      <c r="B127" s="3" t="str">
        <f t="shared" si="1"/>
        <v>#REF!</v>
      </c>
    </row>
    <row r="128">
      <c r="A128" s="21">
        <v>46.07</v>
      </c>
      <c r="B128" s="3" t="str">
        <f t="shared" si="1"/>
        <v>#REF!</v>
      </c>
    </row>
    <row r="129">
      <c r="A129" s="21">
        <v>46.11</v>
      </c>
      <c r="B129" s="3" t="str">
        <f t="shared" si="1"/>
        <v>#REF!</v>
      </c>
    </row>
    <row r="130">
      <c r="A130" s="21">
        <v>44.62</v>
      </c>
      <c r="B130" s="3" t="str">
        <f t="shared" si="1"/>
        <v>#REF!</v>
      </c>
    </row>
    <row r="131">
      <c r="A131" s="21">
        <v>45.39</v>
      </c>
      <c r="B131" s="3" t="str">
        <f t="shared" si="1"/>
        <v>#REF!</v>
      </c>
    </row>
    <row r="132">
      <c r="A132" s="21">
        <v>-0.58</v>
      </c>
      <c r="B132" s="3" t="str">
        <f t="shared" si="1"/>
        <v>#REF!</v>
      </c>
    </row>
    <row r="133">
      <c r="A133" s="22">
        <v>-0.0126</v>
      </c>
      <c r="B133" s="3" t="str">
        <f t="shared" si="1"/>
        <v>#REF!</v>
      </c>
    </row>
    <row r="134">
      <c r="A134" s="24">
        <v>143496.0</v>
      </c>
      <c r="B134" s="3" t="str">
        <f t="shared" si="1"/>
        <v>#REF!</v>
      </c>
    </row>
    <row r="135">
      <c r="A135" s="24">
        <v>357338.0</v>
      </c>
      <c r="B135" s="3" t="str">
        <f t="shared" si="1"/>
        <v>#REF!</v>
      </c>
    </row>
    <row r="136">
      <c r="A136" s="23">
        <v>44067.0</v>
      </c>
      <c r="B136" s="3" t="str">
        <f t="shared" si="1"/>
        <v>#REF!</v>
      </c>
    </row>
    <row r="137">
      <c r="A137" s="21">
        <v>45.39</v>
      </c>
      <c r="B137" s="3" t="str">
        <f t="shared" si="1"/>
        <v>#REF!</v>
      </c>
    </row>
    <row r="138">
      <c r="A138" s="21">
        <v>46.12</v>
      </c>
      <c r="B138" s="3" t="str">
        <f t="shared" si="1"/>
        <v>#REF!</v>
      </c>
    </row>
    <row r="139">
      <c r="A139" s="21">
        <v>45.32</v>
      </c>
      <c r="B139" s="3" t="str">
        <f t="shared" si="1"/>
        <v>#REF!</v>
      </c>
    </row>
    <row r="140">
      <c r="A140" s="21">
        <v>46.07</v>
      </c>
      <c r="B140" s="3" t="str">
        <f t="shared" si="1"/>
        <v>#REF!</v>
      </c>
    </row>
    <row r="141">
      <c r="A141" s="25">
        <f>+0.68</f>
        <v>0.68</v>
      </c>
      <c r="B141" s="3" t="str">
        <f t="shared" si="1"/>
        <v>#REF!</v>
      </c>
    </row>
    <row r="142">
      <c r="A142" s="25">
        <f>+1.5%</f>
        <v>0.015</v>
      </c>
      <c r="B142" s="3" t="str">
        <f t="shared" si="1"/>
        <v>#REF!</v>
      </c>
    </row>
    <row r="143">
      <c r="A143" s="26">
        <v>106732.0</v>
      </c>
      <c r="B143" s="3" t="str">
        <f t="shared" si="1"/>
        <v>#REF!</v>
      </c>
    </row>
    <row r="144">
      <c r="A144" s="26">
        <v>363205.0</v>
      </c>
      <c r="B144" s="3" t="str">
        <f t="shared" si="1"/>
        <v>#REF!</v>
      </c>
    </row>
    <row r="145">
      <c r="A145" s="27">
        <v>44068.0</v>
      </c>
      <c r="B145" s="3" t="str">
        <f t="shared" si="1"/>
        <v>#REF!</v>
      </c>
    </row>
    <row r="146">
      <c r="A146" s="28">
        <v>46.07</v>
      </c>
      <c r="B146" s="3" t="str">
        <f t="shared" si="1"/>
        <v>#REF!</v>
      </c>
    </row>
    <row r="147">
      <c r="A147" s="28">
        <v>46.89</v>
      </c>
      <c r="B147" s="3" t="str">
        <f t="shared" si="1"/>
        <v>#REF!</v>
      </c>
    </row>
    <row r="148">
      <c r="A148" s="28">
        <v>46.02</v>
      </c>
      <c r="B148" s="3" t="str">
        <f t="shared" si="1"/>
        <v>#REF!</v>
      </c>
    </row>
    <row r="149">
      <c r="A149" s="28">
        <v>46.66</v>
      </c>
      <c r="B149" s="3" t="str">
        <f t="shared" si="1"/>
        <v>#REF!</v>
      </c>
    </row>
    <row r="150">
      <c r="A150" s="25">
        <f>+0.59</f>
        <v>0.59</v>
      </c>
      <c r="B150" s="3" t="str">
        <f t="shared" si="1"/>
        <v>#REF!</v>
      </c>
    </row>
    <row r="151">
      <c r="A151" s="25">
        <f>+1.28%</f>
        <v>0.0128</v>
      </c>
      <c r="B151" s="3" t="str">
        <f t="shared" si="1"/>
        <v>#REF!</v>
      </c>
    </row>
    <row r="152">
      <c r="A152" s="26">
        <v>155852.0</v>
      </c>
      <c r="B152" s="3" t="str">
        <f t="shared" si="1"/>
        <v>#REF!</v>
      </c>
    </row>
    <row r="153">
      <c r="A153" s="26">
        <v>361821.0</v>
      </c>
      <c r="B153" s="3" t="str">
        <f t="shared" si="1"/>
        <v>#REF!</v>
      </c>
    </row>
    <row r="154">
      <c r="A154" s="27">
        <v>44069.0</v>
      </c>
      <c r="B154" s="3" t="str">
        <f t="shared" si="1"/>
        <v>#REF!</v>
      </c>
    </row>
    <row r="155">
      <c r="A155" s="28">
        <v>46.68</v>
      </c>
      <c r="B155" s="3" t="str">
        <f t="shared" si="1"/>
        <v>#REF!</v>
      </c>
    </row>
    <row r="156">
      <c r="A156" s="28">
        <v>46.94</v>
      </c>
      <c r="B156" s="3" t="str">
        <f t="shared" si="1"/>
        <v>#REF!</v>
      </c>
    </row>
    <row r="157">
      <c r="A157" s="28">
        <v>46.42</v>
      </c>
      <c r="B157" s="3" t="str">
        <f t="shared" si="1"/>
        <v>#REF!</v>
      </c>
    </row>
    <row r="158">
      <c r="A158" s="28">
        <v>46.58</v>
      </c>
      <c r="B158" s="3" t="str">
        <f t="shared" si="1"/>
        <v>#REF!</v>
      </c>
    </row>
    <row r="159">
      <c r="A159" s="21">
        <v>-0.08</v>
      </c>
      <c r="B159" s="3" t="str">
        <f t="shared" si="1"/>
        <v>#REF!</v>
      </c>
    </row>
    <row r="160">
      <c r="A160" s="22">
        <v>-0.0017</v>
      </c>
      <c r="B160" s="3" t="str">
        <f t="shared" si="1"/>
        <v>#REF!</v>
      </c>
    </row>
    <row r="161">
      <c r="A161" s="24">
        <v>139433.0</v>
      </c>
      <c r="B161" s="3" t="str">
        <f t="shared" si="1"/>
        <v>#REF!</v>
      </c>
    </row>
    <row r="162">
      <c r="A162" s="24">
        <v>366753.0</v>
      </c>
      <c r="B162" s="3" t="str">
        <f t="shared" si="1"/>
        <v>#REF!</v>
      </c>
    </row>
    <row r="163">
      <c r="A163" s="23">
        <v>44070.0</v>
      </c>
      <c r="B163" s="3" t="str">
        <f t="shared" si="1"/>
        <v>#REF!</v>
      </c>
    </row>
    <row r="164">
      <c r="A164" s="21">
        <v>46.63</v>
      </c>
      <c r="B164" s="3" t="str">
        <f t="shared" si="1"/>
        <v>#REF!</v>
      </c>
    </row>
    <row r="165">
      <c r="A165" s="21">
        <v>46.71</v>
      </c>
      <c r="B165" s="3" t="str">
        <f t="shared" si="1"/>
        <v>#REF!</v>
      </c>
    </row>
    <row r="166">
      <c r="A166" s="21">
        <v>45.49</v>
      </c>
      <c r="B166" s="3" t="str">
        <f t="shared" si="1"/>
        <v>#REF!</v>
      </c>
    </row>
    <row r="167">
      <c r="A167" s="21">
        <v>46.01</v>
      </c>
      <c r="B167" s="3" t="str">
        <f t="shared" si="1"/>
        <v>#REF!</v>
      </c>
    </row>
    <row r="168">
      <c r="A168" s="21">
        <v>-0.57</v>
      </c>
      <c r="B168" s="3" t="str">
        <f t="shared" si="1"/>
        <v>#REF!</v>
      </c>
    </row>
    <row r="169">
      <c r="A169" s="22">
        <v>-0.0122</v>
      </c>
      <c r="B169" s="3" t="str">
        <f t="shared" si="1"/>
        <v>#REF!</v>
      </c>
    </row>
    <row r="170">
      <c r="A170" s="24">
        <v>119237.0</v>
      </c>
      <c r="B170" s="3" t="str">
        <f t="shared" si="1"/>
        <v>#REF!</v>
      </c>
    </row>
    <row r="171">
      <c r="A171" s="24">
        <v>375259.0</v>
      </c>
      <c r="B171" s="3" t="str">
        <f t="shared" si="1"/>
        <v>#REF!</v>
      </c>
    </row>
    <row r="172">
      <c r="A172" s="23">
        <v>44071.0</v>
      </c>
      <c r="B172" s="3" t="str">
        <f t="shared" si="1"/>
        <v>#REF!</v>
      </c>
    </row>
    <row r="173">
      <c r="A173" s="21">
        <v>45.9</v>
      </c>
      <c r="B173" s="3" t="str">
        <f t="shared" si="1"/>
        <v>#REF!</v>
      </c>
    </row>
    <row r="174">
      <c r="A174" s="21">
        <v>46.34</v>
      </c>
      <c r="B174" s="3" t="str">
        <f t="shared" si="1"/>
        <v>#REF!</v>
      </c>
    </row>
    <row r="175">
      <c r="A175" s="21">
        <v>45.76</v>
      </c>
      <c r="B175" s="3" t="str">
        <f t="shared" si="1"/>
        <v>#REF!</v>
      </c>
    </row>
    <row r="176">
      <c r="A176" s="21">
        <v>46.25</v>
      </c>
      <c r="B176" s="3" t="str">
        <f t="shared" si="1"/>
        <v>#REF!</v>
      </c>
    </row>
    <row r="177">
      <c r="A177" s="25">
        <f>+0.24</f>
        <v>0.24</v>
      </c>
      <c r="B177" s="3" t="str">
        <f t="shared" si="1"/>
        <v>#REF!</v>
      </c>
    </row>
    <row r="178">
      <c r="A178" s="25">
        <f>+0.52%</f>
        <v>0.0052</v>
      </c>
      <c r="B178" s="3" t="str">
        <f t="shared" si="1"/>
        <v>#REF!</v>
      </c>
    </row>
    <row r="179">
      <c r="A179" s="26">
        <v>121134.0</v>
      </c>
      <c r="B179" s="3" t="str">
        <f t="shared" si="1"/>
        <v>#REF!</v>
      </c>
    </row>
    <row r="180">
      <c r="A180" s="26">
        <v>376337.0</v>
      </c>
      <c r="B180" s="3" t="str">
        <f t="shared" si="1"/>
        <v>#REF!</v>
      </c>
    </row>
    <row r="181">
      <c r="A181" s="27">
        <v>44074.0</v>
      </c>
      <c r="B181" s="3" t="str">
        <f t="shared" si="1"/>
        <v>#REF!</v>
      </c>
    </row>
    <row r="182">
      <c r="A182" s="28">
        <v>46.07</v>
      </c>
      <c r="B182" s="3" t="str">
        <f t="shared" si="1"/>
        <v>#REF!</v>
      </c>
    </row>
    <row r="183">
      <c r="A183" s="28">
        <v>46.9</v>
      </c>
      <c r="B183" s="3" t="str">
        <f t="shared" si="1"/>
        <v>#REF!</v>
      </c>
    </row>
    <row r="184">
      <c r="A184" s="28">
        <v>45.6</v>
      </c>
      <c r="B184" s="3" t="str">
        <f t="shared" si="1"/>
        <v>#REF!</v>
      </c>
    </row>
    <row r="185">
      <c r="A185" s="28">
        <v>45.66</v>
      </c>
      <c r="B185" s="3" t="str">
        <f t="shared" si="1"/>
        <v>#REF!</v>
      </c>
    </row>
    <row r="186">
      <c r="A186" s="21">
        <v>-0.59</v>
      </c>
      <c r="B186" s="3" t="str">
        <f t="shared" si="1"/>
        <v>#REF!</v>
      </c>
    </row>
    <row r="187">
      <c r="A187" s="22">
        <v>-0.0128</v>
      </c>
      <c r="B187" s="3" t="str">
        <f t="shared" si="1"/>
        <v>#REF!</v>
      </c>
    </row>
    <row r="188">
      <c r="A188" s="24">
        <v>102698.0</v>
      </c>
      <c r="B188" s="3" t="str">
        <f t="shared" si="1"/>
        <v>#REF!</v>
      </c>
    </row>
    <row r="189">
      <c r="A189" s="24">
        <v>383471.0</v>
      </c>
      <c r="B189" s="3" t="str">
        <f t="shared" si="1"/>
        <v>#REF!</v>
      </c>
    </row>
    <row r="190">
      <c r="A190" s="23">
        <v>44075.0</v>
      </c>
      <c r="B190" s="3" t="str">
        <f t="shared" si="1"/>
        <v>#REF!</v>
      </c>
    </row>
    <row r="191">
      <c r="A191" s="21">
        <v>45.96</v>
      </c>
      <c r="B191" s="3" t="str">
        <f t="shared" si="1"/>
        <v>#REF!</v>
      </c>
    </row>
    <row r="192">
      <c r="A192" s="21">
        <v>46.57</v>
      </c>
      <c r="B192" s="3" t="str">
        <f t="shared" si="1"/>
        <v>#REF!</v>
      </c>
    </row>
    <row r="193">
      <c r="A193" s="21">
        <v>45.86</v>
      </c>
      <c r="B193" s="3" t="str">
        <f t="shared" si="1"/>
        <v>#REF!</v>
      </c>
    </row>
    <row r="194">
      <c r="A194" s="21">
        <v>46.0</v>
      </c>
      <c r="B194" s="3" t="str">
        <f t="shared" si="1"/>
        <v>#REF!</v>
      </c>
    </row>
    <row r="195">
      <c r="A195" s="25">
        <f>+0.34</f>
        <v>0.34</v>
      </c>
      <c r="B195" s="3" t="str">
        <f t="shared" si="1"/>
        <v>#REF!</v>
      </c>
    </row>
    <row r="196">
      <c r="A196" s="25">
        <f>+0.74%</f>
        <v>0.0074</v>
      </c>
      <c r="B196" s="3" t="str">
        <f t="shared" si="1"/>
        <v>#REF!</v>
      </c>
    </row>
    <row r="197">
      <c r="A197" s="26">
        <v>138083.0</v>
      </c>
      <c r="B197" s="3" t="str">
        <f t="shared" si="1"/>
        <v>#REF!</v>
      </c>
    </row>
    <row r="198">
      <c r="A198" s="26">
        <v>389627.0</v>
      </c>
      <c r="B198" s="3" t="str">
        <f t="shared" si="1"/>
        <v>#REF!</v>
      </c>
    </row>
    <row r="199">
      <c r="A199" s="27">
        <v>44076.0</v>
      </c>
      <c r="B199" s="3" t="str">
        <f t="shared" si="1"/>
        <v>#REF!</v>
      </c>
    </row>
    <row r="200">
      <c r="A200" s="28">
        <v>46.21</v>
      </c>
      <c r="B200" s="3" t="str">
        <f t="shared" si="1"/>
        <v>#REF!</v>
      </c>
    </row>
    <row r="201">
      <c r="A201" s="28">
        <v>46.48</v>
      </c>
      <c r="B201" s="3" t="str">
        <f t="shared" si="1"/>
        <v>#REF!</v>
      </c>
    </row>
    <row r="202">
      <c r="A202" s="28">
        <v>44.65</v>
      </c>
      <c r="B202" s="3" t="str">
        <f t="shared" si="1"/>
        <v>#REF!</v>
      </c>
    </row>
    <row r="203">
      <c r="A203" s="28">
        <v>44.87</v>
      </c>
      <c r="B203" s="3" t="str">
        <f t="shared" si="1"/>
        <v>#REF!</v>
      </c>
    </row>
    <row r="204">
      <c r="A204" s="21">
        <v>-1.13</v>
      </c>
      <c r="B204" s="3" t="str">
        <f t="shared" si="1"/>
        <v>#REF!</v>
      </c>
    </row>
    <row r="205">
      <c r="A205" s="22">
        <v>-0.0246</v>
      </c>
      <c r="B205" s="3" t="str">
        <f t="shared" si="1"/>
        <v>#REF!</v>
      </c>
    </row>
    <row r="206">
      <c r="A206" s="24">
        <v>184153.0</v>
      </c>
      <c r="B206" s="3" t="str">
        <f t="shared" si="1"/>
        <v>#REF!</v>
      </c>
    </row>
    <row r="207">
      <c r="A207" s="24">
        <v>389941.0</v>
      </c>
      <c r="B207" s="3" t="str">
        <f t="shared" si="1"/>
        <v>#REF!</v>
      </c>
    </row>
    <row r="208">
      <c r="A208" s="23">
        <v>44077.0</v>
      </c>
      <c r="B208" s="3" t="str">
        <f t="shared" si="1"/>
        <v>#REF!</v>
      </c>
    </row>
    <row r="209">
      <c r="A209" s="21">
        <v>44.97</v>
      </c>
      <c r="B209" s="3" t="str">
        <f t="shared" si="1"/>
        <v>#REF!</v>
      </c>
    </row>
    <row r="210">
      <c r="A210" s="21">
        <v>45.03</v>
      </c>
      <c r="B210" s="3" t="str">
        <f t="shared" si="1"/>
        <v>#REF!</v>
      </c>
    </row>
    <row r="211">
      <c r="A211" s="21">
        <v>43.62</v>
      </c>
      <c r="B211" s="3" t="str">
        <f t="shared" si="1"/>
        <v>#REF!</v>
      </c>
    </row>
    <row r="212">
      <c r="A212" s="21">
        <v>44.59</v>
      </c>
      <c r="B212" s="3" t="str">
        <f t="shared" si="1"/>
        <v>#REF!</v>
      </c>
    </row>
    <row r="213">
      <c r="A213" s="21">
        <v>-0.28</v>
      </c>
      <c r="B213" s="3" t="str">
        <f t="shared" si="1"/>
        <v>#REF!</v>
      </c>
    </row>
    <row r="214">
      <c r="A214" s="22">
        <v>-0.0062</v>
      </c>
      <c r="B214" s="3" t="str">
        <f t="shared" si="1"/>
        <v>#REF!</v>
      </c>
    </row>
    <row r="215">
      <c r="A215" s="24">
        <v>206526.0</v>
      </c>
      <c r="B215" s="3" t="str">
        <f t="shared" si="1"/>
        <v>#REF!</v>
      </c>
    </row>
    <row r="216">
      <c r="A216" s="24">
        <v>396163.0</v>
      </c>
      <c r="B216" s="3" t="str">
        <f t="shared" si="1"/>
        <v>#REF!</v>
      </c>
    </row>
    <row r="217">
      <c r="A217" s="23">
        <v>44078.0</v>
      </c>
      <c r="B217" s="3" t="str">
        <f t="shared" si="1"/>
        <v>#REF!</v>
      </c>
    </row>
    <row r="218">
      <c r="A218" s="21">
        <v>44.27</v>
      </c>
      <c r="B218" s="3" t="str">
        <f t="shared" si="1"/>
        <v>#REF!</v>
      </c>
    </row>
    <row r="219">
      <c r="A219" s="21">
        <v>45.04</v>
      </c>
      <c r="B219" s="3" t="str">
        <f t="shared" si="1"/>
        <v>#REF!</v>
      </c>
    </row>
    <row r="220">
      <c r="A220" s="21">
        <v>42.81</v>
      </c>
      <c r="B220" s="3" t="str">
        <f t="shared" si="1"/>
        <v>#REF!</v>
      </c>
    </row>
    <row r="221">
      <c r="A221" s="21">
        <v>43.18</v>
      </c>
      <c r="B221" s="3" t="str">
        <f t="shared" si="1"/>
        <v>#REF!</v>
      </c>
    </row>
    <row r="222">
      <c r="A222" s="21">
        <v>-1.41</v>
      </c>
      <c r="B222" s="3" t="str">
        <f t="shared" si="1"/>
        <v>#REF!</v>
      </c>
    </row>
    <row r="223">
      <c r="A223" s="22">
        <v>-0.0316</v>
      </c>
      <c r="B223" s="3" t="str">
        <f t="shared" si="1"/>
        <v>#REF!</v>
      </c>
    </row>
    <row r="224">
      <c r="A224" s="24">
        <v>184243.0</v>
      </c>
      <c r="B224" s="3" t="str">
        <f t="shared" si="1"/>
        <v>#REF!</v>
      </c>
    </row>
    <row r="225">
      <c r="A225" s="24">
        <v>401953.0</v>
      </c>
      <c r="B225" s="3" t="str">
        <f t="shared" si="1"/>
        <v>#REF!</v>
      </c>
    </row>
    <row r="226">
      <c r="A226" s="23">
        <v>44081.0</v>
      </c>
      <c r="B226" s="3" t="str">
        <f t="shared" si="1"/>
        <v>#REF!</v>
      </c>
    </row>
    <row r="227">
      <c r="A227" s="21">
        <v>43.08</v>
      </c>
      <c r="B227" s="3" t="str">
        <f t="shared" si="1"/>
        <v>#REF!</v>
      </c>
    </row>
    <row r="228">
      <c r="A228" s="21">
        <v>43.08</v>
      </c>
      <c r="B228" s="3" t="str">
        <f t="shared" si="1"/>
        <v>#REF!</v>
      </c>
    </row>
    <row r="229">
      <c r="A229" s="21">
        <v>42.02</v>
      </c>
      <c r="B229" s="3" t="str">
        <f t="shared" si="1"/>
        <v>#REF!</v>
      </c>
    </row>
    <row r="230">
      <c r="A230" s="21">
        <v>42.54</v>
      </c>
      <c r="B230" s="3" t="str">
        <f t="shared" si="1"/>
        <v>#REF!</v>
      </c>
    </row>
    <row r="231">
      <c r="A231" s="21">
        <v>-0.64</v>
      </c>
      <c r="B231" s="3" t="str">
        <f t="shared" si="1"/>
        <v>#REF!</v>
      </c>
    </row>
    <row r="232">
      <c r="A232" s="22">
        <v>-0.0148</v>
      </c>
      <c r="B232" s="3" t="str">
        <f t="shared" si="1"/>
        <v>#REF!</v>
      </c>
    </row>
    <row r="233">
      <c r="A233" s="24">
        <v>86608.0</v>
      </c>
      <c r="B233" s="3" t="str">
        <f t="shared" si="1"/>
        <v>#REF!</v>
      </c>
    </row>
    <row r="234">
      <c r="A234" s="24">
        <v>405179.0</v>
      </c>
      <c r="B234" s="3" t="str">
        <f t="shared" si="1"/>
        <v>#REF!</v>
      </c>
    </row>
    <row r="235">
      <c r="A235" s="23">
        <v>44082.0</v>
      </c>
      <c r="B235" s="3" t="str">
        <f t="shared" si="1"/>
        <v>#REF!</v>
      </c>
    </row>
    <row r="236">
      <c r="A236" s="21">
        <v>42.6</v>
      </c>
      <c r="B236" s="3" t="str">
        <f t="shared" si="1"/>
        <v>#REF!</v>
      </c>
    </row>
    <row r="237">
      <c r="A237" s="21">
        <v>42.73</v>
      </c>
      <c r="B237" s="3" t="str">
        <f t="shared" si="1"/>
        <v>#REF!</v>
      </c>
    </row>
    <row r="238">
      <c r="A238" s="21">
        <v>39.88</v>
      </c>
      <c r="B238" s="3" t="str">
        <f t="shared" si="1"/>
        <v>#REF!</v>
      </c>
    </row>
    <row r="239">
      <c r="A239" s="21">
        <v>40.36</v>
      </c>
      <c r="B239" s="3" t="str">
        <f t="shared" si="1"/>
        <v>#REF!</v>
      </c>
    </row>
    <row r="240">
      <c r="A240" s="21">
        <v>-2.18</v>
      </c>
      <c r="B240" s="3" t="str">
        <f t="shared" si="1"/>
        <v>#REF!</v>
      </c>
    </row>
    <row r="241">
      <c r="A241" s="22">
        <v>-0.0512</v>
      </c>
      <c r="B241" s="3" t="str">
        <f t="shared" si="1"/>
        <v>#REF!</v>
      </c>
    </row>
    <row r="242">
      <c r="A242" s="24">
        <v>250542.0</v>
      </c>
      <c r="B242" s="3" t="str">
        <f t="shared" si="1"/>
        <v>#REF!</v>
      </c>
    </row>
    <row r="243">
      <c r="A243" s="24">
        <v>398463.0</v>
      </c>
      <c r="B243" s="3" t="str">
        <f t="shared" si="1"/>
        <v>#REF!</v>
      </c>
    </row>
    <row r="244">
      <c r="A244" s="23">
        <v>44083.0</v>
      </c>
      <c r="B244" s="3" t="str">
        <f t="shared" si="1"/>
        <v>#REF!</v>
      </c>
    </row>
    <row r="245">
      <c r="A245" s="21">
        <v>40.3</v>
      </c>
      <c r="B245" s="3" t="str">
        <f t="shared" si="1"/>
        <v>#REF!</v>
      </c>
    </row>
    <row r="246">
      <c r="A246" s="21">
        <v>41.72</v>
      </c>
      <c r="B246" s="3" t="str">
        <f t="shared" si="1"/>
        <v>#REF!</v>
      </c>
    </row>
    <row r="247">
      <c r="A247" s="21">
        <v>39.93</v>
      </c>
      <c r="B247" s="3" t="str">
        <f t="shared" si="1"/>
        <v>#REF!</v>
      </c>
    </row>
    <row r="248">
      <c r="A248" s="21">
        <v>41.34</v>
      </c>
      <c r="B248" s="3" t="str">
        <f t="shared" si="1"/>
        <v>#REF!</v>
      </c>
    </row>
    <row r="249">
      <c r="A249" s="25">
        <f>+0.98</f>
        <v>0.98</v>
      </c>
      <c r="B249" s="3" t="str">
        <f t="shared" si="1"/>
        <v>#REF!</v>
      </c>
    </row>
    <row r="250">
      <c r="A250" s="25">
        <f>+2.43%</f>
        <v>0.0243</v>
      </c>
      <c r="B250" s="3" t="str">
        <f t="shared" si="1"/>
        <v>#REF!</v>
      </c>
    </row>
    <row r="251">
      <c r="A251" s="26">
        <v>196516.0</v>
      </c>
      <c r="B251" s="3" t="str">
        <f t="shared" si="1"/>
        <v>#REF!</v>
      </c>
    </row>
    <row r="252">
      <c r="A252" s="26">
        <v>401688.0</v>
      </c>
      <c r="B252" s="3" t="str">
        <f t="shared" si="1"/>
        <v>#REF!</v>
      </c>
    </row>
    <row r="253">
      <c r="A253" s="27">
        <v>44084.0</v>
      </c>
      <c r="B253" s="3" t="str">
        <f t="shared" si="1"/>
        <v>#REF!</v>
      </c>
    </row>
    <row r="254">
      <c r="A254" s="28">
        <v>41.12</v>
      </c>
      <c r="B254" s="3" t="str">
        <f t="shared" si="1"/>
        <v>#REF!</v>
      </c>
    </row>
    <row r="255">
      <c r="A255" s="28">
        <v>41.5</v>
      </c>
      <c r="B255" s="3" t="str">
        <f t="shared" si="1"/>
        <v>#REF!</v>
      </c>
    </row>
    <row r="256">
      <c r="A256" s="28">
        <v>40.27</v>
      </c>
      <c r="B256" s="3" t="str">
        <f t="shared" si="1"/>
        <v>#REF!</v>
      </c>
    </row>
    <row r="257">
      <c r="A257" s="28">
        <v>40.63</v>
      </c>
      <c r="B257" s="3" t="str">
        <f t="shared" si="1"/>
        <v>#REF!</v>
      </c>
    </row>
    <row r="258">
      <c r="A258" s="21">
        <v>-0.71</v>
      </c>
      <c r="B258" s="3" t="str">
        <f t="shared" si="1"/>
        <v>#REF!</v>
      </c>
    </row>
    <row r="259">
      <c r="A259" s="22">
        <v>-0.0172</v>
      </c>
      <c r="B259" s="3" t="str">
        <f t="shared" si="1"/>
        <v>#REF!</v>
      </c>
    </row>
    <row r="260">
      <c r="A260" s="24">
        <v>172221.0</v>
      </c>
      <c r="B260" s="3" t="str">
        <f t="shared" si="1"/>
        <v>#REF!</v>
      </c>
    </row>
    <row r="261">
      <c r="A261" s="24">
        <v>407144.0</v>
      </c>
      <c r="B261" s="3" t="str">
        <f t="shared" si="1"/>
        <v>#REF!</v>
      </c>
    </row>
    <row r="262">
      <c r="A262" s="23">
        <v>44085.0</v>
      </c>
      <c r="B262" s="3" t="str">
        <f t="shared" si="1"/>
        <v>#REF!</v>
      </c>
    </row>
    <row r="263">
      <c r="A263" s="21">
        <v>40.55</v>
      </c>
      <c r="B263" s="3" t="str">
        <f t="shared" si="1"/>
        <v>#REF!</v>
      </c>
    </row>
    <row r="264">
      <c r="A264" s="21">
        <v>40.95</v>
      </c>
      <c r="B264" s="3" t="str">
        <f t="shared" si="1"/>
        <v>#REF!</v>
      </c>
    </row>
    <row r="265">
      <c r="A265" s="21">
        <v>39.96</v>
      </c>
      <c r="B265" s="3" t="str">
        <f t="shared" si="1"/>
        <v>#REF!</v>
      </c>
    </row>
    <row r="266">
      <c r="A266" s="21">
        <v>40.43</v>
      </c>
      <c r="B266" s="3" t="str">
        <f t="shared" si="1"/>
        <v>#REF!</v>
      </c>
    </row>
    <row r="267">
      <c r="A267" s="21">
        <v>-0.2</v>
      </c>
      <c r="B267" s="3" t="str">
        <f t="shared" si="1"/>
        <v>#REF!</v>
      </c>
    </row>
    <row r="268">
      <c r="A268" s="22">
        <v>-0.0049</v>
      </c>
      <c r="B268" s="3" t="str">
        <f t="shared" si="1"/>
        <v>#REF!</v>
      </c>
    </row>
    <row r="269">
      <c r="A269" s="24">
        <v>183779.0</v>
      </c>
      <c r="B269" s="3" t="str">
        <f t="shared" si="1"/>
        <v>#REF!</v>
      </c>
    </row>
    <row r="270">
      <c r="A270" s="24">
        <v>427219.0</v>
      </c>
      <c r="B270" s="3" t="str">
        <f t="shared" si="1"/>
        <v>#REF!</v>
      </c>
    </row>
    <row r="271">
      <c r="A271" s="23">
        <v>44088.0</v>
      </c>
      <c r="B271" s="3" t="str">
        <f t="shared" si="1"/>
        <v>#REF!</v>
      </c>
    </row>
    <row r="272">
      <c r="A272" s="21">
        <v>40.39</v>
      </c>
      <c r="B272" s="3" t="str">
        <f t="shared" si="1"/>
        <v>#REF!</v>
      </c>
    </row>
    <row r="273">
      <c r="A273" s="21">
        <v>40.73</v>
      </c>
      <c r="B273" s="3" t="str">
        <f t="shared" si="1"/>
        <v>#REF!</v>
      </c>
    </row>
    <row r="274">
      <c r="A274" s="21">
        <v>39.91</v>
      </c>
      <c r="B274" s="3" t="str">
        <f t="shared" si="1"/>
        <v>#REF!</v>
      </c>
    </row>
    <row r="275">
      <c r="A275" s="21">
        <v>40.28</v>
      </c>
      <c r="B275" s="3" t="str">
        <f t="shared" si="1"/>
        <v>#REF!</v>
      </c>
    </row>
    <row r="276">
      <c r="A276" s="21">
        <v>-0.15</v>
      </c>
      <c r="B276" s="3" t="str">
        <f t="shared" si="1"/>
        <v>#REF!</v>
      </c>
    </row>
    <row r="277">
      <c r="A277" s="22">
        <v>-0.0037</v>
      </c>
      <c r="B277" s="3" t="str">
        <f t="shared" si="1"/>
        <v>#REF!</v>
      </c>
    </row>
    <row r="278">
      <c r="A278" s="24">
        <v>179729.0</v>
      </c>
      <c r="B278" s="3" t="str">
        <f t="shared" si="1"/>
        <v>#REF!</v>
      </c>
    </row>
    <row r="279">
      <c r="A279" s="24">
        <v>440541.0</v>
      </c>
      <c r="B279" s="3" t="str">
        <f t="shared" si="1"/>
        <v>#REF!</v>
      </c>
    </row>
    <row r="280">
      <c r="A280" s="23">
        <v>44089.0</v>
      </c>
      <c r="B280" s="3" t="str">
        <f t="shared" si="1"/>
        <v>#REF!</v>
      </c>
    </row>
    <row r="281">
      <c r="A281" s="21">
        <v>40.28</v>
      </c>
      <c r="B281" s="3" t="str">
        <f t="shared" si="1"/>
        <v>#REF!</v>
      </c>
    </row>
    <row r="282">
      <c r="A282" s="21">
        <v>41.41</v>
      </c>
      <c r="B282" s="3" t="str">
        <f t="shared" si="1"/>
        <v>#REF!</v>
      </c>
    </row>
    <row r="283">
      <c r="A283" s="21">
        <v>40.03</v>
      </c>
      <c r="B283" s="3" t="str">
        <f t="shared" si="1"/>
        <v>#REF!</v>
      </c>
    </row>
    <row r="284">
      <c r="A284" s="21">
        <v>41.15</v>
      </c>
      <c r="B284" s="3" t="str">
        <f t="shared" si="1"/>
        <v>#REF!</v>
      </c>
    </row>
    <row r="285">
      <c r="A285" s="25">
        <f>+0.87</f>
        <v>0.87</v>
      </c>
      <c r="B285" s="3" t="str">
        <f t="shared" si="1"/>
        <v>#REF!</v>
      </c>
    </row>
    <row r="286">
      <c r="A286" s="25">
        <f>+2.16%</f>
        <v>0.0216</v>
      </c>
      <c r="B286" s="3" t="str">
        <f t="shared" si="1"/>
        <v>#REF!</v>
      </c>
    </row>
    <row r="287">
      <c r="A287" s="26">
        <v>202728.0</v>
      </c>
      <c r="B287" s="3" t="str">
        <f t="shared" si="1"/>
        <v>#REF!</v>
      </c>
    </row>
    <row r="288">
      <c r="A288" s="26">
        <v>434449.0</v>
      </c>
      <c r="B288" s="3" t="str">
        <f t="shared" si="1"/>
        <v>#REF!</v>
      </c>
    </row>
    <row r="289">
      <c r="A289" s="27">
        <v>44090.0</v>
      </c>
      <c r="B289" s="3" t="str">
        <f t="shared" si="1"/>
        <v>#REF!</v>
      </c>
    </row>
    <row r="290">
      <c r="A290" s="28">
        <v>41.32</v>
      </c>
      <c r="B290" s="3" t="str">
        <f t="shared" si="1"/>
        <v>#REF!</v>
      </c>
    </row>
    <row r="291">
      <c r="A291" s="28">
        <v>43.0</v>
      </c>
      <c r="B291" s="3" t="str">
        <f t="shared" si="1"/>
        <v>#REF!</v>
      </c>
    </row>
    <row r="292">
      <c r="A292" s="28">
        <v>41.21</v>
      </c>
      <c r="B292" s="3" t="str">
        <f t="shared" si="1"/>
        <v>#REF!</v>
      </c>
    </row>
    <row r="293">
      <c r="A293" s="28">
        <v>42.79</v>
      </c>
      <c r="B293" s="3" t="str">
        <f t="shared" si="1"/>
        <v>#REF!</v>
      </c>
    </row>
    <row r="294">
      <c r="A294" s="25">
        <f>+1.64</f>
        <v>1.64</v>
      </c>
      <c r="B294" s="3" t="str">
        <f t="shared" si="1"/>
        <v>#REF!</v>
      </c>
    </row>
    <row r="295">
      <c r="A295" s="25">
        <f>+3.99%</f>
        <v>0.0399</v>
      </c>
      <c r="B295" s="3" t="str">
        <f t="shared" si="1"/>
        <v>#REF!</v>
      </c>
    </row>
    <row r="296">
      <c r="A296" s="26">
        <v>211025.0</v>
      </c>
      <c r="B296" s="3" t="str">
        <f t="shared" si="1"/>
        <v>#REF!</v>
      </c>
    </row>
    <row r="297">
      <c r="A297" s="26">
        <v>443303.0</v>
      </c>
      <c r="B297" s="3" t="str">
        <f t="shared" si="1"/>
        <v>#REF!</v>
      </c>
    </row>
    <row r="298">
      <c r="A298" s="27">
        <v>44091.0</v>
      </c>
      <c r="B298" s="3" t="str">
        <f t="shared" si="1"/>
        <v>#REF!</v>
      </c>
    </row>
    <row r="299">
      <c r="A299" s="28">
        <v>42.89</v>
      </c>
      <c r="B299" s="3" t="str">
        <f t="shared" si="1"/>
        <v>#REF!</v>
      </c>
    </row>
    <row r="300">
      <c r="A300" s="28">
        <v>44.02</v>
      </c>
      <c r="B300" s="3" t="str">
        <f t="shared" si="1"/>
        <v>#REF!</v>
      </c>
    </row>
    <row r="301">
      <c r="A301" s="28">
        <v>42.06</v>
      </c>
      <c r="B301" s="3" t="str">
        <f t="shared" si="1"/>
        <v>#REF!</v>
      </c>
    </row>
    <row r="302">
      <c r="A302" s="28">
        <v>43.82</v>
      </c>
      <c r="B302" s="3" t="str">
        <f t="shared" si="1"/>
        <v>#REF!</v>
      </c>
    </row>
    <row r="303">
      <c r="A303" s="25">
        <f>+1.03</f>
        <v>1.03</v>
      </c>
      <c r="B303" s="3" t="str">
        <f t="shared" si="1"/>
        <v>#REF!</v>
      </c>
    </row>
    <row r="304">
      <c r="A304" s="25">
        <f>+2.41%</f>
        <v>0.0241</v>
      </c>
      <c r="B304" s="3" t="str">
        <f t="shared" si="1"/>
        <v>#REF!</v>
      </c>
    </row>
    <row r="305">
      <c r="A305" s="26">
        <v>203063.0</v>
      </c>
      <c r="B305" s="3" t="str">
        <f t="shared" si="1"/>
        <v>#REF!</v>
      </c>
    </row>
    <row r="306">
      <c r="A306" s="26">
        <v>443635.0</v>
      </c>
      <c r="B306" s="3" t="str">
        <f t="shared" si="1"/>
        <v>#REF!</v>
      </c>
    </row>
    <row r="307">
      <c r="A307" s="27">
        <v>44092.0</v>
      </c>
      <c r="B307" s="3" t="str">
        <f t="shared" si="1"/>
        <v>#REF!</v>
      </c>
    </row>
    <row r="308">
      <c r="A308" s="28">
        <v>43.75</v>
      </c>
      <c r="B308" s="3" t="str">
        <f t="shared" si="1"/>
        <v>#REF!</v>
      </c>
    </row>
    <row r="309">
      <c r="A309" s="28">
        <v>44.3</v>
      </c>
      <c r="B309" s="3" t="str">
        <f t="shared" si="1"/>
        <v>#REF!</v>
      </c>
    </row>
    <row r="310">
      <c r="A310" s="28">
        <v>43.06</v>
      </c>
      <c r="B310" s="3" t="str">
        <f t="shared" si="1"/>
        <v>#REF!</v>
      </c>
    </row>
    <row r="311">
      <c r="A311" s="28">
        <v>43.68</v>
      </c>
      <c r="B311" s="3" t="str">
        <f t="shared" si="1"/>
        <v>#REF!</v>
      </c>
    </row>
    <row r="312">
      <c r="A312" s="21">
        <v>-0.14</v>
      </c>
      <c r="B312" s="3" t="str">
        <f t="shared" si="1"/>
        <v>#REF!</v>
      </c>
    </row>
    <row r="313">
      <c r="A313" s="22">
        <v>-0.0032</v>
      </c>
      <c r="B313" s="3" t="str">
        <f t="shared" si="1"/>
        <v>#REF!</v>
      </c>
    </row>
    <row r="314">
      <c r="A314" s="24">
        <v>216518.0</v>
      </c>
      <c r="B314" s="3" t="str">
        <f t="shared" si="1"/>
        <v>#REF!</v>
      </c>
    </row>
    <row r="315">
      <c r="A315" s="24">
        <v>446594.0</v>
      </c>
      <c r="B315" s="3" t="str">
        <f t="shared" si="1"/>
        <v>#REF!</v>
      </c>
    </row>
    <row r="316">
      <c r="A316" s="23">
        <v>44095.0</v>
      </c>
      <c r="B316" s="3" t="str">
        <f t="shared" si="1"/>
        <v>#REF!</v>
      </c>
    </row>
    <row r="317">
      <c r="A317" s="21">
        <v>43.56</v>
      </c>
      <c r="B317" s="3" t="str">
        <f t="shared" si="1"/>
        <v>#REF!</v>
      </c>
    </row>
    <row r="318">
      <c r="A318" s="21">
        <v>43.84</v>
      </c>
      <c r="B318" s="3" t="str">
        <f t="shared" si="1"/>
        <v>#REF!</v>
      </c>
    </row>
    <row r="319">
      <c r="A319" s="21">
        <v>41.51</v>
      </c>
      <c r="B319" s="3" t="str">
        <f t="shared" si="1"/>
        <v>#REF!</v>
      </c>
    </row>
    <row r="320">
      <c r="A320" s="21">
        <v>41.96</v>
      </c>
      <c r="B320" s="3" t="str">
        <f t="shared" si="1"/>
        <v>#REF!</v>
      </c>
    </row>
    <row r="321">
      <c r="A321" s="21">
        <v>-1.72</v>
      </c>
      <c r="B321" s="3" t="str">
        <f t="shared" si="1"/>
        <v>#REF!</v>
      </c>
    </row>
    <row r="322">
      <c r="A322" s="22">
        <v>-0.0394</v>
      </c>
      <c r="B322" s="3" t="str">
        <f t="shared" si="1"/>
        <v>#REF!</v>
      </c>
    </row>
    <row r="323">
      <c r="A323" s="24">
        <v>201519.0</v>
      </c>
      <c r="B323" s="3" t="str">
        <f t="shared" si="1"/>
        <v>#REF!</v>
      </c>
    </row>
    <row r="324">
      <c r="A324" s="24">
        <v>460665.0</v>
      </c>
      <c r="B324" s="3" t="str">
        <f t="shared" si="1"/>
        <v>#REF!</v>
      </c>
    </row>
    <row r="325">
      <c r="A325" s="23">
        <v>44096.0</v>
      </c>
      <c r="B325" s="3" t="str">
        <f t="shared" si="1"/>
        <v>#REF!</v>
      </c>
    </row>
    <row r="326">
      <c r="A326" s="21">
        <v>42.31</v>
      </c>
      <c r="B326" s="3" t="str">
        <f t="shared" si="1"/>
        <v>#REF!</v>
      </c>
    </row>
    <row r="327">
      <c r="A327" s="21">
        <v>42.72</v>
      </c>
      <c r="B327" s="3" t="str">
        <f t="shared" si="1"/>
        <v>#REF!</v>
      </c>
    </row>
    <row r="328">
      <c r="A328" s="21">
        <v>41.68</v>
      </c>
      <c r="B328" s="3" t="str">
        <f t="shared" si="1"/>
        <v>#REF!</v>
      </c>
    </row>
    <row r="329">
      <c r="A329" s="21">
        <v>42.19</v>
      </c>
      <c r="B329" s="3" t="str">
        <f t="shared" si="1"/>
        <v>#REF!</v>
      </c>
    </row>
    <row r="330">
      <c r="A330" s="25">
        <f>+0.23</f>
        <v>0.23</v>
      </c>
      <c r="B330" s="3" t="str">
        <f t="shared" si="1"/>
        <v>#REF!</v>
      </c>
    </row>
    <row r="331">
      <c r="A331" s="25">
        <f>+0.55%</f>
        <v>0.0055</v>
      </c>
      <c r="B331" s="3" t="str">
        <f t="shared" si="1"/>
        <v>#REF!</v>
      </c>
    </row>
    <row r="332">
      <c r="A332" s="26">
        <v>212189.0</v>
      </c>
      <c r="B332" s="3" t="str">
        <f t="shared" si="1"/>
        <v>#REF!</v>
      </c>
    </row>
    <row r="333">
      <c r="A333" s="26">
        <v>476512.0</v>
      </c>
      <c r="B333" s="3" t="str">
        <f t="shared" si="1"/>
        <v>#REF!</v>
      </c>
    </row>
    <row r="334">
      <c r="A334" s="27">
        <v>44097.0</v>
      </c>
      <c r="B334" s="3" t="str">
        <f t="shared" si="1"/>
        <v>#REF!</v>
      </c>
    </row>
    <row r="335">
      <c r="A335" s="28">
        <v>42.16</v>
      </c>
      <c r="B335" s="3" t="str">
        <f t="shared" si="1"/>
        <v>#REF!</v>
      </c>
    </row>
    <row r="336">
      <c r="A336" s="28">
        <v>43.07</v>
      </c>
      <c r="B336" s="3" t="str">
        <f t="shared" si="1"/>
        <v>#REF!</v>
      </c>
    </row>
    <row r="337">
      <c r="A337" s="28">
        <v>41.69</v>
      </c>
      <c r="B337" s="3" t="str">
        <f t="shared" si="1"/>
        <v>#REF!</v>
      </c>
    </row>
    <row r="338">
      <c r="A338" s="28">
        <v>42.26</v>
      </c>
      <c r="B338" s="3" t="str">
        <f t="shared" si="1"/>
        <v>#REF!</v>
      </c>
    </row>
    <row r="339">
      <c r="A339" s="25">
        <f>+0.07</f>
        <v>0.07</v>
      </c>
      <c r="B339" s="3" t="str">
        <f t="shared" si="1"/>
        <v>#REF!</v>
      </c>
    </row>
    <row r="340">
      <c r="A340" s="25">
        <f>+0.17%</f>
        <v>0.0017</v>
      </c>
      <c r="B340" s="3" t="str">
        <f t="shared" si="1"/>
        <v>#REF!</v>
      </c>
    </row>
    <row r="341">
      <c r="A341" s="26">
        <v>221002.0</v>
      </c>
      <c r="B341" s="3" t="str">
        <f t="shared" si="1"/>
        <v>#REF!</v>
      </c>
    </row>
    <row r="342">
      <c r="A342" s="26">
        <v>485508.0</v>
      </c>
      <c r="B342" s="3" t="str">
        <f t="shared" si="1"/>
        <v>#REF!</v>
      </c>
    </row>
    <row r="343">
      <c r="A343" s="27">
        <v>44098.0</v>
      </c>
      <c r="B343" s="3" t="str">
        <f t="shared" si="1"/>
        <v>#REF!</v>
      </c>
    </row>
    <row r="344">
      <c r="A344" s="28">
        <v>41.8</v>
      </c>
      <c r="B344" s="3" t="str">
        <f t="shared" si="1"/>
        <v>#REF!</v>
      </c>
    </row>
    <row r="345">
      <c r="A345" s="28">
        <v>42.54</v>
      </c>
      <c r="B345" s="3" t="str">
        <f t="shared" si="1"/>
        <v>#REF!</v>
      </c>
    </row>
    <row r="346">
      <c r="A346" s="28">
        <v>41.74</v>
      </c>
      <c r="B346" s="3" t="str">
        <f t="shared" si="1"/>
        <v>#REF!</v>
      </c>
    </row>
    <row r="347">
      <c r="A347" s="28">
        <v>42.46</v>
      </c>
      <c r="B347" s="3" t="str">
        <f t="shared" si="1"/>
        <v>#REF!</v>
      </c>
    </row>
    <row r="348">
      <c r="A348" s="25">
        <f>+0.2</f>
        <v>0.2</v>
      </c>
      <c r="B348" s="3" t="str">
        <f t="shared" si="1"/>
        <v>#REF!</v>
      </c>
    </row>
    <row r="349">
      <c r="A349" s="25">
        <f>+0.47%</f>
        <v>0.0047</v>
      </c>
      <c r="B349" s="3" t="str">
        <f t="shared" si="1"/>
        <v>#REF!</v>
      </c>
    </row>
    <row r="350">
      <c r="A350" s="26">
        <v>228362.0</v>
      </c>
      <c r="B350" s="3" t="str">
        <f t="shared" si="1"/>
        <v>#REF!</v>
      </c>
    </row>
    <row r="351">
      <c r="A351" s="26">
        <v>493818.0</v>
      </c>
      <c r="B351" s="3" t="str">
        <f t="shared" si="1"/>
        <v>#REF!</v>
      </c>
    </row>
    <row r="352">
      <c r="A352" s="27">
        <v>44099.0</v>
      </c>
      <c r="B352" s="3" t="str">
        <f t="shared" si="1"/>
        <v>#REF!</v>
      </c>
    </row>
    <row r="353">
      <c r="A353" s="28">
        <v>42.37</v>
      </c>
      <c r="B353" s="3" t="str">
        <f t="shared" si="1"/>
        <v>#REF!</v>
      </c>
    </row>
    <row r="354">
      <c r="A354" s="28">
        <v>42.8</v>
      </c>
      <c r="B354" s="3" t="str">
        <f t="shared" si="1"/>
        <v>#REF!</v>
      </c>
    </row>
    <row r="355">
      <c r="A355" s="28">
        <v>42.0</v>
      </c>
      <c r="B355" s="3" t="str">
        <f t="shared" si="1"/>
        <v>#REF!</v>
      </c>
    </row>
    <row r="356">
      <c r="A356" s="28">
        <v>42.41</v>
      </c>
      <c r="B356" s="3" t="str">
        <f t="shared" si="1"/>
        <v>#REF!</v>
      </c>
    </row>
    <row r="357">
      <c r="A357" s="21">
        <v>-0.05</v>
      </c>
      <c r="B357" s="3" t="str">
        <f t="shared" si="1"/>
        <v>#REF!</v>
      </c>
    </row>
    <row r="358">
      <c r="A358" s="22">
        <v>-0.0012</v>
      </c>
      <c r="B358" s="3" t="str">
        <f t="shared" si="1"/>
        <v>#REF!</v>
      </c>
    </row>
    <row r="359">
      <c r="A359" s="24">
        <v>192143.0</v>
      </c>
      <c r="B359" s="3" t="str">
        <f t="shared" si="1"/>
        <v>#REF!</v>
      </c>
    </row>
    <row r="360">
      <c r="A360" s="24">
        <v>500433.0</v>
      </c>
      <c r="B360" s="3" t="str">
        <f t="shared" si="1"/>
        <v>#REF!</v>
      </c>
    </row>
    <row r="361">
      <c r="A361" s="23">
        <v>44102.0</v>
      </c>
      <c r="B361" s="3" t="str">
        <f t="shared" si="1"/>
        <v>#REF!</v>
      </c>
    </row>
    <row r="362">
      <c r="A362" s="21">
        <v>42.21</v>
      </c>
      <c r="B362" s="3" t="str">
        <f t="shared" si="1"/>
        <v>#REF!</v>
      </c>
    </row>
    <row r="363">
      <c r="A363" s="21">
        <v>43.03</v>
      </c>
      <c r="B363" s="3" t="str">
        <f t="shared" si="1"/>
        <v>#REF!</v>
      </c>
    </row>
    <row r="364">
      <c r="A364" s="21">
        <v>41.95</v>
      </c>
      <c r="B364" s="3" t="str">
        <f t="shared" si="1"/>
        <v>#REF!</v>
      </c>
    </row>
    <row r="365">
      <c r="A365" s="21">
        <v>42.87</v>
      </c>
      <c r="B365" s="3" t="str">
        <f t="shared" si="1"/>
        <v>#REF!</v>
      </c>
    </row>
    <row r="366">
      <c r="A366" s="25">
        <f>+0.46</f>
        <v>0.46</v>
      </c>
      <c r="B366" s="3" t="str">
        <f t="shared" si="1"/>
        <v>#REF!</v>
      </c>
    </row>
    <row r="367">
      <c r="A367" s="25">
        <f>+1.08%</f>
        <v>0.0108</v>
      </c>
      <c r="B367" s="3" t="str">
        <f t="shared" si="1"/>
        <v>#REF!</v>
      </c>
    </row>
    <row r="368">
      <c r="A368" s="26">
        <v>222771.0</v>
      </c>
      <c r="B368" s="3" t="str">
        <f t="shared" si="1"/>
        <v>#REF!</v>
      </c>
    </row>
    <row r="369">
      <c r="A369" s="26">
        <v>502980.0</v>
      </c>
      <c r="B369" s="3" t="str">
        <f t="shared" si="1"/>
        <v>#REF!</v>
      </c>
    </row>
    <row r="370">
      <c r="A370" s="27">
        <v>44103.0</v>
      </c>
      <c r="B370" s="3" t="str">
        <f t="shared" si="1"/>
        <v>#REF!</v>
      </c>
    </row>
    <row r="371">
      <c r="A371" s="28">
        <v>42.91</v>
      </c>
      <c r="B371" s="3" t="str">
        <f t="shared" si="1"/>
        <v>#REF!</v>
      </c>
    </row>
    <row r="372">
      <c r="A372" s="28">
        <v>42.97</v>
      </c>
      <c r="B372" s="3" t="str">
        <f t="shared" si="1"/>
        <v>#REF!</v>
      </c>
    </row>
    <row r="373">
      <c r="A373" s="28">
        <v>40.84</v>
      </c>
      <c r="B373" s="3" t="str">
        <f t="shared" si="1"/>
        <v>#REF!</v>
      </c>
    </row>
    <row r="374">
      <c r="A374" s="28">
        <v>41.56</v>
      </c>
      <c r="B374" s="3" t="str">
        <f t="shared" si="1"/>
        <v>#REF!</v>
      </c>
    </row>
    <row r="375">
      <c r="A375" s="21">
        <v>-1.31</v>
      </c>
      <c r="B375" s="3" t="str">
        <f t="shared" si="1"/>
        <v>#REF!</v>
      </c>
    </row>
    <row r="376">
      <c r="A376" s="22">
        <v>-0.0306</v>
      </c>
      <c r="B376" s="3" t="str">
        <f t="shared" si="1"/>
        <v>#REF!</v>
      </c>
    </row>
    <row r="377">
      <c r="A377" s="24">
        <v>331441.0</v>
      </c>
      <c r="B377" s="3" t="str">
        <f t="shared" si="1"/>
        <v>#REF!</v>
      </c>
    </row>
    <row r="378">
      <c r="A378" s="24">
        <v>524456.0</v>
      </c>
      <c r="B378" s="3" t="str">
        <f t="shared" si="1"/>
        <v>#REF!</v>
      </c>
    </row>
    <row r="379">
      <c r="A379" s="23">
        <v>44104.0</v>
      </c>
      <c r="B379" s="3" t="str">
        <f t="shared" si="1"/>
        <v>#REF!</v>
      </c>
    </row>
    <row r="380">
      <c r="A380" s="21">
        <v>41.36</v>
      </c>
      <c r="B380" s="3" t="str">
        <f t="shared" si="1"/>
        <v>#REF!</v>
      </c>
    </row>
    <row r="381">
      <c r="A381" s="21">
        <v>42.49</v>
      </c>
      <c r="B381" s="3" t="str">
        <f t="shared" si="1"/>
        <v>#REF!</v>
      </c>
    </row>
    <row r="382">
      <c r="A382" s="21">
        <v>40.82</v>
      </c>
      <c r="B382" s="3" t="str">
        <f t="shared" si="1"/>
        <v>#REF!</v>
      </c>
    </row>
    <row r="383">
      <c r="A383" s="21">
        <v>42.3</v>
      </c>
      <c r="B383" s="3" t="str">
        <f t="shared" si="1"/>
        <v>#REF!</v>
      </c>
    </row>
    <row r="384">
      <c r="A384" s="25">
        <f>+0.74</f>
        <v>0.74</v>
      </c>
      <c r="B384" s="3" t="str">
        <f t="shared" si="1"/>
        <v>#REF!</v>
      </c>
    </row>
    <row r="385">
      <c r="A385" s="25">
        <f>+1.78%</f>
        <v>0.0178</v>
      </c>
      <c r="B385" s="3" t="str">
        <f t="shared" si="1"/>
        <v>#REF!</v>
      </c>
    </row>
    <row r="386">
      <c r="A386" s="26">
        <v>317193.0</v>
      </c>
      <c r="B386" s="3" t="str">
        <f t="shared" si="1"/>
        <v>#REF!</v>
      </c>
    </row>
    <row r="387">
      <c r="A387" s="26">
        <v>537040.0</v>
      </c>
      <c r="B387" s="3" t="str">
        <f t="shared" si="1"/>
        <v>#REF!</v>
      </c>
    </row>
    <row r="388">
      <c r="A388" s="27">
        <v>44105.0</v>
      </c>
      <c r="B388" s="3" t="str">
        <f t="shared" si="1"/>
        <v>#REF!</v>
      </c>
    </row>
    <row r="389">
      <c r="A389" s="28">
        <v>42.17</v>
      </c>
      <c r="B389" s="3" t="str">
        <f t="shared" si="1"/>
        <v>#REF!</v>
      </c>
    </row>
    <row r="390">
      <c r="A390" s="28">
        <v>42.56</v>
      </c>
      <c r="B390" s="3" t="str">
        <f t="shared" si="1"/>
        <v>#REF!</v>
      </c>
    </row>
    <row r="391">
      <c r="A391" s="28">
        <v>39.92</v>
      </c>
      <c r="B391" s="3" t="str">
        <f t="shared" si="1"/>
        <v>#REF!</v>
      </c>
    </row>
    <row r="392">
      <c r="A392" s="28">
        <v>40.93</v>
      </c>
      <c r="B392" s="3" t="str">
        <f t="shared" si="1"/>
        <v>#REF!</v>
      </c>
    </row>
    <row r="393">
      <c r="A393" s="21">
        <v>-1.37</v>
      </c>
      <c r="B393" s="3" t="str">
        <f t="shared" si="1"/>
        <v>#REF!</v>
      </c>
    </row>
    <row r="394">
      <c r="A394" s="22">
        <v>-0.0324</v>
      </c>
      <c r="B394" s="3" t="str">
        <f t="shared" si="1"/>
        <v>#REF!</v>
      </c>
    </row>
    <row r="395">
      <c r="A395" s="24">
        <v>338718.0</v>
      </c>
      <c r="B395" s="3" t="str">
        <f t="shared" si="1"/>
        <v>#REF!</v>
      </c>
    </row>
    <row r="396">
      <c r="A396" s="24">
        <v>531522.0</v>
      </c>
      <c r="B396" s="3" t="str">
        <f t="shared" si="1"/>
        <v>#REF!</v>
      </c>
    </row>
    <row r="397">
      <c r="A397" s="23">
        <v>44106.0</v>
      </c>
      <c r="B397" s="3" t="str">
        <f t="shared" si="1"/>
        <v>#REF!</v>
      </c>
    </row>
    <row r="398">
      <c r="A398" s="21">
        <v>40.65</v>
      </c>
      <c r="B398" s="3" t="str">
        <f t="shared" si="1"/>
        <v>#REF!</v>
      </c>
    </row>
    <row r="399">
      <c r="A399" s="21">
        <v>40.77</v>
      </c>
      <c r="B399" s="3" t="str">
        <f t="shared" si="1"/>
        <v>#REF!</v>
      </c>
    </row>
    <row r="400">
      <c r="A400" s="21">
        <v>38.79</v>
      </c>
      <c r="B400" s="3" t="str">
        <f t="shared" si="1"/>
        <v>#REF!</v>
      </c>
    </row>
    <row r="401">
      <c r="A401" s="21">
        <v>39.27</v>
      </c>
      <c r="B401" s="3" t="str">
        <f t="shared" si="1"/>
        <v>#REF!</v>
      </c>
    </row>
    <row r="402">
      <c r="A402" s="21">
        <v>-1.66</v>
      </c>
      <c r="B402" s="3" t="str">
        <f t="shared" si="1"/>
        <v>#REF!</v>
      </c>
    </row>
    <row r="403">
      <c r="A403" s="22">
        <v>-0.0406</v>
      </c>
      <c r="B403" s="3" t="str">
        <f t="shared" si="1"/>
        <v>#REF!</v>
      </c>
    </row>
    <row r="404">
      <c r="A404" s="24">
        <v>337414.0</v>
      </c>
      <c r="B404" s="3" t="str">
        <f t="shared" si="1"/>
        <v>#REF!</v>
      </c>
    </row>
    <row r="405">
      <c r="A405" s="24">
        <v>526003.0</v>
      </c>
      <c r="B405" s="3" t="str">
        <f t="shared" si="1"/>
        <v>#REF!</v>
      </c>
    </row>
    <row r="406">
      <c r="A406" s="23">
        <v>44109.0</v>
      </c>
      <c r="B406" s="3" t="str">
        <f t="shared" si="1"/>
        <v>#REF!</v>
      </c>
    </row>
    <row r="407">
      <c r="A407" s="21">
        <v>39.19</v>
      </c>
      <c r="B407" s="3" t="str">
        <f t="shared" si="1"/>
        <v>#REF!</v>
      </c>
    </row>
    <row r="408">
      <c r="A408" s="21">
        <v>41.78</v>
      </c>
      <c r="B408" s="3" t="str">
        <f t="shared" si="1"/>
        <v>#REF!</v>
      </c>
    </row>
    <row r="409">
      <c r="A409" s="21">
        <v>39.14</v>
      </c>
      <c r="B409" s="3" t="str">
        <f t="shared" si="1"/>
        <v>#REF!</v>
      </c>
    </row>
    <row r="410">
      <c r="A410" s="21">
        <v>41.29</v>
      </c>
      <c r="B410" s="3" t="str">
        <f t="shared" si="1"/>
        <v>#REF!</v>
      </c>
    </row>
    <row r="411">
      <c r="A411" s="25">
        <f>+2.02</f>
        <v>2.02</v>
      </c>
      <c r="B411" s="3" t="str">
        <f t="shared" si="1"/>
        <v>#REF!</v>
      </c>
    </row>
    <row r="412">
      <c r="A412" s="25">
        <f>+5.14%</f>
        <v>0.0514</v>
      </c>
      <c r="B412" s="3" t="str">
        <f t="shared" si="1"/>
        <v>#REF!</v>
      </c>
    </row>
    <row r="413">
      <c r="A413" s="26">
        <v>273764.0</v>
      </c>
      <c r="B413" s="3" t="str">
        <f t="shared" si="1"/>
        <v>#REF!</v>
      </c>
    </row>
    <row r="414">
      <c r="A414" s="26">
        <v>503509.0</v>
      </c>
      <c r="B414" s="3" t="str">
        <f t="shared" si="1"/>
        <v>#REF!</v>
      </c>
    </row>
    <row r="415">
      <c r="A415" s="27">
        <v>44110.0</v>
      </c>
      <c r="B415" s="3" t="str">
        <f t="shared" si="1"/>
        <v>#REF!</v>
      </c>
    </row>
    <row r="416">
      <c r="A416" s="28">
        <v>41.41</v>
      </c>
      <c r="B416" s="3" t="str">
        <f t="shared" si="1"/>
        <v>#REF!</v>
      </c>
    </row>
    <row r="417">
      <c r="A417" s="28">
        <v>42.84</v>
      </c>
      <c r="B417" s="3" t="str">
        <f t="shared" si="1"/>
        <v>#REF!</v>
      </c>
    </row>
    <row r="418">
      <c r="A418" s="28">
        <v>41.22</v>
      </c>
      <c r="B418" s="3" t="str">
        <f t="shared" si="1"/>
        <v>#REF!</v>
      </c>
    </row>
    <row r="419">
      <c r="A419" s="28">
        <v>42.65</v>
      </c>
      <c r="B419" s="3" t="str">
        <f t="shared" si="1"/>
        <v>#REF!</v>
      </c>
    </row>
    <row r="420">
      <c r="A420" s="25">
        <f>+1.36</f>
        <v>1.36</v>
      </c>
      <c r="B420" s="3" t="str">
        <f t="shared" si="1"/>
        <v>#REF!</v>
      </c>
    </row>
    <row r="421">
      <c r="A421" s="25">
        <f>+3.29%</f>
        <v>0.0329</v>
      </c>
      <c r="B421" s="3" t="str">
        <f t="shared" si="1"/>
        <v>#REF!</v>
      </c>
    </row>
    <row r="422">
      <c r="A422" s="26">
        <v>291684.0</v>
      </c>
      <c r="B422" s="3" t="str">
        <f t="shared" si="1"/>
        <v>#REF!</v>
      </c>
    </row>
    <row r="423">
      <c r="A423" s="26">
        <v>487366.0</v>
      </c>
      <c r="B423" s="3" t="str">
        <f t="shared" si="1"/>
        <v>#REF!</v>
      </c>
    </row>
    <row r="424">
      <c r="A424" s="27">
        <v>44111.0</v>
      </c>
      <c r="B424" s="3" t="str">
        <f t="shared" si="1"/>
        <v>#REF!</v>
      </c>
    </row>
    <row r="425">
      <c r="A425" s="28">
        <v>41.85</v>
      </c>
      <c r="B425" s="3" t="str">
        <f t="shared" si="1"/>
        <v>#REF!</v>
      </c>
    </row>
    <row r="426">
      <c r="A426" s="28">
        <v>42.42</v>
      </c>
      <c r="B426" s="3" t="str">
        <f t="shared" si="1"/>
        <v>#REF!</v>
      </c>
    </row>
    <row r="427">
      <c r="A427" s="28">
        <v>41.36</v>
      </c>
      <c r="B427" s="3" t="str">
        <f t="shared" si="1"/>
        <v>#REF!</v>
      </c>
    </row>
    <row r="428">
      <c r="A428" s="28">
        <v>41.99</v>
      </c>
      <c r="B428" s="3" t="str">
        <f t="shared" si="1"/>
        <v>#REF!</v>
      </c>
    </row>
    <row r="429">
      <c r="A429" s="21">
        <v>-0.66</v>
      </c>
      <c r="B429" s="3" t="str">
        <f t="shared" si="1"/>
        <v>#REF!</v>
      </c>
    </row>
    <row r="430">
      <c r="A430" s="22">
        <v>-0.0155</v>
      </c>
      <c r="B430" s="3" t="str">
        <f t="shared" si="1"/>
        <v>#REF!</v>
      </c>
    </row>
    <row r="431">
      <c r="A431" s="24">
        <v>241200.0</v>
      </c>
      <c r="B431" s="3" t="str">
        <f t="shared" si="1"/>
        <v>#REF!</v>
      </c>
    </row>
    <row r="432">
      <c r="A432" s="24">
        <v>461647.0</v>
      </c>
      <c r="B432" s="3" t="str">
        <f t="shared" si="1"/>
        <v>#REF!</v>
      </c>
    </row>
    <row r="433">
      <c r="A433" s="23">
        <v>44112.0</v>
      </c>
      <c r="B433" s="3" t="str">
        <f t="shared" si="1"/>
        <v>#REF!</v>
      </c>
    </row>
    <row r="434">
      <c r="A434" s="21">
        <v>42.15</v>
      </c>
      <c r="B434" s="3" t="str">
        <f t="shared" si="1"/>
        <v>#REF!</v>
      </c>
    </row>
    <row r="435">
      <c r="A435" s="21">
        <v>43.47</v>
      </c>
      <c r="B435" s="3" t="str">
        <f t="shared" si="1"/>
        <v>#REF!</v>
      </c>
    </row>
    <row r="436">
      <c r="A436" s="21">
        <v>41.86</v>
      </c>
      <c r="B436" s="3" t="str">
        <f t="shared" si="1"/>
        <v>#REF!</v>
      </c>
    </row>
    <row r="437">
      <c r="A437" s="21">
        <v>43.34</v>
      </c>
      <c r="B437" s="3" t="str">
        <f t="shared" si="1"/>
        <v>#REF!</v>
      </c>
    </row>
    <row r="438">
      <c r="A438" s="25">
        <f>+1.35</f>
        <v>1.35</v>
      </c>
      <c r="B438" s="3" t="str">
        <f t="shared" si="1"/>
        <v>#REF!</v>
      </c>
    </row>
    <row r="439">
      <c r="A439" s="25">
        <f>+3.22%</f>
        <v>0.0322</v>
      </c>
      <c r="B439" s="3" t="str">
        <f t="shared" si="1"/>
        <v>#REF!</v>
      </c>
    </row>
    <row r="440">
      <c r="A440" s="26">
        <v>266260.0</v>
      </c>
      <c r="B440" s="3" t="str">
        <f t="shared" si="1"/>
        <v>#REF!</v>
      </c>
    </row>
    <row r="441">
      <c r="A441" s="26">
        <v>447091.0</v>
      </c>
      <c r="B441" s="3" t="str">
        <f t="shared" si="1"/>
        <v>#REF!</v>
      </c>
    </row>
    <row r="442">
      <c r="A442" s="27">
        <v>44113.0</v>
      </c>
      <c r="B442" s="3" t="str">
        <f t="shared" si="1"/>
        <v>#REF!</v>
      </c>
    </row>
    <row r="443">
      <c r="A443" s="28">
        <v>43.36</v>
      </c>
      <c r="B443" s="3" t="str">
        <f t="shared" si="1"/>
        <v>#REF!</v>
      </c>
    </row>
    <row r="444">
      <c r="A444" s="28">
        <v>43.57</v>
      </c>
      <c r="B444" s="3" t="str">
        <f t="shared" si="1"/>
        <v>#REF!</v>
      </c>
    </row>
    <row r="445">
      <c r="A445" s="28">
        <v>42.61</v>
      </c>
      <c r="B445" s="3" t="str">
        <f t="shared" si="1"/>
        <v>#REF!</v>
      </c>
    </row>
    <row r="446">
      <c r="A446" s="28">
        <v>42.85</v>
      </c>
      <c r="B446" s="3" t="str">
        <f t="shared" si="1"/>
        <v>#REF!</v>
      </c>
    </row>
    <row r="447">
      <c r="A447" s="21">
        <v>-0.49</v>
      </c>
      <c r="B447" s="3" t="str">
        <f t="shared" si="1"/>
        <v>#REF!</v>
      </c>
    </row>
    <row r="448">
      <c r="A448" s="22">
        <v>-0.0113</v>
      </c>
      <c r="B448" s="3" t="str">
        <f t="shared" si="1"/>
        <v>#REF!</v>
      </c>
    </row>
    <row r="449">
      <c r="A449" s="24">
        <v>254615.0</v>
      </c>
      <c r="B449" s="3" t="str">
        <f t="shared" si="1"/>
        <v>#REF!</v>
      </c>
    </row>
    <row r="450">
      <c r="A450" s="24">
        <v>443411.0</v>
      </c>
      <c r="B450" s="3" t="str">
        <f t="shared" si="1"/>
        <v>#REF!</v>
      </c>
    </row>
    <row r="451">
      <c r="A451" s="30">
        <v>44116.0</v>
      </c>
      <c r="B451" s="3" t="str">
        <f t="shared" si="1"/>
        <v>#REF!</v>
      </c>
    </row>
    <row r="452">
      <c r="A452" s="21">
        <v>42.6</v>
      </c>
      <c r="B452" s="3" t="str">
        <f t="shared" si="1"/>
        <v>#REF!</v>
      </c>
    </row>
    <row r="453">
      <c r="A453" s="21">
        <v>42.71</v>
      </c>
      <c r="B453" s="3" t="str">
        <f t="shared" si="1"/>
        <v>#REF!</v>
      </c>
    </row>
    <row r="454">
      <c r="A454" s="21">
        <v>41.36</v>
      </c>
      <c r="B454" s="3" t="str">
        <f t="shared" si="1"/>
        <v>#REF!</v>
      </c>
    </row>
    <row r="455">
      <c r="A455" s="21">
        <v>41.72</v>
      </c>
      <c r="B455" s="3" t="str">
        <f t="shared" si="1"/>
        <v>#REF!</v>
      </c>
    </row>
    <row r="456">
      <c r="A456" s="21">
        <v>-1.13</v>
      </c>
      <c r="B456" s="3" t="str">
        <f t="shared" si="1"/>
        <v>#REF!</v>
      </c>
    </row>
    <row r="457">
      <c r="A457" s="22">
        <v>-0.0264</v>
      </c>
      <c r="B457" s="3" t="str">
        <f t="shared" si="1"/>
        <v>#REF!</v>
      </c>
    </row>
    <row r="458">
      <c r="A458" s="24">
        <v>238874.0</v>
      </c>
      <c r="B458" s="3" t="str">
        <f t="shared" si="1"/>
        <v>#REF!</v>
      </c>
    </row>
    <row r="459">
      <c r="A459" s="24">
        <v>424904.0</v>
      </c>
      <c r="B459" s="3" t="str">
        <f t="shared" si="1"/>
        <v>#REF!</v>
      </c>
    </row>
    <row r="460">
      <c r="A460" s="30">
        <v>44117.0</v>
      </c>
      <c r="B460" s="3" t="str">
        <f t="shared" si="1"/>
        <v>#REF!</v>
      </c>
    </row>
    <row r="461">
      <c r="A461" s="21">
        <v>41.81</v>
      </c>
      <c r="B461" s="3" t="str">
        <f t="shared" si="1"/>
        <v>#REF!</v>
      </c>
    </row>
    <row r="462">
      <c r="A462" s="21">
        <v>42.68</v>
      </c>
      <c r="B462" s="3" t="str">
        <f t="shared" si="1"/>
        <v>#REF!</v>
      </c>
    </row>
    <row r="463">
      <c r="A463" s="21">
        <v>41.66</v>
      </c>
      <c r="B463" s="3" t="str">
        <f t="shared" si="1"/>
        <v>#REF!</v>
      </c>
    </row>
    <row r="464">
      <c r="A464" s="21">
        <v>42.45</v>
      </c>
      <c r="B464" s="3" t="str">
        <f t="shared" si="1"/>
        <v>#REF!</v>
      </c>
    </row>
    <row r="465">
      <c r="A465" s="25">
        <f>+0.73</f>
        <v>0.73</v>
      </c>
      <c r="B465" s="3" t="str">
        <f t="shared" si="1"/>
        <v>#REF!</v>
      </c>
    </row>
    <row r="466">
      <c r="A466" s="25">
        <f>+1.75%</f>
        <v>0.0175</v>
      </c>
      <c r="B466" s="3" t="str">
        <f t="shared" si="1"/>
        <v>#REF!</v>
      </c>
    </row>
    <row r="467">
      <c r="A467" s="26">
        <v>227845.0</v>
      </c>
      <c r="B467" s="3" t="str">
        <f t="shared" si="1"/>
        <v>#REF!</v>
      </c>
    </row>
    <row r="468">
      <c r="A468" s="26">
        <v>408229.0</v>
      </c>
      <c r="B468" s="3" t="str">
        <f t="shared" si="1"/>
        <v>#REF!</v>
      </c>
    </row>
    <row r="469">
      <c r="A469" s="29">
        <v>44118.0</v>
      </c>
      <c r="B469" s="3" t="str">
        <f t="shared" si="1"/>
        <v>#REF!</v>
      </c>
    </row>
    <row r="470">
      <c r="A470" s="28">
        <v>42.43</v>
      </c>
      <c r="B470" s="3" t="str">
        <f t="shared" si="1"/>
        <v>#REF!</v>
      </c>
    </row>
    <row r="471">
      <c r="A471" s="28">
        <v>43.45</v>
      </c>
      <c r="B471" s="3" t="str">
        <f t="shared" si="1"/>
        <v>#REF!</v>
      </c>
    </row>
    <row r="472">
      <c r="A472" s="28">
        <v>42.13</v>
      </c>
      <c r="B472" s="3" t="str">
        <f t="shared" si="1"/>
        <v>#REF!</v>
      </c>
    </row>
    <row r="473">
      <c r="A473" s="28">
        <v>43.32</v>
      </c>
      <c r="B473" s="3" t="str">
        <f t="shared" si="1"/>
        <v>#REF!</v>
      </c>
    </row>
    <row r="474">
      <c r="A474" s="25">
        <f>+0.87</f>
        <v>0.87</v>
      </c>
      <c r="B474" s="3" t="str">
        <f t="shared" si="1"/>
        <v>#REF!</v>
      </c>
    </row>
    <row r="475">
      <c r="A475" s="25">
        <f>+2.05%</f>
        <v>0.0205</v>
      </c>
      <c r="B475" s="3" t="str">
        <f t="shared" si="1"/>
        <v>#REF!</v>
      </c>
    </row>
    <row r="476">
      <c r="A476" s="26">
        <v>279124.0</v>
      </c>
      <c r="B476" s="3" t="str">
        <f t="shared" si="1"/>
        <v>#REF!</v>
      </c>
    </row>
    <row r="477">
      <c r="A477" s="26">
        <v>394329.0</v>
      </c>
      <c r="B477" s="3" t="str">
        <f t="shared" si="1"/>
        <v>#REF!</v>
      </c>
    </row>
    <row r="478">
      <c r="A478" s="29">
        <v>44119.0</v>
      </c>
      <c r="B478" s="3" t="str">
        <f t="shared" si="1"/>
        <v>#REF!</v>
      </c>
    </row>
    <row r="479">
      <c r="A479" s="28">
        <v>43.45</v>
      </c>
      <c r="B479" s="3" t="str">
        <f t="shared" si="1"/>
        <v>#REF!</v>
      </c>
    </row>
    <row r="480">
      <c r="A480" s="28">
        <v>43.48</v>
      </c>
      <c r="B480" s="3" t="str">
        <f t="shared" si="1"/>
        <v>#REF!</v>
      </c>
    </row>
    <row r="481">
      <c r="A481" s="28">
        <v>41.56</v>
      </c>
      <c r="B481" s="3" t="str">
        <f t="shared" si="1"/>
        <v>#REF!</v>
      </c>
    </row>
    <row r="482">
      <c r="A482" s="28">
        <v>43.16</v>
      </c>
      <c r="B482" s="3" t="str">
        <f t="shared" si="1"/>
        <v>#REF!</v>
      </c>
    </row>
    <row r="483">
      <c r="A483" s="21">
        <v>-0.16</v>
      </c>
      <c r="B483" s="3" t="str">
        <f t="shared" si="1"/>
        <v>#REF!</v>
      </c>
    </row>
    <row r="484">
      <c r="A484" s="22">
        <v>-0.0037</v>
      </c>
      <c r="B484" s="3" t="str">
        <f t="shared" si="1"/>
        <v>#REF!</v>
      </c>
    </row>
    <row r="485">
      <c r="A485" s="24">
        <v>295275.0</v>
      </c>
      <c r="B485" s="3" t="str">
        <f t="shared" si="1"/>
        <v>#REF!</v>
      </c>
    </row>
    <row r="486">
      <c r="A486" s="24">
        <v>372009.0</v>
      </c>
      <c r="B486" s="3" t="str">
        <f t="shared" si="1"/>
        <v>#REF!</v>
      </c>
    </row>
    <row r="487">
      <c r="A487" s="30">
        <v>44120.0</v>
      </c>
      <c r="B487" s="3" t="str">
        <f t="shared" si="1"/>
        <v>#REF!</v>
      </c>
    </row>
    <row r="488">
      <c r="A488" s="21">
        <v>43.1</v>
      </c>
      <c r="B488" s="3" t="str">
        <f t="shared" si="1"/>
        <v>#REF!</v>
      </c>
    </row>
    <row r="489">
      <c r="A489" s="21">
        <v>43.21</v>
      </c>
      <c r="B489" s="3" t="str">
        <f t="shared" si="1"/>
        <v>#REF!</v>
      </c>
    </row>
    <row r="490">
      <c r="A490" s="21">
        <v>42.27</v>
      </c>
      <c r="B490" s="3" t="str">
        <f t="shared" si="1"/>
        <v>#REF!</v>
      </c>
    </row>
    <row r="491">
      <c r="A491" s="21">
        <v>42.93</v>
      </c>
      <c r="B491" s="3" t="str">
        <f t="shared" si="1"/>
        <v>#REF!</v>
      </c>
    </row>
    <row r="492">
      <c r="A492" s="21">
        <v>-0.23</v>
      </c>
      <c r="B492" s="3" t="str">
        <f t="shared" si="1"/>
        <v>#REF!</v>
      </c>
    </row>
    <row r="493">
      <c r="A493" s="22">
        <v>-0.0053</v>
      </c>
      <c r="B493" s="3" t="str">
        <f t="shared" si="1"/>
        <v>#REF!</v>
      </c>
    </row>
    <row r="494">
      <c r="A494" s="24">
        <v>197161.0</v>
      </c>
      <c r="B494" s="3" t="str">
        <f t="shared" si="1"/>
        <v>#REF!</v>
      </c>
    </row>
    <row r="495">
      <c r="A495" s="24">
        <v>351025.0</v>
      </c>
      <c r="B495" s="3" t="str">
        <f t="shared" si="1"/>
        <v>#REF!</v>
      </c>
    </row>
    <row r="496">
      <c r="A496" s="30">
        <v>44123.0</v>
      </c>
      <c r="B496" s="3" t="str">
        <f t="shared" si="1"/>
        <v>#REF!</v>
      </c>
    </row>
    <row r="497">
      <c r="A497" s="21">
        <v>42.69</v>
      </c>
      <c r="B497" s="3" t="str">
        <f t="shared" si="1"/>
        <v>#REF!</v>
      </c>
    </row>
    <row r="498">
      <c r="A498" s="21">
        <v>43.23</v>
      </c>
      <c r="B498" s="3" t="str">
        <f t="shared" si="1"/>
        <v>#REF!</v>
      </c>
    </row>
    <row r="499">
      <c r="A499" s="21">
        <v>42.36</v>
      </c>
      <c r="B499" s="3" t="str">
        <f t="shared" si="1"/>
        <v>#REF!</v>
      </c>
    </row>
    <row r="500">
      <c r="A500" s="21">
        <v>42.62</v>
      </c>
      <c r="B500" s="3" t="str">
        <f t="shared" si="1"/>
        <v>#REF!</v>
      </c>
    </row>
    <row r="501">
      <c r="A501" s="21">
        <v>-0.31</v>
      </c>
      <c r="B501" s="3" t="str">
        <f t="shared" si="1"/>
        <v>#REF!</v>
      </c>
    </row>
    <row r="502">
      <c r="A502" s="22">
        <v>-0.0072</v>
      </c>
      <c r="B502" s="3" t="str">
        <f t="shared" si="1"/>
        <v>#REF!</v>
      </c>
    </row>
    <row r="503">
      <c r="A503" s="24">
        <v>209058.0</v>
      </c>
      <c r="B503" s="3" t="str">
        <f t="shared" si="1"/>
        <v>#REF!</v>
      </c>
    </row>
    <row r="504">
      <c r="A504" s="24">
        <v>332782.0</v>
      </c>
      <c r="B504" s="3" t="str">
        <f t="shared" si="1"/>
        <v>#REF!</v>
      </c>
    </row>
    <row r="505">
      <c r="A505" s="30">
        <v>44124.0</v>
      </c>
      <c r="B505" s="3" t="str">
        <f t="shared" si="1"/>
        <v>#REF!</v>
      </c>
    </row>
    <row r="506">
      <c r="A506" s="21">
        <v>42.45</v>
      </c>
      <c r="B506" s="3" t="str">
        <f t="shared" si="1"/>
        <v>#REF!</v>
      </c>
    </row>
    <row r="507">
      <c r="A507" s="21">
        <v>43.3</v>
      </c>
      <c r="B507" s="3" t="str">
        <f t="shared" si="1"/>
        <v>#REF!</v>
      </c>
    </row>
    <row r="508">
      <c r="A508" s="21">
        <v>42.19</v>
      </c>
      <c r="B508" s="3" t="str">
        <f t="shared" si="1"/>
        <v>#REF!</v>
      </c>
    </row>
    <row r="509">
      <c r="A509" s="21">
        <v>43.16</v>
      </c>
      <c r="B509" s="3" t="str">
        <f t="shared" si="1"/>
        <v>#REF!</v>
      </c>
    </row>
    <row r="510">
      <c r="A510" s="25">
        <f>+0.54</f>
        <v>0.54</v>
      </c>
      <c r="B510" s="3" t="str">
        <f t="shared" si="1"/>
        <v>#REF!</v>
      </c>
    </row>
    <row r="511">
      <c r="A511" s="25">
        <f>+1.27%</f>
        <v>0.0127</v>
      </c>
      <c r="B511" s="3" t="str">
        <f t="shared" si="1"/>
        <v>#REF!</v>
      </c>
    </row>
    <row r="512">
      <c r="A512" s="26">
        <v>252053.0</v>
      </c>
      <c r="B512" s="3" t="str">
        <f t="shared" si="1"/>
        <v>#REF!</v>
      </c>
    </row>
    <row r="513">
      <c r="A513" s="26">
        <v>319155.0</v>
      </c>
      <c r="B513" s="3" t="str">
        <f t="shared" si="1"/>
        <v>#REF!</v>
      </c>
    </row>
    <row r="514">
      <c r="A514" s="29">
        <v>44125.0</v>
      </c>
      <c r="B514" s="3" t="str">
        <f t="shared" si="1"/>
        <v>#REF!</v>
      </c>
    </row>
    <row r="515">
      <c r="A515" s="28">
        <v>42.91</v>
      </c>
      <c r="B515" s="3" t="str">
        <f t="shared" si="1"/>
        <v>#REF!</v>
      </c>
    </row>
    <row r="516">
      <c r="A516" s="28">
        <v>43.04</v>
      </c>
      <c r="B516" s="3" t="str">
        <f t="shared" si="1"/>
        <v>#REF!</v>
      </c>
    </row>
    <row r="517">
      <c r="A517" s="28">
        <v>41.45</v>
      </c>
      <c r="B517" s="3" t="str">
        <f t="shared" si="1"/>
        <v>#REF!</v>
      </c>
    </row>
    <row r="518">
      <c r="A518" s="28">
        <v>41.73</v>
      </c>
      <c r="B518" s="3" t="str">
        <f t="shared" si="1"/>
        <v>#REF!</v>
      </c>
    </row>
    <row r="519">
      <c r="A519" s="21">
        <v>-1.43</v>
      </c>
      <c r="B519" s="3" t="str">
        <f t="shared" si="1"/>
        <v>#REF!</v>
      </c>
    </row>
    <row r="520">
      <c r="A520" s="22">
        <v>-0.0331</v>
      </c>
      <c r="B520" s="3" t="str">
        <f t="shared" si="1"/>
        <v>#REF!</v>
      </c>
    </row>
    <row r="521">
      <c r="A521" s="24">
        <v>268884.0</v>
      </c>
      <c r="B521" s="3" t="str">
        <f t="shared" si="1"/>
        <v>#REF!</v>
      </c>
    </row>
    <row r="522">
      <c r="A522" s="24">
        <v>308196.0</v>
      </c>
      <c r="B522" s="3" t="str">
        <f t="shared" si="1"/>
        <v>#REF!</v>
      </c>
    </row>
    <row r="523">
      <c r="A523" s="30">
        <v>44126.0</v>
      </c>
      <c r="B523" s="3" t="str">
        <f t="shared" si="1"/>
        <v>#REF!</v>
      </c>
    </row>
    <row r="524">
      <c r="A524" s="21">
        <v>41.59</v>
      </c>
      <c r="B524" s="3" t="str">
        <f t="shared" si="1"/>
        <v>#REF!</v>
      </c>
    </row>
    <row r="525">
      <c r="A525" s="21">
        <v>42.79</v>
      </c>
      <c r="B525" s="3" t="str">
        <f t="shared" si="1"/>
        <v>#REF!</v>
      </c>
    </row>
    <row r="526">
      <c r="A526" s="21">
        <v>41.46</v>
      </c>
      <c r="B526" s="3" t="str">
        <f t="shared" si="1"/>
        <v>#REF!</v>
      </c>
    </row>
    <row r="527">
      <c r="A527" s="21">
        <v>42.46</v>
      </c>
      <c r="B527" s="3" t="str">
        <f t="shared" si="1"/>
        <v>#REF!</v>
      </c>
    </row>
    <row r="528">
      <c r="A528" s="25">
        <f>+0.73</f>
        <v>0.73</v>
      </c>
      <c r="B528" s="3" t="str">
        <f t="shared" si="1"/>
        <v>#REF!</v>
      </c>
    </row>
    <row r="529">
      <c r="A529" s="25">
        <f>+1.75%</f>
        <v>0.0175</v>
      </c>
      <c r="B529" s="3" t="str">
        <f t="shared" si="1"/>
        <v>#REF!</v>
      </c>
    </row>
    <row r="530">
      <c r="A530" s="26">
        <v>257199.0</v>
      </c>
      <c r="B530" s="3" t="str">
        <f t="shared" si="1"/>
        <v>#REF!</v>
      </c>
    </row>
    <row r="531">
      <c r="A531" s="26">
        <v>260989.0</v>
      </c>
      <c r="B531" s="3" t="str">
        <f t="shared" si="1"/>
        <v>#REF!</v>
      </c>
    </row>
    <row r="532">
      <c r="A532" s="29">
        <v>44127.0</v>
      </c>
      <c r="B532" s="3" t="str">
        <f t="shared" si="1"/>
        <v>#REF!</v>
      </c>
    </row>
    <row r="533">
      <c r="A533" s="28">
        <v>42.4</v>
      </c>
      <c r="B533" s="3" t="str">
        <f t="shared" si="1"/>
        <v>#REF!</v>
      </c>
    </row>
    <row r="534">
      <c r="A534" s="28">
        <v>42.8</v>
      </c>
      <c r="B534" s="3" t="str">
        <f t="shared" si="1"/>
        <v>#REF!</v>
      </c>
    </row>
    <row r="535">
      <c r="A535" s="28">
        <v>41.5</v>
      </c>
      <c r="B535" s="3" t="str">
        <f t="shared" si="1"/>
        <v>#REF!</v>
      </c>
    </row>
    <row r="536">
      <c r="A536" s="28">
        <v>41.77</v>
      </c>
      <c r="B536" s="3" t="str">
        <f t="shared" si="1"/>
        <v>#REF!</v>
      </c>
    </row>
    <row r="537">
      <c r="A537" s="21">
        <v>-0.69</v>
      </c>
      <c r="B537" s="3" t="str">
        <f t="shared" si="1"/>
        <v>#REF!</v>
      </c>
    </row>
    <row r="538">
      <c r="A538" s="22">
        <v>-0.0163</v>
      </c>
      <c r="B538" s="3" t="str">
        <f t="shared" si="1"/>
        <v>#REF!</v>
      </c>
    </row>
    <row r="539">
      <c r="A539" s="24">
        <v>205213.0</v>
      </c>
      <c r="B539" s="3" t="str">
        <f t="shared" si="1"/>
        <v>#REF!</v>
      </c>
    </row>
    <row r="540">
      <c r="A540" s="24">
        <v>229909.0</v>
      </c>
      <c r="B540" s="3" t="str">
        <f t="shared" si="1"/>
        <v>#REF!</v>
      </c>
    </row>
    <row r="541">
      <c r="A541" s="30">
        <v>44130.0</v>
      </c>
      <c r="B541" s="3" t="str">
        <f t="shared" si="1"/>
        <v>#REF!</v>
      </c>
    </row>
    <row r="542">
      <c r="A542" s="21">
        <v>41.53</v>
      </c>
      <c r="B542" s="3" t="str">
        <f t="shared" si="1"/>
        <v>#REF!</v>
      </c>
    </row>
    <row r="543">
      <c r="A543" s="21">
        <v>41.63</v>
      </c>
      <c r="B543" s="3" t="str">
        <f t="shared" si="1"/>
        <v>#REF!</v>
      </c>
    </row>
    <row r="544">
      <c r="A544" s="21">
        <v>40.22</v>
      </c>
      <c r="B544" s="3" t="str">
        <f t="shared" si="1"/>
        <v>#REF!</v>
      </c>
    </row>
    <row r="545">
      <c r="A545" s="21">
        <v>40.46</v>
      </c>
      <c r="B545" s="3" t="str">
        <f t="shared" si="1"/>
        <v>#REF!</v>
      </c>
    </row>
    <row r="546">
      <c r="A546" s="21">
        <v>-1.31</v>
      </c>
      <c r="B546" s="3" t="str">
        <f t="shared" si="1"/>
        <v>#REF!</v>
      </c>
    </row>
    <row r="547">
      <c r="A547" s="22">
        <v>-0.0314</v>
      </c>
      <c r="B547" s="3" t="str">
        <f t="shared" si="1"/>
        <v>#REF!</v>
      </c>
    </row>
    <row r="548">
      <c r="A548" s="24">
        <v>210531.0</v>
      </c>
      <c r="B548" s="3" t="str">
        <f t="shared" si="1"/>
        <v>#REF!</v>
      </c>
    </row>
    <row r="549">
      <c r="A549" s="24">
        <v>218235.0</v>
      </c>
      <c r="B549" s="3" t="str">
        <f t="shared" si="1"/>
        <v>#REF!</v>
      </c>
    </row>
    <row r="550">
      <c r="A550" s="30">
        <v>44131.0</v>
      </c>
      <c r="B550" s="3" t="str">
        <f t="shared" si="1"/>
        <v>#REF!</v>
      </c>
    </row>
    <row r="551">
      <c r="A551" s="21">
        <v>40.5</v>
      </c>
      <c r="B551" s="3" t="str">
        <f t="shared" si="1"/>
        <v>#REF!</v>
      </c>
    </row>
    <row r="552">
      <c r="A552" s="21">
        <v>41.47</v>
      </c>
      <c r="B552" s="3" t="str">
        <f t="shared" si="1"/>
        <v>#REF!</v>
      </c>
    </row>
    <row r="553">
      <c r="A553" s="21">
        <v>40.4</v>
      </c>
      <c r="B553" s="3" t="str">
        <f t="shared" si="1"/>
        <v>#REF!</v>
      </c>
    </row>
    <row r="554">
      <c r="A554" s="21">
        <v>41.2</v>
      </c>
      <c r="B554" s="3" t="str">
        <f t="shared" si="1"/>
        <v>#REF!</v>
      </c>
    </row>
    <row r="555">
      <c r="A555" s="25">
        <f>+0.74</f>
        <v>0.74</v>
      </c>
      <c r="B555" s="3" t="str">
        <f t="shared" si="1"/>
        <v>#REF!</v>
      </c>
    </row>
    <row r="556">
      <c r="A556" s="25">
        <f>+1.83%</f>
        <v>0.0183</v>
      </c>
      <c r="B556" s="3" t="str">
        <f t="shared" si="1"/>
        <v>#REF!</v>
      </c>
    </row>
    <row r="557">
      <c r="A557" s="26">
        <v>207540.0</v>
      </c>
      <c r="B557" s="3" t="str">
        <f t="shared" si="1"/>
        <v>#REF!</v>
      </c>
    </row>
    <row r="558">
      <c r="A558" s="26">
        <v>166367.0</v>
      </c>
      <c r="B558" s="3" t="str">
        <f t="shared" si="1"/>
        <v>#REF!</v>
      </c>
    </row>
    <row r="559">
      <c r="A559" s="29">
        <v>44132.0</v>
      </c>
      <c r="B559" s="3" t="str">
        <f t="shared" si="1"/>
        <v>#REF!</v>
      </c>
    </row>
    <row r="560">
      <c r="A560" s="28">
        <v>40.61</v>
      </c>
      <c r="B560" s="3" t="str">
        <f t="shared" si="1"/>
        <v>#REF!</v>
      </c>
    </row>
    <row r="561">
      <c r="A561" s="28">
        <v>40.7</v>
      </c>
      <c r="B561" s="3" t="str">
        <f t="shared" si="1"/>
        <v>#REF!</v>
      </c>
    </row>
    <row r="562">
      <c r="A562" s="28">
        <v>38.75</v>
      </c>
      <c r="B562" s="3" t="str">
        <f t="shared" si="1"/>
        <v>#REF!</v>
      </c>
    </row>
    <row r="563">
      <c r="A563" s="28">
        <v>39.12</v>
      </c>
      <c r="B563" s="3" t="str">
        <f t="shared" si="1"/>
        <v>#REF!</v>
      </c>
    </row>
    <row r="564">
      <c r="A564" s="21">
        <v>-2.08</v>
      </c>
      <c r="B564" s="3" t="str">
        <f t="shared" si="1"/>
        <v>#REF!</v>
      </c>
    </row>
    <row r="565">
      <c r="A565" s="22">
        <v>-0.0505</v>
      </c>
      <c r="B565" s="3" t="str">
        <f t="shared" si="1"/>
        <v>#REF!</v>
      </c>
    </row>
    <row r="566">
      <c r="A566" s="24">
        <v>163831.0</v>
      </c>
      <c r="B566" s="3" t="str">
        <f t="shared" si="1"/>
        <v>#REF!</v>
      </c>
    </row>
    <row r="567">
      <c r="A567" s="24">
        <v>148226.0</v>
      </c>
      <c r="B567" s="3" t="str">
        <f t="shared" si="1"/>
        <v>#REF!</v>
      </c>
    </row>
    <row r="568">
      <c r="A568" s="30">
        <v>44133.0</v>
      </c>
      <c r="B568" s="3" t="str">
        <f t="shared" si="1"/>
        <v>#REF!</v>
      </c>
    </row>
    <row r="569">
      <c r="A569" s="21">
        <v>39.16</v>
      </c>
      <c r="B569" s="3" t="str">
        <f t="shared" si="1"/>
        <v>#REF!</v>
      </c>
    </row>
    <row r="570">
      <c r="A570" s="21">
        <v>39.45</v>
      </c>
      <c r="B570" s="3" t="str">
        <f t="shared" si="1"/>
        <v>#REF!</v>
      </c>
    </row>
    <row r="571">
      <c r="A571" s="21">
        <v>36.64</v>
      </c>
      <c r="B571" s="3" t="str">
        <f t="shared" si="1"/>
        <v>#REF!</v>
      </c>
    </row>
    <row r="572">
      <c r="A572" s="21">
        <v>37.65</v>
      </c>
      <c r="B572" s="3" t="str">
        <f t="shared" si="1"/>
        <v>#REF!</v>
      </c>
    </row>
    <row r="573">
      <c r="A573" s="21">
        <v>-1.47</v>
      </c>
      <c r="B573" s="3" t="str">
        <f t="shared" si="1"/>
        <v>#REF!</v>
      </c>
    </row>
    <row r="574">
      <c r="A574" s="22">
        <v>-0.0376</v>
      </c>
      <c r="B574" s="3" t="str">
        <f t="shared" si="1"/>
        <v>#REF!</v>
      </c>
    </row>
    <row r="575">
      <c r="A575" s="24">
        <v>112470.0</v>
      </c>
      <c r="B575" s="3" t="str">
        <f t="shared" si="1"/>
        <v>#REF!</v>
      </c>
    </row>
    <row r="576">
      <c r="A576" s="24">
        <v>75469.0</v>
      </c>
      <c r="B576" s="3" t="str">
        <f t="shared" si="1"/>
        <v>#REF!</v>
      </c>
    </row>
    <row r="577">
      <c r="A577" s="14">
        <v>44134.0</v>
      </c>
      <c r="B577" s="3" t="str">
        <f t="shared" si="1"/>
        <v>#REF!</v>
      </c>
    </row>
    <row r="578">
      <c r="A578" s="8">
        <v>37.5</v>
      </c>
      <c r="B578" s="3" t="str">
        <f t="shared" si="1"/>
        <v>#REF!</v>
      </c>
    </row>
    <row r="579">
      <c r="A579" s="8">
        <v>38.1</v>
      </c>
      <c r="B579" s="3" t="str">
        <f t="shared" si="1"/>
        <v>#REF!</v>
      </c>
    </row>
    <row r="580">
      <c r="A580" s="8">
        <v>36.8</v>
      </c>
      <c r="B580" s="3" t="str">
        <f t="shared" si="1"/>
        <v>#REF!</v>
      </c>
    </row>
    <row r="581">
      <c r="A581" s="8">
        <v>37.46</v>
      </c>
      <c r="B581" s="3" t="str">
        <f t="shared" si="1"/>
        <v>#REF!</v>
      </c>
    </row>
    <row r="582">
      <c r="A582" s="11">
        <v>-0.19</v>
      </c>
      <c r="B582" s="3" t="str">
        <f t="shared" si="1"/>
        <v>#REF!</v>
      </c>
    </row>
    <row r="583">
      <c r="A583" s="12">
        <v>-0.005</v>
      </c>
      <c r="B583" s="3" t="str">
        <f t="shared" si="1"/>
        <v>#REF!</v>
      </c>
    </row>
    <row r="584">
      <c r="A584" s="31">
        <v>20191.0</v>
      </c>
      <c r="B584" s="3" t="str">
        <f t="shared" si="1"/>
        <v>#REF!</v>
      </c>
    </row>
    <row r="585">
      <c r="A585" s="32"/>
    </row>
  </sheetData>
  <drawing r:id="rId1"/>
</worksheet>
</file>